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3\Calibration_output\Results\xCountries\BE\"/>
    </mc:Choice>
  </mc:AlternateContent>
  <bookViews>
    <workbookView xWindow="-105" yWindow="-105" windowWidth="23250" windowHeight="12450" tabRatio="759"/>
  </bookViews>
  <sheets>
    <sheet name="cover" sheetId="1" r:id="rId1"/>
    <sheet name="index" sheetId="2" r:id="rId2"/>
    <sheet name="Ind_Summary" sheetId="4" r:id="rId3"/>
    <sheet name="Ind_Summary_fec" sheetId="5" r:id="rId4"/>
    <sheet name="Ind_Summary_ued" sheetId="6" r:id="rId5"/>
    <sheet name="Ind_Summary_emi" sheetId="7" r:id="rId6"/>
    <sheet name="ISI" sheetId="8" r:id="rId7"/>
    <sheet name="ISI_fec" sheetId="9" r:id="rId8"/>
    <sheet name="ISI_ued" sheetId="10" r:id="rId9"/>
    <sheet name="ISI_emi" sheetId="11" r:id="rId10"/>
    <sheet name="NFM" sheetId="12" r:id="rId11"/>
    <sheet name="NFM_fec" sheetId="13" r:id="rId12"/>
    <sheet name="NFM_ued" sheetId="14" r:id="rId13"/>
    <sheet name="NFM_emi" sheetId="15" r:id="rId14"/>
    <sheet name="CHI" sheetId="16" r:id="rId15"/>
    <sheet name="CHI_fec" sheetId="17" r:id="rId16"/>
    <sheet name="CHI_ued" sheetId="18" r:id="rId17"/>
    <sheet name="CHI_emi" sheetId="19" r:id="rId18"/>
    <sheet name="NMM" sheetId="20" r:id="rId19"/>
    <sheet name="NMM_fec" sheetId="21" r:id="rId20"/>
    <sheet name="NMM_ued" sheetId="22" r:id="rId21"/>
    <sheet name="NMM_emi" sheetId="23" r:id="rId22"/>
    <sheet name="PPA" sheetId="24" r:id="rId23"/>
    <sheet name="PPA_fec" sheetId="25" r:id="rId24"/>
    <sheet name="PPA_ued" sheetId="26" r:id="rId25"/>
    <sheet name="PPA_emi" sheetId="27" r:id="rId26"/>
    <sheet name="FBT" sheetId="28" r:id="rId27"/>
    <sheet name="FBT_fec" sheetId="29" r:id="rId28"/>
    <sheet name="FBT_ued" sheetId="30" r:id="rId29"/>
    <sheet name="FBT_emi" sheetId="31" r:id="rId30"/>
    <sheet name="TRE" sheetId="32" r:id="rId31"/>
    <sheet name="TRE_fec" sheetId="33" r:id="rId32"/>
    <sheet name="TRE_ued" sheetId="34" r:id="rId33"/>
    <sheet name="TRE_emi" sheetId="35" r:id="rId34"/>
    <sheet name="MAE" sheetId="36" r:id="rId35"/>
    <sheet name="MAE_fec" sheetId="37" r:id="rId36"/>
    <sheet name="MAE_ued" sheetId="38" r:id="rId37"/>
    <sheet name="MAE_emi" sheetId="39" r:id="rId38"/>
    <sheet name="TEL" sheetId="40" r:id="rId39"/>
    <sheet name="TEL_fec" sheetId="41" r:id="rId40"/>
    <sheet name="TEL_ued" sheetId="42" r:id="rId41"/>
    <sheet name="TEL_emi" sheetId="43" r:id="rId42"/>
    <sheet name="WWP" sheetId="44" r:id="rId43"/>
    <sheet name="WWP_fec" sheetId="45" r:id="rId44"/>
    <sheet name="WWP_ued" sheetId="46" r:id="rId45"/>
    <sheet name="WWP_emi" sheetId="47" r:id="rId46"/>
    <sheet name="OIS" sheetId="48" r:id="rId47"/>
    <sheet name="OIS_fec" sheetId="49" r:id="rId48"/>
    <sheet name="OIS_ued" sheetId="50" r:id="rId49"/>
    <sheet name="OIS_emi" sheetId="51" r:id="rId50"/>
  </sheets>
  <definedNames>
    <definedName name="_xlnm.Print_Area" localSheetId="2">Ind_Summary!$A$1:$L$128</definedName>
    <definedName name="_xlnm.Print_Titles" localSheetId="14">CHI!$1:$1</definedName>
    <definedName name="_xlnm.Print_Titles" localSheetId="17">CHI_emi!$1:$1</definedName>
    <definedName name="_xlnm.Print_Titles" localSheetId="15">CHI_fec!$1:$1</definedName>
    <definedName name="_xlnm.Print_Titles" localSheetId="16">CHI_ued!$1:$1</definedName>
    <definedName name="_xlnm.Print_Titles" localSheetId="26">FBT!$1:$1</definedName>
    <definedName name="_xlnm.Print_Titles" localSheetId="29">FBT_emi!$1:$1</definedName>
    <definedName name="_xlnm.Print_Titles" localSheetId="27">FBT_fec!$1:$1</definedName>
    <definedName name="_xlnm.Print_Titles" localSheetId="28">FBT_ued!$1:$1</definedName>
    <definedName name="_xlnm.Print_Titles" localSheetId="2">Ind_Summary!$1:$1</definedName>
    <definedName name="_xlnm.Print_Titles" localSheetId="5">Ind_Summary_emi!$1:$1</definedName>
    <definedName name="_xlnm.Print_Titles" localSheetId="3">Ind_Summary_fec!$1:$1</definedName>
    <definedName name="_xlnm.Print_Titles" localSheetId="4">Ind_Summary_ued!$1:$1</definedName>
    <definedName name="_xlnm.Print_Titles" localSheetId="6">ISI!$1:$1</definedName>
    <definedName name="_xlnm.Print_Titles" localSheetId="9">ISI_emi!$1:$1</definedName>
    <definedName name="_xlnm.Print_Titles" localSheetId="7">ISI_fec!$1:$1</definedName>
    <definedName name="_xlnm.Print_Titles" localSheetId="8">ISI_ued!$1:$1</definedName>
    <definedName name="_xlnm.Print_Titles" localSheetId="34">MAE!$1:$1</definedName>
    <definedName name="_xlnm.Print_Titles" localSheetId="37">MAE_emi!$1:$1</definedName>
    <definedName name="_xlnm.Print_Titles" localSheetId="35">MAE_fec!$1:$1</definedName>
    <definedName name="_xlnm.Print_Titles" localSheetId="36">MAE_ued!$1:$1</definedName>
    <definedName name="_xlnm.Print_Titles" localSheetId="10">NFM!$1:$1</definedName>
    <definedName name="_xlnm.Print_Titles" localSheetId="13">NFM_emi!$1:$1</definedName>
    <definedName name="_xlnm.Print_Titles" localSheetId="11">NFM_fec!$1:$1</definedName>
    <definedName name="_xlnm.Print_Titles" localSheetId="12">NFM_ued!$1:$1</definedName>
    <definedName name="_xlnm.Print_Titles" localSheetId="18">NMM!$1:$1</definedName>
    <definedName name="_xlnm.Print_Titles" localSheetId="21">NMM_emi!$1:$1</definedName>
    <definedName name="_xlnm.Print_Titles" localSheetId="19">NMM_fec!$1:$1</definedName>
    <definedName name="_xlnm.Print_Titles" localSheetId="20">NMM_ued!$1:$1</definedName>
    <definedName name="_xlnm.Print_Titles" localSheetId="46">OIS!$1:$1</definedName>
    <definedName name="_xlnm.Print_Titles" localSheetId="49">OIS_emi!$1:$1</definedName>
    <definedName name="_xlnm.Print_Titles" localSheetId="47">OIS_fec!$1:$1</definedName>
    <definedName name="_xlnm.Print_Titles" localSheetId="48">OIS_ued!$1:$1</definedName>
    <definedName name="_xlnm.Print_Titles" localSheetId="22">PPA!$1:$1</definedName>
    <definedName name="_xlnm.Print_Titles" localSheetId="25">PPA_emi!$1:$1</definedName>
    <definedName name="_xlnm.Print_Titles" localSheetId="23">PPA_fec!$1:$1</definedName>
    <definedName name="_xlnm.Print_Titles" localSheetId="24">PPA_ued!$1:$1</definedName>
    <definedName name="_xlnm.Print_Titles" localSheetId="38">TEL!$1:$1</definedName>
    <definedName name="_xlnm.Print_Titles" localSheetId="41">TEL_emi!$1:$1</definedName>
    <definedName name="_xlnm.Print_Titles" localSheetId="39">TEL_fec!$1:$1</definedName>
    <definedName name="_xlnm.Print_Titles" localSheetId="40">TEL_ued!$1:$1</definedName>
    <definedName name="_xlnm.Print_Titles" localSheetId="30">TRE!$1:$1</definedName>
    <definedName name="_xlnm.Print_Titles" localSheetId="33">TRE_emi!$1:$1</definedName>
    <definedName name="_xlnm.Print_Titles" localSheetId="31">TRE_fec!$1:$1</definedName>
    <definedName name="_xlnm.Print_Titles" localSheetId="32">TRE_ued!$1:$1</definedName>
    <definedName name="_xlnm.Print_Titles" localSheetId="42">WWP!$1:$1</definedName>
    <definedName name="_xlnm.Print_Titles" localSheetId="45">WWP_emi!$1:$1</definedName>
    <definedName name="_xlnm.Print_Titles" localSheetId="43">WWP_fec!$1:$1</definedName>
    <definedName name="_xlnm.Print_Titles" localSheetId="44">WWP_ued!$1:$1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07" i="51" l="1"/>
  <c r="X107" i="51"/>
  <c r="W107" i="51"/>
  <c r="V107" i="51"/>
  <c r="U107" i="51"/>
  <c r="T107" i="51"/>
  <c r="S107" i="51"/>
  <c r="R107" i="51"/>
  <c r="Q107" i="51"/>
  <c r="P107" i="51"/>
  <c r="O107" i="51"/>
  <c r="N107" i="51"/>
  <c r="M107" i="51"/>
  <c r="L107" i="51"/>
  <c r="K107" i="51"/>
  <c r="J107" i="51"/>
  <c r="I107" i="51"/>
  <c r="H107" i="51"/>
  <c r="G107" i="51"/>
  <c r="F107" i="51"/>
  <c r="E107" i="51"/>
  <c r="D107" i="51"/>
  <c r="C107" i="51"/>
  <c r="B107" i="51"/>
  <c r="Y106" i="51"/>
  <c r="X106" i="51"/>
  <c r="W106" i="51"/>
  <c r="V106" i="51"/>
  <c r="U106" i="51"/>
  <c r="T106" i="51"/>
  <c r="S106" i="51"/>
  <c r="R106" i="51"/>
  <c r="Q106" i="51"/>
  <c r="P106" i="51"/>
  <c r="O106" i="51"/>
  <c r="N106" i="51"/>
  <c r="M106" i="51"/>
  <c r="L106" i="51"/>
  <c r="K106" i="51"/>
  <c r="J106" i="51"/>
  <c r="I106" i="51"/>
  <c r="H106" i="51"/>
  <c r="G106" i="51"/>
  <c r="F106" i="51"/>
  <c r="E106" i="51"/>
  <c r="D106" i="51"/>
  <c r="C106" i="51"/>
  <c r="B106" i="51"/>
  <c r="Y102" i="51"/>
  <c r="X102" i="51"/>
  <c r="W102" i="51"/>
  <c r="V102" i="51"/>
  <c r="U102" i="51"/>
  <c r="T102" i="51"/>
  <c r="S102" i="51"/>
  <c r="R102" i="51"/>
  <c r="Q102" i="51"/>
  <c r="P102" i="51"/>
  <c r="O102" i="51"/>
  <c r="N102" i="51"/>
  <c r="M102" i="51"/>
  <c r="L102" i="51"/>
  <c r="K102" i="51"/>
  <c r="J102" i="51"/>
  <c r="I102" i="51"/>
  <c r="H102" i="51"/>
  <c r="G102" i="51"/>
  <c r="F102" i="51"/>
  <c r="E102" i="51"/>
  <c r="D102" i="51"/>
  <c r="C102" i="51"/>
  <c r="B102" i="51"/>
  <c r="Y101" i="51"/>
  <c r="X101" i="51"/>
  <c r="W101" i="51"/>
  <c r="V101" i="51"/>
  <c r="U101" i="51"/>
  <c r="T101" i="51"/>
  <c r="S101" i="51"/>
  <c r="R101" i="51"/>
  <c r="Q101" i="51"/>
  <c r="P101" i="51"/>
  <c r="O101" i="51"/>
  <c r="N101" i="51"/>
  <c r="M101" i="51"/>
  <c r="L101" i="51"/>
  <c r="K101" i="51"/>
  <c r="J101" i="51"/>
  <c r="I101" i="51"/>
  <c r="H101" i="51"/>
  <c r="G101" i="51"/>
  <c r="F101" i="51"/>
  <c r="E101" i="51"/>
  <c r="D101" i="51"/>
  <c r="C101" i="51"/>
  <c r="B101" i="51"/>
  <c r="Y100" i="51"/>
  <c r="X100" i="51"/>
  <c r="W100" i="51"/>
  <c r="V100" i="51"/>
  <c r="U100" i="51"/>
  <c r="T100" i="51"/>
  <c r="S100" i="51"/>
  <c r="R100" i="51"/>
  <c r="Q100" i="51"/>
  <c r="P100" i="51"/>
  <c r="O100" i="51"/>
  <c r="N100" i="51"/>
  <c r="M100" i="51"/>
  <c r="L100" i="51"/>
  <c r="K100" i="51"/>
  <c r="J100" i="51"/>
  <c r="I100" i="51"/>
  <c r="H100" i="51"/>
  <c r="G100" i="51"/>
  <c r="F100" i="51"/>
  <c r="E100" i="51"/>
  <c r="D100" i="51"/>
  <c r="C100" i="51"/>
  <c r="B100" i="51"/>
  <c r="Y99" i="51"/>
  <c r="X99" i="51"/>
  <c r="W99" i="51"/>
  <c r="V99" i="51"/>
  <c r="U99" i="51"/>
  <c r="T99" i="51"/>
  <c r="S99" i="51"/>
  <c r="R99" i="51"/>
  <c r="Q99" i="51"/>
  <c r="P99" i="51"/>
  <c r="O99" i="51"/>
  <c r="N99" i="51"/>
  <c r="M99" i="51"/>
  <c r="L99" i="51"/>
  <c r="K99" i="51"/>
  <c r="J99" i="51"/>
  <c r="I99" i="51"/>
  <c r="H99" i="51"/>
  <c r="G99" i="51"/>
  <c r="F99" i="51"/>
  <c r="E99" i="51"/>
  <c r="D99" i="51"/>
  <c r="C99" i="51"/>
  <c r="B99" i="51"/>
  <c r="Y98" i="51"/>
  <c r="X98" i="51"/>
  <c r="W98" i="51"/>
  <c r="V98" i="51"/>
  <c r="U98" i="51"/>
  <c r="T98" i="51"/>
  <c r="S98" i="51"/>
  <c r="R98" i="51"/>
  <c r="Q98" i="51"/>
  <c r="P98" i="51"/>
  <c r="O98" i="51"/>
  <c r="N98" i="51"/>
  <c r="M98" i="51"/>
  <c r="L98" i="51"/>
  <c r="K98" i="51"/>
  <c r="J98" i="51"/>
  <c r="I98" i="51"/>
  <c r="H98" i="51"/>
  <c r="G98" i="51"/>
  <c r="F98" i="51"/>
  <c r="E98" i="51"/>
  <c r="D98" i="51"/>
  <c r="C98" i="51"/>
  <c r="B98" i="51"/>
  <c r="Y97" i="51"/>
  <c r="X97" i="51"/>
  <c r="W97" i="51"/>
  <c r="V97" i="51"/>
  <c r="U97" i="51"/>
  <c r="T97" i="51"/>
  <c r="S97" i="51"/>
  <c r="R97" i="51"/>
  <c r="Q97" i="51"/>
  <c r="P97" i="51"/>
  <c r="O97" i="51"/>
  <c r="N97" i="51"/>
  <c r="M97" i="51"/>
  <c r="L97" i="51"/>
  <c r="K97" i="51"/>
  <c r="J97" i="51"/>
  <c r="I97" i="51"/>
  <c r="H97" i="51"/>
  <c r="G97" i="51"/>
  <c r="F97" i="51"/>
  <c r="E97" i="51"/>
  <c r="D97" i="51"/>
  <c r="C97" i="51"/>
  <c r="B97" i="51"/>
  <c r="Y96" i="51"/>
  <c r="X96" i="51"/>
  <c r="W96" i="51"/>
  <c r="V96" i="51"/>
  <c r="U96" i="51"/>
  <c r="T96" i="51"/>
  <c r="S96" i="51"/>
  <c r="R96" i="51"/>
  <c r="Q96" i="51"/>
  <c r="P96" i="51"/>
  <c r="O96" i="51"/>
  <c r="N96" i="51"/>
  <c r="M96" i="51"/>
  <c r="L96" i="51"/>
  <c r="K96" i="51"/>
  <c r="J96" i="51"/>
  <c r="I96" i="51"/>
  <c r="H96" i="51"/>
  <c r="G96" i="51"/>
  <c r="F96" i="51"/>
  <c r="E96" i="51"/>
  <c r="D96" i="51"/>
  <c r="C96" i="51"/>
  <c r="B96" i="51"/>
  <c r="Y92" i="51"/>
  <c r="X92" i="51"/>
  <c r="W92" i="51"/>
  <c r="V92" i="51"/>
  <c r="U92" i="51"/>
  <c r="T92" i="51"/>
  <c r="S92" i="51"/>
  <c r="R92" i="51"/>
  <c r="Q92" i="51"/>
  <c r="P92" i="51"/>
  <c r="O92" i="51"/>
  <c r="N92" i="51"/>
  <c r="M92" i="51"/>
  <c r="L92" i="51"/>
  <c r="K92" i="51"/>
  <c r="J92" i="51"/>
  <c r="I92" i="51"/>
  <c r="H92" i="51"/>
  <c r="G92" i="51"/>
  <c r="F92" i="51"/>
  <c r="E92" i="51"/>
  <c r="D92" i="51"/>
  <c r="C92" i="51"/>
  <c r="B92" i="51"/>
  <c r="Y91" i="51"/>
  <c r="X91" i="51"/>
  <c r="W91" i="51"/>
  <c r="V91" i="51"/>
  <c r="U91" i="51"/>
  <c r="T91" i="51"/>
  <c r="S91" i="51"/>
  <c r="R91" i="51"/>
  <c r="Q91" i="51"/>
  <c r="P91" i="51"/>
  <c r="O91" i="51"/>
  <c r="N91" i="51"/>
  <c r="M91" i="51"/>
  <c r="L91" i="51"/>
  <c r="K91" i="51"/>
  <c r="J91" i="51"/>
  <c r="I91" i="51"/>
  <c r="H91" i="51"/>
  <c r="G91" i="51"/>
  <c r="F91" i="51"/>
  <c r="E91" i="51"/>
  <c r="D91" i="51"/>
  <c r="C91" i="51"/>
  <c r="B91" i="51"/>
  <c r="Y90" i="51"/>
  <c r="X90" i="51"/>
  <c r="W90" i="51"/>
  <c r="V90" i="51"/>
  <c r="U90" i="51"/>
  <c r="T90" i="51"/>
  <c r="S90" i="51"/>
  <c r="R90" i="51"/>
  <c r="Q90" i="51"/>
  <c r="P90" i="51"/>
  <c r="O90" i="51"/>
  <c r="N90" i="51"/>
  <c r="M90" i="51"/>
  <c r="L90" i="51"/>
  <c r="K90" i="51"/>
  <c r="J90" i="51"/>
  <c r="I90" i="51"/>
  <c r="H90" i="51"/>
  <c r="G90" i="51"/>
  <c r="F90" i="51"/>
  <c r="E90" i="51"/>
  <c r="D90" i="51"/>
  <c r="C90" i="51"/>
  <c r="B90" i="51"/>
  <c r="Y89" i="51"/>
  <c r="X89" i="51"/>
  <c r="W89" i="51"/>
  <c r="V89" i="51"/>
  <c r="U89" i="51"/>
  <c r="T89" i="51"/>
  <c r="S89" i="51"/>
  <c r="R89" i="51"/>
  <c r="Q89" i="51"/>
  <c r="P89" i="51"/>
  <c r="O89" i="51"/>
  <c r="N89" i="51"/>
  <c r="M89" i="51"/>
  <c r="L89" i="51"/>
  <c r="K89" i="51"/>
  <c r="J89" i="51"/>
  <c r="I89" i="51"/>
  <c r="H89" i="51"/>
  <c r="G89" i="51"/>
  <c r="F89" i="51"/>
  <c r="E89" i="51"/>
  <c r="D89" i="51"/>
  <c r="C89" i="51"/>
  <c r="B89" i="51"/>
  <c r="Y88" i="51"/>
  <c r="X88" i="51"/>
  <c r="W88" i="51"/>
  <c r="V88" i="51"/>
  <c r="U88" i="51"/>
  <c r="T88" i="51"/>
  <c r="S88" i="51"/>
  <c r="R88" i="51"/>
  <c r="Q88" i="51"/>
  <c r="P88" i="51"/>
  <c r="O88" i="51"/>
  <c r="N88" i="51"/>
  <c r="M88" i="51"/>
  <c r="L88" i="51"/>
  <c r="K88" i="51"/>
  <c r="J88" i="51"/>
  <c r="I88" i="51"/>
  <c r="H88" i="51"/>
  <c r="G88" i="51"/>
  <c r="F88" i="51"/>
  <c r="E88" i="51"/>
  <c r="D88" i="51"/>
  <c r="C88" i="51"/>
  <c r="B88" i="51"/>
  <c r="Y86" i="51"/>
  <c r="X86" i="51"/>
  <c r="W86" i="51"/>
  <c r="V86" i="51"/>
  <c r="U86" i="51"/>
  <c r="T86" i="51"/>
  <c r="S86" i="51"/>
  <c r="R86" i="51"/>
  <c r="Q86" i="51"/>
  <c r="P86" i="51"/>
  <c r="O86" i="51"/>
  <c r="N86" i="51"/>
  <c r="M86" i="51"/>
  <c r="L86" i="51"/>
  <c r="K86" i="51"/>
  <c r="J86" i="51"/>
  <c r="I86" i="51"/>
  <c r="H86" i="51"/>
  <c r="G86" i="51"/>
  <c r="F86" i="51"/>
  <c r="E86" i="51"/>
  <c r="D86" i="51"/>
  <c r="C86" i="51"/>
  <c r="B86" i="51"/>
  <c r="Y85" i="51"/>
  <c r="X85" i="51"/>
  <c r="W85" i="51"/>
  <c r="V85" i="51"/>
  <c r="U85" i="51"/>
  <c r="T85" i="51"/>
  <c r="S85" i="51"/>
  <c r="R85" i="51"/>
  <c r="Q85" i="51"/>
  <c r="P85" i="51"/>
  <c r="O85" i="51"/>
  <c r="N85" i="51"/>
  <c r="M85" i="51"/>
  <c r="L85" i="51"/>
  <c r="K85" i="51"/>
  <c r="J85" i="51"/>
  <c r="I85" i="51"/>
  <c r="H85" i="51"/>
  <c r="G85" i="51"/>
  <c r="F85" i="51"/>
  <c r="E85" i="51"/>
  <c r="D85" i="51"/>
  <c r="C85" i="51"/>
  <c r="B85" i="51"/>
  <c r="Y84" i="51"/>
  <c r="X84" i="51"/>
  <c r="W84" i="51"/>
  <c r="V84" i="51"/>
  <c r="U84" i="51"/>
  <c r="T84" i="51"/>
  <c r="S84" i="51"/>
  <c r="R84" i="51"/>
  <c r="Q84" i="51"/>
  <c r="P84" i="51"/>
  <c r="O84" i="51"/>
  <c r="N84" i="51"/>
  <c r="M84" i="51"/>
  <c r="L84" i="51"/>
  <c r="K84" i="51"/>
  <c r="J84" i="51"/>
  <c r="I84" i="51"/>
  <c r="H84" i="51"/>
  <c r="G84" i="51"/>
  <c r="F84" i="51"/>
  <c r="E84" i="51"/>
  <c r="D84" i="51"/>
  <c r="C84" i="51"/>
  <c r="B84" i="51"/>
  <c r="Y82" i="51"/>
  <c r="X82" i="51"/>
  <c r="W82" i="51"/>
  <c r="V82" i="51"/>
  <c r="U82" i="51"/>
  <c r="T82" i="51"/>
  <c r="S82" i="51"/>
  <c r="R82" i="51"/>
  <c r="Q82" i="51"/>
  <c r="P82" i="51"/>
  <c r="O82" i="51"/>
  <c r="N82" i="51"/>
  <c r="M82" i="51"/>
  <c r="L82" i="51"/>
  <c r="K82" i="51"/>
  <c r="J82" i="51"/>
  <c r="I82" i="51"/>
  <c r="H82" i="51"/>
  <c r="G82" i="51"/>
  <c r="F82" i="51"/>
  <c r="E82" i="51"/>
  <c r="D82" i="51"/>
  <c r="C82" i="51"/>
  <c r="B82" i="51"/>
  <c r="Y81" i="51"/>
  <c r="X81" i="51"/>
  <c r="W81" i="51"/>
  <c r="V81" i="51"/>
  <c r="U81" i="51"/>
  <c r="T81" i="51"/>
  <c r="S81" i="51"/>
  <c r="R81" i="51"/>
  <c r="Q81" i="51"/>
  <c r="P81" i="51"/>
  <c r="O81" i="51"/>
  <c r="N81" i="51"/>
  <c r="M81" i="51"/>
  <c r="L81" i="51"/>
  <c r="K81" i="51"/>
  <c r="J81" i="51"/>
  <c r="I81" i="51"/>
  <c r="H81" i="51"/>
  <c r="G81" i="51"/>
  <c r="F81" i="51"/>
  <c r="E81" i="51"/>
  <c r="D81" i="51"/>
  <c r="C81" i="51"/>
  <c r="B81" i="51"/>
  <c r="Y79" i="51"/>
  <c r="X79" i="51"/>
  <c r="W79" i="51"/>
  <c r="V79" i="51"/>
  <c r="U79" i="51"/>
  <c r="T79" i="51"/>
  <c r="S79" i="51"/>
  <c r="R79" i="51"/>
  <c r="Q79" i="51"/>
  <c r="P79" i="51"/>
  <c r="O79" i="51"/>
  <c r="N79" i="51"/>
  <c r="M79" i="51"/>
  <c r="M73" i="51" s="1"/>
  <c r="L79" i="51"/>
  <c r="K79" i="51"/>
  <c r="J79" i="51"/>
  <c r="J73" i="51" s="1"/>
  <c r="I79" i="51"/>
  <c r="H79" i="51"/>
  <c r="G79" i="51"/>
  <c r="F79" i="51"/>
  <c r="E79" i="51"/>
  <c r="D79" i="51"/>
  <c r="C79" i="51"/>
  <c r="B79" i="51"/>
  <c r="Y78" i="51"/>
  <c r="X78" i="51"/>
  <c r="W78" i="51"/>
  <c r="V78" i="51"/>
  <c r="U78" i="51"/>
  <c r="T78" i="51"/>
  <c r="S78" i="51"/>
  <c r="R78" i="51"/>
  <c r="Q78" i="51"/>
  <c r="P78" i="51"/>
  <c r="O78" i="51"/>
  <c r="N78" i="51"/>
  <c r="M78" i="51"/>
  <c r="L78" i="51"/>
  <c r="K78" i="51"/>
  <c r="J78" i="51"/>
  <c r="I78" i="51"/>
  <c r="H78" i="51"/>
  <c r="G78" i="51"/>
  <c r="F78" i="51"/>
  <c r="E78" i="51"/>
  <c r="D78" i="51"/>
  <c r="D73" i="51" s="1"/>
  <c r="C78" i="51"/>
  <c r="B78" i="51"/>
  <c r="Y77" i="51"/>
  <c r="X77" i="51"/>
  <c r="W77" i="51"/>
  <c r="V77" i="51"/>
  <c r="U77" i="51"/>
  <c r="T77" i="51"/>
  <c r="S77" i="51"/>
  <c r="R77" i="51"/>
  <c r="Q77" i="51"/>
  <c r="P77" i="51"/>
  <c r="O77" i="51"/>
  <c r="N77" i="51"/>
  <c r="M77" i="51"/>
  <c r="L77" i="51"/>
  <c r="K77" i="51"/>
  <c r="J77" i="51"/>
  <c r="I77" i="51"/>
  <c r="H77" i="51"/>
  <c r="G77" i="51"/>
  <c r="F77" i="51"/>
  <c r="E77" i="51"/>
  <c r="D77" i="51"/>
  <c r="C77" i="51"/>
  <c r="B77" i="51"/>
  <c r="Y76" i="51"/>
  <c r="X76" i="51"/>
  <c r="W76" i="51"/>
  <c r="V76" i="51"/>
  <c r="U76" i="51"/>
  <c r="T76" i="51"/>
  <c r="S76" i="51"/>
  <c r="R76" i="51"/>
  <c r="Q76" i="51"/>
  <c r="P76" i="51"/>
  <c r="O76" i="51"/>
  <c r="N76" i="51"/>
  <c r="M76" i="51"/>
  <c r="L76" i="51"/>
  <c r="K76" i="51"/>
  <c r="J76" i="51"/>
  <c r="I76" i="51"/>
  <c r="H76" i="51"/>
  <c r="G76" i="51"/>
  <c r="F76" i="51"/>
  <c r="E76" i="51"/>
  <c r="D76" i="51"/>
  <c r="C76" i="51"/>
  <c r="B76" i="51"/>
  <c r="Y75" i="51"/>
  <c r="X75" i="51"/>
  <c r="X73" i="51" s="1"/>
  <c r="W75" i="51"/>
  <c r="V75" i="51"/>
  <c r="U75" i="51"/>
  <c r="T75" i="51"/>
  <c r="S75" i="51"/>
  <c r="R75" i="51"/>
  <c r="Q75" i="51"/>
  <c r="P75" i="51"/>
  <c r="O75" i="51"/>
  <c r="N75" i="51"/>
  <c r="M75" i="51"/>
  <c r="L75" i="51"/>
  <c r="K75" i="51"/>
  <c r="J75" i="51"/>
  <c r="I75" i="51"/>
  <c r="H75" i="51"/>
  <c r="G75" i="51"/>
  <c r="G73" i="51" s="1"/>
  <c r="F75" i="51"/>
  <c r="E75" i="51"/>
  <c r="E73" i="51" s="1"/>
  <c r="D75" i="51"/>
  <c r="C75" i="51"/>
  <c r="C73" i="51" s="1"/>
  <c r="B75" i="51"/>
  <c r="Y74" i="51"/>
  <c r="Y73" i="51" s="1"/>
  <c r="X74" i="51"/>
  <c r="W74" i="51"/>
  <c r="W73" i="51" s="1"/>
  <c r="V74" i="51"/>
  <c r="V73" i="51" s="1"/>
  <c r="U74" i="51"/>
  <c r="U73" i="51" s="1"/>
  <c r="T74" i="51"/>
  <c r="T73" i="51" s="1"/>
  <c r="S74" i="51"/>
  <c r="S73" i="51" s="1"/>
  <c r="R74" i="51"/>
  <c r="R73" i="51" s="1"/>
  <c r="Q74" i="51"/>
  <c r="P74" i="51"/>
  <c r="P73" i="51" s="1"/>
  <c r="O74" i="51"/>
  <c r="O73" i="51" s="1"/>
  <c r="N74" i="51"/>
  <c r="M74" i="51"/>
  <c r="L74" i="51"/>
  <c r="K74" i="51"/>
  <c r="J74" i="51"/>
  <c r="I74" i="51"/>
  <c r="I73" i="51" s="1"/>
  <c r="H74" i="51"/>
  <c r="H73" i="51" s="1"/>
  <c r="G74" i="51"/>
  <c r="F74" i="51"/>
  <c r="F73" i="51" s="1"/>
  <c r="E74" i="51"/>
  <c r="D74" i="51"/>
  <c r="C74" i="51"/>
  <c r="B74" i="51"/>
  <c r="B73" i="51" s="1"/>
  <c r="Q73" i="51"/>
  <c r="N73" i="51"/>
  <c r="L73" i="51"/>
  <c r="K73" i="51"/>
  <c r="Y54" i="51"/>
  <c r="X54" i="51"/>
  <c r="W54" i="51"/>
  <c r="V54" i="51"/>
  <c r="U54" i="51"/>
  <c r="T54" i="51"/>
  <c r="S54" i="51"/>
  <c r="R54" i="51"/>
  <c r="Q54" i="51"/>
  <c r="P54" i="51"/>
  <c r="O54" i="51"/>
  <c r="N54" i="51"/>
  <c r="M54" i="51"/>
  <c r="L54" i="51"/>
  <c r="K54" i="51"/>
  <c r="J54" i="51"/>
  <c r="I54" i="51"/>
  <c r="H54" i="51"/>
  <c r="G54" i="51"/>
  <c r="F54" i="51"/>
  <c r="E54" i="51"/>
  <c r="D54" i="51"/>
  <c r="C54" i="51"/>
  <c r="B54" i="51"/>
  <c r="Y35" i="51"/>
  <c r="X35" i="51"/>
  <c r="W35" i="51"/>
  <c r="V35" i="51"/>
  <c r="U35" i="51"/>
  <c r="T35" i="51"/>
  <c r="S35" i="51"/>
  <c r="R35" i="51"/>
  <c r="Q35" i="51"/>
  <c r="P35" i="51"/>
  <c r="O35" i="51"/>
  <c r="N35" i="51"/>
  <c r="M35" i="51"/>
  <c r="L35" i="51"/>
  <c r="K35" i="51"/>
  <c r="J35" i="51"/>
  <c r="I35" i="51"/>
  <c r="H35" i="51"/>
  <c r="G35" i="51"/>
  <c r="F35" i="51"/>
  <c r="E35" i="51"/>
  <c r="D35" i="51"/>
  <c r="C35" i="51"/>
  <c r="B35" i="51"/>
  <c r="Y27" i="51"/>
  <c r="X27" i="51"/>
  <c r="W27" i="51"/>
  <c r="V27" i="51"/>
  <c r="U27" i="51"/>
  <c r="T27" i="51"/>
  <c r="S27" i="51"/>
  <c r="R27" i="51"/>
  <c r="Q27" i="51"/>
  <c r="P27" i="51"/>
  <c r="O27" i="51"/>
  <c r="N27" i="51"/>
  <c r="M27" i="51"/>
  <c r="L27" i="51"/>
  <c r="K27" i="51"/>
  <c r="J27" i="51"/>
  <c r="I27" i="51"/>
  <c r="H27" i="51"/>
  <c r="G27" i="51"/>
  <c r="F27" i="51"/>
  <c r="E27" i="51"/>
  <c r="D27" i="51"/>
  <c r="C27" i="51"/>
  <c r="B27" i="51"/>
  <c r="Y107" i="50"/>
  <c r="X107" i="50"/>
  <c r="W107" i="50"/>
  <c r="V107" i="50"/>
  <c r="U107" i="50"/>
  <c r="T107" i="50"/>
  <c r="S107" i="50"/>
  <c r="R107" i="50"/>
  <c r="Q107" i="50"/>
  <c r="P107" i="50"/>
  <c r="O107" i="50"/>
  <c r="N107" i="50"/>
  <c r="M107" i="50"/>
  <c r="L107" i="50"/>
  <c r="K107" i="50"/>
  <c r="J107" i="50"/>
  <c r="I107" i="50"/>
  <c r="H107" i="50"/>
  <c r="G107" i="50"/>
  <c r="F107" i="50"/>
  <c r="E107" i="50"/>
  <c r="D107" i="50"/>
  <c r="C107" i="50"/>
  <c r="B107" i="50"/>
  <c r="Y106" i="50"/>
  <c r="X106" i="50"/>
  <c r="W106" i="50"/>
  <c r="V106" i="50"/>
  <c r="U106" i="50"/>
  <c r="T106" i="50"/>
  <c r="S106" i="50"/>
  <c r="R106" i="50"/>
  <c r="Q106" i="50"/>
  <c r="P106" i="50"/>
  <c r="O106" i="50"/>
  <c r="N106" i="50"/>
  <c r="M106" i="50"/>
  <c r="L106" i="50"/>
  <c r="K106" i="50"/>
  <c r="J106" i="50"/>
  <c r="I106" i="50"/>
  <c r="H106" i="50"/>
  <c r="G106" i="50"/>
  <c r="F106" i="50"/>
  <c r="E106" i="50"/>
  <c r="D106" i="50"/>
  <c r="C106" i="50"/>
  <c r="B106" i="50"/>
  <c r="Y102" i="50"/>
  <c r="X102" i="50"/>
  <c r="W102" i="50"/>
  <c r="V102" i="50"/>
  <c r="U102" i="50"/>
  <c r="T102" i="50"/>
  <c r="S102" i="50"/>
  <c r="R102" i="50"/>
  <c r="Q102" i="50"/>
  <c r="P102" i="50"/>
  <c r="O102" i="50"/>
  <c r="N102" i="50"/>
  <c r="M102" i="50"/>
  <c r="L102" i="50"/>
  <c r="K102" i="50"/>
  <c r="J102" i="50"/>
  <c r="I102" i="50"/>
  <c r="H102" i="50"/>
  <c r="G102" i="50"/>
  <c r="F102" i="50"/>
  <c r="E102" i="50"/>
  <c r="D102" i="50"/>
  <c r="C102" i="50"/>
  <c r="B102" i="50"/>
  <c r="Y101" i="50"/>
  <c r="X101" i="50"/>
  <c r="W101" i="50"/>
  <c r="V101" i="50"/>
  <c r="U101" i="50"/>
  <c r="T101" i="50"/>
  <c r="S101" i="50"/>
  <c r="R101" i="50"/>
  <c r="Q101" i="50"/>
  <c r="P101" i="50"/>
  <c r="O101" i="50"/>
  <c r="N101" i="50"/>
  <c r="M101" i="50"/>
  <c r="L101" i="50"/>
  <c r="K101" i="50"/>
  <c r="J101" i="50"/>
  <c r="I101" i="50"/>
  <c r="H101" i="50"/>
  <c r="G101" i="50"/>
  <c r="F101" i="50"/>
  <c r="E101" i="50"/>
  <c r="D101" i="50"/>
  <c r="C101" i="50"/>
  <c r="B101" i="50"/>
  <c r="Y100" i="50"/>
  <c r="X100" i="50"/>
  <c r="W100" i="50"/>
  <c r="V100" i="50"/>
  <c r="U100" i="50"/>
  <c r="T100" i="50"/>
  <c r="S100" i="50"/>
  <c r="R100" i="50"/>
  <c r="Q100" i="50"/>
  <c r="P100" i="50"/>
  <c r="O100" i="50"/>
  <c r="N100" i="50"/>
  <c r="M100" i="50"/>
  <c r="L100" i="50"/>
  <c r="K100" i="50"/>
  <c r="J100" i="50"/>
  <c r="I100" i="50"/>
  <c r="H100" i="50"/>
  <c r="G100" i="50"/>
  <c r="F100" i="50"/>
  <c r="E100" i="50"/>
  <c r="D100" i="50"/>
  <c r="C100" i="50"/>
  <c r="B100" i="50"/>
  <c r="Y99" i="50"/>
  <c r="X99" i="50"/>
  <c r="W99" i="50"/>
  <c r="V99" i="50"/>
  <c r="U99" i="50"/>
  <c r="T99" i="50"/>
  <c r="S99" i="50"/>
  <c r="R99" i="50"/>
  <c r="Q99" i="50"/>
  <c r="P99" i="50"/>
  <c r="O99" i="50"/>
  <c r="N99" i="50"/>
  <c r="M99" i="50"/>
  <c r="L99" i="50"/>
  <c r="K99" i="50"/>
  <c r="J99" i="50"/>
  <c r="I99" i="50"/>
  <c r="H99" i="50"/>
  <c r="G99" i="50"/>
  <c r="F99" i="50"/>
  <c r="E99" i="50"/>
  <c r="D99" i="50"/>
  <c r="C99" i="50"/>
  <c r="B99" i="50"/>
  <c r="Y98" i="50"/>
  <c r="X98" i="50"/>
  <c r="W98" i="50"/>
  <c r="V98" i="50"/>
  <c r="U98" i="50"/>
  <c r="T98" i="50"/>
  <c r="S98" i="50"/>
  <c r="R98" i="50"/>
  <c r="Q98" i="50"/>
  <c r="P98" i="50"/>
  <c r="O98" i="50"/>
  <c r="N98" i="50"/>
  <c r="M98" i="50"/>
  <c r="L98" i="50"/>
  <c r="K98" i="50"/>
  <c r="J98" i="50"/>
  <c r="I98" i="50"/>
  <c r="H98" i="50"/>
  <c r="G98" i="50"/>
  <c r="F98" i="50"/>
  <c r="E98" i="50"/>
  <c r="D98" i="50"/>
  <c r="C98" i="50"/>
  <c r="B98" i="50"/>
  <c r="Y97" i="50"/>
  <c r="X97" i="50"/>
  <c r="W97" i="50"/>
  <c r="V97" i="50"/>
  <c r="U97" i="50"/>
  <c r="T97" i="50"/>
  <c r="S97" i="50"/>
  <c r="R97" i="50"/>
  <c r="Q97" i="50"/>
  <c r="P97" i="50"/>
  <c r="O97" i="50"/>
  <c r="N97" i="50"/>
  <c r="M97" i="50"/>
  <c r="L97" i="50"/>
  <c r="K97" i="50"/>
  <c r="J97" i="50"/>
  <c r="I97" i="50"/>
  <c r="H97" i="50"/>
  <c r="G97" i="50"/>
  <c r="F97" i="50"/>
  <c r="E97" i="50"/>
  <c r="D97" i="50"/>
  <c r="C97" i="50"/>
  <c r="B97" i="50"/>
  <c r="Y96" i="50"/>
  <c r="X96" i="50"/>
  <c r="W96" i="50"/>
  <c r="V96" i="50"/>
  <c r="U96" i="50"/>
  <c r="T96" i="50"/>
  <c r="S96" i="50"/>
  <c r="R96" i="50"/>
  <c r="Q96" i="50"/>
  <c r="P96" i="50"/>
  <c r="O96" i="50"/>
  <c r="N96" i="50"/>
  <c r="M96" i="50"/>
  <c r="L96" i="50"/>
  <c r="K96" i="50"/>
  <c r="J96" i="50"/>
  <c r="I96" i="50"/>
  <c r="H96" i="50"/>
  <c r="G96" i="50"/>
  <c r="F96" i="50"/>
  <c r="E96" i="50"/>
  <c r="D96" i="50"/>
  <c r="C96" i="50"/>
  <c r="B96" i="50"/>
  <c r="Y92" i="50"/>
  <c r="X92" i="50"/>
  <c r="W92" i="50"/>
  <c r="V92" i="50"/>
  <c r="U92" i="50"/>
  <c r="T92" i="50"/>
  <c r="S92" i="50"/>
  <c r="R92" i="50"/>
  <c r="Q92" i="50"/>
  <c r="P92" i="50"/>
  <c r="O92" i="50"/>
  <c r="N92" i="50"/>
  <c r="M92" i="50"/>
  <c r="L92" i="50"/>
  <c r="K92" i="50"/>
  <c r="J92" i="50"/>
  <c r="I92" i="50"/>
  <c r="H92" i="50"/>
  <c r="G92" i="50"/>
  <c r="F92" i="50"/>
  <c r="E92" i="50"/>
  <c r="D92" i="50"/>
  <c r="C92" i="50"/>
  <c r="B92" i="50"/>
  <c r="Y91" i="50"/>
  <c r="X91" i="50"/>
  <c r="W91" i="50"/>
  <c r="V91" i="50"/>
  <c r="U91" i="50"/>
  <c r="T91" i="50"/>
  <c r="S91" i="50"/>
  <c r="R91" i="50"/>
  <c r="Q91" i="50"/>
  <c r="P91" i="50"/>
  <c r="O91" i="50"/>
  <c r="N91" i="50"/>
  <c r="M91" i="50"/>
  <c r="L91" i="50"/>
  <c r="K91" i="50"/>
  <c r="J91" i="50"/>
  <c r="I91" i="50"/>
  <c r="H91" i="50"/>
  <c r="G91" i="50"/>
  <c r="F91" i="50"/>
  <c r="E91" i="50"/>
  <c r="D91" i="50"/>
  <c r="C91" i="50"/>
  <c r="B91" i="50"/>
  <c r="Y90" i="50"/>
  <c r="X90" i="50"/>
  <c r="W90" i="50"/>
  <c r="V90" i="50"/>
  <c r="U90" i="50"/>
  <c r="T90" i="50"/>
  <c r="S90" i="50"/>
  <c r="R90" i="50"/>
  <c r="Q90" i="50"/>
  <c r="P90" i="50"/>
  <c r="O90" i="50"/>
  <c r="N90" i="50"/>
  <c r="M90" i="50"/>
  <c r="L90" i="50"/>
  <c r="K90" i="50"/>
  <c r="J90" i="50"/>
  <c r="I90" i="50"/>
  <c r="H90" i="50"/>
  <c r="G90" i="50"/>
  <c r="F90" i="50"/>
  <c r="E90" i="50"/>
  <c r="D90" i="50"/>
  <c r="C90" i="50"/>
  <c r="B90" i="50"/>
  <c r="Y89" i="50"/>
  <c r="X89" i="50"/>
  <c r="W89" i="50"/>
  <c r="V89" i="50"/>
  <c r="U89" i="50"/>
  <c r="T89" i="50"/>
  <c r="S89" i="50"/>
  <c r="R89" i="50"/>
  <c r="Q89" i="50"/>
  <c r="P89" i="50"/>
  <c r="O89" i="50"/>
  <c r="N89" i="50"/>
  <c r="M89" i="50"/>
  <c r="L89" i="50"/>
  <c r="K89" i="50"/>
  <c r="J89" i="50"/>
  <c r="I89" i="50"/>
  <c r="H89" i="50"/>
  <c r="G89" i="50"/>
  <c r="F89" i="50"/>
  <c r="E89" i="50"/>
  <c r="D89" i="50"/>
  <c r="C89" i="50"/>
  <c r="B89" i="50"/>
  <c r="Y88" i="50"/>
  <c r="X88" i="50"/>
  <c r="W88" i="50"/>
  <c r="V88" i="50"/>
  <c r="U88" i="50"/>
  <c r="T88" i="50"/>
  <c r="S88" i="50"/>
  <c r="R88" i="50"/>
  <c r="Q88" i="50"/>
  <c r="P88" i="50"/>
  <c r="O88" i="50"/>
  <c r="N88" i="50"/>
  <c r="M88" i="50"/>
  <c r="L88" i="50"/>
  <c r="K88" i="50"/>
  <c r="J88" i="50"/>
  <c r="I88" i="50"/>
  <c r="H88" i="50"/>
  <c r="G88" i="50"/>
  <c r="F88" i="50"/>
  <c r="E88" i="50"/>
  <c r="D88" i="50"/>
  <c r="C88" i="50"/>
  <c r="B88" i="50"/>
  <c r="Y86" i="50"/>
  <c r="X86" i="50"/>
  <c r="W86" i="50"/>
  <c r="V86" i="50"/>
  <c r="U86" i="50"/>
  <c r="T86" i="50"/>
  <c r="S86" i="50"/>
  <c r="R86" i="50"/>
  <c r="Q86" i="50"/>
  <c r="P86" i="50"/>
  <c r="O86" i="50"/>
  <c r="N86" i="50"/>
  <c r="M86" i="50"/>
  <c r="L86" i="50"/>
  <c r="K86" i="50"/>
  <c r="J86" i="50"/>
  <c r="I86" i="50"/>
  <c r="H86" i="50"/>
  <c r="G86" i="50"/>
  <c r="F86" i="50"/>
  <c r="E86" i="50"/>
  <c r="D86" i="50"/>
  <c r="C86" i="50"/>
  <c r="B86" i="50"/>
  <c r="Y85" i="50"/>
  <c r="X85" i="50"/>
  <c r="W85" i="50"/>
  <c r="V85" i="50"/>
  <c r="U85" i="50"/>
  <c r="T85" i="50"/>
  <c r="S85" i="50"/>
  <c r="R85" i="50"/>
  <c r="Q85" i="50"/>
  <c r="P85" i="50"/>
  <c r="O85" i="50"/>
  <c r="N85" i="50"/>
  <c r="M85" i="50"/>
  <c r="L85" i="50"/>
  <c r="K85" i="50"/>
  <c r="J85" i="50"/>
  <c r="I85" i="50"/>
  <c r="H85" i="50"/>
  <c r="G85" i="50"/>
  <c r="F85" i="50"/>
  <c r="E85" i="50"/>
  <c r="D85" i="50"/>
  <c r="C85" i="50"/>
  <c r="B85" i="50"/>
  <c r="Y84" i="50"/>
  <c r="X84" i="50"/>
  <c r="W84" i="50"/>
  <c r="V84" i="50"/>
  <c r="U84" i="50"/>
  <c r="T84" i="50"/>
  <c r="S84" i="50"/>
  <c r="R84" i="50"/>
  <c r="Q84" i="50"/>
  <c r="P84" i="50"/>
  <c r="O84" i="50"/>
  <c r="N84" i="50"/>
  <c r="M84" i="50"/>
  <c r="L84" i="50"/>
  <c r="K84" i="50"/>
  <c r="J84" i="50"/>
  <c r="I84" i="50"/>
  <c r="H84" i="50"/>
  <c r="G84" i="50"/>
  <c r="F84" i="50"/>
  <c r="E84" i="50"/>
  <c r="D84" i="50"/>
  <c r="C84" i="50"/>
  <c r="B84" i="50"/>
  <c r="Y82" i="50"/>
  <c r="X82" i="50"/>
  <c r="W82" i="50"/>
  <c r="V82" i="50"/>
  <c r="U82" i="50"/>
  <c r="T82" i="50"/>
  <c r="S82" i="50"/>
  <c r="R82" i="50"/>
  <c r="Q82" i="50"/>
  <c r="P82" i="50"/>
  <c r="O82" i="50"/>
  <c r="N82" i="50"/>
  <c r="M82" i="50"/>
  <c r="L82" i="50"/>
  <c r="K82" i="50"/>
  <c r="J82" i="50"/>
  <c r="I82" i="50"/>
  <c r="H82" i="50"/>
  <c r="G82" i="50"/>
  <c r="F82" i="50"/>
  <c r="E82" i="50"/>
  <c r="D82" i="50"/>
  <c r="C82" i="50"/>
  <c r="B82" i="50"/>
  <c r="Y81" i="50"/>
  <c r="X81" i="50"/>
  <c r="W81" i="50"/>
  <c r="V81" i="50"/>
  <c r="U81" i="50"/>
  <c r="T81" i="50"/>
  <c r="S81" i="50"/>
  <c r="R81" i="50"/>
  <c r="Q81" i="50"/>
  <c r="P81" i="50"/>
  <c r="O81" i="50"/>
  <c r="N81" i="50"/>
  <c r="M81" i="50"/>
  <c r="L81" i="50"/>
  <c r="K81" i="50"/>
  <c r="J81" i="50"/>
  <c r="I81" i="50"/>
  <c r="H81" i="50"/>
  <c r="G81" i="50"/>
  <c r="F81" i="50"/>
  <c r="E81" i="50"/>
  <c r="D81" i="50"/>
  <c r="C81" i="50"/>
  <c r="B81" i="50"/>
  <c r="Y79" i="50"/>
  <c r="X79" i="50"/>
  <c r="W79" i="50"/>
  <c r="V79" i="50"/>
  <c r="U79" i="50"/>
  <c r="T79" i="50"/>
  <c r="S79" i="50"/>
  <c r="R79" i="50"/>
  <c r="Q79" i="50"/>
  <c r="P79" i="50"/>
  <c r="O79" i="50"/>
  <c r="N79" i="50"/>
  <c r="M79" i="50"/>
  <c r="L79" i="50"/>
  <c r="K79" i="50"/>
  <c r="J79" i="50"/>
  <c r="I79" i="50"/>
  <c r="H79" i="50"/>
  <c r="G79" i="50"/>
  <c r="F79" i="50"/>
  <c r="F73" i="50" s="1"/>
  <c r="E79" i="50"/>
  <c r="D79" i="50"/>
  <c r="C79" i="50"/>
  <c r="B79" i="50"/>
  <c r="Y78" i="50"/>
  <c r="X78" i="50"/>
  <c r="W78" i="50"/>
  <c r="V78" i="50"/>
  <c r="U78" i="50"/>
  <c r="T78" i="50"/>
  <c r="S78" i="50"/>
  <c r="R78" i="50"/>
  <c r="Q78" i="50"/>
  <c r="P78" i="50"/>
  <c r="O78" i="50"/>
  <c r="N78" i="50"/>
  <c r="M78" i="50"/>
  <c r="L78" i="50"/>
  <c r="K78" i="50"/>
  <c r="J78" i="50"/>
  <c r="I78" i="50"/>
  <c r="H78" i="50"/>
  <c r="G78" i="50"/>
  <c r="F78" i="50"/>
  <c r="E78" i="50"/>
  <c r="D78" i="50"/>
  <c r="C78" i="50"/>
  <c r="B78" i="50"/>
  <c r="Y77" i="50"/>
  <c r="X77" i="50"/>
  <c r="W77" i="50"/>
  <c r="V77" i="50"/>
  <c r="U77" i="50"/>
  <c r="T77" i="50"/>
  <c r="S77" i="50"/>
  <c r="R77" i="50"/>
  <c r="Q77" i="50"/>
  <c r="P77" i="50"/>
  <c r="O77" i="50"/>
  <c r="N77" i="50"/>
  <c r="M77" i="50"/>
  <c r="L77" i="50"/>
  <c r="K77" i="50"/>
  <c r="J77" i="50"/>
  <c r="I77" i="50"/>
  <c r="H77" i="50"/>
  <c r="G77" i="50"/>
  <c r="F77" i="50"/>
  <c r="E77" i="50"/>
  <c r="D77" i="50"/>
  <c r="C77" i="50"/>
  <c r="B77" i="50"/>
  <c r="Y76" i="50"/>
  <c r="X76" i="50"/>
  <c r="W76" i="50"/>
  <c r="V76" i="50"/>
  <c r="U76" i="50"/>
  <c r="T76" i="50"/>
  <c r="S76" i="50"/>
  <c r="R76" i="50"/>
  <c r="Q76" i="50"/>
  <c r="P76" i="50"/>
  <c r="O76" i="50"/>
  <c r="N76" i="50"/>
  <c r="M76" i="50"/>
  <c r="L76" i="50"/>
  <c r="K76" i="50"/>
  <c r="J76" i="50"/>
  <c r="I76" i="50"/>
  <c r="H76" i="50"/>
  <c r="G76" i="50"/>
  <c r="F76" i="50"/>
  <c r="E76" i="50"/>
  <c r="D76" i="50"/>
  <c r="C76" i="50"/>
  <c r="B76" i="50"/>
  <c r="Y75" i="50"/>
  <c r="X75" i="50"/>
  <c r="W75" i="50"/>
  <c r="V75" i="50"/>
  <c r="U75" i="50"/>
  <c r="T75" i="50"/>
  <c r="S75" i="50"/>
  <c r="R75" i="50"/>
  <c r="R73" i="50" s="1"/>
  <c r="Q75" i="50"/>
  <c r="P75" i="50"/>
  <c r="O75" i="50"/>
  <c r="N75" i="50"/>
  <c r="M75" i="50"/>
  <c r="L75" i="50"/>
  <c r="K75" i="50"/>
  <c r="J75" i="50"/>
  <c r="I75" i="50"/>
  <c r="H75" i="50"/>
  <c r="G75" i="50"/>
  <c r="F75" i="50"/>
  <c r="E75" i="50"/>
  <c r="D75" i="50"/>
  <c r="C75" i="50"/>
  <c r="B75" i="50"/>
  <c r="Y74" i="50"/>
  <c r="Y73" i="50" s="1"/>
  <c r="X74" i="50"/>
  <c r="X73" i="50" s="1"/>
  <c r="W74" i="50"/>
  <c r="W73" i="50" s="1"/>
  <c r="V74" i="50"/>
  <c r="V73" i="50" s="1"/>
  <c r="U74" i="50"/>
  <c r="U73" i="50" s="1"/>
  <c r="T74" i="50"/>
  <c r="T73" i="50" s="1"/>
  <c r="S74" i="50"/>
  <c r="S73" i="50" s="1"/>
  <c r="R74" i="50"/>
  <c r="Q74" i="50"/>
  <c r="Q73" i="50" s="1"/>
  <c r="P74" i="50"/>
  <c r="P73" i="50" s="1"/>
  <c r="O74" i="50"/>
  <c r="N74" i="50"/>
  <c r="N73" i="50" s="1"/>
  <c r="M74" i="50"/>
  <c r="M73" i="50" s="1"/>
  <c r="L74" i="50"/>
  <c r="L73" i="50" s="1"/>
  <c r="K74" i="50"/>
  <c r="K73" i="50" s="1"/>
  <c r="J74" i="50"/>
  <c r="I74" i="50"/>
  <c r="H74" i="50"/>
  <c r="G74" i="50"/>
  <c r="F74" i="50"/>
  <c r="E74" i="50"/>
  <c r="E73" i="50" s="1"/>
  <c r="D74" i="50"/>
  <c r="D73" i="50" s="1"/>
  <c r="C74" i="50"/>
  <c r="C73" i="50" s="1"/>
  <c r="B74" i="50"/>
  <c r="B73" i="50" s="1"/>
  <c r="O73" i="50"/>
  <c r="J73" i="50"/>
  <c r="I73" i="50"/>
  <c r="H73" i="50"/>
  <c r="G73" i="50"/>
  <c r="Y54" i="50"/>
  <c r="X54" i="50"/>
  <c r="W54" i="50"/>
  <c r="V54" i="50"/>
  <c r="U54" i="50"/>
  <c r="T54" i="50"/>
  <c r="S54" i="50"/>
  <c r="R54" i="50"/>
  <c r="Q54" i="50"/>
  <c r="P54" i="50"/>
  <c r="O54" i="50"/>
  <c r="N54" i="50"/>
  <c r="M54" i="50"/>
  <c r="L54" i="50"/>
  <c r="K54" i="50"/>
  <c r="J54" i="50"/>
  <c r="I54" i="50"/>
  <c r="H54" i="50"/>
  <c r="G54" i="50"/>
  <c r="F54" i="50"/>
  <c r="E54" i="50"/>
  <c r="D54" i="50"/>
  <c r="C54" i="50"/>
  <c r="B54" i="50"/>
  <c r="Y35" i="50"/>
  <c r="X35" i="50"/>
  <c r="W35" i="50"/>
  <c r="V35" i="50"/>
  <c r="U35" i="50"/>
  <c r="T35" i="50"/>
  <c r="S35" i="50"/>
  <c r="R35" i="50"/>
  <c r="Q35" i="50"/>
  <c r="P35" i="50"/>
  <c r="O35" i="50"/>
  <c r="N35" i="50"/>
  <c r="M35" i="50"/>
  <c r="L35" i="50"/>
  <c r="K35" i="50"/>
  <c r="J35" i="50"/>
  <c r="I35" i="50"/>
  <c r="H35" i="50"/>
  <c r="G35" i="50"/>
  <c r="F35" i="50"/>
  <c r="E35" i="50"/>
  <c r="D35" i="50"/>
  <c r="C35" i="50"/>
  <c r="B35" i="50"/>
  <c r="Y27" i="50"/>
  <c r="X27" i="50"/>
  <c r="W27" i="50"/>
  <c r="V27" i="50"/>
  <c r="U27" i="50"/>
  <c r="T27" i="50"/>
  <c r="S27" i="50"/>
  <c r="R27" i="50"/>
  <c r="Q27" i="50"/>
  <c r="P27" i="50"/>
  <c r="O27" i="50"/>
  <c r="N27" i="50"/>
  <c r="M27" i="50"/>
  <c r="L27" i="50"/>
  <c r="K27" i="50"/>
  <c r="J27" i="50"/>
  <c r="I27" i="50"/>
  <c r="H27" i="50"/>
  <c r="G27" i="50"/>
  <c r="F27" i="50"/>
  <c r="E27" i="50"/>
  <c r="D27" i="50"/>
  <c r="C27" i="50"/>
  <c r="B27" i="50"/>
  <c r="Y107" i="49"/>
  <c r="X107" i="49"/>
  <c r="W107" i="49"/>
  <c r="V107" i="49"/>
  <c r="U107" i="49"/>
  <c r="T107" i="49"/>
  <c r="S107" i="49"/>
  <c r="R107" i="49"/>
  <c r="Q107" i="49"/>
  <c r="P107" i="49"/>
  <c r="O107" i="49"/>
  <c r="N107" i="49"/>
  <c r="M107" i="49"/>
  <c r="L107" i="49"/>
  <c r="K107" i="49"/>
  <c r="J107" i="49"/>
  <c r="I107" i="49"/>
  <c r="H107" i="49"/>
  <c r="G107" i="49"/>
  <c r="F107" i="49"/>
  <c r="E107" i="49"/>
  <c r="D107" i="49"/>
  <c r="C107" i="49"/>
  <c r="B107" i="49"/>
  <c r="Y106" i="49"/>
  <c r="X106" i="49"/>
  <c r="W106" i="49"/>
  <c r="V106" i="49"/>
  <c r="U106" i="49"/>
  <c r="T106" i="49"/>
  <c r="S106" i="49"/>
  <c r="R106" i="49"/>
  <c r="Q106" i="49"/>
  <c r="P106" i="49"/>
  <c r="O106" i="49"/>
  <c r="N106" i="49"/>
  <c r="M106" i="49"/>
  <c r="L106" i="49"/>
  <c r="K106" i="49"/>
  <c r="J106" i="49"/>
  <c r="I106" i="49"/>
  <c r="H106" i="49"/>
  <c r="G106" i="49"/>
  <c r="F106" i="49"/>
  <c r="E106" i="49"/>
  <c r="D106" i="49"/>
  <c r="C106" i="49"/>
  <c r="B106" i="49"/>
  <c r="Y102" i="49"/>
  <c r="X102" i="49"/>
  <c r="W102" i="49"/>
  <c r="V102" i="49"/>
  <c r="U102" i="49"/>
  <c r="T102" i="49"/>
  <c r="S102" i="49"/>
  <c r="R102" i="49"/>
  <c r="Q102" i="49"/>
  <c r="P102" i="49"/>
  <c r="O102" i="49"/>
  <c r="N102" i="49"/>
  <c r="M102" i="49"/>
  <c r="L102" i="49"/>
  <c r="K102" i="49"/>
  <c r="J102" i="49"/>
  <c r="I102" i="49"/>
  <c r="H102" i="49"/>
  <c r="G102" i="49"/>
  <c r="F102" i="49"/>
  <c r="E102" i="49"/>
  <c r="D102" i="49"/>
  <c r="C102" i="49"/>
  <c r="B102" i="49"/>
  <c r="Y101" i="49"/>
  <c r="X101" i="49"/>
  <c r="W101" i="49"/>
  <c r="V101" i="49"/>
  <c r="U101" i="49"/>
  <c r="T101" i="49"/>
  <c r="S101" i="49"/>
  <c r="R101" i="49"/>
  <c r="Q101" i="49"/>
  <c r="P101" i="49"/>
  <c r="O101" i="49"/>
  <c r="N101" i="49"/>
  <c r="M101" i="49"/>
  <c r="L101" i="49"/>
  <c r="K101" i="49"/>
  <c r="J101" i="49"/>
  <c r="I101" i="49"/>
  <c r="H101" i="49"/>
  <c r="G101" i="49"/>
  <c r="F101" i="49"/>
  <c r="E101" i="49"/>
  <c r="D101" i="49"/>
  <c r="C101" i="49"/>
  <c r="B101" i="49"/>
  <c r="Y100" i="49"/>
  <c r="X100" i="49"/>
  <c r="W100" i="49"/>
  <c r="V100" i="49"/>
  <c r="U100" i="49"/>
  <c r="T100" i="49"/>
  <c r="S100" i="49"/>
  <c r="R100" i="49"/>
  <c r="Q100" i="49"/>
  <c r="P100" i="49"/>
  <c r="O100" i="49"/>
  <c r="N100" i="49"/>
  <c r="M100" i="49"/>
  <c r="L100" i="49"/>
  <c r="K100" i="49"/>
  <c r="J100" i="49"/>
  <c r="I100" i="49"/>
  <c r="H100" i="49"/>
  <c r="G100" i="49"/>
  <c r="F100" i="49"/>
  <c r="E100" i="49"/>
  <c r="D100" i="49"/>
  <c r="C100" i="49"/>
  <c r="B100" i="49"/>
  <c r="Y99" i="49"/>
  <c r="X99" i="49"/>
  <c r="W99" i="49"/>
  <c r="V99" i="49"/>
  <c r="U99" i="49"/>
  <c r="T99" i="49"/>
  <c r="S99" i="49"/>
  <c r="R99" i="49"/>
  <c r="Q99" i="49"/>
  <c r="P99" i="49"/>
  <c r="O99" i="49"/>
  <c r="N99" i="49"/>
  <c r="M99" i="49"/>
  <c r="L99" i="49"/>
  <c r="K99" i="49"/>
  <c r="J99" i="49"/>
  <c r="I99" i="49"/>
  <c r="H99" i="49"/>
  <c r="G99" i="49"/>
  <c r="F99" i="49"/>
  <c r="E99" i="49"/>
  <c r="D99" i="49"/>
  <c r="C99" i="49"/>
  <c r="B99" i="49"/>
  <c r="Y98" i="49"/>
  <c r="X98" i="49"/>
  <c r="W98" i="49"/>
  <c r="V98" i="49"/>
  <c r="U98" i="49"/>
  <c r="T98" i="49"/>
  <c r="S98" i="49"/>
  <c r="R98" i="49"/>
  <c r="Q98" i="49"/>
  <c r="P98" i="49"/>
  <c r="O98" i="49"/>
  <c r="N98" i="49"/>
  <c r="M98" i="49"/>
  <c r="L98" i="49"/>
  <c r="K98" i="49"/>
  <c r="J98" i="49"/>
  <c r="I98" i="49"/>
  <c r="H98" i="49"/>
  <c r="G98" i="49"/>
  <c r="F98" i="49"/>
  <c r="E98" i="49"/>
  <c r="D98" i="49"/>
  <c r="C98" i="49"/>
  <c r="B98" i="49"/>
  <c r="Y97" i="49"/>
  <c r="X97" i="49"/>
  <c r="W97" i="49"/>
  <c r="V97" i="49"/>
  <c r="U97" i="49"/>
  <c r="T97" i="49"/>
  <c r="S97" i="49"/>
  <c r="R97" i="49"/>
  <c r="Q97" i="49"/>
  <c r="P97" i="49"/>
  <c r="O97" i="49"/>
  <c r="N97" i="49"/>
  <c r="M97" i="49"/>
  <c r="L97" i="49"/>
  <c r="K97" i="49"/>
  <c r="J97" i="49"/>
  <c r="I97" i="49"/>
  <c r="H97" i="49"/>
  <c r="G97" i="49"/>
  <c r="F97" i="49"/>
  <c r="E97" i="49"/>
  <c r="D97" i="49"/>
  <c r="C97" i="49"/>
  <c r="B97" i="49"/>
  <c r="Y92" i="49"/>
  <c r="X92" i="49"/>
  <c r="W92" i="49"/>
  <c r="V92" i="49"/>
  <c r="U92" i="49"/>
  <c r="T92" i="49"/>
  <c r="S92" i="49"/>
  <c r="R92" i="49"/>
  <c r="Q92" i="49"/>
  <c r="P92" i="49"/>
  <c r="O92" i="49"/>
  <c r="N92" i="49"/>
  <c r="M92" i="49"/>
  <c r="L92" i="49"/>
  <c r="K92" i="49"/>
  <c r="J92" i="49"/>
  <c r="I92" i="49"/>
  <c r="H92" i="49"/>
  <c r="G92" i="49"/>
  <c r="F92" i="49"/>
  <c r="E92" i="49"/>
  <c r="D92" i="49"/>
  <c r="C92" i="49"/>
  <c r="B92" i="49"/>
  <c r="Y91" i="49"/>
  <c r="X91" i="49"/>
  <c r="W91" i="49"/>
  <c r="V91" i="49"/>
  <c r="U91" i="49"/>
  <c r="T91" i="49"/>
  <c r="S91" i="49"/>
  <c r="R91" i="49"/>
  <c r="Q91" i="49"/>
  <c r="P91" i="49"/>
  <c r="O91" i="49"/>
  <c r="N91" i="49"/>
  <c r="M91" i="49"/>
  <c r="L91" i="49"/>
  <c r="K91" i="49"/>
  <c r="J91" i="49"/>
  <c r="I91" i="49"/>
  <c r="H91" i="49"/>
  <c r="G91" i="49"/>
  <c r="F91" i="49"/>
  <c r="E91" i="49"/>
  <c r="D91" i="49"/>
  <c r="C91" i="49"/>
  <c r="B91" i="49"/>
  <c r="Y90" i="49"/>
  <c r="X90" i="49"/>
  <c r="W90" i="49"/>
  <c r="V90" i="49"/>
  <c r="U90" i="49"/>
  <c r="T90" i="49"/>
  <c r="S90" i="49"/>
  <c r="R90" i="49"/>
  <c r="Q90" i="49"/>
  <c r="P90" i="49"/>
  <c r="O90" i="49"/>
  <c r="N90" i="49"/>
  <c r="M90" i="49"/>
  <c r="L90" i="49"/>
  <c r="K90" i="49"/>
  <c r="J90" i="49"/>
  <c r="I90" i="49"/>
  <c r="H90" i="49"/>
  <c r="G90" i="49"/>
  <c r="F90" i="49"/>
  <c r="E90" i="49"/>
  <c r="D90" i="49"/>
  <c r="C90" i="49"/>
  <c r="B90" i="49"/>
  <c r="Y89" i="49"/>
  <c r="X89" i="49"/>
  <c r="W89" i="49"/>
  <c r="V89" i="49"/>
  <c r="U89" i="49"/>
  <c r="T89" i="49"/>
  <c r="S89" i="49"/>
  <c r="R89" i="49"/>
  <c r="Q89" i="49"/>
  <c r="P89" i="49"/>
  <c r="O89" i="49"/>
  <c r="N89" i="49"/>
  <c r="M89" i="49"/>
  <c r="L89" i="49"/>
  <c r="K89" i="49"/>
  <c r="J89" i="49"/>
  <c r="I89" i="49"/>
  <c r="H89" i="49"/>
  <c r="G89" i="49"/>
  <c r="F89" i="49"/>
  <c r="E89" i="49"/>
  <c r="D89" i="49"/>
  <c r="C89" i="49"/>
  <c r="B89" i="49"/>
  <c r="Y88" i="49"/>
  <c r="X88" i="49"/>
  <c r="W88" i="49"/>
  <c r="V88" i="49"/>
  <c r="U88" i="49"/>
  <c r="T88" i="49"/>
  <c r="S88" i="49"/>
  <c r="R88" i="49"/>
  <c r="Q88" i="49"/>
  <c r="P88" i="49"/>
  <c r="O88" i="49"/>
  <c r="N88" i="49"/>
  <c r="M88" i="49"/>
  <c r="L88" i="49"/>
  <c r="K88" i="49"/>
  <c r="J88" i="49"/>
  <c r="I88" i="49"/>
  <c r="H88" i="49"/>
  <c r="G88" i="49"/>
  <c r="F88" i="49"/>
  <c r="E88" i="49"/>
  <c r="D88" i="49"/>
  <c r="C88" i="49"/>
  <c r="B88" i="49"/>
  <c r="Y86" i="49"/>
  <c r="X86" i="49"/>
  <c r="W86" i="49"/>
  <c r="V86" i="49"/>
  <c r="U86" i="49"/>
  <c r="T86" i="49"/>
  <c r="S86" i="49"/>
  <c r="R86" i="49"/>
  <c r="Q86" i="49"/>
  <c r="P86" i="49"/>
  <c r="O86" i="49"/>
  <c r="N86" i="49"/>
  <c r="M86" i="49"/>
  <c r="L86" i="49"/>
  <c r="K86" i="49"/>
  <c r="J86" i="49"/>
  <c r="I86" i="49"/>
  <c r="H86" i="49"/>
  <c r="G86" i="49"/>
  <c r="F86" i="49"/>
  <c r="E86" i="49"/>
  <c r="D86" i="49"/>
  <c r="C86" i="49"/>
  <c r="B86" i="49"/>
  <c r="Y85" i="49"/>
  <c r="X85" i="49"/>
  <c r="W85" i="49"/>
  <c r="V85" i="49"/>
  <c r="U85" i="49"/>
  <c r="T85" i="49"/>
  <c r="S85" i="49"/>
  <c r="R85" i="49"/>
  <c r="Q85" i="49"/>
  <c r="P85" i="49"/>
  <c r="O85" i="49"/>
  <c r="N85" i="49"/>
  <c r="M85" i="49"/>
  <c r="L85" i="49"/>
  <c r="K85" i="49"/>
  <c r="J85" i="49"/>
  <c r="I85" i="49"/>
  <c r="H85" i="49"/>
  <c r="G85" i="49"/>
  <c r="F85" i="49"/>
  <c r="E85" i="49"/>
  <c r="D85" i="49"/>
  <c r="C85" i="49"/>
  <c r="B85" i="49"/>
  <c r="Y84" i="49"/>
  <c r="X84" i="49"/>
  <c r="W84" i="49"/>
  <c r="V84" i="49"/>
  <c r="U84" i="49"/>
  <c r="T84" i="49"/>
  <c r="S84" i="49"/>
  <c r="R84" i="49"/>
  <c r="Q84" i="49"/>
  <c r="P84" i="49"/>
  <c r="O84" i="49"/>
  <c r="N84" i="49"/>
  <c r="M84" i="49"/>
  <c r="L84" i="49"/>
  <c r="K84" i="49"/>
  <c r="J84" i="49"/>
  <c r="I84" i="49"/>
  <c r="H84" i="49"/>
  <c r="G84" i="49"/>
  <c r="F84" i="49"/>
  <c r="E84" i="49"/>
  <c r="D84" i="49"/>
  <c r="C84" i="49"/>
  <c r="B84" i="49"/>
  <c r="Y82" i="49"/>
  <c r="X82" i="49"/>
  <c r="W82" i="49"/>
  <c r="V82" i="49"/>
  <c r="U82" i="49"/>
  <c r="T82" i="49"/>
  <c r="S82" i="49"/>
  <c r="R82" i="49"/>
  <c r="Q82" i="49"/>
  <c r="P82" i="49"/>
  <c r="O82" i="49"/>
  <c r="N82" i="49"/>
  <c r="M82" i="49"/>
  <c r="L82" i="49"/>
  <c r="K82" i="49"/>
  <c r="J82" i="49"/>
  <c r="I82" i="49"/>
  <c r="H82" i="49"/>
  <c r="G82" i="49"/>
  <c r="F82" i="49"/>
  <c r="E82" i="49"/>
  <c r="D82" i="49"/>
  <c r="C82" i="49"/>
  <c r="B82" i="49"/>
  <c r="Y81" i="49"/>
  <c r="X81" i="49"/>
  <c r="W81" i="49"/>
  <c r="V81" i="49"/>
  <c r="U81" i="49"/>
  <c r="T81" i="49"/>
  <c r="S81" i="49"/>
  <c r="R81" i="49"/>
  <c r="Q81" i="49"/>
  <c r="P81" i="49"/>
  <c r="O81" i="49"/>
  <c r="N81" i="49"/>
  <c r="M81" i="49"/>
  <c r="L81" i="49"/>
  <c r="K81" i="49"/>
  <c r="J81" i="49"/>
  <c r="I81" i="49"/>
  <c r="H81" i="49"/>
  <c r="G81" i="49"/>
  <c r="F81" i="49"/>
  <c r="E81" i="49"/>
  <c r="D81" i="49"/>
  <c r="C81" i="49"/>
  <c r="B81" i="49"/>
  <c r="Y79" i="49"/>
  <c r="X79" i="49"/>
  <c r="W79" i="49"/>
  <c r="V79" i="49"/>
  <c r="U79" i="49"/>
  <c r="T79" i="49"/>
  <c r="S79" i="49"/>
  <c r="R79" i="49"/>
  <c r="Q79" i="49"/>
  <c r="P79" i="49"/>
  <c r="O79" i="49"/>
  <c r="N79" i="49"/>
  <c r="M79" i="49"/>
  <c r="L79" i="49"/>
  <c r="K79" i="49"/>
  <c r="J79" i="49"/>
  <c r="I79" i="49"/>
  <c r="I73" i="49" s="1"/>
  <c r="H79" i="49"/>
  <c r="G79" i="49"/>
  <c r="F79" i="49"/>
  <c r="E79" i="49"/>
  <c r="D79" i="49"/>
  <c r="C79" i="49"/>
  <c r="B79" i="49"/>
  <c r="Y78" i="49"/>
  <c r="X78" i="49"/>
  <c r="W78" i="49"/>
  <c r="V78" i="49"/>
  <c r="U78" i="49"/>
  <c r="T78" i="49"/>
  <c r="S78" i="49"/>
  <c r="R78" i="49"/>
  <c r="Q78" i="49"/>
  <c r="P78" i="49"/>
  <c r="O78" i="49"/>
  <c r="N78" i="49"/>
  <c r="M78" i="49"/>
  <c r="L78" i="49"/>
  <c r="K78" i="49"/>
  <c r="J78" i="49"/>
  <c r="I78" i="49"/>
  <c r="H78" i="49"/>
  <c r="G78" i="49"/>
  <c r="F78" i="49"/>
  <c r="E78" i="49"/>
  <c r="D78" i="49"/>
  <c r="C78" i="49"/>
  <c r="B78" i="49"/>
  <c r="Y77" i="49"/>
  <c r="X77" i="49"/>
  <c r="W77" i="49"/>
  <c r="V77" i="49"/>
  <c r="U77" i="49"/>
  <c r="T77" i="49"/>
  <c r="S77" i="49"/>
  <c r="R77" i="49"/>
  <c r="Q77" i="49"/>
  <c r="P77" i="49"/>
  <c r="O77" i="49"/>
  <c r="N77" i="49"/>
  <c r="M77" i="49"/>
  <c r="L77" i="49"/>
  <c r="K77" i="49"/>
  <c r="J77" i="49"/>
  <c r="I77" i="49"/>
  <c r="H77" i="49"/>
  <c r="G77" i="49"/>
  <c r="F77" i="49"/>
  <c r="E77" i="49"/>
  <c r="D77" i="49"/>
  <c r="C77" i="49"/>
  <c r="B77" i="49"/>
  <c r="Y76" i="49"/>
  <c r="X76" i="49"/>
  <c r="W76" i="49"/>
  <c r="V76" i="49"/>
  <c r="U76" i="49"/>
  <c r="T76" i="49"/>
  <c r="S76" i="49"/>
  <c r="R76" i="49"/>
  <c r="Q76" i="49"/>
  <c r="P76" i="49"/>
  <c r="O76" i="49"/>
  <c r="N76" i="49"/>
  <c r="M76" i="49"/>
  <c r="L76" i="49"/>
  <c r="K76" i="49"/>
  <c r="J76" i="49"/>
  <c r="I76" i="49"/>
  <c r="H76" i="49"/>
  <c r="G76" i="49"/>
  <c r="F76" i="49"/>
  <c r="E76" i="49"/>
  <c r="D76" i="49"/>
  <c r="C76" i="49"/>
  <c r="B76" i="49"/>
  <c r="Y75" i="49"/>
  <c r="Y73" i="49" s="1"/>
  <c r="X75" i="49"/>
  <c r="W75" i="49"/>
  <c r="V75" i="49"/>
  <c r="U75" i="49"/>
  <c r="T75" i="49"/>
  <c r="T73" i="49" s="1"/>
  <c r="S75" i="49"/>
  <c r="R75" i="49"/>
  <c r="Q75" i="49"/>
  <c r="P75" i="49"/>
  <c r="O75" i="49"/>
  <c r="N75" i="49"/>
  <c r="M75" i="49"/>
  <c r="L75" i="49"/>
  <c r="K75" i="49"/>
  <c r="J75" i="49"/>
  <c r="I75" i="49"/>
  <c r="H75" i="49"/>
  <c r="G75" i="49"/>
  <c r="F75" i="49"/>
  <c r="E75" i="49"/>
  <c r="E73" i="49" s="1"/>
  <c r="D75" i="49"/>
  <c r="D73" i="49" s="1"/>
  <c r="C75" i="49"/>
  <c r="C73" i="49" s="1"/>
  <c r="B75" i="49"/>
  <c r="Y74" i="49"/>
  <c r="X74" i="49"/>
  <c r="X73" i="49" s="1"/>
  <c r="W74" i="49"/>
  <c r="W73" i="49" s="1"/>
  <c r="V74" i="49"/>
  <c r="V73" i="49" s="1"/>
  <c r="U74" i="49"/>
  <c r="U73" i="49" s="1"/>
  <c r="T74" i="49"/>
  <c r="S74" i="49"/>
  <c r="S73" i="49" s="1"/>
  <c r="R74" i="49"/>
  <c r="R73" i="49" s="1"/>
  <c r="Q74" i="49"/>
  <c r="Q73" i="49" s="1"/>
  <c r="P74" i="49"/>
  <c r="P73" i="49" s="1"/>
  <c r="O74" i="49"/>
  <c r="O73" i="49" s="1"/>
  <c r="N74" i="49"/>
  <c r="N73" i="49" s="1"/>
  <c r="M74" i="49"/>
  <c r="L74" i="49"/>
  <c r="L73" i="49" s="1"/>
  <c r="K74" i="49"/>
  <c r="K73" i="49" s="1"/>
  <c r="J74" i="49"/>
  <c r="I74" i="49"/>
  <c r="H74" i="49"/>
  <c r="G74" i="49"/>
  <c r="F74" i="49"/>
  <c r="E74" i="49"/>
  <c r="D74" i="49"/>
  <c r="C74" i="49"/>
  <c r="B74" i="49"/>
  <c r="B73" i="49" s="1"/>
  <c r="M73" i="49"/>
  <c r="J73" i="49"/>
  <c r="H73" i="49"/>
  <c r="G73" i="49"/>
  <c r="F73" i="49"/>
  <c r="Y54" i="49"/>
  <c r="Y105" i="49" s="1"/>
  <c r="X54" i="49"/>
  <c r="X105" i="49" s="1"/>
  <c r="W54" i="49"/>
  <c r="W105" i="49" s="1"/>
  <c r="V54" i="49"/>
  <c r="V105" i="49" s="1"/>
  <c r="U54" i="49"/>
  <c r="U105" i="49" s="1"/>
  <c r="T54" i="49"/>
  <c r="T105" i="49" s="1"/>
  <c r="S54" i="49"/>
  <c r="S105" i="49" s="1"/>
  <c r="R54" i="49"/>
  <c r="R105" i="49" s="1"/>
  <c r="Q54" i="49"/>
  <c r="Q105" i="49" s="1"/>
  <c r="P54" i="49"/>
  <c r="P105" i="49" s="1"/>
  <c r="O54" i="49"/>
  <c r="O105" i="49" s="1"/>
  <c r="N54" i="49"/>
  <c r="N105" i="49" s="1"/>
  <c r="M54" i="49"/>
  <c r="M105" i="49" s="1"/>
  <c r="L54" i="49"/>
  <c r="L105" i="49" s="1"/>
  <c r="K54" i="49"/>
  <c r="K105" i="49" s="1"/>
  <c r="J54" i="49"/>
  <c r="J105" i="49" s="1"/>
  <c r="I54" i="49"/>
  <c r="I105" i="49" s="1"/>
  <c r="H54" i="49"/>
  <c r="H105" i="49" s="1"/>
  <c r="G54" i="49"/>
  <c r="G105" i="49" s="1"/>
  <c r="F54" i="49"/>
  <c r="F105" i="49" s="1"/>
  <c r="E54" i="49"/>
  <c r="E105" i="49" s="1"/>
  <c r="D54" i="49"/>
  <c r="D105" i="49" s="1"/>
  <c r="C54" i="49"/>
  <c r="C105" i="49" s="1"/>
  <c r="B54" i="49"/>
  <c r="B105" i="49" s="1"/>
  <c r="Y35" i="49"/>
  <c r="Y104" i="49" s="1"/>
  <c r="X35" i="49"/>
  <c r="X104" i="49" s="1"/>
  <c r="W35" i="49"/>
  <c r="W104" i="49" s="1"/>
  <c r="V35" i="49"/>
  <c r="V104" i="49" s="1"/>
  <c r="U35" i="49"/>
  <c r="U104" i="49" s="1"/>
  <c r="T35" i="49"/>
  <c r="T104" i="49" s="1"/>
  <c r="S35" i="49"/>
  <c r="S104" i="49" s="1"/>
  <c r="R35" i="49"/>
  <c r="R104" i="49" s="1"/>
  <c r="Q35" i="49"/>
  <c r="Q104" i="49" s="1"/>
  <c r="P35" i="49"/>
  <c r="P104" i="49" s="1"/>
  <c r="O35" i="49"/>
  <c r="O104" i="49" s="1"/>
  <c r="N35" i="49"/>
  <c r="N104" i="49" s="1"/>
  <c r="M35" i="49"/>
  <c r="M104" i="49" s="1"/>
  <c r="L35" i="49"/>
  <c r="L104" i="49" s="1"/>
  <c r="K35" i="49"/>
  <c r="K104" i="49" s="1"/>
  <c r="J35" i="49"/>
  <c r="J104" i="49" s="1"/>
  <c r="I35" i="49"/>
  <c r="I104" i="49" s="1"/>
  <c r="H35" i="49"/>
  <c r="H104" i="49" s="1"/>
  <c r="G35" i="49"/>
  <c r="G104" i="49" s="1"/>
  <c r="F35" i="49"/>
  <c r="F104" i="49" s="1"/>
  <c r="E35" i="49"/>
  <c r="E104" i="49" s="1"/>
  <c r="D35" i="49"/>
  <c r="D104" i="49" s="1"/>
  <c r="C35" i="49"/>
  <c r="C104" i="49" s="1"/>
  <c r="B35" i="49"/>
  <c r="B104" i="49" s="1"/>
  <c r="Y27" i="49"/>
  <c r="Y103" i="49" s="1"/>
  <c r="Y96" i="49" s="1"/>
  <c r="X27" i="49"/>
  <c r="X103" i="49" s="1"/>
  <c r="X96" i="49" s="1"/>
  <c r="W27" i="49"/>
  <c r="W103" i="49" s="1"/>
  <c r="W96" i="49" s="1"/>
  <c r="V27" i="49"/>
  <c r="V103" i="49" s="1"/>
  <c r="V96" i="49" s="1"/>
  <c r="U27" i="49"/>
  <c r="U103" i="49" s="1"/>
  <c r="T27" i="49"/>
  <c r="T103" i="49" s="1"/>
  <c r="S27" i="49"/>
  <c r="S103" i="49" s="1"/>
  <c r="R27" i="49"/>
  <c r="R103" i="49" s="1"/>
  <c r="Q27" i="49"/>
  <c r="Q103" i="49" s="1"/>
  <c r="P27" i="49"/>
  <c r="P103" i="49" s="1"/>
  <c r="O27" i="49"/>
  <c r="O103" i="49" s="1"/>
  <c r="N27" i="49"/>
  <c r="N103" i="49" s="1"/>
  <c r="M27" i="49"/>
  <c r="M103" i="49" s="1"/>
  <c r="L27" i="49"/>
  <c r="L103" i="49" s="1"/>
  <c r="K27" i="49"/>
  <c r="K103" i="49" s="1"/>
  <c r="J27" i="49"/>
  <c r="J103" i="49" s="1"/>
  <c r="I27" i="49"/>
  <c r="I103" i="49" s="1"/>
  <c r="H27" i="49"/>
  <c r="H103" i="49" s="1"/>
  <c r="G27" i="49"/>
  <c r="G103" i="49" s="1"/>
  <c r="F27" i="49"/>
  <c r="F103" i="49" s="1"/>
  <c r="E27" i="49"/>
  <c r="E103" i="49" s="1"/>
  <c r="D27" i="49"/>
  <c r="D103" i="49" s="1"/>
  <c r="C27" i="49"/>
  <c r="C103" i="49" s="1"/>
  <c r="B27" i="49"/>
  <c r="B103" i="49" s="1"/>
  <c r="Y37" i="48"/>
  <c r="X37" i="48"/>
  <c r="W37" i="48"/>
  <c r="V37" i="48"/>
  <c r="U37" i="48"/>
  <c r="T37" i="48"/>
  <c r="S37" i="48"/>
  <c r="R37" i="48"/>
  <c r="Q37" i="48"/>
  <c r="P37" i="48"/>
  <c r="O37" i="48"/>
  <c r="N37" i="48"/>
  <c r="M37" i="48"/>
  <c r="L37" i="48"/>
  <c r="K37" i="48"/>
  <c r="J37" i="48"/>
  <c r="I37" i="48"/>
  <c r="H37" i="48"/>
  <c r="G37" i="48"/>
  <c r="F37" i="48"/>
  <c r="E37" i="48"/>
  <c r="D37" i="48"/>
  <c r="C37" i="48"/>
  <c r="B37" i="48"/>
  <c r="Y36" i="48"/>
  <c r="X36" i="48"/>
  <c r="W36" i="48"/>
  <c r="V36" i="48"/>
  <c r="U36" i="48"/>
  <c r="T36" i="48"/>
  <c r="S36" i="48"/>
  <c r="R36" i="48"/>
  <c r="Q36" i="48"/>
  <c r="P36" i="48"/>
  <c r="O36" i="48"/>
  <c r="N36" i="48"/>
  <c r="M36" i="48"/>
  <c r="L36" i="48"/>
  <c r="K36" i="48"/>
  <c r="J36" i="48"/>
  <c r="I36" i="48"/>
  <c r="H36" i="48"/>
  <c r="G36" i="48"/>
  <c r="F36" i="48"/>
  <c r="E36" i="48"/>
  <c r="D36" i="48"/>
  <c r="C36" i="48"/>
  <c r="B36" i="48"/>
  <c r="Y35" i="48"/>
  <c r="X35" i="48"/>
  <c r="W35" i="48"/>
  <c r="V35" i="48"/>
  <c r="U35" i="48"/>
  <c r="T35" i="48"/>
  <c r="S35" i="48"/>
  <c r="R35" i="48"/>
  <c r="Q35" i="48"/>
  <c r="P35" i="48"/>
  <c r="O35" i="48"/>
  <c r="N35" i="48"/>
  <c r="M35" i="48"/>
  <c r="L35" i="48"/>
  <c r="K35" i="48"/>
  <c r="J35" i="48"/>
  <c r="I35" i="48"/>
  <c r="H35" i="48"/>
  <c r="G35" i="48"/>
  <c r="F35" i="48"/>
  <c r="E35" i="48"/>
  <c r="D35" i="48"/>
  <c r="C35" i="48"/>
  <c r="B35" i="48"/>
  <c r="Y33" i="48"/>
  <c r="Y38" i="48" s="1"/>
  <c r="X33" i="48"/>
  <c r="X38" i="48" s="1"/>
  <c r="W33" i="48"/>
  <c r="W38" i="48" s="1"/>
  <c r="V33" i="48"/>
  <c r="V38" i="48" s="1"/>
  <c r="U33" i="48"/>
  <c r="U38" i="48" s="1"/>
  <c r="T33" i="48"/>
  <c r="T38" i="48" s="1"/>
  <c r="S33" i="48"/>
  <c r="S38" i="48" s="1"/>
  <c r="R33" i="48"/>
  <c r="R38" i="48" s="1"/>
  <c r="Q33" i="48"/>
  <c r="Q38" i="48" s="1"/>
  <c r="P33" i="48"/>
  <c r="P38" i="48" s="1"/>
  <c r="O33" i="48"/>
  <c r="O38" i="48" s="1"/>
  <c r="N33" i="48"/>
  <c r="N38" i="48" s="1"/>
  <c r="M33" i="48"/>
  <c r="M38" i="48" s="1"/>
  <c r="L33" i="48"/>
  <c r="L38" i="48" s="1"/>
  <c r="K33" i="48"/>
  <c r="K38" i="48" s="1"/>
  <c r="J33" i="48"/>
  <c r="J38" i="48" s="1"/>
  <c r="I33" i="48"/>
  <c r="I38" i="48" s="1"/>
  <c r="H33" i="48"/>
  <c r="H38" i="48" s="1"/>
  <c r="G33" i="48"/>
  <c r="G38" i="48" s="1"/>
  <c r="F33" i="48"/>
  <c r="F38" i="48" s="1"/>
  <c r="F180" i="4" s="1"/>
  <c r="E33" i="48"/>
  <c r="E38" i="48" s="1"/>
  <c r="D33" i="48"/>
  <c r="D38" i="48" s="1"/>
  <c r="C33" i="48"/>
  <c r="C38" i="48" s="1"/>
  <c r="B33" i="48"/>
  <c r="B38" i="48" s="1"/>
  <c r="Y23" i="48"/>
  <c r="X23" i="48"/>
  <c r="W23" i="48"/>
  <c r="V23" i="48"/>
  <c r="U23" i="48"/>
  <c r="T23" i="48"/>
  <c r="S23" i="48"/>
  <c r="R23" i="48"/>
  <c r="Q23" i="48"/>
  <c r="P23" i="48"/>
  <c r="O23" i="48"/>
  <c r="N23" i="48"/>
  <c r="M23" i="48"/>
  <c r="L23" i="48"/>
  <c r="K23" i="48"/>
  <c r="J23" i="48"/>
  <c r="I23" i="48"/>
  <c r="H23" i="48"/>
  <c r="G23" i="48"/>
  <c r="F23" i="48"/>
  <c r="E23" i="48"/>
  <c r="D23" i="48"/>
  <c r="C23" i="48"/>
  <c r="B23" i="48"/>
  <c r="Y20" i="48"/>
  <c r="X20" i="48"/>
  <c r="W20" i="48"/>
  <c r="V20" i="48"/>
  <c r="U20" i="48"/>
  <c r="T20" i="48"/>
  <c r="S20" i="48"/>
  <c r="R20" i="48"/>
  <c r="Q20" i="48"/>
  <c r="P20" i="48"/>
  <c r="O20" i="48"/>
  <c r="N20" i="48"/>
  <c r="M20" i="48"/>
  <c r="L20" i="48"/>
  <c r="K20" i="48"/>
  <c r="J20" i="48"/>
  <c r="I20" i="48"/>
  <c r="H20" i="48"/>
  <c r="G20" i="48"/>
  <c r="F20" i="48"/>
  <c r="E20" i="48"/>
  <c r="D20" i="48"/>
  <c r="C20" i="48"/>
  <c r="B20" i="48"/>
  <c r="Y14" i="48"/>
  <c r="X14" i="48"/>
  <c r="W14" i="48"/>
  <c r="V14" i="48"/>
  <c r="U14" i="48"/>
  <c r="T14" i="48"/>
  <c r="S14" i="48"/>
  <c r="R14" i="48"/>
  <c r="Q14" i="48"/>
  <c r="P14" i="48"/>
  <c r="O14" i="48"/>
  <c r="N14" i="48"/>
  <c r="M14" i="48"/>
  <c r="L14" i="48"/>
  <c r="K14" i="48"/>
  <c r="J14" i="48"/>
  <c r="I14" i="48"/>
  <c r="H14" i="48"/>
  <c r="G14" i="48"/>
  <c r="F14" i="48"/>
  <c r="E14" i="48"/>
  <c r="D14" i="48"/>
  <c r="C14" i="48"/>
  <c r="B14" i="48"/>
  <c r="Y9" i="48"/>
  <c r="X9" i="48"/>
  <c r="W9" i="48"/>
  <c r="V9" i="48"/>
  <c r="U9" i="48"/>
  <c r="T9" i="48"/>
  <c r="S9" i="48"/>
  <c r="R9" i="48"/>
  <c r="Q9" i="48"/>
  <c r="P9" i="48"/>
  <c r="O9" i="48"/>
  <c r="N9" i="48"/>
  <c r="M9" i="48"/>
  <c r="L9" i="48"/>
  <c r="K9" i="48"/>
  <c r="J9" i="48"/>
  <c r="I9" i="48"/>
  <c r="H9" i="48"/>
  <c r="G9" i="48"/>
  <c r="F9" i="48"/>
  <c r="E9" i="48"/>
  <c r="D9" i="48"/>
  <c r="C9" i="48"/>
  <c r="B9" i="48"/>
  <c r="Y8" i="48"/>
  <c r="X8" i="48"/>
  <c r="W8" i="48"/>
  <c r="V8" i="48"/>
  <c r="U8" i="48"/>
  <c r="T8" i="48"/>
  <c r="S8" i="48"/>
  <c r="R8" i="48"/>
  <c r="Q8" i="48"/>
  <c r="P8" i="48"/>
  <c r="O8" i="48"/>
  <c r="N8" i="48"/>
  <c r="M8" i="48"/>
  <c r="L8" i="48"/>
  <c r="K8" i="48"/>
  <c r="J8" i="48"/>
  <c r="I8" i="48"/>
  <c r="H8" i="48"/>
  <c r="G8" i="48"/>
  <c r="F8" i="48"/>
  <c r="E8" i="48"/>
  <c r="D8" i="48"/>
  <c r="C8" i="48"/>
  <c r="Y78" i="47"/>
  <c r="X78" i="47"/>
  <c r="W78" i="47"/>
  <c r="V78" i="47"/>
  <c r="U78" i="47"/>
  <c r="T78" i="47"/>
  <c r="S78" i="47"/>
  <c r="R78" i="47"/>
  <c r="Q78" i="47"/>
  <c r="P78" i="47"/>
  <c r="O78" i="47"/>
  <c r="N78" i="47"/>
  <c r="M78" i="47"/>
  <c r="L78" i="47"/>
  <c r="K78" i="47"/>
  <c r="J78" i="47"/>
  <c r="I78" i="47"/>
  <c r="H78" i="47"/>
  <c r="G78" i="47"/>
  <c r="F78" i="47"/>
  <c r="E78" i="47"/>
  <c r="D78" i="47"/>
  <c r="C78" i="47"/>
  <c r="B78" i="47"/>
  <c r="Y76" i="47"/>
  <c r="X76" i="47"/>
  <c r="W76" i="47"/>
  <c r="V76" i="47"/>
  <c r="U76" i="47"/>
  <c r="T76" i="47"/>
  <c r="S76" i="47"/>
  <c r="R76" i="47"/>
  <c r="Q76" i="47"/>
  <c r="P76" i="47"/>
  <c r="O76" i="47"/>
  <c r="N76" i="47"/>
  <c r="M76" i="47"/>
  <c r="L76" i="47"/>
  <c r="K76" i="47"/>
  <c r="J76" i="47"/>
  <c r="I76" i="47"/>
  <c r="H76" i="47"/>
  <c r="G76" i="47"/>
  <c r="F76" i="47"/>
  <c r="E76" i="47"/>
  <c r="D76" i="47"/>
  <c r="C76" i="47"/>
  <c r="B76" i="47"/>
  <c r="Y75" i="47"/>
  <c r="X75" i="47"/>
  <c r="W75" i="47"/>
  <c r="V75" i="47"/>
  <c r="U75" i="47"/>
  <c r="T75" i="47"/>
  <c r="S75" i="47"/>
  <c r="R75" i="47"/>
  <c r="Q75" i="47"/>
  <c r="P75" i="47"/>
  <c r="O75" i="47"/>
  <c r="N75" i="47"/>
  <c r="M75" i="47"/>
  <c r="L75" i="47"/>
  <c r="K75" i="47"/>
  <c r="J75" i="47"/>
  <c r="I75" i="47"/>
  <c r="H75" i="47"/>
  <c r="G75" i="47"/>
  <c r="F75" i="47"/>
  <c r="E75" i="47"/>
  <c r="D75" i="47"/>
  <c r="C75" i="47"/>
  <c r="B75" i="47"/>
  <c r="Y74" i="47"/>
  <c r="X74" i="47"/>
  <c r="W74" i="47"/>
  <c r="V74" i="47"/>
  <c r="U74" i="47"/>
  <c r="T74" i="47"/>
  <c r="S74" i="47"/>
  <c r="R74" i="47"/>
  <c r="Q74" i="47"/>
  <c r="P74" i="47"/>
  <c r="O74" i="47"/>
  <c r="N74" i="47"/>
  <c r="M74" i="47"/>
  <c r="L74" i="47"/>
  <c r="K74" i="47"/>
  <c r="J74" i="47"/>
  <c r="I74" i="47"/>
  <c r="H74" i="47"/>
  <c r="G74" i="47"/>
  <c r="F74" i="47"/>
  <c r="E74" i="47"/>
  <c r="D74" i="47"/>
  <c r="C74" i="47"/>
  <c r="B74" i="47"/>
  <c r="Y73" i="47"/>
  <c r="X73" i="47"/>
  <c r="W73" i="47"/>
  <c r="V73" i="47"/>
  <c r="U73" i="47"/>
  <c r="T73" i="47"/>
  <c r="S73" i="47"/>
  <c r="R73" i="47"/>
  <c r="Q73" i="47"/>
  <c r="P73" i="47"/>
  <c r="O73" i="47"/>
  <c r="N73" i="47"/>
  <c r="M73" i="47"/>
  <c r="L73" i="47"/>
  <c r="K73" i="47"/>
  <c r="J73" i="47"/>
  <c r="I73" i="47"/>
  <c r="H73" i="47"/>
  <c r="G73" i="47"/>
  <c r="F73" i="47"/>
  <c r="E73" i="47"/>
  <c r="D73" i="47"/>
  <c r="C73" i="47"/>
  <c r="B73" i="47"/>
  <c r="Y72" i="47"/>
  <c r="X72" i="47"/>
  <c r="W72" i="47"/>
  <c r="V72" i="47"/>
  <c r="U72" i="47"/>
  <c r="T72" i="47"/>
  <c r="S72" i="47"/>
  <c r="R72" i="47"/>
  <c r="Q72" i="47"/>
  <c r="P72" i="47"/>
  <c r="O72" i="47"/>
  <c r="N72" i="47"/>
  <c r="M72" i="47"/>
  <c r="L72" i="47"/>
  <c r="K72" i="47"/>
  <c r="J72" i="47"/>
  <c r="I72" i="47"/>
  <c r="H72" i="47"/>
  <c r="G72" i="47"/>
  <c r="F72" i="47"/>
  <c r="E72" i="47"/>
  <c r="D72" i="47"/>
  <c r="C72" i="47"/>
  <c r="B72" i="47"/>
  <c r="Y71" i="47"/>
  <c r="X71" i="47"/>
  <c r="W71" i="47"/>
  <c r="V71" i="47"/>
  <c r="U71" i="47"/>
  <c r="T71" i="47"/>
  <c r="S71" i="47"/>
  <c r="R71" i="47"/>
  <c r="Q71" i="47"/>
  <c r="P71" i="47"/>
  <c r="O71" i="47"/>
  <c r="N71" i="47"/>
  <c r="M71" i="47"/>
  <c r="L71" i="47"/>
  <c r="K71" i="47"/>
  <c r="J71" i="47"/>
  <c r="I71" i="47"/>
  <c r="H71" i="47"/>
  <c r="G71" i="47"/>
  <c r="F71" i="47"/>
  <c r="E71" i="47"/>
  <c r="D71" i="47"/>
  <c r="C71" i="47"/>
  <c r="B71" i="47"/>
  <c r="Y70" i="47"/>
  <c r="X70" i="47"/>
  <c r="W70" i="47"/>
  <c r="V70" i="47"/>
  <c r="U70" i="47"/>
  <c r="T70" i="47"/>
  <c r="S70" i="47"/>
  <c r="R70" i="47"/>
  <c r="Q70" i="47"/>
  <c r="P70" i="47"/>
  <c r="O70" i="47"/>
  <c r="N70" i="47"/>
  <c r="M70" i="47"/>
  <c r="L70" i="47"/>
  <c r="K70" i="47"/>
  <c r="J70" i="47"/>
  <c r="I70" i="47"/>
  <c r="H70" i="47"/>
  <c r="G70" i="47"/>
  <c r="F70" i="47"/>
  <c r="E70" i="47"/>
  <c r="D70" i="47"/>
  <c r="C70" i="47"/>
  <c r="B70" i="47"/>
  <c r="Y69" i="47"/>
  <c r="X69" i="47"/>
  <c r="W69" i="47"/>
  <c r="V69" i="47"/>
  <c r="U69" i="47"/>
  <c r="T69" i="47"/>
  <c r="S69" i="47"/>
  <c r="R69" i="47"/>
  <c r="Q69" i="47"/>
  <c r="P69" i="47"/>
  <c r="O69" i="47"/>
  <c r="N69" i="47"/>
  <c r="M69" i="47"/>
  <c r="L69" i="47"/>
  <c r="K69" i="47"/>
  <c r="J69" i="47"/>
  <c r="I69" i="47"/>
  <c r="H69" i="47"/>
  <c r="G69" i="47"/>
  <c r="F69" i="47"/>
  <c r="E69" i="47"/>
  <c r="D69" i="47"/>
  <c r="C69" i="47"/>
  <c r="B69" i="47"/>
  <c r="Y65" i="47"/>
  <c r="X65" i="47"/>
  <c r="W65" i="47"/>
  <c r="V65" i="47"/>
  <c r="U65" i="47"/>
  <c r="T65" i="47"/>
  <c r="S65" i="47"/>
  <c r="R65" i="47"/>
  <c r="Q65" i="47"/>
  <c r="P65" i="47"/>
  <c r="O65" i="47"/>
  <c r="N65" i="47"/>
  <c r="M65" i="47"/>
  <c r="L65" i="47"/>
  <c r="K65" i="47"/>
  <c r="J65" i="47"/>
  <c r="I65" i="47"/>
  <c r="H65" i="47"/>
  <c r="G65" i="47"/>
  <c r="F65" i="47"/>
  <c r="E65" i="47"/>
  <c r="D65" i="47"/>
  <c r="C65" i="47"/>
  <c r="B65" i="47"/>
  <c r="Y64" i="47"/>
  <c r="X64" i="47"/>
  <c r="W64" i="47"/>
  <c r="V64" i="47"/>
  <c r="U64" i="47"/>
  <c r="T64" i="47"/>
  <c r="S64" i="47"/>
  <c r="R64" i="47"/>
  <c r="Q64" i="47"/>
  <c r="P64" i="47"/>
  <c r="O64" i="47"/>
  <c r="N64" i="47"/>
  <c r="M64" i="47"/>
  <c r="L64" i="47"/>
  <c r="K64" i="47"/>
  <c r="J64" i="47"/>
  <c r="I64" i="47"/>
  <c r="H64" i="47"/>
  <c r="G64" i="47"/>
  <c r="F64" i="47"/>
  <c r="E64" i="47"/>
  <c r="D64" i="47"/>
  <c r="C64" i="47"/>
  <c r="B64" i="47"/>
  <c r="Y63" i="47"/>
  <c r="X63" i="47"/>
  <c r="W63" i="47"/>
  <c r="W52" i="47" s="1"/>
  <c r="V63" i="47"/>
  <c r="U63" i="47"/>
  <c r="T63" i="47"/>
  <c r="S63" i="47"/>
  <c r="R63" i="47"/>
  <c r="Q63" i="47"/>
  <c r="P63" i="47"/>
  <c r="O63" i="47"/>
  <c r="N63" i="47"/>
  <c r="M63" i="47"/>
  <c r="L63" i="47"/>
  <c r="K63" i="47"/>
  <c r="J63" i="47"/>
  <c r="I63" i="47"/>
  <c r="H63" i="47"/>
  <c r="G63" i="47"/>
  <c r="F63" i="47"/>
  <c r="E63" i="47"/>
  <c r="D63" i="47"/>
  <c r="C63" i="47"/>
  <c r="B63" i="47"/>
  <c r="Y62" i="47"/>
  <c r="X62" i="47"/>
  <c r="W62" i="47"/>
  <c r="V62" i="47"/>
  <c r="U62" i="47"/>
  <c r="T62" i="47"/>
  <c r="S62" i="47"/>
  <c r="S52" i="47" s="1"/>
  <c r="R62" i="47"/>
  <c r="Q62" i="47"/>
  <c r="P62" i="47"/>
  <c r="O62" i="47"/>
  <c r="N62" i="47"/>
  <c r="M62" i="47"/>
  <c r="L62" i="47"/>
  <c r="K62" i="47"/>
  <c r="J62" i="47"/>
  <c r="I62" i="47"/>
  <c r="H62" i="47"/>
  <c r="G62" i="47"/>
  <c r="F62" i="47"/>
  <c r="E62" i="47"/>
  <c r="D62" i="47"/>
  <c r="C62" i="47"/>
  <c r="B62" i="47"/>
  <c r="Y61" i="47"/>
  <c r="X61" i="47"/>
  <c r="W61" i="47"/>
  <c r="V61" i="47"/>
  <c r="U61" i="47"/>
  <c r="T61" i="47"/>
  <c r="S61" i="47"/>
  <c r="R61" i="47"/>
  <c r="Q61" i="47"/>
  <c r="P61" i="47"/>
  <c r="O61" i="47"/>
  <c r="O52" i="47" s="1"/>
  <c r="N61" i="47"/>
  <c r="M61" i="47"/>
  <c r="L61" i="47"/>
  <c r="K61" i="47"/>
  <c r="J61" i="47"/>
  <c r="I61" i="47"/>
  <c r="H61" i="47"/>
  <c r="G61" i="47"/>
  <c r="F61" i="47"/>
  <c r="E61" i="47"/>
  <c r="D61" i="47"/>
  <c r="C61" i="47"/>
  <c r="B61" i="47"/>
  <c r="H60" i="47"/>
  <c r="G60" i="47"/>
  <c r="Y59" i="47"/>
  <c r="X59" i="47"/>
  <c r="W59" i="47"/>
  <c r="V59" i="47"/>
  <c r="U59" i="47"/>
  <c r="T59" i="47"/>
  <c r="S59" i="47"/>
  <c r="R59" i="47"/>
  <c r="Q59" i="47"/>
  <c r="P59" i="47"/>
  <c r="O59" i="47"/>
  <c r="N59" i="47"/>
  <c r="M59" i="47"/>
  <c r="L59" i="47"/>
  <c r="K59" i="47"/>
  <c r="J59" i="47"/>
  <c r="I59" i="47"/>
  <c r="H59" i="47"/>
  <c r="G59" i="47"/>
  <c r="F59" i="47"/>
  <c r="E59" i="47"/>
  <c r="D59" i="47"/>
  <c r="C59" i="47"/>
  <c r="B59" i="47"/>
  <c r="Y58" i="47"/>
  <c r="X58" i="47"/>
  <c r="W58" i="47"/>
  <c r="V58" i="47"/>
  <c r="U58" i="47"/>
  <c r="T58" i="47"/>
  <c r="S58" i="47"/>
  <c r="R58" i="47"/>
  <c r="R52" i="47" s="1"/>
  <c r="Q58" i="47"/>
  <c r="P58" i="47"/>
  <c r="P52" i="47" s="1"/>
  <c r="O58" i="47"/>
  <c r="N58" i="47"/>
  <c r="M58" i="47"/>
  <c r="L58" i="47"/>
  <c r="K58" i="47"/>
  <c r="J58" i="47"/>
  <c r="I58" i="47"/>
  <c r="H58" i="47"/>
  <c r="G58" i="47"/>
  <c r="F58" i="47"/>
  <c r="E58" i="47"/>
  <c r="D58" i="47"/>
  <c r="C58" i="47"/>
  <c r="B58" i="47"/>
  <c r="Y57" i="47"/>
  <c r="X57" i="47"/>
  <c r="W57" i="47"/>
  <c r="V57" i="47"/>
  <c r="U57" i="47"/>
  <c r="T57" i="47"/>
  <c r="S57" i="47"/>
  <c r="R57" i="47"/>
  <c r="Q57" i="47"/>
  <c r="P57" i="47"/>
  <c r="O57" i="47"/>
  <c r="N57" i="47"/>
  <c r="M57" i="47"/>
  <c r="L57" i="47"/>
  <c r="K57" i="47"/>
  <c r="J57" i="47"/>
  <c r="I57" i="47"/>
  <c r="H57" i="47"/>
  <c r="G57" i="47"/>
  <c r="F57" i="47"/>
  <c r="E57" i="47"/>
  <c r="D57" i="47"/>
  <c r="C57" i="47"/>
  <c r="B57" i="47"/>
  <c r="Y56" i="47"/>
  <c r="X56" i="47"/>
  <c r="W56" i="47"/>
  <c r="V56" i="47"/>
  <c r="U56" i="47"/>
  <c r="T56" i="47"/>
  <c r="S56" i="47"/>
  <c r="R56" i="47"/>
  <c r="Q56" i="47"/>
  <c r="P56" i="47"/>
  <c r="O56" i="47"/>
  <c r="N56" i="47"/>
  <c r="M56" i="47"/>
  <c r="L56" i="47"/>
  <c r="K56" i="47"/>
  <c r="J56" i="47"/>
  <c r="I56" i="47"/>
  <c r="H56" i="47"/>
  <c r="G56" i="47"/>
  <c r="F56" i="47"/>
  <c r="E56" i="47"/>
  <c r="D56" i="47"/>
  <c r="C56" i="47"/>
  <c r="B56" i="47"/>
  <c r="Y55" i="47"/>
  <c r="X55" i="47"/>
  <c r="W55" i="47"/>
  <c r="V55" i="47"/>
  <c r="U55" i="47"/>
  <c r="T55" i="47"/>
  <c r="S55" i="47"/>
  <c r="R55" i="47"/>
  <c r="Q55" i="47"/>
  <c r="P55" i="47"/>
  <c r="O55" i="47"/>
  <c r="N55" i="47"/>
  <c r="N52" i="47" s="1"/>
  <c r="M55" i="47"/>
  <c r="L55" i="47"/>
  <c r="K55" i="47"/>
  <c r="J55" i="47"/>
  <c r="I55" i="47"/>
  <c r="H55" i="47"/>
  <c r="G55" i="47"/>
  <c r="F55" i="47"/>
  <c r="E55" i="47"/>
  <c r="D55" i="47"/>
  <c r="C55" i="47"/>
  <c r="B55" i="47"/>
  <c r="Y54" i="47"/>
  <c r="X54" i="47"/>
  <c r="W54" i="47"/>
  <c r="V54" i="47"/>
  <c r="U54" i="47"/>
  <c r="T54" i="47"/>
  <c r="S54" i="47"/>
  <c r="R54" i="47"/>
  <c r="Q54" i="47"/>
  <c r="P54" i="47"/>
  <c r="O54" i="47"/>
  <c r="N54" i="47"/>
  <c r="M54" i="47"/>
  <c r="L54" i="47"/>
  <c r="K54" i="47"/>
  <c r="J54" i="47"/>
  <c r="J52" i="47" s="1"/>
  <c r="I54" i="47"/>
  <c r="I52" i="47" s="1"/>
  <c r="H54" i="47"/>
  <c r="H52" i="47" s="1"/>
  <c r="G54" i="47"/>
  <c r="G52" i="47" s="1"/>
  <c r="F54" i="47"/>
  <c r="E54" i="47"/>
  <c r="D54" i="47"/>
  <c r="C54" i="47"/>
  <c r="B54" i="47"/>
  <c r="Y53" i="47"/>
  <c r="Y52" i="47" s="1"/>
  <c r="X53" i="47"/>
  <c r="X52" i="47" s="1"/>
  <c r="W53" i="47"/>
  <c r="V53" i="47"/>
  <c r="U53" i="47"/>
  <c r="U52" i="47" s="1"/>
  <c r="T53" i="47"/>
  <c r="S53" i="47"/>
  <c r="R53" i="47"/>
  <c r="Q53" i="47"/>
  <c r="P53" i="47"/>
  <c r="O53" i="47"/>
  <c r="N53" i="47"/>
  <c r="M53" i="47"/>
  <c r="M52" i="47" s="1"/>
  <c r="L53" i="47"/>
  <c r="L52" i="47" s="1"/>
  <c r="K53" i="47"/>
  <c r="K52" i="47" s="1"/>
  <c r="J53" i="47"/>
  <c r="I53" i="47"/>
  <c r="H53" i="47"/>
  <c r="G53" i="47"/>
  <c r="F53" i="47"/>
  <c r="F52" i="47" s="1"/>
  <c r="E53" i="47"/>
  <c r="E52" i="47" s="1"/>
  <c r="D53" i="47"/>
  <c r="D52" i="47" s="1"/>
  <c r="C53" i="47"/>
  <c r="C52" i="47" s="1"/>
  <c r="B53" i="47"/>
  <c r="B52" i="47" s="1"/>
  <c r="V52" i="47"/>
  <c r="T52" i="47"/>
  <c r="Q52" i="47"/>
  <c r="Y28" i="47"/>
  <c r="X28" i="47"/>
  <c r="X60" i="47" s="1"/>
  <c r="W28" i="47"/>
  <c r="W60" i="47" s="1"/>
  <c r="V28" i="47"/>
  <c r="U28" i="47"/>
  <c r="T28" i="47"/>
  <c r="S28" i="47"/>
  <c r="R28" i="47"/>
  <c r="Q28" i="47"/>
  <c r="P28" i="47"/>
  <c r="P60" i="47" s="1"/>
  <c r="O28" i="47"/>
  <c r="O60" i="47" s="1"/>
  <c r="N28" i="47"/>
  <c r="M28" i="47"/>
  <c r="L28" i="47"/>
  <c r="K28" i="47"/>
  <c r="J28" i="47"/>
  <c r="I28" i="47"/>
  <c r="H28" i="47"/>
  <c r="G28" i="47"/>
  <c r="F28" i="47"/>
  <c r="E28" i="47"/>
  <c r="E77" i="47" s="1"/>
  <c r="D28" i="47"/>
  <c r="D77" i="47" s="1"/>
  <c r="C28" i="47"/>
  <c r="C77" i="47" s="1"/>
  <c r="B28" i="47"/>
  <c r="B77" i="47" s="1"/>
  <c r="Y78" i="46"/>
  <c r="X78" i="46"/>
  <c r="W78" i="46"/>
  <c r="V78" i="46"/>
  <c r="U78" i="46"/>
  <c r="T78" i="46"/>
  <c r="S78" i="46"/>
  <c r="R78" i="46"/>
  <c r="Q78" i="46"/>
  <c r="P78" i="46"/>
  <c r="O78" i="46"/>
  <c r="N78" i="46"/>
  <c r="M78" i="46"/>
  <c r="L78" i="46"/>
  <c r="K78" i="46"/>
  <c r="J78" i="46"/>
  <c r="I78" i="46"/>
  <c r="H78" i="46"/>
  <c r="G78" i="46"/>
  <c r="F78" i="46"/>
  <c r="E78" i="46"/>
  <c r="D78" i="46"/>
  <c r="C78" i="46"/>
  <c r="B78" i="46"/>
  <c r="Y76" i="46"/>
  <c r="X76" i="46"/>
  <c r="W76" i="46"/>
  <c r="V76" i="46"/>
  <c r="U76" i="46"/>
  <c r="T76" i="46"/>
  <c r="S76" i="46"/>
  <c r="R76" i="46"/>
  <c r="Q76" i="46"/>
  <c r="P76" i="46"/>
  <c r="O76" i="46"/>
  <c r="N76" i="46"/>
  <c r="M76" i="46"/>
  <c r="L76" i="46"/>
  <c r="K76" i="46"/>
  <c r="J76" i="46"/>
  <c r="I76" i="46"/>
  <c r="H76" i="46"/>
  <c r="G76" i="46"/>
  <c r="F76" i="46"/>
  <c r="E76" i="46"/>
  <c r="D76" i="46"/>
  <c r="C76" i="46"/>
  <c r="B76" i="46"/>
  <c r="Y75" i="46"/>
  <c r="X75" i="46"/>
  <c r="W75" i="46"/>
  <c r="V75" i="46"/>
  <c r="U75" i="46"/>
  <c r="T75" i="46"/>
  <c r="S75" i="46"/>
  <c r="R75" i="46"/>
  <c r="Q75" i="46"/>
  <c r="P75" i="46"/>
  <c r="O75" i="46"/>
  <c r="N75" i="46"/>
  <c r="M75" i="46"/>
  <c r="L75" i="46"/>
  <c r="K75" i="46"/>
  <c r="J75" i="46"/>
  <c r="I75" i="46"/>
  <c r="H75" i="46"/>
  <c r="G75" i="46"/>
  <c r="F75" i="46"/>
  <c r="E75" i="46"/>
  <c r="D75" i="46"/>
  <c r="C75" i="46"/>
  <c r="B75" i="46"/>
  <c r="Y74" i="46"/>
  <c r="X74" i="46"/>
  <c r="W74" i="46"/>
  <c r="V74" i="46"/>
  <c r="U74" i="46"/>
  <c r="T74" i="46"/>
  <c r="S74" i="46"/>
  <c r="R74" i="46"/>
  <c r="Q74" i="46"/>
  <c r="P74" i="46"/>
  <c r="O74" i="46"/>
  <c r="N74" i="46"/>
  <c r="M74" i="46"/>
  <c r="L74" i="46"/>
  <c r="K74" i="46"/>
  <c r="J74" i="46"/>
  <c r="I74" i="46"/>
  <c r="H74" i="46"/>
  <c r="G74" i="46"/>
  <c r="F74" i="46"/>
  <c r="E74" i="46"/>
  <c r="D74" i="46"/>
  <c r="C74" i="46"/>
  <c r="B74" i="46"/>
  <c r="Y73" i="46"/>
  <c r="X73" i="46"/>
  <c r="W73" i="46"/>
  <c r="V73" i="46"/>
  <c r="U73" i="46"/>
  <c r="T73" i="46"/>
  <c r="S73" i="46"/>
  <c r="R73" i="46"/>
  <c r="Q73" i="46"/>
  <c r="P73" i="46"/>
  <c r="O73" i="46"/>
  <c r="N73" i="46"/>
  <c r="M73" i="46"/>
  <c r="L73" i="46"/>
  <c r="K73" i="46"/>
  <c r="J73" i="46"/>
  <c r="I73" i="46"/>
  <c r="H73" i="46"/>
  <c r="G73" i="46"/>
  <c r="F73" i="46"/>
  <c r="E73" i="46"/>
  <c r="D73" i="46"/>
  <c r="C73" i="46"/>
  <c r="B73" i="46"/>
  <c r="Y72" i="46"/>
  <c r="X72" i="46"/>
  <c r="W72" i="46"/>
  <c r="V72" i="46"/>
  <c r="U72" i="46"/>
  <c r="T72" i="46"/>
  <c r="S72" i="46"/>
  <c r="R72" i="46"/>
  <c r="Q72" i="46"/>
  <c r="P72" i="46"/>
  <c r="O72" i="46"/>
  <c r="N72" i="46"/>
  <c r="M72" i="46"/>
  <c r="L72" i="46"/>
  <c r="K72" i="46"/>
  <c r="J72" i="46"/>
  <c r="I72" i="46"/>
  <c r="H72" i="46"/>
  <c r="G72" i="46"/>
  <c r="F72" i="46"/>
  <c r="E72" i="46"/>
  <c r="D72" i="46"/>
  <c r="C72" i="46"/>
  <c r="B72" i="46"/>
  <c r="Y71" i="46"/>
  <c r="X71" i="46"/>
  <c r="W71" i="46"/>
  <c r="V71" i="46"/>
  <c r="U71" i="46"/>
  <c r="T71" i="46"/>
  <c r="S71" i="46"/>
  <c r="R71" i="46"/>
  <c r="Q71" i="46"/>
  <c r="P71" i="46"/>
  <c r="O71" i="46"/>
  <c r="N71" i="46"/>
  <c r="M71" i="46"/>
  <c r="L71" i="46"/>
  <c r="K71" i="46"/>
  <c r="J71" i="46"/>
  <c r="I71" i="46"/>
  <c r="H71" i="46"/>
  <c r="G71" i="46"/>
  <c r="F71" i="46"/>
  <c r="E71" i="46"/>
  <c r="D71" i="46"/>
  <c r="C71" i="46"/>
  <c r="B71" i="46"/>
  <c r="Y70" i="46"/>
  <c r="X70" i="46"/>
  <c r="W70" i="46"/>
  <c r="V70" i="46"/>
  <c r="U70" i="46"/>
  <c r="T70" i="46"/>
  <c r="S70" i="46"/>
  <c r="R70" i="46"/>
  <c r="Q70" i="46"/>
  <c r="P70" i="46"/>
  <c r="O70" i="46"/>
  <c r="N70" i="46"/>
  <c r="M70" i="46"/>
  <c r="L70" i="46"/>
  <c r="K70" i="46"/>
  <c r="J70" i="46"/>
  <c r="I70" i="46"/>
  <c r="H70" i="46"/>
  <c r="G70" i="46"/>
  <c r="F70" i="46"/>
  <c r="E70" i="46"/>
  <c r="D70" i="46"/>
  <c r="C70" i="46"/>
  <c r="B70" i="46"/>
  <c r="Y69" i="46"/>
  <c r="X69" i="46"/>
  <c r="W69" i="46"/>
  <c r="V69" i="46"/>
  <c r="U69" i="46"/>
  <c r="T69" i="46"/>
  <c r="S69" i="46"/>
  <c r="R69" i="46"/>
  <c r="Q69" i="46"/>
  <c r="P69" i="46"/>
  <c r="O69" i="46"/>
  <c r="N69" i="46"/>
  <c r="M69" i="46"/>
  <c r="L69" i="46"/>
  <c r="K69" i="46"/>
  <c r="J69" i="46"/>
  <c r="I69" i="46"/>
  <c r="H69" i="46"/>
  <c r="G69" i="46"/>
  <c r="F69" i="46"/>
  <c r="E69" i="46"/>
  <c r="D69" i="46"/>
  <c r="C69" i="46"/>
  <c r="B69" i="46"/>
  <c r="Y65" i="46"/>
  <c r="X65" i="46"/>
  <c r="W65" i="46"/>
  <c r="V65" i="46"/>
  <c r="U65" i="46"/>
  <c r="T65" i="46"/>
  <c r="S65" i="46"/>
  <c r="R65" i="46"/>
  <c r="Q65" i="46"/>
  <c r="P65" i="46"/>
  <c r="O65" i="46"/>
  <c r="N65" i="46"/>
  <c r="M65" i="46"/>
  <c r="L65" i="46"/>
  <c r="K65" i="46"/>
  <c r="J65" i="46"/>
  <c r="I65" i="46"/>
  <c r="H65" i="46"/>
  <c r="G65" i="46"/>
  <c r="F65" i="46"/>
  <c r="E65" i="46"/>
  <c r="D65" i="46"/>
  <c r="C65" i="46"/>
  <c r="B65" i="46"/>
  <c r="Y64" i="46"/>
  <c r="X64" i="46"/>
  <c r="W64" i="46"/>
  <c r="V64" i="46"/>
  <c r="U64" i="46"/>
  <c r="T64" i="46"/>
  <c r="S64" i="46"/>
  <c r="R64" i="46"/>
  <c r="Q64" i="46"/>
  <c r="P64" i="46"/>
  <c r="O64" i="46"/>
  <c r="N64" i="46"/>
  <c r="M64" i="46"/>
  <c r="L64" i="46"/>
  <c r="K64" i="46"/>
  <c r="J64" i="46"/>
  <c r="I64" i="46"/>
  <c r="H64" i="46"/>
  <c r="G64" i="46"/>
  <c r="F64" i="46"/>
  <c r="E64" i="46"/>
  <c r="D64" i="46"/>
  <c r="C64" i="46"/>
  <c r="B64" i="46"/>
  <c r="Y63" i="46"/>
  <c r="X63" i="46"/>
  <c r="W63" i="46"/>
  <c r="V63" i="46"/>
  <c r="U63" i="46"/>
  <c r="T63" i="46"/>
  <c r="S63" i="46"/>
  <c r="R63" i="46"/>
  <c r="Q63" i="46"/>
  <c r="P63" i="46"/>
  <c r="O63" i="46"/>
  <c r="N63" i="46"/>
  <c r="M63" i="46"/>
  <c r="L63" i="46"/>
  <c r="K63" i="46"/>
  <c r="J63" i="46"/>
  <c r="I63" i="46"/>
  <c r="H63" i="46"/>
  <c r="G63" i="46"/>
  <c r="F63" i="46"/>
  <c r="E63" i="46"/>
  <c r="D63" i="46"/>
  <c r="C63" i="46"/>
  <c r="B63" i="46"/>
  <c r="Y62" i="46"/>
  <c r="X62" i="46"/>
  <c r="W62" i="46"/>
  <c r="V62" i="46"/>
  <c r="U62" i="46"/>
  <c r="T62" i="46"/>
  <c r="S62" i="46"/>
  <c r="R62" i="46"/>
  <c r="Q62" i="46"/>
  <c r="P62" i="46"/>
  <c r="O62" i="46"/>
  <c r="N62" i="46"/>
  <c r="M62" i="46"/>
  <c r="L62" i="46"/>
  <c r="K62" i="46"/>
  <c r="J62" i="46"/>
  <c r="I62" i="46"/>
  <c r="H62" i="46"/>
  <c r="G62" i="46"/>
  <c r="F62" i="46"/>
  <c r="E62" i="46"/>
  <c r="D62" i="46"/>
  <c r="C62" i="46"/>
  <c r="B62" i="46"/>
  <c r="Y61" i="46"/>
  <c r="X61" i="46"/>
  <c r="W61" i="46"/>
  <c r="V61" i="46"/>
  <c r="U61" i="46"/>
  <c r="T61" i="46"/>
  <c r="S61" i="46"/>
  <c r="R61" i="46"/>
  <c r="Q61" i="46"/>
  <c r="P61" i="46"/>
  <c r="O61" i="46"/>
  <c r="N61" i="46"/>
  <c r="M61" i="46"/>
  <c r="L61" i="46"/>
  <c r="K61" i="46"/>
  <c r="J61" i="46"/>
  <c r="I61" i="46"/>
  <c r="H61" i="46"/>
  <c r="G61" i="46"/>
  <c r="F61" i="46"/>
  <c r="E61" i="46"/>
  <c r="D61" i="46"/>
  <c r="C61" i="46"/>
  <c r="B61" i="46"/>
  <c r="G60" i="46"/>
  <c r="F60" i="46"/>
  <c r="Y59" i="46"/>
  <c r="X59" i="46"/>
  <c r="W59" i="46"/>
  <c r="V59" i="46"/>
  <c r="U59" i="46"/>
  <c r="T59" i="46"/>
  <c r="S59" i="46"/>
  <c r="R59" i="46"/>
  <c r="Q59" i="46"/>
  <c r="P59" i="46"/>
  <c r="O59" i="46"/>
  <c r="N59" i="46"/>
  <c r="M59" i="46"/>
  <c r="L59" i="46"/>
  <c r="K59" i="46"/>
  <c r="J59" i="46"/>
  <c r="I59" i="46"/>
  <c r="H59" i="46"/>
  <c r="G59" i="46"/>
  <c r="F59" i="46"/>
  <c r="E59" i="46"/>
  <c r="D59" i="46"/>
  <c r="C59" i="46"/>
  <c r="B59" i="46"/>
  <c r="Y58" i="46"/>
  <c r="X58" i="46"/>
  <c r="W58" i="46"/>
  <c r="V58" i="46"/>
  <c r="U58" i="46"/>
  <c r="T58" i="46"/>
  <c r="S58" i="46"/>
  <c r="R58" i="46"/>
  <c r="Q58" i="46"/>
  <c r="P58" i="46"/>
  <c r="O58" i="46"/>
  <c r="N58" i="46"/>
  <c r="M58" i="46"/>
  <c r="L58" i="46"/>
  <c r="K58" i="46"/>
  <c r="J58" i="46"/>
  <c r="I58" i="46"/>
  <c r="H58" i="46"/>
  <c r="G58" i="46"/>
  <c r="F58" i="46"/>
  <c r="E58" i="46"/>
  <c r="D58" i="46"/>
  <c r="C58" i="46"/>
  <c r="B58" i="46"/>
  <c r="Y57" i="46"/>
  <c r="X57" i="46"/>
  <c r="W57" i="46"/>
  <c r="V57" i="46"/>
  <c r="U57" i="46"/>
  <c r="T57" i="46"/>
  <c r="S57" i="46"/>
  <c r="R57" i="46"/>
  <c r="Q57" i="46"/>
  <c r="P57" i="46"/>
  <c r="P52" i="46" s="1"/>
  <c r="O57" i="46"/>
  <c r="N57" i="46"/>
  <c r="M57" i="46"/>
  <c r="L57" i="46"/>
  <c r="K57" i="46"/>
  <c r="J57" i="46"/>
  <c r="I57" i="46"/>
  <c r="H57" i="46"/>
  <c r="G57" i="46"/>
  <c r="F57" i="46"/>
  <c r="E57" i="46"/>
  <c r="D57" i="46"/>
  <c r="C57" i="46"/>
  <c r="B57" i="46"/>
  <c r="Y56" i="46"/>
  <c r="X56" i="46"/>
  <c r="W56" i="46"/>
  <c r="V56" i="46"/>
  <c r="U56" i="46"/>
  <c r="T56" i="46"/>
  <c r="S56" i="46"/>
  <c r="R56" i="46"/>
  <c r="Q56" i="46"/>
  <c r="P56" i="46"/>
  <c r="O56" i="46"/>
  <c r="O52" i="46" s="1"/>
  <c r="N56" i="46"/>
  <c r="N52" i="46" s="1"/>
  <c r="M56" i="46"/>
  <c r="M52" i="46" s="1"/>
  <c r="L56" i="46"/>
  <c r="K56" i="46"/>
  <c r="J56" i="46"/>
  <c r="I56" i="46"/>
  <c r="H56" i="46"/>
  <c r="G56" i="46"/>
  <c r="F56" i="46"/>
  <c r="E56" i="46"/>
  <c r="D56" i="46"/>
  <c r="C56" i="46"/>
  <c r="B56" i="46"/>
  <c r="Y55" i="46"/>
  <c r="X55" i="46"/>
  <c r="W55" i="46"/>
  <c r="V55" i="46"/>
  <c r="U55" i="46"/>
  <c r="T55" i="46"/>
  <c r="S55" i="46"/>
  <c r="R55" i="46"/>
  <c r="Q55" i="46"/>
  <c r="P55" i="46"/>
  <c r="O55" i="46"/>
  <c r="N55" i="46"/>
  <c r="M55" i="46"/>
  <c r="L55" i="46"/>
  <c r="K55" i="46"/>
  <c r="K52" i="46" s="1"/>
  <c r="J55" i="46"/>
  <c r="I55" i="46"/>
  <c r="I52" i="46" s="1"/>
  <c r="H55" i="46"/>
  <c r="H52" i="46" s="1"/>
  <c r="G55" i="46"/>
  <c r="F55" i="46"/>
  <c r="E55" i="46"/>
  <c r="D55" i="46"/>
  <c r="C55" i="46"/>
  <c r="B55" i="46"/>
  <c r="Y54" i="46"/>
  <c r="X54" i="46"/>
  <c r="W54" i="46"/>
  <c r="V54" i="46"/>
  <c r="U54" i="46"/>
  <c r="T54" i="46"/>
  <c r="S54" i="46"/>
  <c r="R54" i="46"/>
  <c r="Q54" i="46"/>
  <c r="P54" i="46"/>
  <c r="O54" i="46"/>
  <c r="N54" i="46"/>
  <c r="M54" i="46"/>
  <c r="L54" i="46"/>
  <c r="K54" i="46"/>
  <c r="J54" i="46"/>
  <c r="I54" i="46"/>
  <c r="H54" i="46"/>
  <c r="G54" i="46"/>
  <c r="G52" i="46" s="1"/>
  <c r="F54" i="46"/>
  <c r="E54" i="46"/>
  <c r="E52" i="46" s="1"/>
  <c r="D54" i="46"/>
  <c r="C54" i="46"/>
  <c r="B54" i="46"/>
  <c r="Y53" i="46"/>
  <c r="Y52" i="46" s="1"/>
  <c r="X53" i="46"/>
  <c r="X52" i="46" s="1"/>
  <c r="W53" i="46"/>
  <c r="V53" i="46"/>
  <c r="U53" i="46"/>
  <c r="T53" i="46"/>
  <c r="S53" i="46"/>
  <c r="S52" i="46" s="1"/>
  <c r="R53" i="46"/>
  <c r="R52" i="46" s="1"/>
  <c r="Q53" i="46"/>
  <c r="Q52" i="46" s="1"/>
  <c r="P53" i="46"/>
  <c r="O53" i="46"/>
  <c r="N53" i="46"/>
  <c r="M53" i="46"/>
  <c r="L53" i="46"/>
  <c r="L52" i="46" s="1"/>
  <c r="K53" i="46"/>
  <c r="J53" i="46"/>
  <c r="J52" i="46" s="1"/>
  <c r="I53" i="46"/>
  <c r="H53" i="46"/>
  <c r="G53" i="46"/>
  <c r="F53" i="46"/>
  <c r="F52" i="46" s="1"/>
  <c r="E53" i="46"/>
  <c r="D53" i="46"/>
  <c r="D52" i="46" s="1"/>
  <c r="C53" i="46"/>
  <c r="C52" i="46" s="1"/>
  <c r="B53" i="46"/>
  <c r="B52" i="46" s="1"/>
  <c r="W52" i="46"/>
  <c r="V52" i="46"/>
  <c r="U52" i="46"/>
  <c r="T52" i="46"/>
  <c r="Y28" i="46"/>
  <c r="X28" i="46"/>
  <c r="W28" i="46"/>
  <c r="W60" i="46" s="1"/>
  <c r="V28" i="46"/>
  <c r="V60" i="46" s="1"/>
  <c r="U28" i="46"/>
  <c r="T28" i="46"/>
  <c r="S28" i="46"/>
  <c r="S77" i="46" s="1"/>
  <c r="R28" i="46"/>
  <c r="Q28" i="46"/>
  <c r="P28" i="46"/>
  <c r="O28" i="46"/>
  <c r="O60" i="46" s="1"/>
  <c r="N28" i="46"/>
  <c r="N60" i="46" s="1"/>
  <c r="M28" i="46"/>
  <c r="M77" i="46" s="1"/>
  <c r="L28" i="46"/>
  <c r="K28" i="46"/>
  <c r="J28" i="46"/>
  <c r="I28" i="46"/>
  <c r="H28" i="46"/>
  <c r="G28" i="46"/>
  <c r="F28" i="46"/>
  <c r="E28" i="46"/>
  <c r="D28" i="46"/>
  <c r="C28" i="46"/>
  <c r="B28" i="46"/>
  <c r="Y78" i="45"/>
  <c r="X78" i="45"/>
  <c r="W78" i="45"/>
  <c r="V78" i="45"/>
  <c r="U78" i="45"/>
  <c r="T78" i="45"/>
  <c r="S78" i="45"/>
  <c r="R78" i="45"/>
  <c r="Q78" i="45"/>
  <c r="P78" i="45"/>
  <c r="O78" i="45"/>
  <c r="N78" i="45"/>
  <c r="M78" i="45"/>
  <c r="L78" i="45"/>
  <c r="K78" i="45"/>
  <c r="J78" i="45"/>
  <c r="I78" i="45"/>
  <c r="H78" i="45"/>
  <c r="G78" i="45"/>
  <c r="F78" i="45"/>
  <c r="E78" i="45"/>
  <c r="D78" i="45"/>
  <c r="C78" i="45"/>
  <c r="B78" i="45"/>
  <c r="Y76" i="45"/>
  <c r="X76" i="45"/>
  <c r="W76" i="45"/>
  <c r="V76" i="45"/>
  <c r="U76" i="45"/>
  <c r="T76" i="45"/>
  <c r="S76" i="45"/>
  <c r="R76" i="45"/>
  <c r="Q76" i="45"/>
  <c r="P76" i="45"/>
  <c r="O76" i="45"/>
  <c r="N76" i="45"/>
  <c r="M76" i="45"/>
  <c r="L76" i="45"/>
  <c r="K76" i="45"/>
  <c r="J76" i="45"/>
  <c r="I76" i="45"/>
  <c r="H76" i="45"/>
  <c r="G76" i="45"/>
  <c r="F76" i="45"/>
  <c r="E76" i="45"/>
  <c r="D76" i="45"/>
  <c r="C76" i="45"/>
  <c r="B76" i="45"/>
  <c r="Y75" i="45"/>
  <c r="X75" i="45"/>
  <c r="W75" i="45"/>
  <c r="V75" i="45"/>
  <c r="U75" i="45"/>
  <c r="T75" i="45"/>
  <c r="S75" i="45"/>
  <c r="R75" i="45"/>
  <c r="Q75" i="45"/>
  <c r="P75" i="45"/>
  <c r="O75" i="45"/>
  <c r="N75" i="45"/>
  <c r="M75" i="45"/>
  <c r="L75" i="45"/>
  <c r="K75" i="45"/>
  <c r="J75" i="45"/>
  <c r="I75" i="45"/>
  <c r="H75" i="45"/>
  <c r="G75" i="45"/>
  <c r="F75" i="45"/>
  <c r="E75" i="45"/>
  <c r="D75" i="45"/>
  <c r="C75" i="45"/>
  <c r="B75" i="45"/>
  <c r="Y74" i="45"/>
  <c r="X74" i="45"/>
  <c r="W74" i="45"/>
  <c r="V74" i="45"/>
  <c r="U74" i="45"/>
  <c r="T74" i="45"/>
  <c r="S74" i="45"/>
  <c r="R74" i="45"/>
  <c r="Q74" i="45"/>
  <c r="P74" i="45"/>
  <c r="O74" i="45"/>
  <c r="N74" i="45"/>
  <c r="M74" i="45"/>
  <c r="L74" i="45"/>
  <c r="K74" i="45"/>
  <c r="J74" i="45"/>
  <c r="I74" i="45"/>
  <c r="H74" i="45"/>
  <c r="G74" i="45"/>
  <c r="F74" i="45"/>
  <c r="E74" i="45"/>
  <c r="D74" i="45"/>
  <c r="C74" i="45"/>
  <c r="B74" i="45"/>
  <c r="Y73" i="45"/>
  <c r="X73" i="45"/>
  <c r="W73" i="45"/>
  <c r="V73" i="45"/>
  <c r="U73" i="45"/>
  <c r="T73" i="45"/>
  <c r="S73" i="45"/>
  <c r="R73" i="45"/>
  <c r="Q73" i="45"/>
  <c r="P73" i="45"/>
  <c r="O73" i="45"/>
  <c r="N73" i="45"/>
  <c r="M73" i="45"/>
  <c r="L73" i="45"/>
  <c r="K73" i="45"/>
  <c r="J73" i="45"/>
  <c r="I73" i="45"/>
  <c r="H73" i="45"/>
  <c r="G73" i="45"/>
  <c r="F73" i="45"/>
  <c r="E73" i="45"/>
  <c r="D73" i="45"/>
  <c r="C73" i="45"/>
  <c r="B73" i="45"/>
  <c r="Y72" i="45"/>
  <c r="X72" i="45"/>
  <c r="W72" i="45"/>
  <c r="V72" i="45"/>
  <c r="U72" i="45"/>
  <c r="T72" i="45"/>
  <c r="S72" i="45"/>
  <c r="R72" i="45"/>
  <c r="Q72" i="45"/>
  <c r="P72" i="45"/>
  <c r="O72" i="45"/>
  <c r="N72" i="45"/>
  <c r="M72" i="45"/>
  <c r="L72" i="45"/>
  <c r="K72" i="45"/>
  <c r="J72" i="45"/>
  <c r="I72" i="45"/>
  <c r="H72" i="45"/>
  <c r="G72" i="45"/>
  <c r="F72" i="45"/>
  <c r="E72" i="45"/>
  <c r="D72" i="45"/>
  <c r="C72" i="45"/>
  <c r="B72" i="45"/>
  <c r="Y71" i="45"/>
  <c r="X71" i="45"/>
  <c r="W71" i="45"/>
  <c r="V71" i="45"/>
  <c r="U71" i="45"/>
  <c r="T71" i="45"/>
  <c r="S71" i="45"/>
  <c r="R71" i="45"/>
  <c r="Q71" i="45"/>
  <c r="P71" i="45"/>
  <c r="O71" i="45"/>
  <c r="N71" i="45"/>
  <c r="M71" i="45"/>
  <c r="L71" i="45"/>
  <c r="K71" i="45"/>
  <c r="J71" i="45"/>
  <c r="I71" i="45"/>
  <c r="H71" i="45"/>
  <c r="G71" i="45"/>
  <c r="F71" i="45"/>
  <c r="E71" i="45"/>
  <c r="D71" i="45"/>
  <c r="C71" i="45"/>
  <c r="B71" i="45"/>
  <c r="Y70" i="45"/>
  <c r="X70" i="45"/>
  <c r="W70" i="45"/>
  <c r="V70" i="45"/>
  <c r="U70" i="45"/>
  <c r="T70" i="45"/>
  <c r="S70" i="45"/>
  <c r="R70" i="45"/>
  <c r="Q70" i="45"/>
  <c r="P70" i="45"/>
  <c r="O70" i="45"/>
  <c r="N70" i="45"/>
  <c r="M70" i="45"/>
  <c r="M69" i="45" s="1"/>
  <c r="L70" i="45"/>
  <c r="K70" i="45"/>
  <c r="J70" i="45"/>
  <c r="I70" i="45"/>
  <c r="H70" i="45"/>
  <c r="G70" i="45"/>
  <c r="F70" i="45"/>
  <c r="E70" i="45"/>
  <c r="D70" i="45"/>
  <c r="C70" i="45"/>
  <c r="B70" i="45"/>
  <c r="Y65" i="45"/>
  <c r="X65" i="45"/>
  <c r="W65" i="45"/>
  <c r="V65" i="45"/>
  <c r="U65" i="45"/>
  <c r="T65" i="45"/>
  <c r="S65" i="45"/>
  <c r="R65" i="45"/>
  <c r="Q65" i="45"/>
  <c r="P65" i="45"/>
  <c r="O65" i="45"/>
  <c r="N65" i="45"/>
  <c r="M65" i="45"/>
  <c r="L65" i="45"/>
  <c r="K65" i="45"/>
  <c r="J65" i="45"/>
  <c r="I65" i="45"/>
  <c r="H65" i="45"/>
  <c r="G65" i="45"/>
  <c r="F65" i="45"/>
  <c r="E65" i="45"/>
  <c r="D65" i="45"/>
  <c r="C65" i="45"/>
  <c r="B65" i="45"/>
  <c r="Y64" i="45"/>
  <c r="X64" i="45"/>
  <c r="W64" i="45"/>
  <c r="V64" i="45"/>
  <c r="U64" i="45"/>
  <c r="T64" i="45"/>
  <c r="S64" i="45"/>
  <c r="R64" i="45"/>
  <c r="Q64" i="45"/>
  <c r="P64" i="45"/>
  <c r="O64" i="45"/>
  <c r="N64" i="45"/>
  <c r="M64" i="45"/>
  <c r="L64" i="45"/>
  <c r="K64" i="45"/>
  <c r="J64" i="45"/>
  <c r="I64" i="45"/>
  <c r="H64" i="45"/>
  <c r="G64" i="45"/>
  <c r="F64" i="45"/>
  <c r="E64" i="45"/>
  <c r="D64" i="45"/>
  <c r="C64" i="45"/>
  <c r="B64" i="45"/>
  <c r="Y63" i="45"/>
  <c r="X63" i="45"/>
  <c r="W63" i="45"/>
  <c r="V63" i="45"/>
  <c r="U63" i="45"/>
  <c r="T63" i="45"/>
  <c r="S63" i="45"/>
  <c r="R63" i="45"/>
  <c r="Q63" i="45"/>
  <c r="P63" i="45"/>
  <c r="O63" i="45"/>
  <c r="N63" i="45"/>
  <c r="M63" i="45"/>
  <c r="L63" i="45"/>
  <c r="K63" i="45"/>
  <c r="J63" i="45"/>
  <c r="I63" i="45"/>
  <c r="H63" i="45"/>
  <c r="G63" i="45"/>
  <c r="F63" i="45"/>
  <c r="E63" i="45"/>
  <c r="D63" i="45"/>
  <c r="C63" i="45"/>
  <c r="B63" i="45"/>
  <c r="Y62" i="45"/>
  <c r="X62" i="45"/>
  <c r="W62" i="45"/>
  <c r="V62" i="45"/>
  <c r="U62" i="45"/>
  <c r="T62" i="45"/>
  <c r="S62" i="45"/>
  <c r="R62" i="45"/>
  <c r="Q62" i="45"/>
  <c r="P62" i="45"/>
  <c r="O62" i="45"/>
  <c r="N62" i="45"/>
  <c r="M62" i="45"/>
  <c r="L62" i="45"/>
  <c r="K62" i="45"/>
  <c r="J62" i="45"/>
  <c r="I62" i="45"/>
  <c r="H62" i="45"/>
  <c r="G62" i="45"/>
  <c r="F62" i="45"/>
  <c r="E62" i="45"/>
  <c r="D62" i="45"/>
  <c r="C62" i="45"/>
  <c r="B62" i="45"/>
  <c r="Y61" i="45"/>
  <c r="X61" i="45"/>
  <c r="W61" i="45"/>
  <c r="V61" i="45"/>
  <c r="U61" i="45"/>
  <c r="T61" i="45"/>
  <c r="S61" i="45"/>
  <c r="R61" i="45"/>
  <c r="Q61" i="45"/>
  <c r="P61" i="45"/>
  <c r="O61" i="45"/>
  <c r="N61" i="45"/>
  <c r="M61" i="45"/>
  <c r="L61" i="45"/>
  <c r="K61" i="45"/>
  <c r="J61" i="45"/>
  <c r="I61" i="45"/>
  <c r="H61" i="45"/>
  <c r="G61" i="45"/>
  <c r="F61" i="45"/>
  <c r="E61" i="45"/>
  <c r="D61" i="45"/>
  <c r="C61" i="45"/>
  <c r="B61" i="45"/>
  <c r="F60" i="45"/>
  <c r="E60" i="45"/>
  <c r="B60" i="45"/>
  <c r="Y59" i="45"/>
  <c r="X59" i="45"/>
  <c r="W59" i="45"/>
  <c r="V59" i="45"/>
  <c r="U59" i="45"/>
  <c r="T59" i="45"/>
  <c r="S59" i="45"/>
  <c r="R59" i="45"/>
  <c r="Q59" i="45"/>
  <c r="P59" i="45"/>
  <c r="O59" i="45"/>
  <c r="N59" i="45"/>
  <c r="M59" i="45"/>
  <c r="L59" i="45"/>
  <c r="K59" i="45"/>
  <c r="J59" i="45"/>
  <c r="I59" i="45"/>
  <c r="H59" i="45"/>
  <c r="G59" i="45"/>
  <c r="F59" i="45"/>
  <c r="E59" i="45"/>
  <c r="D59" i="45"/>
  <c r="C59" i="45"/>
  <c r="B59" i="45"/>
  <c r="Y58" i="45"/>
  <c r="X58" i="45"/>
  <c r="W58" i="45"/>
  <c r="V58" i="45"/>
  <c r="U58" i="45"/>
  <c r="T58" i="45"/>
  <c r="S58" i="45"/>
  <c r="R58" i="45"/>
  <c r="R52" i="45" s="1"/>
  <c r="Q58" i="45"/>
  <c r="P58" i="45"/>
  <c r="O58" i="45"/>
  <c r="N58" i="45"/>
  <c r="M58" i="45"/>
  <c r="L58" i="45"/>
  <c r="K58" i="45"/>
  <c r="J58" i="45"/>
  <c r="I58" i="45"/>
  <c r="H58" i="45"/>
  <c r="G58" i="45"/>
  <c r="F58" i="45"/>
  <c r="E58" i="45"/>
  <c r="D58" i="45"/>
  <c r="C58" i="45"/>
  <c r="B58" i="45"/>
  <c r="Y57" i="45"/>
  <c r="X57" i="45"/>
  <c r="W57" i="45"/>
  <c r="V57" i="45"/>
  <c r="U57" i="45"/>
  <c r="T57" i="45"/>
  <c r="S57" i="45"/>
  <c r="R57" i="45"/>
  <c r="Q57" i="45"/>
  <c r="P57" i="45"/>
  <c r="O57" i="45"/>
  <c r="N57" i="45"/>
  <c r="N52" i="45" s="1"/>
  <c r="M57" i="45"/>
  <c r="L57" i="45"/>
  <c r="K57" i="45"/>
  <c r="J57" i="45"/>
  <c r="I57" i="45"/>
  <c r="H57" i="45"/>
  <c r="G57" i="45"/>
  <c r="F57" i="45"/>
  <c r="E57" i="45"/>
  <c r="D57" i="45"/>
  <c r="C57" i="45"/>
  <c r="B57" i="45"/>
  <c r="Y56" i="45"/>
  <c r="X56" i="45"/>
  <c r="W56" i="45"/>
  <c r="V56" i="45"/>
  <c r="U56" i="45"/>
  <c r="T56" i="45"/>
  <c r="S56" i="45"/>
  <c r="R56" i="45"/>
  <c r="Q56" i="45"/>
  <c r="P56" i="45"/>
  <c r="O56" i="45"/>
  <c r="N56" i="45"/>
  <c r="M56" i="45"/>
  <c r="L56" i="45"/>
  <c r="K56" i="45"/>
  <c r="J56" i="45"/>
  <c r="I56" i="45"/>
  <c r="H56" i="45"/>
  <c r="G56" i="45"/>
  <c r="F56" i="45"/>
  <c r="E56" i="45"/>
  <c r="D56" i="45"/>
  <c r="C56" i="45"/>
  <c r="B56" i="45"/>
  <c r="Y55" i="45"/>
  <c r="X55" i="45"/>
  <c r="W55" i="45"/>
  <c r="V55" i="45"/>
  <c r="U55" i="45"/>
  <c r="T55" i="45"/>
  <c r="S55" i="45"/>
  <c r="R55" i="45"/>
  <c r="Q55" i="45"/>
  <c r="P55" i="45"/>
  <c r="O55" i="45"/>
  <c r="N55" i="45"/>
  <c r="M55" i="45"/>
  <c r="L55" i="45"/>
  <c r="K55" i="45"/>
  <c r="J55" i="45"/>
  <c r="I55" i="45"/>
  <c r="H55" i="45"/>
  <c r="G55" i="45"/>
  <c r="F55" i="45"/>
  <c r="E55" i="45"/>
  <c r="D55" i="45"/>
  <c r="C55" i="45"/>
  <c r="B55" i="45"/>
  <c r="Y54" i="45"/>
  <c r="X54" i="45"/>
  <c r="W54" i="45"/>
  <c r="V54" i="45"/>
  <c r="U54" i="45"/>
  <c r="T54" i="45"/>
  <c r="S54" i="45"/>
  <c r="R54" i="45"/>
  <c r="Q54" i="45"/>
  <c r="P54" i="45"/>
  <c r="O54" i="45"/>
  <c r="N54" i="45"/>
  <c r="M54" i="45"/>
  <c r="L54" i="45"/>
  <c r="K54" i="45"/>
  <c r="J54" i="45"/>
  <c r="I54" i="45"/>
  <c r="H54" i="45"/>
  <c r="G54" i="45"/>
  <c r="F54" i="45"/>
  <c r="E54" i="45"/>
  <c r="D54" i="45"/>
  <c r="C54" i="45"/>
  <c r="B54" i="45"/>
  <c r="Y53" i="45"/>
  <c r="X53" i="45"/>
  <c r="W53" i="45"/>
  <c r="W52" i="45" s="1"/>
  <c r="V53" i="45"/>
  <c r="V52" i="45" s="1"/>
  <c r="U53" i="45"/>
  <c r="T53" i="45"/>
  <c r="S53" i="45"/>
  <c r="R53" i="45"/>
  <c r="Q53" i="45"/>
  <c r="P53" i="45"/>
  <c r="O53" i="45"/>
  <c r="N53" i="45"/>
  <c r="M53" i="45"/>
  <c r="M52" i="45" s="1"/>
  <c r="L53" i="45"/>
  <c r="L52" i="45" s="1"/>
  <c r="K53" i="45"/>
  <c r="K52" i="45" s="1"/>
  <c r="J53" i="45"/>
  <c r="J52" i="45" s="1"/>
  <c r="I53" i="45"/>
  <c r="H53" i="45"/>
  <c r="G53" i="45"/>
  <c r="G52" i="45" s="1"/>
  <c r="F53" i="45"/>
  <c r="F52" i="45" s="1"/>
  <c r="E53" i="45"/>
  <c r="E52" i="45" s="1"/>
  <c r="D53" i="45"/>
  <c r="D52" i="45" s="1"/>
  <c r="C53" i="45"/>
  <c r="C52" i="45" s="1"/>
  <c r="B53" i="45"/>
  <c r="B52" i="45" s="1"/>
  <c r="U52" i="45"/>
  <c r="T52" i="45"/>
  <c r="S52" i="45"/>
  <c r="O52" i="45"/>
  <c r="Y28" i="45"/>
  <c r="Y77" i="45" s="1"/>
  <c r="X28" i="45"/>
  <c r="X60" i="45" s="1"/>
  <c r="W28" i="45"/>
  <c r="W77" i="45" s="1"/>
  <c r="V28" i="45"/>
  <c r="V77" i="45" s="1"/>
  <c r="U28" i="45"/>
  <c r="U77" i="45" s="1"/>
  <c r="T28" i="45"/>
  <c r="S28" i="45"/>
  <c r="R28" i="45"/>
  <c r="R77" i="45" s="1"/>
  <c r="Q28" i="45"/>
  <c r="Q77" i="45" s="1"/>
  <c r="P28" i="45"/>
  <c r="P77" i="45" s="1"/>
  <c r="P69" i="45" s="1"/>
  <c r="O28" i="45"/>
  <c r="O77" i="45" s="1"/>
  <c r="N28" i="45"/>
  <c r="N77" i="45" s="1"/>
  <c r="M28" i="45"/>
  <c r="M77" i="45" s="1"/>
  <c r="L28" i="45"/>
  <c r="K28" i="45"/>
  <c r="J28" i="45"/>
  <c r="J77" i="45" s="1"/>
  <c r="J69" i="45" s="1"/>
  <c r="I28" i="45"/>
  <c r="I77" i="45" s="1"/>
  <c r="H28" i="45"/>
  <c r="H60" i="45" s="1"/>
  <c r="G28" i="45"/>
  <c r="G60" i="45" s="1"/>
  <c r="F28" i="45"/>
  <c r="F77" i="45" s="1"/>
  <c r="E28" i="45"/>
  <c r="E77" i="45" s="1"/>
  <c r="D28" i="45"/>
  <c r="C28" i="45"/>
  <c r="B28" i="45"/>
  <c r="B77" i="45" s="1"/>
  <c r="Y38" i="44"/>
  <c r="Q38" i="44"/>
  <c r="Y37" i="44"/>
  <c r="X37" i="44"/>
  <c r="W37" i="44"/>
  <c r="V37" i="44"/>
  <c r="U37" i="44"/>
  <c r="T37" i="44"/>
  <c r="S37" i="44"/>
  <c r="R37" i="44"/>
  <c r="Q37" i="44"/>
  <c r="P37" i="44"/>
  <c r="O37" i="44"/>
  <c r="N37" i="44"/>
  <c r="M37" i="44"/>
  <c r="L37" i="44"/>
  <c r="K37" i="44"/>
  <c r="J37" i="44"/>
  <c r="I37" i="44"/>
  <c r="H37" i="44"/>
  <c r="G37" i="44"/>
  <c r="F37" i="44"/>
  <c r="E37" i="44"/>
  <c r="D37" i="44"/>
  <c r="C37" i="44"/>
  <c r="B37" i="44"/>
  <c r="Y36" i="44"/>
  <c r="X36" i="44"/>
  <c r="W36" i="44"/>
  <c r="V36" i="44"/>
  <c r="U36" i="44"/>
  <c r="T36" i="44"/>
  <c r="S36" i="44"/>
  <c r="R36" i="44"/>
  <c r="Q36" i="44"/>
  <c r="P36" i="44"/>
  <c r="O36" i="44"/>
  <c r="N36" i="44"/>
  <c r="M36" i="44"/>
  <c r="L36" i="44"/>
  <c r="K36" i="44"/>
  <c r="J36" i="44"/>
  <c r="I36" i="44"/>
  <c r="H36" i="44"/>
  <c r="G36" i="44"/>
  <c r="F36" i="44"/>
  <c r="E36" i="44"/>
  <c r="D36" i="44"/>
  <c r="C36" i="44"/>
  <c r="B36" i="44"/>
  <c r="Y35" i="44"/>
  <c r="X35" i="44"/>
  <c r="W35" i="44"/>
  <c r="V35" i="44"/>
  <c r="U35" i="44"/>
  <c r="T35" i="44"/>
  <c r="S35" i="44"/>
  <c r="R35" i="44"/>
  <c r="Q35" i="44"/>
  <c r="P35" i="44"/>
  <c r="O35" i="44"/>
  <c r="N35" i="44"/>
  <c r="M35" i="44"/>
  <c r="L35" i="44"/>
  <c r="K35" i="44"/>
  <c r="J35" i="44"/>
  <c r="I35" i="44"/>
  <c r="H35" i="44"/>
  <c r="G35" i="44"/>
  <c r="F35" i="44"/>
  <c r="E35" i="44"/>
  <c r="D35" i="44"/>
  <c r="C35" i="44"/>
  <c r="B35" i="44"/>
  <c r="Y33" i="44"/>
  <c r="X33" i="44"/>
  <c r="X38" i="44" s="1"/>
  <c r="X179" i="4" s="1"/>
  <c r="W33" i="44"/>
  <c r="W38" i="44" s="1"/>
  <c r="V33" i="44"/>
  <c r="V38" i="44" s="1"/>
  <c r="U33" i="44"/>
  <c r="U38" i="44" s="1"/>
  <c r="T33" i="44"/>
  <c r="T38" i="44" s="1"/>
  <c r="T179" i="4" s="1"/>
  <c r="S33" i="44"/>
  <c r="S38" i="44" s="1"/>
  <c r="R33" i="44"/>
  <c r="R38" i="44" s="1"/>
  <c r="Q33" i="44"/>
  <c r="P33" i="44"/>
  <c r="P38" i="44" s="1"/>
  <c r="P179" i="4" s="1"/>
  <c r="O33" i="44"/>
  <c r="O38" i="44" s="1"/>
  <c r="N33" i="44"/>
  <c r="N38" i="44" s="1"/>
  <c r="M33" i="44"/>
  <c r="M38" i="44" s="1"/>
  <c r="L33" i="44"/>
  <c r="L38" i="44" s="1"/>
  <c r="K33" i="44"/>
  <c r="K38" i="44" s="1"/>
  <c r="J33" i="44"/>
  <c r="J38" i="44" s="1"/>
  <c r="I33" i="44"/>
  <c r="I38" i="44" s="1"/>
  <c r="I179" i="4" s="1"/>
  <c r="H33" i="44"/>
  <c r="H38" i="44" s="1"/>
  <c r="H179" i="4" s="1"/>
  <c r="G33" i="44"/>
  <c r="G38" i="44" s="1"/>
  <c r="G179" i="4" s="1"/>
  <c r="F33" i="44"/>
  <c r="F38" i="44" s="1"/>
  <c r="E33" i="44"/>
  <c r="E38" i="44" s="1"/>
  <c r="D33" i="44"/>
  <c r="D38" i="44" s="1"/>
  <c r="D179" i="4" s="1"/>
  <c r="C33" i="44"/>
  <c r="C38" i="44" s="1"/>
  <c r="B33" i="44"/>
  <c r="B38" i="44" s="1"/>
  <c r="Y23" i="44"/>
  <c r="X23" i="44"/>
  <c r="W23" i="44"/>
  <c r="V23" i="44"/>
  <c r="U23" i="44"/>
  <c r="T23" i="44"/>
  <c r="S23" i="44"/>
  <c r="R23" i="44"/>
  <c r="Q23" i="44"/>
  <c r="P23" i="44"/>
  <c r="O23" i="44"/>
  <c r="N23" i="44"/>
  <c r="M23" i="44"/>
  <c r="L23" i="44"/>
  <c r="K23" i="44"/>
  <c r="J23" i="44"/>
  <c r="I23" i="44"/>
  <c r="H23" i="44"/>
  <c r="G23" i="44"/>
  <c r="F23" i="44"/>
  <c r="E23" i="44"/>
  <c r="D23" i="44"/>
  <c r="C23" i="44"/>
  <c r="B23" i="44"/>
  <c r="Y20" i="44"/>
  <c r="X20" i="44"/>
  <c r="W20" i="44"/>
  <c r="V20" i="44"/>
  <c r="U20" i="44"/>
  <c r="T20" i="44"/>
  <c r="S20" i="44"/>
  <c r="R20" i="44"/>
  <c r="Q20" i="44"/>
  <c r="P20" i="44"/>
  <c r="O20" i="44"/>
  <c r="N20" i="44"/>
  <c r="M20" i="44"/>
  <c r="L20" i="44"/>
  <c r="K20" i="44"/>
  <c r="J20" i="44"/>
  <c r="I20" i="44"/>
  <c r="H20" i="44"/>
  <c r="G20" i="44"/>
  <c r="F20" i="44"/>
  <c r="E20" i="44"/>
  <c r="D20" i="44"/>
  <c r="C20" i="44"/>
  <c r="B20" i="44"/>
  <c r="Y14" i="44"/>
  <c r="X14" i="44"/>
  <c r="W14" i="44"/>
  <c r="V14" i="44"/>
  <c r="U14" i="44"/>
  <c r="T14" i="44"/>
  <c r="S14" i="44"/>
  <c r="R14" i="44"/>
  <c r="Q14" i="44"/>
  <c r="P14" i="44"/>
  <c r="O14" i="44"/>
  <c r="N14" i="44"/>
  <c r="M14" i="44"/>
  <c r="L14" i="44"/>
  <c r="K14" i="44"/>
  <c r="J14" i="44"/>
  <c r="I14" i="44"/>
  <c r="H14" i="44"/>
  <c r="G14" i="44"/>
  <c r="F14" i="44"/>
  <c r="E14" i="44"/>
  <c r="D14" i="44"/>
  <c r="C14" i="44"/>
  <c r="B14" i="44"/>
  <c r="Y9" i="44"/>
  <c r="X9" i="44"/>
  <c r="W9" i="44"/>
  <c r="V9" i="44"/>
  <c r="U9" i="44"/>
  <c r="T9" i="44"/>
  <c r="S9" i="44"/>
  <c r="R9" i="44"/>
  <c r="Q9" i="44"/>
  <c r="P9" i="44"/>
  <c r="O9" i="44"/>
  <c r="N9" i="44"/>
  <c r="M9" i="44"/>
  <c r="L9" i="44"/>
  <c r="K9" i="44"/>
  <c r="J9" i="44"/>
  <c r="I9" i="44"/>
  <c r="H9" i="44"/>
  <c r="G9" i="44"/>
  <c r="F9" i="44"/>
  <c r="E9" i="44"/>
  <c r="D9" i="44"/>
  <c r="C9" i="44"/>
  <c r="B9" i="44"/>
  <c r="Y8" i="44"/>
  <c r="X8" i="44"/>
  <c r="W8" i="44"/>
  <c r="V8" i="44"/>
  <c r="U8" i="44"/>
  <c r="T8" i="44"/>
  <c r="S8" i="44"/>
  <c r="R8" i="44"/>
  <c r="Q8" i="44"/>
  <c r="P8" i="44"/>
  <c r="O8" i="44"/>
  <c r="N8" i="44"/>
  <c r="M8" i="44"/>
  <c r="L8" i="44"/>
  <c r="K8" i="44"/>
  <c r="J8" i="44"/>
  <c r="I8" i="44"/>
  <c r="H8" i="44"/>
  <c r="G8" i="44"/>
  <c r="F8" i="44"/>
  <c r="E8" i="44"/>
  <c r="D8" i="44"/>
  <c r="C8" i="44"/>
  <c r="Y91" i="43"/>
  <c r="X91" i="43"/>
  <c r="W91" i="43"/>
  <c r="V91" i="43"/>
  <c r="U91" i="43"/>
  <c r="T91" i="43"/>
  <c r="S91" i="43"/>
  <c r="R91" i="43"/>
  <c r="Q91" i="43"/>
  <c r="P91" i="43"/>
  <c r="O91" i="43"/>
  <c r="N91" i="43"/>
  <c r="M91" i="43"/>
  <c r="L91" i="43"/>
  <c r="K91" i="43"/>
  <c r="J91" i="43"/>
  <c r="I91" i="43"/>
  <c r="H91" i="43"/>
  <c r="G91" i="43"/>
  <c r="F91" i="43"/>
  <c r="E91" i="43"/>
  <c r="D91" i="43"/>
  <c r="C91" i="43"/>
  <c r="B91" i="43"/>
  <c r="Y89" i="43"/>
  <c r="X89" i="43"/>
  <c r="W89" i="43"/>
  <c r="V89" i="43"/>
  <c r="U89" i="43"/>
  <c r="T89" i="43"/>
  <c r="S89" i="43"/>
  <c r="R89" i="43"/>
  <c r="Q89" i="43"/>
  <c r="P89" i="43"/>
  <c r="O89" i="43"/>
  <c r="N89" i="43"/>
  <c r="M89" i="43"/>
  <c r="L89" i="43"/>
  <c r="K89" i="43"/>
  <c r="J89" i="43"/>
  <c r="I89" i="43"/>
  <c r="H89" i="43"/>
  <c r="G89" i="43"/>
  <c r="F89" i="43"/>
  <c r="E89" i="43"/>
  <c r="D89" i="43"/>
  <c r="C89" i="43"/>
  <c r="B89" i="43"/>
  <c r="Y88" i="43"/>
  <c r="X88" i="43"/>
  <c r="W88" i="43"/>
  <c r="V88" i="43"/>
  <c r="U88" i="43"/>
  <c r="T88" i="43"/>
  <c r="S88" i="43"/>
  <c r="R88" i="43"/>
  <c r="Q88" i="43"/>
  <c r="P88" i="43"/>
  <c r="O88" i="43"/>
  <c r="N88" i="43"/>
  <c r="M88" i="43"/>
  <c r="L88" i="43"/>
  <c r="K88" i="43"/>
  <c r="J88" i="43"/>
  <c r="I88" i="43"/>
  <c r="H88" i="43"/>
  <c r="G88" i="43"/>
  <c r="F88" i="43"/>
  <c r="E88" i="43"/>
  <c r="D88" i="43"/>
  <c r="C88" i="43"/>
  <c r="B88" i="43"/>
  <c r="Y87" i="43"/>
  <c r="X87" i="43"/>
  <c r="W87" i="43"/>
  <c r="V87" i="43"/>
  <c r="U87" i="43"/>
  <c r="T87" i="43"/>
  <c r="S87" i="43"/>
  <c r="R87" i="43"/>
  <c r="Q87" i="43"/>
  <c r="P87" i="43"/>
  <c r="O87" i="43"/>
  <c r="N87" i="43"/>
  <c r="M87" i="43"/>
  <c r="L87" i="43"/>
  <c r="K87" i="43"/>
  <c r="J87" i="43"/>
  <c r="I87" i="43"/>
  <c r="H87" i="43"/>
  <c r="G87" i="43"/>
  <c r="F87" i="43"/>
  <c r="E87" i="43"/>
  <c r="D87" i="43"/>
  <c r="C87" i="43"/>
  <c r="B87" i="43"/>
  <c r="Y86" i="43"/>
  <c r="X86" i="43"/>
  <c r="W86" i="43"/>
  <c r="V86" i="43"/>
  <c r="U86" i="43"/>
  <c r="T86" i="43"/>
  <c r="S86" i="43"/>
  <c r="R86" i="43"/>
  <c r="Q86" i="43"/>
  <c r="P86" i="43"/>
  <c r="O86" i="43"/>
  <c r="N86" i="43"/>
  <c r="M86" i="43"/>
  <c r="L86" i="43"/>
  <c r="K86" i="43"/>
  <c r="J86" i="43"/>
  <c r="I86" i="43"/>
  <c r="H86" i="43"/>
  <c r="G86" i="43"/>
  <c r="F86" i="43"/>
  <c r="E86" i="43"/>
  <c r="D86" i="43"/>
  <c r="C86" i="43"/>
  <c r="B86" i="43"/>
  <c r="Y85" i="43"/>
  <c r="X85" i="43"/>
  <c r="W85" i="43"/>
  <c r="V85" i="43"/>
  <c r="U85" i="43"/>
  <c r="T85" i="43"/>
  <c r="S85" i="43"/>
  <c r="R85" i="43"/>
  <c r="Q85" i="43"/>
  <c r="P85" i="43"/>
  <c r="O85" i="43"/>
  <c r="N85" i="43"/>
  <c r="M85" i="43"/>
  <c r="L85" i="43"/>
  <c r="K85" i="43"/>
  <c r="J85" i="43"/>
  <c r="I85" i="43"/>
  <c r="H85" i="43"/>
  <c r="G85" i="43"/>
  <c r="F85" i="43"/>
  <c r="E85" i="43"/>
  <c r="D85" i="43"/>
  <c r="C85" i="43"/>
  <c r="B85" i="43"/>
  <c r="Y84" i="43"/>
  <c r="X84" i="43"/>
  <c r="W84" i="43"/>
  <c r="V84" i="43"/>
  <c r="U84" i="43"/>
  <c r="T84" i="43"/>
  <c r="S84" i="43"/>
  <c r="R84" i="43"/>
  <c r="Q84" i="43"/>
  <c r="P84" i="43"/>
  <c r="O84" i="43"/>
  <c r="N84" i="43"/>
  <c r="M84" i="43"/>
  <c r="L84" i="43"/>
  <c r="K84" i="43"/>
  <c r="J84" i="43"/>
  <c r="I84" i="43"/>
  <c r="H84" i="43"/>
  <c r="G84" i="43"/>
  <c r="F84" i="43"/>
  <c r="E84" i="43"/>
  <c r="D84" i="43"/>
  <c r="C84" i="43"/>
  <c r="B84" i="43"/>
  <c r="Y83" i="43"/>
  <c r="X83" i="43"/>
  <c r="W83" i="43"/>
  <c r="V83" i="43"/>
  <c r="U83" i="43"/>
  <c r="T83" i="43"/>
  <c r="S83" i="43"/>
  <c r="R83" i="43"/>
  <c r="Q83" i="43"/>
  <c r="P83" i="43"/>
  <c r="O83" i="43"/>
  <c r="N83" i="43"/>
  <c r="M83" i="43"/>
  <c r="L83" i="43"/>
  <c r="K83" i="43"/>
  <c r="J83" i="43"/>
  <c r="I83" i="43"/>
  <c r="H83" i="43"/>
  <c r="G83" i="43"/>
  <c r="F83" i="43"/>
  <c r="E83" i="43"/>
  <c r="D83" i="43"/>
  <c r="C83" i="43"/>
  <c r="B83" i="43"/>
  <c r="Y82" i="43"/>
  <c r="X82" i="43"/>
  <c r="W82" i="43"/>
  <c r="V82" i="43"/>
  <c r="U82" i="43"/>
  <c r="T82" i="43"/>
  <c r="S82" i="43"/>
  <c r="R82" i="43"/>
  <c r="Q82" i="43"/>
  <c r="P82" i="43"/>
  <c r="O82" i="43"/>
  <c r="N82" i="43"/>
  <c r="M82" i="43"/>
  <c r="L82" i="43"/>
  <c r="K82" i="43"/>
  <c r="J82" i="43"/>
  <c r="I82" i="43"/>
  <c r="H82" i="43"/>
  <c r="G82" i="43"/>
  <c r="F82" i="43"/>
  <c r="E82" i="43"/>
  <c r="D82" i="43"/>
  <c r="C82" i="43"/>
  <c r="B82" i="43"/>
  <c r="Y81" i="43"/>
  <c r="X81" i="43"/>
  <c r="W81" i="43"/>
  <c r="V81" i="43"/>
  <c r="U81" i="43"/>
  <c r="T81" i="43"/>
  <c r="S81" i="43"/>
  <c r="R81" i="43"/>
  <c r="Q81" i="43"/>
  <c r="P81" i="43"/>
  <c r="O81" i="43"/>
  <c r="N81" i="43"/>
  <c r="M81" i="43"/>
  <c r="L81" i="43"/>
  <c r="K81" i="43"/>
  <c r="J81" i="43"/>
  <c r="I81" i="43"/>
  <c r="H81" i="43"/>
  <c r="G81" i="43"/>
  <c r="F81" i="43"/>
  <c r="E81" i="43"/>
  <c r="D81" i="43"/>
  <c r="C81" i="43"/>
  <c r="B81" i="43"/>
  <c r="Y77" i="43"/>
  <c r="X77" i="43"/>
  <c r="W77" i="43"/>
  <c r="V77" i="43"/>
  <c r="U77" i="43"/>
  <c r="T77" i="43"/>
  <c r="S77" i="43"/>
  <c r="R77" i="43"/>
  <c r="Q77" i="43"/>
  <c r="P77" i="43"/>
  <c r="O77" i="43"/>
  <c r="N77" i="43"/>
  <c r="M77" i="43"/>
  <c r="L77" i="43"/>
  <c r="K77" i="43"/>
  <c r="J77" i="43"/>
  <c r="I77" i="43"/>
  <c r="H77" i="43"/>
  <c r="G77" i="43"/>
  <c r="F77" i="43"/>
  <c r="E77" i="43"/>
  <c r="D77" i="43"/>
  <c r="C77" i="43"/>
  <c r="B77" i="43"/>
  <c r="Y76" i="43"/>
  <c r="X76" i="43"/>
  <c r="W76" i="43"/>
  <c r="V76" i="43"/>
  <c r="U76" i="43"/>
  <c r="T76" i="43"/>
  <c r="S76" i="43"/>
  <c r="R76" i="43"/>
  <c r="Q76" i="43"/>
  <c r="P76" i="43"/>
  <c r="O76" i="43"/>
  <c r="N76" i="43"/>
  <c r="M76" i="43"/>
  <c r="L76" i="43"/>
  <c r="K76" i="43"/>
  <c r="J76" i="43"/>
  <c r="I76" i="43"/>
  <c r="H76" i="43"/>
  <c r="G76" i="43"/>
  <c r="F76" i="43"/>
  <c r="E76" i="43"/>
  <c r="D76" i="43"/>
  <c r="C76" i="43"/>
  <c r="B76" i="43"/>
  <c r="Y75" i="43"/>
  <c r="X75" i="43"/>
  <c r="W75" i="43"/>
  <c r="V75" i="43"/>
  <c r="U75" i="43"/>
  <c r="T75" i="43"/>
  <c r="S75" i="43"/>
  <c r="R75" i="43"/>
  <c r="Q75" i="43"/>
  <c r="P75" i="43"/>
  <c r="O75" i="43"/>
  <c r="N75" i="43"/>
  <c r="M75" i="43"/>
  <c r="L75" i="43"/>
  <c r="K75" i="43"/>
  <c r="J75" i="43"/>
  <c r="I75" i="43"/>
  <c r="H75" i="43"/>
  <c r="G75" i="43"/>
  <c r="F75" i="43"/>
  <c r="E75" i="43"/>
  <c r="D75" i="43"/>
  <c r="C75" i="43"/>
  <c r="B75" i="43"/>
  <c r="Y74" i="43"/>
  <c r="X74" i="43"/>
  <c r="W74" i="43"/>
  <c r="V74" i="43"/>
  <c r="U74" i="43"/>
  <c r="T74" i="43"/>
  <c r="S74" i="43"/>
  <c r="R74" i="43"/>
  <c r="Q74" i="43"/>
  <c r="P74" i="43"/>
  <c r="O74" i="43"/>
  <c r="N74" i="43"/>
  <c r="M74" i="43"/>
  <c r="L74" i="43"/>
  <c r="K74" i="43"/>
  <c r="J74" i="43"/>
  <c r="I74" i="43"/>
  <c r="H74" i="43"/>
  <c r="G74" i="43"/>
  <c r="F74" i="43"/>
  <c r="E74" i="43"/>
  <c r="D74" i="43"/>
  <c r="C74" i="43"/>
  <c r="B74" i="43"/>
  <c r="Y73" i="43"/>
  <c r="X73" i="43"/>
  <c r="W73" i="43"/>
  <c r="V73" i="43"/>
  <c r="U73" i="43"/>
  <c r="T73" i="43"/>
  <c r="S73" i="43"/>
  <c r="R73" i="43"/>
  <c r="Q73" i="43"/>
  <c r="P73" i="43"/>
  <c r="O73" i="43"/>
  <c r="N73" i="43"/>
  <c r="M73" i="43"/>
  <c r="L73" i="43"/>
  <c r="K73" i="43"/>
  <c r="J73" i="43"/>
  <c r="I73" i="43"/>
  <c r="H73" i="43"/>
  <c r="G73" i="43"/>
  <c r="F73" i="43"/>
  <c r="E73" i="43"/>
  <c r="D73" i="43"/>
  <c r="D63" i="43" s="1"/>
  <c r="C73" i="43"/>
  <c r="B73" i="43"/>
  <c r="B63" i="43" s="1"/>
  <c r="Y72" i="43"/>
  <c r="X72" i="43"/>
  <c r="P72" i="43"/>
  <c r="Y71" i="43"/>
  <c r="X71" i="43"/>
  <c r="W71" i="43"/>
  <c r="V71" i="43"/>
  <c r="U71" i="43"/>
  <c r="T71" i="43"/>
  <c r="S71" i="43"/>
  <c r="R71" i="43"/>
  <c r="Q71" i="43"/>
  <c r="P71" i="43"/>
  <c r="O71" i="43"/>
  <c r="N71" i="43"/>
  <c r="M71" i="43"/>
  <c r="L71" i="43"/>
  <c r="K71" i="43"/>
  <c r="J71" i="43"/>
  <c r="I71" i="43"/>
  <c r="H71" i="43"/>
  <c r="G71" i="43"/>
  <c r="F71" i="43"/>
  <c r="E71" i="43"/>
  <c r="D71" i="43"/>
  <c r="C71" i="43"/>
  <c r="B71" i="43"/>
  <c r="Y70" i="43"/>
  <c r="X70" i="43"/>
  <c r="W70" i="43"/>
  <c r="V70" i="43"/>
  <c r="U70" i="43"/>
  <c r="T70" i="43"/>
  <c r="S70" i="43"/>
  <c r="R70" i="43"/>
  <c r="Q70" i="43"/>
  <c r="P70" i="43"/>
  <c r="O70" i="43"/>
  <c r="N70" i="43"/>
  <c r="M70" i="43"/>
  <c r="L70" i="43"/>
  <c r="K70" i="43"/>
  <c r="J70" i="43"/>
  <c r="I70" i="43"/>
  <c r="H70" i="43"/>
  <c r="G70" i="43"/>
  <c r="F70" i="43"/>
  <c r="E70" i="43"/>
  <c r="D70" i="43"/>
  <c r="C70" i="43"/>
  <c r="B70" i="43"/>
  <c r="Y69" i="43"/>
  <c r="X69" i="43"/>
  <c r="W69" i="43"/>
  <c r="V69" i="43"/>
  <c r="U69" i="43"/>
  <c r="T69" i="43"/>
  <c r="S69" i="43"/>
  <c r="R69" i="43"/>
  <c r="Q69" i="43"/>
  <c r="P69" i="43"/>
  <c r="O69" i="43"/>
  <c r="N69" i="43"/>
  <c r="M69" i="43"/>
  <c r="L69" i="43"/>
  <c r="K69" i="43"/>
  <c r="J69" i="43"/>
  <c r="I69" i="43"/>
  <c r="H69" i="43"/>
  <c r="G69" i="43"/>
  <c r="F69" i="43"/>
  <c r="E69" i="43"/>
  <c r="D69" i="43"/>
  <c r="C69" i="43"/>
  <c r="B69" i="43"/>
  <c r="Y68" i="43"/>
  <c r="X68" i="43"/>
  <c r="W68" i="43"/>
  <c r="V68" i="43"/>
  <c r="U68" i="43"/>
  <c r="T68" i="43"/>
  <c r="S68" i="43"/>
  <c r="R68" i="43"/>
  <c r="Q68" i="43"/>
  <c r="P68" i="43"/>
  <c r="O68" i="43"/>
  <c r="N68" i="43"/>
  <c r="M68" i="43"/>
  <c r="L68" i="43"/>
  <c r="K68" i="43"/>
  <c r="J68" i="43"/>
  <c r="I68" i="43"/>
  <c r="H68" i="43"/>
  <c r="G68" i="43"/>
  <c r="F68" i="43"/>
  <c r="E68" i="43"/>
  <c r="D68" i="43"/>
  <c r="C68" i="43"/>
  <c r="B68" i="43"/>
  <c r="Y67" i="43"/>
  <c r="X67" i="43"/>
  <c r="W67" i="43"/>
  <c r="V67" i="43"/>
  <c r="U67" i="43"/>
  <c r="T67" i="43"/>
  <c r="S67" i="43"/>
  <c r="R67" i="43"/>
  <c r="Q67" i="43"/>
  <c r="P67" i="43"/>
  <c r="O67" i="43"/>
  <c r="N67" i="43"/>
  <c r="M67" i="43"/>
  <c r="L67" i="43"/>
  <c r="K67" i="43"/>
  <c r="J67" i="43"/>
  <c r="I67" i="43"/>
  <c r="H67" i="43"/>
  <c r="G67" i="43"/>
  <c r="F67" i="43"/>
  <c r="E67" i="43"/>
  <c r="D67" i="43"/>
  <c r="C67" i="43"/>
  <c r="B67" i="43"/>
  <c r="Y66" i="43"/>
  <c r="X66" i="43"/>
  <c r="X63" i="43" s="1"/>
  <c r="W66" i="43"/>
  <c r="V66" i="43"/>
  <c r="U66" i="43"/>
  <c r="T66" i="43"/>
  <c r="S66" i="43"/>
  <c r="R66" i="43"/>
  <c r="Q66" i="43"/>
  <c r="P66" i="43"/>
  <c r="O66" i="43"/>
  <c r="N66" i="43"/>
  <c r="M66" i="43"/>
  <c r="L66" i="43"/>
  <c r="K66" i="43"/>
  <c r="J66" i="43"/>
  <c r="I66" i="43"/>
  <c r="H66" i="43"/>
  <c r="G66" i="43"/>
  <c r="F66" i="43"/>
  <c r="E66" i="43"/>
  <c r="D66" i="43"/>
  <c r="C66" i="43"/>
  <c r="B66" i="43"/>
  <c r="Y65" i="43"/>
  <c r="X65" i="43"/>
  <c r="W65" i="43"/>
  <c r="W63" i="43" s="1"/>
  <c r="V65" i="43"/>
  <c r="V63" i="43" s="1"/>
  <c r="U65" i="43"/>
  <c r="U63" i="43" s="1"/>
  <c r="T65" i="43"/>
  <c r="S65" i="43"/>
  <c r="R65" i="43"/>
  <c r="Q65" i="43"/>
  <c r="P65" i="43"/>
  <c r="O65" i="43"/>
  <c r="N65" i="43"/>
  <c r="M65" i="43"/>
  <c r="L65" i="43"/>
  <c r="K65" i="43"/>
  <c r="K63" i="43" s="1"/>
  <c r="J65" i="43"/>
  <c r="J63" i="43" s="1"/>
  <c r="I65" i="43"/>
  <c r="H65" i="43"/>
  <c r="G65" i="43"/>
  <c r="F65" i="43"/>
  <c r="E65" i="43"/>
  <c r="D65" i="43"/>
  <c r="C65" i="43"/>
  <c r="B65" i="43"/>
  <c r="Y64" i="43"/>
  <c r="Y63" i="43" s="1"/>
  <c r="X64" i="43"/>
  <c r="W64" i="43"/>
  <c r="V64" i="43"/>
  <c r="U64" i="43"/>
  <c r="T64" i="43"/>
  <c r="T63" i="43" s="1"/>
  <c r="S64" i="43"/>
  <c r="S63" i="43" s="1"/>
  <c r="R64" i="43"/>
  <c r="R63" i="43" s="1"/>
  <c r="Q64" i="43"/>
  <c r="Q63" i="43" s="1"/>
  <c r="P64" i="43"/>
  <c r="P63" i="43" s="1"/>
  <c r="O64" i="43"/>
  <c r="O63" i="43" s="1"/>
  <c r="N64" i="43"/>
  <c r="N63" i="43" s="1"/>
  <c r="M64" i="43"/>
  <c r="M63" i="43" s="1"/>
  <c r="L64" i="43"/>
  <c r="L63" i="43" s="1"/>
  <c r="K64" i="43"/>
  <c r="J64" i="43"/>
  <c r="I64" i="43"/>
  <c r="I63" i="43" s="1"/>
  <c r="H64" i="43"/>
  <c r="H63" i="43" s="1"/>
  <c r="G64" i="43"/>
  <c r="G63" i="43" s="1"/>
  <c r="F64" i="43"/>
  <c r="F63" i="43" s="1"/>
  <c r="E64" i="43"/>
  <c r="D64" i="43"/>
  <c r="C64" i="43"/>
  <c r="B64" i="43"/>
  <c r="E63" i="43"/>
  <c r="C63" i="43"/>
  <c r="Y39" i="43"/>
  <c r="Y90" i="43" s="1"/>
  <c r="X39" i="43"/>
  <c r="W39" i="43"/>
  <c r="V39" i="43"/>
  <c r="U39" i="43"/>
  <c r="U72" i="43" s="1"/>
  <c r="T39" i="43"/>
  <c r="S39" i="43"/>
  <c r="R39" i="43"/>
  <c r="Q39" i="43"/>
  <c r="Q72" i="43" s="1"/>
  <c r="P39" i="43"/>
  <c r="O39" i="43"/>
  <c r="N39" i="43"/>
  <c r="M39" i="43"/>
  <c r="M72" i="43" s="1"/>
  <c r="L39" i="43"/>
  <c r="K39" i="43"/>
  <c r="J39" i="43"/>
  <c r="I39" i="43"/>
  <c r="I72" i="43" s="1"/>
  <c r="H39" i="43"/>
  <c r="H90" i="43" s="1"/>
  <c r="G39" i="43"/>
  <c r="G90" i="43" s="1"/>
  <c r="F39" i="43"/>
  <c r="E39" i="43"/>
  <c r="E72" i="43" s="1"/>
  <c r="D39" i="43"/>
  <c r="D90" i="43" s="1"/>
  <c r="C39" i="43"/>
  <c r="C90" i="43" s="1"/>
  <c r="B39" i="43"/>
  <c r="B90" i="43" s="1"/>
  <c r="Y91" i="42"/>
  <c r="X91" i="42"/>
  <c r="W91" i="42"/>
  <c r="V91" i="42"/>
  <c r="U91" i="42"/>
  <c r="T91" i="42"/>
  <c r="S91" i="42"/>
  <c r="R91" i="42"/>
  <c r="Q91" i="42"/>
  <c r="P91" i="42"/>
  <c r="O91" i="42"/>
  <c r="N91" i="42"/>
  <c r="M91" i="42"/>
  <c r="L91" i="42"/>
  <c r="K91" i="42"/>
  <c r="J91" i="42"/>
  <c r="I91" i="42"/>
  <c r="H91" i="42"/>
  <c r="G91" i="42"/>
  <c r="F91" i="42"/>
  <c r="E91" i="42"/>
  <c r="D91" i="42"/>
  <c r="C91" i="42"/>
  <c r="B91" i="42"/>
  <c r="Y89" i="42"/>
  <c r="X89" i="42"/>
  <c r="W89" i="42"/>
  <c r="V89" i="42"/>
  <c r="U89" i="42"/>
  <c r="T89" i="42"/>
  <c r="S89" i="42"/>
  <c r="R89" i="42"/>
  <c r="Q89" i="42"/>
  <c r="P89" i="42"/>
  <c r="O89" i="42"/>
  <c r="N89" i="42"/>
  <c r="M89" i="42"/>
  <c r="L89" i="42"/>
  <c r="K89" i="42"/>
  <c r="J89" i="42"/>
  <c r="I89" i="42"/>
  <c r="H89" i="42"/>
  <c r="G89" i="42"/>
  <c r="F89" i="42"/>
  <c r="E89" i="42"/>
  <c r="D89" i="42"/>
  <c r="C89" i="42"/>
  <c r="B89" i="42"/>
  <c r="Y88" i="42"/>
  <c r="X88" i="42"/>
  <c r="W88" i="42"/>
  <c r="V88" i="42"/>
  <c r="U88" i="42"/>
  <c r="T88" i="42"/>
  <c r="S88" i="42"/>
  <c r="R88" i="42"/>
  <c r="Q88" i="42"/>
  <c r="P88" i="42"/>
  <c r="O88" i="42"/>
  <c r="N88" i="42"/>
  <c r="M88" i="42"/>
  <c r="L88" i="42"/>
  <c r="K88" i="42"/>
  <c r="J88" i="42"/>
  <c r="I88" i="42"/>
  <c r="H88" i="42"/>
  <c r="G88" i="42"/>
  <c r="F88" i="42"/>
  <c r="E88" i="42"/>
  <c r="D88" i="42"/>
  <c r="C88" i="42"/>
  <c r="B88" i="42"/>
  <c r="Y87" i="42"/>
  <c r="X87" i="42"/>
  <c r="W87" i="42"/>
  <c r="V87" i="42"/>
  <c r="U87" i="42"/>
  <c r="T87" i="42"/>
  <c r="S87" i="42"/>
  <c r="R87" i="42"/>
  <c r="Q87" i="42"/>
  <c r="P87" i="42"/>
  <c r="O87" i="42"/>
  <c r="N87" i="42"/>
  <c r="M87" i="42"/>
  <c r="L87" i="42"/>
  <c r="K87" i="42"/>
  <c r="J87" i="42"/>
  <c r="I87" i="42"/>
  <c r="H87" i="42"/>
  <c r="G87" i="42"/>
  <c r="F87" i="42"/>
  <c r="E87" i="42"/>
  <c r="D87" i="42"/>
  <c r="C87" i="42"/>
  <c r="B87" i="42"/>
  <c r="Y86" i="42"/>
  <c r="X86" i="42"/>
  <c r="W86" i="42"/>
  <c r="V86" i="42"/>
  <c r="U86" i="42"/>
  <c r="T86" i="42"/>
  <c r="S86" i="42"/>
  <c r="R86" i="42"/>
  <c r="Q86" i="42"/>
  <c r="P86" i="42"/>
  <c r="O86" i="42"/>
  <c r="N86" i="42"/>
  <c r="M86" i="42"/>
  <c r="L86" i="42"/>
  <c r="K86" i="42"/>
  <c r="J86" i="42"/>
  <c r="I86" i="42"/>
  <c r="H86" i="42"/>
  <c r="G86" i="42"/>
  <c r="F86" i="42"/>
  <c r="E86" i="42"/>
  <c r="D86" i="42"/>
  <c r="C86" i="42"/>
  <c r="B86" i="42"/>
  <c r="Y85" i="42"/>
  <c r="X85" i="42"/>
  <c r="W85" i="42"/>
  <c r="V85" i="42"/>
  <c r="U85" i="42"/>
  <c r="T85" i="42"/>
  <c r="S85" i="42"/>
  <c r="R85" i="42"/>
  <c r="Q85" i="42"/>
  <c r="P85" i="42"/>
  <c r="O85" i="42"/>
  <c r="N85" i="42"/>
  <c r="M85" i="42"/>
  <c r="L85" i="42"/>
  <c r="K85" i="42"/>
  <c r="J85" i="42"/>
  <c r="I85" i="42"/>
  <c r="H85" i="42"/>
  <c r="G85" i="42"/>
  <c r="F85" i="42"/>
  <c r="E85" i="42"/>
  <c r="D85" i="42"/>
  <c r="C85" i="42"/>
  <c r="B85" i="42"/>
  <c r="Y84" i="42"/>
  <c r="X84" i="42"/>
  <c r="W84" i="42"/>
  <c r="V84" i="42"/>
  <c r="U84" i="42"/>
  <c r="T84" i="42"/>
  <c r="S84" i="42"/>
  <c r="R84" i="42"/>
  <c r="Q84" i="42"/>
  <c r="P84" i="42"/>
  <c r="O84" i="42"/>
  <c r="N84" i="42"/>
  <c r="M84" i="42"/>
  <c r="L84" i="42"/>
  <c r="K84" i="42"/>
  <c r="J84" i="42"/>
  <c r="I84" i="42"/>
  <c r="H84" i="42"/>
  <c r="G84" i="42"/>
  <c r="F84" i="42"/>
  <c r="E84" i="42"/>
  <c r="D84" i="42"/>
  <c r="C84" i="42"/>
  <c r="B84" i="42"/>
  <c r="Y83" i="42"/>
  <c r="X83" i="42"/>
  <c r="W83" i="42"/>
  <c r="V83" i="42"/>
  <c r="U83" i="42"/>
  <c r="T83" i="42"/>
  <c r="S83" i="42"/>
  <c r="R83" i="42"/>
  <c r="Q83" i="42"/>
  <c r="P83" i="42"/>
  <c r="O83" i="42"/>
  <c r="N83" i="42"/>
  <c r="M83" i="42"/>
  <c r="L83" i="42"/>
  <c r="K83" i="42"/>
  <c r="J83" i="42"/>
  <c r="I83" i="42"/>
  <c r="H83" i="42"/>
  <c r="G83" i="42"/>
  <c r="F83" i="42"/>
  <c r="E83" i="42"/>
  <c r="D83" i="42"/>
  <c r="C83" i="42"/>
  <c r="B83" i="42"/>
  <c r="Y82" i="42"/>
  <c r="X82" i="42"/>
  <c r="W82" i="42"/>
  <c r="V82" i="42"/>
  <c r="U82" i="42"/>
  <c r="T82" i="42"/>
  <c r="S82" i="42"/>
  <c r="R82" i="42"/>
  <c r="Q82" i="42"/>
  <c r="P82" i="42"/>
  <c r="O82" i="42"/>
  <c r="N82" i="42"/>
  <c r="M82" i="42"/>
  <c r="L82" i="42"/>
  <c r="K82" i="42"/>
  <c r="J82" i="42"/>
  <c r="I82" i="42"/>
  <c r="H82" i="42"/>
  <c r="G82" i="42"/>
  <c r="F82" i="42"/>
  <c r="E82" i="42"/>
  <c r="D82" i="42"/>
  <c r="C82" i="42"/>
  <c r="B82" i="42"/>
  <c r="Y81" i="42"/>
  <c r="X81" i="42"/>
  <c r="W81" i="42"/>
  <c r="V81" i="42"/>
  <c r="U81" i="42"/>
  <c r="T81" i="42"/>
  <c r="S81" i="42"/>
  <c r="R81" i="42"/>
  <c r="Q81" i="42"/>
  <c r="P81" i="42"/>
  <c r="O81" i="42"/>
  <c r="N81" i="42"/>
  <c r="M81" i="42"/>
  <c r="L81" i="42"/>
  <c r="K81" i="42"/>
  <c r="J81" i="42"/>
  <c r="I81" i="42"/>
  <c r="H81" i="42"/>
  <c r="G81" i="42"/>
  <c r="F81" i="42"/>
  <c r="E81" i="42"/>
  <c r="D81" i="42"/>
  <c r="C81" i="42"/>
  <c r="B81" i="42"/>
  <c r="Y77" i="42"/>
  <c r="X77" i="42"/>
  <c r="W77" i="42"/>
  <c r="V77" i="42"/>
  <c r="U77" i="42"/>
  <c r="T77" i="42"/>
  <c r="S77" i="42"/>
  <c r="R77" i="42"/>
  <c r="Q77" i="42"/>
  <c r="P77" i="42"/>
  <c r="O77" i="42"/>
  <c r="N77" i="42"/>
  <c r="M77" i="42"/>
  <c r="L77" i="42"/>
  <c r="K77" i="42"/>
  <c r="J77" i="42"/>
  <c r="I77" i="42"/>
  <c r="H77" i="42"/>
  <c r="G77" i="42"/>
  <c r="F77" i="42"/>
  <c r="E77" i="42"/>
  <c r="D77" i="42"/>
  <c r="C77" i="42"/>
  <c r="B77" i="42"/>
  <c r="Y76" i="42"/>
  <c r="X76" i="42"/>
  <c r="W76" i="42"/>
  <c r="V76" i="42"/>
  <c r="U76" i="42"/>
  <c r="T76" i="42"/>
  <c r="S76" i="42"/>
  <c r="R76" i="42"/>
  <c r="Q76" i="42"/>
  <c r="P76" i="42"/>
  <c r="O76" i="42"/>
  <c r="N76" i="42"/>
  <c r="M76" i="42"/>
  <c r="L76" i="42"/>
  <c r="K76" i="42"/>
  <c r="J76" i="42"/>
  <c r="I76" i="42"/>
  <c r="H76" i="42"/>
  <c r="G76" i="42"/>
  <c r="F76" i="42"/>
  <c r="E76" i="42"/>
  <c r="D76" i="42"/>
  <c r="C76" i="42"/>
  <c r="B76" i="42"/>
  <c r="Y75" i="42"/>
  <c r="X75" i="42"/>
  <c r="W75" i="42"/>
  <c r="V75" i="42"/>
  <c r="U75" i="42"/>
  <c r="T75" i="42"/>
  <c r="S75" i="42"/>
  <c r="R75" i="42"/>
  <c r="Q75" i="42"/>
  <c r="P75" i="42"/>
  <c r="O75" i="42"/>
  <c r="N75" i="42"/>
  <c r="M75" i="42"/>
  <c r="L75" i="42"/>
  <c r="K75" i="42"/>
  <c r="J75" i="42"/>
  <c r="I75" i="42"/>
  <c r="H75" i="42"/>
  <c r="G75" i="42"/>
  <c r="F75" i="42"/>
  <c r="E75" i="42"/>
  <c r="D75" i="42"/>
  <c r="C75" i="42"/>
  <c r="B75" i="42"/>
  <c r="Y74" i="42"/>
  <c r="X74" i="42"/>
  <c r="W74" i="42"/>
  <c r="V74" i="42"/>
  <c r="U74" i="42"/>
  <c r="T74" i="42"/>
  <c r="S74" i="42"/>
  <c r="R74" i="42"/>
  <c r="Q74" i="42"/>
  <c r="P74" i="42"/>
  <c r="O74" i="42"/>
  <c r="N74" i="42"/>
  <c r="M74" i="42"/>
  <c r="L74" i="42"/>
  <c r="K74" i="42"/>
  <c r="J74" i="42"/>
  <c r="I74" i="42"/>
  <c r="H74" i="42"/>
  <c r="G74" i="42"/>
  <c r="F74" i="42"/>
  <c r="E74" i="42"/>
  <c r="D74" i="42"/>
  <c r="C74" i="42"/>
  <c r="B74" i="42"/>
  <c r="Y73" i="42"/>
  <c r="X73" i="42"/>
  <c r="W73" i="42"/>
  <c r="V73" i="42"/>
  <c r="U73" i="42"/>
  <c r="T73" i="42"/>
  <c r="S73" i="42"/>
  <c r="R73" i="42"/>
  <c r="Q73" i="42"/>
  <c r="P73" i="42"/>
  <c r="O73" i="42"/>
  <c r="N73" i="42"/>
  <c r="M73" i="42"/>
  <c r="L73" i="42"/>
  <c r="K73" i="42"/>
  <c r="J73" i="42"/>
  <c r="I73" i="42"/>
  <c r="H73" i="42"/>
  <c r="G73" i="42"/>
  <c r="F73" i="42"/>
  <c r="E73" i="42"/>
  <c r="D73" i="42"/>
  <c r="C73" i="42"/>
  <c r="B73" i="42"/>
  <c r="N72" i="42"/>
  <c r="J72" i="42"/>
  <c r="F72" i="42"/>
  <c r="B72" i="42"/>
  <c r="Y71" i="42"/>
  <c r="X71" i="42"/>
  <c r="W71" i="42"/>
  <c r="V71" i="42"/>
  <c r="U71" i="42"/>
  <c r="T71" i="42"/>
  <c r="S71" i="42"/>
  <c r="R71" i="42"/>
  <c r="Q71" i="42"/>
  <c r="P71" i="42"/>
  <c r="O71" i="42"/>
  <c r="N71" i="42"/>
  <c r="M71" i="42"/>
  <c r="L71" i="42"/>
  <c r="K71" i="42"/>
  <c r="J71" i="42"/>
  <c r="I71" i="42"/>
  <c r="H71" i="42"/>
  <c r="G71" i="42"/>
  <c r="F71" i="42"/>
  <c r="E71" i="42"/>
  <c r="D71" i="42"/>
  <c r="C71" i="42"/>
  <c r="B71" i="42"/>
  <c r="Y70" i="42"/>
  <c r="X70" i="42"/>
  <c r="W70" i="42"/>
  <c r="V70" i="42"/>
  <c r="U70" i="42"/>
  <c r="T70" i="42"/>
  <c r="S70" i="42"/>
  <c r="R70" i="42"/>
  <c r="Q70" i="42"/>
  <c r="P70" i="42"/>
  <c r="O70" i="42"/>
  <c r="N70" i="42"/>
  <c r="M70" i="42"/>
  <c r="L70" i="42"/>
  <c r="K70" i="42"/>
  <c r="J70" i="42"/>
  <c r="I70" i="42"/>
  <c r="H70" i="42"/>
  <c r="G70" i="42"/>
  <c r="F70" i="42"/>
  <c r="E70" i="42"/>
  <c r="D70" i="42"/>
  <c r="C70" i="42"/>
  <c r="B70" i="42"/>
  <c r="Y69" i="42"/>
  <c r="X69" i="42"/>
  <c r="W69" i="42"/>
  <c r="V69" i="42"/>
  <c r="U69" i="42"/>
  <c r="T69" i="42"/>
  <c r="S69" i="42"/>
  <c r="R69" i="42"/>
  <c r="Q69" i="42"/>
  <c r="P69" i="42"/>
  <c r="O69" i="42"/>
  <c r="N69" i="42"/>
  <c r="M69" i="42"/>
  <c r="L69" i="42"/>
  <c r="K69" i="42"/>
  <c r="J69" i="42"/>
  <c r="I69" i="42"/>
  <c r="H69" i="42"/>
  <c r="G69" i="42"/>
  <c r="F69" i="42"/>
  <c r="E69" i="42"/>
  <c r="D69" i="42"/>
  <c r="C69" i="42"/>
  <c r="B69" i="42"/>
  <c r="Y68" i="42"/>
  <c r="X68" i="42"/>
  <c r="W68" i="42"/>
  <c r="V68" i="42"/>
  <c r="U68" i="42"/>
  <c r="T68" i="42"/>
  <c r="S68" i="42"/>
  <c r="S63" i="42" s="1"/>
  <c r="R68" i="42"/>
  <c r="Q68" i="42"/>
  <c r="P68" i="42"/>
  <c r="O68" i="42"/>
  <c r="N68" i="42"/>
  <c r="M68" i="42"/>
  <c r="L68" i="42"/>
  <c r="K68" i="42"/>
  <c r="J68" i="42"/>
  <c r="I68" i="42"/>
  <c r="H68" i="42"/>
  <c r="G68" i="42"/>
  <c r="F68" i="42"/>
  <c r="E68" i="42"/>
  <c r="D68" i="42"/>
  <c r="C68" i="42"/>
  <c r="B68" i="42"/>
  <c r="Y67" i="42"/>
  <c r="X67" i="42"/>
  <c r="W67" i="42"/>
  <c r="V67" i="42"/>
  <c r="U67" i="42"/>
  <c r="T67" i="42"/>
  <c r="S67" i="42"/>
  <c r="R67" i="42"/>
  <c r="R63" i="42" s="1"/>
  <c r="Q67" i="42"/>
  <c r="P67" i="42"/>
  <c r="O67" i="42"/>
  <c r="N67" i="42"/>
  <c r="M67" i="42"/>
  <c r="L67" i="42"/>
  <c r="K67" i="42"/>
  <c r="J67" i="42"/>
  <c r="I67" i="42"/>
  <c r="H67" i="42"/>
  <c r="G67" i="42"/>
  <c r="F67" i="42"/>
  <c r="E67" i="42"/>
  <c r="D67" i="42"/>
  <c r="C67" i="42"/>
  <c r="B67" i="42"/>
  <c r="Y66" i="42"/>
  <c r="X66" i="42"/>
  <c r="W66" i="42"/>
  <c r="V66" i="42"/>
  <c r="U66" i="42"/>
  <c r="T66" i="42"/>
  <c r="S66" i="42"/>
  <c r="R66" i="42"/>
  <c r="Q66" i="42"/>
  <c r="Q63" i="42" s="1"/>
  <c r="P66" i="42"/>
  <c r="P63" i="42" s="1"/>
  <c r="O66" i="42"/>
  <c r="O63" i="42" s="1"/>
  <c r="N66" i="42"/>
  <c r="N63" i="42" s="1"/>
  <c r="M66" i="42"/>
  <c r="L66" i="42"/>
  <c r="K66" i="42"/>
  <c r="J66" i="42"/>
  <c r="I66" i="42"/>
  <c r="H66" i="42"/>
  <c r="G66" i="42"/>
  <c r="F66" i="42"/>
  <c r="E66" i="42"/>
  <c r="D66" i="42"/>
  <c r="C66" i="42"/>
  <c r="B66" i="42"/>
  <c r="Y65" i="42"/>
  <c r="X65" i="42"/>
  <c r="W65" i="42"/>
  <c r="V65" i="42"/>
  <c r="U65" i="42"/>
  <c r="T65" i="42"/>
  <c r="S65" i="42"/>
  <c r="R65" i="42"/>
  <c r="Q65" i="42"/>
  <c r="P65" i="42"/>
  <c r="O65" i="42"/>
  <c r="N65" i="42"/>
  <c r="M65" i="42"/>
  <c r="M63" i="42" s="1"/>
  <c r="L65" i="42"/>
  <c r="L63" i="42" s="1"/>
  <c r="K65" i="42"/>
  <c r="K63" i="42" s="1"/>
  <c r="J65" i="42"/>
  <c r="I65" i="42"/>
  <c r="H65" i="42"/>
  <c r="G65" i="42"/>
  <c r="F65" i="42"/>
  <c r="E65" i="42"/>
  <c r="D65" i="42"/>
  <c r="C65" i="42"/>
  <c r="B65" i="42"/>
  <c r="Y64" i="42"/>
  <c r="Y63" i="42" s="1"/>
  <c r="X64" i="42"/>
  <c r="X63" i="42" s="1"/>
  <c r="W64" i="42"/>
  <c r="V64" i="42"/>
  <c r="U64" i="42"/>
  <c r="T64" i="42"/>
  <c r="S64" i="42"/>
  <c r="R64" i="42"/>
  <c r="Q64" i="42"/>
  <c r="P64" i="42"/>
  <c r="O64" i="42"/>
  <c r="N64" i="42"/>
  <c r="M64" i="42"/>
  <c r="L64" i="42"/>
  <c r="K64" i="42"/>
  <c r="J64" i="42"/>
  <c r="J63" i="42" s="1"/>
  <c r="I64" i="42"/>
  <c r="I63" i="42" s="1"/>
  <c r="H64" i="42"/>
  <c r="H63" i="42" s="1"/>
  <c r="G64" i="42"/>
  <c r="G63" i="42" s="1"/>
  <c r="F64" i="42"/>
  <c r="F63" i="42" s="1"/>
  <c r="E64" i="42"/>
  <c r="E63" i="42" s="1"/>
  <c r="D64" i="42"/>
  <c r="D63" i="42" s="1"/>
  <c r="C64" i="42"/>
  <c r="C63" i="42" s="1"/>
  <c r="B64" i="42"/>
  <c r="B63" i="42" s="1"/>
  <c r="W63" i="42"/>
  <c r="V63" i="42"/>
  <c r="U63" i="42"/>
  <c r="T63" i="42"/>
  <c r="Y39" i="42"/>
  <c r="Y90" i="42" s="1"/>
  <c r="X39" i="42"/>
  <c r="W39" i="42"/>
  <c r="W90" i="42" s="1"/>
  <c r="V39" i="42"/>
  <c r="V72" i="42" s="1"/>
  <c r="U39" i="42"/>
  <c r="T39" i="42"/>
  <c r="S39" i="42"/>
  <c r="S90" i="42" s="1"/>
  <c r="R39" i="42"/>
  <c r="R90" i="42" s="1"/>
  <c r="Q39" i="42"/>
  <c r="P39" i="42"/>
  <c r="O39" i="42"/>
  <c r="N39" i="42"/>
  <c r="M39" i="42"/>
  <c r="L39" i="42"/>
  <c r="K39" i="42"/>
  <c r="J39" i="42"/>
  <c r="I39" i="42"/>
  <c r="H39" i="42"/>
  <c r="G39" i="42"/>
  <c r="F39" i="42"/>
  <c r="E39" i="42"/>
  <c r="D39" i="42"/>
  <c r="C39" i="42"/>
  <c r="B39" i="42"/>
  <c r="Y91" i="41"/>
  <c r="X91" i="41"/>
  <c r="W91" i="41"/>
  <c r="V91" i="41"/>
  <c r="U91" i="41"/>
  <c r="T91" i="41"/>
  <c r="S91" i="41"/>
  <c r="R91" i="41"/>
  <c r="Q91" i="41"/>
  <c r="P91" i="41"/>
  <c r="O91" i="41"/>
  <c r="N91" i="41"/>
  <c r="M91" i="41"/>
  <c r="L91" i="41"/>
  <c r="K91" i="41"/>
  <c r="J91" i="41"/>
  <c r="I91" i="41"/>
  <c r="H91" i="41"/>
  <c r="G91" i="41"/>
  <c r="F91" i="41"/>
  <c r="E91" i="41"/>
  <c r="D91" i="41"/>
  <c r="C91" i="41"/>
  <c r="B91" i="41"/>
  <c r="Y89" i="41"/>
  <c r="X89" i="41"/>
  <c r="W89" i="41"/>
  <c r="V89" i="41"/>
  <c r="U89" i="41"/>
  <c r="T89" i="41"/>
  <c r="S89" i="41"/>
  <c r="R89" i="41"/>
  <c r="Q89" i="41"/>
  <c r="P89" i="41"/>
  <c r="O89" i="41"/>
  <c r="N89" i="41"/>
  <c r="M89" i="41"/>
  <c r="L89" i="41"/>
  <c r="K89" i="41"/>
  <c r="J89" i="41"/>
  <c r="I89" i="41"/>
  <c r="H89" i="41"/>
  <c r="G89" i="41"/>
  <c r="F89" i="41"/>
  <c r="E89" i="41"/>
  <c r="D89" i="41"/>
  <c r="C89" i="41"/>
  <c r="B89" i="41"/>
  <c r="Y88" i="41"/>
  <c r="X88" i="41"/>
  <c r="W88" i="41"/>
  <c r="V88" i="41"/>
  <c r="U88" i="41"/>
  <c r="T88" i="41"/>
  <c r="S88" i="41"/>
  <c r="R88" i="41"/>
  <c r="Q88" i="41"/>
  <c r="P88" i="41"/>
  <c r="O88" i="41"/>
  <c r="N88" i="41"/>
  <c r="M88" i="41"/>
  <c r="L88" i="41"/>
  <c r="K88" i="41"/>
  <c r="J88" i="41"/>
  <c r="I88" i="41"/>
  <c r="H88" i="41"/>
  <c r="G88" i="41"/>
  <c r="F88" i="41"/>
  <c r="E88" i="41"/>
  <c r="D88" i="41"/>
  <c r="C88" i="41"/>
  <c r="B88" i="41"/>
  <c r="Y87" i="41"/>
  <c r="X87" i="41"/>
  <c r="W87" i="41"/>
  <c r="V87" i="41"/>
  <c r="U87" i="41"/>
  <c r="T87" i="41"/>
  <c r="S87" i="41"/>
  <c r="R87" i="41"/>
  <c r="Q87" i="41"/>
  <c r="P87" i="41"/>
  <c r="O87" i="41"/>
  <c r="N87" i="41"/>
  <c r="M87" i="41"/>
  <c r="L87" i="41"/>
  <c r="K87" i="41"/>
  <c r="J87" i="41"/>
  <c r="I87" i="41"/>
  <c r="H87" i="41"/>
  <c r="G87" i="41"/>
  <c r="F87" i="41"/>
  <c r="E87" i="41"/>
  <c r="D87" i="41"/>
  <c r="C87" i="41"/>
  <c r="B87" i="41"/>
  <c r="Y86" i="41"/>
  <c r="X86" i="41"/>
  <c r="W86" i="41"/>
  <c r="V86" i="41"/>
  <c r="U86" i="41"/>
  <c r="T86" i="41"/>
  <c r="S86" i="41"/>
  <c r="R86" i="41"/>
  <c r="Q86" i="41"/>
  <c r="P86" i="41"/>
  <c r="O86" i="41"/>
  <c r="N86" i="41"/>
  <c r="M86" i="41"/>
  <c r="L86" i="41"/>
  <c r="K86" i="41"/>
  <c r="J86" i="41"/>
  <c r="I86" i="41"/>
  <c r="H86" i="41"/>
  <c r="G86" i="41"/>
  <c r="F86" i="41"/>
  <c r="E86" i="41"/>
  <c r="D86" i="41"/>
  <c r="C86" i="41"/>
  <c r="B86" i="41"/>
  <c r="Y85" i="41"/>
  <c r="X85" i="41"/>
  <c r="W85" i="41"/>
  <c r="V85" i="41"/>
  <c r="U85" i="41"/>
  <c r="T85" i="41"/>
  <c r="S85" i="41"/>
  <c r="R85" i="41"/>
  <c r="Q85" i="41"/>
  <c r="P85" i="41"/>
  <c r="O85" i="41"/>
  <c r="N85" i="41"/>
  <c r="M85" i="41"/>
  <c r="L85" i="41"/>
  <c r="K85" i="41"/>
  <c r="J85" i="41"/>
  <c r="I85" i="41"/>
  <c r="H85" i="41"/>
  <c r="G85" i="41"/>
  <c r="F85" i="41"/>
  <c r="E85" i="41"/>
  <c r="D85" i="41"/>
  <c r="C85" i="41"/>
  <c r="B85" i="41"/>
  <c r="Y84" i="41"/>
  <c r="X84" i="41"/>
  <c r="W84" i="41"/>
  <c r="V84" i="41"/>
  <c r="U84" i="41"/>
  <c r="T84" i="41"/>
  <c r="S84" i="41"/>
  <c r="R84" i="41"/>
  <c r="Q84" i="41"/>
  <c r="P84" i="41"/>
  <c r="O84" i="41"/>
  <c r="N84" i="41"/>
  <c r="M84" i="41"/>
  <c r="L84" i="41"/>
  <c r="K84" i="41"/>
  <c r="J84" i="41"/>
  <c r="I84" i="41"/>
  <c r="H84" i="41"/>
  <c r="G84" i="41"/>
  <c r="F84" i="41"/>
  <c r="E84" i="41"/>
  <c r="D84" i="41"/>
  <c r="C84" i="41"/>
  <c r="B84" i="41"/>
  <c r="Y83" i="41"/>
  <c r="X83" i="41"/>
  <c r="W83" i="41"/>
  <c r="V83" i="41"/>
  <c r="U83" i="41"/>
  <c r="T83" i="41"/>
  <c r="S83" i="41"/>
  <c r="R83" i="41"/>
  <c r="Q83" i="41"/>
  <c r="P83" i="41"/>
  <c r="O83" i="41"/>
  <c r="N83" i="41"/>
  <c r="M83" i="41"/>
  <c r="L83" i="41"/>
  <c r="K83" i="41"/>
  <c r="J83" i="41"/>
  <c r="I83" i="41"/>
  <c r="H83" i="41"/>
  <c r="G83" i="41"/>
  <c r="F83" i="41"/>
  <c r="E83" i="41"/>
  <c r="D83" i="41"/>
  <c r="C83" i="41"/>
  <c r="B83" i="41"/>
  <c r="Y82" i="41"/>
  <c r="X82" i="41"/>
  <c r="W82" i="41"/>
  <c r="V82" i="41"/>
  <c r="U82" i="41"/>
  <c r="T82" i="41"/>
  <c r="S82" i="41"/>
  <c r="R82" i="41"/>
  <c r="Q82" i="41"/>
  <c r="P82" i="41"/>
  <c r="O82" i="41"/>
  <c r="N82" i="41"/>
  <c r="M82" i="41"/>
  <c r="L82" i="41"/>
  <c r="K82" i="41"/>
  <c r="J82" i="41"/>
  <c r="I82" i="41"/>
  <c r="H82" i="41"/>
  <c r="G82" i="41"/>
  <c r="F82" i="41"/>
  <c r="E82" i="41"/>
  <c r="D82" i="41"/>
  <c r="C82" i="41"/>
  <c r="B82" i="41"/>
  <c r="Y77" i="41"/>
  <c r="X77" i="41"/>
  <c r="W77" i="41"/>
  <c r="V77" i="41"/>
  <c r="U77" i="41"/>
  <c r="T77" i="41"/>
  <c r="S77" i="41"/>
  <c r="R77" i="41"/>
  <c r="Q77" i="41"/>
  <c r="P77" i="41"/>
  <c r="O77" i="41"/>
  <c r="N77" i="41"/>
  <c r="M77" i="41"/>
  <c r="L77" i="41"/>
  <c r="K77" i="41"/>
  <c r="J77" i="41"/>
  <c r="I77" i="41"/>
  <c r="H77" i="41"/>
  <c r="G77" i="41"/>
  <c r="F77" i="41"/>
  <c r="E77" i="41"/>
  <c r="D77" i="41"/>
  <c r="C77" i="41"/>
  <c r="B77" i="41"/>
  <c r="Y76" i="41"/>
  <c r="X76" i="41"/>
  <c r="W76" i="41"/>
  <c r="V76" i="41"/>
  <c r="U76" i="41"/>
  <c r="T76" i="41"/>
  <c r="S76" i="41"/>
  <c r="R76" i="41"/>
  <c r="Q76" i="41"/>
  <c r="P76" i="41"/>
  <c r="O76" i="41"/>
  <c r="N76" i="41"/>
  <c r="M76" i="41"/>
  <c r="L76" i="41"/>
  <c r="K76" i="41"/>
  <c r="J76" i="41"/>
  <c r="I76" i="41"/>
  <c r="H76" i="41"/>
  <c r="G76" i="41"/>
  <c r="F76" i="41"/>
  <c r="E76" i="41"/>
  <c r="D76" i="41"/>
  <c r="C76" i="41"/>
  <c r="B76" i="41"/>
  <c r="Y75" i="41"/>
  <c r="X75" i="41"/>
  <c r="W75" i="41"/>
  <c r="V75" i="41"/>
  <c r="U75" i="41"/>
  <c r="T75" i="41"/>
  <c r="S75" i="41"/>
  <c r="R75" i="41"/>
  <c r="Q75" i="41"/>
  <c r="P75" i="41"/>
  <c r="O75" i="41"/>
  <c r="N75" i="41"/>
  <c r="M75" i="41"/>
  <c r="L75" i="41"/>
  <c r="K75" i="41"/>
  <c r="J75" i="41"/>
  <c r="I75" i="41"/>
  <c r="H75" i="41"/>
  <c r="G75" i="41"/>
  <c r="F75" i="41"/>
  <c r="E75" i="41"/>
  <c r="D75" i="41"/>
  <c r="C75" i="41"/>
  <c r="B75" i="41"/>
  <c r="Y74" i="41"/>
  <c r="X74" i="41"/>
  <c r="W74" i="41"/>
  <c r="V74" i="41"/>
  <c r="U74" i="41"/>
  <c r="T74" i="41"/>
  <c r="S74" i="41"/>
  <c r="R74" i="41"/>
  <c r="Q74" i="41"/>
  <c r="P74" i="41"/>
  <c r="O74" i="41"/>
  <c r="N74" i="41"/>
  <c r="M74" i="41"/>
  <c r="L74" i="41"/>
  <c r="K74" i="41"/>
  <c r="J74" i="41"/>
  <c r="I74" i="41"/>
  <c r="H74" i="41"/>
  <c r="G74" i="41"/>
  <c r="F74" i="41"/>
  <c r="E74" i="41"/>
  <c r="D74" i="41"/>
  <c r="C74" i="41"/>
  <c r="B74" i="41"/>
  <c r="Y73" i="41"/>
  <c r="X73" i="41"/>
  <c r="W73" i="41"/>
  <c r="V73" i="41"/>
  <c r="U73" i="41"/>
  <c r="T73" i="41"/>
  <c r="S73" i="41"/>
  <c r="R73" i="41"/>
  <c r="Q73" i="41"/>
  <c r="P73" i="41"/>
  <c r="O73" i="41"/>
  <c r="N73" i="41"/>
  <c r="M73" i="41"/>
  <c r="L73" i="41"/>
  <c r="K73" i="41"/>
  <c r="J73" i="41"/>
  <c r="I73" i="41"/>
  <c r="H73" i="41"/>
  <c r="G73" i="41"/>
  <c r="F73" i="41"/>
  <c r="E73" i="41"/>
  <c r="D73" i="41"/>
  <c r="C73" i="41"/>
  <c r="B73" i="41"/>
  <c r="K72" i="41"/>
  <c r="G72" i="41"/>
  <c r="C72" i="41"/>
  <c r="Y71" i="41"/>
  <c r="X71" i="41"/>
  <c r="W71" i="41"/>
  <c r="V71" i="41"/>
  <c r="U71" i="41"/>
  <c r="T71" i="41"/>
  <c r="S71" i="41"/>
  <c r="R71" i="41"/>
  <c r="Q71" i="41"/>
  <c r="P71" i="41"/>
  <c r="O71" i="41"/>
  <c r="N71" i="41"/>
  <c r="M71" i="41"/>
  <c r="L71" i="41"/>
  <c r="K71" i="41"/>
  <c r="J71" i="41"/>
  <c r="I71" i="41"/>
  <c r="H71" i="41"/>
  <c r="G71" i="41"/>
  <c r="F71" i="41"/>
  <c r="E71" i="41"/>
  <c r="D71" i="41"/>
  <c r="C71" i="41"/>
  <c r="B71" i="41"/>
  <c r="Y70" i="41"/>
  <c r="X70" i="41"/>
  <c r="W70" i="41"/>
  <c r="V70" i="41"/>
  <c r="U70" i="41"/>
  <c r="T70" i="41"/>
  <c r="S70" i="41"/>
  <c r="R70" i="41"/>
  <c r="Q70" i="41"/>
  <c r="P70" i="41"/>
  <c r="O70" i="41"/>
  <c r="N70" i="41"/>
  <c r="M70" i="41"/>
  <c r="L70" i="41"/>
  <c r="K70" i="41"/>
  <c r="J70" i="41"/>
  <c r="I70" i="41"/>
  <c r="H70" i="41"/>
  <c r="G70" i="41"/>
  <c r="F70" i="41"/>
  <c r="E70" i="41"/>
  <c r="D70" i="41"/>
  <c r="C70" i="41"/>
  <c r="B70" i="41"/>
  <c r="Y69" i="41"/>
  <c r="X69" i="41"/>
  <c r="W69" i="41"/>
  <c r="V69" i="41"/>
  <c r="U69" i="41"/>
  <c r="T69" i="41"/>
  <c r="S69" i="41"/>
  <c r="R69" i="41"/>
  <c r="Q69" i="41"/>
  <c r="P69" i="41"/>
  <c r="O69" i="41"/>
  <c r="N69" i="41"/>
  <c r="M69" i="41"/>
  <c r="L69" i="41"/>
  <c r="K69" i="41"/>
  <c r="J69" i="41"/>
  <c r="I69" i="41"/>
  <c r="H69" i="41"/>
  <c r="G69" i="41"/>
  <c r="F69" i="41"/>
  <c r="E69" i="41"/>
  <c r="D69" i="41"/>
  <c r="C69" i="41"/>
  <c r="B69" i="41"/>
  <c r="Y68" i="41"/>
  <c r="X68" i="41"/>
  <c r="W68" i="41"/>
  <c r="V68" i="41"/>
  <c r="U68" i="41"/>
  <c r="T68" i="41"/>
  <c r="S68" i="41"/>
  <c r="R68" i="41"/>
  <c r="Q68" i="41"/>
  <c r="P68" i="41"/>
  <c r="P63" i="41" s="1"/>
  <c r="O68" i="41"/>
  <c r="N68" i="41"/>
  <c r="M68" i="41"/>
  <c r="L68" i="41"/>
  <c r="K68" i="41"/>
  <c r="J68" i="41"/>
  <c r="I68" i="41"/>
  <c r="H68" i="41"/>
  <c r="G68" i="41"/>
  <c r="F68" i="41"/>
  <c r="E68" i="41"/>
  <c r="D68" i="41"/>
  <c r="C68" i="41"/>
  <c r="B68" i="41"/>
  <c r="Y67" i="41"/>
  <c r="X67" i="41"/>
  <c r="W67" i="41"/>
  <c r="V67" i="41"/>
  <c r="U67" i="41"/>
  <c r="T67" i="41"/>
  <c r="S67" i="41"/>
  <c r="R67" i="41"/>
  <c r="Q67" i="41"/>
  <c r="P67" i="41"/>
  <c r="O67" i="41"/>
  <c r="O63" i="41" s="1"/>
  <c r="N67" i="41"/>
  <c r="M67" i="41"/>
  <c r="L67" i="41"/>
  <c r="K67" i="41"/>
  <c r="J67" i="41"/>
  <c r="I67" i="41"/>
  <c r="H67" i="41"/>
  <c r="G67" i="41"/>
  <c r="F67" i="41"/>
  <c r="E67" i="41"/>
  <c r="D67" i="41"/>
  <c r="C67" i="41"/>
  <c r="B67" i="41"/>
  <c r="Y66" i="41"/>
  <c r="X66" i="41"/>
  <c r="W66" i="41"/>
  <c r="V66" i="41"/>
  <c r="U66" i="41"/>
  <c r="T66" i="41"/>
  <c r="S66" i="41"/>
  <c r="R66" i="41"/>
  <c r="Q66" i="41"/>
  <c r="P66" i="41"/>
  <c r="O66" i="41"/>
  <c r="N66" i="41"/>
  <c r="N63" i="41" s="1"/>
  <c r="M66" i="41"/>
  <c r="M63" i="41" s="1"/>
  <c r="L66" i="41"/>
  <c r="L63" i="41" s="1"/>
  <c r="K66" i="41"/>
  <c r="K63" i="41" s="1"/>
  <c r="J66" i="41"/>
  <c r="I66" i="41"/>
  <c r="H66" i="41"/>
  <c r="G66" i="41"/>
  <c r="F66" i="41"/>
  <c r="E66" i="41"/>
  <c r="D66" i="41"/>
  <c r="C66" i="41"/>
  <c r="B66" i="41"/>
  <c r="Y65" i="41"/>
  <c r="X65" i="41"/>
  <c r="W65" i="41"/>
  <c r="V65" i="41"/>
  <c r="U65" i="41"/>
  <c r="T65" i="41"/>
  <c r="S65" i="41"/>
  <c r="R65" i="41"/>
  <c r="Q65" i="41"/>
  <c r="P65" i="41"/>
  <c r="O65" i="41"/>
  <c r="N65" i="41"/>
  <c r="M65" i="41"/>
  <c r="L65" i="41"/>
  <c r="K65" i="41"/>
  <c r="J65" i="41"/>
  <c r="J63" i="41" s="1"/>
  <c r="I65" i="41"/>
  <c r="I63" i="41" s="1"/>
  <c r="H65" i="41"/>
  <c r="H63" i="41" s="1"/>
  <c r="G65" i="41"/>
  <c r="G63" i="41" s="1"/>
  <c r="F65" i="41"/>
  <c r="E65" i="41"/>
  <c r="D65" i="41"/>
  <c r="C65" i="41"/>
  <c r="B65" i="41"/>
  <c r="Y64" i="41"/>
  <c r="Y63" i="41" s="1"/>
  <c r="X64" i="41"/>
  <c r="X63" i="41" s="1"/>
  <c r="W64" i="41"/>
  <c r="W63" i="41" s="1"/>
  <c r="V64" i="41"/>
  <c r="V63" i="41" s="1"/>
  <c r="U64" i="41"/>
  <c r="U63" i="41" s="1"/>
  <c r="T64" i="41"/>
  <c r="S64" i="41"/>
  <c r="R64" i="41"/>
  <c r="Q64" i="41"/>
  <c r="P64" i="41"/>
  <c r="O64" i="41"/>
  <c r="N64" i="41"/>
  <c r="M64" i="41"/>
  <c r="L64" i="41"/>
  <c r="K64" i="41"/>
  <c r="J64" i="41"/>
  <c r="I64" i="41"/>
  <c r="H64" i="41"/>
  <c r="G64" i="41"/>
  <c r="F64" i="41"/>
  <c r="F63" i="41" s="1"/>
  <c r="E64" i="41"/>
  <c r="E63" i="41" s="1"/>
  <c r="D64" i="41"/>
  <c r="D63" i="41" s="1"/>
  <c r="C64" i="41"/>
  <c r="C63" i="41" s="1"/>
  <c r="B64" i="41"/>
  <c r="B63" i="41" s="1"/>
  <c r="T63" i="41"/>
  <c r="S63" i="41"/>
  <c r="R63" i="41"/>
  <c r="Q63" i="41"/>
  <c r="Y39" i="41"/>
  <c r="Y90" i="41" s="1"/>
  <c r="X39" i="41"/>
  <c r="X90" i="41" s="1"/>
  <c r="W39" i="41"/>
  <c r="W90" i="41" s="1"/>
  <c r="V39" i="41"/>
  <c r="V90" i="42" s="1"/>
  <c r="U39" i="41"/>
  <c r="U90" i="43" s="1"/>
  <c r="T39" i="41"/>
  <c r="T90" i="41" s="1"/>
  <c r="S39" i="41"/>
  <c r="S90" i="41" s="1"/>
  <c r="S81" i="41" s="1"/>
  <c r="R39" i="41"/>
  <c r="R90" i="41" s="1"/>
  <c r="Q39" i="41"/>
  <c r="Q90" i="41" s="1"/>
  <c r="P39" i="41"/>
  <c r="P90" i="41" s="1"/>
  <c r="P81" i="41" s="1"/>
  <c r="O39" i="41"/>
  <c r="O90" i="41" s="1"/>
  <c r="N39" i="41"/>
  <c r="N90" i="42" s="1"/>
  <c r="M39" i="41"/>
  <c r="M90" i="43" s="1"/>
  <c r="L39" i="41"/>
  <c r="L90" i="41" s="1"/>
  <c r="K39" i="41"/>
  <c r="K90" i="41" s="1"/>
  <c r="J39" i="41"/>
  <c r="J90" i="41" s="1"/>
  <c r="I39" i="41"/>
  <c r="I90" i="41" s="1"/>
  <c r="H39" i="41"/>
  <c r="H90" i="41" s="1"/>
  <c r="G39" i="41"/>
  <c r="G90" i="41" s="1"/>
  <c r="F39" i="41"/>
  <c r="F90" i="42" s="1"/>
  <c r="E39" i="41"/>
  <c r="D39" i="41"/>
  <c r="D90" i="41" s="1"/>
  <c r="C39" i="41"/>
  <c r="C90" i="41" s="1"/>
  <c r="B39" i="41"/>
  <c r="B90" i="41" s="1"/>
  <c r="Y37" i="40"/>
  <c r="X37" i="40"/>
  <c r="W37" i="40"/>
  <c r="V37" i="40"/>
  <c r="U37" i="40"/>
  <c r="T37" i="40"/>
  <c r="S37" i="40"/>
  <c r="R37" i="40"/>
  <c r="Q37" i="40"/>
  <c r="P37" i="40"/>
  <c r="O37" i="40"/>
  <c r="N37" i="40"/>
  <c r="M37" i="40"/>
  <c r="L37" i="40"/>
  <c r="K37" i="40"/>
  <c r="J37" i="40"/>
  <c r="I37" i="40"/>
  <c r="H37" i="40"/>
  <c r="G37" i="40"/>
  <c r="F37" i="40"/>
  <c r="E37" i="40"/>
  <c r="D37" i="40"/>
  <c r="C37" i="40"/>
  <c r="B37" i="40"/>
  <c r="Y36" i="40"/>
  <c r="X36" i="40"/>
  <c r="W36" i="40"/>
  <c r="V36" i="40"/>
  <c r="U36" i="40"/>
  <c r="T36" i="40"/>
  <c r="S36" i="40"/>
  <c r="R36" i="40"/>
  <c r="Q36" i="40"/>
  <c r="P36" i="40"/>
  <c r="O36" i="40"/>
  <c r="N36" i="40"/>
  <c r="M36" i="40"/>
  <c r="L36" i="40"/>
  <c r="K36" i="40"/>
  <c r="J36" i="40"/>
  <c r="I36" i="40"/>
  <c r="H36" i="40"/>
  <c r="G36" i="40"/>
  <c r="F36" i="40"/>
  <c r="E36" i="40"/>
  <c r="D36" i="40"/>
  <c r="C36" i="40"/>
  <c r="B36" i="40"/>
  <c r="Y35" i="40"/>
  <c r="X35" i="40"/>
  <c r="W35" i="40"/>
  <c r="V35" i="40"/>
  <c r="U35" i="40"/>
  <c r="T35" i="40"/>
  <c r="S35" i="40"/>
  <c r="R35" i="40"/>
  <c r="Q35" i="40"/>
  <c r="P35" i="40"/>
  <c r="O35" i="40"/>
  <c r="N35" i="40"/>
  <c r="M35" i="40"/>
  <c r="L35" i="40"/>
  <c r="K35" i="40"/>
  <c r="J35" i="40"/>
  <c r="I35" i="40"/>
  <c r="H35" i="40"/>
  <c r="G35" i="40"/>
  <c r="F35" i="40"/>
  <c r="E35" i="40"/>
  <c r="D35" i="40"/>
  <c r="C35" i="40"/>
  <c r="B35" i="40"/>
  <c r="Y33" i="40"/>
  <c r="Y38" i="40" s="1"/>
  <c r="X33" i="40"/>
  <c r="X38" i="40" s="1"/>
  <c r="W33" i="40"/>
  <c r="W38" i="40" s="1"/>
  <c r="V33" i="40"/>
  <c r="V38" i="40" s="1"/>
  <c r="U33" i="40"/>
  <c r="U38" i="40" s="1"/>
  <c r="T33" i="40"/>
  <c r="T38" i="40" s="1"/>
  <c r="S33" i="40"/>
  <c r="S38" i="40" s="1"/>
  <c r="R33" i="40"/>
  <c r="R38" i="40" s="1"/>
  <c r="Q33" i="40"/>
  <c r="Q38" i="40" s="1"/>
  <c r="P33" i="40"/>
  <c r="P38" i="40" s="1"/>
  <c r="O33" i="40"/>
  <c r="O38" i="40" s="1"/>
  <c r="N33" i="40"/>
  <c r="N38" i="40" s="1"/>
  <c r="M33" i="40"/>
  <c r="M38" i="40" s="1"/>
  <c r="L33" i="40"/>
  <c r="L38" i="40" s="1"/>
  <c r="K33" i="40"/>
  <c r="K38" i="40" s="1"/>
  <c r="J33" i="40"/>
  <c r="J38" i="40" s="1"/>
  <c r="I33" i="40"/>
  <c r="I38" i="40" s="1"/>
  <c r="H33" i="40"/>
  <c r="H38" i="40" s="1"/>
  <c r="G33" i="40"/>
  <c r="G38" i="40" s="1"/>
  <c r="F33" i="40"/>
  <c r="F38" i="40" s="1"/>
  <c r="E33" i="40"/>
  <c r="E38" i="40" s="1"/>
  <c r="D33" i="40"/>
  <c r="D38" i="40" s="1"/>
  <c r="C33" i="40"/>
  <c r="C38" i="40" s="1"/>
  <c r="B33" i="40"/>
  <c r="B38" i="40" s="1"/>
  <c r="Y23" i="40"/>
  <c r="X23" i="40"/>
  <c r="W23" i="40"/>
  <c r="V23" i="40"/>
  <c r="U23" i="40"/>
  <c r="T23" i="40"/>
  <c r="S23" i="40"/>
  <c r="R23" i="40"/>
  <c r="Q23" i="40"/>
  <c r="P23" i="40"/>
  <c r="O23" i="40"/>
  <c r="N23" i="40"/>
  <c r="M23" i="40"/>
  <c r="L23" i="40"/>
  <c r="K23" i="40"/>
  <c r="J23" i="40"/>
  <c r="I23" i="40"/>
  <c r="H23" i="40"/>
  <c r="G23" i="40"/>
  <c r="F23" i="40"/>
  <c r="E23" i="40"/>
  <c r="D23" i="40"/>
  <c r="C23" i="40"/>
  <c r="B23" i="40"/>
  <c r="Y20" i="40"/>
  <c r="X20" i="40"/>
  <c r="W20" i="40"/>
  <c r="V20" i="40"/>
  <c r="U20" i="40"/>
  <c r="T20" i="40"/>
  <c r="S20" i="40"/>
  <c r="R20" i="40"/>
  <c r="Q20" i="40"/>
  <c r="P20" i="40"/>
  <c r="O20" i="40"/>
  <c r="N20" i="40"/>
  <c r="M20" i="40"/>
  <c r="L20" i="40"/>
  <c r="K20" i="40"/>
  <c r="J20" i="40"/>
  <c r="I20" i="40"/>
  <c r="H20" i="40"/>
  <c r="G20" i="40"/>
  <c r="F20" i="40"/>
  <c r="E20" i="40"/>
  <c r="D20" i="40"/>
  <c r="C20" i="40"/>
  <c r="B20" i="40"/>
  <c r="Y14" i="40"/>
  <c r="X14" i="40"/>
  <c r="W14" i="40"/>
  <c r="V14" i="40"/>
  <c r="U14" i="40"/>
  <c r="T14" i="40"/>
  <c r="S14" i="40"/>
  <c r="R14" i="40"/>
  <c r="Q14" i="40"/>
  <c r="P14" i="40"/>
  <c r="O14" i="40"/>
  <c r="N14" i="40"/>
  <c r="M14" i="40"/>
  <c r="L14" i="40"/>
  <c r="K14" i="40"/>
  <c r="J14" i="40"/>
  <c r="I14" i="40"/>
  <c r="H14" i="40"/>
  <c r="G14" i="40"/>
  <c r="F14" i="40"/>
  <c r="E14" i="40"/>
  <c r="D14" i="40"/>
  <c r="C14" i="40"/>
  <c r="B14" i="40"/>
  <c r="Y9" i="40"/>
  <c r="X9" i="40"/>
  <c r="W9" i="40"/>
  <c r="V9" i="40"/>
  <c r="U9" i="40"/>
  <c r="T9" i="40"/>
  <c r="S9" i="40"/>
  <c r="R9" i="40"/>
  <c r="Q9" i="40"/>
  <c r="P9" i="40"/>
  <c r="O9" i="40"/>
  <c r="N9" i="40"/>
  <c r="M9" i="40"/>
  <c r="L9" i="40"/>
  <c r="K9" i="40"/>
  <c r="J9" i="40"/>
  <c r="I9" i="40"/>
  <c r="H9" i="40"/>
  <c r="G9" i="40"/>
  <c r="F9" i="40"/>
  <c r="E9" i="40"/>
  <c r="D9" i="40"/>
  <c r="C9" i="40"/>
  <c r="B9" i="40"/>
  <c r="Y8" i="40"/>
  <c r="X8" i="40"/>
  <c r="W8" i="40"/>
  <c r="V8" i="40"/>
  <c r="U8" i="40"/>
  <c r="T8" i="40"/>
  <c r="S8" i="40"/>
  <c r="R8" i="40"/>
  <c r="Q8" i="40"/>
  <c r="P8" i="40"/>
  <c r="O8" i="40"/>
  <c r="N8" i="40"/>
  <c r="M8" i="40"/>
  <c r="L8" i="40"/>
  <c r="K8" i="40"/>
  <c r="J8" i="40"/>
  <c r="I8" i="40"/>
  <c r="H8" i="40"/>
  <c r="G8" i="40"/>
  <c r="F8" i="40"/>
  <c r="E8" i="40"/>
  <c r="D8" i="40"/>
  <c r="C8" i="40"/>
  <c r="Y83" i="39"/>
  <c r="X83" i="39"/>
  <c r="W83" i="39"/>
  <c r="V83" i="39"/>
  <c r="U83" i="39"/>
  <c r="T83" i="39"/>
  <c r="S83" i="39"/>
  <c r="R83" i="39"/>
  <c r="Q83" i="39"/>
  <c r="P83" i="39"/>
  <c r="O83" i="39"/>
  <c r="N83" i="39"/>
  <c r="M83" i="39"/>
  <c r="L83" i="39"/>
  <c r="K83" i="39"/>
  <c r="J83" i="39"/>
  <c r="I83" i="39"/>
  <c r="H83" i="39"/>
  <c r="G83" i="39"/>
  <c r="F83" i="39"/>
  <c r="E83" i="39"/>
  <c r="D83" i="39"/>
  <c r="C83" i="39"/>
  <c r="B83" i="39"/>
  <c r="Y82" i="39"/>
  <c r="X82" i="39"/>
  <c r="W82" i="39"/>
  <c r="V82" i="39"/>
  <c r="U82" i="39"/>
  <c r="T82" i="39"/>
  <c r="S82" i="39"/>
  <c r="R82" i="39"/>
  <c r="Q82" i="39"/>
  <c r="P82" i="39"/>
  <c r="O82" i="39"/>
  <c r="N82" i="39"/>
  <c r="M82" i="39"/>
  <c r="L82" i="39"/>
  <c r="K82" i="39"/>
  <c r="J82" i="39"/>
  <c r="I82" i="39"/>
  <c r="H82" i="39"/>
  <c r="G82" i="39"/>
  <c r="F82" i="39"/>
  <c r="E82" i="39"/>
  <c r="D82" i="39"/>
  <c r="C82" i="39"/>
  <c r="B82" i="39"/>
  <c r="Y81" i="39"/>
  <c r="X81" i="39"/>
  <c r="W81" i="39"/>
  <c r="V81" i="39"/>
  <c r="U81" i="39"/>
  <c r="T81" i="39"/>
  <c r="S81" i="39"/>
  <c r="R81" i="39"/>
  <c r="Q81" i="39"/>
  <c r="P81" i="39"/>
  <c r="O81" i="39"/>
  <c r="N81" i="39"/>
  <c r="M81" i="39"/>
  <c r="L81" i="39"/>
  <c r="K81" i="39"/>
  <c r="J81" i="39"/>
  <c r="I81" i="39"/>
  <c r="H81" i="39"/>
  <c r="G81" i="39"/>
  <c r="F81" i="39"/>
  <c r="E81" i="39"/>
  <c r="D81" i="39"/>
  <c r="C81" i="39"/>
  <c r="B81" i="39"/>
  <c r="Y77" i="39"/>
  <c r="X77" i="39"/>
  <c r="W77" i="39"/>
  <c r="V77" i="39"/>
  <c r="U77" i="39"/>
  <c r="T77" i="39"/>
  <c r="S77" i="39"/>
  <c r="R77" i="39"/>
  <c r="Q77" i="39"/>
  <c r="P77" i="39"/>
  <c r="O77" i="39"/>
  <c r="N77" i="39"/>
  <c r="M77" i="39"/>
  <c r="L77" i="39"/>
  <c r="K77" i="39"/>
  <c r="J77" i="39"/>
  <c r="I77" i="39"/>
  <c r="H77" i="39"/>
  <c r="G77" i="39"/>
  <c r="F77" i="39"/>
  <c r="E77" i="39"/>
  <c r="D77" i="39"/>
  <c r="C77" i="39"/>
  <c r="B77" i="39"/>
  <c r="Y76" i="39"/>
  <c r="X76" i="39"/>
  <c r="W76" i="39"/>
  <c r="V76" i="39"/>
  <c r="U76" i="39"/>
  <c r="T76" i="39"/>
  <c r="S76" i="39"/>
  <c r="R76" i="39"/>
  <c r="Q76" i="39"/>
  <c r="P76" i="39"/>
  <c r="O76" i="39"/>
  <c r="N76" i="39"/>
  <c r="M76" i="39"/>
  <c r="L76" i="39"/>
  <c r="K76" i="39"/>
  <c r="J76" i="39"/>
  <c r="I76" i="39"/>
  <c r="H76" i="39"/>
  <c r="G76" i="39"/>
  <c r="F76" i="39"/>
  <c r="E76" i="39"/>
  <c r="D76" i="39"/>
  <c r="C76" i="39"/>
  <c r="B76" i="39"/>
  <c r="Y75" i="39"/>
  <c r="X75" i="39"/>
  <c r="W75" i="39"/>
  <c r="V75" i="39"/>
  <c r="U75" i="39"/>
  <c r="T75" i="39"/>
  <c r="S75" i="39"/>
  <c r="R75" i="39"/>
  <c r="Q75" i="39"/>
  <c r="P75" i="39"/>
  <c r="O75" i="39"/>
  <c r="N75" i="39"/>
  <c r="M75" i="39"/>
  <c r="L75" i="39"/>
  <c r="K75" i="39"/>
  <c r="J75" i="39"/>
  <c r="I75" i="39"/>
  <c r="H75" i="39"/>
  <c r="G75" i="39"/>
  <c r="F75" i="39"/>
  <c r="E75" i="39"/>
  <c r="D75" i="39"/>
  <c r="C75" i="39"/>
  <c r="B75" i="39"/>
  <c r="Y74" i="39"/>
  <c r="X74" i="39"/>
  <c r="W74" i="39"/>
  <c r="V74" i="39"/>
  <c r="U74" i="39"/>
  <c r="T74" i="39"/>
  <c r="S74" i="39"/>
  <c r="R74" i="39"/>
  <c r="Q74" i="39"/>
  <c r="P74" i="39"/>
  <c r="O74" i="39"/>
  <c r="N74" i="39"/>
  <c r="M74" i="39"/>
  <c r="L74" i="39"/>
  <c r="K74" i="39"/>
  <c r="J74" i="39"/>
  <c r="I74" i="39"/>
  <c r="H74" i="39"/>
  <c r="G74" i="39"/>
  <c r="F74" i="39"/>
  <c r="E74" i="39"/>
  <c r="D74" i="39"/>
  <c r="C74" i="39"/>
  <c r="B74" i="39"/>
  <c r="Y73" i="39"/>
  <c r="X73" i="39"/>
  <c r="W73" i="39"/>
  <c r="V73" i="39"/>
  <c r="U73" i="39"/>
  <c r="T73" i="39"/>
  <c r="S73" i="39"/>
  <c r="R73" i="39"/>
  <c r="Q73" i="39"/>
  <c r="P73" i="39"/>
  <c r="O73" i="39"/>
  <c r="N73" i="39"/>
  <c r="M73" i="39"/>
  <c r="L73" i="39"/>
  <c r="K73" i="39"/>
  <c r="J73" i="39"/>
  <c r="I73" i="39"/>
  <c r="H73" i="39"/>
  <c r="G73" i="39"/>
  <c r="F73" i="39"/>
  <c r="E73" i="39"/>
  <c r="D73" i="39"/>
  <c r="C73" i="39"/>
  <c r="B73" i="39"/>
  <c r="Y72" i="39"/>
  <c r="X72" i="39"/>
  <c r="W72" i="39"/>
  <c r="V72" i="39"/>
  <c r="U72" i="39"/>
  <c r="T72" i="39"/>
  <c r="S72" i="39"/>
  <c r="R72" i="39"/>
  <c r="Q72" i="39"/>
  <c r="P72" i="39"/>
  <c r="O72" i="39"/>
  <c r="N72" i="39"/>
  <c r="M72" i="39"/>
  <c r="L72" i="39"/>
  <c r="K72" i="39"/>
  <c r="J72" i="39"/>
  <c r="I72" i="39"/>
  <c r="H72" i="39"/>
  <c r="G72" i="39"/>
  <c r="F72" i="39"/>
  <c r="E72" i="39"/>
  <c r="D72" i="39"/>
  <c r="C72" i="39"/>
  <c r="B72" i="39"/>
  <c r="Y68" i="39"/>
  <c r="X68" i="39"/>
  <c r="W68" i="39"/>
  <c r="V68" i="39"/>
  <c r="U68" i="39"/>
  <c r="T68" i="39"/>
  <c r="S68" i="39"/>
  <c r="R68" i="39"/>
  <c r="Q68" i="39"/>
  <c r="P68" i="39"/>
  <c r="O68" i="39"/>
  <c r="N68" i="39"/>
  <c r="M68" i="39"/>
  <c r="L68" i="39"/>
  <c r="K68" i="39"/>
  <c r="J68" i="39"/>
  <c r="I68" i="39"/>
  <c r="H68" i="39"/>
  <c r="G68" i="39"/>
  <c r="F68" i="39"/>
  <c r="E68" i="39"/>
  <c r="D68" i="39"/>
  <c r="C68" i="39"/>
  <c r="B68" i="39"/>
  <c r="Y67" i="39"/>
  <c r="X67" i="39"/>
  <c r="W67" i="39"/>
  <c r="V67" i="39"/>
  <c r="U67" i="39"/>
  <c r="T67" i="39"/>
  <c r="S67" i="39"/>
  <c r="R67" i="39"/>
  <c r="Q67" i="39"/>
  <c r="P67" i="39"/>
  <c r="O67" i="39"/>
  <c r="N67" i="39"/>
  <c r="M67" i="39"/>
  <c r="L67" i="39"/>
  <c r="K67" i="39"/>
  <c r="J67" i="39"/>
  <c r="I67" i="39"/>
  <c r="H67" i="39"/>
  <c r="G67" i="39"/>
  <c r="F67" i="39"/>
  <c r="E67" i="39"/>
  <c r="D67" i="39"/>
  <c r="C67" i="39"/>
  <c r="B67" i="39"/>
  <c r="Y66" i="39"/>
  <c r="X66" i="39"/>
  <c r="W66" i="39"/>
  <c r="V66" i="39"/>
  <c r="U66" i="39"/>
  <c r="T66" i="39"/>
  <c r="S66" i="39"/>
  <c r="R66" i="39"/>
  <c r="Q66" i="39"/>
  <c r="P66" i="39"/>
  <c r="O66" i="39"/>
  <c r="N66" i="39"/>
  <c r="M66" i="39"/>
  <c r="L66" i="39"/>
  <c r="K66" i="39"/>
  <c r="J66" i="39"/>
  <c r="I66" i="39"/>
  <c r="H66" i="39"/>
  <c r="G66" i="39"/>
  <c r="F66" i="39"/>
  <c r="E66" i="39"/>
  <c r="D66" i="39"/>
  <c r="C66" i="39"/>
  <c r="B66" i="39"/>
  <c r="Y65" i="39"/>
  <c r="X65" i="39"/>
  <c r="W65" i="39"/>
  <c r="V65" i="39"/>
  <c r="U65" i="39"/>
  <c r="T65" i="39"/>
  <c r="S65" i="39"/>
  <c r="R65" i="39"/>
  <c r="Q65" i="39"/>
  <c r="P65" i="39"/>
  <c r="O65" i="39"/>
  <c r="N65" i="39"/>
  <c r="M65" i="39"/>
  <c r="L65" i="39"/>
  <c r="K65" i="39"/>
  <c r="J65" i="39"/>
  <c r="I65" i="39"/>
  <c r="H65" i="39"/>
  <c r="G65" i="39"/>
  <c r="F65" i="39"/>
  <c r="E65" i="39"/>
  <c r="D65" i="39"/>
  <c r="C65" i="39"/>
  <c r="B65" i="39"/>
  <c r="Y64" i="39"/>
  <c r="X64" i="39"/>
  <c r="W64" i="39"/>
  <c r="V64" i="39"/>
  <c r="U64" i="39"/>
  <c r="T64" i="39"/>
  <c r="S64" i="39"/>
  <c r="R64" i="39"/>
  <c r="Q64" i="39"/>
  <c r="P64" i="39"/>
  <c r="O64" i="39"/>
  <c r="N64" i="39"/>
  <c r="M64" i="39"/>
  <c r="L64" i="39"/>
  <c r="K64" i="39"/>
  <c r="J64" i="39"/>
  <c r="I64" i="39"/>
  <c r="H64" i="39"/>
  <c r="G64" i="39"/>
  <c r="F64" i="39"/>
  <c r="E64" i="39"/>
  <c r="D64" i="39"/>
  <c r="C64" i="39"/>
  <c r="B64" i="39"/>
  <c r="S63" i="39"/>
  <c r="Y62" i="39"/>
  <c r="X62" i="39"/>
  <c r="W62" i="39"/>
  <c r="V62" i="39"/>
  <c r="U62" i="39"/>
  <c r="T62" i="39"/>
  <c r="S62" i="39"/>
  <c r="R62" i="39"/>
  <c r="Q62" i="39"/>
  <c r="P62" i="39"/>
  <c r="O62" i="39"/>
  <c r="N62" i="39"/>
  <c r="M62" i="39"/>
  <c r="L62" i="39"/>
  <c r="K62" i="39"/>
  <c r="J62" i="39"/>
  <c r="I62" i="39"/>
  <c r="H62" i="39"/>
  <c r="G62" i="39"/>
  <c r="F62" i="39"/>
  <c r="E62" i="39"/>
  <c r="D62" i="39"/>
  <c r="C62" i="39"/>
  <c r="B62" i="39"/>
  <c r="Y61" i="39"/>
  <c r="X61" i="39"/>
  <c r="W61" i="39"/>
  <c r="V61" i="39"/>
  <c r="U61" i="39"/>
  <c r="T61" i="39"/>
  <c r="S61" i="39"/>
  <c r="R61" i="39"/>
  <c r="Q61" i="39"/>
  <c r="P61" i="39"/>
  <c r="O61" i="39"/>
  <c r="N61" i="39"/>
  <c r="M61" i="39"/>
  <c r="L61" i="39"/>
  <c r="K61" i="39"/>
  <c r="J61" i="39"/>
  <c r="I61" i="39"/>
  <c r="H61" i="39"/>
  <c r="G61" i="39"/>
  <c r="F61" i="39"/>
  <c r="E61" i="39"/>
  <c r="D61" i="39"/>
  <c r="C61" i="39"/>
  <c r="C51" i="39" s="1"/>
  <c r="B61" i="39"/>
  <c r="N60" i="39"/>
  <c r="F60" i="39"/>
  <c r="Y59" i="39"/>
  <c r="X59" i="39"/>
  <c r="W59" i="39"/>
  <c r="V59" i="39"/>
  <c r="U59" i="39"/>
  <c r="T59" i="39"/>
  <c r="S59" i="39"/>
  <c r="R59" i="39"/>
  <c r="Q59" i="39"/>
  <c r="P59" i="39"/>
  <c r="O59" i="39"/>
  <c r="N59" i="39"/>
  <c r="M59" i="39"/>
  <c r="L59" i="39"/>
  <c r="K59" i="39"/>
  <c r="J59" i="39"/>
  <c r="I59" i="39"/>
  <c r="H59" i="39"/>
  <c r="G59" i="39"/>
  <c r="F59" i="39"/>
  <c r="E59" i="39"/>
  <c r="D59" i="39"/>
  <c r="C59" i="39"/>
  <c r="B59" i="39"/>
  <c r="B51" i="39" s="1"/>
  <c r="Y58" i="39"/>
  <c r="X58" i="39"/>
  <c r="W58" i="39"/>
  <c r="V58" i="39"/>
  <c r="U58" i="39"/>
  <c r="T58" i="39"/>
  <c r="S58" i="39"/>
  <c r="R58" i="39"/>
  <c r="Q58" i="39"/>
  <c r="P58" i="39"/>
  <c r="O58" i="39"/>
  <c r="N58" i="39"/>
  <c r="M58" i="39"/>
  <c r="L58" i="39"/>
  <c r="K58" i="39"/>
  <c r="J58" i="39"/>
  <c r="I58" i="39"/>
  <c r="H58" i="39"/>
  <c r="G58" i="39"/>
  <c r="F58" i="39"/>
  <c r="E58" i="39"/>
  <c r="D58" i="39"/>
  <c r="C58" i="39"/>
  <c r="B58" i="39"/>
  <c r="L57" i="39"/>
  <c r="K57" i="39"/>
  <c r="D57" i="39"/>
  <c r="Y56" i="39"/>
  <c r="X56" i="39"/>
  <c r="W56" i="39"/>
  <c r="V56" i="39"/>
  <c r="U56" i="39"/>
  <c r="T56" i="39"/>
  <c r="S56" i="39"/>
  <c r="R56" i="39"/>
  <c r="Q56" i="39"/>
  <c r="P56" i="39"/>
  <c r="O56" i="39"/>
  <c r="N56" i="39"/>
  <c r="M56" i="39"/>
  <c r="L56" i="39"/>
  <c r="K56" i="39"/>
  <c r="J56" i="39"/>
  <c r="I56" i="39"/>
  <c r="H56" i="39"/>
  <c r="G56" i="39"/>
  <c r="F56" i="39"/>
  <c r="E56" i="39"/>
  <c r="D56" i="39"/>
  <c r="C56" i="39"/>
  <c r="B56" i="39"/>
  <c r="Y55" i="39"/>
  <c r="X55" i="39"/>
  <c r="W55" i="39"/>
  <c r="V55" i="39"/>
  <c r="U55" i="39"/>
  <c r="T55" i="39"/>
  <c r="S55" i="39"/>
  <c r="R55" i="39"/>
  <c r="Q55" i="39"/>
  <c r="P55" i="39"/>
  <c r="O55" i="39"/>
  <c r="N55" i="39"/>
  <c r="M55" i="39"/>
  <c r="L55" i="39"/>
  <c r="K55" i="39"/>
  <c r="J55" i="39"/>
  <c r="I55" i="39"/>
  <c r="H55" i="39"/>
  <c r="G55" i="39"/>
  <c r="F55" i="39"/>
  <c r="E55" i="39"/>
  <c r="D55" i="39"/>
  <c r="C55" i="39"/>
  <c r="B55" i="39"/>
  <c r="Y54" i="39"/>
  <c r="X54" i="39"/>
  <c r="X51" i="39" s="1"/>
  <c r="W54" i="39"/>
  <c r="V54" i="39"/>
  <c r="U54" i="39"/>
  <c r="T54" i="39"/>
  <c r="S54" i="39"/>
  <c r="R54" i="39"/>
  <c r="Q54" i="39"/>
  <c r="P54" i="39"/>
  <c r="O54" i="39"/>
  <c r="N54" i="39"/>
  <c r="M54" i="39"/>
  <c r="L54" i="39"/>
  <c r="K54" i="39"/>
  <c r="J54" i="39"/>
  <c r="I54" i="39"/>
  <c r="H54" i="39"/>
  <c r="G54" i="39"/>
  <c r="F54" i="39"/>
  <c r="E54" i="39"/>
  <c r="D54" i="39"/>
  <c r="C54" i="39"/>
  <c r="B54" i="39"/>
  <c r="Y53" i="39"/>
  <c r="X53" i="39"/>
  <c r="W53" i="39"/>
  <c r="W51" i="39" s="1"/>
  <c r="V53" i="39"/>
  <c r="V51" i="39" s="1"/>
  <c r="U53" i="39"/>
  <c r="U51" i="39" s="1"/>
  <c r="T53" i="39"/>
  <c r="T51" i="39" s="1"/>
  <c r="S53" i="39"/>
  <c r="R53" i="39"/>
  <c r="Q53" i="39"/>
  <c r="P53" i="39"/>
  <c r="O53" i="39"/>
  <c r="N53" i="39"/>
  <c r="M53" i="39"/>
  <c r="L53" i="39"/>
  <c r="K53" i="39"/>
  <c r="K51" i="39" s="1"/>
  <c r="J53" i="39"/>
  <c r="I53" i="39"/>
  <c r="H53" i="39"/>
  <c r="G53" i="39"/>
  <c r="F53" i="39"/>
  <c r="E53" i="39"/>
  <c r="D53" i="39"/>
  <c r="C53" i="39"/>
  <c r="B53" i="39"/>
  <c r="Y52" i="39"/>
  <c r="Y51" i="39" s="1"/>
  <c r="X52" i="39"/>
  <c r="W52" i="39"/>
  <c r="V52" i="39"/>
  <c r="U52" i="39"/>
  <c r="T52" i="39"/>
  <c r="S52" i="39"/>
  <c r="S51" i="39" s="1"/>
  <c r="R52" i="39"/>
  <c r="R51" i="39" s="1"/>
  <c r="Q52" i="39"/>
  <c r="Q51" i="39" s="1"/>
  <c r="P52" i="39"/>
  <c r="P51" i="39" s="1"/>
  <c r="O52" i="39"/>
  <c r="N52" i="39"/>
  <c r="N51" i="39" s="1"/>
  <c r="M52" i="39"/>
  <c r="M51" i="39" s="1"/>
  <c r="L52" i="39"/>
  <c r="L51" i="39" s="1"/>
  <c r="K52" i="39"/>
  <c r="J52" i="39"/>
  <c r="J51" i="39" s="1"/>
  <c r="I52" i="39"/>
  <c r="I51" i="39" s="1"/>
  <c r="H52" i="39"/>
  <c r="G52" i="39"/>
  <c r="G51" i="39" s="1"/>
  <c r="F52" i="39"/>
  <c r="E52" i="39"/>
  <c r="D52" i="39"/>
  <c r="C52" i="39"/>
  <c r="B52" i="39"/>
  <c r="O51" i="39"/>
  <c r="H51" i="39"/>
  <c r="F51" i="39"/>
  <c r="E51" i="39"/>
  <c r="D51" i="39"/>
  <c r="Y27" i="39"/>
  <c r="X27" i="39"/>
  <c r="W27" i="39"/>
  <c r="V27" i="39"/>
  <c r="U27" i="39"/>
  <c r="T27" i="39"/>
  <c r="S27" i="39"/>
  <c r="R27" i="39"/>
  <c r="Q27" i="39"/>
  <c r="P27" i="39"/>
  <c r="O27" i="39"/>
  <c r="N27" i="39"/>
  <c r="M27" i="39"/>
  <c r="L27" i="39"/>
  <c r="K27" i="39"/>
  <c r="K63" i="39" s="1"/>
  <c r="J27" i="39"/>
  <c r="I27" i="39"/>
  <c r="H27" i="39"/>
  <c r="G27" i="39"/>
  <c r="F27" i="39"/>
  <c r="E27" i="39"/>
  <c r="D27" i="39"/>
  <c r="C27" i="39"/>
  <c r="C63" i="39" s="1"/>
  <c r="B27" i="39"/>
  <c r="Y24" i="39"/>
  <c r="X24" i="39"/>
  <c r="W24" i="39"/>
  <c r="V24" i="39"/>
  <c r="V60" i="39" s="1"/>
  <c r="U24" i="39"/>
  <c r="T24" i="39"/>
  <c r="S24" i="39"/>
  <c r="R24" i="39"/>
  <c r="Q24" i="39"/>
  <c r="P24" i="39"/>
  <c r="O24" i="39"/>
  <c r="N24" i="39"/>
  <c r="M24" i="39"/>
  <c r="L24" i="39"/>
  <c r="K24" i="39"/>
  <c r="J24" i="39"/>
  <c r="I24" i="39"/>
  <c r="H24" i="39"/>
  <c r="G24" i="39"/>
  <c r="F24" i="39"/>
  <c r="E24" i="39"/>
  <c r="D24" i="39"/>
  <c r="C24" i="39"/>
  <c r="B24" i="39"/>
  <c r="Y16" i="39"/>
  <c r="X16" i="39"/>
  <c r="W16" i="39"/>
  <c r="V16" i="39"/>
  <c r="U16" i="39"/>
  <c r="T16" i="39"/>
  <c r="T57" i="39" s="1"/>
  <c r="S16" i="39"/>
  <c r="S57" i="39" s="1"/>
  <c r="R16" i="39"/>
  <c r="Q16" i="39"/>
  <c r="P16" i="39"/>
  <c r="O16" i="39"/>
  <c r="N16" i="39"/>
  <c r="M16" i="39"/>
  <c r="L16" i="39"/>
  <c r="K16" i="39"/>
  <c r="J16" i="39"/>
  <c r="I16" i="39"/>
  <c r="H16" i="39"/>
  <c r="G16" i="39"/>
  <c r="F16" i="39"/>
  <c r="E16" i="39"/>
  <c r="D16" i="39"/>
  <c r="C16" i="39"/>
  <c r="C57" i="39" s="1"/>
  <c r="B16" i="39"/>
  <c r="Y83" i="38"/>
  <c r="X83" i="38"/>
  <c r="W83" i="38"/>
  <c r="V83" i="38"/>
  <c r="U83" i="38"/>
  <c r="T83" i="38"/>
  <c r="S83" i="38"/>
  <c r="R83" i="38"/>
  <c r="Q83" i="38"/>
  <c r="P83" i="38"/>
  <c r="O83" i="38"/>
  <c r="N83" i="38"/>
  <c r="M83" i="38"/>
  <c r="L83" i="38"/>
  <c r="K83" i="38"/>
  <c r="J83" i="38"/>
  <c r="I83" i="38"/>
  <c r="H83" i="38"/>
  <c r="G83" i="38"/>
  <c r="F83" i="38"/>
  <c r="E83" i="38"/>
  <c r="D83" i="38"/>
  <c r="C83" i="38"/>
  <c r="B83" i="38"/>
  <c r="Y82" i="38"/>
  <c r="X82" i="38"/>
  <c r="W82" i="38"/>
  <c r="V82" i="38"/>
  <c r="U82" i="38"/>
  <c r="T82" i="38"/>
  <c r="S82" i="38"/>
  <c r="R82" i="38"/>
  <c r="Q82" i="38"/>
  <c r="P82" i="38"/>
  <c r="O82" i="38"/>
  <c r="N82" i="38"/>
  <c r="M82" i="38"/>
  <c r="L82" i="38"/>
  <c r="K82" i="38"/>
  <c r="J82" i="38"/>
  <c r="I82" i="38"/>
  <c r="H82" i="38"/>
  <c r="G82" i="38"/>
  <c r="F82" i="38"/>
  <c r="E82" i="38"/>
  <c r="D82" i="38"/>
  <c r="C82" i="38"/>
  <c r="B82" i="38"/>
  <c r="Y81" i="38"/>
  <c r="X81" i="38"/>
  <c r="W81" i="38"/>
  <c r="V81" i="38"/>
  <c r="U81" i="38"/>
  <c r="T81" i="38"/>
  <c r="S81" i="38"/>
  <c r="R81" i="38"/>
  <c r="Q81" i="38"/>
  <c r="P81" i="38"/>
  <c r="O81" i="38"/>
  <c r="N81" i="38"/>
  <c r="M81" i="38"/>
  <c r="L81" i="38"/>
  <c r="K81" i="38"/>
  <c r="J81" i="38"/>
  <c r="I81" i="38"/>
  <c r="H81" i="38"/>
  <c r="G81" i="38"/>
  <c r="F81" i="38"/>
  <c r="E81" i="38"/>
  <c r="D81" i="38"/>
  <c r="C81" i="38"/>
  <c r="B81" i="38"/>
  <c r="Y77" i="38"/>
  <c r="X77" i="38"/>
  <c r="W77" i="38"/>
  <c r="V77" i="38"/>
  <c r="U77" i="38"/>
  <c r="T77" i="38"/>
  <c r="S77" i="38"/>
  <c r="R77" i="38"/>
  <c r="Q77" i="38"/>
  <c r="P77" i="38"/>
  <c r="O77" i="38"/>
  <c r="N77" i="38"/>
  <c r="M77" i="38"/>
  <c r="L77" i="38"/>
  <c r="K77" i="38"/>
  <c r="J77" i="38"/>
  <c r="I77" i="38"/>
  <c r="H77" i="38"/>
  <c r="G77" i="38"/>
  <c r="F77" i="38"/>
  <c r="E77" i="38"/>
  <c r="D77" i="38"/>
  <c r="C77" i="38"/>
  <c r="B77" i="38"/>
  <c r="Y76" i="38"/>
  <c r="X76" i="38"/>
  <c r="W76" i="38"/>
  <c r="V76" i="38"/>
  <c r="U76" i="38"/>
  <c r="T76" i="38"/>
  <c r="S76" i="38"/>
  <c r="R76" i="38"/>
  <c r="Q76" i="38"/>
  <c r="P76" i="38"/>
  <c r="O76" i="38"/>
  <c r="N76" i="38"/>
  <c r="M76" i="38"/>
  <c r="L76" i="38"/>
  <c r="K76" i="38"/>
  <c r="J76" i="38"/>
  <c r="I76" i="38"/>
  <c r="H76" i="38"/>
  <c r="G76" i="38"/>
  <c r="F76" i="38"/>
  <c r="E76" i="38"/>
  <c r="D76" i="38"/>
  <c r="C76" i="38"/>
  <c r="B76" i="38"/>
  <c r="Y75" i="38"/>
  <c r="X75" i="38"/>
  <c r="W75" i="38"/>
  <c r="V75" i="38"/>
  <c r="U75" i="38"/>
  <c r="T75" i="38"/>
  <c r="S75" i="38"/>
  <c r="R75" i="38"/>
  <c r="Q75" i="38"/>
  <c r="P75" i="38"/>
  <c r="O75" i="38"/>
  <c r="N75" i="38"/>
  <c r="M75" i="38"/>
  <c r="L75" i="38"/>
  <c r="K75" i="38"/>
  <c r="J75" i="38"/>
  <c r="I75" i="38"/>
  <c r="H75" i="38"/>
  <c r="G75" i="38"/>
  <c r="F75" i="38"/>
  <c r="E75" i="38"/>
  <c r="D75" i="38"/>
  <c r="C75" i="38"/>
  <c r="B75" i="38"/>
  <c r="Y74" i="38"/>
  <c r="X74" i="38"/>
  <c r="W74" i="38"/>
  <c r="V74" i="38"/>
  <c r="U74" i="38"/>
  <c r="T74" i="38"/>
  <c r="S74" i="38"/>
  <c r="R74" i="38"/>
  <c r="Q74" i="38"/>
  <c r="P74" i="38"/>
  <c r="O74" i="38"/>
  <c r="N74" i="38"/>
  <c r="M74" i="38"/>
  <c r="L74" i="38"/>
  <c r="K74" i="38"/>
  <c r="J74" i="38"/>
  <c r="I74" i="38"/>
  <c r="H74" i="38"/>
  <c r="G74" i="38"/>
  <c r="F74" i="38"/>
  <c r="E74" i="38"/>
  <c r="D74" i="38"/>
  <c r="C74" i="38"/>
  <c r="B74" i="38"/>
  <c r="Y73" i="38"/>
  <c r="X73" i="38"/>
  <c r="W73" i="38"/>
  <c r="V73" i="38"/>
  <c r="U73" i="38"/>
  <c r="T73" i="38"/>
  <c r="S73" i="38"/>
  <c r="R73" i="38"/>
  <c r="Q73" i="38"/>
  <c r="P73" i="38"/>
  <c r="O73" i="38"/>
  <c r="N73" i="38"/>
  <c r="M73" i="38"/>
  <c r="L73" i="38"/>
  <c r="K73" i="38"/>
  <c r="J73" i="38"/>
  <c r="I73" i="38"/>
  <c r="H73" i="38"/>
  <c r="G73" i="38"/>
  <c r="F73" i="38"/>
  <c r="E73" i="38"/>
  <c r="D73" i="38"/>
  <c r="C73" i="38"/>
  <c r="B73" i="38"/>
  <c r="Y72" i="38"/>
  <c r="X72" i="38"/>
  <c r="W72" i="38"/>
  <c r="V72" i="38"/>
  <c r="U72" i="38"/>
  <c r="T72" i="38"/>
  <c r="S72" i="38"/>
  <c r="R72" i="38"/>
  <c r="Q72" i="38"/>
  <c r="P72" i="38"/>
  <c r="O72" i="38"/>
  <c r="N72" i="38"/>
  <c r="M72" i="38"/>
  <c r="L72" i="38"/>
  <c r="K72" i="38"/>
  <c r="J72" i="38"/>
  <c r="I72" i="38"/>
  <c r="H72" i="38"/>
  <c r="G72" i="38"/>
  <c r="F72" i="38"/>
  <c r="E72" i="38"/>
  <c r="D72" i="38"/>
  <c r="C72" i="38"/>
  <c r="B72" i="38"/>
  <c r="Y68" i="38"/>
  <c r="X68" i="38"/>
  <c r="W68" i="38"/>
  <c r="V68" i="38"/>
  <c r="U68" i="38"/>
  <c r="T68" i="38"/>
  <c r="S68" i="38"/>
  <c r="R68" i="38"/>
  <c r="Q68" i="38"/>
  <c r="P68" i="38"/>
  <c r="O68" i="38"/>
  <c r="N68" i="38"/>
  <c r="M68" i="38"/>
  <c r="L68" i="38"/>
  <c r="K68" i="38"/>
  <c r="J68" i="38"/>
  <c r="I68" i="38"/>
  <c r="H68" i="38"/>
  <c r="G68" i="38"/>
  <c r="F68" i="38"/>
  <c r="E68" i="38"/>
  <c r="D68" i="38"/>
  <c r="C68" i="38"/>
  <c r="B68" i="38"/>
  <c r="Y67" i="38"/>
  <c r="X67" i="38"/>
  <c r="W67" i="38"/>
  <c r="V67" i="38"/>
  <c r="U67" i="38"/>
  <c r="T67" i="38"/>
  <c r="S67" i="38"/>
  <c r="R67" i="38"/>
  <c r="Q67" i="38"/>
  <c r="P67" i="38"/>
  <c r="O67" i="38"/>
  <c r="N67" i="38"/>
  <c r="M67" i="38"/>
  <c r="L67" i="38"/>
  <c r="K67" i="38"/>
  <c r="J67" i="38"/>
  <c r="I67" i="38"/>
  <c r="H67" i="38"/>
  <c r="G67" i="38"/>
  <c r="F67" i="38"/>
  <c r="E67" i="38"/>
  <c r="D67" i="38"/>
  <c r="C67" i="38"/>
  <c r="B67" i="38"/>
  <c r="Y66" i="38"/>
  <c r="X66" i="38"/>
  <c r="W66" i="38"/>
  <c r="V66" i="38"/>
  <c r="U66" i="38"/>
  <c r="T66" i="38"/>
  <c r="S66" i="38"/>
  <c r="R66" i="38"/>
  <c r="Q66" i="38"/>
  <c r="P66" i="38"/>
  <c r="O66" i="38"/>
  <c r="N66" i="38"/>
  <c r="M66" i="38"/>
  <c r="L66" i="38"/>
  <c r="K66" i="38"/>
  <c r="J66" i="38"/>
  <c r="I66" i="38"/>
  <c r="H66" i="38"/>
  <c r="G66" i="38"/>
  <c r="F66" i="38"/>
  <c r="E66" i="38"/>
  <c r="D66" i="38"/>
  <c r="C66" i="38"/>
  <c r="B66" i="38"/>
  <c r="Y65" i="38"/>
  <c r="X65" i="38"/>
  <c r="W65" i="38"/>
  <c r="V65" i="38"/>
  <c r="U65" i="38"/>
  <c r="T65" i="38"/>
  <c r="S65" i="38"/>
  <c r="R65" i="38"/>
  <c r="Q65" i="38"/>
  <c r="P65" i="38"/>
  <c r="O65" i="38"/>
  <c r="N65" i="38"/>
  <c r="M65" i="38"/>
  <c r="L65" i="38"/>
  <c r="K65" i="38"/>
  <c r="J65" i="38"/>
  <c r="I65" i="38"/>
  <c r="H65" i="38"/>
  <c r="G65" i="38"/>
  <c r="F65" i="38"/>
  <c r="E65" i="38"/>
  <c r="D65" i="38"/>
  <c r="C65" i="38"/>
  <c r="B65" i="38"/>
  <c r="Y64" i="38"/>
  <c r="X64" i="38"/>
  <c r="W64" i="38"/>
  <c r="V64" i="38"/>
  <c r="U64" i="38"/>
  <c r="T64" i="38"/>
  <c r="S64" i="38"/>
  <c r="R64" i="38"/>
  <c r="Q64" i="38"/>
  <c r="P64" i="38"/>
  <c r="O64" i="38"/>
  <c r="N64" i="38"/>
  <c r="M64" i="38"/>
  <c r="L64" i="38"/>
  <c r="K64" i="38"/>
  <c r="J64" i="38"/>
  <c r="I64" i="38"/>
  <c r="H64" i="38"/>
  <c r="G64" i="38"/>
  <c r="F64" i="38"/>
  <c r="E64" i="38"/>
  <c r="D64" i="38"/>
  <c r="C64" i="38"/>
  <c r="B64" i="38"/>
  <c r="P63" i="38"/>
  <c r="O63" i="38"/>
  <c r="L63" i="38"/>
  <c r="H63" i="38"/>
  <c r="G63" i="38"/>
  <c r="D63" i="38"/>
  <c r="Y62" i="38"/>
  <c r="X62" i="38"/>
  <c r="W62" i="38"/>
  <c r="V62" i="38"/>
  <c r="U62" i="38"/>
  <c r="T62" i="38"/>
  <c r="S62" i="38"/>
  <c r="R62" i="38"/>
  <c r="Q62" i="38"/>
  <c r="P62" i="38"/>
  <c r="O62" i="38"/>
  <c r="N62" i="38"/>
  <c r="M62" i="38"/>
  <c r="L62" i="38"/>
  <c r="K62" i="38"/>
  <c r="J62" i="38"/>
  <c r="I62" i="38"/>
  <c r="H62" i="38"/>
  <c r="G62" i="38"/>
  <c r="F62" i="38"/>
  <c r="E62" i="38"/>
  <c r="D62" i="38"/>
  <c r="C62" i="38"/>
  <c r="B62" i="38"/>
  <c r="Y61" i="38"/>
  <c r="X61" i="38"/>
  <c r="W61" i="38"/>
  <c r="V61" i="38"/>
  <c r="U61" i="38"/>
  <c r="T61" i="38"/>
  <c r="S61" i="38"/>
  <c r="R61" i="38"/>
  <c r="Q61" i="38"/>
  <c r="P61" i="38"/>
  <c r="O61" i="38"/>
  <c r="N61" i="38"/>
  <c r="M61" i="38"/>
  <c r="L61" i="38"/>
  <c r="K61" i="38"/>
  <c r="J61" i="38"/>
  <c r="I61" i="38"/>
  <c r="H61" i="38"/>
  <c r="G61" i="38"/>
  <c r="F61" i="38"/>
  <c r="E61" i="38"/>
  <c r="D61" i="38"/>
  <c r="C61" i="38"/>
  <c r="B61" i="38"/>
  <c r="R60" i="38"/>
  <c r="Q60" i="38"/>
  <c r="J60" i="38"/>
  <c r="I60" i="38"/>
  <c r="B60" i="38"/>
  <c r="Y59" i="38"/>
  <c r="X59" i="38"/>
  <c r="W59" i="38"/>
  <c r="V59" i="38"/>
  <c r="U59" i="38"/>
  <c r="T59" i="38"/>
  <c r="S59" i="38"/>
  <c r="R59" i="38"/>
  <c r="Q59" i="38"/>
  <c r="P59" i="38"/>
  <c r="O59" i="38"/>
  <c r="N59" i="38"/>
  <c r="M59" i="38"/>
  <c r="L59" i="38"/>
  <c r="K59" i="38"/>
  <c r="J59" i="38"/>
  <c r="I59" i="38"/>
  <c r="H59" i="38"/>
  <c r="G59" i="38"/>
  <c r="F59" i="38"/>
  <c r="E59" i="38"/>
  <c r="D59" i="38"/>
  <c r="C59" i="38"/>
  <c r="B59" i="38"/>
  <c r="Y58" i="38"/>
  <c r="X58" i="38"/>
  <c r="W58" i="38"/>
  <c r="V58" i="38"/>
  <c r="U58" i="38"/>
  <c r="T58" i="38"/>
  <c r="S58" i="38"/>
  <c r="R58" i="38"/>
  <c r="Q58" i="38"/>
  <c r="P58" i="38"/>
  <c r="O58" i="38"/>
  <c r="N58" i="38"/>
  <c r="M58" i="38"/>
  <c r="L58" i="38"/>
  <c r="K58" i="38"/>
  <c r="J58" i="38"/>
  <c r="I58" i="38"/>
  <c r="H58" i="38"/>
  <c r="G58" i="38"/>
  <c r="F58" i="38"/>
  <c r="E58" i="38"/>
  <c r="D58" i="38"/>
  <c r="C58" i="38"/>
  <c r="B58" i="38"/>
  <c r="X57" i="38"/>
  <c r="W57" i="38"/>
  <c r="H57" i="38"/>
  <c r="G57" i="38"/>
  <c r="D57" i="38"/>
  <c r="Y56" i="38"/>
  <c r="X56" i="38"/>
  <c r="W56" i="38"/>
  <c r="V56" i="38"/>
  <c r="U56" i="38"/>
  <c r="T56" i="38"/>
  <c r="S56" i="38"/>
  <c r="R56" i="38"/>
  <c r="Q56" i="38"/>
  <c r="P56" i="38"/>
  <c r="O56" i="38"/>
  <c r="N56" i="38"/>
  <c r="M56" i="38"/>
  <c r="L56" i="38"/>
  <c r="K56" i="38"/>
  <c r="J56" i="38"/>
  <c r="I56" i="38"/>
  <c r="H56" i="38"/>
  <c r="G56" i="38"/>
  <c r="F56" i="38"/>
  <c r="F51" i="38" s="1"/>
  <c r="E56" i="38"/>
  <c r="E51" i="38" s="1"/>
  <c r="D56" i="38"/>
  <c r="C56" i="38"/>
  <c r="B56" i="38"/>
  <c r="Y55" i="38"/>
  <c r="X55" i="38"/>
  <c r="W55" i="38"/>
  <c r="V55" i="38"/>
  <c r="U55" i="38"/>
  <c r="T55" i="38"/>
  <c r="S55" i="38"/>
  <c r="R55" i="38"/>
  <c r="Q55" i="38"/>
  <c r="P55" i="38"/>
  <c r="O55" i="38"/>
  <c r="N55" i="38"/>
  <c r="M55" i="38"/>
  <c r="L55" i="38"/>
  <c r="K55" i="38"/>
  <c r="J55" i="38"/>
  <c r="I55" i="38"/>
  <c r="H55" i="38"/>
  <c r="G55" i="38"/>
  <c r="F55" i="38"/>
  <c r="E55" i="38"/>
  <c r="D55" i="38"/>
  <c r="C55" i="38"/>
  <c r="B55" i="38"/>
  <c r="Y54" i="38"/>
  <c r="X54" i="38"/>
  <c r="W54" i="38"/>
  <c r="V54" i="38"/>
  <c r="U54" i="38"/>
  <c r="T54" i="38"/>
  <c r="T51" i="38" s="1"/>
  <c r="S54" i="38"/>
  <c r="R54" i="38"/>
  <c r="Q54" i="38"/>
  <c r="P54" i="38"/>
  <c r="O54" i="38"/>
  <c r="N54" i="38"/>
  <c r="M54" i="38"/>
  <c r="L54" i="38"/>
  <c r="K54" i="38"/>
  <c r="J54" i="38"/>
  <c r="I54" i="38"/>
  <c r="H54" i="38"/>
  <c r="G54" i="38"/>
  <c r="F54" i="38"/>
  <c r="E54" i="38"/>
  <c r="D54" i="38"/>
  <c r="C54" i="38"/>
  <c r="B54" i="38"/>
  <c r="Y53" i="38"/>
  <c r="X53" i="38"/>
  <c r="W53" i="38"/>
  <c r="V53" i="38"/>
  <c r="V51" i="38" s="1"/>
  <c r="U53" i="38"/>
  <c r="U51" i="38" s="1"/>
  <c r="T53" i="38"/>
  <c r="S53" i="38"/>
  <c r="R53" i="38"/>
  <c r="Q53" i="38"/>
  <c r="P53" i="38"/>
  <c r="O53" i="38"/>
  <c r="N53" i="38"/>
  <c r="M53" i="38"/>
  <c r="L53" i="38"/>
  <c r="K53" i="38"/>
  <c r="J53" i="38"/>
  <c r="I53" i="38"/>
  <c r="H53" i="38"/>
  <c r="G53" i="38"/>
  <c r="F53" i="38"/>
  <c r="E53" i="38"/>
  <c r="D53" i="38"/>
  <c r="D51" i="38" s="1"/>
  <c r="C53" i="38"/>
  <c r="B53" i="38"/>
  <c r="Y52" i="38"/>
  <c r="Y51" i="38" s="1"/>
  <c r="X52" i="38"/>
  <c r="W52" i="38"/>
  <c r="V52" i="38"/>
  <c r="U52" i="38"/>
  <c r="T52" i="38"/>
  <c r="S52" i="38"/>
  <c r="R52" i="38"/>
  <c r="Q52" i="38"/>
  <c r="Q51" i="38" s="1"/>
  <c r="P52" i="38"/>
  <c r="P51" i="38" s="1"/>
  <c r="O52" i="38"/>
  <c r="N52" i="38"/>
  <c r="N51" i="38" s="1"/>
  <c r="M52" i="38"/>
  <c r="M51" i="38" s="1"/>
  <c r="L52" i="38"/>
  <c r="L51" i="38" s="1"/>
  <c r="K52" i="38"/>
  <c r="J52" i="38"/>
  <c r="I52" i="38"/>
  <c r="H52" i="38"/>
  <c r="H51" i="38" s="1"/>
  <c r="G52" i="38"/>
  <c r="F52" i="38"/>
  <c r="E52" i="38"/>
  <c r="D52" i="38"/>
  <c r="C52" i="38"/>
  <c r="B52" i="38"/>
  <c r="X51" i="38"/>
  <c r="I51" i="38"/>
  <c r="Y27" i="38"/>
  <c r="X27" i="38"/>
  <c r="X80" i="38" s="1"/>
  <c r="W27" i="38"/>
  <c r="W63" i="38" s="1"/>
  <c r="V27" i="38"/>
  <c r="U27" i="38"/>
  <c r="T27" i="38"/>
  <c r="S27" i="38"/>
  <c r="R27" i="38"/>
  <c r="Q27" i="38"/>
  <c r="P27" i="38"/>
  <c r="P80" i="38" s="1"/>
  <c r="O27" i="38"/>
  <c r="N27" i="38"/>
  <c r="M27" i="38"/>
  <c r="L27" i="38"/>
  <c r="K27" i="38"/>
  <c r="K63" i="38" s="1"/>
  <c r="J27" i="38"/>
  <c r="J63" i="38" s="1"/>
  <c r="I27" i="38"/>
  <c r="H27" i="38"/>
  <c r="G27" i="38"/>
  <c r="F27" i="38"/>
  <c r="E27" i="38"/>
  <c r="D27" i="38"/>
  <c r="C27" i="38"/>
  <c r="C63" i="38" s="1"/>
  <c r="B27" i="38"/>
  <c r="B63" i="38" s="1"/>
  <c r="Y24" i="38"/>
  <c r="Y60" i="38" s="1"/>
  <c r="X24" i="38"/>
  <c r="W24" i="38"/>
  <c r="V24" i="38"/>
  <c r="U24" i="38"/>
  <c r="T24" i="38"/>
  <c r="T60" i="38" s="1"/>
  <c r="S24" i="38"/>
  <c r="R24" i="38"/>
  <c r="R79" i="38" s="1"/>
  <c r="Q24" i="38"/>
  <c r="Q79" i="38" s="1"/>
  <c r="P24" i="38"/>
  <c r="O24" i="38"/>
  <c r="O60" i="38" s="1"/>
  <c r="N24" i="38"/>
  <c r="M24" i="38"/>
  <c r="L24" i="38"/>
  <c r="L60" i="38" s="1"/>
  <c r="K24" i="38"/>
  <c r="K60" i="38" s="1"/>
  <c r="J24" i="38"/>
  <c r="I24" i="38"/>
  <c r="H24" i="38"/>
  <c r="G24" i="38"/>
  <c r="G60" i="38" s="1"/>
  <c r="F24" i="38"/>
  <c r="E24" i="38"/>
  <c r="D24" i="38"/>
  <c r="D60" i="38" s="1"/>
  <c r="C24" i="38"/>
  <c r="C60" i="38" s="1"/>
  <c r="B24" i="38"/>
  <c r="Y16" i="38"/>
  <c r="Y57" i="38" s="1"/>
  <c r="X16" i="38"/>
  <c r="W16" i="38"/>
  <c r="V16" i="38"/>
  <c r="U16" i="38"/>
  <c r="T16" i="38"/>
  <c r="T57" i="38" s="1"/>
  <c r="S16" i="38"/>
  <c r="S57" i="38" s="1"/>
  <c r="R16" i="38"/>
  <c r="R57" i="38" s="1"/>
  <c r="Q16" i="38"/>
  <c r="Q57" i="38" s="1"/>
  <c r="P16" i="38"/>
  <c r="P78" i="38" s="1"/>
  <c r="O16" i="38"/>
  <c r="O57" i="38" s="1"/>
  <c r="N16" i="38"/>
  <c r="M16" i="38"/>
  <c r="L16" i="38"/>
  <c r="K16" i="38"/>
  <c r="J16" i="38"/>
  <c r="I16" i="38"/>
  <c r="H16" i="38"/>
  <c r="H78" i="38" s="1"/>
  <c r="G16" i="38"/>
  <c r="F16" i="38"/>
  <c r="E16" i="38"/>
  <c r="D16" i="38"/>
  <c r="C16" i="38"/>
  <c r="C57" i="38" s="1"/>
  <c r="B16" i="38"/>
  <c r="B57" i="38" s="1"/>
  <c r="Y83" i="37"/>
  <c r="X83" i="37"/>
  <c r="W83" i="37"/>
  <c r="V83" i="37"/>
  <c r="U83" i="37"/>
  <c r="T83" i="37"/>
  <c r="S83" i="37"/>
  <c r="R83" i="37"/>
  <c r="Q83" i="37"/>
  <c r="P83" i="37"/>
  <c r="O83" i="37"/>
  <c r="N83" i="37"/>
  <c r="M83" i="37"/>
  <c r="L83" i="37"/>
  <c r="K83" i="37"/>
  <c r="J83" i="37"/>
  <c r="I83" i="37"/>
  <c r="H83" i="37"/>
  <c r="G83" i="37"/>
  <c r="F83" i="37"/>
  <c r="E83" i="37"/>
  <c r="D83" i="37"/>
  <c r="C83" i="37"/>
  <c r="B83" i="37"/>
  <c r="Y82" i="37"/>
  <c r="X82" i="37"/>
  <c r="W82" i="37"/>
  <c r="V82" i="37"/>
  <c r="U82" i="37"/>
  <c r="T82" i="37"/>
  <c r="S82" i="37"/>
  <c r="R82" i="37"/>
  <c r="Q82" i="37"/>
  <c r="P82" i="37"/>
  <c r="O82" i="37"/>
  <c r="N82" i="37"/>
  <c r="M82" i="37"/>
  <c r="L82" i="37"/>
  <c r="K82" i="37"/>
  <c r="J82" i="37"/>
  <c r="I82" i="37"/>
  <c r="H82" i="37"/>
  <c r="G82" i="37"/>
  <c r="F82" i="37"/>
  <c r="E82" i="37"/>
  <c r="D82" i="37"/>
  <c r="C82" i="37"/>
  <c r="B82" i="37"/>
  <c r="Y81" i="37"/>
  <c r="X81" i="37"/>
  <c r="W81" i="37"/>
  <c r="V81" i="37"/>
  <c r="U81" i="37"/>
  <c r="T81" i="37"/>
  <c r="S81" i="37"/>
  <c r="R81" i="37"/>
  <c r="Q81" i="37"/>
  <c r="P81" i="37"/>
  <c r="O81" i="37"/>
  <c r="N81" i="37"/>
  <c r="M81" i="37"/>
  <c r="L81" i="37"/>
  <c r="K81" i="37"/>
  <c r="J81" i="37"/>
  <c r="I81" i="37"/>
  <c r="H81" i="37"/>
  <c r="G81" i="37"/>
  <c r="F81" i="37"/>
  <c r="E81" i="37"/>
  <c r="D81" i="37"/>
  <c r="C81" i="37"/>
  <c r="B81" i="37"/>
  <c r="X80" i="37"/>
  <c r="W80" i="37"/>
  <c r="P80" i="37"/>
  <c r="G80" i="37"/>
  <c r="R79" i="37"/>
  <c r="H78" i="37"/>
  <c r="Y77" i="37"/>
  <c r="X77" i="37"/>
  <c r="W77" i="37"/>
  <c r="V77" i="37"/>
  <c r="U77" i="37"/>
  <c r="T77" i="37"/>
  <c r="S77" i="37"/>
  <c r="R77" i="37"/>
  <c r="Q77" i="37"/>
  <c r="P77" i="37"/>
  <c r="O77" i="37"/>
  <c r="N77" i="37"/>
  <c r="M77" i="37"/>
  <c r="L77" i="37"/>
  <c r="K77" i="37"/>
  <c r="J77" i="37"/>
  <c r="I77" i="37"/>
  <c r="H77" i="37"/>
  <c r="G77" i="37"/>
  <c r="F77" i="37"/>
  <c r="E77" i="37"/>
  <c r="D77" i="37"/>
  <c r="C77" i="37"/>
  <c r="B77" i="37"/>
  <c r="Y76" i="37"/>
  <c r="X76" i="37"/>
  <c r="W76" i="37"/>
  <c r="V76" i="37"/>
  <c r="U76" i="37"/>
  <c r="T76" i="37"/>
  <c r="S76" i="37"/>
  <c r="R76" i="37"/>
  <c r="Q76" i="37"/>
  <c r="P76" i="37"/>
  <c r="O76" i="37"/>
  <c r="N76" i="37"/>
  <c r="M76" i="37"/>
  <c r="L76" i="37"/>
  <c r="K76" i="37"/>
  <c r="J76" i="37"/>
  <c r="I76" i="37"/>
  <c r="H76" i="37"/>
  <c r="G76" i="37"/>
  <c r="F76" i="37"/>
  <c r="E76" i="37"/>
  <c r="D76" i="37"/>
  <c r="C76" i="37"/>
  <c r="B76" i="37"/>
  <c r="Y75" i="37"/>
  <c r="X75" i="37"/>
  <c r="W75" i="37"/>
  <c r="V75" i="37"/>
  <c r="U75" i="37"/>
  <c r="T75" i="37"/>
  <c r="S75" i="37"/>
  <c r="R75" i="37"/>
  <c r="Q75" i="37"/>
  <c r="P75" i="37"/>
  <c r="O75" i="37"/>
  <c r="N75" i="37"/>
  <c r="M75" i="37"/>
  <c r="L75" i="37"/>
  <c r="K75" i="37"/>
  <c r="J75" i="37"/>
  <c r="I75" i="37"/>
  <c r="H75" i="37"/>
  <c r="G75" i="37"/>
  <c r="F75" i="37"/>
  <c r="E75" i="37"/>
  <c r="D75" i="37"/>
  <c r="C75" i="37"/>
  <c r="B75" i="37"/>
  <c r="Y74" i="37"/>
  <c r="X74" i="37"/>
  <c r="W74" i="37"/>
  <c r="V74" i="37"/>
  <c r="U74" i="37"/>
  <c r="T74" i="37"/>
  <c r="S74" i="37"/>
  <c r="R74" i="37"/>
  <c r="Q74" i="37"/>
  <c r="P74" i="37"/>
  <c r="O74" i="37"/>
  <c r="N74" i="37"/>
  <c r="M74" i="37"/>
  <c r="L74" i="37"/>
  <c r="K74" i="37"/>
  <c r="J74" i="37"/>
  <c r="I74" i="37"/>
  <c r="H74" i="37"/>
  <c r="G74" i="37"/>
  <c r="F74" i="37"/>
  <c r="E74" i="37"/>
  <c r="D74" i="37"/>
  <c r="C74" i="37"/>
  <c r="B74" i="37"/>
  <c r="Y73" i="37"/>
  <c r="X73" i="37"/>
  <c r="W73" i="37"/>
  <c r="V73" i="37"/>
  <c r="U73" i="37"/>
  <c r="T73" i="37"/>
  <c r="S73" i="37"/>
  <c r="R73" i="37"/>
  <c r="Q73" i="37"/>
  <c r="P73" i="37"/>
  <c r="O73" i="37"/>
  <c r="N73" i="37"/>
  <c r="M73" i="37"/>
  <c r="L73" i="37"/>
  <c r="K73" i="37"/>
  <c r="J73" i="37"/>
  <c r="I73" i="37"/>
  <c r="H73" i="37"/>
  <c r="G73" i="37"/>
  <c r="F73" i="37"/>
  <c r="E73" i="37"/>
  <c r="D73" i="37"/>
  <c r="C73" i="37"/>
  <c r="B73" i="37"/>
  <c r="Y68" i="37"/>
  <c r="X68" i="37"/>
  <c r="W68" i="37"/>
  <c r="V68" i="37"/>
  <c r="U68" i="37"/>
  <c r="T68" i="37"/>
  <c r="S68" i="37"/>
  <c r="R68" i="37"/>
  <c r="Q68" i="37"/>
  <c r="P68" i="37"/>
  <c r="O68" i="37"/>
  <c r="N68" i="37"/>
  <c r="M68" i="37"/>
  <c r="L68" i="37"/>
  <c r="K68" i="37"/>
  <c r="J68" i="37"/>
  <c r="I68" i="37"/>
  <c r="H68" i="37"/>
  <c r="G68" i="37"/>
  <c r="F68" i="37"/>
  <c r="E68" i="37"/>
  <c r="D68" i="37"/>
  <c r="C68" i="37"/>
  <c r="B68" i="37"/>
  <c r="Y67" i="37"/>
  <c r="X67" i="37"/>
  <c r="W67" i="37"/>
  <c r="V67" i="37"/>
  <c r="U67" i="37"/>
  <c r="T67" i="37"/>
  <c r="S67" i="37"/>
  <c r="R67" i="37"/>
  <c r="Q67" i="37"/>
  <c r="P67" i="37"/>
  <c r="O67" i="37"/>
  <c r="N67" i="37"/>
  <c r="M67" i="37"/>
  <c r="L67" i="37"/>
  <c r="K67" i="37"/>
  <c r="J67" i="37"/>
  <c r="I67" i="37"/>
  <c r="H67" i="37"/>
  <c r="G67" i="37"/>
  <c r="F67" i="37"/>
  <c r="E67" i="37"/>
  <c r="D67" i="37"/>
  <c r="C67" i="37"/>
  <c r="B67" i="37"/>
  <c r="Y66" i="37"/>
  <c r="X66" i="37"/>
  <c r="W66" i="37"/>
  <c r="V66" i="37"/>
  <c r="U66" i="37"/>
  <c r="T66" i="37"/>
  <c r="S66" i="37"/>
  <c r="R66" i="37"/>
  <c r="Q66" i="37"/>
  <c r="P66" i="37"/>
  <c r="O66" i="37"/>
  <c r="N66" i="37"/>
  <c r="M66" i="37"/>
  <c r="L66" i="37"/>
  <c r="K66" i="37"/>
  <c r="J66" i="37"/>
  <c r="I66" i="37"/>
  <c r="H66" i="37"/>
  <c r="G66" i="37"/>
  <c r="F66" i="37"/>
  <c r="E66" i="37"/>
  <c r="D66" i="37"/>
  <c r="C66" i="37"/>
  <c r="B66" i="37"/>
  <c r="Y65" i="37"/>
  <c r="X65" i="37"/>
  <c r="W65" i="37"/>
  <c r="V65" i="37"/>
  <c r="U65" i="37"/>
  <c r="T65" i="37"/>
  <c r="S65" i="37"/>
  <c r="R65" i="37"/>
  <c r="Q65" i="37"/>
  <c r="P65" i="37"/>
  <c r="O65" i="37"/>
  <c r="N65" i="37"/>
  <c r="M65" i="37"/>
  <c r="L65" i="37"/>
  <c r="K65" i="37"/>
  <c r="J65" i="37"/>
  <c r="I65" i="37"/>
  <c r="H65" i="37"/>
  <c r="G65" i="37"/>
  <c r="F65" i="37"/>
  <c r="F51" i="37" s="1"/>
  <c r="E65" i="37"/>
  <c r="D65" i="37"/>
  <c r="C65" i="37"/>
  <c r="B65" i="37"/>
  <c r="Y64" i="37"/>
  <c r="X64" i="37"/>
  <c r="W64" i="37"/>
  <c r="V64" i="37"/>
  <c r="U64" i="37"/>
  <c r="T64" i="37"/>
  <c r="S64" i="37"/>
  <c r="R64" i="37"/>
  <c r="Q64" i="37"/>
  <c r="P64" i="37"/>
  <c r="O64" i="37"/>
  <c r="N64" i="37"/>
  <c r="M64" i="37"/>
  <c r="L64" i="37"/>
  <c r="K64" i="37"/>
  <c r="J64" i="37"/>
  <c r="I64" i="37"/>
  <c r="H64" i="37"/>
  <c r="G64" i="37"/>
  <c r="F64" i="37"/>
  <c r="E64" i="37"/>
  <c r="D64" i="37"/>
  <c r="C64" i="37"/>
  <c r="B64" i="37"/>
  <c r="X63" i="37"/>
  <c r="W63" i="37"/>
  <c r="P63" i="37"/>
  <c r="Y62" i="37"/>
  <c r="X62" i="37"/>
  <c r="W62" i="37"/>
  <c r="V62" i="37"/>
  <c r="U62" i="37"/>
  <c r="T62" i="37"/>
  <c r="S62" i="37"/>
  <c r="R62" i="37"/>
  <c r="Q62" i="37"/>
  <c r="P62" i="37"/>
  <c r="O62" i="37"/>
  <c r="N62" i="37"/>
  <c r="M62" i="37"/>
  <c r="L62" i="37"/>
  <c r="K62" i="37"/>
  <c r="J62" i="37"/>
  <c r="I62" i="37"/>
  <c r="H62" i="37"/>
  <c r="G62" i="37"/>
  <c r="F62" i="37"/>
  <c r="E62" i="37"/>
  <c r="D62" i="37"/>
  <c r="C62" i="37"/>
  <c r="B62" i="37"/>
  <c r="Y61" i="37"/>
  <c r="X61" i="37"/>
  <c r="W61" i="37"/>
  <c r="V61" i="37"/>
  <c r="U61" i="37"/>
  <c r="T61" i="37"/>
  <c r="S61" i="37"/>
  <c r="R61" i="37"/>
  <c r="Q61" i="37"/>
  <c r="P61" i="37"/>
  <c r="O61" i="37"/>
  <c r="N61" i="37"/>
  <c r="M61" i="37"/>
  <c r="L61" i="37"/>
  <c r="K61" i="37"/>
  <c r="J61" i="37"/>
  <c r="I61" i="37"/>
  <c r="H61" i="37"/>
  <c r="G61" i="37"/>
  <c r="F61" i="37"/>
  <c r="E61" i="37"/>
  <c r="D61" i="37"/>
  <c r="C61" i="37"/>
  <c r="B61" i="37"/>
  <c r="R60" i="37"/>
  <c r="Q60" i="37"/>
  <c r="J60" i="37"/>
  <c r="Y59" i="37"/>
  <c r="X59" i="37"/>
  <c r="W59" i="37"/>
  <c r="V59" i="37"/>
  <c r="U59" i="37"/>
  <c r="T59" i="37"/>
  <c r="S59" i="37"/>
  <c r="R59" i="37"/>
  <c r="Q59" i="37"/>
  <c r="P59" i="37"/>
  <c r="O59" i="37"/>
  <c r="N59" i="37"/>
  <c r="M59" i="37"/>
  <c r="L59" i="37"/>
  <c r="K59" i="37"/>
  <c r="J59" i="37"/>
  <c r="I59" i="37"/>
  <c r="I51" i="37" s="1"/>
  <c r="H59" i="37"/>
  <c r="G59" i="37"/>
  <c r="F59" i="37"/>
  <c r="E59" i="37"/>
  <c r="D59" i="37"/>
  <c r="C59" i="37"/>
  <c r="B59" i="37"/>
  <c r="Y58" i="37"/>
  <c r="X58" i="37"/>
  <c r="W58" i="37"/>
  <c r="V58" i="37"/>
  <c r="U58" i="37"/>
  <c r="T58" i="37"/>
  <c r="S58" i="37"/>
  <c r="R58" i="37"/>
  <c r="Q58" i="37"/>
  <c r="P58" i="37"/>
  <c r="O58" i="37"/>
  <c r="N58" i="37"/>
  <c r="M58" i="37"/>
  <c r="L58" i="37"/>
  <c r="K58" i="37"/>
  <c r="J58" i="37"/>
  <c r="I58" i="37"/>
  <c r="H58" i="37"/>
  <c r="G58" i="37"/>
  <c r="F58" i="37"/>
  <c r="E58" i="37"/>
  <c r="D58" i="37"/>
  <c r="C58" i="37"/>
  <c r="B58" i="37"/>
  <c r="P57" i="37"/>
  <c r="O57" i="37"/>
  <c r="H57" i="37"/>
  <c r="G57" i="37"/>
  <c r="Y56" i="37"/>
  <c r="X56" i="37"/>
  <c r="W56" i="37"/>
  <c r="V56" i="37"/>
  <c r="U56" i="37"/>
  <c r="T56" i="37"/>
  <c r="S56" i="37"/>
  <c r="R56" i="37"/>
  <c r="Q56" i="37"/>
  <c r="P56" i="37"/>
  <c r="O56" i="37"/>
  <c r="N56" i="37"/>
  <c r="M56" i="37"/>
  <c r="L56" i="37"/>
  <c r="K56" i="37"/>
  <c r="J56" i="37"/>
  <c r="I56" i="37"/>
  <c r="H56" i="37"/>
  <c r="G56" i="37"/>
  <c r="G51" i="37" s="1"/>
  <c r="F56" i="37"/>
  <c r="E56" i="37"/>
  <c r="E51" i="37" s="1"/>
  <c r="D56" i="37"/>
  <c r="C56" i="37"/>
  <c r="B56" i="37"/>
  <c r="Y55" i="37"/>
  <c r="X55" i="37"/>
  <c r="W55" i="37"/>
  <c r="V55" i="37"/>
  <c r="U55" i="37"/>
  <c r="T55" i="37"/>
  <c r="S55" i="37"/>
  <c r="R55" i="37"/>
  <c r="Q55" i="37"/>
  <c r="P55" i="37"/>
  <c r="O55" i="37"/>
  <c r="N55" i="37"/>
  <c r="M55" i="37"/>
  <c r="L55" i="37"/>
  <c r="K55" i="37"/>
  <c r="J55" i="37"/>
  <c r="I55" i="37"/>
  <c r="H55" i="37"/>
  <c r="G55" i="37"/>
  <c r="F55" i="37"/>
  <c r="E55" i="37"/>
  <c r="D55" i="37"/>
  <c r="D51" i="37" s="1"/>
  <c r="C55" i="37"/>
  <c r="B55" i="37"/>
  <c r="Y54" i="37"/>
  <c r="X54" i="37"/>
  <c r="W54" i="37"/>
  <c r="V54" i="37"/>
  <c r="U54" i="37"/>
  <c r="T54" i="37"/>
  <c r="S54" i="37"/>
  <c r="R54" i="37"/>
  <c r="R51" i="37" s="1"/>
  <c r="Q54" i="37"/>
  <c r="P54" i="37"/>
  <c r="O54" i="37"/>
  <c r="N54" i="37"/>
  <c r="M54" i="37"/>
  <c r="L54" i="37"/>
  <c r="K54" i="37"/>
  <c r="J54" i="37"/>
  <c r="I54" i="37"/>
  <c r="H54" i="37"/>
  <c r="G54" i="37"/>
  <c r="F54" i="37"/>
  <c r="E54" i="37"/>
  <c r="D54" i="37"/>
  <c r="C54" i="37"/>
  <c r="C51" i="37" s="1"/>
  <c r="B54" i="37"/>
  <c r="B51" i="37" s="1"/>
  <c r="Y53" i="37"/>
  <c r="Y51" i="37" s="1"/>
  <c r="X53" i="37"/>
  <c r="X51" i="37" s="1"/>
  <c r="W53" i="37"/>
  <c r="V53" i="37"/>
  <c r="U53" i="37"/>
  <c r="T53" i="37"/>
  <c r="S53" i="37"/>
  <c r="R53" i="37"/>
  <c r="Q53" i="37"/>
  <c r="P53" i="37"/>
  <c r="O53" i="37"/>
  <c r="N53" i="37"/>
  <c r="N51" i="37" s="1"/>
  <c r="M53" i="37"/>
  <c r="L53" i="37"/>
  <c r="K53" i="37"/>
  <c r="J53" i="37"/>
  <c r="I53" i="37"/>
  <c r="H53" i="37"/>
  <c r="G53" i="37"/>
  <c r="F53" i="37"/>
  <c r="E53" i="37"/>
  <c r="D53" i="37"/>
  <c r="C53" i="37"/>
  <c r="B53" i="37"/>
  <c r="Y52" i="37"/>
  <c r="X52" i="37"/>
  <c r="W52" i="37"/>
  <c r="W51" i="37" s="1"/>
  <c r="V52" i="37"/>
  <c r="V51" i="37" s="1"/>
  <c r="U52" i="37"/>
  <c r="U51" i="37" s="1"/>
  <c r="T52" i="37"/>
  <c r="T51" i="37" s="1"/>
  <c r="S52" i="37"/>
  <c r="S51" i="37" s="1"/>
  <c r="R52" i="37"/>
  <c r="Q52" i="37"/>
  <c r="Q51" i="37" s="1"/>
  <c r="P52" i="37"/>
  <c r="P51" i="37" s="1"/>
  <c r="O52" i="37"/>
  <c r="N52" i="37"/>
  <c r="M52" i="37"/>
  <c r="L52" i="37"/>
  <c r="L51" i="37" s="1"/>
  <c r="K52" i="37"/>
  <c r="K51" i="37" s="1"/>
  <c r="J52" i="37"/>
  <c r="J51" i="37" s="1"/>
  <c r="I52" i="37"/>
  <c r="H52" i="37"/>
  <c r="G52" i="37"/>
  <c r="F52" i="37"/>
  <c r="E52" i="37"/>
  <c r="D52" i="37"/>
  <c r="C52" i="37"/>
  <c r="B52" i="37"/>
  <c r="O51" i="37"/>
  <c r="M51" i="37"/>
  <c r="H51" i="37"/>
  <c r="Y27" i="37"/>
  <c r="Y80" i="37" s="1"/>
  <c r="X27" i="37"/>
  <c r="W27" i="37"/>
  <c r="V27" i="37"/>
  <c r="V80" i="37" s="1"/>
  <c r="U27" i="37"/>
  <c r="U80" i="37" s="1"/>
  <c r="T27" i="37"/>
  <c r="T63" i="37" s="1"/>
  <c r="S27" i="37"/>
  <c r="S80" i="37" s="1"/>
  <c r="R27" i="37"/>
  <c r="R80" i="37" s="1"/>
  <c r="Q27" i="37"/>
  <c r="Q80" i="37" s="1"/>
  <c r="P27" i="37"/>
  <c r="O27" i="37"/>
  <c r="O80" i="38" s="1"/>
  <c r="N27" i="37"/>
  <c r="N80" i="37" s="1"/>
  <c r="M27" i="37"/>
  <c r="M80" i="37" s="1"/>
  <c r="L27" i="37"/>
  <c r="L63" i="37" s="1"/>
  <c r="K27" i="37"/>
  <c r="K63" i="37" s="1"/>
  <c r="J27" i="37"/>
  <c r="J80" i="37" s="1"/>
  <c r="I27" i="37"/>
  <c r="I80" i="37" s="1"/>
  <c r="H27" i="37"/>
  <c r="H80" i="37" s="1"/>
  <c r="G27" i="37"/>
  <c r="G80" i="38" s="1"/>
  <c r="F27" i="37"/>
  <c r="F80" i="37" s="1"/>
  <c r="E27" i="37"/>
  <c r="E80" i="37" s="1"/>
  <c r="D27" i="37"/>
  <c r="D63" i="37" s="1"/>
  <c r="C27" i="37"/>
  <c r="C63" i="37" s="1"/>
  <c r="B27" i="37"/>
  <c r="B80" i="37" s="1"/>
  <c r="Y24" i="37"/>
  <c r="Y79" i="37" s="1"/>
  <c r="X24" i="37"/>
  <c r="X60" i="37" s="1"/>
  <c r="W24" i="37"/>
  <c r="W60" i="37" s="1"/>
  <c r="V24" i="37"/>
  <c r="V60" i="37" s="1"/>
  <c r="U24" i="37"/>
  <c r="U79" i="37" s="1"/>
  <c r="T24" i="37"/>
  <c r="T60" i="37" s="1"/>
  <c r="S24" i="37"/>
  <c r="S60" i="37" s="1"/>
  <c r="R24" i="37"/>
  <c r="Q24" i="37"/>
  <c r="Q79" i="37" s="1"/>
  <c r="P24" i="37"/>
  <c r="P79" i="37" s="1"/>
  <c r="O24" i="37"/>
  <c r="O79" i="37" s="1"/>
  <c r="N24" i="37"/>
  <c r="N79" i="37" s="1"/>
  <c r="M24" i="37"/>
  <c r="M79" i="37" s="1"/>
  <c r="L24" i="37"/>
  <c r="L79" i="37" s="1"/>
  <c r="K24" i="37"/>
  <c r="K79" i="37" s="1"/>
  <c r="J24" i="37"/>
  <c r="J79" i="37" s="1"/>
  <c r="I24" i="37"/>
  <c r="I79" i="37" s="1"/>
  <c r="H24" i="37"/>
  <c r="H79" i="37" s="1"/>
  <c r="G24" i="37"/>
  <c r="G79" i="37" s="1"/>
  <c r="F24" i="37"/>
  <c r="F79" i="37" s="1"/>
  <c r="E24" i="37"/>
  <c r="E79" i="37" s="1"/>
  <c r="D24" i="37"/>
  <c r="D79" i="37" s="1"/>
  <c r="C24" i="37"/>
  <c r="C79" i="37" s="1"/>
  <c r="B24" i="37"/>
  <c r="B60" i="37" s="1"/>
  <c r="Y16" i="37"/>
  <c r="Y78" i="37" s="1"/>
  <c r="X16" i="37"/>
  <c r="X78" i="37" s="1"/>
  <c r="W16" i="37"/>
  <c r="W78" i="38" s="1"/>
  <c r="V16" i="37"/>
  <c r="V78" i="37" s="1"/>
  <c r="U16" i="37"/>
  <c r="U78" i="37" s="1"/>
  <c r="T16" i="37"/>
  <c r="T78" i="37" s="1"/>
  <c r="S16" i="37"/>
  <c r="S78" i="37" s="1"/>
  <c r="R16" i="37"/>
  <c r="R78" i="37" s="1"/>
  <c r="Q16" i="37"/>
  <c r="Q78" i="37" s="1"/>
  <c r="P16" i="37"/>
  <c r="P78" i="37" s="1"/>
  <c r="O16" i="37"/>
  <c r="N16" i="37"/>
  <c r="N78" i="37" s="1"/>
  <c r="M16" i="37"/>
  <c r="M78" i="37" s="1"/>
  <c r="L16" i="37"/>
  <c r="L78" i="37" s="1"/>
  <c r="K16" i="37"/>
  <c r="K78" i="37" s="1"/>
  <c r="J16" i="37"/>
  <c r="J78" i="37" s="1"/>
  <c r="I16" i="37"/>
  <c r="I78" i="37" s="1"/>
  <c r="H16" i="37"/>
  <c r="G16" i="37"/>
  <c r="G78" i="38" s="1"/>
  <c r="F16" i="37"/>
  <c r="F78" i="37" s="1"/>
  <c r="E16" i="37"/>
  <c r="E78" i="37" s="1"/>
  <c r="D16" i="37"/>
  <c r="D78" i="37" s="1"/>
  <c r="C16" i="37"/>
  <c r="C78" i="37" s="1"/>
  <c r="B16" i="37"/>
  <c r="B78" i="37" s="1"/>
  <c r="Y37" i="36"/>
  <c r="X37" i="36"/>
  <c r="W37" i="36"/>
  <c r="V37" i="36"/>
  <c r="U37" i="36"/>
  <c r="T37" i="36"/>
  <c r="S37" i="36"/>
  <c r="R37" i="36"/>
  <c r="Q37" i="36"/>
  <c r="P37" i="36"/>
  <c r="O37" i="36"/>
  <c r="N37" i="36"/>
  <c r="M37" i="36"/>
  <c r="L37" i="36"/>
  <c r="K37" i="36"/>
  <c r="J37" i="36"/>
  <c r="I37" i="36"/>
  <c r="H37" i="36"/>
  <c r="G37" i="36"/>
  <c r="F37" i="36"/>
  <c r="E37" i="36"/>
  <c r="D37" i="36"/>
  <c r="C37" i="36"/>
  <c r="B37" i="36"/>
  <c r="Y36" i="36"/>
  <c r="X36" i="36"/>
  <c r="W36" i="36"/>
  <c r="V36" i="36"/>
  <c r="U36" i="36"/>
  <c r="T36" i="36"/>
  <c r="S36" i="36"/>
  <c r="R36" i="36"/>
  <c r="Q36" i="36"/>
  <c r="P36" i="36"/>
  <c r="O36" i="36"/>
  <c r="N36" i="36"/>
  <c r="M36" i="36"/>
  <c r="L36" i="36"/>
  <c r="K36" i="36"/>
  <c r="J36" i="36"/>
  <c r="I36" i="36"/>
  <c r="H36" i="36"/>
  <c r="G36" i="36"/>
  <c r="F36" i="36"/>
  <c r="E36" i="36"/>
  <c r="D36" i="36"/>
  <c r="C36" i="36"/>
  <c r="B36" i="36"/>
  <c r="Y35" i="36"/>
  <c r="X35" i="36"/>
  <c r="W35" i="36"/>
  <c r="V35" i="36"/>
  <c r="U35" i="36"/>
  <c r="T35" i="36"/>
  <c r="S35" i="36"/>
  <c r="R35" i="36"/>
  <c r="Q35" i="36"/>
  <c r="P35" i="36"/>
  <c r="O35" i="36"/>
  <c r="N35" i="36"/>
  <c r="M35" i="36"/>
  <c r="L35" i="36"/>
  <c r="K35" i="36"/>
  <c r="J35" i="36"/>
  <c r="I35" i="36"/>
  <c r="H35" i="36"/>
  <c r="G35" i="36"/>
  <c r="F35" i="36"/>
  <c r="E35" i="36"/>
  <c r="D35" i="36"/>
  <c r="C35" i="36"/>
  <c r="B35" i="36"/>
  <c r="Y33" i="36"/>
  <c r="Y38" i="36" s="1"/>
  <c r="X33" i="36"/>
  <c r="X38" i="36" s="1"/>
  <c r="W33" i="36"/>
  <c r="W38" i="36" s="1"/>
  <c r="V33" i="36"/>
  <c r="V38" i="36" s="1"/>
  <c r="U33" i="36"/>
  <c r="U38" i="36" s="1"/>
  <c r="T33" i="36"/>
  <c r="T38" i="36" s="1"/>
  <c r="S33" i="36"/>
  <c r="S38" i="36" s="1"/>
  <c r="R33" i="36"/>
  <c r="R38" i="36" s="1"/>
  <c r="Q33" i="36"/>
  <c r="Q38" i="36" s="1"/>
  <c r="P33" i="36"/>
  <c r="P38" i="36" s="1"/>
  <c r="O33" i="36"/>
  <c r="O38" i="36" s="1"/>
  <c r="N33" i="36"/>
  <c r="N38" i="36" s="1"/>
  <c r="M33" i="36"/>
  <c r="M38" i="36" s="1"/>
  <c r="L33" i="36"/>
  <c r="L38" i="36" s="1"/>
  <c r="K33" i="36"/>
  <c r="K38" i="36" s="1"/>
  <c r="J33" i="36"/>
  <c r="J38" i="36" s="1"/>
  <c r="I33" i="36"/>
  <c r="I38" i="36" s="1"/>
  <c r="H33" i="36"/>
  <c r="H38" i="36" s="1"/>
  <c r="G33" i="36"/>
  <c r="G38" i="36" s="1"/>
  <c r="F33" i="36"/>
  <c r="F38" i="36" s="1"/>
  <c r="E33" i="36"/>
  <c r="E38" i="36" s="1"/>
  <c r="D33" i="36"/>
  <c r="D38" i="36" s="1"/>
  <c r="C33" i="36"/>
  <c r="C38" i="36" s="1"/>
  <c r="B33" i="36"/>
  <c r="B38" i="36" s="1"/>
  <c r="Y23" i="36"/>
  <c r="X23" i="36"/>
  <c r="W23" i="36"/>
  <c r="V23" i="36"/>
  <c r="U23" i="36"/>
  <c r="T23" i="36"/>
  <c r="S23" i="36"/>
  <c r="R23" i="36"/>
  <c r="Q23" i="36"/>
  <c r="P23" i="36"/>
  <c r="O23" i="36"/>
  <c r="N23" i="36"/>
  <c r="M23" i="36"/>
  <c r="L23" i="36"/>
  <c r="K23" i="36"/>
  <c r="J23" i="36"/>
  <c r="I23" i="36"/>
  <c r="H23" i="36"/>
  <c r="G23" i="36"/>
  <c r="F23" i="36"/>
  <c r="E23" i="36"/>
  <c r="D23" i="36"/>
  <c r="C23" i="36"/>
  <c r="B23" i="36"/>
  <c r="Y20" i="36"/>
  <c r="X20" i="36"/>
  <c r="W20" i="36"/>
  <c r="V20" i="36"/>
  <c r="U20" i="36"/>
  <c r="T20" i="36"/>
  <c r="S20" i="36"/>
  <c r="R20" i="36"/>
  <c r="Q20" i="36"/>
  <c r="P20" i="36"/>
  <c r="O20" i="36"/>
  <c r="N20" i="36"/>
  <c r="M20" i="36"/>
  <c r="L20" i="36"/>
  <c r="K20" i="36"/>
  <c r="J20" i="36"/>
  <c r="I20" i="36"/>
  <c r="H20" i="36"/>
  <c r="G20" i="36"/>
  <c r="F20" i="36"/>
  <c r="E20" i="36"/>
  <c r="D20" i="36"/>
  <c r="C20" i="36"/>
  <c r="B20" i="36"/>
  <c r="Y14" i="36"/>
  <c r="X14" i="36"/>
  <c r="W14" i="36"/>
  <c r="V14" i="36"/>
  <c r="U14" i="36"/>
  <c r="T14" i="36"/>
  <c r="S14" i="36"/>
  <c r="R14" i="36"/>
  <c r="Q14" i="36"/>
  <c r="P14" i="36"/>
  <c r="O14" i="36"/>
  <c r="N14" i="36"/>
  <c r="M14" i="36"/>
  <c r="L14" i="36"/>
  <c r="K14" i="36"/>
  <c r="J14" i="36"/>
  <c r="I14" i="36"/>
  <c r="H14" i="36"/>
  <c r="G14" i="36"/>
  <c r="F14" i="36"/>
  <c r="E14" i="36"/>
  <c r="D14" i="36"/>
  <c r="C14" i="36"/>
  <c r="B14" i="36"/>
  <c r="Y9" i="36"/>
  <c r="X9" i="36"/>
  <c r="W9" i="36"/>
  <c r="V9" i="36"/>
  <c r="U9" i="36"/>
  <c r="T9" i="36"/>
  <c r="S9" i="36"/>
  <c r="R9" i="36"/>
  <c r="Q9" i="36"/>
  <c r="P9" i="36"/>
  <c r="O9" i="36"/>
  <c r="N9" i="36"/>
  <c r="M9" i="36"/>
  <c r="L9" i="36"/>
  <c r="K9" i="36"/>
  <c r="J9" i="36"/>
  <c r="I9" i="36"/>
  <c r="H9" i="36"/>
  <c r="G9" i="36"/>
  <c r="F9" i="36"/>
  <c r="E9" i="36"/>
  <c r="D9" i="36"/>
  <c r="C9" i="36"/>
  <c r="B9" i="36"/>
  <c r="Y8" i="36"/>
  <c r="X8" i="36"/>
  <c r="W8" i="36"/>
  <c r="V8" i="36"/>
  <c r="U8" i="36"/>
  <c r="T8" i="36"/>
  <c r="S8" i="36"/>
  <c r="R8" i="36"/>
  <c r="Q8" i="36"/>
  <c r="P8" i="36"/>
  <c r="O8" i="36"/>
  <c r="N8" i="36"/>
  <c r="M8" i="36"/>
  <c r="L8" i="36"/>
  <c r="K8" i="36"/>
  <c r="J8" i="36"/>
  <c r="I8" i="36"/>
  <c r="H8" i="36"/>
  <c r="G8" i="36"/>
  <c r="F8" i="36"/>
  <c r="E8" i="36"/>
  <c r="D8" i="36"/>
  <c r="C8" i="36"/>
  <c r="Y83" i="35"/>
  <c r="X83" i="35"/>
  <c r="W83" i="35"/>
  <c r="V83" i="35"/>
  <c r="U83" i="35"/>
  <c r="T83" i="35"/>
  <c r="S83" i="35"/>
  <c r="R83" i="35"/>
  <c r="Q83" i="35"/>
  <c r="P83" i="35"/>
  <c r="O83" i="35"/>
  <c r="N83" i="35"/>
  <c r="M83" i="35"/>
  <c r="L83" i="35"/>
  <c r="K83" i="35"/>
  <c r="J83" i="35"/>
  <c r="I83" i="35"/>
  <c r="H83" i="35"/>
  <c r="G83" i="35"/>
  <c r="F83" i="35"/>
  <c r="E83" i="35"/>
  <c r="D83" i="35"/>
  <c r="C83" i="35"/>
  <c r="B83" i="35"/>
  <c r="Y82" i="35"/>
  <c r="X82" i="35"/>
  <c r="W82" i="35"/>
  <c r="V82" i="35"/>
  <c r="U82" i="35"/>
  <c r="T82" i="35"/>
  <c r="S82" i="35"/>
  <c r="R82" i="35"/>
  <c r="Q82" i="35"/>
  <c r="P82" i="35"/>
  <c r="O82" i="35"/>
  <c r="N82" i="35"/>
  <c r="M82" i="35"/>
  <c r="L82" i="35"/>
  <c r="K82" i="35"/>
  <c r="J82" i="35"/>
  <c r="I82" i="35"/>
  <c r="H82" i="35"/>
  <c r="G82" i="35"/>
  <c r="F82" i="35"/>
  <c r="E82" i="35"/>
  <c r="D82" i="35"/>
  <c r="C82" i="35"/>
  <c r="B82" i="35"/>
  <c r="Y81" i="35"/>
  <c r="X81" i="35"/>
  <c r="W81" i="35"/>
  <c r="V81" i="35"/>
  <c r="U81" i="35"/>
  <c r="T81" i="35"/>
  <c r="S81" i="35"/>
  <c r="R81" i="35"/>
  <c r="Q81" i="35"/>
  <c r="P81" i="35"/>
  <c r="O81" i="35"/>
  <c r="N81" i="35"/>
  <c r="M81" i="35"/>
  <c r="L81" i="35"/>
  <c r="K81" i="35"/>
  <c r="J81" i="35"/>
  <c r="I81" i="35"/>
  <c r="H81" i="35"/>
  <c r="G81" i="35"/>
  <c r="F81" i="35"/>
  <c r="E81" i="35"/>
  <c r="D81" i="35"/>
  <c r="C81" i="35"/>
  <c r="B81" i="35"/>
  <c r="Y77" i="35"/>
  <c r="X77" i="35"/>
  <c r="W77" i="35"/>
  <c r="V77" i="35"/>
  <c r="U77" i="35"/>
  <c r="T77" i="35"/>
  <c r="S77" i="35"/>
  <c r="R77" i="35"/>
  <c r="Q77" i="35"/>
  <c r="P77" i="35"/>
  <c r="O77" i="35"/>
  <c r="N77" i="35"/>
  <c r="M77" i="35"/>
  <c r="L77" i="35"/>
  <c r="K77" i="35"/>
  <c r="J77" i="35"/>
  <c r="I77" i="35"/>
  <c r="H77" i="35"/>
  <c r="G77" i="35"/>
  <c r="F77" i="35"/>
  <c r="E77" i="35"/>
  <c r="D77" i="35"/>
  <c r="C77" i="35"/>
  <c r="B77" i="35"/>
  <c r="Y76" i="35"/>
  <c r="X76" i="35"/>
  <c r="W76" i="35"/>
  <c r="V76" i="35"/>
  <c r="U76" i="35"/>
  <c r="T76" i="35"/>
  <c r="S76" i="35"/>
  <c r="R76" i="35"/>
  <c r="Q76" i="35"/>
  <c r="P76" i="35"/>
  <c r="O76" i="35"/>
  <c r="N76" i="35"/>
  <c r="M76" i="35"/>
  <c r="L76" i="35"/>
  <c r="K76" i="35"/>
  <c r="J76" i="35"/>
  <c r="I76" i="35"/>
  <c r="H76" i="35"/>
  <c r="G76" i="35"/>
  <c r="F76" i="35"/>
  <c r="E76" i="35"/>
  <c r="D76" i="35"/>
  <c r="C76" i="35"/>
  <c r="B76" i="35"/>
  <c r="Y75" i="35"/>
  <c r="X75" i="35"/>
  <c r="W75" i="35"/>
  <c r="V75" i="35"/>
  <c r="U75" i="35"/>
  <c r="T75" i="35"/>
  <c r="S75" i="35"/>
  <c r="R75" i="35"/>
  <c r="Q75" i="35"/>
  <c r="P75" i="35"/>
  <c r="O75" i="35"/>
  <c r="N75" i="35"/>
  <c r="M75" i="35"/>
  <c r="L75" i="35"/>
  <c r="K75" i="35"/>
  <c r="J75" i="35"/>
  <c r="I75" i="35"/>
  <c r="H75" i="35"/>
  <c r="G75" i="35"/>
  <c r="F75" i="35"/>
  <c r="E75" i="35"/>
  <c r="D75" i="35"/>
  <c r="C75" i="35"/>
  <c r="B75" i="35"/>
  <c r="Y74" i="35"/>
  <c r="X74" i="35"/>
  <c r="W74" i="35"/>
  <c r="V74" i="35"/>
  <c r="U74" i="35"/>
  <c r="T74" i="35"/>
  <c r="S74" i="35"/>
  <c r="R74" i="35"/>
  <c r="Q74" i="35"/>
  <c r="P74" i="35"/>
  <c r="O74" i="35"/>
  <c r="N74" i="35"/>
  <c r="M74" i="35"/>
  <c r="L74" i="35"/>
  <c r="K74" i="35"/>
  <c r="J74" i="35"/>
  <c r="I74" i="35"/>
  <c r="H74" i="35"/>
  <c r="G74" i="35"/>
  <c r="F74" i="35"/>
  <c r="E74" i="35"/>
  <c r="D74" i="35"/>
  <c r="C74" i="35"/>
  <c r="B74" i="35"/>
  <c r="Y73" i="35"/>
  <c r="X73" i="35"/>
  <c r="W73" i="35"/>
  <c r="V73" i="35"/>
  <c r="U73" i="35"/>
  <c r="T73" i="35"/>
  <c r="S73" i="35"/>
  <c r="R73" i="35"/>
  <c r="Q73" i="35"/>
  <c r="P73" i="35"/>
  <c r="O73" i="35"/>
  <c r="N73" i="35"/>
  <c r="M73" i="35"/>
  <c r="L73" i="35"/>
  <c r="K73" i="35"/>
  <c r="J73" i="35"/>
  <c r="I73" i="35"/>
  <c r="H73" i="35"/>
  <c r="G73" i="35"/>
  <c r="F73" i="35"/>
  <c r="E73" i="35"/>
  <c r="D73" i="35"/>
  <c r="C73" i="35"/>
  <c r="B73" i="35"/>
  <c r="Y72" i="35"/>
  <c r="X72" i="35"/>
  <c r="W72" i="35"/>
  <c r="V72" i="35"/>
  <c r="U72" i="35"/>
  <c r="T72" i="35"/>
  <c r="S72" i="35"/>
  <c r="R72" i="35"/>
  <c r="Q72" i="35"/>
  <c r="P72" i="35"/>
  <c r="O72" i="35"/>
  <c r="N72" i="35"/>
  <c r="M72" i="35"/>
  <c r="L72" i="35"/>
  <c r="K72" i="35"/>
  <c r="J72" i="35"/>
  <c r="I72" i="35"/>
  <c r="H72" i="35"/>
  <c r="G72" i="35"/>
  <c r="F72" i="35"/>
  <c r="E72" i="35"/>
  <c r="D72" i="35"/>
  <c r="C72" i="35"/>
  <c r="B72" i="35"/>
  <c r="Y68" i="35"/>
  <c r="X68" i="35"/>
  <c r="W68" i="35"/>
  <c r="V68" i="35"/>
  <c r="U68" i="35"/>
  <c r="T68" i="35"/>
  <c r="S68" i="35"/>
  <c r="R68" i="35"/>
  <c r="Q68" i="35"/>
  <c r="P68" i="35"/>
  <c r="O68" i="35"/>
  <c r="N68" i="35"/>
  <c r="M68" i="35"/>
  <c r="L68" i="35"/>
  <c r="K68" i="35"/>
  <c r="J68" i="35"/>
  <c r="I68" i="35"/>
  <c r="H68" i="35"/>
  <c r="G68" i="35"/>
  <c r="F68" i="35"/>
  <c r="E68" i="35"/>
  <c r="D68" i="35"/>
  <c r="C68" i="35"/>
  <c r="B68" i="35"/>
  <c r="Y67" i="35"/>
  <c r="X67" i="35"/>
  <c r="W67" i="35"/>
  <c r="V67" i="35"/>
  <c r="U67" i="35"/>
  <c r="T67" i="35"/>
  <c r="S67" i="35"/>
  <c r="R67" i="35"/>
  <c r="Q67" i="35"/>
  <c r="P67" i="35"/>
  <c r="O67" i="35"/>
  <c r="N67" i="35"/>
  <c r="M67" i="35"/>
  <c r="L67" i="35"/>
  <c r="K67" i="35"/>
  <c r="J67" i="35"/>
  <c r="I67" i="35"/>
  <c r="H67" i="35"/>
  <c r="G67" i="35"/>
  <c r="F67" i="35"/>
  <c r="E67" i="35"/>
  <c r="D67" i="35"/>
  <c r="C67" i="35"/>
  <c r="B67" i="35"/>
  <c r="Y66" i="35"/>
  <c r="X66" i="35"/>
  <c r="W66" i="35"/>
  <c r="V66" i="35"/>
  <c r="U66" i="35"/>
  <c r="T66" i="35"/>
  <c r="S66" i="35"/>
  <c r="R66" i="35"/>
  <c r="Q66" i="35"/>
  <c r="P66" i="35"/>
  <c r="O66" i="35"/>
  <c r="N66" i="35"/>
  <c r="M66" i="35"/>
  <c r="L66" i="35"/>
  <c r="K66" i="35"/>
  <c r="J66" i="35"/>
  <c r="I66" i="35"/>
  <c r="H66" i="35"/>
  <c r="G66" i="35"/>
  <c r="F66" i="35"/>
  <c r="E66" i="35"/>
  <c r="D66" i="35"/>
  <c r="C66" i="35"/>
  <c r="B66" i="35"/>
  <c r="Y65" i="35"/>
  <c r="X65" i="35"/>
  <c r="W65" i="35"/>
  <c r="V65" i="35"/>
  <c r="V51" i="35" s="1"/>
  <c r="U65" i="35"/>
  <c r="T65" i="35"/>
  <c r="S65" i="35"/>
  <c r="R65" i="35"/>
  <c r="Q65" i="35"/>
  <c r="P65" i="35"/>
  <c r="O65" i="35"/>
  <c r="N65" i="35"/>
  <c r="M65" i="35"/>
  <c r="L65" i="35"/>
  <c r="K65" i="35"/>
  <c r="J65" i="35"/>
  <c r="I65" i="35"/>
  <c r="H65" i="35"/>
  <c r="G65" i="35"/>
  <c r="F65" i="35"/>
  <c r="E65" i="35"/>
  <c r="D65" i="35"/>
  <c r="C65" i="35"/>
  <c r="B65" i="35"/>
  <c r="Y64" i="35"/>
  <c r="X64" i="35"/>
  <c r="W64" i="35"/>
  <c r="V64" i="35"/>
  <c r="U64" i="35"/>
  <c r="T64" i="35"/>
  <c r="S64" i="35"/>
  <c r="R64" i="35"/>
  <c r="Q64" i="35"/>
  <c r="P64" i="35"/>
  <c r="O64" i="35"/>
  <c r="N64" i="35"/>
  <c r="M64" i="35"/>
  <c r="L64" i="35"/>
  <c r="K64" i="35"/>
  <c r="J64" i="35"/>
  <c r="I64" i="35"/>
  <c r="H64" i="35"/>
  <c r="G64" i="35"/>
  <c r="F64" i="35"/>
  <c r="E64" i="35"/>
  <c r="D64" i="35"/>
  <c r="C64" i="35"/>
  <c r="B64" i="35"/>
  <c r="F63" i="35"/>
  <c r="Y62" i="35"/>
  <c r="X62" i="35"/>
  <c r="W62" i="35"/>
  <c r="V62" i="35"/>
  <c r="U62" i="35"/>
  <c r="T62" i="35"/>
  <c r="S62" i="35"/>
  <c r="R62" i="35"/>
  <c r="Q62" i="35"/>
  <c r="P62" i="35"/>
  <c r="O62" i="35"/>
  <c r="N62" i="35"/>
  <c r="M62" i="35"/>
  <c r="L62" i="35"/>
  <c r="K62" i="35"/>
  <c r="J62" i="35"/>
  <c r="I62" i="35"/>
  <c r="H62" i="35"/>
  <c r="G62" i="35"/>
  <c r="F62" i="35"/>
  <c r="E62" i="35"/>
  <c r="D62" i="35"/>
  <c r="C62" i="35"/>
  <c r="B62" i="35"/>
  <c r="Y61" i="35"/>
  <c r="X61" i="35"/>
  <c r="W61" i="35"/>
  <c r="V61" i="35"/>
  <c r="U61" i="35"/>
  <c r="T61" i="35"/>
  <c r="S61" i="35"/>
  <c r="R61" i="35"/>
  <c r="Q61" i="35"/>
  <c r="P61" i="35"/>
  <c r="O61" i="35"/>
  <c r="N61" i="35"/>
  <c r="M61" i="35"/>
  <c r="L61" i="35"/>
  <c r="K61" i="35"/>
  <c r="J61" i="35"/>
  <c r="I61" i="35"/>
  <c r="H61" i="35"/>
  <c r="G61" i="35"/>
  <c r="F61" i="35"/>
  <c r="E61" i="35"/>
  <c r="D61" i="35"/>
  <c r="C61" i="35"/>
  <c r="B61" i="35"/>
  <c r="Y59" i="35"/>
  <c r="X59" i="35"/>
  <c r="W59" i="35"/>
  <c r="V59" i="35"/>
  <c r="U59" i="35"/>
  <c r="T59" i="35"/>
  <c r="S59" i="35"/>
  <c r="R59" i="35"/>
  <c r="Q59" i="35"/>
  <c r="P59" i="35"/>
  <c r="O59" i="35"/>
  <c r="N59" i="35"/>
  <c r="M59" i="35"/>
  <c r="L59" i="35"/>
  <c r="K59" i="35"/>
  <c r="J59" i="35"/>
  <c r="I59" i="35"/>
  <c r="H59" i="35"/>
  <c r="G59" i="35"/>
  <c r="F59" i="35"/>
  <c r="E59" i="35"/>
  <c r="D59" i="35"/>
  <c r="C59" i="35"/>
  <c r="B59" i="35"/>
  <c r="Y58" i="35"/>
  <c r="X58" i="35"/>
  <c r="W58" i="35"/>
  <c r="V58" i="35"/>
  <c r="U58" i="35"/>
  <c r="T58" i="35"/>
  <c r="S58" i="35"/>
  <c r="R58" i="35"/>
  <c r="Q58" i="35"/>
  <c r="P58" i="35"/>
  <c r="O58" i="35"/>
  <c r="N58" i="35"/>
  <c r="M58" i="35"/>
  <c r="L58" i="35"/>
  <c r="K58" i="35"/>
  <c r="J58" i="35"/>
  <c r="I58" i="35"/>
  <c r="H58" i="35"/>
  <c r="G58" i="35"/>
  <c r="F58" i="35"/>
  <c r="E58" i="35"/>
  <c r="D58" i="35"/>
  <c r="C58" i="35"/>
  <c r="B58" i="35"/>
  <c r="W57" i="35"/>
  <c r="Y56" i="35"/>
  <c r="X56" i="35"/>
  <c r="W56" i="35"/>
  <c r="V56" i="35"/>
  <c r="U56" i="35"/>
  <c r="T56" i="35"/>
  <c r="S56" i="35"/>
  <c r="R56" i="35"/>
  <c r="R51" i="35" s="1"/>
  <c r="Q56" i="35"/>
  <c r="Q51" i="35" s="1"/>
  <c r="P56" i="35"/>
  <c r="O56" i="35"/>
  <c r="N56" i="35"/>
  <c r="M56" i="35"/>
  <c r="L56" i="35"/>
  <c r="K56" i="35"/>
  <c r="J56" i="35"/>
  <c r="I56" i="35"/>
  <c r="H56" i="35"/>
  <c r="G56" i="35"/>
  <c r="F56" i="35"/>
  <c r="E56" i="35"/>
  <c r="D56" i="35"/>
  <c r="C56" i="35"/>
  <c r="B56" i="35"/>
  <c r="Y55" i="35"/>
  <c r="X55" i="35"/>
  <c r="W55" i="35"/>
  <c r="V55" i="35"/>
  <c r="U55" i="35"/>
  <c r="T55" i="35"/>
  <c r="S55" i="35"/>
  <c r="R55" i="35"/>
  <c r="Q55" i="35"/>
  <c r="P55" i="35"/>
  <c r="P51" i="35" s="1"/>
  <c r="O55" i="35"/>
  <c r="O51" i="35" s="1"/>
  <c r="N55" i="35"/>
  <c r="N51" i="35" s="1"/>
  <c r="M55" i="35"/>
  <c r="L55" i="35"/>
  <c r="K55" i="35"/>
  <c r="J55" i="35"/>
  <c r="I55" i="35"/>
  <c r="H55" i="35"/>
  <c r="G55" i="35"/>
  <c r="F55" i="35"/>
  <c r="E55" i="35"/>
  <c r="D55" i="35"/>
  <c r="C55" i="35"/>
  <c r="B55" i="35"/>
  <c r="Y54" i="35"/>
  <c r="X54" i="35"/>
  <c r="W54" i="35"/>
  <c r="V54" i="35"/>
  <c r="U54" i="35"/>
  <c r="T54" i="35"/>
  <c r="S54" i="35"/>
  <c r="R54" i="35"/>
  <c r="Q54" i="35"/>
  <c r="P54" i="35"/>
  <c r="O54" i="35"/>
  <c r="N54" i="35"/>
  <c r="M54" i="35"/>
  <c r="L54" i="35"/>
  <c r="K54" i="35"/>
  <c r="J54" i="35"/>
  <c r="I54" i="35"/>
  <c r="H54" i="35"/>
  <c r="G54" i="35"/>
  <c r="F54" i="35"/>
  <c r="E54" i="35"/>
  <c r="D54" i="35"/>
  <c r="C54" i="35"/>
  <c r="B54" i="35"/>
  <c r="Y53" i="35"/>
  <c r="X53" i="35"/>
  <c r="W53" i="35"/>
  <c r="W51" i="35" s="1"/>
  <c r="V53" i="35"/>
  <c r="U53" i="35"/>
  <c r="T53" i="35"/>
  <c r="S53" i="35"/>
  <c r="R53" i="35"/>
  <c r="Q53" i="35"/>
  <c r="P53" i="35"/>
  <c r="O53" i="35"/>
  <c r="N53" i="35"/>
  <c r="M53" i="35"/>
  <c r="M51" i="35" s="1"/>
  <c r="L53" i="35"/>
  <c r="K53" i="35"/>
  <c r="J53" i="35"/>
  <c r="I53" i="35"/>
  <c r="H53" i="35"/>
  <c r="G53" i="35"/>
  <c r="F53" i="35"/>
  <c r="F51" i="35" s="1"/>
  <c r="E53" i="35"/>
  <c r="E51" i="35" s="1"/>
  <c r="D53" i="35"/>
  <c r="C53" i="35"/>
  <c r="B53" i="35"/>
  <c r="Y52" i="35"/>
  <c r="X52" i="35"/>
  <c r="X51" i="35" s="1"/>
  <c r="W52" i="35"/>
  <c r="V52" i="35"/>
  <c r="U52" i="35"/>
  <c r="U51" i="35" s="1"/>
  <c r="T52" i="35"/>
  <c r="T51" i="35" s="1"/>
  <c r="S52" i="35"/>
  <c r="S51" i="35" s="1"/>
  <c r="R52" i="35"/>
  <c r="Q52" i="35"/>
  <c r="P52" i="35"/>
  <c r="O52" i="35"/>
  <c r="N52" i="35"/>
  <c r="M52" i="35"/>
  <c r="L52" i="35"/>
  <c r="L51" i="35" s="1"/>
  <c r="K52" i="35"/>
  <c r="K51" i="35" s="1"/>
  <c r="J52" i="35"/>
  <c r="J51" i="35" s="1"/>
  <c r="I52" i="35"/>
  <c r="I51" i="35" s="1"/>
  <c r="H52" i="35"/>
  <c r="H51" i="35" s="1"/>
  <c r="G52" i="35"/>
  <c r="G51" i="35" s="1"/>
  <c r="F52" i="35"/>
  <c r="E52" i="35"/>
  <c r="D52" i="35"/>
  <c r="D51" i="35" s="1"/>
  <c r="C52" i="35"/>
  <c r="C51" i="35" s="1"/>
  <c r="B52" i="35"/>
  <c r="B51" i="35" s="1"/>
  <c r="Y51" i="35"/>
  <c r="Y27" i="35"/>
  <c r="X27" i="35"/>
  <c r="W27" i="35"/>
  <c r="W63" i="35" s="1"/>
  <c r="V27" i="35"/>
  <c r="V63" i="35" s="1"/>
  <c r="U27" i="35"/>
  <c r="T27" i="35"/>
  <c r="S27" i="35"/>
  <c r="R27" i="35"/>
  <c r="Q27" i="35"/>
  <c r="P27" i="35"/>
  <c r="O27" i="35"/>
  <c r="O63" i="35" s="1"/>
  <c r="N27" i="35"/>
  <c r="N63" i="35" s="1"/>
  <c r="M27" i="35"/>
  <c r="L27" i="35"/>
  <c r="K27" i="35"/>
  <c r="J27" i="35"/>
  <c r="I27" i="35"/>
  <c r="H27" i="35"/>
  <c r="G27" i="35"/>
  <c r="G63" i="35" s="1"/>
  <c r="F27" i="35"/>
  <c r="E27" i="35"/>
  <c r="D27" i="35"/>
  <c r="C27" i="35"/>
  <c r="B27" i="35"/>
  <c r="Y24" i="35"/>
  <c r="Y60" i="35" s="1"/>
  <c r="X24" i="35"/>
  <c r="X60" i="35" s="1"/>
  <c r="W24" i="35"/>
  <c r="V24" i="35"/>
  <c r="U24" i="35"/>
  <c r="T24" i="35"/>
  <c r="S24" i="35"/>
  <c r="R24" i="35"/>
  <c r="Q24" i="35"/>
  <c r="Q60" i="35" s="1"/>
  <c r="P24" i="35"/>
  <c r="P60" i="35" s="1"/>
  <c r="O24" i="35"/>
  <c r="N24" i="35"/>
  <c r="N79" i="35" s="1"/>
  <c r="M24" i="35"/>
  <c r="M79" i="35" s="1"/>
  <c r="L24" i="35"/>
  <c r="K24" i="35"/>
  <c r="J24" i="35"/>
  <c r="I24" i="35"/>
  <c r="I60" i="35" s="1"/>
  <c r="H24" i="35"/>
  <c r="H60" i="35" s="1"/>
  <c r="G24" i="35"/>
  <c r="F24" i="35"/>
  <c r="E24" i="35"/>
  <c r="D24" i="35"/>
  <c r="C24" i="35"/>
  <c r="B24" i="35"/>
  <c r="Y16" i="35"/>
  <c r="X16" i="35"/>
  <c r="W16" i="35"/>
  <c r="V16" i="35"/>
  <c r="V57" i="35" s="1"/>
  <c r="U16" i="35"/>
  <c r="T16" i="35"/>
  <c r="S16" i="35"/>
  <c r="S57" i="35" s="1"/>
  <c r="R16" i="35"/>
  <c r="Q16" i="35"/>
  <c r="P16" i="35"/>
  <c r="O16" i="35"/>
  <c r="O57" i="35" s="1"/>
  <c r="N16" i="35"/>
  <c r="N57" i="35" s="1"/>
  <c r="M16" i="35"/>
  <c r="L16" i="35"/>
  <c r="K16" i="35"/>
  <c r="K57" i="35" s="1"/>
  <c r="J16" i="35"/>
  <c r="I16" i="35"/>
  <c r="H16" i="35"/>
  <c r="G16" i="35"/>
  <c r="G57" i="35" s="1"/>
  <c r="F16" i="35"/>
  <c r="F57" i="35" s="1"/>
  <c r="E16" i="35"/>
  <c r="D16" i="35"/>
  <c r="C16" i="35"/>
  <c r="C57" i="35" s="1"/>
  <c r="B16" i="35"/>
  <c r="Y83" i="34"/>
  <c r="X83" i="34"/>
  <c r="W83" i="34"/>
  <c r="V83" i="34"/>
  <c r="U83" i="34"/>
  <c r="T83" i="34"/>
  <c r="S83" i="34"/>
  <c r="R83" i="34"/>
  <c r="Q83" i="34"/>
  <c r="P83" i="34"/>
  <c r="O83" i="34"/>
  <c r="N83" i="34"/>
  <c r="M83" i="34"/>
  <c r="L83" i="34"/>
  <c r="K83" i="34"/>
  <c r="J83" i="34"/>
  <c r="I83" i="34"/>
  <c r="H83" i="34"/>
  <c r="G83" i="34"/>
  <c r="F83" i="34"/>
  <c r="E83" i="34"/>
  <c r="D83" i="34"/>
  <c r="C83" i="34"/>
  <c r="B83" i="34"/>
  <c r="Y82" i="34"/>
  <c r="X82" i="34"/>
  <c r="W82" i="34"/>
  <c r="V82" i="34"/>
  <c r="U82" i="34"/>
  <c r="T82" i="34"/>
  <c r="S82" i="34"/>
  <c r="R82" i="34"/>
  <c r="Q82" i="34"/>
  <c r="P82" i="34"/>
  <c r="O82" i="34"/>
  <c r="N82" i="34"/>
  <c r="M82" i="34"/>
  <c r="L82" i="34"/>
  <c r="K82" i="34"/>
  <c r="J82" i="34"/>
  <c r="I82" i="34"/>
  <c r="H82" i="34"/>
  <c r="G82" i="34"/>
  <c r="F82" i="34"/>
  <c r="E82" i="34"/>
  <c r="D82" i="34"/>
  <c r="C82" i="34"/>
  <c r="B82" i="34"/>
  <c r="Y81" i="34"/>
  <c r="X81" i="34"/>
  <c r="W81" i="34"/>
  <c r="V81" i="34"/>
  <c r="U81" i="34"/>
  <c r="T81" i="34"/>
  <c r="S81" i="34"/>
  <c r="R81" i="34"/>
  <c r="Q81" i="34"/>
  <c r="P81" i="34"/>
  <c r="O81" i="34"/>
  <c r="N81" i="34"/>
  <c r="M81" i="34"/>
  <c r="L81" i="34"/>
  <c r="K81" i="34"/>
  <c r="J81" i="34"/>
  <c r="I81" i="34"/>
  <c r="H81" i="34"/>
  <c r="G81" i="34"/>
  <c r="F81" i="34"/>
  <c r="E81" i="34"/>
  <c r="D81" i="34"/>
  <c r="C81" i="34"/>
  <c r="B81" i="34"/>
  <c r="Y77" i="34"/>
  <c r="X77" i="34"/>
  <c r="W77" i="34"/>
  <c r="V77" i="34"/>
  <c r="U77" i="34"/>
  <c r="T77" i="34"/>
  <c r="S77" i="34"/>
  <c r="R77" i="34"/>
  <c r="Q77" i="34"/>
  <c r="P77" i="34"/>
  <c r="O77" i="34"/>
  <c r="N77" i="34"/>
  <c r="M77" i="34"/>
  <c r="L77" i="34"/>
  <c r="K77" i="34"/>
  <c r="J77" i="34"/>
  <c r="I77" i="34"/>
  <c r="H77" i="34"/>
  <c r="G77" i="34"/>
  <c r="F77" i="34"/>
  <c r="E77" i="34"/>
  <c r="D77" i="34"/>
  <c r="C77" i="34"/>
  <c r="B77" i="34"/>
  <c r="Y76" i="34"/>
  <c r="X76" i="34"/>
  <c r="W76" i="34"/>
  <c r="V76" i="34"/>
  <c r="U76" i="34"/>
  <c r="T76" i="34"/>
  <c r="S76" i="34"/>
  <c r="R76" i="34"/>
  <c r="Q76" i="34"/>
  <c r="P76" i="34"/>
  <c r="O76" i="34"/>
  <c r="N76" i="34"/>
  <c r="M76" i="34"/>
  <c r="L76" i="34"/>
  <c r="K76" i="34"/>
  <c r="J76" i="34"/>
  <c r="I76" i="34"/>
  <c r="H76" i="34"/>
  <c r="G76" i="34"/>
  <c r="F76" i="34"/>
  <c r="E76" i="34"/>
  <c r="D76" i="34"/>
  <c r="C76" i="34"/>
  <c r="B76" i="34"/>
  <c r="Y75" i="34"/>
  <c r="X75" i="34"/>
  <c r="W75" i="34"/>
  <c r="V75" i="34"/>
  <c r="U75" i="34"/>
  <c r="T75" i="34"/>
  <c r="S75" i="34"/>
  <c r="R75" i="34"/>
  <c r="Q75" i="34"/>
  <c r="P75" i="34"/>
  <c r="O75" i="34"/>
  <c r="N75" i="34"/>
  <c r="M75" i="34"/>
  <c r="L75" i="34"/>
  <c r="K75" i="34"/>
  <c r="J75" i="34"/>
  <c r="I75" i="34"/>
  <c r="H75" i="34"/>
  <c r="G75" i="34"/>
  <c r="F75" i="34"/>
  <c r="E75" i="34"/>
  <c r="D75" i="34"/>
  <c r="C75" i="34"/>
  <c r="B75" i="34"/>
  <c r="Y74" i="34"/>
  <c r="X74" i="34"/>
  <c r="W74" i="34"/>
  <c r="V74" i="34"/>
  <c r="U74" i="34"/>
  <c r="T74" i="34"/>
  <c r="S74" i="34"/>
  <c r="R74" i="34"/>
  <c r="Q74" i="34"/>
  <c r="P74" i="34"/>
  <c r="O74" i="34"/>
  <c r="N74" i="34"/>
  <c r="M74" i="34"/>
  <c r="L74" i="34"/>
  <c r="K74" i="34"/>
  <c r="J74" i="34"/>
  <c r="I74" i="34"/>
  <c r="H74" i="34"/>
  <c r="G74" i="34"/>
  <c r="F74" i="34"/>
  <c r="E74" i="34"/>
  <c r="D74" i="34"/>
  <c r="C74" i="34"/>
  <c r="B74" i="34"/>
  <c r="Y73" i="34"/>
  <c r="X73" i="34"/>
  <c r="W73" i="34"/>
  <c r="V73" i="34"/>
  <c r="U73" i="34"/>
  <c r="T73" i="34"/>
  <c r="S73" i="34"/>
  <c r="R73" i="34"/>
  <c r="Q73" i="34"/>
  <c r="P73" i="34"/>
  <c r="O73" i="34"/>
  <c r="N73" i="34"/>
  <c r="M73" i="34"/>
  <c r="L73" i="34"/>
  <c r="K73" i="34"/>
  <c r="J73" i="34"/>
  <c r="I73" i="34"/>
  <c r="H73" i="34"/>
  <c r="G73" i="34"/>
  <c r="F73" i="34"/>
  <c r="E73" i="34"/>
  <c r="D73" i="34"/>
  <c r="C73" i="34"/>
  <c r="B73" i="34"/>
  <c r="Y72" i="34"/>
  <c r="X72" i="34"/>
  <c r="W72" i="34"/>
  <c r="V72" i="34"/>
  <c r="U72" i="34"/>
  <c r="T72" i="34"/>
  <c r="S72" i="34"/>
  <c r="R72" i="34"/>
  <c r="Q72" i="34"/>
  <c r="P72" i="34"/>
  <c r="O72" i="34"/>
  <c r="N72" i="34"/>
  <c r="M72" i="34"/>
  <c r="L72" i="34"/>
  <c r="K72" i="34"/>
  <c r="J72" i="34"/>
  <c r="I72" i="34"/>
  <c r="H72" i="34"/>
  <c r="G72" i="34"/>
  <c r="F72" i="34"/>
  <c r="E72" i="34"/>
  <c r="D72" i="34"/>
  <c r="C72" i="34"/>
  <c r="B72" i="34"/>
  <c r="Y68" i="34"/>
  <c r="X68" i="34"/>
  <c r="W68" i="34"/>
  <c r="V68" i="34"/>
  <c r="U68" i="34"/>
  <c r="T68" i="34"/>
  <c r="S68" i="34"/>
  <c r="R68" i="34"/>
  <c r="Q68" i="34"/>
  <c r="P68" i="34"/>
  <c r="O68" i="34"/>
  <c r="N68" i="34"/>
  <c r="M68" i="34"/>
  <c r="L68" i="34"/>
  <c r="K68" i="34"/>
  <c r="J68" i="34"/>
  <c r="I68" i="34"/>
  <c r="H68" i="34"/>
  <c r="G68" i="34"/>
  <c r="F68" i="34"/>
  <c r="E68" i="34"/>
  <c r="D68" i="34"/>
  <c r="C68" i="34"/>
  <c r="B68" i="34"/>
  <c r="Y67" i="34"/>
  <c r="X67" i="34"/>
  <c r="W67" i="34"/>
  <c r="V67" i="34"/>
  <c r="U67" i="34"/>
  <c r="T67" i="34"/>
  <c r="S67" i="34"/>
  <c r="R67" i="34"/>
  <c r="Q67" i="34"/>
  <c r="P67" i="34"/>
  <c r="O67" i="34"/>
  <c r="N67" i="34"/>
  <c r="M67" i="34"/>
  <c r="L67" i="34"/>
  <c r="K67" i="34"/>
  <c r="J67" i="34"/>
  <c r="I67" i="34"/>
  <c r="H67" i="34"/>
  <c r="G67" i="34"/>
  <c r="F67" i="34"/>
  <c r="E67" i="34"/>
  <c r="D67" i="34"/>
  <c r="C67" i="34"/>
  <c r="B67" i="34"/>
  <c r="Y66" i="34"/>
  <c r="X66" i="34"/>
  <c r="W66" i="34"/>
  <c r="V66" i="34"/>
  <c r="U66" i="34"/>
  <c r="T66" i="34"/>
  <c r="S66" i="34"/>
  <c r="R66" i="34"/>
  <c r="Q66" i="34"/>
  <c r="P66" i="34"/>
  <c r="O66" i="34"/>
  <c r="N66" i="34"/>
  <c r="M66" i="34"/>
  <c r="L66" i="34"/>
  <c r="K66" i="34"/>
  <c r="J66" i="34"/>
  <c r="I66" i="34"/>
  <c r="H66" i="34"/>
  <c r="G66" i="34"/>
  <c r="F66" i="34"/>
  <c r="E66" i="34"/>
  <c r="D66" i="34"/>
  <c r="C66" i="34"/>
  <c r="B66" i="34"/>
  <c r="Y65" i="34"/>
  <c r="X65" i="34"/>
  <c r="W65" i="34"/>
  <c r="V65" i="34"/>
  <c r="U65" i="34"/>
  <c r="T65" i="34"/>
  <c r="S65" i="34"/>
  <c r="R65" i="34"/>
  <c r="Q65" i="34"/>
  <c r="P65" i="34"/>
  <c r="O65" i="34"/>
  <c r="N65" i="34"/>
  <c r="M65" i="34"/>
  <c r="L65" i="34"/>
  <c r="K65" i="34"/>
  <c r="J65" i="34"/>
  <c r="I65" i="34"/>
  <c r="H65" i="34"/>
  <c r="G65" i="34"/>
  <c r="F65" i="34"/>
  <c r="E65" i="34"/>
  <c r="D65" i="34"/>
  <c r="C65" i="34"/>
  <c r="B65" i="34"/>
  <c r="Y64" i="34"/>
  <c r="X64" i="34"/>
  <c r="W64" i="34"/>
  <c r="V64" i="34"/>
  <c r="U64" i="34"/>
  <c r="T64" i="34"/>
  <c r="S64" i="34"/>
  <c r="R64" i="34"/>
  <c r="Q64" i="34"/>
  <c r="P64" i="34"/>
  <c r="O64" i="34"/>
  <c r="N64" i="34"/>
  <c r="M64" i="34"/>
  <c r="L64" i="34"/>
  <c r="K64" i="34"/>
  <c r="J64" i="34"/>
  <c r="I64" i="34"/>
  <c r="H64" i="34"/>
  <c r="G64" i="34"/>
  <c r="F64" i="34"/>
  <c r="E64" i="34"/>
  <c r="D64" i="34"/>
  <c r="C64" i="34"/>
  <c r="B64" i="34"/>
  <c r="S63" i="34"/>
  <c r="B63" i="34"/>
  <c r="Y62" i="34"/>
  <c r="X62" i="34"/>
  <c r="W62" i="34"/>
  <c r="V62" i="34"/>
  <c r="U62" i="34"/>
  <c r="T62" i="34"/>
  <c r="S62" i="34"/>
  <c r="R62" i="34"/>
  <c r="Q62" i="34"/>
  <c r="P62" i="34"/>
  <c r="O62" i="34"/>
  <c r="N62" i="34"/>
  <c r="M62" i="34"/>
  <c r="L62" i="34"/>
  <c r="K62" i="34"/>
  <c r="J62" i="34"/>
  <c r="I62" i="34"/>
  <c r="H62" i="34"/>
  <c r="G62" i="34"/>
  <c r="F62" i="34"/>
  <c r="E62" i="34"/>
  <c r="D62" i="34"/>
  <c r="C62" i="34"/>
  <c r="B62" i="34"/>
  <c r="Y61" i="34"/>
  <c r="X61" i="34"/>
  <c r="W61" i="34"/>
  <c r="V61" i="34"/>
  <c r="U61" i="34"/>
  <c r="T61" i="34"/>
  <c r="S61" i="34"/>
  <c r="R61" i="34"/>
  <c r="Q61" i="34"/>
  <c r="P61" i="34"/>
  <c r="O61" i="34"/>
  <c r="N61" i="34"/>
  <c r="M61" i="34"/>
  <c r="L61" i="34"/>
  <c r="K61" i="34"/>
  <c r="J61" i="34"/>
  <c r="I61" i="34"/>
  <c r="H61" i="34"/>
  <c r="G61" i="34"/>
  <c r="F61" i="34"/>
  <c r="E61" i="34"/>
  <c r="D61" i="34"/>
  <c r="C61" i="34"/>
  <c r="B61" i="34"/>
  <c r="U60" i="34"/>
  <c r="T60" i="34"/>
  <c r="Y59" i="34"/>
  <c r="X59" i="34"/>
  <c r="W59" i="34"/>
  <c r="V59" i="34"/>
  <c r="U59" i="34"/>
  <c r="T59" i="34"/>
  <c r="S59" i="34"/>
  <c r="R59" i="34"/>
  <c r="Q59" i="34"/>
  <c r="P59" i="34"/>
  <c r="O59" i="34"/>
  <c r="N59" i="34"/>
  <c r="M59" i="34"/>
  <c r="L59" i="34"/>
  <c r="K59" i="34"/>
  <c r="K51" i="34" s="1"/>
  <c r="J59" i="34"/>
  <c r="I59" i="34"/>
  <c r="H59" i="34"/>
  <c r="G59" i="34"/>
  <c r="F59" i="34"/>
  <c r="E59" i="34"/>
  <c r="D59" i="34"/>
  <c r="C59" i="34"/>
  <c r="B59" i="34"/>
  <c r="Y58" i="34"/>
  <c r="X58" i="34"/>
  <c r="W58" i="34"/>
  <c r="V58" i="34"/>
  <c r="U58" i="34"/>
  <c r="T58" i="34"/>
  <c r="S58" i="34"/>
  <c r="R58" i="34"/>
  <c r="Q58" i="34"/>
  <c r="P58" i="34"/>
  <c r="O58" i="34"/>
  <c r="N58" i="34"/>
  <c r="M58" i="34"/>
  <c r="L58" i="34"/>
  <c r="K58" i="34"/>
  <c r="J58" i="34"/>
  <c r="I58" i="34"/>
  <c r="H58" i="34"/>
  <c r="G58" i="34"/>
  <c r="F58" i="34"/>
  <c r="E58" i="34"/>
  <c r="D58" i="34"/>
  <c r="C58" i="34"/>
  <c r="B58" i="34"/>
  <c r="S57" i="34"/>
  <c r="R57" i="34"/>
  <c r="K57" i="34"/>
  <c r="J57" i="34"/>
  <c r="Y56" i="34"/>
  <c r="X56" i="34"/>
  <c r="W56" i="34"/>
  <c r="V56" i="34"/>
  <c r="U56" i="34"/>
  <c r="T56" i="34"/>
  <c r="S56" i="34"/>
  <c r="R56" i="34"/>
  <c r="Q56" i="34"/>
  <c r="P56" i="34"/>
  <c r="O56" i="34"/>
  <c r="N56" i="34"/>
  <c r="M56" i="34"/>
  <c r="L56" i="34"/>
  <c r="K56" i="34"/>
  <c r="J56" i="34"/>
  <c r="I56" i="34"/>
  <c r="H56" i="34"/>
  <c r="H51" i="34" s="1"/>
  <c r="G56" i="34"/>
  <c r="F56" i="34"/>
  <c r="E56" i="34"/>
  <c r="D56" i="34"/>
  <c r="C56" i="34"/>
  <c r="B56" i="34"/>
  <c r="Y55" i="34"/>
  <c r="X55" i="34"/>
  <c r="W55" i="34"/>
  <c r="V55" i="34"/>
  <c r="U55" i="34"/>
  <c r="T55" i="34"/>
  <c r="S55" i="34"/>
  <c r="R55" i="34"/>
  <c r="Q55" i="34"/>
  <c r="P55" i="34"/>
  <c r="O55" i="34"/>
  <c r="N55" i="34"/>
  <c r="M55" i="34"/>
  <c r="L55" i="34"/>
  <c r="K55" i="34"/>
  <c r="J55" i="34"/>
  <c r="I55" i="34"/>
  <c r="H55" i="34"/>
  <c r="G55" i="34"/>
  <c r="G51" i="34" s="1"/>
  <c r="F55" i="34"/>
  <c r="E55" i="34"/>
  <c r="D55" i="34"/>
  <c r="C55" i="34"/>
  <c r="B55" i="34"/>
  <c r="Y54" i="34"/>
  <c r="X54" i="34"/>
  <c r="W54" i="34"/>
  <c r="V54" i="34"/>
  <c r="U54" i="34"/>
  <c r="T54" i="34"/>
  <c r="S54" i="34"/>
  <c r="R54" i="34"/>
  <c r="Q54" i="34"/>
  <c r="P54" i="34"/>
  <c r="O54" i="34"/>
  <c r="N54" i="34"/>
  <c r="M54" i="34"/>
  <c r="L54" i="34"/>
  <c r="K54" i="34"/>
  <c r="J54" i="34"/>
  <c r="I54" i="34"/>
  <c r="H54" i="34"/>
  <c r="G54" i="34"/>
  <c r="F54" i="34"/>
  <c r="E54" i="34"/>
  <c r="D54" i="34"/>
  <c r="D51" i="34" s="1"/>
  <c r="C54" i="34"/>
  <c r="C51" i="34" s="1"/>
  <c r="B54" i="34"/>
  <c r="Y53" i="34"/>
  <c r="X53" i="34"/>
  <c r="W53" i="34"/>
  <c r="V53" i="34"/>
  <c r="U53" i="34"/>
  <c r="T53" i="34"/>
  <c r="S53" i="34"/>
  <c r="R53" i="34"/>
  <c r="Q53" i="34"/>
  <c r="Q51" i="34" s="1"/>
  <c r="P53" i="34"/>
  <c r="O53" i="34"/>
  <c r="N53" i="34"/>
  <c r="M53" i="34"/>
  <c r="L53" i="34"/>
  <c r="K53" i="34"/>
  <c r="J53" i="34"/>
  <c r="I53" i="34"/>
  <c r="H53" i="34"/>
  <c r="G53" i="34"/>
  <c r="F53" i="34"/>
  <c r="E53" i="34"/>
  <c r="D53" i="34"/>
  <c r="C53" i="34"/>
  <c r="B53" i="34"/>
  <c r="B51" i="34" s="1"/>
  <c r="Y52" i="34"/>
  <c r="Y51" i="34" s="1"/>
  <c r="X52" i="34"/>
  <c r="X51" i="34" s="1"/>
  <c r="W52" i="34"/>
  <c r="W51" i="34" s="1"/>
  <c r="V52" i="34"/>
  <c r="V51" i="34" s="1"/>
  <c r="U52" i="34"/>
  <c r="U51" i="34" s="1"/>
  <c r="T52" i="34"/>
  <c r="T51" i="34" s="1"/>
  <c r="S52" i="34"/>
  <c r="S51" i="34" s="1"/>
  <c r="R52" i="34"/>
  <c r="R51" i="34" s="1"/>
  <c r="Q52" i="34"/>
  <c r="P52" i="34"/>
  <c r="O52" i="34"/>
  <c r="N52" i="34"/>
  <c r="N51" i="34" s="1"/>
  <c r="M52" i="34"/>
  <c r="M51" i="34" s="1"/>
  <c r="L52" i="34"/>
  <c r="L51" i="34" s="1"/>
  <c r="K52" i="34"/>
  <c r="J52" i="34"/>
  <c r="I52" i="34"/>
  <c r="H52" i="34"/>
  <c r="G52" i="34"/>
  <c r="F52" i="34"/>
  <c r="F51" i="34" s="1"/>
  <c r="E52" i="34"/>
  <c r="E51" i="34" s="1"/>
  <c r="D52" i="34"/>
  <c r="C52" i="34"/>
  <c r="B52" i="34"/>
  <c r="P51" i="34"/>
  <c r="O51" i="34"/>
  <c r="J51" i="34"/>
  <c r="I51" i="34"/>
  <c r="Y27" i="34"/>
  <c r="X27" i="34"/>
  <c r="W27" i="34"/>
  <c r="V27" i="34"/>
  <c r="U27" i="34"/>
  <c r="T27" i="34"/>
  <c r="S27" i="34"/>
  <c r="R27" i="34"/>
  <c r="R63" i="34" s="1"/>
  <c r="Q27" i="34"/>
  <c r="P27" i="34"/>
  <c r="O27" i="34"/>
  <c r="O80" i="34" s="1"/>
  <c r="N27" i="34"/>
  <c r="N80" i="34" s="1"/>
  <c r="M27" i="34"/>
  <c r="L27" i="34"/>
  <c r="K27" i="34"/>
  <c r="K63" i="34" s="1"/>
  <c r="J27" i="34"/>
  <c r="J63" i="34" s="1"/>
  <c r="I27" i="34"/>
  <c r="H27" i="34"/>
  <c r="G27" i="34"/>
  <c r="F27" i="34"/>
  <c r="E27" i="34"/>
  <c r="D27" i="34"/>
  <c r="C27" i="34"/>
  <c r="C63" i="34" s="1"/>
  <c r="B27" i="34"/>
  <c r="Y24" i="34"/>
  <c r="X24" i="34"/>
  <c r="W24" i="34"/>
  <c r="V24" i="34"/>
  <c r="U24" i="34"/>
  <c r="T24" i="34"/>
  <c r="S24" i="34"/>
  <c r="R24" i="34"/>
  <c r="Q24" i="34"/>
  <c r="P24" i="34"/>
  <c r="O24" i="34"/>
  <c r="N24" i="34"/>
  <c r="M24" i="34"/>
  <c r="M60" i="34" s="1"/>
  <c r="L24" i="34"/>
  <c r="L60" i="34" s="1"/>
  <c r="K24" i="34"/>
  <c r="J24" i="34"/>
  <c r="I24" i="34"/>
  <c r="H24" i="34"/>
  <c r="G24" i="34"/>
  <c r="F24" i="34"/>
  <c r="E24" i="34"/>
  <c r="E60" i="34" s="1"/>
  <c r="D24" i="34"/>
  <c r="D60" i="34" s="1"/>
  <c r="C24" i="34"/>
  <c r="B24" i="34"/>
  <c r="Y16" i="34"/>
  <c r="X16" i="34"/>
  <c r="W16" i="34"/>
  <c r="V16" i="34"/>
  <c r="U16" i="34"/>
  <c r="T16" i="34"/>
  <c r="S16" i="34"/>
  <c r="R16" i="34"/>
  <c r="Q16" i="34"/>
  <c r="P16" i="34"/>
  <c r="O16" i="34"/>
  <c r="N16" i="34"/>
  <c r="M16" i="34"/>
  <c r="L16" i="34"/>
  <c r="K16" i="34"/>
  <c r="J16" i="34"/>
  <c r="I16" i="34"/>
  <c r="H16" i="34"/>
  <c r="G16" i="34"/>
  <c r="F16" i="34"/>
  <c r="F78" i="34" s="1"/>
  <c r="E16" i="34"/>
  <c r="D16" i="34"/>
  <c r="C16" i="34"/>
  <c r="C57" i="34" s="1"/>
  <c r="B16" i="34"/>
  <c r="B57" i="34" s="1"/>
  <c r="Y83" i="33"/>
  <c r="X83" i="33"/>
  <c r="W83" i="33"/>
  <c r="V83" i="33"/>
  <c r="U83" i="33"/>
  <c r="T83" i="33"/>
  <c r="S83" i="33"/>
  <c r="R83" i="33"/>
  <c r="Q83" i="33"/>
  <c r="P83" i="33"/>
  <c r="O83" i="33"/>
  <c r="N83" i="33"/>
  <c r="M83" i="33"/>
  <c r="L83" i="33"/>
  <c r="K83" i="33"/>
  <c r="J83" i="33"/>
  <c r="I83" i="33"/>
  <c r="H83" i="33"/>
  <c r="G83" i="33"/>
  <c r="F83" i="33"/>
  <c r="E83" i="33"/>
  <c r="D83" i="33"/>
  <c r="C83" i="33"/>
  <c r="B83" i="33"/>
  <c r="Y82" i="33"/>
  <c r="X82" i="33"/>
  <c r="W82" i="33"/>
  <c r="V82" i="33"/>
  <c r="U82" i="33"/>
  <c r="T82" i="33"/>
  <c r="S82" i="33"/>
  <c r="R82" i="33"/>
  <c r="Q82" i="33"/>
  <c r="P82" i="33"/>
  <c r="O82" i="33"/>
  <c r="N82" i="33"/>
  <c r="M82" i="33"/>
  <c r="L82" i="33"/>
  <c r="K82" i="33"/>
  <c r="J82" i="33"/>
  <c r="I82" i="33"/>
  <c r="H82" i="33"/>
  <c r="G82" i="33"/>
  <c r="F82" i="33"/>
  <c r="E82" i="33"/>
  <c r="D82" i="33"/>
  <c r="C82" i="33"/>
  <c r="B82" i="33"/>
  <c r="Y81" i="33"/>
  <c r="X81" i="33"/>
  <c r="W81" i="33"/>
  <c r="V81" i="33"/>
  <c r="U81" i="33"/>
  <c r="T81" i="33"/>
  <c r="S81" i="33"/>
  <c r="R81" i="33"/>
  <c r="Q81" i="33"/>
  <c r="P81" i="33"/>
  <c r="O81" i="33"/>
  <c r="N81" i="33"/>
  <c r="M81" i="33"/>
  <c r="L81" i="33"/>
  <c r="K81" i="33"/>
  <c r="J81" i="33"/>
  <c r="I81" i="33"/>
  <c r="H81" i="33"/>
  <c r="G81" i="33"/>
  <c r="F81" i="33"/>
  <c r="E81" i="33"/>
  <c r="D81" i="33"/>
  <c r="C81" i="33"/>
  <c r="B81" i="33"/>
  <c r="N80" i="33"/>
  <c r="X79" i="33"/>
  <c r="Q79" i="33"/>
  <c r="N79" i="33"/>
  <c r="G78" i="33"/>
  <c r="F78" i="33"/>
  <c r="Y77" i="33"/>
  <c r="X77" i="33"/>
  <c r="W77" i="33"/>
  <c r="V77" i="33"/>
  <c r="U77" i="33"/>
  <c r="T77" i="33"/>
  <c r="S77" i="33"/>
  <c r="R77" i="33"/>
  <c r="Q77" i="33"/>
  <c r="P77" i="33"/>
  <c r="O77" i="33"/>
  <c r="N77" i="33"/>
  <c r="M77" i="33"/>
  <c r="L77" i="33"/>
  <c r="K77" i="33"/>
  <c r="J77" i="33"/>
  <c r="I77" i="33"/>
  <c r="H77" i="33"/>
  <c r="G77" i="33"/>
  <c r="F77" i="33"/>
  <c r="E77" i="33"/>
  <c r="D77" i="33"/>
  <c r="C77" i="33"/>
  <c r="B77" i="33"/>
  <c r="Y76" i="33"/>
  <c r="X76" i="33"/>
  <c r="W76" i="33"/>
  <c r="V76" i="33"/>
  <c r="U76" i="33"/>
  <c r="T76" i="33"/>
  <c r="S76" i="33"/>
  <c r="R76" i="33"/>
  <c r="Q76" i="33"/>
  <c r="P76" i="33"/>
  <c r="O76" i="33"/>
  <c r="N76" i="33"/>
  <c r="M76" i="33"/>
  <c r="L76" i="33"/>
  <c r="K76" i="33"/>
  <c r="J76" i="33"/>
  <c r="I76" i="33"/>
  <c r="H76" i="33"/>
  <c r="G76" i="33"/>
  <c r="F76" i="33"/>
  <c r="E76" i="33"/>
  <c r="D76" i="33"/>
  <c r="C76" i="33"/>
  <c r="B76" i="33"/>
  <c r="Y75" i="33"/>
  <c r="X75" i="33"/>
  <c r="W75" i="33"/>
  <c r="V75" i="33"/>
  <c r="U75" i="33"/>
  <c r="T75" i="33"/>
  <c r="S75" i="33"/>
  <c r="R75" i="33"/>
  <c r="Q75" i="33"/>
  <c r="P75" i="33"/>
  <c r="O75" i="33"/>
  <c r="N75" i="33"/>
  <c r="M75" i="33"/>
  <c r="L75" i="33"/>
  <c r="K75" i="33"/>
  <c r="J75" i="33"/>
  <c r="I75" i="33"/>
  <c r="H75" i="33"/>
  <c r="G75" i="33"/>
  <c r="F75" i="33"/>
  <c r="E75" i="33"/>
  <c r="D75" i="33"/>
  <c r="C75" i="33"/>
  <c r="B75" i="33"/>
  <c r="Y74" i="33"/>
  <c r="X74" i="33"/>
  <c r="W74" i="33"/>
  <c r="V74" i="33"/>
  <c r="U74" i="33"/>
  <c r="T74" i="33"/>
  <c r="S74" i="33"/>
  <c r="R74" i="33"/>
  <c r="Q74" i="33"/>
  <c r="P74" i="33"/>
  <c r="O74" i="33"/>
  <c r="N74" i="33"/>
  <c r="M74" i="33"/>
  <c r="L74" i="33"/>
  <c r="K74" i="33"/>
  <c r="J74" i="33"/>
  <c r="I74" i="33"/>
  <c r="H74" i="33"/>
  <c r="G74" i="33"/>
  <c r="F74" i="33"/>
  <c r="E74" i="33"/>
  <c r="D74" i="33"/>
  <c r="C74" i="33"/>
  <c r="B74" i="33"/>
  <c r="Y73" i="33"/>
  <c r="X73" i="33"/>
  <c r="W73" i="33"/>
  <c r="V73" i="33"/>
  <c r="U73" i="33"/>
  <c r="T73" i="33"/>
  <c r="S73" i="33"/>
  <c r="R73" i="33"/>
  <c r="Q73" i="33"/>
  <c r="P73" i="33"/>
  <c r="O73" i="33"/>
  <c r="N73" i="33"/>
  <c r="M73" i="33"/>
  <c r="L73" i="33"/>
  <c r="K73" i="33"/>
  <c r="J73" i="33"/>
  <c r="I73" i="33"/>
  <c r="H73" i="33"/>
  <c r="G73" i="33"/>
  <c r="F73" i="33"/>
  <c r="E73" i="33"/>
  <c r="D73" i="33"/>
  <c r="C73" i="33"/>
  <c r="B73" i="33"/>
  <c r="Y68" i="33"/>
  <c r="X68" i="33"/>
  <c r="W68" i="33"/>
  <c r="V68" i="33"/>
  <c r="U68" i="33"/>
  <c r="T68" i="33"/>
  <c r="S68" i="33"/>
  <c r="S51" i="33" s="1"/>
  <c r="R68" i="33"/>
  <c r="Q68" i="33"/>
  <c r="P68" i="33"/>
  <c r="O68" i="33"/>
  <c r="N68" i="33"/>
  <c r="M68" i="33"/>
  <c r="L68" i="33"/>
  <c r="K68" i="33"/>
  <c r="J68" i="33"/>
  <c r="I68" i="33"/>
  <c r="H68" i="33"/>
  <c r="G68" i="33"/>
  <c r="F68" i="33"/>
  <c r="E68" i="33"/>
  <c r="D68" i="33"/>
  <c r="C68" i="33"/>
  <c r="B68" i="33"/>
  <c r="Y67" i="33"/>
  <c r="X67" i="33"/>
  <c r="W67" i="33"/>
  <c r="V67" i="33"/>
  <c r="U67" i="33"/>
  <c r="T67" i="33"/>
  <c r="S67" i="33"/>
  <c r="R67" i="33"/>
  <c r="Q67" i="33"/>
  <c r="P67" i="33"/>
  <c r="P51" i="33" s="1"/>
  <c r="O67" i="33"/>
  <c r="O51" i="33" s="1"/>
  <c r="N67" i="33"/>
  <c r="M67" i="33"/>
  <c r="L67" i="33"/>
  <c r="K67" i="33"/>
  <c r="J67" i="33"/>
  <c r="I67" i="33"/>
  <c r="H67" i="33"/>
  <c r="G67" i="33"/>
  <c r="F67" i="33"/>
  <c r="E67" i="33"/>
  <c r="D67" i="33"/>
  <c r="C67" i="33"/>
  <c r="B67" i="33"/>
  <c r="Y66" i="33"/>
  <c r="X66" i="33"/>
  <c r="W66" i="33"/>
  <c r="V66" i="33"/>
  <c r="U66" i="33"/>
  <c r="T66" i="33"/>
  <c r="S66" i="33"/>
  <c r="R66" i="33"/>
  <c r="Q66" i="33"/>
  <c r="P66" i="33"/>
  <c r="O66" i="33"/>
  <c r="N66" i="33"/>
  <c r="M66" i="33"/>
  <c r="L66" i="33"/>
  <c r="K66" i="33"/>
  <c r="J66" i="33"/>
  <c r="I66" i="33"/>
  <c r="H66" i="33"/>
  <c r="G66" i="33"/>
  <c r="F66" i="33"/>
  <c r="E66" i="33"/>
  <c r="D66" i="33"/>
  <c r="C66" i="33"/>
  <c r="B66" i="33"/>
  <c r="Y65" i="33"/>
  <c r="X65" i="33"/>
  <c r="W65" i="33"/>
  <c r="V65" i="33"/>
  <c r="U65" i="33"/>
  <c r="T65" i="33"/>
  <c r="S65" i="33"/>
  <c r="R65" i="33"/>
  <c r="Q65" i="33"/>
  <c r="P65" i="33"/>
  <c r="O65" i="33"/>
  <c r="N65" i="33"/>
  <c r="M65" i="33"/>
  <c r="L65" i="33"/>
  <c r="K65" i="33"/>
  <c r="J65" i="33"/>
  <c r="I65" i="33"/>
  <c r="H65" i="33"/>
  <c r="G65" i="33"/>
  <c r="F65" i="33"/>
  <c r="E65" i="33"/>
  <c r="D65" i="33"/>
  <c r="C65" i="33"/>
  <c r="B65" i="33"/>
  <c r="Y64" i="33"/>
  <c r="X64" i="33"/>
  <c r="W64" i="33"/>
  <c r="V64" i="33"/>
  <c r="U64" i="33"/>
  <c r="T64" i="33"/>
  <c r="S64" i="33"/>
  <c r="R64" i="33"/>
  <c r="Q64" i="33"/>
  <c r="P64" i="33"/>
  <c r="O64" i="33"/>
  <c r="N64" i="33"/>
  <c r="M64" i="33"/>
  <c r="L64" i="33"/>
  <c r="K64" i="33"/>
  <c r="J64" i="33"/>
  <c r="I64" i="33"/>
  <c r="H64" i="33"/>
  <c r="G64" i="33"/>
  <c r="F64" i="33"/>
  <c r="E64" i="33"/>
  <c r="D64" i="33"/>
  <c r="C64" i="33"/>
  <c r="B64" i="33"/>
  <c r="V63" i="33"/>
  <c r="O63" i="33"/>
  <c r="N63" i="33"/>
  <c r="Y62" i="33"/>
  <c r="X62" i="33"/>
  <c r="W62" i="33"/>
  <c r="V62" i="33"/>
  <c r="U62" i="33"/>
  <c r="T62" i="33"/>
  <c r="S62" i="33"/>
  <c r="R62" i="33"/>
  <c r="Q62" i="33"/>
  <c r="P62" i="33"/>
  <c r="O62" i="33"/>
  <c r="N62" i="33"/>
  <c r="M62" i="33"/>
  <c r="L62" i="33"/>
  <c r="K62" i="33"/>
  <c r="J62" i="33"/>
  <c r="I62" i="33"/>
  <c r="H62" i="33"/>
  <c r="G62" i="33"/>
  <c r="F62" i="33"/>
  <c r="E62" i="33"/>
  <c r="D62" i="33"/>
  <c r="C62" i="33"/>
  <c r="B62" i="33"/>
  <c r="Y61" i="33"/>
  <c r="X61" i="33"/>
  <c r="W61" i="33"/>
  <c r="V61" i="33"/>
  <c r="U61" i="33"/>
  <c r="T61" i="33"/>
  <c r="S61" i="33"/>
  <c r="R61" i="33"/>
  <c r="Q61" i="33"/>
  <c r="P61" i="33"/>
  <c r="O61" i="33"/>
  <c r="N61" i="33"/>
  <c r="M61" i="33"/>
  <c r="L61" i="33"/>
  <c r="K61" i="33"/>
  <c r="J61" i="33"/>
  <c r="I61" i="33"/>
  <c r="H61" i="33"/>
  <c r="G61" i="33"/>
  <c r="F61" i="33"/>
  <c r="E61" i="33"/>
  <c r="D61" i="33"/>
  <c r="C61" i="33"/>
  <c r="B61" i="33"/>
  <c r="Y60" i="33"/>
  <c r="N60" i="33"/>
  <c r="Y59" i="33"/>
  <c r="X59" i="33"/>
  <c r="W59" i="33"/>
  <c r="V59" i="33"/>
  <c r="U59" i="33"/>
  <c r="T59" i="33"/>
  <c r="S59" i="33"/>
  <c r="R59" i="33"/>
  <c r="Q59" i="33"/>
  <c r="P59" i="33"/>
  <c r="O59" i="33"/>
  <c r="N59" i="33"/>
  <c r="M59" i="33"/>
  <c r="L59" i="33"/>
  <c r="K59" i="33"/>
  <c r="J59" i="33"/>
  <c r="I59" i="33"/>
  <c r="H59" i="33"/>
  <c r="G59" i="33"/>
  <c r="F59" i="33"/>
  <c r="E59" i="33"/>
  <c r="D59" i="33"/>
  <c r="C59" i="33"/>
  <c r="B59" i="33"/>
  <c r="Y58" i="33"/>
  <c r="X58" i="33"/>
  <c r="W58" i="33"/>
  <c r="V58" i="33"/>
  <c r="U58" i="33"/>
  <c r="T58" i="33"/>
  <c r="S58" i="33"/>
  <c r="R58" i="33"/>
  <c r="Q58" i="33"/>
  <c r="P58" i="33"/>
  <c r="O58" i="33"/>
  <c r="N58" i="33"/>
  <c r="M58" i="33"/>
  <c r="L58" i="33"/>
  <c r="K58" i="33"/>
  <c r="J58" i="33"/>
  <c r="I58" i="33"/>
  <c r="H58" i="33"/>
  <c r="G58" i="33"/>
  <c r="F58" i="33"/>
  <c r="E58" i="33"/>
  <c r="D58" i="33"/>
  <c r="C58" i="33"/>
  <c r="B58" i="33"/>
  <c r="S57" i="33"/>
  <c r="G57" i="33"/>
  <c r="F57" i="33"/>
  <c r="Y56" i="33"/>
  <c r="X56" i="33"/>
  <c r="W56" i="33"/>
  <c r="V56" i="33"/>
  <c r="U56" i="33"/>
  <c r="T56" i="33"/>
  <c r="S56" i="33"/>
  <c r="R56" i="33"/>
  <c r="Q56" i="33"/>
  <c r="P56" i="33"/>
  <c r="O56" i="33"/>
  <c r="N56" i="33"/>
  <c r="M56" i="33"/>
  <c r="L56" i="33"/>
  <c r="K56" i="33"/>
  <c r="J56" i="33"/>
  <c r="I56" i="33"/>
  <c r="H56" i="33"/>
  <c r="H51" i="33" s="1"/>
  <c r="G56" i="33"/>
  <c r="F56" i="33"/>
  <c r="E56" i="33"/>
  <c r="D56" i="33"/>
  <c r="C56" i="33"/>
  <c r="B56" i="33"/>
  <c r="Y55" i="33"/>
  <c r="X55" i="33"/>
  <c r="W55" i="33"/>
  <c r="V55" i="33"/>
  <c r="U55" i="33"/>
  <c r="T55" i="33"/>
  <c r="S55" i="33"/>
  <c r="R55" i="33"/>
  <c r="Q55" i="33"/>
  <c r="P55" i="33"/>
  <c r="O55" i="33"/>
  <c r="N55" i="33"/>
  <c r="M55" i="33"/>
  <c r="L55" i="33"/>
  <c r="K55" i="33"/>
  <c r="J55" i="33"/>
  <c r="I55" i="33"/>
  <c r="H55" i="33"/>
  <c r="G55" i="33"/>
  <c r="F55" i="33"/>
  <c r="E55" i="33"/>
  <c r="D55" i="33"/>
  <c r="C55" i="33"/>
  <c r="B55" i="33"/>
  <c r="Y54" i="33"/>
  <c r="X54" i="33"/>
  <c r="W54" i="33"/>
  <c r="V54" i="33"/>
  <c r="U54" i="33"/>
  <c r="T54" i="33"/>
  <c r="S54" i="33"/>
  <c r="R54" i="33"/>
  <c r="Q54" i="33"/>
  <c r="P54" i="33"/>
  <c r="O54" i="33"/>
  <c r="N54" i="33"/>
  <c r="M54" i="33"/>
  <c r="L54" i="33"/>
  <c r="K54" i="33"/>
  <c r="J54" i="33"/>
  <c r="I54" i="33"/>
  <c r="H54" i="33"/>
  <c r="G54" i="33"/>
  <c r="F54" i="33"/>
  <c r="F51" i="33" s="1"/>
  <c r="E54" i="33"/>
  <c r="D54" i="33"/>
  <c r="D51" i="33" s="1"/>
  <c r="C54" i="33"/>
  <c r="B54" i="33"/>
  <c r="Y53" i="33"/>
  <c r="X53" i="33"/>
  <c r="W53" i="33"/>
  <c r="V53" i="33"/>
  <c r="U53" i="33"/>
  <c r="T53" i="33"/>
  <c r="S53" i="33"/>
  <c r="R53" i="33"/>
  <c r="Q53" i="33"/>
  <c r="P53" i="33"/>
  <c r="O53" i="33"/>
  <c r="N53" i="33"/>
  <c r="M53" i="33"/>
  <c r="L53" i="33"/>
  <c r="K53" i="33"/>
  <c r="J53" i="33"/>
  <c r="I53" i="33"/>
  <c r="H53" i="33"/>
  <c r="G53" i="33"/>
  <c r="F53" i="33"/>
  <c r="E53" i="33"/>
  <c r="D53" i="33"/>
  <c r="C53" i="33"/>
  <c r="C51" i="33" s="1"/>
  <c r="B53" i="33"/>
  <c r="Y52" i="33"/>
  <c r="X52" i="33"/>
  <c r="X51" i="33" s="1"/>
  <c r="W52" i="33"/>
  <c r="W51" i="33" s="1"/>
  <c r="V52" i="33"/>
  <c r="U52" i="33"/>
  <c r="U51" i="33" s="1"/>
  <c r="T52" i="33"/>
  <c r="T51" i="33" s="1"/>
  <c r="S52" i="33"/>
  <c r="R52" i="33"/>
  <c r="Q52" i="33"/>
  <c r="P52" i="33"/>
  <c r="O52" i="33"/>
  <c r="N52" i="33"/>
  <c r="M52" i="33"/>
  <c r="L52" i="33"/>
  <c r="L51" i="33" s="1"/>
  <c r="K52" i="33"/>
  <c r="K51" i="33" s="1"/>
  <c r="J52" i="33"/>
  <c r="I52" i="33"/>
  <c r="H52" i="33"/>
  <c r="G52" i="33"/>
  <c r="G51" i="33" s="1"/>
  <c r="F52" i="33"/>
  <c r="E52" i="33"/>
  <c r="E51" i="33" s="1"/>
  <c r="D52" i="33"/>
  <c r="C52" i="33"/>
  <c r="B52" i="33"/>
  <c r="V51" i="33"/>
  <c r="N51" i="33"/>
  <c r="M51" i="33"/>
  <c r="Y27" i="33"/>
  <c r="Y63" i="33" s="1"/>
  <c r="X27" i="33"/>
  <c r="X63" i="33" s="1"/>
  <c r="W27" i="33"/>
  <c r="V27" i="33"/>
  <c r="U27" i="33"/>
  <c r="T27" i="33"/>
  <c r="S27" i="33"/>
  <c r="S80" i="34" s="1"/>
  <c r="R27" i="33"/>
  <c r="R63" i="33" s="1"/>
  <c r="Q27" i="33"/>
  <c r="Q80" i="33" s="1"/>
  <c r="P27" i="33"/>
  <c r="P63" i="33" s="1"/>
  <c r="O27" i="33"/>
  <c r="O80" i="35" s="1"/>
  <c r="N27" i="33"/>
  <c r="N80" i="35" s="1"/>
  <c r="M27" i="33"/>
  <c r="L27" i="33"/>
  <c r="K27" i="33"/>
  <c r="J27" i="33"/>
  <c r="J63" i="33" s="1"/>
  <c r="I27" i="33"/>
  <c r="I80" i="33" s="1"/>
  <c r="H27" i="33"/>
  <c r="H80" i="33" s="1"/>
  <c r="G27" i="33"/>
  <c r="G80" i="35" s="1"/>
  <c r="F27" i="33"/>
  <c r="F80" i="35" s="1"/>
  <c r="E27" i="33"/>
  <c r="D27" i="33"/>
  <c r="C27" i="33"/>
  <c r="C80" i="34" s="1"/>
  <c r="B27" i="33"/>
  <c r="B80" i="34" s="1"/>
  <c r="Y24" i="33"/>
  <c r="X24" i="33"/>
  <c r="W24" i="33"/>
  <c r="W79" i="33" s="1"/>
  <c r="V24" i="33"/>
  <c r="V79" i="33" s="1"/>
  <c r="U24" i="33"/>
  <c r="T24" i="33"/>
  <c r="S24" i="33"/>
  <c r="S79" i="33" s="1"/>
  <c r="R24" i="33"/>
  <c r="R79" i="33" s="1"/>
  <c r="Q24" i="33"/>
  <c r="P24" i="33"/>
  <c r="O24" i="33"/>
  <c r="O79" i="33" s="1"/>
  <c r="N24" i="33"/>
  <c r="M24" i="33"/>
  <c r="L24" i="33"/>
  <c r="K24" i="33"/>
  <c r="K79" i="33" s="1"/>
  <c r="J24" i="33"/>
  <c r="J79" i="33" s="1"/>
  <c r="I24" i="33"/>
  <c r="H24" i="33"/>
  <c r="H79" i="35" s="1"/>
  <c r="G24" i="33"/>
  <c r="G79" i="33" s="1"/>
  <c r="F24" i="33"/>
  <c r="F60" i="33" s="1"/>
  <c r="E24" i="33"/>
  <c r="D24" i="33"/>
  <c r="C24" i="33"/>
  <c r="C79" i="33" s="1"/>
  <c r="B24" i="33"/>
  <c r="B79" i="33" s="1"/>
  <c r="Y16" i="33"/>
  <c r="Y78" i="33" s="1"/>
  <c r="X16" i="33"/>
  <c r="X78" i="33" s="1"/>
  <c r="W16" i="33"/>
  <c r="W78" i="35" s="1"/>
  <c r="V16" i="33"/>
  <c r="V78" i="35" s="1"/>
  <c r="U16" i="33"/>
  <c r="T16" i="33"/>
  <c r="S16" i="33"/>
  <c r="S78" i="34" s="1"/>
  <c r="R16" i="33"/>
  <c r="Q16" i="33"/>
  <c r="Q78" i="33" s="1"/>
  <c r="P16" i="33"/>
  <c r="P78" i="33" s="1"/>
  <c r="O16" i="33"/>
  <c r="N16" i="33"/>
  <c r="M16" i="33"/>
  <c r="L16" i="33"/>
  <c r="K16" i="33"/>
  <c r="K78" i="34" s="1"/>
  <c r="J16" i="33"/>
  <c r="J78" i="34" s="1"/>
  <c r="I16" i="33"/>
  <c r="I78" i="33" s="1"/>
  <c r="H16" i="33"/>
  <c r="H78" i="33" s="1"/>
  <c r="G16" i="33"/>
  <c r="G78" i="35" s="1"/>
  <c r="F16" i="33"/>
  <c r="F78" i="35" s="1"/>
  <c r="E16" i="33"/>
  <c r="D16" i="33"/>
  <c r="C16" i="33"/>
  <c r="B16" i="33"/>
  <c r="B78" i="34" s="1"/>
  <c r="Y37" i="32"/>
  <c r="X37" i="32"/>
  <c r="W37" i="32"/>
  <c r="V37" i="32"/>
  <c r="U37" i="32"/>
  <c r="T37" i="32"/>
  <c r="S37" i="32"/>
  <c r="R37" i="32"/>
  <c r="Q37" i="32"/>
  <c r="P37" i="32"/>
  <c r="O37" i="32"/>
  <c r="N37" i="32"/>
  <c r="M37" i="32"/>
  <c r="L37" i="32"/>
  <c r="K37" i="32"/>
  <c r="J37" i="32"/>
  <c r="I37" i="32"/>
  <c r="H37" i="32"/>
  <c r="G37" i="32"/>
  <c r="F37" i="32"/>
  <c r="E37" i="32"/>
  <c r="D37" i="32"/>
  <c r="C37" i="32"/>
  <c r="B37" i="32"/>
  <c r="Y36" i="32"/>
  <c r="X36" i="32"/>
  <c r="W36" i="32"/>
  <c r="V36" i="32"/>
  <c r="U36" i="32"/>
  <c r="T36" i="32"/>
  <c r="S36" i="32"/>
  <c r="R36" i="32"/>
  <c r="Q36" i="32"/>
  <c r="P36" i="32"/>
  <c r="O36" i="32"/>
  <c r="N36" i="32"/>
  <c r="M36" i="32"/>
  <c r="L36" i="32"/>
  <c r="K36" i="32"/>
  <c r="J36" i="32"/>
  <c r="I36" i="32"/>
  <c r="H36" i="32"/>
  <c r="G36" i="32"/>
  <c r="F36" i="32"/>
  <c r="E36" i="32"/>
  <c r="D36" i="32"/>
  <c r="C36" i="32"/>
  <c r="B36" i="32"/>
  <c r="Y35" i="32"/>
  <c r="X35" i="32"/>
  <c r="W35" i="32"/>
  <c r="V35" i="32"/>
  <c r="U35" i="32"/>
  <c r="T35" i="32"/>
  <c r="S35" i="32"/>
  <c r="R35" i="32"/>
  <c r="Q35" i="32"/>
  <c r="P35" i="32"/>
  <c r="O35" i="32"/>
  <c r="N35" i="32"/>
  <c r="M35" i="32"/>
  <c r="L35" i="32"/>
  <c r="K35" i="32"/>
  <c r="J35" i="32"/>
  <c r="I35" i="32"/>
  <c r="H35" i="32"/>
  <c r="G35" i="32"/>
  <c r="F35" i="32"/>
  <c r="E35" i="32"/>
  <c r="D35" i="32"/>
  <c r="C35" i="32"/>
  <c r="B35" i="32"/>
  <c r="Y33" i="32"/>
  <c r="Y38" i="32" s="1"/>
  <c r="X33" i="32"/>
  <c r="X38" i="32" s="1"/>
  <c r="W33" i="32"/>
  <c r="W38" i="32" s="1"/>
  <c r="W176" i="4" s="1"/>
  <c r="V33" i="32"/>
  <c r="V38" i="32" s="1"/>
  <c r="U33" i="32"/>
  <c r="U38" i="32" s="1"/>
  <c r="T33" i="32"/>
  <c r="T38" i="32" s="1"/>
  <c r="S33" i="32"/>
  <c r="S38" i="32" s="1"/>
  <c r="R33" i="32"/>
  <c r="R38" i="32" s="1"/>
  <c r="R176" i="4" s="1"/>
  <c r="Q33" i="32"/>
  <c r="Q38" i="32" s="1"/>
  <c r="P33" i="32"/>
  <c r="P38" i="32" s="1"/>
  <c r="O33" i="32"/>
  <c r="O38" i="32" s="1"/>
  <c r="O176" i="4" s="1"/>
  <c r="N33" i="32"/>
  <c r="N38" i="32" s="1"/>
  <c r="M33" i="32"/>
  <c r="M38" i="32" s="1"/>
  <c r="L33" i="32"/>
  <c r="L38" i="32" s="1"/>
  <c r="K33" i="32"/>
  <c r="K38" i="32" s="1"/>
  <c r="K176" i="4" s="1"/>
  <c r="J33" i="32"/>
  <c r="J38" i="32" s="1"/>
  <c r="I33" i="32"/>
  <c r="I38" i="32" s="1"/>
  <c r="H33" i="32"/>
  <c r="H38" i="32" s="1"/>
  <c r="G33" i="32"/>
  <c r="G38" i="32" s="1"/>
  <c r="F33" i="32"/>
  <c r="F38" i="32" s="1"/>
  <c r="E33" i="32"/>
  <c r="E38" i="32" s="1"/>
  <c r="D33" i="32"/>
  <c r="D38" i="32" s="1"/>
  <c r="C33" i="32"/>
  <c r="C38" i="32" s="1"/>
  <c r="B33" i="32"/>
  <c r="B38" i="32" s="1"/>
  <c r="Y23" i="32"/>
  <c r="X23" i="32"/>
  <c r="W23" i="32"/>
  <c r="V23" i="32"/>
  <c r="U23" i="32"/>
  <c r="T23" i="32"/>
  <c r="S23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B23" i="32"/>
  <c r="Y20" i="32"/>
  <c r="X20" i="32"/>
  <c r="W20" i="32"/>
  <c r="V20" i="32"/>
  <c r="U20" i="32"/>
  <c r="T20" i="32"/>
  <c r="S20" i="32"/>
  <c r="R20" i="32"/>
  <c r="Q20" i="32"/>
  <c r="P20" i="32"/>
  <c r="O20" i="32"/>
  <c r="N20" i="32"/>
  <c r="M20" i="32"/>
  <c r="L20" i="32"/>
  <c r="K20" i="32"/>
  <c r="J20" i="32"/>
  <c r="I20" i="32"/>
  <c r="H20" i="32"/>
  <c r="G20" i="32"/>
  <c r="F20" i="32"/>
  <c r="E20" i="32"/>
  <c r="D20" i="32"/>
  <c r="C20" i="32"/>
  <c r="B20" i="32"/>
  <c r="Y14" i="32"/>
  <c r="X14" i="32"/>
  <c r="W14" i="32"/>
  <c r="V14" i="32"/>
  <c r="U14" i="32"/>
  <c r="T14" i="32"/>
  <c r="S14" i="32"/>
  <c r="R14" i="32"/>
  <c r="Q14" i="32"/>
  <c r="P14" i="32"/>
  <c r="O14" i="32"/>
  <c r="N14" i="32"/>
  <c r="M14" i="32"/>
  <c r="L14" i="32"/>
  <c r="K14" i="32"/>
  <c r="J14" i="32"/>
  <c r="I14" i="32"/>
  <c r="H14" i="32"/>
  <c r="G14" i="32"/>
  <c r="F14" i="32"/>
  <c r="E14" i="32"/>
  <c r="D14" i="32"/>
  <c r="C14" i="32"/>
  <c r="B14" i="32"/>
  <c r="Y9" i="32"/>
  <c r="X9" i="32"/>
  <c r="W9" i="32"/>
  <c r="V9" i="32"/>
  <c r="U9" i="32"/>
  <c r="T9" i="32"/>
  <c r="S9" i="32"/>
  <c r="R9" i="32"/>
  <c r="Q9" i="32"/>
  <c r="P9" i="32"/>
  <c r="O9" i="32"/>
  <c r="N9" i="32"/>
  <c r="M9" i="32"/>
  <c r="L9" i="32"/>
  <c r="K9" i="32"/>
  <c r="J9" i="32"/>
  <c r="I9" i="32"/>
  <c r="H9" i="32"/>
  <c r="G9" i="32"/>
  <c r="F9" i="32"/>
  <c r="E9" i="32"/>
  <c r="D9" i="32"/>
  <c r="C9" i="32"/>
  <c r="B9" i="32"/>
  <c r="Y8" i="32"/>
  <c r="X8" i="32"/>
  <c r="W8" i="32"/>
  <c r="V8" i="32"/>
  <c r="U8" i="32"/>
  <c r="T8" i="32"/>
  <c r="S8" i="32"/>
  <c r="R8" i="32"/>
  <c r="Q8" i="32"/>
  <c r="P8" i="32"/>
  <c r="O8" i="32"/>
  <c r="N8" i="32"/>
  <c r="M8" i="32"/>
  <c r="L8" i="32"/>
  <c r="K8" i="32"/>
  <c r="J8" i="32"/>
  <c r="I8" i="32"/>
  <c r="H8" i="32"/>
  <c r="G8" i="32"/>
  <c r="F8" i="32"/>
  <c r="E8" i="32"/>
  <c r="D8" i="32"/>
  <c r="C8" i="32"/>
  <c r="Y124" i="31"/>
  <c r="X124" i="31"/>
  <c r="W124" i="31"/>
  <c r="V124" i="31"/>
  <c r="U124" i="31"/>
  <c r="T124" i="31"/>
  <c r="S124" i="31"/>
  <c r="R124" i="31"/>
  <c r="Q124" i="31"/>
  <c r="P124" i="31"/>
  <c r="O124" i="31"/>
  <c r="N124" i="31"/>
  <c r="M124" i="31"/>
  <c r="L124" i="31"/>
  <c r="K124" i="31"/>
  <c r="J124" i="31"/>
  <c r="I124" i="31"/>
  <c r="H124" i="31"/>
  <c r="G124" i="31"/>
  <c r="F124" i="31"/>
  <c r="E124" i="31"/>
  <c r="D124" i="31"/>
  <c r="C124" i="31"/>
  <c r="B124" i="31"/>
  <c r="Y121" i="31"/>
  <c r="X121" i="31"/>
  <c r="W121" i="31"/>
  <c r="V121" i="31"/>
  <c r="U121" i="31"/>
  <c r="T121" i="31"/>
  <c r="S121" i="31"/>
  <c r="R121" i="31"/>
  <c r="Q121" i="31"/>
  <c r="P121" i="31"/>
  <c r="O121" i="31"/>
  <c r="N121" i="31"/>
  <c r="M121" i="31"/>
  <c r="L121" i="31"/>
  <c r="K121" i="31"/>
  <c r="J121" i="31"/>
  <c r="I121" i="31"/>
  <c r="H121" i="31"/>
  <c r="G121" i="31"/>
  <c r="F121" i="31"/>
  <c r="E121" i="31"/>
  <c r="D121" i="31"/>
  <c r="C121" i="31"/>
  <c r="B121" i="31"/>
  <c r="Y118" i="31"/>
  <c r="X118" i="31"/>
  <c r="W118" i="31"/>
  <c r="V118" i="31"/>
  <c r="U118" i="31"/>
  <c r="T118" i="31"/>
  <c r="S118" i="31"/>
  <c r="R118" i="31"/>
  <c r="Q118" i="31"/>
  <c r="P118" i="31"/>
  <c r="O118" i="31"/>
  <c r="N118" i="31"/>
  <c r="M118" i="31"/>
  <c r="L118" i="31"/>
  <c r="K118" i="31"/>
  <c r="J118" i="31"/>
  <c r="I118" i="31"/>
  <c r="H118" i="31"/>
  <c r="G118" i="31"/>
  <c r="F118" i="31"/>
  <c r="E118" i="31"/>
  <c r="D118" i="31"/>
  <c r="C118" i="31"/>
  <c r="B118" i="31"/>
  <c r="Y117" i="31"/>
  <c r="X117" i="31"/>
  <c r="W117" i="31"/>
  <c r="V117" i="31"/>
  <c r="U117" i="31"/>
  <c r="T117" i="31"/>
  <c r="S117" i="31"/>
  <c r="R117" i="31"/>
  <c r="Q117" i="31"/>
  <c r="P117" i="31"/>
  <c r="O117" i="31"/>
  <c r="N117" i="31"/>
  <c r="M117" i="31"/>
  <c r="L117" i="31"/>
  <c r="K117" i="31"/>
  <c r="J117" i="31"/>
  <c r="I117" i="31"/>
  <c r="H117" i="31"/>
  <c r="G117" i="31"/>
  <c r="F117" i="31"/>
  <c r="E117" i="31"/>
  <c r="D117" i="31"/>
  <c r="C117" i="31"/>
  <c r="B117" i="31"/>
  <c r="Y116" i="31"/>
  <c r="X116" i="31"/>
  <c r="W116" i="31"/>
  <c r="V116" i="31"/>
  <c r="U116" i="31"/>
  <c r="T116" i="31"/>
  <c r="S116" i="31"/>
  <c r="R116" i="31"/>
  <c r="Q116" i="31"/>
  <c r="P116" i="31"/>
  <c r="O116" i="31"/>
  <c r="N116" i="31"/>
  <c r="M116" i="31"/>
  <c r="L116" i="31"/>
  <c r="K116" i="31"/>
  <c r="J116" i="31"/>
  <c r="I116" i="31"/>
  <c r="H116" i="31"/>
  <c r="G116" i="31"/>
  <c r="F116" i="31"/>
  <c r="E116" i="31"/>
  <c r="D116" i="31"/>
  <c r="C116" i="31"/>
  <c r="B116" i="31"/>
  <c r="Y115" i="31"/>
  <c r="X115" i="31"/>
  <c r="W115" i="31"/>
  <c r="V115" i="31"/>
  <c r="U115" i="31"/>
  <c r="T115" i="31"/>
  <c r="S115" i="31"/>
  <c r="R115" i="31"/>
  <c r="Q115" i="31"/>
  <c r="P115" i="31"/>
  <c r="O115" i="31"/>
  <c r="N115" i="31"/>
  <c r="M115" i="31"/>
  <c r="L115" i="31"/>
  <c r="K115" i="31"/>
  <c r="J115" i="31"/>
  <c r="I115" i="31"/>
  <c r="H115" i="31"/>
  <c r="G115" i="31"/>
  <c r="F115" i="31"/>
  <c r="E115" i="31"/>
  <c r="D115" i="31"/>
  <c r="C115" i="31"/>
  <c r="B115" i="31"/>
  <c r="Y114" i="31"/>
  <c r="X114" i="31"/>
  <c r="W114" i="31"/>
  <c r="V114" i="31"/>
  <c r="U114" i="31"/>
  <c r="T114" i="31"/>
  <c r="S114" i="31"/>
  <c r="R114" i="31"/>
  <c r="Q114" i="31"/>
  <c r="P114" i="31"/>
  <c r="O114" i="31"/>
  <c r="N114" i="31"/>
  <c r="M114" i="31"/>
  <c r="L114" i="31"/>
  <c r="K114" i="31"/>
  <c r="J114" i="31"/>
  <c r="I114" i="31"/>
  <c r="H114" i="31"/>
  <c r="G114" i="31"/>
  <c r="F114" i="31"/>
  <c r="E114" i="31"/>
  <c r="D114" i="31"/>
  <c r="C114" i="31"/>
  <c r="B114" i="31"/>
  <c r="Y113" i="31"/>
  <c r="X113" i="31"/>
  <c r="W113" i="31"/>
  <c r="V113" i="31"/>
  <c r="U113" i="31"/>
  <c r="T113" i="31"/>
  <c r="S113" i="31"/>
  <c r="R113" i="31"/>
  <c r="Q113" i="31"/>
  <c r="P113" i="31"/>
  <c r="O113" i="31"/>
  <c r="N113" i="31"/>
  <c r="M113" i="31"/>
  <c r="L113" i="31"/>
  <c r="K113" i="31"/>
  <c r="J113" i="31"/>
  <c r="I113" i="31"/>
  <c r="H113" i="31"/>
  <c r="G113" i="31"/>
  <c r="F113" i="31"/>
  <c r="E113" i="31"/>
  <c r="D113" i="31"/>
  <c r="C113" i="31"/>
  <c r="B113" i="31"/>
  <c r="Y109" i="31"/>
  <c r="X109" i="31"/>
  <c r="W109" i="31"/>
  <c r="V109" i="31"/>
  <c r="U109" i="31"/>
  <c r="T109" i="31"/>
  <c r="S109" i="31"/>
  <c r="R109" i="31"/>
  <c r="Q109" i="31"/>
  <c r="P109" i="31"/>
  <c r="O109" i="31"/>
  <c r="N109" i="31"/>
  <c r="M109" i="31"/>
  <c r="L109" i="31"/>
  <c r="K109" i="31"/>
  <c r="J109" i="31"/>
  <c r="I109" i="31"/>
  <c r="H109" i="31"/>
  <c r="G109" i="31"/>
  <c r="F109" i="31"/>
  <c r="E109" i="31"/>
  <c r="D109" i="31"/>
  <c r="C109" i="31"/>
  <c r="B109" i="31"/>
  <c r="Y108" i="31"/>
  <c r="X108" i="31"/>
  <c r="W108" i="31"/>
  <c r="V108" i="31"/>
  <c r="U108" i="31"/>
  <c r="T108" i="31"/>
  <c r="S108" i="31"/>
  <c r="R108" i="31"/>
  <c r="Q108" i="31"/>
  <c r="P108" i="31"/>
  <c r="O108" i="31"/>
  <c r="N108" i="31"/>
  <c r="M108" i="31"/>
  <c r="L108" i="31"/>
  <c r="K108" i="31"/>
  <c r="J108" i="31"/>
  <c r="I108" i="31"/>
  <c r="H108" i="31"/>
  <c r="G108" i="31"/>
  <c r="F108" i="31"/>
  <c r="E108" i="31"/>
  <c r="D108" i="31"/>
  <c r="C108" i="31"/>
  <c r="B108" i="31"/>
  <c r="Y107" i="31"/>
  <c r="X107" i="31"/>
  <c r="W107" i="31"/>
  <c r="V107" i="31"/>
  <c r="U107" i="31"/>
  <c r="T107" i="31"/>
  <c r="S107" i="31"/>
  <c r="R107" i="31"/>
  <c r="Q107" i="31"/>
  <c r="P107" i="31"/>
  <c r="O107" i="31"/>
  <c r="N107" i="31"/>
  <c r="M107" i="31"/>
  <c r="L107" i="31"/>
  <c r="K107" i="31"/>
  <c r="J107" i="31"/>
  <c r="I107" i="31"/>
  <c r="H107" i="31"/>
  <c r="G107" i="31"/>
  <c r="F107" i="31"/>
  <c r="E107" i="31"/>
  <c r="D107" i="31"/>
  <c r="C107" i="31"/>
  <c r="B107" i="31"/>
  <c r="Y106" i="31"/>
  <c r="X106" i="31"/>
  <c r="W106" i="31"/>
  <c r="V106" i="31"/>
  <c r="U106" i="31"/>
  <c r="T106" i="31"/>
  <c r="S106" i="31"/>
  <c r="R106" i="31"/>
  <c r="Q106" i="31"/>
  <c r="P106" i="31"/>
  <c r="O106" i="31"/>
  <c r="N106" i="31"/>
  <c r="M106" i="31"/>
  <c r="L106" i="31"/>
  <c r="K106" i="31"/>
  <c r="J106" i="31"/>
  <c r="I106" i="31"/>
  <c r="H106" i="31"/>
  <c r="G106" i="31"/>
  <c r="F106" i="31"/>
  <c r="E106" i="31"/>
  <c r="D106" i="31"/>
  <c r="C106" i="31"/>
  <c r="B106" i="31"/>
  <c r="Y104" i="31"/>
  <c r="X104" i="31"/>
  <c r="W104" i="31"/>
  <c r="V104" i="31"/>
  <c r="U104" i="31"/>
  <c r="T104" i="31"/>
  <c r="S104" i="31"/>
  <c r="R104" i="31"/>
  <c r="Q104" i="31"/>
  <c r="P104" i="31"/>
  <c r="O104" i="31"/>
  <c r="N104" i="31"/>
  <c r="M104" i="31"/>
  <c r="L104" i="31"/>
  <c r="K104" i="31"/>
  <c r="J104" i="31"/>
  <c r="I104" i="31"/>
  <c r="H104" i="31"/>
  <c r="G104" i="31"/>
  <c r="F104" i="31"/>
  <c r="E104" i="31"/>
  <c r="D104" i="31"/>
  <c r="C104" i="31"/>
  <c r="B104" i="31"/>
  <c r="Y103" i="31"/>
  <c r="X103" i="31"/>
  <c r="W103" i="31"/>
  <c r="V103" i="31"/>
  <c r="U103" i="31"/>
  <c r="T103" i="31"/>
  <c r="S103" i="31"/>
  <c r="R103" i="31"/>
  <c r="Q103" i="31"/>
  <c r="P103" i="31"/>
  <c r="O103" i="31"/>
  <c r="N103" i="31"/>
  <c r="M103" i="31"/>
  <c r="L103" i="31"/>
  <c r="K103" i="31"/>
  <c r="J103" i="31"/>
  <c r="I103" i="31"/>
  <c r="H103" i="31"/>
  <c r="G103" i="31"/>
  <c r="F103" i="31"/>
  <c r="E103" i="31"/>
  <c r="D103" i="31"/>
  <c r="C103" i="31"/>
  <c r="B103" i="31"/>
  <c r="Y102" i="31"/>
  <c r="X102" i="31"/>
  <c r="W102" i="31"/>
  <c r="V102" i="31"/>
  <c r="U102" i="31"/>
  <c r="T102" i="31"/>
  <c r="S102" i="31"/>
  <c r="R102" i="31"/>
  <c r="Q102" i="31"/>
  <c r="P102" i="31"/>
  <c r="O102" i="31"/>
  <c r="N102" i="31"/>
  <c r="M102" i="31"/>
  <c r="L102" i="31"/>
  <c r="K102" i="31"/>
  <c r="J102" i="31"/>
  <c r="I102" i="31"/>
  <c r="H102" i="31"/>
  <c r="G102" i="31"/>
  <c r="F102" i="31"/>
  <c r="E102" i="31"/>
  <c r="D102" i="31"/>
  <c r="C102" i="31"/>
  <c r="B102" i="31"/>
  <c r="Y101" i="31"/>
  <c r="X101" i="31"/>
  <c r="W101" i="31"/>
  <c r="V101" i="31"/>
  <c r="U101" i="31"/>
  <c r="T101" i="31"/>
  <c r="S101" i="31"/>
  <c r="R101" i="31"/>
  <c r="Q101" i="31"/>
  <c r="P101" i="31"/>
  <c r="O101" i="31"/>
  <c r="N101" i="31"/>
  <c r="M101" i="31"/>
  <c r="L101" i="31"/>
  <c r="K101" i="31"/>
  <c r="J101" i="31"/>
  <c r="I101" i="31"/>
  <c r="H101" i="31"/>
  <c r="G101" i="31"/>
  <c r="F101" i="31"/>
  <c r="E101" i="31"/>
  <c r="D101" i="31"/>
  <c r="C101" i="31"/>
  <c r="B101" i="31"/>
  <c r="Y100" i="31"/>
  <c r="X100" i="31"/>
  <c r="W100" i="31"/>
  <c r="V100" i="31"/>
  <c r="U100" i="31"/>
  <c r="T100" i="31"/>
  <c r="S100" i="31"/>
  <c r="R100" i="31"/>
  <c r="Q100" i="31"/>
  <c r="P100" i="31"/>
  <c r="O100" i="31"/>
  <c r="N100" i="31"/>
  <c r="M100" i="31"/>
  <c r="L100" i="31"/>
  <c r="K100" i="31"/>
  <c r="J100" i="31"/>
  <c r="I100" i="31"/>
  <c r="H100" i="31"/>
  <c r="G100" i="31"/>
  <c r="F100" i="31"/>
  <c r="E100" i="31"/>
  <c r="D100" i="31"/>
  <c r="C100" i="31"/>
  <c r="B100" i="31"/>
  <c r="T99" i="31"/>
  <c r="D99" i="31"/>
  <c r="Y98" i="31"/>
  <c r="X98" i="31"/>
  <c r="W98" i="31"/>
  <c r="V98" i="31"/>
  <c r="U98" i="31"/>
  <c r="T98" i="31"/>
  <c r="S98" i="31"/>
  <c r="R98" i="31"/>
  <c r="Q98" i="31"/>
  <c r="P98" i="31"/>
  <c r="O98" i="31"/>
  <c r="N98" i="31"/>
  <c r="M98" i="31"/>
  <c r="L98" i="31"/>
  <c r="K98" i="31"/>
  <c r="J98" i="31"/>
  <c r="I98" i="31"/>
  <c r="H98" i="31"/>
  <c r="G98" i="31"/>
  <c r="F98" i="31"/>
  <c r="E98" i="31"/>
  <c r="D98" i="31"/>
  <c r="C98" i="31"/>
  <c r="B98" i="31"/>
  <c r="Y97" i="31"/>
  <c r="X97" i="31"/>
  <c r="W97" i="31"/>
  <c r="V97" i="31"/>
  <c r="U97" i="31"/>
  <c r="U84" i="31" s="1"/>
  <c r="T97" i="31"/>
  <c r="S97" i="31"/>
  <c r="R97" i="31"/>
  <c r="Q97" i="31"/>
  <c r="P97" i="31"/>
  <c r="O97" i="31"/>
  <c r="N97" i="31"/>
  <c r="M97" i="31"/>
  <c r="L97" i="31"/>
  <c r="K97" i="31"/>
  <c r="J97" i="31"/>
  <c r="I97" i="31"/>
  <c r="H97" i="31"/>
  <c r="G97" i="31"/>
  <c r="F97" i="31"/>
  <c r="E97" i="31"/>
  <c r="D97" i="31"/>
  <c r="C97" i="31"/>
  <c r="B97" i="31"/>
  <c r="Y96" i="31"/>
  <c r="X96" i="31"/>
  <c r="W96" i="31"/>
  <c r="V96" i="31"/>
  <c r="U96" i="31"/>
  <c r="T96" i="31"/>
  <c r="S96" i="31"/>
  <c r="R96" i="31"/>
  <c r="Q96" i="31"/>
  <c r="P96" i="31"/>
  <c r="O96" i="31"/>
  <c r="N96" i="31"/>
  <c r="M96" i="31"/>
  <c r="L96" i="31"/>
  <c r="K96" i="31"/>
  <c r="J96" i="31"/>
  <c r="I96" i="31"/>
  <c r="H96" i="31"/>
  <c r="G96" i="31"/>
  <c r="F96" i="31"/>
  <c r="E96" i="31"/>
  <c r="D96" i="31"/>
  <c r="C96" i="31"/>
  <c r="B96" i="31"/>
  <c r="Y95" i="31"/>
  <c r="X95" i="31"/>
  <c r="W95" i="31"/>
  <c r="V95" i="31"/>
  <c r="U95" i="31"/>
  <c r="T95" i="31"/>
  <c r="S95" i="31"/>
  <c r="R95" i="31"/>
  <c r="Q95" i="31"/>
  <c r="P95" i="31"/>
  <c r="O95" i="31"/>
  <c r="N95" i="31"/>
  <c r="M95" i="31"/>
  <c r="L95" i="31"/>
  <c r="K95" i="31"/>
  <c r="J95" i="31"/>
  <c r="I95" i="31"/>
  <c r="H95" i="31"/>
  <c r="G95" i="31"/>
  <c r="F95" i="31"/>
  <c r="E95" i="31"/>
  <c r="D95" i="31"/>
  <c r="C95" i="31"/>
  <c r="B95" i="31"/>
  <c r="Y93" i="31"/>
  <c r="X93" i="31"/>
  <c r="W93" i="31"/>
  <c r="V93" i="31"/>
  <c r="U93" i="31"/>
  <c r="T93" i="31"/>
  <c r="S93" i="31"/>
  <c r="R93" i="31"/>
  <c r="Q93" i="31"/>
  <c r="P93" i="31"/>
  <c r="O93" i="31"/>
  <c r="N93" i="31"/>
  <c r="M93" i="31"/>
  <c r="L93" i="31"/>
  <c r="K93" i="31"/>
  <c r="J93" i="31"/>
  <c r="I93" i="31"/>
  <c r="I84" i="31" s="1"/>
  <c r="H93" i="31"/>
  <c r="G93" i="31"/>
  <c r="F93" i="31"/>
  <c r="E93" i="31"/>
  <c r="D93" i="31"/>
  <c r="C93" i="31"/>
  <c r="B93" i="31"/>
  <c r="Y92" i="31"/>
  <c r="X92" i="31"/>
  <c r="W92" i="31"/>
  <c r="V92" i="31"/>
  <c r="U92" i="31"/>
  <c r="T92" i="31"/>
  <c r="S92" i="31"/>
  <c r="R92" i="31"/>
  <c r="Q92" i="31"/>
  <c r="P92" i="31"/>
  <c r="O92" i="31"/>
  <c r="N92" i="31"/>
  <c r="M92" i="31"/>
  <c r="L92" i="31"/>
  <c r="K92" i="31"/>
  <c r="J92" i="31"/>
  <c r="I92" i="31"/>
  <c r="H92" i="31"/>
  <c r="G92" i="31"/>
  <c r="F92" i="31"/>
  <c r="E92" i="31"/>
  <c r="E84" i="31" s="1"/>
  <c r="D92" i="31"/>
  <c r="C92" i="31"/>
  <c r="B92" i="31"/>
  <c r="Y91" i="31"/>
  <c r="X91" i="31"/>
  <c r="W91" i="31"/>
  <c r="V91" i="31"/>
  <c r="U91" i="31"/>
  <c r="T91" i="31"/>
  <c r="S91" i="31"/>
  <c r="R91" i="31"/>
  <c r="Q91" i="31"/>
  <c r="P91" i="31"/>
  <c r="O91" i="31"/>
  <c r="N91" i="31"/>
  <c r="M91" i="31"/>
  <c r="L91" i="31"/>
  <c r="K91" i="31"/>
  <c r="J91" i="31"/>
  <c r="I91" i="31"/>
  <c r="H91" i="31"/>
  <c r="G91" i="31"/>
  <c r="F91" i="31"/>
  <c r="E91" i="31"/>
  <c r="D91" i="31"/>
  <c r="C91" i="31"/>
  <c r="B91" i="31"/>
  <c r="L90" i="31"/>
  <c r="Y89" i="31"/>
  <c r="X89" i="31"/>
  <c r="W89" i="31"/>
  <c r="V89" i="31"/>
  <c r="U89" i="31"/>
  <c r="T89" i="31"/>
  <c r="S89" i="31"/>
  <c r="R89" i="31"/>
  <c r="Q89" i="31"/>
  <c r="P89" i="31"/>
  <c r="O89" i="31"/>
  <c r="N89" i="31"/>
  <c r="M89" i="31"/>
  <c r="L89" i="31"/>
  <c r="K89" i="31"/>
  <c r="J89" i="31"/>
  <c r="I89" i="31"/>
  <c r="H89" i="31"/>
  <c r="G89" i="31"/>
  <c r="F89" i="31"/>
  <c r="E89" i="31"/>
  <c r="D89" i="31"/>
  <c r="C89" i="31"/>
  <c r="B89" i="31"/>
  <c r="Y88" i="31"/>
  <c r="X88" i="31"/>
  <c r="W88" i="31"/>
  <c r="V88" i="31"/>
  <c r="U88" i="31"/>
  <c r="T88" i="31"/>
  <c r="S88" i="31"/>
  <c r="R88" i="31"/>
  <c r="Q88" i="31"/>
  <c r="P88" i="31"/>
  <c r="O88" i="31"/>
  <c r="N88" i="31"/>
  <c r="M88" i="31"/>
  <c r="L88" i="31"/>
  <c r="K88" i="31"/>
  <c r="J88" i="31"/>
  <c r="I88" i="31"/>
  <c r="H88" i="31"/>
  <c r="G88" i="31"/>
  <c r="F88" i="31"/>
  <c r="E88" i="31"/>
  <c r="D88" i="31"/>
  <c r="C88" i="31"/>
  <c r="B88" i="31"/>
  <c r="Y87" i="31"/>
  <c r="X87" i="31"/>
  <c r="W87" i="31"/>
  <c r="V87" i="31"/>
  <c r="V84" i="31" s="1"/>
  <c r="U87" i="31"/>
  <c r="T87" i="31"/>
  <c r="T84" i="31" s="1"/>
  <c r="S87" i="31"/>
  <c r="R87" i="31"/>
  <c r="Q87" i="31"/>
  <c r="P87" i="31"/>
  <c r="O87" i="31"/>
  <c r="N87" i="31"/>
  <c r="M87" i="31"/>
  <c r="L87" i="31"/>
  <c r="K87" i="31"/>
  <c r="J87" i="31"/>
  <c r="I87" i="31"/>
  <c r="H87" i="31"/>
  <c r="G87" i="31"/>
  <c r="F87" i="31"/>
  <c r="E87" i="31"/>
  <c r="D87" i="31"/>
  <c r="C87" i="31"/>
  <c r="B87" i="31"/>
  <c r="Y86" i="31"/>
  <c r="X86" i="31"/>
  <c r="W86" i="31"/>
  <c r="V86" i="31"/>
  <c r="U86" i="31"/>
  <c r="T86" i="31"/>
  <c r="S86" i="31"/>
  <c r="R86" i="31"/>
  <c r="Q86" i="31"/>
  <c r="P86" i="31"/>
  <c r="P84" i="31" s="1"/>
  <c r="O86" i="31"/>
  <c r="N86" i="31"/>
  <c r="M86" i="31"/>
  <c r="L86" i="31"/>
  <c r="K86" i="31"/>
  <c r="J86" i="31"/>
  <c r="I86" i="31"/>
  <c r="H86" i="31"/>
  <c r="G86" i="31"/>
  <c r="F86" i="31"/>
  <c r="E86" i="31"/>
  <c r="D86" i="31"/>
  <c r="C86" i="31"/>
  <c r="B86" i="31"/>
  <c r="Y85" i="31"/>
  <c r="Y84" i="31" s="1"/>
  <c r="X85" i="31"/>
  <c r="X84" i="31" s="1"/>
  <c r="W85" i="31"/>
  <c r="W84" i="31" s="1"/>
  <c r="V85" i="31"/>
  <c r="U85" i="31"/>
  <c r="T85" i="31"/>
  <c r="S85" i="31"/>
  <c r="R85" i="31"/>
  <c r="R84" i="31" s="1"/>
  <c r="Q85" i="31"/>
  <c r="Q84" i="31" s="1"/>
  <c r="P85" i="31"/>
  <c r="O85" i="31"/>
  <c r="O84" i="31" s="1"/>
  <c r="N85" i="31"/>
  <c r="N84" i="31" s="1"/>
  <c r="M85" i="31"/>
  <c r="M84" i="31" s="1"/>
  <c r="L85" i="31"/>
  <c r="L84" i="31" s="1"/>
  <c r="K85" i="31"/>
  <c r="J85" i="31"/>
  <c r="J84" i="31" s="1"/>
  <c r="I85" i="31"/>
  <c r="H85" i="31"/>
  <c r="G85" i="31"/>
  <c r="F85" i="31"/>
  <c r="E85" i="31"/>
  <c r="D85" i="31"/>
  <c r="C85" i="31"/>
  <c r="C84" i="31" s="1"/>
  <c r="B85" i="31"/>
  <c r="B84" i="31" s="1"/>
  <c r="S84" i="31"/>
  <c r="K84" i="31"/>
  <c r="H84" i="31"/>
  <c r="G84" i="31"/>
  <c r="F84" i="31"/>
  <c r="D84" i="31"/>
  <c r="Y66" i="31"/>
  <c r="X66" i="31"/>
  <c r="W66" i="31"/>
  <c r="V66" i="31"/>
  <c r="U66" i="31"/>
  <c r="T66" i="31"/>
  <c r="S66" i="31"/>
  <c r="S105" i="31" s="1"/>
  <c r="R66" i="31"/>
  <c r="R105" i="31" s="1"/>
  <c r="Q66" i="31"/>
  <c r="P66" i="31"/>
  <c r="O66" i="31"/>
  <c r="N66" i="31"/>
  <c r="M66" i="31"/>
  <c r="L66" i="31"/>
  <c r="K66" i="31"/>
  <c r="K105" i="31" s="1"/>
  <c r="J66" i="31"/>
  <c r="J105" i="31" s="1"/>
  <c r="I66" i="31"/>
  <c r="H66" i="31"/>
  <c r="G66" i="31"/>
  <c r="F66" i="31"/>
  <c r="E66" i="31"/>
  <c r="E123" i="31" s="1"/>
  <c r="D66" i="31"/>
  <c r="D123" i="31" s="1"/>
  <c r="C66" i="31"/>
  <c r="C105" i="31" s="1"/>
  <c r="B66" i="31"/>
  <c r="B105" i="31" s="1"/>
  <c r="Y45" i="31"/>
  <c r="X45" i="31"/>
  <c r="W45" i="31"/>
  <c r="V45" i="31"/>
  <c r="U45" i="31"/>
  <c r="T45" i="31"/>
  <c r="S45" i="31"/>
  <c r="R45" i="31"/>
  <c r="Q45" i="31"/>
  <c r="P45" i="31"/>
  <c r="O45" i="31"/>
  <c r="N45" i="31"/>
  <c r="M45" i="31"/>
  <c r="L45" i="31"/>
  <c r="L99" i="31" s="1"/>
  <c r="K45" i="31"/>
  <c r="J45" i="31"/>
  <c r="I45" i="31"/>
  <c r="H45" i="31"/>
  <c r="G45" i="31"/>
  <c r="F45" i="31"/>
  <c r="E45" i="31"/>
  <c r="D45" i="31"/>
  <c r="C45" i="31"/>
  <c r="B45" i="31"/>
  <c r="Y25" i="31"/>
  <c r="X25" i="31"/>
  <c r="X120" i="31" s="1"/>
  <c r="W25" i="31"/>
  <c r="V25" i="31"/>
  <c r="U25" i="31"/>
  <c r="T25" i="31"/>
  <c r="S25" i="31"/>
  <c r="R25" i="31"/>
  <c r="Q25" i="31"/>
  <c r="P25" i="31"/>
  <c r="O25" i="31"/>
  <c r="N25" i="31"/>
  <c r="M25" i="31"/>
  <c r="L25" i="31"/>
  <c r="K25" i="31"/>
  <c r="J25" i="31"/>
  <c r="I25" i="31"/>
  <c r="H25" i="31"/>
  <c r="G25" i="31"/>
  <c r="F25" i="31"/>
  <c r="E25" i="31"/>
  <c r="D25" i="31"/>
  <c r="C25" i="31"/>
  <c r="B25" i="31"/>
  <c r="Y16" i="31"/>
  <c r="X16" i="31"/>
  <c r="W16" i="31"/>
  <c r="W119" i="31" s="1"/>
  <c r="V16" i="31"/>
  <c r="V119" i="31" s="1"/>
  <c r="U16" i="31"/>
  <c r="T16" i="31"/>
  <c r="T90" i="31" s="1"/>
  <c r="S16" i="31"/>
  <c r="R16" i="31"/>
  <c r="Q16" i="31"/>
  <c r="P16" i="31"/>
  <c r="O16" i="31"/>
  <c r="N16" i="31"/>
  <c r="M16" i="31"/>
  <c r="L16" i="31"/>
  <c r="K16" i="31"/>
  <c r="J16" i="31"/>
  <c r="I16" i="31"/>
  <c r="H16" i="31"/>
  <c r="G16" i="31"/>
  <c r="F16" i="31"/>
  <c r="E16" i="31"/>
  <c r="D16" i="31"/>
  <c r="D90" i="31" s="1"/>
  <c r="C16" i="31"/>
  <c r="B16" i="31"/>
  <c r="Y124" i="30"/>
  <c r="X124" i="30"/>
  <c r="W124" i="30"/>
  <c r="V124" i="30"/>
  <c r="U124" i="30"/>
  <c r="T124" i="30"/>
  <c r="S124" i="30"/>
  <c r="R124" i="30"/>
  <c r="Q124" i="30"/>
  <c r="P124" i="30"/>
  <c r="O124" i="30"/>
  <c r="N124" i="30"/>
  <c r="M124" i="30"/>
  <c r="L124" i="30"/>
  <c r="K124" i="30"/>
  <c r="J124" i="30"/>
  <c r="I124" i="30"/>
  <c r="H124" i="30"/>
  <c r="G124" i="30"/>
  <c r="F124" i="30"/>
  <c r="E124" i="30"/>
  <c r="D124" i="30"/>
  <c r="C124" i="30"/>
  <c r="B124" i="30"/>
  <c r="Y121" i="30"/>
  <c r="X121" i="30"/>
  <c r="W121" i="30"/>
  <c r="V121" i="30"/>
  <c r="U121" i="30"/>
  <c r="T121" i="30"/>
  <c r="S121" i="30"/>
  <c r="R121" i="30"/>
  <c r="Q121" i="30"/>
  <c r="P121" i="30"/>
  <c r="O121" i="30"/>
  <c r="N121" i="30"/>
  <c r="M121" i="30"/>
  <c r="L121" i="30"/>
  <c r="K121" i="30"/>
  <c r="J121" i="30"/>
  <c r="I121" i="30"/>
  <c r="H121" i="30"/>
  <c r="G121" i="30"/>
  <c r="F121" i="30"/>
  <c r="E121" i="30"/>
  <c r="D121" i="30"/>
  <c r="C121" i="30"/>
  <c r="B121" i="30"/>
  <c r="Y118" i="30"/>
  <c r="X118" i="30"/>
  <c r="W118" i="30"/>
  <c r="V118" i="30"/>
  <c r="U118" i="30"/>
  <c r="T118" i="30"/>
  <c r="S118" i="30"/>
  <c r="R118" i="30"/>
  <c r="Q118" i="30"/>
  <c r="P118" i="30"/>
  <c r="O118" i="30"/>
  <c r="N118" i="30"/>
  <c r="M118" i="30"/>
  <c r="L118" i="30"/>
  <c r="K118" i="30"/>
  <c r="J118" i="30"/>
  <c r="I118" i="30"/>
  <c r="H118" i="30"/>
  <c r="G118" i="30"/>
  <c r="F118" i="30"/>
  <c r="E118" i="30"/>
  <c r="D118" i="30"/>
  <c r="C118" i="30"/>
  <c r="B118" i="30"/>
  <c r="Y117" i="30"/>
  <c r="X117" i="30"/>
  <c r="W117" i="30"/>
  <c r="V117" i="30"/>
  <c r="U117" i="30"/>
  <c r="T117" i="30"/>
  <c r="S117" i="30"/>
  <c r="R117" i="30"/>
  <c r="Q117" i="30"/>
  <c r="P117" i="30"/>
  <c r="O117" i="30"/>
  <c r="N117" i="30"/>
  <c r="M117" i="30"/>
  <c r="L117" i="30"/>
  <c r="K117" i="30"/>
  <c r="J117" i="30"/>
  <c r="I117" i="30"/>
  <c r="H117" i="30"/>
  <c r="G117" i="30"/>
  <c r="F117" i="30"/>
  <c r="E117" i="30"/>
  <c r="D117" i="30"/>
  <c r="C117" i="30"/>
  <c r="B117" i="30"/>
  <c r="Y116" i="30"/>
  <c r="X116" i="30"/>
  <c r="W116" i="30"/>
  <c r="V116" i="30"/>
  <c r="U116" i="30"/>
  <c r="T116" i="30"/>
  <c r="S116" i="30"/>
  <c r="R116" i="30"/>
  <c r="Q116" i="30"/>
  <c r="P116" i="30"/>
  <c r="O116" i="30"/>
  <c r="N116" i="30"/>
  <c r="M116" i="30"/>
  <c r="L116" i="30"/>
  <c r="K116" i="30"/>
  <c r="J116" i="30"/>
  <c r="I116" i="30"/>
  <c r="H116" i="30"/>
  <c r="G116" i="30"/>
  <c r="F116" i="30"/>
  <c r="E116" i="30"/>
  <c r="D116" i="30"/>
  <c r="C116" i="30"/>
  <c r="B116" i="30"/>
  <c r="Y115" i="30"/>
  <c r="X115" i="30"/>
  <c r="W115" i="30"/>
  <c r="V115" i="30"/>
  <c r="U115" i="30"/>
  <c r="T115" i="30"/>
  <c r="S115" i="30"/>
  <c r="R115" i="30"/>
  <c r="Q115" i="30"/>
  <c r="P115" i="30"/>
  <c r="O115" i="30"/>
  <c r="N115" i="30"/>
  <c r="M115" i="30"/>
  <c r="L115" i="30"/>
  <c r="K115" i="30"/>
  <c r="J115" i="30"/>
  <c r="I115" i="30"/>
  <c r="H115" i="30"/>
  <c r="G115" i="30"/>
  <c r="F115" i="30"/>
  <c r="E115" i="30"/>
  <c r="D115" i="30"/>
  <c r="C115" i="30"/>
  <c r="B115" i="30"/>
  <c r="Y114" i="30"/>
  <c r="X114" i="30"/>
  <c r="W114" i="30"/>
  <c r="V114" i="30"/>
  <c r="U114" i="30"/>
  <c r="T114" i="30"/>
  <c r="S114" i="30"/>
  <c r="R114" i="30"/>
  <c r="Q114" i="30"/>
  <c r="P114" i="30"/>
  <c r="O114" i="30"/>
  <c r="N114" i="30"/>
  <c r="M114" i="30"/>
  <c r="L114" i="30"/>
  <c r="K114" i="30"/>
  <c r="J114" i="30"/>
  <c r="I114" i="30"/>
  <c r="H114" i="30"/>
  <c r="G114" i="30"/>
  <c r="F114" i="30"/>
  <c r="E114" i="30"/>
  <c r="D114" i="30"/>
  <c r="C114" i="30"/>
  <c r="B114" i="30"/>
  <c r="Y113" i="30"/>
  <c r="X113" i="30"/>
  <c r="W113" i="30"/>
  <c r="V113" i="30"/>
  <c r="U113" i="30"/>
  <c r="T113" i="30"/>
  <c r="S113" i="30"/>
  <c r="R113" i="30"/>
  <c r="Q113" i="30"/>
  <c r="P113" i="30"/>
  <c r="O113" i="30"/>
  <c r="N113" i="30"/>
  <c r="M113" i="30"/>
  <c r="L113" i="30"/>
  <c r="K113" i="30"/>
  <c r="J113" i="30"/>
  <c r="I113" i="30"/>
  <c r="H113" i="30"/>
  <c r="G113" i="30"/>
  <c r="F113" i="30"/>
  <c r="E113" i="30"/>
  <c r="D113" i="30"/>
  <c r="C113" i="30"/>
  <c r="B113" i="30"/>
  <c r="Y109" i="30"/>
  <c r="X109" i="30"/>
  <c r="W109" i="30"/>
  <c r="V109" i="30"/>
  <c r="U109" i="30"/>
  <c r="T109" i="30"/>
  <c r="S109" i="30"/>
  <c r="R109" i="30"/>
  <c r="Q109" i="30"/>
  <c r="P109" i="30"/>
  <c r="O109" i="30"/>
  <c r="N109" i="30"/>
  <c r="M109" i="30"/>
  <c r="L109" i="30"/>
  <c r="K109" i="30"/>
  <c r="J109" i="30"/>
  <c r="I109" i="30"/>
  <c r="H109" i="30"/>
  <c r="G109" i="30"/>
  <c r="F109" i="30"/>
  <c r="E109" i="30"/>
  <c r="D109" i="30"/>
  <c r="C109" i="30"/>
  <c r="B109" i="30"/>
  <c r="Y108" i="30"/>
  <c r="X108" i="30"/>
  <c r="W108" i="30"/>
  <c r="V108" i="30"/>
  <c r="U108" i="30"/>
  <c r="T108" i="30"/>
  <c r="S108" i="30"/>
  <c r="R108" i="30"/>
  <c r="Q108" i="30"/>
  <c r="P108" i="30"/>
  <c r="O108" i="30"/>
  <c r="N108" i="30"/>
  <c r="M108" i="30"/>
  <c r="L108" i="30"/>
  <c r="K108" i="30"/>
  <c r="J108" i="30"/>
  <c r="I108" i="30"/>
  <c r="H108" i="30"/>
  <c r="G108" i="30"/>
  <c r="F108" i="30"/>
  <c r="E108" i="30"/>
  <c r="D108" i="30"/>
  <c r="C108" i="30"/>
  <c r="B108" i="30"/>
  <c r="Y107" i="30"/>
  <c r="X107" i="30"/>
  <c r="W107" i="30"/>
  <c r="V107" i="30"/>
  <c r="U107" i="30"/>
  <c r="T107" i="30"/>
  <c r="S107" i="30"/>
  <c r="R107" i="30"/>
  <c r="Q107" i="30"/>
  <c r="P107" i="30"/>
  <c r="O107" i="30"/>
  <c r="N107" i="30"/>
  <c r="M107" i="30"/>
  <c r="L107" i="30"/>
  <c r="K107" i="30"/>
  <c r="J107" i="30"/>
  <c r="I107" i="30"/>
  <c r="H107" i="30"/>
  <c r="G107" i="30"/>
  <c r="F107" i="30"/>
  <c r="E107" i="30"/>
  <c r="D107" i="30"/>
  <c r="C107" i="30"/>
  <c r="B107" i="30"/>
  <c r="Y106" i="30"/>
  <c r="X106" i="30"/>
  <c r="W106" i="30"/>
  <c r="V106" i="30"/>
  <c r="U106" i="30"/>
  <c r="T106" i="30"/>
  <c r="S106" i="30"/>
  <c r="R106" i="30"/>
  <c r="Q106" i="30"/>
  <c r="P106" i="30"/>
  <c r="O106" i="30"/>
  <c r="N106" i="30"/>
  <c r="M106" i="30"/>
  <c r="L106" i="30"/>
  <c r="K106" i="30"/>
  <c r="J106" i="30"/>
  <c r="I106" i="30"/>
  <c r="H106" i="30"/>
  <c r="G106" i="30"/>
  <c r="F106" i="30"/>
  <c r="E106" i="30"/>
  <c r="D106" i="30"/>
  <c r="C106" i="30"/>
  <c r="B106" i="30"/>
  <c r="Y104" i="30"/>
  <c r="X104" i="30"/>
  <c r="W104" i="30"/>
  <c r="V104" i="30"/>
  <c r="U104" i="30"/>
  <c r="T104" i="30"/>
  <c r="S104" i="30"/>
  <c r="R104" i="30"/>
  <c r="Q104" i="30"/>
  <c r="P104" i="30"/>
  <c r="O104" i="30"/>
  <c r="N104" i="30"/>
  <c r="M104" i="30"/>
  <c r="L104" i="30"/>
  <c r="K104" i="30"/>
  <c r="J104" i="30"/>
  <c r="I104" i="30"/>
  <c r="H104" i="30"/>
  <c r="G104" i="30"/>
  <c r="F104" i="30"/>
  <c r="E104" i="30"/>
  <c r="D104" i="30"/>
  <c r="C104" i="30"/>
  <c r="B104" i="30"/>
  <c r="Y103" i="30"/>
  <c r="X103" i="30"/>
  <c r="W103" i="30"/>
  <c r="V103" i="30"/>
  <c r="U103" i="30"/>
  <c r="T103" i="30"/>
  <c r="S103" i="30"/>
  <c r="R103" i="30"/>
  <c r="Q103" i="30"/>
  <c r="P103" i="30"/>
  <c r="O103" i="30"/>
  <c r="N103" i="30"/>
  <c r="M103" i="30"/>
  <c r="L103" i="30"/>
  <c r="K103" i="30"/>
  <c r="J103" i="30"/>
  <c r="I103" i="30"/>
  <c r="H103" i="30"/>
  <c r="G103" i="30"/>
  <c r="F103" i="30"/>
  <c r="E103" i="30"/>
  <c r="D103" i="30"/>
  <c r="C103" i="30"/>
  <c r="B103" i="30"/>
  <c r="Y102" i="30"/>
  <c r="X102" i="30"/>
  <c r="W102" i="30"/>
  <c r="V102" i="30"/>
  <c r="U102" i="30"/>
  <c r="T102" i="30"/>
  <c r="S102" i="30"/>
  <c r="R102" i="30"/>
  <c r="Q102" i="30"/>
  <c r="P102" i="30"/>
  <c r="O102" i="30"/>
  <c r="N102" i="30"/>
  <c r="M102" i="30"/>
  <c r="L102" i="30"/>
  <c r="K102" i="30"/>
  <c r="J102" i="30"/>
  <c r="I102" i="30"/>
  <c r="H102" i="30"/>
  <c r="G102" i="30"/>
  <c r="F102" i="30"/>
  <c r="E102" i="30"/>
  <c r="E84" i="30" s="1"/>
  <c r="D102" i="30"/>
  <c r="C102" i="30"/>
  <c r="B102" i="30"/>
  <c r="Y101" i="30"/>
  <c r="X101" i="30"/>
  <c r="W101" i="30"/>
  <c r="V101" i="30"/>
  <c r="U101" i="30"/>
  <c r="T101" i="30"/>
  <c r="S101" i="30"/>
  <c r="R101" i="30"/>
  <c r="Q101" i="30"/>
  <c r="P101" i="30"/>
  <c r="O101" i="30"/>
  <c r="N101" i="30"/>
  <c r="M101" i="30"/>
  <c r="L101" i="30"/>
  <c r="K101" i="30"/>
  <c r="J101" i="30"/>
  <c r="I101" i="30"/>
  <c r="H101" i="30"/>
  <c r="G101" i="30"/>
  <c r="F101" i="30"/>
  <c r="E101" i="30"/>
  <c r="D101" i="30"/>
  <c r="C101" i="30"/>
  <c r="B101" i="30"/>
  <c r="Y100" i="30"/>
  <c r="X100" i="30"/>
  <c r="W100" i="30"/>
  <c r="V100" i="30"/>
  <c r="U100" i="30"/>
  <c r="T100" i="30"/>
  <c r="S100" i="30"/>
  <c r="R100" i="30"/>
  <c r="Q100" i="30"/>
  <c r="P100" i="30"/>
  <c r="O100" i="30"/>
  <c r="N100" i="30"/>
  <c r="M100" i="30"/>
  <c r="L100" i="30"/>
  <c r="K100" i="30"/>
  <c r="J100" i="30"/>
  <c r="I100" i="30"/>
  <c r="H100" i="30"/>
  <c r="G100" i="30"/>
  <c r="F100" i="30"/>
  <c r="E100" i="30"/>
  <c r="D100" i="30"/>
  <c r="C100" i="30"/>
  <c r="B100" i="30"/>
  <c r="M99" i="30"/>
  <c r="Y98" i="30"/>
  <c r="X98" i="30"/>
  <c r="W98" i="30"/>
  <c r="V98" i="30"/>
  <c r="U98" i="30"/>
  <c r="T98" i="30"/>
  <c r="S98" i="30"/>
  <c r="R98" i="30"/>
  <c r="Q98" i="30"/>
  <c r="P98" i="30"/>
  <c r="O98" i="30"/>
  <c r="N98" i="30"/>
  <c r="M98" i="30"/>
  <c r="L98" i="30"/>
  <c r="K98" i="30"/>
  <c r="J98" i="30"/>
  <c r="I98" i="30"/>
  <c r="H98" i="30"/>
  <c r="G98" i="30"/>
  <c r="F98" i="30"/>
  <c r="E98" i="30"/>
  <c r="D98" i="30"/>
  <c r="C98" i="30"/>
  <c r="B98" i="30"/>
  <c r="Y97" i="30"/>
  <c r="X97" i="30"/>
  <c r="W97" i="30"/>
  <c r="V97" i="30"/>
  <c r="U97" i="30"/>
  <c r="T97" i="30"/>
  <c r="S97" i="30"/>
  <c r="R97" i="30"/>
  <c r="Q97" i="30"/>
  <c r="P97" i="30"/>
  <c r="O97" i="30"/>
  <c r="N97" i="30"/>
  <c r="M97" i="30"/>
  <c r="L97" i="30"/>
  <c r="K97" i="30"/>
  <c r="J97" i="30"/>
  <c r="I97" i="30"/>
  <c r="H97" i="30"/>
  <c r="G97" i="30"/>
  <c r="F97" i="30"/>
  <c r="E97" i="30"/>
  <c r="D97" i="30"/>
  <c r="C97" i="30"/>
  <c r="B97" i="30"/>
  <c r="Y96" i="30"/>
  <c r="X96" i="30"/>
  <c r="W96" i="30"/>
  <c r="V96" i="30"/>
  <c r="U96" i="30"/>
  <c r="T96" i="30"/>
  <c r="S96" i="30"/>
  <c r="R96" i="30"/>
  <c r="Q96" i="30"/>
  <c r="P96" i="30"/>
  <c r="O96" i="30"/>
  <c r="N96" i="30"/>
  <c r="M96" i="30"/>
  <c r="L96" i="30"/>
  <c r="K96" i="30"/>
  <c r="J96" i="30"/>
  <c r="I96" i="30"/>
  <c r="H96" i="30"/>
  <c r="G96" i="30"/>
  <c r="F96" i="30"/>
  <c r="E96" i="30"/>
  <c r="D96" i="30"/>
  <c r="C96" i="30"/>
  <c r="B96" i="30"/>
  <c r="Y95" i="30"/>
  <c r="X95" i="30"/>
  <c r="W95" i="30"/>
  <c r="V95" i="30"/>
  <c r="U95" i="30"/>
  <c r="T95" i="30"/>
  <c r="S95" i="30"/>
  <c r="R95" i="30"/>
  <c r="Q95" i="30"/>
  <c r="P95" i="30"/>
  <c r="O95" i="30"/>
  <c r="N95" i="30"/>
  <c r="M95" i="30"/>
  <c r="L95" i="30"/>
  <c r="K95" i="30"/>
  <c r="J95" i="30"/>
  <c r="I95" i="30"/>
  <c r="H95" i="30"/>
  <c r="G95" i="30"/>
  <c r="F95" i="30"/>
  <c r="F84" i="30" s="1"/>
  <c r="E95" i="30"/>
  <c r="D95" i="30"/>
  <c r="C95" i="30"/>
  <c r="B95" i="30"/>
  <c r="Y93" i="30"/>
  <c r="X93" i="30"/>
  <c r="W93" i="30"/>
  <c r="V93" i="30"/>
  <c r="U93" i="30"/>
  <c r="T93" i="30"/>
  <c r="S93" i="30"/>
  <c r="R93" i="30"/>
  <c r="Q93" i="30"/>
  <c r="P93" i="30"/>
  <c r="O93" i="30"/>
  <c r="N93" i="30"/>
  <c r="M93" i="30"/>
  <c r="L93" i="30"/>
  <c r="K93" i="30"/>
  <c r="J93" i="30"/>
  <c r="I93" i="30"/>
  <c r="H93" i="30"/>
  <c r="G93" i="30"/>
  <c r="F93" i="30"/>
  <c r="E93" i="30"/>
  <c r="D93" i="30"/>
  <c r="C93" i="30"/>
  <c r="C84" i="30" s="1"/>
  <c r="B93" i="30"/>
  <c r="Y92" i="30"/>
  <c r="X92" i="30"/>
  <c r="W92" i="30"/>
  <c r="V92" i="30"/>
  <c r="U92" i="30"/>
  <c r="T92" i="30"/>
  <c r="S92" i="30"/>
  <c r="R92" i="30"/>
  <c r="Q92" i="30"/>
  <c r="P92" i="30"/>
  <c r="O92" i="30"/>
  <c r="N92" i="30"/>
  <c r="M92" i="30"/>
  <c r="L92" i="30"/>
  <c r="K92" i="30"/>
  <c r="J92" i="30"/>
  <c r="I92" i="30"/>
  <c r="H92" i="30"/>
  <c r="G92" i="30"/>
  <c r="F92" i="30"/>
  <c r="E92" i="30"/>
  <c r="D92" i="30"/>
  <c r="D84" i="30" s="1"/>
  <c r="C92" i="30"/>
  <c r="B92" i="30"/>
  <c r="Y91" i="30"/>
  <c r="X91" i="30"/>
  <c r="W91" i="30"/>
  <c r="V91" i="30"/>
  <c r="U91" i="30"/>
  <c r="T91" i="30"/>
  <c r="S91" i="30"/>
  <c r="R91" i="30"/>
  <c r="Q91" i="30"/>
  <c r="P91" i="30"/>
  <c r="O91" i="30"/>
  <c r="N91" i="30"/>
  <c r="M91" i="30"/>
  <c r="L91" i="30"/>
  <c r="K91" i="30"/>
  <c r="J91" i="30"/>
  <c r="I91" i="30"/>
  <c r="H91" i="30"/>
  <c r="G91" i="30"/>
  <c r="F91" i="30"/>
  <c r="E91" i="30"/>
  <c r="D91" i="30"/>
  <c r="C91" i="30"/>
  <c r="B91" i="30"/>
  <c r="S90" i="30"/>
  <c r="M90" i="30"/>
  <c r="K90" i="30"/>
  <c r="E90" i="30"/>
  <c r="C90" i="30"/>
  <c r="Y89" i="30"/>
  <c r="X89" i="30"/>
  <c r="W89" i="30"/>
  <c r="V89" i="30"/>
  <c r="U89" i="30"/>
  <c r="T89" i="30"/>
  <c r="S89" i="30"/>
  <c r="R89" i="30"/>
  <c r="Q89" i="30"/>
  <c r="P89" i="30"/>
  <c r="O89" i="30"/>
  <c r="N89" i="30"/>
  <c r="M89" i="30"/>
  <c r="L89" i="30"/>
  <c r="K89" i="30"/>
  <c r="J89" i="30"/>
  <c r="I89" i="30"/>
  <c r="H89" i="30"/>
  <c r="G89" i="30"/>
  <c r="F89" i="30"/>
  <c r="E89" i="30"/>
  <c r="D89" i="30"/>
  <c r="C89" i="30"/>
  <c r="B89" i="30"/>
  <c r="Y88" i="30"/>
  <c r="X88" i="30"/>
  <c r="W88" i="30"/>
  <c r="V88" i="30"/>
  <c r="U88" i="30"/>
  <c r="T88" i="30"/>
  <c r="S88" i="30"/>
  <c r="R88" i="30"/>
  <c r="Q88" i="30"/>
  <c r="P88" i="30"/>
  <c r="O88" i="30"/>
  <c r="N88" i="30"/>
  <c r="M88" i="30"/>
  <c r="L88" i="30"/>
  <c r="K88" i="30"/>
  <c r="J88" i="30"/>
  <c r="I88" i="30"/>
  <c r="H88" i="30"/>
  <c r="G88" i="30"/>
  <c r="F88" i="30"/>
  <c r="E88" i="30"/>
  <c r="D88" i="30"/>
  <c r="C88" i="30"/>
  <c r="B88" i="30"/>
  <c r="B84" i="30" s="1"/>
  <c r="Y87" i="30"/>
  <c r="Y84" i="30" s="1"/>
  <c r="X87" i="30"/>
  <c r="X84" i="30" s="1"/>
  <c r="W87" i="30"/>
  <c r="V87" i="30"/>
  <c r="U87" i="30"/>
  <c r="T87" i="30"/>
  <c r="S87" i="30"/>
  <c r="R87" i="30"/>
  <c r="Q87" i="30"/>
  <c r="P87" i="30"/>
  <c r="O87" i="30"/>
  <c r="N87" i="30"/>
  <c r="M87" i="30"/>
  <c r="L87" i="30"/>
  <c r="K87" i="30"/>
  <c r="J87" i="30"/>
  <c r="I87" i="30"/>
  <c r="H87" i="30"/>
  <c r="G87" i="30"/>
  <c r="F87" i="30"/>
  <c r="E87" i="30"/>
  <c r="D87" i="30"/>
  <c r="C87" i="30"/>
  <c r="B87" i="30"/>
  <c r="Y86" i="30"/>
  <c r="X86" i="30"/>
  <c r="W86" i="30"/>
  <c r="W84" i="30" s="1"/>
  <c r="V86" i="30"/>
  <c r="V84" i="30" s="1"/>
  <c r="U86" i="30"/>
  <c r="T86" i="30"/>
  <c r="S86" i="30"/>
  <c r="R86" i="30"/>
  <c r="Q86" i="30"/>
  <c r="P86" i="30"/>
  <c r="O86" i="30"/>
  <c r="N86" i="30"/>
  <c r="M86" i="30"/>
  <c r="L86" i="30"/>
  <c r="K86" i="30"/>
  <c r="J86" i="30"/>
  <c r="I86" i="30"/>
  <c r="H86" i="30"/>
  <c r="G86" i="30"/>
  <c r="F86" i="30"/>
  <c r="E86" i="30"/>
  <c r="D86" i="30"/>
  <c r="C86" i="30"/>
  <c r="B86" i="30"/>
  <c r="Y85" i="30"/>
  <c r="X85" i="30"/>
  <c r="W85" i="30"/>
  <c r="V85" i="30"/>
  <c r="U85" i="30"/>
  <c r="U84" i="30" s="1"/>
  <c r="T85" i="30"/>
  <c r="T84" i="30" s="1"/>
  <c r="S85" i="30"/>
  <c r="S84" i="30" s="1"/>
  <c r="R85" i="30"/>
  <c r="R84" i="30" s="1"/>
  <c r="Q85" i="30"/>
  <c r="Q84" i="30" s="1"/>
  <c r="P85" i="30"/>
  <c r="P84" i="30" s="1"/>
  <c r="O85" i="30"/>
  <c r="O84" i="30" s="1"/>
  <c r="N85" i="30"/>
  <c r="N84" i="30" s="1"/>
  <c r="M85" i="30"/>
  <c r="M84" i="30" s="1"/>
  <c r="L85" i="30"/>
  <c r="L84" i="30" s="1"/>
  <c r="K85" i="30"/>
  <c r="K84" i="30" s="1"/>
  <c r="J85" i="30"/>
  <c r="I85" i="30"/>
  <c r="I84" i="30" s="1"/>
  <c r="H85" i="30"/>
  <c r="H84" i="30" s="1"/>
  <c r="G85" i="30"/>
  <c r="F85" i="30"/>
  <c r="E85" i="30"/>
  <c r="D85" i="30"/>
  <c r="C85" i="30"/>
  <c r="B85" i="30"/>
  <c r="J84" i="30"/>
  <c r="G84" i="30"/>
  <c r="Y66" i="30"/>
  <c r="X66" i="30"/>
  <c r="W66" i="30"/>
  <c r="V66" i="30"/>
  <c r="U66" i="30"/>
  <c r="T66" i="30"/>
  <c r="T105" i="30" s="1"/>
  <c r="S66" i="30"/>
  <c r="S105" i="30" s="1"/>
  <c r="R66" i="30"/>
  <c r="Q66" i="30"/>
  <c r="P66" i="30"/>
  <c r="O66" i="30"/>
  <c r="N66" i="30"/>
  <c r="M66" i="30"/>
  <c r="L66" i="30"/>
  <c r="L105" i="30" s="1"/>
  <c r="K66" i="30"/>
  <c r="K105" i="30" s="1"/>
  <c r="J66" i="30"/>
  <c r="I66" i="30"/>
  <c r="H66" i="30"/>
  <c r="G66" i="30"/>
  <c r="F66" i="30"/>
  <c r="E66" i="30"/>
  <c r="E123" i="30" s="1"/>
  <c r="D66" i="30"/>
  <c r="D105" i="30" s="1"/>
  <c r="C66" i="30"/>
  <c r="C105" i="30" s="1"/>
  <c r="B66" i="30"/>
  <c r="Y45" i="30"/>
  <c r="X45" i="30"/>
  <c r="W45" i="30"/>
  <c r="V45" i="30"/>
  <c r="U45" i="30"/>
  <c r="U99" i="30" s="1"/>
  <c r="T45" i="30"/>
  <c r="S45" i="30"/>
  <c r="R45" i="30"/>
  <c r="Q45" i="30"/>
  <c r="P45" i="30"/>
  <c r="O45" i="30"/>
  <c r="N45" i="30"/>
  <c r="M45" i="30"/>
  <c r="L45" i="30"/>
  <c r="K45" i="30"/>
  <c r="J45" i="30"/>
  <c r="I45" i="30"/>
  <c r="H45" i="30"/>
  <c r="G45" i="30"/>
  <c r="F45" i="30"/>
  <c r="E45" i="30"/>
  <c r="E99" i="30" s="1"/>
  <c r="D45" i="30"/>
  <c r="C45" i="30"/>
  <c r="C122" i="30" s="1"/>
  <c r="B45" i="30"/>
  <c r="Y25" i="30"/>
  <c r="X25" i="30"/>
  <c r="X120" i="30" s="1"/>
  <c r="W25" i="30"/>
  <c r="V25" i="30"/>
  <c r="U25" i="30"/>
  <c r="T25" i="30"/>
  <c r="S25" i="30"/>
  <c r="R25" i="30"/>
  <c r="Q25" i="30"/>
  <c r="P25" i="30"/>
  <c r="O25" i="30"/>
  <c r="N25" i="30"/>
  <c r="M25" i="30"/>
  <c r="L25" i="30"/>
  <c r="K25" i="30"/>
  <c r="J25" i="30"/>
  <c r="I25" i="30"/>
  <c r="H25" i="30"/>
  <c r="G25" i="30"/>
  <c r="F25" i="30"/>
  <c r="E25" i="30"/>
  <c r="D25" i="30"/>
  <c r="C25" i="30"/>
  <c r="B25" i="30"/>
  <c r="Y16" i="30"/>
  <c r="X16" i="30"/>
  <c r="W16" i="30"/>
  <c r="W119" i="30" s="1"/>
  <c r="V16" i="30"/>
  <c r="V119" i="30" s="1"/>
  <c r="U16" i="30"/>
  <c r="U90" i="30" s="1"/>
  <c r="T16" i="30"/>
  <c r="S16" i="30"/>
  <c r="R16" i="30"/>
  <c r="Q16" i="30"/>
  <c r="P16" i="30"/>
  <c r="O16" i="30"/>
  <c r="N16" i="30"/>
  <c r="M16" i="30"/>
  <c r="L16" i="30"/>
  <c r="K16" i="30"/>
  <c r="J16" i="30"/>
  <c r="I16" i="30"/>
  <c r="H16" i="30"/>
  <c r="G16" i="30"/>
  <c r="F16" i="30"/>
  <c r="E16" i="30"/>
  <c r="D16" i="30"/>
  <c r="C16" i="30"/>
  <c r="B16" i="30"/>
  <c r="Y124" i="29"/>
  <c r="X124" i="29"/>
  <c r="W124" i="29"/>
  <c r="V124" i="29"/>
  <c r="U124" i="29"/>
  <c r="T124" i="29"/>
  <c r="S124" i="29"/>
  <c r="R124" i="29"/>
  <c r="Q124" i="29"/>
  <c r="P124" i="29"/>
  <c r="O124" i="29"/>
  <c r="N124" i="29"/>
  <c r="M124" i="29"/>
  <c r="L124" i="29"/>
  <c r="K124" i="29"/>
  <c r="J124" i="29"/>
  <c r="I124" i="29"/>
  <c r="H124" i="29"/>
  <c r="G124" i="29"/>
  <c r="F124" i="29"/>
  <c r="E124" i="29"/>
  <c r="D124" i="29"/>
  <c r="C124" i="29"/>
  <c r="B124" i="29"/>
  <c r="E123" i="29"/>
  <c r="D123" i="29"/>
  <c r="B122" i="29"/>
  <c r="Y121" i="29"/>
  <c r="X121" i="29"/>
  <c r="W121" i="29"/>
  <c r="V121" i="29"/>
  <c r="U121" i="29"/>
  <c r="T121" i="29"/>
  <c r="S121" i="29"/>
  <c r="R121" i="29"/>
  <c r="Q121" i="29"/>
  <c r="P121" i="29"/>
  <c r="O121" i="29"/>
  <c r="N121" i="29"/>
  <c r="M121" i="29"/>
  <c r="L121" i="29"/>
  <c r="K121" i="29"/>
  <c r="J121" i="29"/>
  <c r="I121" i="29"/>
  <c r="H121" i="29"/>
  <c r="G121" i="29"/>
  <c r="F121" i="29"/>
  <c r="E121" i="29"/>
  <c r="D121" i="29"/>
  <c r="C121" i="29"/>
  <c r="B121" i="29"/>
  <c r="V119" i="29"/>
  <c r="Y118" i="29"/>
  <c r="X118" i="29"/>
  <c r="W118" i="29"/>
  <c r="V118" i="29"/>
  <c r="U118" i="29"/>
  <c r="T118" i="29"/>
  <c r="S118" i="29"/>
  <c r="R118" i="29"/>
  <c r="Q118" i="29"/>
  <c r="P118" i="29"/>
  <c r="O118" i="29"/>
  <c r="N118" i="29"/>
  <c r="M118" i="29"/>
  <c r="L118" i="29"/>
  <c r="K118" i="29"/>
  <c r="J118" i="29"/>
  <c r="I118" i="29"/>
  <c r="H118" i="29"/>
  <c r="G118" i="29"/>
  <c r="F118" i="29"/>
  <c r="E118" i="29"/>
  <c r="D118" i="29"/>
  <c r="C118" i="29"/>
  <c r="B118" i="29"/>
  <c r="Y117" i="29"/>
  <c r="X117" i="29"/>
  <c r="W117" i="29"/>
  <c r="V117" i="29"/>
  <c r="U117" i="29"/>
  <c r="T117" i="29"/>
  <c r="S117" i="29"/>
  <c r="R117" i="29"/>
  <c r="Q117" i="29"/>
  <c r="P117" i="29"/>
  <c r="O117" i="29"/>
  <c r="N117" i="29"/>
  <c r="M117" i="29"/>
  <c r="L117" i="29"/>
  <c r="K117" i="29"/>
  <c r="J117" i="29"/>
  <c r="I117" i="29"/>
  <c r="H117" i="29"/>
  <c r="G117" i="29"/>
  <c r="F117" i="29"/>
  <c r="E117" i="29"/>
  <c r="D117" i="29"/>
  <c r="C117" i="29"/>
  <c r="B117" i="29"/>
  <c r="Y116" i="29"/>
  <c r="X116" i="29"/>
  <c r="W116" i="29"/>
  <c r="V116" i="29"/>
  <c r="U116" i="29"/>
  <c r="T116" i="29"/>
  <c r="S116" i="29"/>
  <c r="R116" i="29"/>
  <c r="Q116" i="29"/>
  <c r="P116" i="29"/>
  <c r="O116" i="29"/>
  <c r="N116" i="29"/>
  <c r="M116" i="29"/>
  <c r="L116" i="29"/>
  <c r="K116" i="29"/>
  <c r="J116" i="29"/>
  <c r="I116" i="29"/>
  <c r="H116" i="29"/>
  <c r="G116" i="29"/>
  <c r="F116" i="29"/>
  <c r="E116" i="29"/>
  <c r="D116" i="29"/>
  <c r="C116" i="29"/>
  <c r="B116" i="29"/>
  <c r="Y115" i="29"/>
  <c r="X115" i="29"/>
  <c r="W115" i="29"/>
  <c r="V115" i="29"/>
  <c r="U115" i="29"/>
  <c r="T115" i="29"/>
  <c r="S115" i="29"/>
  <c r="R115" i="29"/>
  <c r="Q115" i="29"/>
  <c r="P115" i="29"/>
  <c r="O115" i="29"/>
  <c r="N115" i="29"/>
  <c r="M115" i="29"/>
  <c r="L115" i="29"/>
  <c r="K115" i="29"/>
  <c r="J115" i="29"/>
  <c r="I115" i="29"/>
  <c r="H115" i="29"/>
  <c r="G115" i="29"/>
  <c r="F115" i="29"/>
  <c r="E115" i="29"/>
  <c r="D115" i="29"/>
  <c r="C115" i="29"/>
  <c r="B115" i="29"/>
  <c r="Y114" i="29"/>
  <c r="X114" i="29"/>
  <c r="W114" i="29"/>
  <c r="V114" i="29"/>
  <c r="U114" i="29"/>
  <c r="T114" i="29"/>
  <c r="S114" i="29"/>
  <c r="R114" i="29"/>
  <c r="Q114" i="29"/>
  <c r="P114" i="29"/>
  <c r="O114" i="29"/>
  <c r="N114" i="29"/>
  <c r="M114" i="29"/>
  <c r="L114" i="29"/>
  <c r="K114" i="29"/>
  <c r="J114" i="29"/>
  <c r="I114" i="29"/>
  <c r="H114" i="29"/>
  <c r="G114" i="29"/>
  <c r="F114" i="29"/>
  <c r="E114" i="29"/>
  <c r="D114" i="29"/>
  <c r="C114" i="29"/>
  <c r="B114" i="29"/>
  <c r="Y109" i="29"/>
  <c r="X109" i="29"/>
  <c r="W109" i="29"/>
  <c r="V109" i="29"/>
  <c r="U109" i="29"/>
  <c r="T109" i="29"/>
  <c r="S109" i="29"/>
  <c r="R109" i="29"/>
  <c r="Q109" i="29"/>
  <c r="P109" i="29"/>
  <c r="O109" i="29"/>
  <c r="N109" i="29"/>
  <c r="M109" i="29"/>
  <c r="L109" i="29"/>
  <c r="K109" i="29"/>
  <c r="J109" i="29"/>
  <c r="I109" i="29"/>
  <c r="H109" i="29"/>
  <c r="G109" i="29"/>
  <c r="F109" i="29"/>
  <c r="E109" i="29"/>
  <c r="D109" i="29"/>
  <c r="C109" i="29"/>
  <c r="B109" i="29"/>
  <c r="Y108" i="29"/>
  <c r="X108" i="29"/>
  <c r="W108" i="29"/>
  <c r="V108" i="29"/>
  <c r="U108" i="29"/>
  <c r="T108" i="29"/>
  <c r="S108" i="29"/>
  <c r="R108" i="29"/>
  <c r="Q108" i="29"/>
  <c r="P108" i="29"/>
  <c r="O108" i="29"/>
  <c r="N108" i="29"/>
  <c r="M108" i="29"/>
  <c r="L108" i="29"/>
  <c r="K108" i="29"/>
  <c r="J108" i="29"/>
  <c r="I108" i="29"/>
  <c r="H108" i="29"/>
  <c r="G108" i="29"/>
  <c r="F108" i="29"/>
  <c r="E108" i="29"/>
  <c r="D108" i="29"/>
  <c r="C108" i="29"/>
  <c r="B108" i="29"/>
  <c r="Y107" i="29"/>
  <c r="X107" i="29"/>
  <c r="W107" i="29"/>
  <c r="V107" i="29"/>
  <c r="U107" i="29"/>
  <c r="T107" i="29"/>
  <c r="S107" i="29"/>
  <c r="R107" i="29"/>
  <c r="Q107" i="29"/>
  <c r="P107" i="29"/>
  <c r="O107" i="29"/>
  <c r="N107" i="29"/>
  <c r="M107" i="29"/>
  <c r="L107" i="29"/>
  <c r="K107" i="29"/>
  <c r="J107" i="29"/>
  <c r="I107" i="29"/>
  <c r="H107" i="29"/>
  <c r="G107" i="29"/>
  <c r="F107" i="29"/>
  <c r="E107" i="29"/>
  <c r="D107" i="29"/>
  <c r="C107" i="29"/>
  <c r="B107" i="29"/>
  <c r="Y106" i="29"/>
  <c r="X106" i="29"/>
  <c r="W106" i="29"/>
  <c r="V106" i="29"/>
  <c r="U106" i="29"/>
  <c r="T106" i="29"/>
  <c r="S106" i="29"/>
  <c r="R106" i="29"/>
  <c r="Q106" i="29"/>
  <c r="P106" i="29"/>
  <c r="O106" i="29"/>
  <c r="N106" i="29"/>
  <c r="M106" i="29"/>
  <c r="L106" i="29"/>
  <c r="K106" i="29"/>
  <c r="J106" i="29"/>
  <c r="I106" i="29"/>
  <c r="H106" i="29"/>
  <c r="G106" i="29"/>
  <c r="F106" i="29"/>
  <c r="E106" i="29"/>
  <c r="D106" i="29"/>
  <c r="C106" i="29"/>
  <c r="B106" i="29"/>
  <c r="E105" i="29"/>
  <c r="D105" i="29"/>
  <c r="Y104" i="29"/>
  <c r="X104" i="29"/>
  <c r="W104" i="29"/>
  <c r="V104" i="29"/>
  <c r="U104" i="29"/>
  <c r="T104" i="29"/>
  <c r="S104" i="29"/>
  <c r="R104" i="29"/>
  <c r="Q104" i="29"/>
  <c r="P104" i="29"/>
  <c r="O104" i="29"/>
  <c r="N104" i="29"/>
  <c r="M104" i="29"/>
  <c r="L104" i="29"/>
  <c r="K104" i="29"/>
  <c r="J104" i="29"/>
  <c r="I104" i="29"/>
  <c r="H104" i="29"/>
  <c r="G104" i="29"/>
  <c r="F104" i="29"/>
  <c r="E104" i="29"/>
  <c r="D104" i="29"/>
  <c r="C104" i="29"/>
  <c r="B104" i="29"/>
  <c r="Y103" i="29"/>
  <c r="X103" i="29"/>
  <c r="W103" i="29"/>
  <c r="V103" i="29"/>
  <c r="U103" i="29"/>
  <c r="T103" i="29"/>
  <c r="S103" i="29"/>
  <c r="R103" i="29"/>
  <c r="Q103" i="29"/>
  <c r="P103" i="29"/>
  <c r="O103" i="29"/>
  <c r="N103" i="29"/>
  <c r="M103" i="29"/>
  <c r="L103" i="29"/>
  <c r="K103" i="29"/>
  <c r="J103" i="29"/>
  <c r="I103" i="29"/>
  <c r="H103" i="29"/>
  <c r="G103" i="29"/>
  <c r="F103" i="29"/>
  <c r="E103" i="29"/>
  <c r="D103" i="29"/>
  <c r="C103" i="29"/>
  <c r="B103" i="29"/>
  <c r="Y102" i="29"/>
  <c r="X102" i="29"/>
  <c r="W102" i="29"/>
  <c r="V102" i="29"/>
  <c r="U102" i="29"/>
  <c r="T102" i="29"/>
  <c r="S102" i="29"/>
  <c r="R102" i="29"/>
  <c r="Q102" i="29"/>
  <c r="P102" i="29"/>
  <c r="O102" i="29"/>
  <c r="N102" i="29"/>
  <c r="M102" i="29"/>
  <c r="L102" i="29"/>
  <c r="K102" i="29"/>
  <c r="J102" i="29"/>
  <c r="I102" i="29"/>
  <c r="H102" i="29"/>
  <c r="G102" i="29"/>
  <c r="F102" i="29"/>
  <c r="E102" i="29"/>
  <c r="D102" i="29"/>
  <c r="C102" i="29"/>
  <c r="B102" i="29"/>
  <c r="Y101" i="29"/>
  <c r="X101" i="29"/>
  <c r="W101" i="29"/>
  <c r="V101" i="29"/>
  <c r="U101" i="29"/>
  <c r="T101" i="29"/>
  <c r="S101" i="29"/>
  <c r="R101" i="29"/>
  <c r="Q101" i="29"/>
  <c r="P101" i="29"/>
  <c r="O101" i="29"/>
  <c r="N101" i="29"/>
  <c r="M101" i="29"/>
  <c r="L101" i="29"/>
  <c r="K101" i="29"/>
  <c r="J101" i="29"/>
  <c r="I101" i="29"/>
  <c r="H101" i="29"/>
  <c r="G101" i="29"/>
  <c r="F101" i="29"/>
  <c r="E101" i="29"/>
  <c r="D101" i="29"/>
  <c r="C101" i="29"/>
  <c r="B101" i="29"/>
  <c r="Y100" i="29"/>
  <c r="X100" i="29"/>
  <c r="W100" i="29"/>
  <c r="V100" i="29"/>
  <c r="U100" i="29"/>
  <c r="T100" i="29"/>
  <c r="S100" i="29"/>
  <c r="R100" i="29"/>
  <c r="Q100" i="29"/>
  <c r="P100" i="29"/>
  <c r="O100" i="29"/>
  <c r="N100" i="29"/>
  <c r="M100" i="29"/>
  <c r="L100" i="29"/>
  <c r="K100" i="29"/>
  <c r="J100" i="29"/>
  <c r="I100" i="29"/>
  <c r="H100" i="29"/>
  <c r="G100" i="29"/>
  <c r="F100" i="29"/>
  <c r="E100" i="29"/>
  <c r="E84" i="29" s="1"/>
  <c r="D100" i="29"/>
  <c r="C100" i="29"/>
  <c r="B100" i="29"/>
  <c r="C99" i="29"/>
  <c r="Y98" i="29"/>
  <c r="X98" i="29"/>
  <c r="W98" i="29"/>
  <c r="V98" i="29"/>
  <c r="U98" i="29"/>
  <c r="T98" i="29"/>
  <c r="S98" i="29"/>
  <c r="R98" i="29"/>
  <c r="Q98" i="29"/>
  <c r="P98" i="29"/>
  <c r="O98" i="29"/>
  <c r="N98" i="29"/>
  <c r="M98" i="29"/>
  <c r="L98" i="29"/>
  <c r="K98" i="29"/>
  <c r="J98" i="29"/>
  <c r="I98" i="29"/>
  <c r="H98" i="29"/>
  <c r="G98" i="29"/>
  <c r="F98" i="29"/>
  <c r="E98" i="29"/>
  <c r="D98" i="29"/>
  <c r="C98" i="29"/>
  <c r="B98" i="29"/>
  <c r="Y97" i="29"/>
  <c r="X97" i="29"/>
  <c r="W97" i="29"/>
  <c r="V97" i="29"/>
  <c r="U97" i="29"/>
  <c r="T97" i="29"/>
  <c r="S97" i="29"/>
  <c r="R97" i="29"/>
  <c r="Q97" i="29"/>
  <c r="P97" i="29"/>
  <c r="O97" i="29"/>
  <c r="N97" i="29"/>
  <c r="M97" i="29"/>
  <c r="L97" i="29"/>
  <c r="K97" i="29"/>
  <c r="J97" i="29"/>
  <c r="I97" i="29"/>
  <c r="H97" i="29"/>
  <c r="G97" i="29"/>
  <c r="F97" i="29"/>
  <c r="E97" i="29"/>
  <c r="D97" i="29"/>
  <c r="C97" i="29"/>
  <c r="B97" i="29"/>
  <c r="Y96" i="29"/>
  <c r="X96" i="29"/>
  <c r="W96" i="29"/>
  <c r="V96" i="29"/>
  <c r="U96" i="29"/>
  <c r="T96" i="29"/>
  <c r="S96" i="29"/>
  <c r="R96" i="29"/>
  <c r="Q96" i="29"/>
  <c r="P96" i="29"/>
  <c r="O96" i="29"/>
  <c r="N96" i="29"/>
  <c r="M96" i="29"/>
  <c r="L96" i="29"/>
  <c r="K96" i="29"/>
  <c r="J96" i="29"/>
  <c r="I96" i="29"/>
  <c r="H96" i="29"/>
  <c r="G96" i="29"/>
  <c r="F96" i="29"/>
  <c r="E96" i="29"/>
  <c r="D96" i="29"/>
  <c r="C96" i="29"/>
  <c r="B96" i="29"/>
  <c r="Y95" i="29"/>
  <c r="X95" i="29"/>
  <c r="W95" i="29"/>
  <c r="V95" i="29"/>
  <c r="U95" i="29"/>
  <c r="T95" i="29"/>
  <c r="S95" i="29"/>
  <c r="R95" i="29"/>
  <c r="Q95" i="29"/>
  <c r="P95" i="29"/>
  <c r="O95" i="29"/>
  <c r="N95" i="29"/>
  <c r="M95" i="29"/>
  <c r="L95" i="29"/>
  <c r="K95" i="29"/>
  <c r="J95" i="29"/>
  <c r="I95" i="29"/>
  <c r="H95" i="29"/>
  <c r="G95" i="29"/>
  <c r="F95" i="29"/>
  <c r="E95" i="29"/>
  <c r="D95" i="29"/>
  <c r="C95" i="29"/>
  <c r="B95" i="29"/>
  <c r="D94" i="29"/>
  <c r="Y93" i="29"/>
  <c r="X93" i="29"/>
  <c r="W93" i="29"/>
  <c r="V93" i="29"/>
  <c r="U93" i="29"/>
  <c r="T93" i="29"/>
  <c r="S93" i="29"/>
  <c r="R93" i="29"/>
  <c r="Q93" i="29"/>
  <c r="P93" i="29"/>
  <c r="O93" i="29"/>
  <c r="N93" i="29"/>
  <c r="M93" i="29"/>
  <c r="L93" i="29"/>
  <c r="K93" i="29"/>
  <c r="J93" i="29"/>
  <c r="I93" i="29"/>
  <c r="H93" i="29"/>
  <c r="G93" i="29"/>
  <c r="F93" i="29"/>
  <c r="E93" i="29"/>
  <c r="D93" i="29"/>
  <c r="C93" i="29"/>
  <c r="B93" i="29"/>
  <c r="Y92" i="29"/>
  <c r="X92" i="29"/>
  <c r="W92" i="29"/>
  <c r="V92" i="29"/>
  <c r="U92" i="29"/>
  <c r="T92" i="29"/>
  <c r="S92" i="29"/>
  <c r="R92" i="29"/>
  <c r="Q92" i="29"/>
  <c r="P92" i="29"/>
  <c r="O92" i="29"/>
  <c r="N92" i="29"/>
  <c r="M92" i="29"/>
  <c r="L92" i="29"/>
  <c r="K92" i="29"/>
  <c r="J92" i="29"/>
  <c r="I92" i="29"/>
  <c r="H92" i="29"/>
  <c r="G92" i="29"/>
  <c r="F92" i="29"/>
  <c r="E92" i="29"/>
  <c r="D92" i="29"/>
  <c r="C92" i="29"/>
  <c r="B92" i="29"/>
  <c r="Y91" i="29"/>
  <c r="X91" i="29"/>
  <c r="W91" i="29"/>
  <c r="V91" i="29"/>
  <c r="U91" i="29"/>
  <c r="T91" i="29"/>
  <c r="S91" i="29"/>
  <c r="R91" i="29"/>
  <c r="Q91" i="29"/>
  <c r="P91" i="29"/>
  <c r="O91" i="29"/>
  <c r="N91" i="29"/>
  <c r="M91" i="29"/>
  <c r="L91" i="29"/>
  <c r="K91" i="29"/>
  <c r="J91" i="29"/>
  <c r="I91" i="29"/>
  <c r="H91" i="29"/>
  <c r="G91" i="29"/>
  <c r="F91" i="29"/>
  <c r="E91" i="29"/>
  <c r="D91" i="29"/>
  <c r="C91" i="29"/>
  <c r="B91" i="29"/>
  <c r="V90" i="29"/>
  <c r="K90" i="29"/>
  <c r="J90" i="29"/>
  <c r="Y89" i="29"/>
  <c r="X89" i="29"/>
  <c r="W89" i="29"/>
  <c r="V89" i="29"/>
  <c r="U89" i="29"/>
  <c r="T89" i="29"/>
  <c r="S89" i="29"/>
  <c r="R89" i="29"/>
  <c r="Q89" i="29"/>
  <c r="P89" i="29"/>
  <c r="O89" i="29"/>
  <c r="N89" i="29"/>
  <c r="M89" i="29"/>
  <c r="L89" i="29"/>
  <c r="K89" i="29"/>
  <c r="J89" i="29"/>
  <c r="I89" i="29"/>
  <c r="H89" i="29"/>
  <c r="G89" i="29"/>
  <c r="F89" i="29"/>
  <c r="E89" i="29"/>
  <c r="D89" i="29"/>
  <c r="C89" i="29"/>
  <c r="B89" i="29"/>
  <c r="Y88" i="29"/>
  <c r="X88" i="29"/>
  <c r="X84" i="29" s="1"/>
  <c r="W88" i="29"/>
  <c r="W84" i="29" s="1"/>
  <c r="V88" i="29"/>
  <c r="U88" i="29"/>
  <c r="T88" i="29"/>
  <c r="S88" i="29"/>
  <c r="R88" i="29"/>
  <c r="Q88" i="29"/>
  <c r="P88" i="29"/>
  <c r="O88" i="29"/>
  <c r="N88" i="29"/>
  <c r="M88" i="29"/>
  <c r="L88" i="29"/>
  <c r="K88" i="29"/>
  <c r="J88" i="29"/>
  <c r="I88" i="29"/>
  <c r="H88" i="29"/>
  <c r="G88" i="29"/>
  <c r="F88" i="29"/>
  <c r="E88" i="29"/>
  <c r="D88" i="29"/>
  <c r="C88" i="29"/>
  <c r="B88" i="29"/>
  <c r="Y87" i="29"/>
  <c r="Y84" i="29" s="1"/>
  <c r="X87" i="29"/>
  <c r="W87" i="29"/>
  <c r="V87" i="29"/>
  <c r="V84" i="29" s="1"/>
  <c r="U87" i="29"/>
  <c r="T87" i="29"/>
  <c r="S87" i="29"/>
  <c r="R87" i="29"/>
  <c r="R84" i="29" s="1"/>
  <c r="Q87" i="29"/>
  <c r="P87" i="29"/>
  <c r="O87" i="29"/>
  <c r="N87" i="29"/>
  <c r="M87" i="29"/>
  <c r="L87" i="29"/>
  <c r="K87" i="29"/>
  <c r="J87" i="29"/>
  <c r="I87" i="29"/>
  <c r="H87" i="29"/>
  <c r="G87" i="29"/>
  <c r="F87" i="29"/>
  <c r="E87" i="29"/>
  <c r="D87" i="29"/>
  <c r="C87" i="29"/>
  <c r="B87" i="29"/>
  <c r="Y86" i="29"/>
  <c r="X86" i="29"/>
  <c r="W86" i="29"/>
  <c r="V86" i="29"/>
  <c r="U86" i="29"/>
  <c r="U84" i="29" s="1"/>
  <c r="T86" i="29"/>
  <c r="S86" i="29"/>
  <c r="R86" i="29"/>
  <c r="Q86" i="29"/>
  <c r="P86" i="29"/>
  <c r="O86" i="29"/>
  <c r="N86" i="29"/>
  <c r="M86" i="29"/>
  <c r="L86" i="29"/>
  <c r="K86" i="29"/>
  <c r="J86" i="29"/>
  <c r="I86" i="29"/>
  <c r="I84" i="29" s="1"/>
  <c r="H86" i="29"/>
  <c r="H84" i="29" s="1"/>
  <c r="G86" i="29"/>
  <c r="F86" i="29"/>
  <c r="E86" i="29"/>
  <c r="D86" i="29"/>
  <c r="C86" i="29"/>
  <c r="B86" i="29"/>
  <c r="Y85" i="29"/>
  <c r="X85" i="29"/>
  <c r="W85" i="29"/>
  <c r="V85" i="29"/>
  <c r="U85" i="29"/>
  <c r="T85" i="29"/>
  <c r="S85" i="29"/>
  <c r="R85" i="29"/>
  <c r="Q85" i="29"/>
  <c r="Q84" i="29" s="1"/>
  <c r="P85" i="29"/>
  <c r="P84" i="29" s="1"/>
  <c r="O85" i="29"/>
  <c r="O84" i="29" s="1"/>
  <c r="N85" i="29"/>
  <c r="N84" i="29" s="1"/>
  <c r="M85" i="29"/>
  <c r="M84" i="29" s="1"/>
  <c r="L85" i="29"/>
  <c r="K85" i="29"/>
  <c r="J85" i="29"/>
  <c r="J84" i="29" s="1"/>
  <c r="I85" i="29"/>
  <c r="H85" i="29"/>
  <c r="G85" i="29"/>
  <c r="G84" i="29" s="1"/>
  <c r="F85" i="29"/>
  <c r="E85" i="29"/>
  <c r="D85" i="29"/>
  <c r="C85" i="29"/>
  <c r="B85" i="29"/>
  <c r="F84" i="29"/>
  <c r="B84" i="29"/>
  <c r="Y66" i="29"/>
  <c r="Y123" i="29" s="1"/>
  <c r="X66" i="29"/>
  <c r="W66" i="29"/>
  <c r="V66" i="29"/>
  <c r="V105" i="29" s="1"/>
  <c r="U66" i="29"/>
  <c r="U123" i="29" s="1"/>
  <c r="T66" i="29"/>
  <c r="T123" i="30" s="1"/>
  <c r="S66" i="29"/>
  <c r="S105" i="29" s="1"/>
  <c r="R66" i="29"/>
  <c r="R123" i="31" s="1"/>
  <c r="Q66" i="29"/>
  <c r="Q123" i="29" s="1"/>
  <c r="P66" i="29"/>
  <c r="O66" i="29"/>
  <c r="N66" i="29"/>
  <c r="N105" i="29" s="1"/>
  <c r="M66" i="29"/>
  <c r="M123" i="29" s="1"/>
  <c r="L66" i="29"/>
  <c r="K66" i="29"/>
  <c r="J66" i="29"/>
  <c r="I66" i="29"/>
  <c r="I123" i="29" s="1"/>
  <c r="H66" i="29"/>
  <c r="G66" i="29"/>
  <c r="F66" i="29"/>
  <c r="F123" i="29" s="1"/>
  <c r="E66" i="29"/>
  <c r="D66" i="29"/>
  <c r="D123" i="30" s="1"/>
  <c r="C66" i="29"/>
  <c r="B66" i="29"/>
  <c r="B123" i="31" s="1"/>
  <c r="Y45" i="29"/>
  <c r="Y122" i="29" s="1"/>
  <c r="X45" i="29"/>
  <c r="W45" i="29"/>
  <c r="W122" i="29" s="1"/>
  <c r="V45" i="29"/>
  <c r="V99" i="29" s="1"/>
  <c r="U45" i="29"/>
  <c r="U99" i="29" s="1"/>
  <c r="T45" i="29"/>
  <c r="T122" i="31" s="1"/>
  <c r="S45" i="29"/>
  <c r="S122" i="29" s="1"/>
  <c r="R45" i="29"/>
  <c r="R99" i="29" s="1"/>
  <c r="Q45" i="29"/>
  <c r="Q122" i="29" s="1"/>
  <c r="P45" i="29"/>
  <c r="O45" i="29"/>
  <c r="O122" i="29" s="1"/>
  <c r="N45" i="29"/>
  <c r="N99" i="29" s="1"/>
  <c r="M45" i="29"/>
  <c r="L45" i="29"/>
  <c r="L122" i="31" s="1"/>
  <c r="K45" i="29"/>
  <c r="K122" i="29" s="1"/>
  <c r="J45" i="29"/>
  <c r="J122" i="29" s="1"/>
  <c r="I45" i="29"/>
  <c r="I122" i="29" s="1"/>
  <c r="H45" i="29"/>
  <c r="G45" i="29"/>
  <c r="G122" i="29" s="1"/>
  <c r="F45" i="29"/>
  <c r="F99" i="29" s="1"/>
  <c r="E45" i="29"/>
  <c r="D45" i="29"/>
  <c r="C45" i="29"/>
  <c r="C122" i="29" s="1"/>
  <c r="B45" i="29"/>
  <c r="B99" i="29" s="1"/>
  <c r="Y25" i="29"/>
  <c r="Y120" i="29" s="1"/>
  <c r="X25" i="29"/>
  <c r="X120" i="29" s="1"/>
  <c r="W25" i="29"/>
  <c r="W120" i="29" s="1"/>
  <c r="V25" i="29"/>
  <c r="V120" i="29" s="1"/>
  <c r="U25" i="29"/>
  <c r="U120" i="29" s="1"/>
  <c r="T25" i="29"/>
  <c r="T120" i="29" s="1"/>
  <c r="S25" i="29"/>
  <c r="S120" i="29" s="1"/>
  <c r="R25" i="29"/>
  <c r="R94" i="29" s="1"/>
  <c r="Q25" i="29"/>
  <c r="Q120" i="29" s="1"/>
  <c r="P25" i="29"/>
  <c r="P120" i="29" s="1"/>
  <c r="O25" i="29"/>
  <c r="O120" i="29" s="1"/>
  <c r="N25" i="29"/>
  <c r="N94" i="29" s="1"/>
  <c r="M25" i="29"/>
  <c r="M120" i="29" s="1"/>
  <c r="L25" i="29"/>
  <c r="L120" i="29" s="1"/>
  <c r="K25" i="29"/>
  <c r="K120" i="29" s="1"/>
  <c r="J25" i="29"/>
  <c r="J94" i="29" s="1"/>
  <c r="I25" i="29"/>
  <c r="I120" i="29" s="1"/>
  <c r="H25" i="29"/>
  <c r="H120" i="29" s="1"/>
  <c r="G25" i="29"/>
  <c r="G120" i="29" s="1"/>
  <c r="F25" i="29"/>
  <c r="F120" i="29" s="1"/>
  <c r="E25" i="29"/>
  <c r="E120" i="29" s="1"/>
  <c r="D25" i="29"/>
  <c r="D120" i="29" s="1"/>
  <c r="C25" i="29"/>
  <c r="C120" i="29" s="1"/>
  <c r="B25" i="29"/>
  <c r="B120" i="29" s="1"/>
  <c r="Y16" i="29"/>
  <c r="Y119" i="29" s="1"/>
  <c r="X16" i="29"/>
  <c r="W16" i="29"/>
  <c r="W119" i="29" s="1"/>
  <c r="V16" i="29"/>
  <c r="U16" i="29"/>
  <c r="T16" i="29"/>
  <c r="S16" i="29"/>
  <c r="S119" i="29" s="1"/>
  <c r="R16" i="29"/>
  <c r="R119" i="29" s="1"/>
  <c r="Q16" i="29"/>
  <c r="Q119" i="29" s="1"/>
  <c r="P16" i="29"/>
  <c r="O16" i="29"/>
  <c r="O119" i="29" s="1"/>
  <c r="N16" i="29"/>
  <c r="N90" i="29" s="1"/>
  <c r="M16" i="29"/>
  <c r="M119" i="30" s="1"/>
  <c r="L16" i="29"/>
  <c r="L119" i="31" s="1"/>
  <c r="K16" i="29"/>
  <c r="K119" i="29" s="1"/>
  <c r="J16" i="29"/>
  <c r="J119" i="29" s="1"/>
  <c r="I16" i="29"/>
  <c r="I119" i="29" s="1"/>
  <c r="I113" i="29" s="1"/>
  <c r="H16" i="29"/>
  <c r="G16" i="29"/>
  <c r="G119" i="29" s="1"/>
  <c r="F16" i="29"/>
  <c r="F90" i="29" s="1"/>
  <c r="E16" i="29"/>
  <c r="E119" i="30" s="1"/>
  <c r="D16" i="29"/>
  <c r="D119" i="31" s="1"/>
  <c r="C16" i="29"/>
  <c r="C119" i="29" s="1"/>
  <c r="B16" i="29"/>
  <c r="B119" i="29" s="1"/>
  <c r="N38" i="28"/>
  <c r="Y37" i="28"/>
  <c r="X37" i="28"/>
  <c r="W37" i="28"/>
  <c r="V37" i="28"/>
  <c r="U37" i="28"/>
  <c r="T37" i="28"/>
  <c r="S37" i="28"/>
  <c r="R37" i="28"/>
  <c r="Q37" i="28"/>
  <c r="P37" i="28"/>
  <c r="O37" i="28"/>
  <c r="N37" i="28"/>
  <c r="M37" i="28"/>
  <c r="L37" i="28"/>
  <c r="K37" i="28"/>
  <c r="J37" i="28"/>
  <c r="I37" i="28"/>
  <c r="H37" i="28"/>
  <c r="G37" i="28"/>
  <c r="F37" i="28"/>
  <c r="E37" i="28"/>
  <c r="D37" i="28"/>
  <c r="C37" i="28"/>
  <c r="B37" i="28"/>
  <c r="Y36" i="28"/>
  <c r="X36" i="28"/>
  <c r="W36" i="28"/>
  <c r="V36" i="28"/>
  <c r="U36" i="28"/>
  <c r="T36" i="28"/>
  <c r="S36" i="28"/>
  <c r="R36" i="28"/>
  <c r="Q36" i="28"/>
  <c r="P36" i="28"/>
  <c r="O36" i="28"/>
  <c r="N36" i="28"/>
  <c r="M36" i="28"/>
  <c r="L36" i="28"/>
  <c r="K36" i="28"/>
  <c r="J36" i="28"/>
  <c r="I36" i="28"/>
  <c r="H36" i="28"/>
  <c r="G36" i="28"/>
  <c r="F36" i="28"/>
  <c r="E36" i="28"/>
  <c r="D36" i="28"/>
  <c r="C36" i="28"/>
  <c r="B36" i="28"/>
  <c r="Y35" i="28"/>
  <c r="X35" i="28"/>
  <c r="W35" i="28"/>
  <c r="V35" i="28"/>
  <c r="U35" i="28"/>
  <c r="T35" i="28"/>
  <c r="S35" i="28"/>
  <c r="R35" i="28"/>
  <c r="Q35" i="28"/>
  <c r="P35" i="28"/>
  <c r="O35" i="28"/>
  <c r="N35" i="28"/>
  <c r="M35" i="28"/>
  <c r="L35" i="28"/>
  <c r="K35" i="28"/>
  <c r="J35" i="28"/>
  <c r="I35" i="28"/>
  <c r="H35" i="28"/>
  <c r="G35" i="28"/>
  <c r="F35" i="28"/>
  <c r="E35" i="28"/>
  <c r="D35" i="28"/>
  <c r="C35" i="28"/>
  <c r="B35" i="28"/>
  <c r="Y33" i="28"/>
  <c r="Y38" i="28" s="1"/>
  <c r="X33" i="28"/>
  <c r="X38" i="28" s="1"/>
  <c r="W33" i="28"/>
  <c r="W38" i="28" s="1"/>
  <c r="W175" i="4" s="1"/>
  <c r="V33" i="28"/>
  <c r="V38" i="28" s="1"/>
  <c r="V175" i="4" s="1"/>
  <c r="U33" i="28"/>
  <c r="U38" i="28" s="1"/>
  <c r="T33" i="28"/>
  <c r="T38" i="28" s="1"/>
  <c r="S33" i="28"/>
  <c r="S38" i="28" s="1"/>
  <c r="R33" i="28"/>
  <c r="R38" i="28" s="1"/>
  <c r="Q33" i="28"/>
  <c r="Q38" i="28" s="1"/>
  <c r="P33" i="28"/>
  <c r="P38" i="28" s="1"/>
  <c r="O33" i="28"/>
  <c r="O38" i="28" s="1"/>
  <c r="O175" i="4" s="1"/>
  <c r="N33" i="28"/>
  <c r="M33" i="28"/>
  <c r="M38" i="28" s="1"/>
  <c r="L33" i="28"/>
  <c r="L38" i="28" s="1"/>
  <c r="K33" i="28"/>
  <c r="K38" i="28" s="1"/>
  <c r="K175" i="4" s="1"/>
  <c r="J33" i="28"/>
  <c r="J38" i="28" s="1"/>
  <c r="J175" i="4" s="1"/>
  <c r="I33" i="28"/>
  <c r="I38" i="28" s="1"/>
  <c r="H33" i="28"/>
  <c r="H38" i="28" s="1"/>
  <c r="G33" i="28"/>
  <c r="G38" i="28" s="1"/>
  <c r="F33" i="28"/>
  <c r="F38" i="28" s="1"/>
  <c r="E33" i="28"/>
  <c r="E38" i="28" s="1"/>
  <c r="D33" i="28"/>
  <c r="D38" i="28" s="1"/>
  <c r="C33" i="28"/>
  <c r="C38" i="28" s="1"/>
  <c r="B33" i="28"/>
  <c r="B38" i="28" s="1"/>
  <c r="Y23" i="28"/>
  <c r="X23" i="28"/>
  <c r="W23" i="28"/>
  <c r="V23" i="28"/>
  <c r="U23" i="28"/>
  <c r="T23" i="28"/>
  <c r="S23" i="28"/>
  <c r="R23" i="28"/>
  <c r="Q23" i="28"/>
  <c r="P23" i="28"/>
  <c r="O23" i="28"/>
  <c r="N23" i="28"/>
  <c r="M23" i="28"/>
  <c r="L23" i="28"/>
  <c r="K23" i="28"/>
  <c r="J23" i="28"/>
  <c r="I23" i="28"/>
  <c r="H23" i="28"/>
  <c r="G23" i="28"/>
  <c r="F23" i="28"/>
  <c r="E23" i="28"/>
  <c r="D23" i="28"/>
  <c r="C23" i="28"/>
  <c r="B23" i="28"/>
  <c r="Y20" i="28"/>
  <c r="X20" i="28"/>
  <c r="W20" i="28"/>
  <c r="V20" i="28"/>
  <c r="U20" i="28"/>
  <c r="T20" i="28"/>
  <c r="S20" i="28"/>
  <c r="R20" i="28"/>
  <c r="Q20" i="28"/>
  <c r="P20" i="28"/>
  <c r="O20" i="28"/>
  <c r="N20" i="28"/>
  <c r="M20" i="28"/>
  <c r="L20" i="28"/>
  <c r="K20" i="28"/>
  <c r="J20" i="28"/>
  <c r="I20" i="28"/>
  <c r="H20" i="28"/>
  <c r="G20" i="28"/>
  <c r="F20" i="28"/>
  <c r="E20" i="28"/>
  <c r="D20" i="28"/>
  <c r="C20" i="28"/>
  <c r="B20" i="28"/>
  <c r="Y14" i="28"/>
  <c r="X14" i="28"/>
  <c r="W14" i="28"/>
  <c r="V14" i="28"/>
  <c r="U14" i="28"/>
  <c r="T14" i="28"/>
  <c r="S14" i="28"/>
  <c r="R14" i="28"/>
  <c r="Q14" i="28"/>
  <c r="P14" i="28"/>
  <c r="O14" i="28"/>
  <c r="N14" i="28"/>
  <c r="M14" i="28"/>
  <c r="L14" i="28"/>
  <c r="K14" i="28"/>
  <c r="J14" i="28"/>
  <c r="I14" i="28"/>
  <c r="H14" i="28"/>
  <c r="G14" i="28"/>
  <c r="F14" i="28"/>
  <c r="E14" i="28"/>
  <c r="D14" i="28"/>
  <c r="C14" i="28"/>
  <c r="B14" i="28"/>
  <c r="Y9" i="28"/>
  <c r="X9" i="28"/>
  <c r="W9" i="28"/>
  <c r="V9" i="28"/>
  <c r="U9" i="28"/>
  <c r="T9" i="28"/>
  <c r="S9" i="28"/>
  <c r="R9" i="28"/>
  <c r="Q9" i="28"/>
  <c r="P9" i="28"/>
  <c r="O9" i="28"/>
  <c r="N9" i="28"/>
  <c r="M9" i="28"/>
  <c r="L9" i="28"/>
  <c r="K9" i="28"/>
  <c r="J9" i="28"/>
  <c r="I9" i="28"/>
  <c r="H9" i="28"/>
  <c r="G9" i="28"/>
  <c r="F9" i="28"/>
  <c r="E9" i="28"/>
  <c r="D9" i="28"/>
  <c r="C9" i="28"/>
  <c r="B9" i="28"/>
  <c r="Y8" i="28"/>
  <c r="X8" i="28"/>
  <c r="W8" i="28"/>
  <c r="V8" i="28"/>
  <c r="U8" i="28"/>
  <c r="T8" i="28"/>
  <c r="S8" i="28"/>
  <c r="R8" i="28"/>
  <c r="Q8" i="28"/>
  <c r="P8" i="28"/>
  <c r="O8" i="28"/>
  <c r="N8" i="28"/>
  <c r="M8" i="28"/>
  <c r="L8" i="28"/>
  <c r="K8" i="28"/>
  <c r="J8" i="28"/>
  <c r="I8" i="28"/>
  <c r="H8" i="28"/>
  <c r="G8" i="28"/>
  <c r="F8" i="28"/>
  <c r="E8" i="28"/>
  <c r="D8" i="28"/>
  <c r="C8" i="28"/>
  <c r="Y162" i="27"/>
  <c r="X162" i="27"/>
  <c r="W162" i="27"/>
  <c r="V162" i="27"/>
  <c r="U162" i="27"/>
  <c r="T162" i="27"/>
  <c r="S162" i="27"/>
  <c r="R162" i="27"/>
  <c r="Q162" i="27"/>
  <c r="P162" i="27"/>
  <c r="O162" i="27"/>
  <c r="N162" i="27"/>
  <c r="M162" i="27"/>
  <c r="L162" i="27"/>
  <c r="K162" i="27"/>
  <c r="J162" i="27"/>
  <c r="I162" i="27"/>
  <c r="H162" i="27"/>
  <c r="G162" i="27"/>
  <c r="F162" i="27"/>
  <c r="E162" i="27"/>
  <c r="D162" i="27"/>
  <c r="C162" i="27"/>
  <c r="B162" i="27"/>
  <c r="Y161" i="27"/>
  <c r="X161" i="27"/>
  <c r="W161" i="27"/>
  <c r="V161" i="27"/>
  <c r="U161" i="27"/>
  <c r="T161" i="27"/>
  <c r="S161" i="27"/>
  <c r="R161" i="27"/>
  <c r="Q161" i="27"/>
  <c r="P161" i="27"/>
  <c r="O161" i="27"/>
  <c r="N161" i="27"/>
  <c r="M161" i="27"/>
  <c r="L161" i="27"/>
  <c r="K161" i="27"/>
  <c r="J161" i="27"/>
  <c r="I161" i="27"/>
  <c r="H161" i="27"/>
  <c r="G161" i="27"/>
  <c r="F161" i="27"/>
  <c r="E161" i="27"/>
  <c r="D161" i="27"/>
  <c r="C161" i="27"/>
  <c r="B161" i="27"/>
  <c r="Y160" i="27"/>
  <c r="X160" i="27"/>
  <c r="W160" i="27"/>
  <c r="V160" i="27"/>
  <c r="U160" i="27"/>
  <c r="T160" i="27"/>
  <c r="S160" i="27"/>
  <c r="R160" i="27"/>
  <c r="Q160" i="27"/>
  <c r="P160" i="27"/>
  <c r="O160" i="27"/>
  <c r="N160" i="27"/>
  <c r="M160" i="27"/>
  <c r="L160" i="27"/>
  <c r="K160" i="27"/>
  <c r="J160" i="27"/>
  <c r="I160" i="27"/>
  <c r="H160" i="27"/>
  <c r="G160" i="27"/>
  <c r="F160" i="27"/>
  <c r="E160" i="27"/>
  <c r="D160" i="27"/>
  <c r="C160" i="27"/>
  <c r="B160" i="27"/>
  <c r="Y159" i="27"/>
  <c r="X159" i="27"/>
  <c r="W159" i="27"/>
  <c r="V159" i="27"/>
  <c r="U159" i="27"/>
  <c r="T159" i="27"/>
  <c r="S159" i="27"/>
  <c r="R159" i="27"/>
  <c r="Q159" i="27"/>
  <c r="P159" i="27"/>
  <c r="O159" i="27"/>
  <c r="N159" i="27"/>
  <c r="M159" i="27"/>
  <c r="L159" i="27"/>
  <c r="K159" i="27"/>
  <c r="J159" i="27"/>
  <c r="I159" i="27"/>
  <c r="H159" i="27"/>
  <c r="G159" i="27"/>
  <c r="F159" i="27"/>
  <c r="E159" i="27"/>
  <c r="D159" i="27"/>
  <c r="C159" i="27"/>
  <c r="B159" i="27"/>
  <c r="Y158" i="27"/>
  <c r="X158" i="27"/>
  <c r="W158" i="27"/>
  <c r="V158" i="27"/>
  <c r="U158" i="27"/>
  <c r="T158" i="27"/>
  <c r="S158" i="27"/>
  <c r="R158" i="27"/>
  <c r="Q158" i="27"/>
  <c r="P158" i="27"/>
  <c r="O158" i="27"/>
  <c r="N158" i="27"/>
  <c r="M158" i="27"/>
  <c r="L158" i="27"/>
  <c r="K158" i="27"/>
  <c r="J158" i="27"/>
  <c r="I158" i="27"/>
  <c r="H158" i="27"/>
  <c r="G158" i="27"/>
  <c r="F158" i="27"/>
  <c r="E158" i="27"/>
  <c r="D158" i="27"/>
  <c r="C158" i="27"/>
  <c r="B158" i="27"/>
  <c r="Y157" i="27"/>
  <c r="X157" i="27"/>
  <c r="W157" i="27"/>
  <c r="V157" i="27"/>
  <c r="U157" i="27"/>
  <c r="T157" i="27"/>
  <c r="S157" i="27"/>
  <c r="R157" i="27"/>
  <c r="Q157" i="27"/>
  <c r="P157" i="27"/>
  <c r="O157" i="27"/>
  <c r="N157" i="27"/>
  <c r="M157" i="27"/>
  <c r="L157" i="27"/>
  <c r="K157" i="27"/>
  <c r="J157" i="27"/>
  <c r="I157" i="27"/>
  <c r="H157" i="27"/>
  <c r="G157" i="27"/>
  <c r="F157" i="27"/>
  <c r="E157" i="27"/>
  <c r="D157" i="27"/>
  <c r="C157" i="27"/>
  <c r="B157" i="27"/>
  <c r="Y156" i="27"/>
  <c r="X156" i="27"/>
  <c r="W156" i="27"/>
  <c r="V156" i="27"/>
  <c r="U156" i="27"/>
  <c r="T156" i="27"/>
  <c r="S156" i="27"/>
  <c r="R156" i="27"/>
  <c r="Q156" i="27"/>
  <c r="P156" i="27"/>
  <c r="O156" i="27"/>
  <c r="N156" i="27"/>
  <c r="M156" i="27"/>
  <c r="L156" i="27"/>
  <c r="K156" i="27"/>
  <c r="J156" i="27"/>
  <c r="I156" i="27"/>
  <c r="H156" i="27"/>
  <c r="G156" i="27"/>
  <c r="F156" i="27"/>
  <c r="E156" i="27"/>
  <c r="D156" i="27"/>
  <c r="C156" i="27"/>
  <c r="B156" i="27"/>
  <c r="Y151" i="27"/>
  <c r="X151" i="27"/>
  <c r="W151" i="27"/>
  <c r="V151" i="27"/>
  <c r="U151" i="27"/>
  <c r="T151" i="27"/>
  <c r="S151" i="27"/>
  <c r="R151" i="27"/>
  <c r="Q151" i="27"/>
  <c r="P151" i="27"/>
  <c r="O151" i="27"/>
  <c r="N151" i="27"/>
  <c r="M151" i="27"/>
  <c r="L151" i="27"/>
  <c r="K151" i="27"/>
  <c r="J151" i="27"/>
  <c r="I151" i="27"/>
  <c r="H151" i="27"/>
  <c r="G151" i="27"/>
  <c r="F151" i="27"/>
  <c r="E151" i="27"/>
  <c r="D151" i="27"/>
  <c r="C151" i="27"/>
  <c r="B151" i="27"/>
  <c r="Y150" i="27"/>
  <c r="X150" i="27"/>
  <c r="W150" i="27"/>
  <c r="V150" i="27"/>
  <c r="U150" i="27"/>
  <c r="T150" i="27"/>
  <c r="S150" i="27"/>
  <c r="R150" i="27"/>
  <c r="Q150" i="27"/>
  <c r="P150" i="27"/>
  <c r="O150" i="27"/>
  <c r="N150" i="27"/>
  <c r="M150" i="27"/>
  <c r="L150" i="27"/>
  <c r="K150" i="27"/>
  <c r="J150" i="27"/>
  <c r="I150" i="27"/>
  <c r="H150" i="27"/>
  <c r="G150" i="27"/>
  <c r="F150" i="27"/>
  <c r="E150" i="27"/>
  <c r="D150" i="27"/>
  <c r="C150" i="27"/>
  <c r="B150" i="27"/>
  <c r="Y149" i="27"/>
  <c r="X149" i="27"/>
  <c r="W149" i="27"/>
  <c r="V149" i="27"/>
  <c r="U149" i="27"/>
  <c r="T149" i="27"/>
  <c r="S149" i="27"/>
  <c r="R149" i="27"/>
  <c r="Q149" i="27"/>
  <c r="P149" i="27"/>
  <c r="O149" i="27"/>
  <c r="N149" i="27"/>
  <c r="M149" i="27"/>
  <c r="L149" i="27"/>
  <c r="K149" i="27"/>
  <c r="J149" i="27"/>
  <c r="I149" i="27"/>
  <c r="H149" i="27"/>
  <c r="G149" i="27"/>
  <c r="F149" i="27"/>
  <c r="E149" i="27"/>
  <c r="D149" i="27"/>
  <c r="C149" i="27"/>
  <c r="B149" i="27"/>
  <c r="Y148" i="27"/>
  <c r="X148" i="27"/>
  <c r="W148" i="27"/>
  <c r="V148" i="27"/>
  <c r="U148" i="27"/>
  <c r="T148" i="27"/>
  <c r="S148" i="27"/>
  <c r="R148" i="27"/>
  <c r="Q148" i="27"/>
  <c r="P148" i="27"/>
  <c r="O148" i="27"/>
  <c r="N148" i="27"/>
  <c r="M148" i="27"/>
  <c r="L148" i="27"/>
  <c r="K148" i="27"/>
  <c r="J148" i="27"/>
  <c r="I148" i="27"/>
  <c r="H148" i="27"/>
  <c r="G148" i="27"/>
  <c r="F148" i="27"/>
  <c r="E148" i="27"/>
  <c r="D148" i="27"/>
  <c r="C148" i="27"/>
  <c r="B148" i="27"/>
  <c r="Y147" i="27"/>
  <c r="X147" i="27"/>
  <c r="W147" i="27"/>
  <c r="V147" i="27"/>
  <c r="U147" i="27"/>
  <c r="T147" i="27"/>
  <c r="S147" i="27"/>
  <c r="R147" i="27"/>
  <c r="Q147" i="27"/>
  <c r="P147" i="27"/>
  <c r="O147" i="27"/>
  <c r="N147" i="27"/>
  <c r="M147" i="27"/>
  <c r="L147" i="27"/>
  <c r="K147" i="27"/>
  <c r="J147" i="27"/>
  <c r="I147" i="27"/>
  <c r="H147" i="27"/>
  <c r="G147" i="27"/>
  <c r="F147" i="27"/>
  <c r="E147" i="27"/>
  <c r="D147" i="27"/>
  <c r="C147" i="27"/>
  <c r="B147" i="27"/>
  <c r="Y146" i="27"/>
  <c r="X146" i="27"/>
  <c r="W146" i="27"/>
  <c r="V146" i="27"/>
  <c r="U146" i="27"/>
  <c r="T146" i="27"/>
  <c r="S146" i="27"/>
  <c r="R146" i="27"/>
  <c r="Q146" i="27"/>
  <c r="P146" i="27"/>
  <c r="O146" i="27"/>
  <c r="N146" i="27"/>
  <c r="M146" i="27"/>
  <c r="L146" i="27"/>
  <c r="K146" i="27"/>
  <c r="J146" i="27"/>
  <c r="I146" i="27"/>
  <c r="H146" i="27"/>
  <c r="G146" i="27"/>
  <c r="F146" i="27"/>
  <c r="E146" i="27"/>
  <c r="D146" i="27"/>
  <c r="C146" i="27"/>
  <c r="B146" i="27"/>
  <c r="Y144" i="27"/>
  <c r="X144" i="27"/>
  <c r="W144" i="27"/>
  <c r="V144" i="27"/>
  <c r="U144" i="27"/>
  <c r="T144" i="27"/>
  <c r="S144" i="27"/>
  <c r="R144" i="27"/>
  <c r="Q144" i="27"/>
  <c r="P144" i="27"/>
  <c r="O144" i="27"/>
  <c r="N144" i="27"/>
  <c r="M144" i="27"/>
  <c r="L144" i="27"/>
  <c r="K144" i="27"/>
  <c r="J144" i="27"/>
  <c r="I144" i="27"/>
  <c r="H144" i="27"/>
  <c r="G144" i="27"/>
  <c r="F144" i="27"/>
  <c r="E144" i="27"/>
  <c r="D144" i="27"/>
  <c r="C144" i="27"/>
  <c r="B144" i="27"/>
  <c r="Y142" i="27"/>
  <c r="X142" i="27"/>
  <c r="W142" i="27"/>
  <c r="V142" i="27"/>
  <c r="U142" i="27"/>
  <c r="T142" i="27"/>
  <c r="S142" i="27"/>
  <c r="R142" i="27"/>
  <c r="Q142" i="27"/>
  <c r="P142" i="27"/>
  <c r="O142" i="27"/>
  <c r="N142" i="27"/>
  <c r="M142" i="27"/>
  <c r="L142" i="27"/>
  <c r="K142" i="27"/>
  <c r="J142" i="27"/>
  <c r="I142" i="27"/>
  <c r="H142" i="27"/>
  <c r="G142" i="27"/>
  <c r="F142" i="27"/>
  <c r="E142" i="27"/>
  <c r="D142" i="27"/>
  <c r="C142" i="27"/>
  <c r="B142" i="27"/>
  <c r="Y141" i="27"/>
  <c r="X141" i="27"/>
  <c r="W141" i="27"/>
  <c r="V141" i="27"/>
  <c r="U141" i="27"/>
  <c r="T141" i="27"/>
  <c r="S141" i="27"/>
  <c r="R141" i="27"/>
  <c r="Q141" i="27"/>
  <c r="P141" i="27"/>
  <c r="O141" i="27"/>
  <c r="N141" i="27"/>
  <c r="M141" i="27"/>
  <c r="L141" i="27"/>
  <c r="K141" i="27"/>
  <c r="J141" i="27"/>
  <c r="I141" i="27"/>
  <c r="H141" i="27"/>
  <c r="G141" i="27"/>
  <c r="F141" i="27"/>
  <c r="E141" i="27"/>
  <c r="D141" i="27"/>
  <c r="C141" i="27"/>
  <c r="B141" i="27"/>
  <c r="Y140" i="27"/>
  <c r="X140" i="27"/>
  <c r="W140" i="27"/>
  <c r="V140" i="27"/>
  <c r="U140" i="27"/>
  <c r="T140" i="27"/>
  <c r="S140" i="27"/>
  <c r="R140" i="27"/>
  <c r="Q140" i="27"/>
  <c r="P140" i="27"/>
  <c r="O140" i="27"/>
  <c r="N140" i="27"/>
  <c r="M140" i="27"/>
  <c r="L140" i="27"/>
  <c r="K140" i="27"/>
  <c r="J140" i="27"/>
  <c r="I140" i="27"/>
  <c r="H140" i="27"/>
  <c r="G140" i="27"/>
  <c r="F140" i="27"/>
  <c r="E140" i="27"/>
  <c r="D140" i="27"/>
  <c r="C140" i="27"/>
  <c r="B140" i="27"/>
  <c r="Y139" i="27"/>
  <c r="X139" i="27"/>
  <c r="W139" i="27"/>
  <c r="V139" i="27"/>
  <c r="U139" i="27"/>
  <c r="T139" i="27"/>
  <c r="S139" i="27"/>
  <c r="R139" i="27"/>
  <c r="Q139" i="27"/>
  <c r="P139" i="27"/>
  <c r="O139" i="27"/>
  <c r="N139" i="27"/>
  <c r="M139" i="27"/>
  <c r="L139" i="27"/>
  <c r="K139" i="27"/>
  <c r="J139" i="27"/>
  <c r="I139" i="27"/>
  <c r="H139" i="27"/>
  <c r="G139" i="27"/>
  <c r="F139" i="27"/>
  <c r="E139" i="27"/>
  <c r="D139" i="27"/>
  <c r="C139" i="27"/>
  <c r="B139" i="27"/>
  <c r="Y138" i="27"/>
  <c r="X138" i="27"/>
  <c r="W138" i="27"/>
  <c r="V138" i="27"/>
  <c r="U138" i="27"/>
  <c r="T138" i="27"/>
  <c r="S138" i="27"/>
  <c r="R138" i="27"/>
  <c r="Q138" i="27"/>
  <c r="P138" i="27"/>
  <c r="O138" i="27"/>
  <c r="N138" i="27"/>
  <c r="M138" i="27"/>
  <c r="L138" i="27"/>
  <c r="K138" i="27"/>
  <c r="J138" i="27"/>
  <c r="I138" i="27"/>
  <c r="H138" i="27"/>
  <c r="G138" i="27"/>
  <c r="F138" i="27"/>
  <c r="E138" i="27"/>
  <c r="D138" i="27"/>
  <c r="C138" i="27"/>
  <c r="B138" i="27"/>
  <c r="Y137" i="27"/>
  <c r="X137" i="27"/>
  <c r="W137" i="27"/>
  <c r="V137" i="27"/>
  <c r="U137" i="27"/>
  <c r="T137" i="27"/>
  <c r="S137" i="27"/>
  <c r="R137" i="27"/>
  <c r="Q137" i="27"/>
  <c r="P137" i="27"/>
  <c r="O137" i="27"/>
  <c r="N137" i="27"/>
  <c r="M137" i="27"/>
  <c r="L137" i="27"/>
  <c r="K137" i="27"/>
  <c r="J137" i="27"/>
  <c r="I137" i="27"/>
  <c r="H137" i="27"/>
  <c r="G137" i="27"/>
  <c r="F137" i="27"/>
  <c r="E137" i="27"/>
  <c r="D137" i="27"/>
  <c r="C137" i="27"/>
  <c r="B137" i="27"/>
  <c r="Y136" i="27"/>
  <c r="X136" i="27"/>
  <c r="W136" i="27"/>
  <c r="V136" i="27"/>
  <c r="U136" i="27"/>
  <c r="T136" i="27"/>
  <c r="S136" i="27"/>
  <c r="R136" i="27"/>
  <c r="Q136" i="27"/>
  <c r="P136" i="27"/>
  <c r="O136" i="27"/>
  <c r="N136" i="27"/>
  <c r="M136" i="27"/>
  <c r="L136" i="27"/>
  <c r="K136" i="27"/>
  <c r="J136" i="27"/>
  <c r="I136" i="27"/>
  <c r="H136" i="27"/>
  <c r="G136" i="27"/>
  <c r="F136" i="27"/>
  <c r="E136" i="27"/>
  <c r="D136" i="27"/>
  <c r="C136" i="27"/>
  <c r="B136" i="27"/>
  <c r="Y132" i="27"/>
  <c r="X132" i="27"/>
  <c r="W132" i="27"/>
  <c r="V132" i="27"/>
  <c r="U132" i="27"/>
  <c r="T132" i="27"/>
  <c r="S132" i="27"/>
  <c r="R132" i="27"/>
  <c r="R126" i="27" s="1"/>
  <c r="Q132" i="27"/>
  <c r="Q126" i="27" s="1"/>
  <c r="P132" i="27"/>
  <c r="O132" i="27"/>
  <c r="N132" i="27"/>
  <c r="M132" i="27"/>
  <c r="L132" i="27"/>
  <c r="K132" i="27"/>
  <c r="J132" i="27"/>
  <c r="I132" i="27"/>
  <c r="H132" i="27"/>
  <c r="G132" i="27"/>
  <c r="F132" i="27"/>
  <c r="E132" i="27"/>
  <c r="D132" i="27"/>
  <c r="C132" i="27"/>
  <c r="B132" i="27"/>
  <c r="Y131" i="27"/>
  <c r="X131" i="27"/>
  <c r="W131" i="27"/>
  <c r="V131" i="27"/>
  <c r="U131" i="27"/>
  <c r="T131" i="27"/>
  <c r="S131" i="27"/>
  <c r="R131" i="27"/>
  <c r="Q131" i="27"/>
  <c r="P131" i="27"/>
  <c r="P126" i="27" s="1"/>
  <c r="O131" i="27"/>
  <c r="N131" i="27"/>
  <c r="N126" i="27" s="1"/>
  <c r="M131" i="27"/>
  <c r="M126" i="27" s="1"/>
  <c r="L131" i="27"/>
  <c r="K131" i="27"/>
  <c r="J131" i="27"/>
  <c r="I131" i="27"/>
  <c r="H131" i="27"/>
  <c r="G131" i="27"/>
  <c r="F131" i="27"/>
  <c r="E131" i="27"/>
  <c r="D131" i="27"/>
  <c r="C131" i="27"/>
  <c r="B131" i="27"/>
  <c r="Y130" i="27"/>
  <c r="X130" i="27"/>
  <c r="W130" i="27"/>
  <c r="V130" i="27"/>
  <c r="U130" i="27"/>
  <c r="T130" i="27"/>
  <c r="S130" i="27"/>
  <c r="R130" i="27"/>
  <c r="Q130" i="27"/>
  <c r="P130" i="27"/>
  <c r="O130" i="27"/>
  <c r="N130" i="27"/>
  <c r="M130" i="27"/>
  <c r="L130" i="27"/>
  <c r="L126" i="27" s="1"/>
  <c r="K130" i="27"/>
  <c r="J130" i="27"/>
  <c r="I130" i="27"/>
  <c r="H130" i="27"/>
  <c r="G130" i="27"/>
  <c r="F130" i="27"/>
  <c r="E130" i="27"/>
  <c r="D130" i="27"/>
  <c r="C130" i="27"/>
  <c r="B130" i="27"/>
  <c r="Y129" i="27"/>
  <c r="X129" i="27"/>
  <c r="W129" i="27"/>
  <c r="V129" i="27"/>
  <c r="U129" i="27"/>
  <c r="T129" i="27"/>
  <c r="S129" i="27"/>
  <c r="R129" i="27"/>
  <c r="Q129" i="27"/>
  <c r="P129" i="27"/>
  <c r="O129" i="27"/>
  <c r="N129" i="27"/>
  <c r="M129" i="27"/>
  <c r="L129" i="27"/>
  <c r="K129" i="27"/>
  <c r="J129" i="27"/>
  <c r="I129" i="27"/>
  <c r="H129" i="27"/>
  <c r="G129" i="27"/>
  <c r="F129" i="27"/>
  <c r="E129" i="27"/>
  <c r="D129" i="27"/>
  <c r="C129" i="27"/>
  <c r="B129" i="27"/>
  <c r="Y128" i="27"/>
  <c r="X128" i="27"/>
  <c r="W128" i="27"/>
  <c r="V128" i="27"/>
  <c r="U128" i="27"/>
  <c r="T128" i="27"/>
  <c r="S128" i="27"/>
  <c r="R128" i="27"/>
  <c r="Q128" i="27"/>
  <c r="P128" i="27"/>
  <c r="O128" i="27"/>
  <c r="N128" i="27"/>
  <c r="M128" i="27"/>
  <c r="L128" i="27"/>
  <c r="K128" i="27"/>
  <c r="J128" i="27"/>
  <c r="I128" i="27"/>
  <c r="H128" i="27"/>
  <c r="G128" i="27"/>
  <c r="F128" i="27"/>
  <c r="F126" i="27" s="1"/>
  <c r="E128" i="27"/>
  <c r="D128" i="27"/>
  <c r="C128" i="27"/>
  <c r="B128" i="27"/>
  <c r="Y127" i="27"/>
  <c r="Y126" i="27" s="1"/>
  <c r="X127" i="27"/>
  <c r="W127" i="27"/>
  <c r="V127" i="27"/>
  <c r="U127" i="27"/>
  <c r="T127" i="27"/>
  <c r="T126" i="27" s="1"/>
  <c r="S127" i="27"/>
  <c r="R127" i="27"/>
  <c r="Q127" i="27"/>
  <c r="P127" i="27"/>
  <c r="O127" i="27"/>
  <c r="N127" i="27"/>
  <c r="M127" i="27"/>
  <c r="L127" i="27"/>
  <c r="K127" i="27"/>
  <c r="K126" i="27" s="1"/>
  <c r="J127" i="27"/>
  <c r="J126" i="27" s="1"/>
  <c r="I127" i="27"/>
  <c r="I126" i="27" s="1"/>
  <c r="H127" i="27"/>
  <c r="H126" i="27" s="1"/>
  <c r="G127" i="27"/>
  <c r="G126" i="27" s="1"/>
  <c r="F127" i="27"/>
  <c r="E127" i="27"/>
  <c r="E126" i="27" s="1"/>
  <c r="D127" i="27"/>
  <c r="D126" i="27" s="1"/>
  <c r="C127" i="27"/>
  <c r="C126" i="27" s="1"/>
  <c r="B127" i="27"/>
  <c r="B126" i="27" s="1"/>
  <c r="X126" i="27"/>
  <c r="W126" i="27"/>
  <c r="V126" i="27"/>
  <c r="U126" i="27"/>
  <c r="S126" i="27"/>
  <c r="O126" i="27"/>
  <c r="Y124" i="27"/>
  <c r="X124" i="27"/>
  <c r="W124" i="27"/>
  <c r="V124" i="27"/>
  <c r="U124" i="27"/>
  <c r="T124" i="27"/>
  <c r="S124" i="27"/>
  <c r="R124" i="27"/>
  <c r="Q124" i="27"/>
  <c r="P124" i="27"/>
  <c r="O124" i="27"/>
  <c r="N124" i="27"/>
  <c r="M124" i="27"/>
  <c r="L124" i="27"/>
  <c r="K124" i="27"/>
  <c r="J124" i="27"/>
  <c r="I124" i="27"/>
  <c r="H124" i="27"/>
  <c r="G124" i="27"/>
  <c r="F124" i="27"/>
  <c r="E124" i="27"/>
  <c r="D124" i="27"/>
  <c r="C124" i="27"/>
  <c r="B124" i="27"/>
  <c r="Y123" i="27"/>
  <c r="X123" i="27"/>
  <c r="W123" i="27"/>
  <c r="V123" i="27"/>
  <c r="U123" i="27"/>
  <c r="T123" i="27"/>
  <c r="S123" i="27"/>
  <c r="R123" i="27"/>
  <c r="Q123" i="27"/>
  <c r="P123" i="27"/>
  <c r="O123" i="27"/>
  <c r="N123" i="27"/>
  <c r="M123" i="27"/>
  <c r="L123" i="27"/>
  <c r="K123" i="27"/>
  <c r="J123" i="27"/>
  <c r="I123" i="27"/>
  <c r="H123" i="27"/>
  <c r="G123" i="27"/>
  <c r="F123" i="27"/>
  <c r="E123" i="27"/>
  <c r="D123" i="27"/>
  <c r="C123" i="27"/>
  <c r="B123" i="27"/>
  <c r="M122" i="27"/>
  <c r="Y121" i="27"/>
  <c r="X121" i="27"/>
  <c r="W121" i="27"/>
  <c r="V121" i="27"/>
  <c r="U121" i="27"/>
  <c r="T121" i="27"/>
  <c r="S121" i="27"/>
  <c r="R121" i="27"/>
  <c r="Q121" i="27"/>
  <c r="P121" i="27"/>
  <c r="P110" i="27" s="1"/>
  <c r="O121" i="27"/>
  <c r="N121" i="27"/>
  <c r="M121" i="27"/>
  <c r="L121" i="27"/>
  <c r="K121" i="27"/>
  <c r="J121" i="27"/>
  <c r="I121" i="27"/>
  <c r="H121" i="27"/>
  <c r="G121" i="27"/>
  <c r="F121" i="27"/>
  <c r="E121" i="27"/>
  <c r="D121" i="27"/>
  <c r="C121" i="27"/>
  <c r="B121" i="27"/>
  <c r="Y120" i="27"/>
  <c r="X120" i="27"/>
  <c r="W120" i="27"/>
  <c r="V120" i="27"/>
  <c r="U120" i="27"/>
  <c r="T120" i="27"/>
  <c r="S120" i="27"/>
  <c r="R120" i="27"/>
  <c r="Q120" i="27"/>
  <c r="P120" i="27"/>
  <c r="O120" i="27"/>
  <c r="N120" i="27"/>
  <c r="M120" i="27"/>
  <c r="L120" i="27"/>
  <c r="K120" i="27"/>
  <c r="J120" i="27"/>
  <c r="I120" i="27"/>
  <c r="H120" i="27"/>
  <c r="G120" i="27"/>
  <c r="F120" i="27"/>
  <c r="E120" i="27"/>
  <c r="D120" i="27"/>
  <c r="C120" i="27"/>
  <c r="B120" i="27"/>
  <c r="Y118" i="27"/>
  <c r="X118" i="27"/>
  <c r="W118" i="27"/>
  <c r="V118" i="27"/>
  <c r="U118" i="27"/>
  <c r="T118" i="27"/>
  <c r="S118" i="27"/>
  <c r="R118" i="27"/>
  <c r="Q118" i="27"/>
  <c r="P118" i="27"/>
  <c r="O118" i="27"/>
  <c r="N118" i="27"/>
  <c r="M118" i="27"/>
  <c r="L118" i="27"/>
  <c r="K118" i="27"/>
  <c r="J118" i="27"/>
  <c r="I118" i="27"/>
  <c r="H118" i="27"/>
  <c r="H110" i="27" s="1"/>
  <c r="G118" i="27"/>
  <c r="F118" i="27"/>
  <c r="E118" i="27"/>
  <c r="D118" i="27"/>
  <c r="C118" i="27"/>
  <c r="B118" i="27"/>
  <c r="Y117" i="27"/>
  <c r="X117" i="27"/>
  <c r="W117" i="27"/>
  <c r="V117" i="27"/>
  <c r="U117" i="27"/>
  <c r="T117" i="27"/>
  <c r="S117" i="27"/>
  <c r="R117" i="27"/>
  <c r="Q117" i="27"/>
  <c r="P117" i="27"/>
  <c r="O117" i="27"/>
  <c r="N117" i="27"/>
  <c r="M117" i="27"/>
  <c r="L117" i="27"/>
  <c r="K117" i="27"/>
  <c r="J117" i="27"/>
  <c r="I117" i="27"/>
  <c r="H117" i="27"/>
  <c r="G117" i="27"/>
  <c r="F117" i="27"/>
  <c r="E117" i="27"/>
  <c r="D117" i="27"/>
  <c r="D110" i="27" s="1"/>
  <c r="C117" i="27"/>
  <c r="B117" i="27"/>
  <c r="D116" i="27"/>
  <c r="C116" i="27"/>
  <c r="Y115" i="27"/>
  <c r="X115" i="27"/>
  <c r="W115" i="27"/>
  <c r="V115" i="27"/>
  <c r="U115" i="27"/>
  <c r="T115" i="27"/>
  <c r="S115" i="27"/>
  <c r="R115" i="27"/>
  <c r="Q115" i="27"/>
  <c r="P115" i="27"/>
  <c r="O115" i="27"/>
  <c r="N115" i="27"/>
  <c r="M115" i="27"/>
  <c r="L115" i="27"/>
  <c r="K115" i="27"/>
  <c r="J115" i="27"/>
  <c r="I115" i="27"/>
  <c r="H115" i="27"/>
  <c r="G115" i="27"/>
  <c r="F115" i="27"/>
  <c r="F110" i="27" s="1"/>
  <c r="E115" i="27"/>
  <c r="D115" i="27"/>
  <c r="C115" i="27"/>
  <c r="B115" i="27"/>
  <c r="Y114" i="27"/>
  <c r="X114" i="27"/>
  <c r="W114" i="27"/>
  <c r="V114" i="27"/>
  <c r="U114" i="27"/>
  <c r="T114" i="27"/>
  <c r="S114" i="27"/>
  <c r="R114" i="27"/>
  <c r="Q114" i="27"/>
  <c r="P114" i="27"/>
  <c r="O114" i="27"/>
  <c r="N114" i="27"/>
  <c r="M114" i="27"/>
  <c r="L114" i="27"/>
  <c r="K114" i="27"/>
  <c r="J114" i="27"/>
  <c r="I114" i="27"/>
  <c r="H114" i="27"/>
  <c r="G114" i="27"/>
  <c r="F114" i="27"/>
  <c r="E114" i="27"/>
  <c r="D114" i="27"/>
  <c r="C114" i="27"/>
  <c r="B114" i="27"/>
  <c r="Y113" i="27"/>
  <c r="X113" i="27"/>
  <c r="W113" i="27"/>
  <c r="V113" i="27"/>
  <c r="U113" i="27"/>
  <c r="T113" i="27"/>
  <c r="S113" i="27"/>
  <c r="R113" i="27"/>
  <c r="Q113" i="27"/>
  <c r="P113" i="27"/>
  <c r="O113" i="27"/>
  <c r="N113" i="27"/>
  <c r="M113" i="27"/>
  <c r="L113" i="27"/>
  <c r="K113" i="27"/>
  <c r="J113" i="27"/>
  <c r="I113" i="27"/>
  <c r="H113" i="27"/>
  <c r="G113" i="27"/>
  <c r="F113" i="27"/>
  <c r="E113" i="27"/>
  <c r="D113" i="27"/>
  <c r="C113" i="27"/>
  <c r="B113" i="27"/>
  <c r="Y112" i="27"/>
  <c r="X112" i="27"/>
  <c r="W112" i="27"/>
  <c r="V112" i="27"/>
  <c r="U112" i="27"/>
  <c r="T112" i="27"/>
  <c r="S112" i="27"/>
  <c r="R112" i="27"/>
  <c r="Q112" i="27"/>
  <c r="P112" i="27"/>
  <c r="O112" i="27"/>
  <c r="N112" i="27"/>
  <c r="M112" i="27"/>
  <c r="L112" i="27"/>
  <c r="K112" i="27"/>
  <c r="J112" i="27"/>
  <c r="I112" i="27"/>
  <c r="H112" i="27"/>
  <c r="G112" i="27"/>
  <c r="F112" i="27"/>
  <c r="E112" i="27"/>
  <c r="D112" i="27"/>
  <c r="C112" i="27"/>
  <c r="B112" i="27"/>
  <c r="Y111" i="27"/>
  <c r="Y110" i="27" s="1"/>
  <c r="X111" i="27"/>
  <c r="X110" i="27" s="1"/>
  <c r="W111" i="27"/>
  <c r="W110" i="27" s="1"/>
  <c r="V111" i="27"/>
  <c r="V110" i="27" s="1"/>
  <c r="U111" i="27"/>
  <c r="U110" i="27" s="1"/>
  <c r="T111" i="27"/>
  <c r="T110" i="27" s="1"/>
  <c r="S111" i="27"/>
  <c r="S110" i="27" s="1"/>
  <c r="R111" i="27"/>
  <c r="R110" i="27" s="1"/>
  <c r="Q111" i="27"/>
  <c r="Q110" i="27" s="1"/>
  <c r="P111" i="27"/>
  <c r="O111" i="27"/>
  <c r="N111" i="27"/>
  <c r="M111" i="27"/>
  <c r="L111" i="27"/>
  <c r="L110" i="27" s="1"/>
  <c r="K111" i="27"/>
  <c r="J111" i="27"/>
  <c r="I111" i="27"/>
  <c r="H111" i="27"/>
  <c r="G111" i="27"/>
  <c r="F111" i="27"/>
  <c r="E111" i="27"/>
  <c r="D111" i="27"/>
  <c r="C111" i="27"/>
  <c r="C110" i="27" s="1"/>
  <c r="B111" i="27"/>
  <c r="B110" i="27" s="1"/>
  <c r="O110" i="27"/>
  <c r="N110" i="27"/>
  <c r="M110" i="27"/>
  <c r="K110" i="27"/>
  <c r="J110" i="27"/>
  <c r="I110" i="27"/>
  <c r="G110" i="27"/>
  <c r="E110" i="27"/>
  <c r="Y108" i="27"/>
  <c r="X108" i="27"/>
  <c r="W108" i="27"/>
  <c r="V108" i="27"/>
  <c r="U108" i="27"/>
  <c r="T108" i="27"/>
  <c r="S108" i="27"/>
  <c r="R108" i="27"/>
  <c r="Q108" i="27"/>
  <c r="P108" i="27"/>
  <c r="O108" i="27"/>
  <c r="N108" i="27"/>
  <c r="M108" i="27"/>
  <c r="L108" i="27"/>
  <c r="K108" i="27"/>
  <c r="J108" i="27"/>
  <c r="I108" i="27"/>
  <c r="H108" i="27"/>
  <c r="G108" i="27"/>
  <c r="F108" i="27"/>
  <c r="E108" i="27"/>
  <c r="D108" i="27"/>
  <c r="C108" i="27"/>
  <c r="B108" i="27"/>
  <c r="Y107" i="27"/>
  <c r="X107" i="27"/>
  <c r="W107" i="27"/>
  <c r="V107" i="27"/>
  <c r="U107" i="27"/>
  <c r="T107" i="27"/>
  <c r="S107" i="27"/>
  <c r="R107" i="27"/>
  <c r="Q107" i="27"/>
  <c r="P107" i="27"/>
  <c r="O107" i="27"/>
  <c r="N107" i="27"/>
  <c r="M107" i="27"/>
  <c r="L107" i="27"/>
  <c r="K107" i="27"/>
  <c r="J107" i="27"/>
  <c r="I107" i="27"/>
  <c r="H107" i="27"/>
  <c r="G107" i="27"/>
  <c r="F107" i="27"/>
  <c r="E107" i="27"/>
  <c r="D107" i="27"/>
  <c r="C107" i="27"/>
  <c r="B107" i="27"/>
  <c r="Y106" i="27"/>
  <c r="X106" i="27"/>
  <c r="W106" i="27"/>
  <c r="V106" i="27"/>
  <c r="U106" i="27"/>
  <c r="T106" i="27"/>
  <c r="S106" i="27"/>
  <c r="R106" i="27"/>
  <c r="Q106" i="27"/>
  <c r="P106" i="27"/>
  <c r="O106" i="27"/>
  <c r="N106" i="27"/>
  <c r="M106" i="27"/>
  <c r="L106" i="27"/>
  <c r="K106" i="27"/>
  <c r="J106" i="27"/>
  <c r="I106" i="27"/>
  <c r="H106" i="27"/>
  <c r="G106" i="27"/>
  <c r="F106" i="27"/>
  <c r="E106" i="27"/>
  <c r="D106" i="27"/>
  <c r="C106" i="27"/>
  <c r="B106" i="27"/>
  <c r="Y104" i="27"/>
  <c r="X104" i="27"/>
  <c r="W104" i="27"/>
  <c r="V104" i="27"/>
  <c r="U104" i="27"/>
  <c r="T104" i="27"/>
  <c r="S104" i="27"/>
  <c r="R104" i="27"/>
  <c r="Q104" i="27"/>
  <c r="P104" i="27"/>
  <c r="O104" i="27"/>
  <c r="N104" i="27"/>
  <c r="M104" i="27"/>
  <c r="L104" i="27"/>
  <c r="K104" i="27"/>
  <c r="J104" i="27"/>
  <c r="I104" i="27"/>
  <c r="H104" i="27"/>
  <c r="G104" i="27"/>
  <c r="F104" i="27"/>
  <c r="E104" i="27"/>
  <c r="D104" i="27"/>
  <c r="C104" i="27"/>
  <c r="B104" i="27"/>
  <c r="Y103" i="27"/>
  <c r="X103" i="27"/>
  <c r="W103" i="27"/>
  <c r="V103" i="27"/>
  <c r="V98" i="27" s="1"/>
  <c r="U103" i="27"/>
  <c r="T103" i="27"/>
  <c r="S103" i="27"/>
  <c r="R103" i="27"/>
  <c r="Q103" i="27"/>
  <c r="P103" i="27"/>
  <c r="O103" i="27"/>
  <c r="N103" i="27"/>
  <c r="M103" i="27"/>
  <c r="L103" i="27"/>
  <c r="K103" i="27"/>
  <c r="J103" i="27"/>
  <c r="I103" i="27"/>
  <c r="H103" i="27"/>
  <c r="G103" i="27"/>
  <c r="F103" i="27"/>
  <c r="E103" i="27"/>
  <c r="D103" i="27"/>
  <c r="C103" i="27"/>
  <c r="B103" i="27"/>
  <c r="Y102" i="27"/>
  <c r="X102" i="27"/>
  <c r="W102" i="27"/>
  <c r="V102" i="27"/>
  <c r="U102" i="27"/>
  <c r="T102" i="27"/>
  <c r="S102" i="27"/>
  <c r="R102" i="27"/>
  <c r="Q102" i="27"/>
  <c r="P102" i="27"/>
  <c r="O102" i="27"/>
  <c r="N102" i="27"/>
  <c r="M102" i="27"/>
  <c r="L102" i="27"/>
  <c r="K102" i="27"/>
  <c r="J102" i="27"/>
  <c r="I102" i="27"/>
  <c r="H102" i="27"/>
  <c r="G102" i="27"/>
  <c r="F102" i="27"/>
  <c r="E102" i="27"/>
  <c r="D102" i="27"/>
  <c r="C102" i="27"/>
  <c r="B102" i="27"/>
  <c r="Y101" i="27"/>
  <c r="X101" i="27"/>
  <c r="W101" i="27"/>
  <c r="V101" i="27"/>
  <c r="U101" i="27"/>
  <c r="T101" i="27"/>
  <c r="S101" i="27"/>
  <c r="R101" i="27"/>
  <c r="Q101" i="27"/>
  <c r="P101" i="27"/>
  <c r="O101" i="27"/>
  <c r="N101" i="27"/>
  <c r="M101" i="27"/>
  <c r="L101" i="27"/>
  <c r="K101" i="27"/>
  <c r="J101" i="27"/>
  <c r="I101" i="27"/>
  <c r="H101" i="27"/>
  <c r="G101" i="27"/>
  <c r="F101" i="27"/>
  <c r="E101" i="27"/>
  <c r="D101" i="27"/>
  <c r="C101" i="27"/>
  <c r="B101" i="27"/>
  <c r="Y100" i="27"/>
  <c r="X100" i="27"/>
  <c r="W100" i="27"/>
  <c r="V100" i="27"/>
  <c r="U100" i="27"/>
  <c r="T100" i="27"/>
  <c r="S100" i="27"/>
  <c r="R100" i="27"/>
  <c r="Q100" i="27"/>
  <c r="P100" i="27"/>
  <c r="O100" i="27"/>
  <c r="N100" i="27"/>
  <c r="M100" i="27"/>
  <c r="L100" i="27"/>
  <c r="K100" i="27"/>
  <c r="J100" i="27"/>
  <c r="I100" i="27"/>
  <c r="H100" i="27"/>
  <c r="G100" i="27"/>
  <c r="F100" i="27"/>
  <c r="E100" i="27"/>
  <c r="D100" i="27"/>
  <c r="C100" i="27"/>
  <c r="B100" i="27"/>
  <c r="Y99" i="27"/>
  <c r="Y98" i="27" s="1"/>
  <c r="X99" i="27"/>
  <c r="W99" i="27"/>
  <c r="V99" i="27"/>
  <c r="U99" i="27"/>
  <c r="T99" i="27"/>
  <c r="S99" i="27"/>
  <c r="S98" i="27" s="1"/>
  <c r="R99" i="27"/>
  <c r="R98" i="27" s="1"/>
  <c r="Q99" i="27"/>
  <c r="Q98" i="27" s="1"/>
  <c r="P99" i="27"/>
  <c r="P98" i="27" s="1"/>
  <c r="O99" i="27"/>
  <c r="O98" i="27" s="1"/>
  <c r="N99" i="27"/>
  <c r="N98" i="27" s="1"/>
  <c r="M99" i="27"/>
  <c r="M98" i="27" s="1"/>
  <c r="L99" i="27"/>
  <c r="L98" i="27" s="1"/>
  <c r="K99" i="27"/>
  <c r="K98" i="27" s="1"/>
  <c r="J99" i="27"/>
  <c r="J98" i="27" s="1"/>
  <c r="I99" i="27"/>
  <c r="I98" i="27" s="1"/>
  <c r="H99" i="27"/>
  <c r="H98" i="27" s="1"/>
  <c r="G99" i="27"/>
  <c r="G98" i="27" s="1"/>
  <c r="F99" i="27"/>
  <c r="F98" i="27" s="1"/>
  <c r="E99" i="27"/>
  <c r="E98" i="27" s="1"/>
  <c r="D99" i="27"/>
  <c r="C99" i="27"/>
  <c r="C98" i="27" s="1"/>
  <c r="B99" i="27"/>
  <c r="X98" i="27"/>
  <c r="W98" i="27"/>
  <c r="U98" i="27"/>
  <c r="T98" i="27"/>
  <c r="D98" i="27"/>
  <c r="B98" i="27"/>
  <c r="Y69" i="27"/>
  <c r="X69" i="27"/>
  <c r="W69" i="27"/>
  <c r="V69" i="27"/>
  <c r="V122" i="27" s="1"/>
  <c r="U69" i="27"/>
  <c r="U122" i="27" s="1"/>
  <c r="T69" i="27"/>
  <c r="S69" i="27"/>
  <c r="R69" i="27"/>
  <c r="Q69" i="27"/>
  <c r="P69" i="27"/>
  <c r="O69" i="27"/>
  <c r="N69" i="27"/>
  <c r="N122" i="27" s="1"/>
  <c r="M69" i="27"/>
  <c r="L69" i="27"/>
  <c r="K69" i="27"/>
  <c r="J69" i="27"/>
  <c r="I69" i="27"/>
  <c r="H69" i="27"/>
  <c r="G69" i="27"/>
  <c r="F69" i="27"/>
  <c r="F122" i="27" s="1"/>
  <c r="E69" i="27"/>
  <c r="E122" i="27" s="1"/>
  <c r="D69" i="27"/>
  <c r="C69" i="27"/>
  <c r="C154" i="27" s="1"/>
  <c r="B69" i="27"/>
  <c r="Y56" i="27"/>
  <c r="X56" i="27"/>
  <c r="W56" i="27"/>
  <c r="W153" i="27" s="1"/>
  <c r="V56" i="27"/>
  <c r="V153" i="27" s="1"/>
  <c r="U56" i="27"/>
  <c r="T56" i="27"/>
  <c r="S56" i="27"/>
  <c r="R56" i="27"/>
  <c r="Q56" i="27"/>
  <c r="P56" i="27"/>
  <c r="O56" i="27"/>
  <c r="N56" i="27"/>
  <c r="M56" i="27"/>
  <c r="L56" i="27"/>
  <c r="K56" i="27"/>
  <c r="J56" i="27"/>
  <c r="I56" i="27"/>
  <c r="H56" i="27"/>
  <c r="G56" i="27"/>
  <c r="F56" i="27"/>
  <c r="E56" i="27"/>
  <c r="D56" i="27"/>
  <c r="C56" i="27"/>
  <c r="B56" i="27"/>
  <c r="Y43" i="27"/>
  <c r="Y152" i="27" s="1"/>
  <c r="X43" i="27"/>
  <c r="W43" i="27"/>
  <c r="V43" i="27"/>
  <c r="U43" i="27"/>
  <c r="T43" i="27"/>
  <c r="T116" i="27" s="1"/>
  <c r="S43" i="27"/>
  <c r="S116" i="27" s="1"/>
  <c r="R43" i="27"/>
  <c r="R152" i="27" s="1"/>
  <c r="Q43" i="27"/>
  <c r="Q152" i="27" s="1"/>
  <c r="P43" i="27"/>
  <c r="O43" i="27"/>
  <c r="N43" i="27"/>
  <c r="M43" i="27"/>
  <c r="L43" i="27"/>
  <c r="L116" i="27" s="1"/>
  <c r="K43" i="27"/>
  <c r="K116" i="27" s="1"/>
  <c r="J43" i="27"/>
  <c r="I43" i="27"/>
  <c r="H43" i="27"/>
  <c r="G43" i="27"/>
  <c r="F43" i="27"/>
  <c r="E43" i="27"/>
  <c r="D43" i="27"/>
  <c r="C43" i="27"/>
  <c r="B43" i="27"/>
  <c r="Y17" i="27"/>
  <c r="X17" i="27"/>
  <c r="W17" i="27"/>
  <c r="V17" i="27"/>
  <c r="U17" i="27"/>
  <c r="T17" i="27"/>
  <c r="S17" i="27"/>
  <c r="R17" i="27"/>
  <c r="Q17" i="27"/>
  <c r="P17" i="27"/>
  <c r="O17" i="27"/>
  <c r="O143" i="27" s="1"/>
  <c r="N17" i="27"/>
  <c r="N143" i="27" s="1"/>
  <c r="M17" i="27"/>
  <c r="L17" i="27"/>
  <c r="K17" i="27"/>
  <c r="J17" i="27"/>
  <c r="I17" i="27"/>
  <c r="H17" i="27"/>
  <c r="G17" i="27"/>
  <c r="F17" i="27"/>
  <c r="E17" i="27"/>
  <c r="D17" i="27"/>
  <c r="C17" i="27"/>
  <c r="B17" i="27"/>
  <c r="Y162" i="26"/>
  <c r="X162" i="26"/>
  <c r="W162" i="26"/>
  <c r="V162" i="26"/>
  <c r="U162" i="26"/>
  <c r="T162" i="26"/>
  <c r="S162" i="26"/>
  <c r="R162" i="26"/>
  <c r="Q162" i="26"/>
  <c r="P162" i="26"/>
  <c r="O162" i="26"/>
  <c r="N162" i="26"/>
  <c r="M162" i="26"/>
  <c r="L162" i="26"/>
  <c r="K162" i="26"/>
  <c r="J162" i="26"/>
  <c r="I162" i="26"/>
  <c r="H162" i="26"/>
  <c r="G162" i="26"/>
  <c r="F162" i="26"/>
  <c r="E162" i="26"/>
  <c r="D162" i="26"/>
  <c r="C162" i="26"/>
  <c r="B162" i="26"/>
  <c r="Y161" i="26"/>
  <c r="X161" i="26"/>
  <c r="W161" i="26"/>
  <c r="V161" i="26"/>
  <c r="U161" i="26"/>
  <c r="T161" i="26"/>
  <c r="S161" i="26"/>
  <c r="R161" i="26"/>
  <c r="Q161" i="26"/>
  <c r="P161" i="26"/>
  <c r="O161" i="26"/>
  <c r="N161" i="26"/>
  <c r="M161" i="26"/>
  <c r="L161" i="26"/>
  <c r="K161" i="26"/>
  <c r="J161" i="26"/>
  <c r="I161" i="26"/>
  <c r="H161" i="26"/>
  <c r="G161" i="26"/>
  <c r="F161" i="26"/>
  <c r="E161" i="26"/>
  <c r="D161" i="26"/>
  <c r="C161" i="26"/>
  <c r="B161" i="26"/>
  <c r="Y160" i="26"/>
  <c r="X160" i="26"/>
  <c r="W160" i="26"/>
  <c r="V160" i="26"/>
  <c r="U160" i="26"/>
  <c r="T160" i="26"/>
  <c r="S160" i="26"/>
  <c r="R160" i="26"/>
  <c r="Q160" i="26"/>
  <c r="P160" i="26"/>
  <c r="O160" i="26"/>
  <c r="N160" i="26"/>
  <c r="M160" i="26"/>
  <c r="L160" i="26"/>
  <c r="K160" i="26"/>
  <c r="J160" i="26"/>
  <c r="I160" i="26"/>
  <c r="H160" i="26"/>
  <c r="G160" i="26"/>
  <c r="F160" i="26"/>
  <c r="E160" i="26"/>
  <c r="D160" i="26"/>
  <c r="C160" i="26"/>
  <c r="B160" i="26"/>
  <c r="Y159" i="26"/>
  <c r="X159" i="26"/>
  <c r="W159" i="26"/>
  <c r="V159" i="26"/>
  <c r="U159" i="26"/>
  <c r="T159" i="26"/>
  <c r="S159" i="26"/>
  <c r="R159" i="26"/>
  <c r="Q159" i="26"/>
  <c r="P159" i="26"/>
  <c r="O159" i="26"/>
  <c r="N159" i="26"/>
  <c r="M159" i="26"/>
  <c r="L159" i="26"/>
  <c r="K159" i="26"/>
  <c r="J159" i="26"/>
  <c r="I159" i="26"/>
  <c r="H159" i="26"/>
  <c r="G159" i="26"/>
  <c r="F159" i="26"/>
  <c r="E159" i="26"/>
  <c r="D159" i="26"/>
  <c r="C159" i="26"/>
  <c r="B159" i="26"/>
  <c r="Y158" i="26"/>
  <c r="X158" i="26"/>
  <c r="W158" i="26"/>
  <c r="V158" i="26"/>
  <c r="U158" i="26"/>
  <c r="T158" i="26"/>
  <c r="S158" i="26"/>
  <c r="R158" i="26"/>
  <c r="Q158" i="26"/>
  <c r="P158" i="26"/>
  <c r="O158" i="26"/>
  <c r="N158" i="26"/>
  <c r="M158" i="26"/>
  <c r="L158" i="26"/>
  <c r="K158" i="26"/>
  <c r="J158" i="26"/>
  <c r="I158" i="26"/>
  <c r="H158" i="26"/>
  <c r="G158" i="26"/>
  <c r="F158" i="26"/>
  <c r="E158" i="26"/>
  <c r="D158" i="26"/>
  <c r="C158" i="26"/>
  <c r="B158" i="26"/>
  <c r="Y157" i="26"/>
  <c r="X157" i="26"/>
  <c r="W157" i="26"/>
  <c r="V157" i="26"/>
  <c r="U157" i="26"/>
  <c r="T157" i="26"/>
  <c r="S157" i="26"/>
  <c r="R157" i="26"/>
  <c r="Q157" i="26"/>
  <c r="P157" i="26"/>
  <c r="O157" i="26"/>
  <c r="N157" i="26"/>
  <c r="M157" i="26"/>
  <c r="L157" i="26"/>
  <c r="K157" i="26"/>
  <c r="J157" i="26"/>
  <c r="I157" i="26"/>
  <c r="H157" i="26"/>
  <c r="G157" i="26"/>
  <c r="F157" i="26"/>
  <c r="E157" i="26"/>
  <c r="D157" i="26"/>
  <c r="C157" i="26"/>
  <c r="B157" i="26"/>
  <c r="Y156" i="26"/>
  <c r="X156" i="26"/>
  <c r="W156" i="26"/>
  <c r="V156" i="26"/>
  <c r="U156" i="26"/>
  <c r="T156" i="26"/>
  <c r="S156" i="26"/>
  <c r="R156" i="26"/>
  <c r="Q156" i="26"/>
  <c r="P156" i="26"/>
  <c r="O156" i="26"/>
  <c r="N156" i="26"/>
  <c r="M156" i="26"/>
  <c r="L156" i="26"/>
  <c r="K156" i="26"/>
  <c r="J156" i="26"/>
  <c r="I156" i="26"/>
  <c r="H156" i="26"/>
  <c r="G156" i="26"/>
  <c r="F156" i="26"/>
  <c r="E156" i="26"/>
  <c r="D156" i="26"/>
  <c r="C156" i="26"/>
  <c r="B156" i="26"/>
  <c r="Y151" i="26"/>
  <c r="X151" i="26"/>
  <c r="W151" i="26"/>
  <c r="V151" i="26"/>
  <c r="U151" i="26"/>
  <c r="T151" i="26"/>
  <c r="S151" i="26"/>
  <c r="R151" i="26"/>
  <c r="Q151" i="26"/>
  <c r="P151" i="26"/>
  <c r="O151" i="26"/>
  <c r="N151" i="26"/>
  <c r="M151" i="26"/>
  <c r="L151" i="26"/>
  <c r="K151" i="26"/>
  <c r="J151" i="26"/>
  <c r="I151" i="26"/>
  <c r="H151" i="26"/>
  <c r="G151" i="26"/>
  <c r="F151" i="26"/>
  <c r="E151" i="26"/>
  <c r="D151" i="26"/>
  <c r="C151" i="26"/>
  <c r="B151" i="26"/>
  <c r="Y150" i="26"/>
  <c r="X150" i="26"/>
  <c r="W150" i="26"/>
  <c r="V150" i="26"/>
  <c r="U150" i="26"/>
  <c r="T150" i="26"/>
  <c r="S150" i="26"/>
  <c r="R150" i="26"/>
  <c r="Q150" i="26"/>
  <c r="P150" i="26"/>
  <c r="O150" i="26"/>
  <c r="N150" i="26"/>
  <c r="M150" i="26"/>
  <c r="L150" i="26"/>
  <c r="K150" i="26"/>
  <c r="J150" i="26"/>
  <c r="I150" i="26"/>
  <c r="H150" i="26"/>
  <c r="G150" i="26"/>
  <c r="F150" i="26"/>
  <c r="E150" i="26"/>
  <c r="D150" i="26"/>
  <c r="C150" i="26"/>
  <c r="B150" i="26"/>
  <c r="Y149" i="26"/>
  <c r="X149" i="26"/>
  <c r="W149" i="26"/>
  <c r="V149" i="26"/>
  <c r="U149" i="26"/>
  <c r="T149" i="26"/>
  <c r="S149" i="26"/>
  <c r="R149" i="26"/>
  <c r="Q149" i="26"/>
  <c r="P149" i="26"/>
  <c r="O149" i="26"/>
  <c r="N149" i="26"/>
  <c r="M149" i="26"/>
  <c r="L149" i="26"/>
  <c r="K149" i="26"/>
  <c r="J149" i="26"/>
  <c r="I149" i="26"/>
  <c r="H149" i="26"/>
  <c r="G149" i="26"/>
  <c r="F149" i="26"/>
  <c r="E149" i="26"/>
  <c r="D149" i="26"/>
  <c r="C149" i="26"/>
  <c r="B149" i="26"/>
  <c r="Y148" i="26"/>
  <c r="X148" i="26"/>
  <c r="W148" i="26"/>
  <c r="V148" i="26"/>
  <c r="U148" i="26"/>
  <c r="T148" i="26"/>
  <c r="S148" i="26"/>
  <c r="R148" i="26"/>
  <c r="Q148" i="26"/>
  <c r="P148" i="26"/>
  <c r="O148" i="26"/>
  <c r="N148" i="26"/>
  <c r="M148" i="26"/>
  <c r="L148" i="26"/>
  <c r="K148" i="26"/>
  <c r="J148" i="26"/>
  <c r="I148" i="26"/>
  <c r="H148" i="26"/>
  <c r="G148" i="26"/>
  <c r="F148" i="26"/>
  <c r="E148" i="26"/>
  <c r="D148" i="26"/>
  <c r="C148" i="26"/>
  <c r="B148" i="26"/>
  <c r="Y147" i="26"/>
  <c r="X147" i="26"/>
  <c r="W147" i="26"/>
  <c r="V147" i="26"/>
  <c r="U147" i="26"/>
  <c r="T147" i="26"/>
  <c r="S147" i="26"/>
  <c r="R147" i="26"/>
  <c r="Q147" i="26"/>
  <c r="P147" i="26"/>
  <c r="O147" i="26"/>
  <c r="N147" i="26"/>
  <c r="M147" i="26"/>
  <c r="L147" i="26"/>
  <c r="K147" i="26"/>
  <c r="J147" i="26"/>
  <c r="I147" i="26"/>
  <c r="H147" i="26"/>
  <c r="G147" i="26"/>
  <c r="F147" i="26"/>
  <c r="E147" i="26"/>
  <c r="D147" i="26"/>
  <c r="C147" i="26"/>
  <c r="B147" i="26"/>
  <c r="Y146" i="26"/>
  <c r="X146" i="26"/>
  <c r="W146" i="26"/>
  <c r="V146" i="26"/>
  <c r="U146" i="26"/>
  <c r="T146" i="26"/>
  <c r="S146" i="26"/>
  <c r="R146" i="26"/>
  <c r="Q146" i="26"/>
  <c r="P146" i="26"/>
  <c r="O146" i="26"/>
  <c r="N146" i="26"/>
  <c r="M146" i="26"/>
  <c r="L146" i="26"/>
  <c r="K146" i="26"/>
  <c r="J146" i="26"/>
  <c r="I146" i="26"/>
  <c r="H146" i="26"/>
  <c r="G146" i="26"/>
  <c r="F146" i="26"/>
  <c r="E146" i="26"/>
  <c r="D146" i="26"/>
  <c r="C146" i="26"/>
  <c r="B146" i="26"/>
  <c r="Y144" i="26"/>
  <c r="X144" i="26"/>
  <c r="W144" i="26"/>
  <c r="V144" i="26"/>
  <c r="U144" i="26"/>
  <c r="T144" i="26"/>
  <c r="S144" i="26"/>
  <c r="R144" i="26"/>
  <c r="Q144" i="26"/>
  <c r="P144" i="26"/>
  <c r="O144" i="26"/>
  <c r="N144" i="26"/>
  <c r="M144" i="26"/>
  <c r="L144" i="26"/>
  <c r="K144" i="26"/>
  <c r="J144" i="26"/>
  <c r="I144" i="26"/>
  <c r="H144" i="26"/>
  <c r="G144" i="26"/>
  <c r="F144" i="26"/>
  <c r="E144" i="26"/>
  <c r="D144" i="26"/>
  <c r="C144" i="26"/>
  <c r="B144" i="26"/>
  <c r="Y142" i="26"/>
  <c r="X142" i="26"/>
  <c r="W142" i="26"/>
  <c r="V142" i="26"/>
  <c r="U142" i="26"/>
  <c r="T142" i="26"/>
  <c r="S142" i="26"/>
  <c r="R142" i="26"/>
  <c r="Q142" i="26"/>
  <c r="P142" i="26"/>
  <c r="O142" i="26"/>
  <c r="N142" i="26"/>
  <c r="M142" i="26"/>
  <c r="L142" i="26"/>
  <c r="K142" i="26"/>
  <c r="J142" i="26"/>
  <c r="I142" i="26"/>
  <c r="H142" i="26"/>
  <c r="G142" i="26"/>
  <c r="F142" i="26"/>
  <c r="E142" i="26"/>
  <c r="D142" i="26"/>
  <c r="C142" i="26"/>
  <c r="B142" i="26"/>
  <c r="Y141" i="26"/>
  <c r="X141" i="26"/>
  <c r="W141" i="26"/>
  <c r="V141" i="26"/>
  <c r="U141" i="26"/>
  <c r="T141" i="26"/>
  <c r="S141" i="26"/>
  <c r="R141" i="26"/>
  <c r="Q141" i="26"/>
  <c r="P141" i="26"/>
  <c r="O141" i="26"/>
  <c r="N141" i="26"/>
  <c r="M141" i="26"/>
  <c r="L141" i="26"/>
  <c r="K141" i="26"/>
  <c r="J141" i="26"/>
  <c r="I141" i="26"/>
  <c r="H141" i="26"/>
  <c r="G141" i="26"/>
  <c r="F141" i="26"/>
  <c r="E141" i="26"/>
  <c r="D141" i="26"/>
  <c r="C141" i="26"/>
  <c r="B141" i="26"/>
  <c r="Y140" i="26"/>
  <c r="X140" i="26"/>
  <c r="W140" i="26"/>
  <c r="V140" i="26"/>
  <c r="U140" i="26"/>
  <c r="T140" i="26"/>
  <c r="S140" i="26"/>
  <c r="R140" i="26"/>
  <c r="Q140" i="26"/>
  <c r="P140" i="26"/>
  <c r="O140" i="26"/>
  <c r="N140" i="26"/>
  <c r="M140" i="26"/>
  <c r="L140" i="26"/>
  <c r="K140" i="26"/>
  <c r="J140" i="26"/>
  <c r="I140" i="26"/>
  <c r="H140" i="26"/>
  <c r="G140" i="26"/>
  <c r="F140" i="26"/>
  <c r="E140" i="26"/>
  <c r="D140" i="26"/>
  <c r="C140" i="26"/>
  <c r="B140" i="26"/>
  <c r="Y139" i="26"/>
  <c r="X139" i="26"/>
  <c r="W139" i="26"/>
  <c r="V139" i="26"/>
  <c r="U139" i="26"/>
  <c r="T139" i="26"/>
  <c r="S139" i="26"/>
  <c r="R139" i="26"/>
  <c r="Q139" i="26"/>
  <c r="P139" i="26"/>
  <c r="O139" i="26"/>
  <c r="N139" i="26"/>
  <c r="M139" i="26"/>
  <c r="L139" i="26"/>
  <c r="K139" i="26"/>
  <c r="J139" i="26"/>
  <c r="I139" i="26"/>
  <c r="H139" i="26"/>
  <c r="G139" i="26"/>
  <c r="F139" i="26"/>
  <c r="E139" i="26"/>
  <c r="D139" i="26"/>
  <c r="C139" i="26"/>
  <c r="B139" i="26"/>
  <c r="Y138" i="26"/>
  <c r="X138" i="26"/>
  <c r="W138" i="26"/>
  <c r="V138" i="26"/>
  <c r="U138" i="26"/>
  <c r="T138" i="26"/>
  <c r="S138" i="26"/>
  <c r="R138" i="26"/>
  <c r="Q138" i="26"/>
  <c r="P138" i="26"/>
  <c r="O138" i="26"/>
  <c r="N138" i="26"/>
  <c r="M138" i="26"/>
  <c r="L138" i="26"/>
  <c r="K138" i="26"/>
  <c r="J138" i="26"/>
  <c r="I138" i="26"/>
  <c r="H138" i="26"/>
  <c r="G138" i="26"/>
  <c r="F138" i="26"/>
  <c r="E138" i="26"/>
  <c r="D138" i="26"/>
  <c r="C138" i="26"/>
  <c r="B138" i="26"/>
  <c r="Y137" i="26"/>
  <c r="X137" i="26"/>
  <c r="W137" i="26"/>
  <c r="V137" i="26"/>
  <c r="U137" i="26"/>
  <c r="T137" i="26"/>
  <c r="S137" i="26"/>
  <c r="R137" i="26"/>
  <c r="Q137" i="26"/>
  <c r="P137" i="26"/>
  <c r="O137" i="26"/>
  <c r="N137" i="26"/>
  <c r="M137" i="26"/>
  <c r="L137" i="26"/>
  <c r="K137" i="26"/>
  <c r="J137" i="26"/>
  <c r="I137" i="26"/>
  <c r="H137" i="26"/>
  <c r="G137" i="26"/>
  <c r="F137" i="26"/>
  <c r="E137" i="26"/>
  <c r="D137" i="26"/>
  <c r="C137" i="26"/>
  <c r="B137" i="26"/>
  <c r="Y136" i="26"/>
  <c r="X136" i="26"/>
  <c r="W136" i="26"/>
  <c r="V136" i="26"/>
  <c r="U136" i="26"/>
  <c r="T136" i="26"/>
  <c r="S136" i="26"/>
  <c r="R136" i="26"/>
  <c r="Q136" i="26"/>
  <c r="P136" i="26"/>
  <c r="O136" i="26"/>
  <c r="N136" i="26"/>
  <c r="M136" i="26"/>
  <c r="L136" i="26"/>
  <c r="K136" i="26"/>
  <c r="J136" i="26"/>
  <c r="I136" i="26"/>
  <c r="H136" i="26"/>
  <c r="G136" i="26"/>
  <c r="F136" i="26"/>
  <c r="E136" i="26"/>
  <c r="D136" i="26"/>
  <c r="C136" i="26"/>
  <c r="B136" i="26"/>
  <c r="Y132" i="26"/>
  <c r="X132" i="26"/>
  <c r="W132" i="26"/>
  <c r="V132" i="26"/>
  <c r="U132" i="26"/>
  <c r="T132" i="26"/>
  <c r="S132" i="26"/>
  <c r="R132" i="26"/>
  <c r="Q132" i="26"/>
  <c r="P132" i="26"/>
  <c r="O132" i="26"/>
  <c r="N132" i="26"/>
  <c r="M132" i="26"/>
  <c r="L132" i="26"/>
  <c r="L126" i="26" s="1"/>
  <c r="K132" i="26"/>
  <c r="J132" i="26"/>
  <c r="I132" i="26"/>
  <c r="H132" i="26"/>
  <c r="G132" i="26"/>
  <c r="F132" i="26"/>
  <c r="E132" i="26"/>
  <c r="D132" i="26"/>
  <c r="C132" i="26"/>
  <c r="B132" i="26"/>
  <c r="Y131" i="26"/>
  <c r="X131" i="26"/>
  <c r="W131" i="26"/>
  <c r="V131" i="26"/>
  <c r="U131" i="26"/>
  <c r="T131" i="26"/>
  <c r="S131" i="26"/>
  <c r="R131" i="26"/>
  <c r="Q131" i="26"/>
  <c r="P131" i="26"/>
  <c r="O131" i="26"/>
  <c r="N131" i="26"/>
  <c r="N126" i="26" s="1"/>
  <c r="M131" i="26"/>
  <c r="L131" i="26"/>
  <c r="K131" i="26"/>
  <c r="J131" i="26"/>
  <c r="I131" i="26"/>
  <c r="I126" i="26" s="1"/>
  <c r="H131" i="26"/>
  <c r="H126" i="26" s="1"/>
  <c r="G131" i="26"/>
  <c r="F131" i="26"/>
  <c r="E131" i="26"/>
  <c r="D131" i="26"/>
  <c r="C131" i="26"/>
  <c r="B131" i="26"/>
  <c r="Y130" i="26"/>
  <c r="X130" i="26"/>
  <c r="W130" i="26"/>
  <c r="V130" i="26"/>
  <c r="U130" i="26"/>
  <c r="T130" i="26"/>
  <c r="S130" i="26"/>
  <c r="R130" i="26"/>
  <c r="Q130" i="26"/>
  <c r="P130" i="26"/>
  <c r="O130" i="26"/>
  <c r="N130" i="26"/>
  <c r="M130" i="26"/>
  <c r="L130" i="26"/>
  <c r="K130" i="26"/>
  <c r="K126" i="26" s="1"/>
  <c r="J130" i="26"/>
  <c r="J126" i="26" s="1"/>
  <c r="I130" i="26"/>
  <c r="H130" i="26"/>
  <c r="G130" i="26"/>
  <c r="F130" i="26"/>
  <c r="E130" i="26"/>
  <c r="E126" i="26" s="1"/>
  <c r="D130" i="26"/>
  <c r="D126" i="26" s="1"/>
  <c r="C130" i="26"/>
  <c r="B130" i="26"/>
  <c r="Y129" i="26"/>
  <c r="X129" i="26"/>
  <c r="W129" i="26"/>
  <c r="V129" i="26"/>
  <c r="U129" i="26"/>
  <c r="T129" i="26"/>
  <c r="S129" i="26"/>
  <c r="R129" i="26"/>
  <c r="Q129" i="26"/>
  <c r="P129" i="26"/>
  <c r="O129" i="26"/>
  <c r="N129" i="26"/>
  <c r="M129" i="26"/>
  <c r="L129" i="26"/>
  <c r="K129" i="26"/>
  <c r="J129" i="26"/>
  <c r="I129" i="26"/>
  <c r="H129" i="26"/>
  <c r="G129" i="26"/>
  <c r="G126" i="26" s="1"/>
  <c r="F129" i="26"/>
  <c r="F126" i="26" s="1"/>
  <c r="E129" i="26"/>
  <c r="D129" i="26"/>
  <c r="C129" i="26"/>
  <c r="B129" i="26"/>
  <c r="Y128" i="26"/>
  <c r="X128" i="26"/>
  <c r="W128" i="26"/>
  <c r="W126" i="26" s="1"/>
  <c r="V128" i="26"/>
  <c r="U128" i="26"/>
  <c r="T128" i="26"/>
  <c r="S128" i="26"/>
  <c r="R128" i="26"/>
  <c r="Q128" i="26"/>
  <c r="P128" i="26"/>
  <c r="O128" i="26"/>
  <c r="N128" i="26"/>
  <c r="M128" i="26"/>
  <c r="L128" i="26"/>
  <c r="K128" i="26"/>
  <c r="J128" i="26"/>
  <c r="I128" i="26"/>
  <c r="H128" i="26"/>
  <c r="G128" i="26"/>
  <c r="F128" i="26"/>
  <c r="E128" i="26"/>
  <c r="D128" i="26"/>
  <c r="C128" i="26"/>
  <c r="B128" i="26"/>
  <c r="Y127" i="26"/>
  <c r="Y126" i="26" s="1"/>
  <c r="X127" i="26"/>
  <c r="X126" i="26" s="1"/>
  <c r="W127" i="26"/>
  <c r="V127" i="26"/>
  <c r="U127" i="26"/>
  <c r="U126" i="26" s="1"/>
  <c r="T127" i="26"/>
  <c r="T126" i="26" s="1"/>
  <c r="S127" i="26"/>
  <c r="S126" i="26" s="1"/>
  <c r="R127" i="26"/>
  <c r="R126" i="26" s="1"/>
  <c r="Q127" i="26"/>
  <c r="Q126" i="26" s="1"/>
  <c r="P127" i="26"/>
  <c r="O127" i="26"/>
  <c r="N127" i="26"/>
  <c r="M127" i="26"/>
  <c r="L127" i="26"/>
  <c r="K127" i="26"/>
  <c r="J127" i="26"/>
  <c r="I127" i="26"/>
  <c r="H127" i="26"/>
  <c r="G127" i="26"/>
  <c r="F127" i="26"/>
  <c r="E127" i="26"/>
  <c r="D127" i="26"/>
  <c r="C127" i="26"/>
  <c r="C126" i="26" s="1"/>
  <c r="B127" i="26"/>
  <c r="B126" i="26" s="1"/>
  <c r="V126" i="26"/>
  <c r="P126" i="26"/>
  <c r="O126" i="26"/>
  <c r="M126" i="26"/>
  <c r="Y124" i="26"/>
  <c r="X124" i="26"/>
  <c r="W124" i="26"/>
  <c r="V124" i="26"/>
  <c r="U124" i="26"/>
  <c r="T124" i="26"/>
  <c r="S124" i="26"/>
  <c r="R124" i="26"/>
  <c r="Q124" i="26"/>
  <c r="P124" i="26"/>
  <c r="O124" i="26"/>
  <c r="N124" i="26"/>
  <c r="M124" i="26"/>
  <c r="L124" i="26"/>
  <c r="K124" i="26"/>
  <c r="J124" i="26"/>
  <c r="I124" i="26"/>
  <c r="H124" i="26"/>
  <c r="G124" i="26"/>
  <c r="F124" i="26"/>
  <c r="E124" i="26"/>
  <c r="D124" i="26"/>
  <c r="C124" i="26"/>
  <c r="B124" i="26"/>
  <c r="Y123" i="26"/>
  <c r="X123" i="26"/>
  <c r="W123" i="26"/>
  <c r="V123" i="26"/>
  <c r="U123" i="26"/>
  <c r="T123" i="26"/>
  <c r="S123" i="26"/>
  <c r="R123" i="26"/>
  <c r="Q123" i="26"/>
  <c r="P123" i="26"/>
  <c r="O123" i="26"/>
  <c r="N123" i="26"/>
  <c r="M123" i="26"/>
  <c r="L123" i="26"/>
  <c r="K123" i="26"/>
  <c r="J123" i="26"/>
  <c r="I123" i="26"/>
  <c r="H123" i="26"/>
  <c r="G123" i="26"/>
  <c r="F123" i="26"/>
  <c r="E123" i="26"/>
  <c r="D123" i="26"/>
  <c r="C123" i="26"/>
  <c r="B123" i="26"/>
  <c r="Y122" i="26"/>
  <c r="Y121" i="26"/>
  <c r="X121" i="26"/>
  <c r="W121" i="26"/>
  <c r="V121" i="26"/>
  <c r="U121" i="26"/>
  <c r="T121" i="26"/>
  <c r="S121" i="26"/>
  <c r="R121" i="26"/>
  <c r="Q121" i="26"/>
  <c r="P121" i="26"/>
  <c r="O121" i="26"/>
  <c r="N121" i="26"/>
  <c r="M121" i="26"/>
  <c r="L121" i="26"/>
  <c r="K121" i="26"/>
  <c r="J121" i="26"/>
  <c r="I121" i="26"/>
  <c r="H121" i="26"/>
  <c r="G121" i="26"/>
  <c r="G110" i="26" s="1"/>
  <c r="F121" i="26"/>
  <c r="E121" i="26"/>
  <c r="D121" i="26"/>
  <c r="C121" i="26"/>
  <c r="B121" i="26"/>
  <c r="Y120" i="26"/>
  <c r="X120" i="26"/>
  <c r="W120" i="26"/>
  <c r="V120" i="26"/>
  <c r="U120" i="26"/>
  <c r="T120" i="26"/>
  <c r="S120" i="26"/>
  <c r="R120" i="26"/>
  <c r="Q120" i="26"/>
  <c r="P120" i="26"/>
  <c r="O120" i="26"/>
  <c r="N120" i="26"/>
  <c r="M120" i="26"/>
  <c r="L120" i="26"/>
  <c r="K120" i="26"/>
  <c r="J120" i="26"/>
  <c r="I120" i="26"/>
  <c r="H120" i="26"/>
  <c r="G120" i="26"/>
  <c r="F120" i="26"/>
  <c r="E120" i="26"/>
  <c r="D120" i="26"/>
  <c r="C120" i="26"/>
  <c r="B120" i="26"/>
  <c r="Y118" i="26"/>
  <c r="X118" i="26"/>
  <c r="W118" i="26"/>
  <c r="V118" i="26"/>
  <c r="U118" i="26"/>
  <c r="T118" i="26"/>
  <c r="S118" i="26"/>
  <c r="R118" i="26"/>
  <c r="Q118" i="26"/>
  <c r="P118" i="26"/>
  <c r="O118" i="26"/>
  <c r="N118" i="26"/>
  <c r="M118" i="26"/>
  <c r="L118" i="26"/>
  <c r="K118" i="26"/>
  <c r="J118" i="26"/>
  <c r="I118" i="26"/>
  <c r="H118" i="26"/>
  <c r="H110" i="26" s="1"/>
  <c r="G118" i="26"/>
  <c r="F118" i="26"/>
  <c r="E118" i="26"/>
  <c r="D118" i="26"/>
  <c r="C118" i="26"/>
  <c r="C110" i="26" s="1"/>
  <c r="B118" i="26"/>
  <c r="Y117" i="26"/>
  <c r="X117" i="26"/>
  <c r="W117" i="26"/>
  <c r="V117" i="26"/>
  <c r="U117" i="26"/>
  <c r="T117" i="26"/>
  <c r="S117" i="26"/>
  <c r="R117" i="26"/>
  <c r="Q117" i="26"/>
  <c r="P117" i="26"/>
  <c r="O117" i="26"/>
  <c r="N117" i="26"/>
  <c r="M117" i="26"/>
  <c r="L117" i="26"/>
  <c r="K117" i="26"/>
  <c r="J117" i="26"/>
  <c r="I117" i="26"/>
  <c r="H117" i="26"/>
  <c r="G117" i="26"/>
  <c r="F117" i="26"/>
  <c r="E117" i="26"/>
  <c r="D117" i="26"/>
  <c r="D110" i="26" s="1"/>
  <c r="C117" i="26"/>
  <c r="B117" i="26"/>
  <c r="W116" i="26"/>
  <c r="V116" i="26"/>
  <c r="O116" i="26"/>
  <c r="N116" i="26"/>
  <c r="G116" i="26"/>
  <c r="F116" i="26"/>
  <c r="Y115" i="26"/>
  <c r="X115" i="26"/>
  <c r="W115" i="26"/>
  <c r="V115" i="26"/>
  <c r="U115" i="26"/>
  <c r="T115" i="26"/>
  <c r="S115" i="26"/>
  <c r="R115" i="26"/>
  <c r="Q115" i="26"/>
  <c r="P115" i="26"/>
  <c r="O115" i="26"/>
  <c r="N115" i="26"/>
  <c r="M115" i="26"/>
  <c r="L115" i="26"/>
  <c r="K115" i="26"/>
  <c r="J115" i="26"/>
  <c r="I115" i="26"/>
  <c r="H115" i="26"/>
  <c r="G115" i="26"/>
  <c r="F115" i="26"/>
  <c r="F110" i="26" s="1"/>
  <c r="E115" i="26"/>
  <c r="D115" i="26"/>
  <c r="C115" i="26"/>
  <c r="B115" i="26"/>
  <c r="Y114" i="26"/>
  <c r="Y110" i="26" s="1"/>
  <c r="X114" i="26"/>
  <c r="X110" i="26" s="1"/>
  <c r="W114" i="26"/>
  <c r="V114" i="26"/>
  <c r="U114" i="26"/>
  <c r="T114" i="26"/>
  <c r="S114" i="26"/>
  <c r="R114" i="26"/>
  <c r="Q114" i="26"/>
  <c r="P114" i="26"/>
  <c r="O114" i="26"/>
  <c r="N114" i="26"/>
  <c r="M114" i="26"/>
  <c r="L114" i="26"/>
  <c r="K114" i="26"/>
  <c r="J114" i="26"/>
  <c r="I114" i="26"/>
  <c r="H114" i="26"/>
  <c r="G114" i="26"/>
  <c r="F114" i="26"/>
  <c r="E114" i="26"/>
  <c r="D114" i="26"/>
  <c r="C114" i="26"/>
  <c r="B114" i="26"/>
  <c r="B110" i="26" s="1"/>
  <c r="Y113" i="26"/>
  <c r="X113" i="26"/>
  <c r="W113" i="26"/>
  <c r="V113" i="26"/>
  <c r="U113" i="26"/>
  <c r="T113" i="26"/>
  <c r="S113" i="26"/>
  <c r="R113" i="26"/>
  <c r="Q113" i="26"/>
  <c r="P113" i="26"/>
  <c r="O113" i="26"/>
  <c r="N113" i="26"/>
  <c r="M113" i="26"/>
  <c r="L113" i="26"/>
  <c r="K113" i="26"/>
  <c r="J113" i="26"/>
  <c r="I113" i="26"/>
  <c r="H113" i="26"/>
  <c r="G113" i="26"/>
  <c r="F113" i="26"/>
  <c r="E113" i="26"/>
  <c r="D113" i="26"/>
  <c r="C113" i="26"/>
  <c r="B113" i="26"/>
  <c r="Y112" i="26"/>
  <c r="X112" i="26"/>
  <c r="W112" i="26"/>
  <c r="V112" i="26"/>
  <c r="U112" i="26"/>
  <c r="T112" i="26"/>
  <c r="S112" i="26"/>
  <c r="R112" i="26"/>
  <c r="Q112" i="26"/>
  <c r="P112" i="26"/>
  <c r="O112" i="26"/>
  <c r="O110" i="26" s="1"/>
  <c r="N112" i="26"/>
  <c r="M112" i="26"/>
  <c r="L112" i="26"/>
  <c r="K112" i="26"/>
  <c r="J112" i="26"/>
  <c r="I112" i="26"/>
  <c r="H112" i="26"/>
  <c r="G112" i="26"/>
  <c r="F112" i="26"/>
  <c r="E112" i="26"/>
  <c r="D112" i="26"/>
  <c r="C112" i="26"/>
  <c r="B112" i="26"/>
  <c r="Y111" i="26"/>
  <c r="X111" i="26"/>
  <c r="W111" i="26"/>
  <c r="W110" i="26" s="1"/>
  <c r="V111" i="26"/>
  <c r="V110" i="26" s="1"/>
  <c r="U111" i="26"/>
  <c r="U110" i="26" s="1"/>
  <c r="T111" i="26"/>
  <c r="T110" i="26" s="1"/>
  <c r="S111" i="26"/>
  <c r="S110" i="26" s="1"/>
  <c r="R111" i="26"/>
  <c r="R110" i="26" s="1"/>
  <c r="Q111" i="26"/>
  <c r="Q110" i="26" s="1"/>
  <c r="P111" i="26"/>
  <c r="P110" i="26" s="1"/>
  <c r="O111" i="26"/>
  <c r="N111" i="26"/>
  <c r="M111" i="26"/>
  <c r="M110" i="26" s="1"/>
  <c r="L111" i="26"/>
  <c r="L110" i="26" s="1"/>
  <c r="K111" i="26"/>
  <c r="K110" i="26" s="1"/>
  <c r="J111" i="26"/>
  <c r="J110" i="26" s="1"/>
  <c r="I111" i="26"/>
  <c r="I110" i="26" s="1"/>
  <c r="H111" i="26"/>
  <c r="G111" i="26"/>
  <c r="F111" i="26"/>
  <c r="E111" i="26"/>
  <c r="D111" i="26"/>
  <c r="C111" i="26"/>
  <c r="B111" i="26"/>
  <c r="N110" i="26"/>
  <c r="E110" i="26"/>
  <c r="Y108" i="26"/>
  <c r="X108" i="26"/>
  <c r="W108" i="26"/>
  <c r="V108" i="26"/>
  <c r="U108" i="26"/>
  <c r="T108" i="26"/>
  <c r="S108" i="26"/>
  <c r="R108" i="26"/>
  <c r="Q108" i="26"/>
  <c r="P108" i="26"/>
  <c r="O108" i="26"/>
  <c r="N108" i="26"/>
  <c r="M108" i="26"/>
  <c r="L108" i="26"/>
  <c r="K108" i="26"/>
  <c r="J108" i="26"/>
  <c r="I108" i="26"/>
  <c r="H108" i="26"/>
  <c r="G108" i="26"/>
  <c r="F108" i="26"/>
  <c r="E108" i="26"/>
  <c r="D108" i="26"/>
  <c r="C108" i="26"/>
  <c r="B108" i="26"/>
  <c r="Y107" i="26"/>
  <c r="X107" i="26"/>
  <c r="W107" i="26"/>
  <c r="V107" i="26"/>
  <c r="U107" i="26"/>
  <c r="T107" i="26"/>
  <c r="S107" i="26"/>
  <c r="R107" i="26"/>
  <c r="Q107" i="26"/>
  <c r="P107" i="26"/>
  <c r="O107" i="26"/>
  <c r="N107" i="26"/>
  <c r="M107" i="26"/>
  <c r="L107" i="26"/>
  <c r="K107" i="26"/>
  <c r="J107" i="26"/>
  <c r="I107" i="26"/>
  <c r="H107" i="26"/>
  <c r="G107" i="26"/>
  <c r="F107" i="26"/>
  <c r="E107" i="26"/>
  <c r="D107" i="26"/>
  <c r="C107" i="26"/>
  <c r="B107" i="26"/>
  <c r="Y106" i="26"/>
  <c r="X106" i="26"/>
  <c r="W106" i="26"/>
  <c r="V106" i="26"/>
  <c r="U106" i="26"/>
  <c r="T106" i="26"/>
  <c r="S106" i="26"/>
  <c r="R106" i="26"/>
  <c r="Q106" i="26"/>
  <c r="P106" i="26"/>
  <c r="O106" i="26"/>
  <c r="N106" i="26"/>
  <c r="M106" i="26"/>
  <c r="L106" i="26"/>
  <c r="K106" i="26"/>
  <c r="J106" i="26"/>
  <c r="I106" i="26"/>
  <c r="H106" i="26"/>
  <c r="G106" i="26"/>
  <c r="F106" i="26"/>
  <c r="E106" i="26"/>
  <c r="D106" i="26"/>
  <c r="C106" i="26"/>
  <c r="B106" i="26"/>
  <c r="Y104" i="26"/>
  <c r="X104" i="26"/>
  <c r="W104" i="26"/>
  <c r="V104" i="26"/>
  <c r="U104" i="26"/>
  <c r="T104" i="26"/>
  <c r="T98" i="26" s="1"/>
  <c r="S104" i="26"/>
  <c r="S98" i="26" s="1"/>
  <c r="R104" i="26"/>
  <c r="Q104" i="26"/>
  <c r="P104" i="26"/>
  <c r="O104" i="26"/>
  <c r="N104" i="26"/>
  <c r="M104" i="26"/>
  <c r="L104" i="26"/>
  <c r="K104" i="26"/>
  <c r="J104" i="26"/>
  <c r="I104" i="26"/>
  <c r="H104" i="26"/>
  <c r="G104" i="26"/>
  <c r="F104" i="26"/>
  <c r="E104" i="26"/>
  <c r="D104" i="26"/>
  <c r="C104" i="26"/>
  <c r="B104" i="26"/>
  <c r="Y103" i="26"/>
  <c r="X103" i="26"/>
  <c r="W103" i="26"/>
  <c r="V103" i="26"/>
  <c r="V98" i="26" s="1"/>
  <c r="U103" i="26"/>
  <c r="T103" i="26"/>
  <c r="S103" i="26"/>
  <c r="R103" i="26"/>
  <c r="Q103" i="26"/>
  <c r="Q98" i="26" s="1"/>
  <c r="P103" i="26"/>
  <c r="P98" i="26" s="1"/>
  <c r="O103" i="26"/>
  <c r="O98" i="26" s="1"/>
  <c r="N103" i="26"/>
  <c r="M103" i="26"/>
  <c r="L103" i="26"/>
  <c r="K103" i="26"/>
  <c r="J103" i="26"/>
  <c r="I103" i="26"/>
  <c r="H103" i="26"/>
  <c r="G103" i="26"/>
  <c r="F103" i="26"/>
  <c r="E103" i="26"/>
  <c r="D103" i="26"/>
  <c r="C103" i="26"/>
  <c r="B103" i="26"/>
  <c r="Y102" i="26"/>
  <c r="X102" i="26"/>
  <c r="W102" i="26"/>
  <c r="V102" i="26"/>
  <c r="U102" i="26"/>
  <c r="T102" i="26"/>
  <c r="S102" i="26"/>
  <c r="R102" i="26"/>
  <c r="R98" i="26" s="1"/>
  <c r="Q102" i="26"/>
  <c r="P102" i="26"/>
  <c r="O102" i="26"/>
  <c r="N102" i="26"/>
  <c r="M102" i="26"/>
  <c r="M98" i="26" s="1"/>
  <c r="L102" i="26"/>
  <c r="L98" i="26" s="1"/>
  <c r="K102" i="26"/>
  <c r="J102" i="26"/>
  <c r="I102" i="26"/>
  <c r="H102" i="26"/>
  <c r="G102" i="26"/>
  <c r="F102" i="26"/>
  <c r="E102" i="26"/>
  <c r="D102" i="26"/>
  <c r="C102" i="26"/>
  <c r="B102" i="26"/>
  <c r="Y101" i="26"/>
  <c r="X101" i="26"/>
  <c r="W101" i="26"/>
  <c r="V101" i="26"/>
  <c r="U101" i="26"/>
  <c r="T101" i="26"/>
  <c r="S101" i="26"/>
  <c r="R101" i="26"/>
  <c r="Q101" i="26"/>
  <c r="P101" i="26"/>
  <c r="O101" i="26"/>
  <c r="N101" i="26"/>
  <c r="N98" i="26" s="1"/>
  <c r="M101" i="26"/>
  <c r="L101" i="26"/>
  <c r="K101" i="26"/>
  <c r="J101" i="26"/>
  <c r="I101" i="26"/>
  <c r="H101" i="26"/>
  <c r="G101" i="26"/>
  <c r="F101" i="26"/>
  <c r="E101" i="26"/>
  <c r="D101" i="26"/>
  <c r="C101" i="26"/>
  <c r="B101" i="26"/>
  <c r="Y100" i="26"/>
  <c r="X100" i="26"/>
  <c r="W100" i="26"/>
  <c r="V100" i="26"/>
  <c r="U100" i="26"/>
  <c r="T100" i="26"/>
  <c r="S100" i="26"/>
  <c r="R100" i="26"/>
  <c r="Q100" i="26"/>
  <c r="P100" i="26"/>
  <c r="O100" i="26"/>
  <c r="N100" i="26"/>
  <c r="M100" i="26"/>
  <c r="L100" i="26"/>
  <c r="K100" i="26"/>
  <c r="J100" i="26"/>
  <c r="I100" i="26"/>
  <c r="H100" i="26"/>
  <c r="G100" i="26"/>
  <c r="F100" i="26"/>
  <c r="E100" i="26"/>
  <c r="D100" i="26"/>
  <c r="C100" i="26"/>
  <c r="C98" i="26" s="1"/>
  <c r="B100" i="26"/>
  <c r="Y99" i="26"/>
  <c r="Y98" i="26" s="1"/>
  <c r="X99" i="26"/>
  <c r="W99" i="26"/>
  <c r="V99" i="26"/>
  <c r="U99" i="26"/>
  <c r="T99" i="26"/>
  <c r="S99" i="26"/>
  <c r="R99" i="26"/>
  <c r="Q99" i="26"/>
  <c r="P99" i="26"/>
  <c r="O99" i="26"/>
  <c r="N99" i="26"/>
  <c r="M99" i="26"/>
  <c r="L99" i="26"/>
  <c r="K99" i="26"/>
  <c r="K98" i="26" s="1"/>
  <c r="J99" i="26"/>
  <c r="J98" i="26" s="1"/>
  <c r="I99" i="26"/>
  <c r="I98" i="26" s="1"/>
  <c r="H99" i="26"/>
  <c r="H98" i="26" s="1"/>
  <c r="G99" i="26"/>
  <c r="G98" i="26" s="1"/>
  <c r="F99" i="26"/>
  <c r="F98" i="26" s="1"/>
  <c r="E99" i="26"/>
  <c r="E98" i="26" s="1"/>
  <c r="D99" i="26"/>
  <c r="D98" i="26" s="1"/>
  <c r="C99" i="26"/>
  <c r="B99" i="26"/>
  <c r="X98" i="26"/>
  <c r="W98" i="26"/>
  <c r="U98" i="26"/>
  <c r="B98" i="26"/>
  <c r="Y69" i="26"/>
  <c r="X69" i="26"/>
  <c r="X122" i="26" s="1"/>
  <c r="W69" i="26"/>
  <c r="V69" i="26"/>
  <c r="U69" i="26"/>
  <c r="T69" i="26"/>
  <c r="S69" i="26"/>
  <c r="R69" i="26"/>
  <c r="Q69" i="26"/>
  <c r="Q122" i="26" s="1"/>
  <c r="P69" i="26"/>
  <c r="P122" i="26" s="1"/>
  <c r="O69" i="26"/>
  <c r="N69" i="26"/>
  <c r="M69" i="26"/>
  <c r="L69" i="26"/>
  <c r="K69" i="26"/>
  <c r="J69" i="26"/>
  <c r="I69" i="26"/>
  <c r="I122" i="26" s="1"/>
  <c r="H69" i="26"/>
  <c r="H122" i="26" s="1"/>
  <c r="G69" i="26"/>
  <c r="F69" i="26"/>
  <c r="E69" i="26"/>
  <c r="D69" i="26"/>
  <c r="C69" i="26"/>
  <c r="C154" i="26" s="1"/>
  <c r="B69" i="26"/>
  <c r="Y56" i="26"/>
  <c r="X56" i="26"/>
  <c r="W56" i="26"/>
  <c r="W153" i="26" s="1"/>
  <c r="V56" i="26"/>
  <c r="U56" i="26"/>
  <c r="T56" i="26"/>
  <c r="S56" i="26"/>
  <c r="R56" i="26"/>
  <c r="Q56" i="26"/>
  <c r="P56" i="26"/>
  <c r="O56" i="26"/>
  <c r="N56" i="26"/>
  <c r="M56" i="26"/>
  <c r="L56" i="26"/>
  <c r="K56" i="26"/>
  <c r="J56" i="26"/>
  <c r="I56" i="26"/>
  <c r="H56" i="26"/>
  <c r="G56" i="26"/>
  <c r="F56" i="26"/>
  <c r="E56" i="26"/>
  <c r="D56" i="26"/>
  <c r="C56" i="26"/>
  <c r="B56" i="26"/>
  <c r="Y43" i="26"/>
  <c r="X43" i="26"/>
  <c r="W43" i="26"/>
  <c r="V43" i="26"/>
  <c r="U43" i="26"/>
  <c r="T43" i="26"/>
  <c r="S43" i="26"/>
  <c r="R43" i="26"/>
  <c r="R152" i="26" s="1"/>
  <c r="Q43" i="26"/>
  <c r="P43" i="26"/>
  <c r="O43" i="26"/>
  <c r="N43" i="26"/>
  <c r="M43" i="26"/>
  <c r="L43" i="26"/>
  <c r="K43" i="26"/>
  <c r="J43" i="26"/>
  <c r="J152" i="26" s="1"/>
  <c r="I43" i="26"/>
  <c r="H43" i="26"/>
  <c r="G43" i="26"/>
  <c r="F43" i="26"/>
  <c r="E43" i="26"/>
  <c r="D43" i="26"/>
  <c r="C43" i="26"/>
  <c r="B43" i="26"/>
  <c r="Y17" i="26"/>
  <c r="X17" i="26"/>
  <c r="W17" i="26"/>
  <c r="V17" i="26"/>
  <c r="U17" i="26"/>
  <c r="T17" i="26"/>
  <c r="S17" i="26"/>
  <c r="R17" i="26"/>
  <c r="Q17" i="26"/>
  <c r="P17" i="26"/>
  <c r="O17" i="26"/>
  <c r="O143" i="26" s="1"/>
  <c r="N17" i="26"/>
  <c r="M17" i="26"/>
  <c r="L17" i="26"/>
  <c r="K17" i="26"/>
  <c r="J17" i="26"/>
  <c r="I17" i="26"/>
  <c r="H17" i="26"/>
  <c r="G17" i="26"/>
  <c r="F17" i="26"/>
  <c r="E17" i="26"/>
  <c r="D17" i="26"/>
  <c r="C17" i="26"/>
  <c r="B17" i="26"/>
  <c r="Y162" i="25"/>
  <c r="X162" i="25"/>
  <c r="W162" i="25"/>
  <c r="V162" i="25"/>
  <c r="U162" i="25"/>
  <c r="T162" i="25"/>
  <c r="S162" i="25"/>
  <c r="R162" i="25"/>
  <c r="Q162" i="25"/>
  <c r="P162" i="25"/>
  <c r="O162" i="25"/>
  <c r="N162" i="25"/>
  <c r="M162" i="25"/>
  <c r="L162" i="25"/>
  <c r="K162" i="25"/>
  <c r="J162" i="25"/>
  <c r="I162" i="25"/>
  <c r="I156" i="25" s="1"/>
  <c r="H162" i="25"/>
  <c r="G162" i="25"/>
  <c r="F162" i="25"/>
  <c r="E162" i="25"/>
  <c r="D162" i="25"/>
  <c r="C162" i="25"/>
  <c r="B162" i="25"/>
  <c r="Y161" i="25"/>
  <c r="X161" i="25"/>
  <c r="W161" i="25"/>
  <c r="V161" i="25"/>
  <c r="U161" i="25"/>
  <c r="T161" i="25"/>
  <c r="S161" i="25"/>
  <c r="R161" i="25"/>
  <c r="Q161" i="25"/>
  <c r="P161" i="25"/>
  <c r="O161" i="25"/>
  <c r="N161" i="25"/>
  <c r="M161" i="25"/>
  <c r="L161" i="25"/>
  <c r="K161" i="25"/>
  <c r="J161" i="25"/>
  <c r="I161" i="25"/>
  <c r="H161" i="25"/>
  <c r="G161" i="25"/>
  <c r="F161" i="25"/>
  <c r="E161" i="25"/>
  <c r="E156" i="25" s="1"/>
  <c r="D161" i="25"/>
  <c r="C161" i="25"/>
  <c r="B161" i="25"/>
  <c r="Y160" i="25"/>
  <c r="X160" i="25"/>
  <c r="W160" i="25"/>
  <c r="V160" i="25"/>
  <c r="U160" i="25"/>
  <c r="T160" i="25"/>
  <c r="S160" i="25"/>
  <c r="R160" i="25"/>
  <c r="Q160" i="25"/>
  <c r="P160" i="25"/>
  <c r="O160" i="25"/>
  <c r="N160" i="25"/>
  <c r="M160" i="25"/>
  <c r="L160" i="25"/>
  <c r="K160" i="25"/>
  <c r="J160" i="25"/>
  <c r="I160" i="25"/>
  <c r="H160" i="25"/>
  <c r="G160" i="25"/>
  <c r="F160" i="25"/>
  <c r="E160" i="25"/>
  <c r="D160" i="25"/>
  <c r="C160" i="25"/>
  <c r="B160" i="25"/>
  <c r="Y159" i="25"/>
  <c r="Y156" i="25" s="1"/>
  <c r="X159" i="25"/>
  <c r="W159" i="25"/>
  <c r="V159" i="25"/>
  <c r="U159" i="25"/>
  <c r="T159" i="25"/>
  <c r="S159" i="25"/>
  <c r="R159" i="25"/>
  <c r="Q159" i="25"/>
  <c r="P159" i="25"/>
  <c r="O159" i="25"/>
  <c r="N159" i="25"/>
  <c r="M159" i="25"/>
  <c r="L159" i="25"/>
  <c r="K159" i="25"/>
  <c r="J159" i="25"/>
  <c r="I159" i="25"/>
  <c r="H159" i="25"/>
  <c r="G159" i="25"/>
  <c r="F159" i="25"/>
  <c r="E159" i="25"/>
  <c r="D159" i="25"/>
  <c r="C159" i="25"/>
  <c r="B159" i="25"/>
  <c r="Y158" i="25"/>
  <c r="X158" i="25"/>
  <c r="W158" i="25"/>
  <c r="V158" i="25"/>
  <c r="U158" i="25"/>
  <c r="T158" i="25"/>
  <c r="S158" i="25"/>
  <c r="R158" i="25"/>
  <c r="Q158" i="25"/>
  <c r="P158" i="25"/>
  <c r="O158" i="25"/>
  <c r="N158" i="25"/>
  <c r="M158" i="25"/>
  <c r="L158" i="25"/>
  <c r="L156" i="25" s="1"/>
  <c r="K158" i="25"/>
  <c r="J158" i="25"/>
  <c r="I158" i="25"/>
  <c r="H158" i="25"/>
  <c r="G158" i="25"/>
  <c r="F158" i="25"/>
  <c r="E158" i="25"/>
  <c r="D158" i="25"/>
  <c r="C158" i="25"/>
  <c r="B158" i="25"/>
  <c r="Y157" i="25"/>
  <c r="X157" i="25"/>
  <c r="W157" i="25"/>
  <c r="V157" i="25"/>
  <c r="U157" i="25"/>
  <c r="T157" i="25"/>
  <c r="S157" i="25"/>
  <c r="R157" i="25"/>
  <c r="Q157" i="25"/>
  <c r="Q156" i="25" s="1"/>
  <c r="P157" i="25"/>
  <c r="O157" i="25"/>
  <c r="N157" i="25"/>
  <c r="N156" i="25" s="1"/>
  <c r="M157" i="25"/>
  <c r="M156" i="25" s="1"/>
  <c r="L157" i="25"/>
  <c r="K157" i="25"/>
  <c r="K156" i="25" s="1"/>
  <c r="J157" i="25"/>
  <c r="J156" i="25" s="1"/>
  <c r="I157" i="25"/>
  <c r="H157" i="25"/>
  <c r="H156" i="25" s="1"/>
  <c r="G157" i="25"/>
  <c r="F157" i="25"/>
  <c r="F156" i="25" s="1"/>
  <c r="E157" i="25"/>
  <c r="D157" i="25"/>
  <c r="D156" i="25" s="1"/>
  <c r="C157" i="25"/>
  <c r="B157" i="25"/>
  <c r="L154" i="25"/>
  <c r="K154" i="25"/>
  <c r="E154" i="25"/>
  <c r="D154" i="25"/>
  <c r="C154" i="25"/>
  <c r="Y152" i="25"/>
  <c r="S152" i="25"/>
  <c r="R152" i="25"/>
  <c r="Q152" i="25"/>
  <c r="C152" i="25"/>
  <c r="Y151" i="25"/>
  <c r="X151" i="25"/>
  <c r="W151" i="25"/>
  <c r="V151" i="25"/>
  <c r="U151" i="25"/>
  <c r="T151" i="25"/>
  <c r="S151" i="25"/>
  <c r="R151" i="25"/>
  <c r="Q151" i="25"/>
  <c r="P151" i="25"/>
  <c r="O151" i="25"/>
  <c r="N151" i="25"/>
  <c r="M151" i="25"/>
  <c r="L151" i="25"/>
  <c r="K151" i="25"/>
  <c r="J151" i="25"/>
  <c r="I151" i="25"/>
  <c r="H151" i="25"/>
  <c r="G151" i="25"/>
  <c r="F151" i="25"/>
  <c r="E151" i="25"/>
  <c r="D151" i="25"/>
  <c r="C151" i="25"/>
  <c r="B151" i="25"/>
  <c r="Y150" i="25"/>
  <c r="X150" i="25"/>
  <c r="W150" i="25"/>
  <c r="V150" i="25"/>
  <c r="U150" i="25"/>
  <c r="T150" i="25"/>
  <c r="S150" i="25"/>
  <c r="R150" i="25"/>
  <c r="Q150" i="25"/>
  <c r="P150" i="25"/>
  <c r="O150" i="25"/>
  <c r="N150" i="25"/>
  <c r="M150" i="25"/>
  <c r="L150" i="25"/>
  <c r="K150" i="25"/>
  <c r="J150" i="25"/>
  <c r="I150" i="25"/>
  <c r="H150" i="25"/>
  <c r="G150" i="25"/>
  <c r="F150" i="25"/>
  <c r="E150" i="25"/>
  <c r="D150" i="25"/>
  <c r="C150" i="25"/>
  <c r="B150" i="25"/>
  <c r="Y149" i="25"/>
  <c r="X149" i="25"/>
  <c r="W149" i="25"/>
  <c r="V149" i="25"/>
  <c r="U149" i="25"/>
  <c r="T149" i="25"/>
  <c r="S149" i="25"/>
  <c r="R149" i="25"/>
  <c r="Q149" i="25"/>
  <c r="P149" i="25"/>
  <c r="O149" i="25"/>
  <c r="N149" i="25"/>
  <c r="M149" i="25"/>
  <c r="L149" i="25"/>
  <c r="K149" i="25"/>
  <c r="J149" i="25"/>
  <c r="I149" i="25"/>
  <c r="H149" i="25"/>
  <c r="G149" i="25"/>
  <c r="F149" i="25"/>
  <c r="E149" i="25"/>
  <c r="D149" i="25"/>
  <c r="C149" i="25"/>
  <c r="B149" i="25"/>
  <c r="Y148" i="25"/>
  <c r="X148" i="25"/>
  <c r="W148" i="25"/>
  <c r="V148" i="25"/>
  <c r="U148" i="25"/>
  <c r="T148" i="25"/>
  <c r="S148" i="25"/>
  <c r="R148" i="25"/>
  <c r="Q148" i="25"/>
  <c r="P148" i="25"/>
  <c r="O148" i="25"/>
  <c r="N148" i="25"/>
  <c r="M148" i="25"/>
  <c r="L148" i="25"/>
  <c r="K148" i="25"/>
  <c r="J148" i="25"/>
  <c r="I148" i="25"/>
  <c r="H148" i="25"/>
  <c r="G148" i="25"/>
  <c r="F148" i="25"/>
  <c r="E148" i="25"/>
  <c r="D148" i="25"/>
  <c r="C148" i="25"/>
  <c r="B148" i="25"/>
  <c r="Y147" i="25"/>
  <c r="X147" i="25"/>
  <c r="W147" i="25"/>
  <c r="V147" i="25"/>
  <c r="U147" i="25"/>
  <c r="T147" i="25"/>
  <c r="S147" i="25"/>
  <c r="R147" i="25"/>
  <c r="Q147" i="25"/>
  <c r="P147" i="25"/>
  <c r="O147" i="25"/>
  <c r="N147" i="25"/>
  <c r="M147" i="25"/>
  <c r="L147" i="25"/>
  <c r="K147" i="25"/>
  <c r="J147" i="25"/>
  <c r="I147" i="25"/>
  <c r="H147" i="25"/>
  <c r="G147" i="25"/>
  <c r="F147" i="25"/>
  <c r="E147" i="25"/>
  <c r="D147" i="25"/>
  <c r="C147" i="25"/>
  <c r="B147" i="25"/>
  <c r="Y144" i="25"/>
  <c r="X144" i="25"/>
  <c r="W144" i="25"/>
  <c r="V144" i="25"/>
  <c r="U144" i="25"/>
  <c r="T144" i="25"/>
  <c r="S144" i="25"/>
  <c r="R144" i="25"/>
  <c r="Q144" i="25"/>
  <c r="P144" i="25"/>
  <c r="O144" i="25"/>
  <c r="N144" i="25"/>
  <c r="M144" i="25"/>
  <c r="L144" i="25"/>
  <c r="K144" i="25"/>
  <c r="J144" i="25"/>
  <c r="I144" i="25"/>
  <c r="H144" i="25"/>
  <c r="G144" i="25"/>
  <c r="F144" i="25"/>
  <c r="E144" i="25"/>
  <c r="D144" i="25"/>
  <c r="C144" i="25"/>
  <c r="B144" i="25"/>
  <c r="Y142" i="25"/>
  <c r="X142" i="25"/>
  <c r="W142" i="25"/>
  <c r="V142" i="25"/>
  <c r="U142" i="25"/>
  <c r="T142" i="25"/>
  <c r="S142" i="25"/>
  <c r="R142" i="25"/>
  <c r="Q142" i="25"/>
  <c r="P142" i="25"/>
  <c r="O142" i="25"/>
  <c r="N142" i="25"/>
  <c r="M142" i="25"/>
  <c r="L142" i="25"/>
  <c r="K142" i="25"/>
  <c r="J142" i="25"/>
  <c r="I142" i="25"/>
  <c r="H142" i="25"/>
  <c r="G142" i="25"/>
  <c r="F142" i="25"/>
  <c r="E142" i="25"/>
  <c r="D142" i="25"/>
  <c r="C142" i="25"/>
  <c r="B142" i="25"/>
  <c r="Y141" i="25"/>
  <c r="X141" i="25"/>
  <c r="W141" i="25"/>
  <c r="V141" i="25"/>
  <c r="U141" i="25"/>
  <c r="T141" i="25"/>
  <c r="S141" i="25"/>
  <c r="R141" i="25"/>
  <c r="Q141" i="25"/>
  <c r="P141" i="25"/>
  <c r="O141" i="25"/>
  <c r="N141" i="25"/>
  <c r="M141" i="25"/>
  <c r="L141" i="25"/>
  <c r="K141" i="25"/>
  <c r="J141" i="25"/>
  <c r="I141" i="25"/>
  <c r="H141" i="25"/>
  <c r="G141" i="25"/>
  <c r="F141" i="25"/>
  <c r="E141" i="25"/>
  <c r="D141" i="25"/>
  <c r="C141" i="25"/>
  <c r="B141" i="25"/>
  <c r="Y140" i="25"/>
  <c r="X140" i="25"/>
  <c r="W140" i="25"/>
  <c r="V140" i="25"/>
  <c r="U140" i="25"/>
  <c r="T140" i="25"/>
  <c r="S140" i="25"/>
  <c r="R140" i="25"/>
  <c r="Q140" i="25"/>
  <c r="P140" i="25"/>
  <c r="O140" i="25"/>
  <c r="N140" i="25"/>
  <c r="M140" i="25"/>
  <c r="L140" i="25"/>
  <c r="K140" i="25"/>
  <c r="J140" i="25"/>
  <c r="I140" i="25"/>
  <c r="H140" i="25"/>
  <c r="G140" i="25"/>
  <c r="F140" i="25"/>
  <c r="E140" i="25"/>
  <c r="D140" i="25"/>
  <c r="C140" i="25"/>
  <c r="B140" i="25"/>
  <c r="Y139" i="25"/>
  <c r="X139" i="25"/>
  <c r="W139" i="25"/>
  <c r="V139" i="25"/>
  <c r="U139" i="25"/>
  <c r="T139" i="25"/>
  <c r="S139" i="25"/>
  <c r="R139" i="25"/>
  <c r="Q139" i="25"/>
  <c r="P139" i="25"/>
  <c r="O139" i="25"/>
  <c r="N139" i="25"/>
  <c r="M139" i="25"/>
  <c r="L139" i="25"/>
  <c r="K139" i="25"/>
  <c r="J139" i="25"/>
  <c r="I139" i="25"/>
  <c r="H139" i="25"/>
  <c r="G139" i="25"/>
  <c r="F139" i="25"/>
  <c r="E139" i="25"/>
  <c r="D139" i="25"/>
  <c r="C139" i="25"/>
  <c r="B139" i="25"/>
  <c r="Y138" i="25"/>
  <c r="X138" i="25"/>
  <c r="W138" i="25"/>
  <c r="V138" i="25"/>
  <c r="U138" i="25"/>
  <c r="T138" i="25"/>
  <c r="S138" i="25"/>
  <c r="R138" i="25"/>
  <c r="Q138" i="25"/>
  <c r="P138" i="25"/>
  <c r="O138" i="25"/>
  <c r="N138" i="25"/>
  <c r="M138" i="25"/>
  <c r="L138" i="25"/>
  <c r="K138" i="25"/>
  <c r="J138" i="25"/>
  <c r="I138" i="25"/>
  <c r="H138" i="25"/>
  <c r="G138" i="25"/>
  <c r="F138" i="25"/>
  <c r="E138" i="25"/>
  <c r="D138" i="25"/>
  <c r="C138" i="25"/>
  <c r="B138" i="25"/>
  <c r="Y137" i="25"/>
  <c r="X137" i="25"/>
  <c r="W137" i="25"/>
  <c r="V137" i="25"/>
  <c r="U137" i="25"/>
  <c r="T137" i="25"/>
  <c r="S137" i="25"/>
  <c r="R137" i="25"/>
  <c r="Q137" i="25"/>
  <c r="P137" i="25"/>
  <c r="O137" i="25"/>
  <c r="N137" i="25"/>
  <c r="M137" i="25"/>
  <c r="L137" i="25"/>
  <c r="K137" i="25"/>
  <c r="J137" i="25"/>
  <c r="I137" i="25"/>
  <c r="H137" i="25"/>
  <c r="G137" i="25"/>
  <c r="F137" i="25"/>
  <c r="E137" i="25"/>
  <c r="D137" i="25"/>
  <c r="C137" i="25"/>
  <c r="B137" i="25"/>
  <c r="Y132" i="25"/>
  <c r="X132" i="25"/>
  <c r="W132" i="25"/>
  <c r="V132" i="25"/>
  <c r="U132" i="25"/>
  <c r="T132" i="25"/>
  <c r="S132" i="25"/>
  <c r="R132" i="25"/>
  <c r="Q132" i="25"/>
  <c r="P132" i="25"/>
  <c r="O132" i="25"/>
  <c r="N132" i="25"/>
  <c r="M132" i="25"/>
  <c r="L132" i="25"/>
  <c r="K132" i="25"/>
  <c r="J132" i="25"/>
  <c r="I132" i="25"/>
  <c r="H132" i="25"/>
  <c r="G132" i="25"/>
  <c r="F132" i="25"/>
  <c r="E132" i="25"/>
  <c r="D132" i="25"/>
  <c r="C132" i="25"/>
  <c r="B132" i="25"/>
  <c r="Y131" i="25"/>
  <c r="X131" i="25"/>
  <c r="W131" i="25"/>
  <c r="V131" i="25"/>
  <c r="U131" i="25"/>
  <c r="T131" i="25"/>
  <c r="S131" i="25"/>
  <c r="R131" i="25"/>
  <c r="Q131" i="25"/>
  <c r="P131" i="25"/>
  <c r="O131" i="25"/>
  <c r="O126" i="25" s="1"/>
  <c r="N131" i="25"/>
  <c r="M131" i="25"/>
  <c r="L131" i="25"/>
  <c r="K131" i="25"/>
  <c r="J131" i="25"/>
  <c r="I131" i="25"/>
  <c r="H131" i="25"/>
  <c r="G131" i="25"/>
  <c r="F131" i="25"/>
  <c r="E131" i="25"/>
  <c r="D131" i="25"/>
  <c r="C131" i="25"/>
  <c r="B131" i="25"/>
  <c r="Y130" i="25"/>
  <c r="X130" i="25"/>
  <c r="W130" i="25"/>
  <c r="V130" i="25"/>
  <c r="U130" i="25"/>
  <c r="T130" i="25"/>
  <c r="S130" i="25"/>
  <c r="R130" i="25"/>
  <c r="Q130" i="25"/>
  <c r="P130" i="25"/>
  <c r="O130" i="25"/>
  <c r="N130" i="25"/>
  <c r="M130" i="25"/>
  <c r="L130" i="25"/>
  <c r="K130" i="25"/>
  <c r="K126" i="25" s="1"/>
  <c r="J130" i="25"/>
  <c r="I130" i="25"/>
  <c r="H130" i="25"/>
  <c r="G130" i="25"/>
  <c r="F130" i="25"/>
  <c r="E130" i="25"/>
  <c r="D130" i="25"/>
  <c r="C130" i="25"/>
  <c r="B130" i="25"/>
  <c r="Y129" i="25"/>
  <c r="X129" i="25"/>
  <c r="X126" i="25" s="1"/>
  <c r="W129" i="25"/>
  <c r="V129" i="25"/>
  <c r="V126" i="25" s="1"/>
  <c r="U129" i="25"/>
  <c r="T129" i="25"/>
  <c r="S129" i="25"/>
  <c r="R129" i="25"/>
  <c r="Q129" i="25"/>
  <c r="P129" i="25"/>
  <c r="O129" i="25"/>
  <c r="N129" i="25"/>
  <c r="M129" i="25"/>
  <c r="L129" i="25"/>
  <c r="K129" i="25"/>
  <c r="J129" i="25"/>
  <c r="I129" i="25"/>
  <c r="I126" i="25" s="1"/>
  <c r="H129" i="25"/>
  <c r="H126" i="25" s="1"/>
  <c r="G129" i="25"/>
  <c r="G126" i="25" s="1"/>
  <c r="F129" i="25"/>
  <c r="E129" i="25"/>
  <c r="D129" i="25"/>
  <c r="C129" i="25"/>
  <c r="B129" i="25"/>
  <c r="Y128" i="25"/>
  <c r="X128" i="25"/>
  <c r="W128" i="25"/>
  <c r="V128" i="25"/>
  <c r="U128" i="25"/>
  <c r="U126" i="25" s="1"/>
  <c r="T128" i="25"/>
  <c r="T126" i="25" s="1"/>
  <c r="S128" i="25"/>
  <c r="R128" i="25"/>
  <c r="Q128" i="25"/>
  <c r="P128" i="25"/>
  <c r="O128" i="25"/>
  <c r="N128" i="25"/>
  <c r="M128" i="25"/>
  <c r="L128" i="25"/>
  <c r="K128" i="25"/>
  <c r="J128" i="25"/>
  <c r="I128" i="25"/>
  <c r="H128" i="25"/>
  <c r="G128" i="25"/>
  <c r="F128" i="25"/>
  <c r="E128" i="25"/>
  <c r="E126" i="25" s="1"/>
  <c r="D128" i="25"/>
  <c r="D126" i="25" s="1"/>
  <c r="C128" i="25"/>
  <c r="C126" i="25" s="1"/>
  <c r="B128" i="25"/>
  <c r="B126" i="25" s="1"/>
  <c r="Y127" i="25"/>
  <c r="Y126" i="25" s="1"/>
  <c r="X127" i="25"/>
  <c r="W127" i="25"/>
  <c r="V127" i="25"/>
  <c r="U127" i="25"/>
  <c r="T127" i="25"/>
  <c r="S127" i="25"/>
  <c r="R127" i="25"/>
  <c r="R126" i="25" s="1"/>
  <c r="Q127" i="25"/>
  <c r="Q126" i="25" s="1"/>
  <c r="P127" i="25"/>
  <c r="P126" i="25" s="1"/>
  <c r="O127" i="25"/>
  <c r="N127" i="25"/>
  <c r="N126" i="25" s="1"/>
  <c r="M127" i="25"/>
  <c r="L127" i="25"/>
  <c r="K127" i="25"/>
  <c r="J127" i="25"/>
  <c r="I127" i="25"/>
  <c r="H127" i="25"/>
  <c r="G127" i="25"/>
  <c r="F127" i="25"/>
  <c r="F126" i="25" s="1"/>
  <c r="E127" i="25"/>
  <c r="D127" i="25"/>
  <c r="C127" i="25"/>
  <c r="B127" i="25"/>
  <c r="W126" i="25"/>
  <c r="S126" i="25"/>
  <c r="M126" i="25"/>
  <c r="L126" i="25"/>
  <c r="J126" i="25"/>
  <c r="Y124" i="25"/>
  <c r="X124" i="25"/>
  <c r="W124" i="25"/>
  <c r="V124" i="25"/>
  <c r="U124" i="25"/>
  <c r="T124" i="25"/>
  <c r="S124" i="25"/>
  <c r="R124" i="25"/>
  <c r="Q124" i="25"/>
  <c r="P124" i="25"/>
  <c r="O124" i="25"/>
  <c r="N124" i="25"/>
  <c r="M124" i="25"/>
  <c r="L124" i="25"/>
  <c r="K124" i="25"/>
  <c r="J124" i="25"/>
  <c r="I124" i="25"/>
  <c r="H124" i="25"/>
  <c r="G124" i="25"/>
  <c r="F124" i="25"/>
  <c r="E124" i="25"/>
  <c r="D124" i="25"/>
  <c r="C124" i="25"/>
  <c r="B124" i="25"/>
  <c r="Y123" i="25"/>
  <c r="X123" i="25"/>
  <c r="W123" i="25"/>
  <c r="V123" i="25"/>
  <c r="U123" i="25"/>
  <c r="T123" i="25"/>
  <c r="S123" i="25"/>
  <c r="R123" i="25"/>
  <c r="Q123" i="25"/>
  <c r="P123" i="25"/>
  <c r="O123" i="25"/>
  <c r="N123" i="25"/>
  <c r="M123" i="25"/>
  <c r="L123" i="25"/>
  <c r="K123" i="25"/>
  <c r="J123" i="25"/>
  <c r="I123" i="25"/>
  <c r="H123" i="25"/>
  <c r="G123" i="25"/>
  <c r="F123" i="25"/>
  <c r="E123" i="25"/>
  <c r="D123" i="25"/>
  <c r="D110" i="25" s="1"/>
  <c r="C123" i="25"/>
  <c r="B123" i="25"/>
  <c r="C122" i="25"/>
  <c r="Y121" i="25"/>
  <c r="X121" i="25"/>
  <c r="W121" i="25"/>
  <c r="V121" i="25"/>
  <c r="U121" i="25"/>
  <c r="T121" i="25"/>
  <c r="S121" i="25"/>
  <c r="R121" i="25"/>
  <c r="Q121" i="25"/>
  <c r="P121" i="25"/>
  <c r="O121" i="25"/>
  <c r="N121" i="25"/>
  <c r="M121" i="25"/>
  <c r="L121" i="25"/>
  <c r="K121" i="25"/>
  <c r="J121" i="25"/>
  <c r="I121" i="25"/>
  <c r="H121" i="25"/>
  <c r="G121" i="25"/>
  <c r="F121" i="25"/>
  <c r="E121" i="25"/>
  <c r="D121" i="25"/>
  <c r="C121" i="25"/>
  <c r="B121" i="25"/>
  <c r="Y120" i="25"/>
  <c r="X120" i="25"/>
  <c r="W120" i="25"/>
  <c r="V120" i="25"/>
  <c r="U120" i="25"/>
  <c r="T120" i="25"/>
  <c r="S120" i="25"/>
  <c r="R120" i="25"/>
  <c r="Q120" i="25"/>
  <c r="P120" i="25"/>
  <c r="O120" i="25"/>
  <c r="N120" i="25"/>
  <c r="M120" i="25"/>
  <c r="L120" i="25"/>
  <c r="K120" i="25"/>
  <c r="J120" i="25"/>
  <c r="I120" i="25"/>
  <c r="H120" i="25"/>
  <c r="G120" i="25"/>
  <c r="F120" i="25"/>
  <c r="E120" i="25"/>
  <c r="D120" i="25"/>
  <c r="C120" i="25"/>
  <c r="B120" i="25"/>
  <c r="Y118" i="25"/>
  <c r="X118" i="25"/>
  <c r="W118" i="25"/>
  <c r="V118" i="25"/>
  <c r="U118" i="25"/>
  <c r="T118" i="25"/>
  <c r="S118" i="25"/>
  <c r="R118" i="25"/>
  <c r="Q118" i="25"/>
  <c r="P118" i="25"/>
  <c r="O118" i="25"/>
  <c r="N118" i="25"/>
  <c r="M118" i="25"/>
  <c r="L118" i="25"/>
  <c r="K118" i="25"/>
  <c r="J118" i="25"/>
  <c r="I118" i="25"/>
  <c r="H118" i="25"/>
  <c r="G118" i="25"/>
  <c r="F118" i="25"/>
  <c r="E118" i="25"/>
  <c r="D118" i="25"/>
  <c r="C118" i="25"/>
  <c r="B118" i="25"/>
  <c r="Y117" i="25"/>
  <c r="X117" i="25"/>
  <c r="W117" i="25"/>
  <c r="V117" i="25"/>
  <c r="U117" i="25"/>
  <c r="T117" i="25"/>
  <c r="S117" i="25"/>
  <c r="R117" i="25"/>
  <c r="Q117" i="25"/>
  <c r="P117" i="25"/>
  <c r="O117" i="25"/>
  <c r="N117" i="25"/>
  <c r="M117" i="25"/>
  <c r="L117" i="25"/>
  <c r="K117" i="25"/>
  <c r="J117" i="25"/>
  <c r="I117" i="25"/>
  <c r="H117" i="25"/>
  <c r="G117" i="25"/>
  <c r="F117" i="25"/>
  <c r="E117" i="25"/>
  <c r="D117" i="25"/>
  <c r="C117" i="25"/>
  <c r="B117" i="25"/>
  <c r="Y116" i="25"/>
  <c r="S116" i="25"/>
  <c r="R116" i="25"/>
  <c r="Q116" i="25"/>
  <c r="J116" i="25"/>
  <c r="Y115" i="25"/>
  <c r="X115" i="25"/>
  <c r="W115" i="25"/>
  <c r="V115" i="25"/>
  <c r="U115" i="25"/>
  <c r="T115" i="25"/>
  <c r="S115" i="25"/>
  <c r="R115" i="25"/>
  <c r="Q115" i="25"/>
  <c r="P115" i="25"/>
  <c r="O115" i="25"/>
  <c r="N115" i="25"/>
  <c r="M115" i="25"/>
  <c r="L115" i="25"/>
  <c r="K115" i="25"/>
  <c r="J115" i="25"/>
  <c r="I115" i="25"/>
  <c r="H115" i="25"/>
  <c r="G115" i="25"/>
  <c r="F115" i="25"/>
  <c r="E115" i="25"/>
  <c r="D115" i="25"/>
  <c r="C115" i="25"/>
  <c r="C110" i="25" s="1"/>
  <c r="B115" i="25"/>
  <c r="Y114" i="25"/>
  <c r="X114" i="25"/>
  <c r="W114" i="25"/>
  <c r="V114" i="25"/>
  <c r="U114" i="25"/>
  <c r="T114" i="25"/>
  <c r="S114" i="25"/>
  <c r="R114" i="25"/>
  <c r="Q114" i="25"/>
  <c r="P114" i="25"/>
  <c r="O114" i="25"/>
  <c r="N114" i="25"/>
  <c r="M114" i="25"/>
  <c r="L114" i="25"/>
  <c r="K114" i="25"/>
  <c r="K110" i="25" s="1"/>
  <c r="J114" i="25"/>
  <c r="J110" i="25" s="1"/>
  <c r="I114" i="25"/>
  <c r="I110" i="25" s="1"/>
  <c r="H114" i="25"/>
  <c r="G114" i="25"/>
  <c r="F114" i="25"/>
  <c r="E114" i="25"/>
  <c r="D114" i="25"/>
  <c r="C114" i="25"/>
  <c r="B114" i="25"/>
  <c r="Y113" i="25"/>
  <c r="X113" i="25"/>
  <c r="W113" i="25"/>
  <c r="V113" i="25"/>
  <c r="U113" i="25"/>
  <c r="T113" i="25"/>
  <c r="S113" i="25"/>
  <c r="R113" i="25"/>
  <c r="Q113" i="25"/>
  <c r="P113" i="25"/>
  <c r="O113" i="25"/>
  <c r="N113" i="25"/>
  <c r="M113" i="25"/>
  <c r="L113" i="25"/>
  <c r="K113" i="25"/>
  <c r="J113" i="25"/>
  <c r="I113" i="25"/>
  <c r="H113" i="25"/>
  <c r="G113" i="25"/>
  <c r="G110" i="25" s="1"/>
  <c r="F113" i="25"/>
  <c r="F110" i="25" s="1"/>
  <c r="E113" i="25"/>
  <c r="D113" i="25"/>
  <c r="C113" i="25"/>
  <c r="B113" i="25"/>
  <c r="Y112" i="25"/>
  <c r="X112" i="25"/>
  <c r="W112" i="25"/>
  <c r="V112" i="25"/>
  <c r="U112" i="25"/>
  <c r="T112" i="25"/>
  <c r="S112" i="25"/>
  <c r="S110" i="25" s="1"/>
  <c r="R112" i="25"/>
  <c r="Q112" i="25"/>
  <c r="Q110" i="25" s="1"/>
  <c r="P112" i="25"/>
  <c r="O112" i="25"/>
  <c r="N112" i="25"/>
  <c r="M112" i="25"/>
  <c r="L112" i="25"/>
  <c r="K112" i="25"/>
  <c r="J112" i="25"/>
  <c r="I112" i="25"/>
  <c r="H112" i="25"/>
  <c r="G112" i="25"/>
  <c r="F112" i="25"/>
  <c r="E112" i="25"/>
  <c r="D112" i="25"/>
  <c r="C112" i="25"/>
  <c r="B112" i="25"/>
  <c r="Y111" i="25"/>
  <c r="Y110" i="25" s="1"/>
  <c r="X111" i="25"/>
  <c r="W111" i="25"/>
  <c r="W110" i="25" s="1"/>
  <c r="V111" i="25"/>
  <c r="V110" i="25" s="1"/>
  <c r="U111" i="25"/>
  <c r="T111" i="25"/>
  <c r="S111" i="25"/>
  <c r="R111" i="25"/>
  <c r="Q111" i="25"/>
  <c r="P111" i="25"/>
  <c r="O111" i="25"/>
  <c r="O110" i="25" s="1"/>
  <c r="N111" i="25"/>
  <c r="M111" i="25"/>
  <c r="L111" i="25"/>
  <c r="K111" i="25"/>
  <c r="J111" i="25"/>
  <c r="I111" i="25"/>
  <c r="H111" i="25"/>
  <c r="G111" i="25"/>
  <c r="F111" i="25"/>
  <c r="E111" i="25"/>
  <c r="D111" i="25"/>
  <c r="C111" i="25"/>
  <c r="B111" i="25"/>
  <c r="R110" i="25"/>
  <c r="N110" i="25"/>
  <c r="B110" i="25"/>
  <c r="Y108" i="25"/>
  <c r="X108" i="25"/>
  <c r="W108" i="25"/>
  <c r="V108" i="25"/>
  <c r="U108" i="25"/>
  <c r="T108" i="25"/>
  <c r="S108" i="25"/>
  <c r="R108" i="25"/>
  <c r="Q108" i="25"/>
  <c r="P108" i="25"/>
  <c r="O108" i="25"/>
  <c r="N108" i="25"/>
  <c r="M108" i="25"/>
  <c r="L108" i="25"/>
  <c r="K108" i="25"/>
  <c r="J108" i="25"/>
  <c r="I108" i="25"/>
  <c r="H108" i="25"/>
  <c r="G108" i="25"/>
  <c r="F108" i="25"/>
  <c r="E108" i="25"/>
  <c r="D108" i="25"/>
  <c r="C108" i="25"/>
  <c r="B108" i="25"/>
  <c r="Y107" i="25"/>
  <c r="X107" i="25"/>
  <c r="W107" i="25"/>
  <c r="V107" i="25"/>
  <c r="U107" i="25"/>
  <c r="T107" i="25"/>
  <c r="S107" i="25"/>
  <c r="R107" i="25"/>
  <c r="Q107" i="25"/>
  <c r="P107" i="25"/>
  <c r="O107" i="25"/>
  <c r="N107" i="25"/>
  <c r="M107" i="25"/>
  <c r="L107" i="25"/>
  <c r="K107" i="25"/>
  <c r="J107" i="25"/>
  <c r="I107" i="25"/>
  <c r="H107" i="25"/>
  <c r="G107" i="25"/>
  <c r="F107" i="25"/>
  <c r="E107" i="25"/>
  <c r="D107" i="25"/>
  <c r="C107" i="25"/>
  <c r="B107" i="25"/>
  <c r="Y106" i="25"/>
  <c r="X106" i="25"/>
  <c r="W106" i="25"/>
  <c r="V106" i="25"/>
  <c r="U106" i="25"/>
  <c r="T106" i="25"/>
  <c r="S106" i="25"/>
  <c r="R106" i="25"/>
  <c r="R98" i="25" s="1"/>
  <c r="Q106" i="25"/>
  <c r="P106" i="25"/>
  <c r="P98" i="25" s="1"/>
  <c r="O106" i="25"/>
  <c r="N106" i="25"/>
  <c r="M106" i="25"/>
  <c r="L106" i="25"/>
  <c r="K106" i="25"/>
  <c r="J106" i="25"/>
  <c r="I106" i="25"/>
  <c r="H106" i="25"/>
  <c r="G106" i="25"/>
  <c r="F106" i="25"/>
  <c r="E106" i="25"/>
  <c r="D106" i="25"/>
  <c r="C106" i="25"/>
  <c r="B106" i="25"/>
  <c r="P105" i="25"/>
  <c r="Y104" i="25"/>
  <c r="X104" i="25"/>
  <c r="W104" i="25"/>
  <c r="V104" i="25"/>
  <c r="U104" i="25"/>
  <c r="T104" i="25"/>
  <c r="S104" i="25"/>
  <c r="R104" i="25"/>
  <c r="Q104" i="25"/>
  <c r="P104" i="25"/>
  <c r="O104" i="25"/>
  <c r="N104" i="25"/>
  <c r="M104" i="25"/>
  <c r="L104" i="25"/>
  <c r="K104" i="25"/>
  <c r="J104" i="25"/>
  <c r="I104" i="25"/>
  <c r="H104" i="25"/>
  <c r="G104" i="25"/>
  <c r="F104" i="25"/>
  <c r="E104" i="25"/>
  <c r="D104" i="25"/>
  <c r="C104" i="25"/>
  <c r="B104" i="25"/>
  <c r="Y103" i="25"/>
  <c r="X103" i="25"/>
  <c r="W103" i="25"/>
  <c r="V103" i="25"/>
  <c r="U103" i="25"/>
  <c r="T103" i="25"/>
  <c r="S103" i="25"/>
  <c r="R103" i="25"/>
  <c r="Q103" i="25"/>
  <c r="P103" i="25"/>
  <c r="O103" i="25"/>
  <c r="N103" i="25"/>
  <c r="N98" i="25" s="1"/>
  <c r="M103" i="25"/>
  <c r="L103" i="25"/>
  <c r="K103" i="25"/>
  <c r="J103" i="25"/>
  <c r="I103" i="25"/>
  <c r="H103" i="25"/>
  <c r="G103" i="25"/>
  <c r="F103" i="25"/>
  <c r="E103" i="25"/>
  <c r="D103" i="25"/>
  <c r="C103" i="25"/>
  <c r="B103" i="25"/>
  <c r="Y102" i="25"/>
  <c r="X102" i="25"/>
  <c r="W102" i="25"/>
  <c r="V102" i="25"/>
  <c r="V98" i="25" s="1"/>
  <c r="U102" i="25"/>
  <c r="U98" i="25" s="1"/>
  <c r="T102" i="25"/>
  <c r="S102" i="25"/>
  <c r="R102" i="25"/>
  <c r="Q102" i="25"/>
  <c r="P102" i="25"/>
  <c r="O102" i="25"/>
  <c r="N102" i="25"/>
  <c r="M102" i="25"/>
  <c r="L102" i="25"/>
  <c r="K102" i="25"/>
  <c r="J102" i="25"/>
  <c r="I102" i="25"/>
  <c r="H102" i="25"/>
  <c r="G102" i="25"/>
  <c r="F102" i="25"/>
  <c r="E102" i="25"/>
  <c r="D102" i="25"/>
  <c r="C102" i="25"/>
  <c r="B102" i="25"/>
  <c r="Y101" i="25"/>
  <c r="X101" i="25"/>
  <c r="W101" i="25"/>
  <c r="V101" i="25"/>
  <c r="U101" i="25"/>
  <c r="T101" i="25"/>
  <c r="S101" i="25"/>
  <c r="R101" i="25"/>
  <c r="Q101" i="25"/>
  <c r="P101" i="25"/>
  <c r="O101" i="25"/>
  <c r="O98" i="25" s="1"/>
  <c r="N101" i="25"/>
  <c r="M101" i="25"/>
  <c r="L101" i="25"/>
  <c r="K101" i="25"/>
  <c r="J101" i="25"/>
  <c r="I101" i="25"/>
  <c r="H101" i="25"/>
  <c r="G101" i="25"/>
  <c r="F101" i="25"/>
  <c r="E101" i="25"/>
  <c r="D101" i="25"/>
  <c r="C101" i="25"/>
  <c r="B101" i="25"/>
  <c r="Y100" i="25"/>
  <c r="X100" i="25"/>
  <c r="W100" i="25"/>
  <c r="V100" i="25"/>
  <c r="U100" i="25"/>
  <c r="T100" i="25"/>
  <c r="S100" i="25"/>
  <c r="R100" i="25"/>
  <c r="Q100" i="25"/>
  <c r="P100" i="25"/>
  <c r="O100" i="25"/>
  <c r="N100" i="25"/>
  <c r="M100" i="25"/>
  <c r="M98" i="25" s="1"/>
  <c r="L100" i="25"/>
  <c r="L98" i="25" s="1"/>
  <c r="K100" i="25"/>
  <c r="K98" i="25" s="1"/>
  <c r="J100" i="25"/>
  <c r="I100" i="25"/>
  <c r="H100" i="25"/>
  <c r="G100" i="25"/>
  <c r="F100" i="25"/>
  <c r="E100" i="25"/>
  <c r="D100" i="25"/>
  <c r="C100" i="25"/>
  <c r="B100" i="25"/>
  <c r="Y99" i="25"/>
  <c r="X99" i="25"/>
  <c r="W99" i="25"/>
  <c r="W98" i="25" s="1"/>
  <c r="V99" i="25"/>
  <c r="U99" i="25"/>
  <c r="T99" i="25"/>
  <c r="S99" i="25"/>
  <c r="R99" i="25"/>
  <c r="Q99" i="25"/>
  <c r="P99" i="25"/>
  <c r="O99" i="25"/>
  <c r="N99" i="25"/>
  <c r="M99" i="25"/>
  <c r="L99" i="25"/>
  <c r="K99" i="25"/>
  <c r="J99" i="25"/>
  <c r="I99" i="25"/>
  <c r="H99" i="25"/>
  <c r="G99" i="25"/>
  <c r="G98" i="25" s="1"/>
  <c r="F99" i="25"/>
  <c r="F98" i="25" s="1"/>
  <c r="E99" i="25"/>
  <c r="E98" i="25" s="1"/>
  <c r="D99" i="25"/>
  <c r="D98" i="25" s="1"/>
  <c r="C99" i="25"/>
  <c r="C98" i="25" s="1"/>
  <c r="B99" i="25"/>
  <c r="T98" i="25"/>
  <c r="S98" i="25"/>
  <c r="Y69" i="25"/>
  <c r="Y154" i="26" s="1"/>
  <c r="X69" i="25"/>
  <c r="X154" i="25" s="1"/>
  <c r="W69" i="25"/>
  <c r="V69" i="25"/>
  <c r="U69" i="25"/>
  <c r="U122" i="25" s="1"/>
  <c r="T69" i="25"/>
  <c r="T122" i="25" s="1"/>
  <c r="S69" i="25"/>
  <c r="S122" i="25" s="1"/>
  <c r="R69" i="25"/>
  <c r="R154" i="25" s="1"/>
  <c r="Q69" i="25"/>
  <c r="P69" i="25"/>
  <c r="P154" i="25" s="1"/>
  <c r="O69" i="25"/>
  <c r="N69" i="25"/>
  <c r="M69" i="25"/>
  <c r="M154" i="25" s="1"/>
  <c r="L69" i="25"/>
  <c r="L122" i="25" s="1"/>
  <c r="K69" i="25"/>
  <c r="K122" i="25" s="1"/>
  <c r="J69" i="25"/>
  <c r="J122" i="25" s="1"/>
  <c r="I69" i="25"/>
  <c r="H69" i="25"/>
  <c r="H154" i="25" s="1"/>
  <c r="G69" i="25"/>
  <c r="F69" i="25"/>
  <c r="E69" i="25"/>
  <c r="E122" i="25" s="1"/>
  <c r="D69" i="25"/>
  <c r="D122" i="25" s="1"/>
  <c r="C69" i="25"/>
  <c r="B69" i="25"/>
  <c r="B154" i="25" s="1"/>
  <c r="Y56" i="25"/>
  <c r="Y153" i="25" s="1"/>
  <c r="X56" i="25"/>
  <c r="X153" i="25" s="1"/>
  <c r="W56" i="25"/>
  <c r="W153" i="25" s="1"/>
  <c r="V56" i="25"/>
  <c r="V153" i="25" s="1"/>
  <c r="U56" i="25"/>
  <c r="U153" i="25" s="1"/>
  <c r="T56" i="25"/>
  <c r="T153" i="25" s="1"/>
  <c r="S56" i="25"/>
  <c r="S153" i="25" s="1"/>
  <c r="R56" i="25"/>
  <c r="R153" i="25" s="1"/>
  <c r="Q56" i="25"/>
  <c r="Q153" i="25" s="1"/>
  <c r="P56" i="25"/>
  <c r="P153" i="25" s="1"/>
  <c r="O56" i="25"/>
  <c r="O153" i="25" s="1"/>
  <c r="N56" i="25"/>
  <c r="N153" i="25" s="1"/>
  <c r="M56" i="25"/>
  <c r="M153" i="25" s="1"/>
  <c r="L56" i="25"/>
  <c r="L119" i="25" s="1"/>
  <c r="K56" i="25"/>
  <c r="K119" i="25" s="1"/>
  <c r="J56" i="25"/>
  <c r="J153" i="25" s="1"/>
  <c r="I56" i="25"/>
  <c r="I153" i="25" s="1"/>
  <c r="H56" i="25"/>
  <c r="H153" i="25" s="1"/>
  <c r="G56" i="25"/>
  <c r="G153" i="25" s="1"/>
  <c r="F56" i="25"/>
  <c r="F153" i="25" s="1"/>
  <c r="E56" i="25"/>
  <c r="E153" i="25" s="1"/>
  <c r="D56" i="25"/>
  <c r="D153" i="25" s="1"/>
  <c r="C56" i="25"/>
  <c r="C153" i="25" s="1"/>
  <c r="B56" i="25"/>
  <c r="B119" i="25" s="1"/>
  <c r="Y43" i="25"/>
  <c r="X43" i="25"/>
  <c r="X152" i="25" s="1"/>
  <c r="W43" i="25"/>
  <c r="V43" i="25"/>
  <c r="U43" i="25"/>
  <c r="U116" i="25" s="1"/>
  <c r="T43" i="25"/>
  <c r="T152" i="25" s="1"/>
  <c r="S43" i="25"/>
  <c r="R43" i="25"/>
  <c r="Q43" i="25"/>
  <c r="P43" i="25"/>
  <c r="P116" i="25" s="1"/>
  <c r="O43" i="25"/>
  <c r="N43" i="25"/>
  <c r="M43" i="25"/>
  <c r="M116" i="25" s="1"/>
  <c r="L43" i="25"/>
  <c r="L116" i="25" s="1"/>
  <c r="K43" i="25"/>
  <c r="K152" i="25" s="1"/>
  <c r="J43" i="25"/>
  <c r="J152" i="25" s="1"/>
  <c r="I43" i="25"/>
  <c r="I116" i="25" s="1"/>
  <c r="H43" i="25"/>
  <c r="H152" i="25" s="1"/>
  <c r="G43" i="25"/>
  <c r="F43" i="25"/>
  <c r="E43" i="25"/>
  <c r="E152" i="25" s="1"/>
  <c r="D43" i="25"/>
  <c r="D116" i="25" s="1"/>
  <c r="C43" i="25"/>
  <c r="C116" i="25" s="1"/>
  <c r="B43" i="25"/>
  <c r="B116" i="25" s="1"/>
  <c r="Y17" i="25"/>
  <c r="Y143" i="25" s="1"/>
  <c r="X17" i="25"/>
  <c r="X143" i="25" s="1"/>
  <c r="W17" i="25"/>
  <c r="W143" i="25" s="1"/>
  <c r="V17" i="25"/>
  <c r="V143" i="25" s="1"/>
  <c r="V136" i="25" s="1"/>
  <c r="U17" i="25"/>
  <c r="U143" i="25" s="1"/>
  <c r="T17" i="25"/>
  <c r="T143" i="25" s="1"/>
  <c r="S17" i="25"/>
  <c r="S143" i="25" s="1"/>
  <c r="R17" i="25"/>
  <c r="R105" i="25" s="1"/>
  <c r="Q17" i="25"/>
  <c r="Q105" i="25" s="1"/>
  <c r="P17" i="25"/>
  <c r="P143" i="25" s="1"/>
  <c r="O17" i="25"/>
  <c r="O143" i="25" s="1"/>
  <c r="N17" i="25"/>
  <c r="N143" i="25" s="1"/>
  <c r="M17" i="25"/>
  <c r="M143" i="25" s="1"/>
  <c r="L17" i="25"/>
  <c r="L143" i="25" s="1"/>
  <c r="K17" i="25"/>
  <c r="K143" i="25" s="1"/>
  <c r="J17" i="25"/>
  <c r="J143" i="25" s="1"/>
  <c r="I17" i="25"/>
  <c r="I143" i="25" s="1"/>
  <c r="H17" i="25"/>
  <c r="H143" i="25" s="1"/>
  <c r="G17" i="25"/>
  <c r="G143" i="25" s="1"/>
  <c r="F17" i="25"/>
  <c r="F143" i="25" s="1"/>
  <c r="E17" i="25"/>
  <c r="E105" i="25" s="1"/>
  <c r="D17" i="25"/>
  <c r="D143" i="25" s="1"/>
  <c r="C17" i="25"/>
  <c r="C143" i="25" s="1"/>
  <c r="B17" i="25"/>
  <c r="B143" i="25" s="1"/>
  <c r="Y73" i="24"/>
  <c r="X73" i="24"/>
  <c r="W73" i="24"/>
  <c r="V73" i="24"/>
  <c r="U73" i="24"/>
  <c r="T73" i="24"/>
  <c r="S73" i="24"/>
  <c r="R73" i="24"/>
  <c r="Q73" i="24"/>
  <c r="P73" i="24"/>
  <c r="O73" i="24"/>
  <c r="N73" i="24"/>
  <c r="M73" i="24"/>
  <c r="L73" i="24"/>
  <c r="K73" i="24"/>
  <c r="J73" i="24"/>
  <c r="I73" i="24"/>
  <c r="H73" i="24"/>
  <c r="G73" i="24"/>
  <c r="F73" i="24"/>
  <c r="E73" i="24"/>
  <c r="D73" i="24"/>
  <c r="C73" i="24"/>
  <c r="B73" i="24"/>
  <c r="Y72" i="24"/>
  <c r="X72" i="24"/>
  <c r="W72" i="24"/>
  <c r="V72" i="24"/>
  <c r="U72" i="24"/>
  <c r="T72" i="24"/>
  <c r="S72" i="24"/>
  <c r="R72" i="24"/>
  <c r="Q72" i="24"/>
  <c r="P72" i="24"/>
  <c r="O72" i="24"/>
  <c r="N72" i="24"/>
  <c r="M72" i="24"/>
  <c r="L72" i="24"/>
  <c r="K72" i="24"/>
  <c r="J72" i="24"/>
  <c r="I72" i="24"/>
  <c r="H72" i="24"/>
  <c r="G72" i="24"/>
  <c r="F72" i="24"/>
  <c r="E72" i="24"/>
  <c r="D72" i="24"/>
  <c r="C72" i="24"/>
  <c r="B72" i="24"/>
  <c r="Y71" i="24"/>
  <c r="X71" i="24"/>
  <c r="W71" i="24"/>
  <c r="V71" i="24"/>
  <c r="U71" i="24"/>
  <c r="T71" i="24"/>
  <c r="S71" i="24"/>
  <c r="R71" i="24"/>
  <c r="Q71" i="24"/>
  <c r="P71" i="24"/>
  <c r="O71" i="24"/>
  <c r="N71" i="24"/>
  <c r="M71" i="24"/>
  <c r="L71" i="24"/>
  <c r="K71" i="24"/>
  <c r="J71" i="24"/>
  <c r="I71" i="24"/>
  <c r="H71" i="24"/>
  <c r="G71" i="24"/>
  <c r="F71" i="24"/>
  <c r="E71" i="24"/>
  <c r="D71" i="24"/>
  <c r="C71" i="24"/>
  <c r="B71" i="24"/>
  <c r="P69" i="24"/>
  <c r="F67" i="24"/>
  <c r="Y65" i="24"/>
  <c r="X65" i="24"/>
  <c r="W65" i="24"/>
  <c r="V65" i="24"/>
  <c r="U65" i="24"/>
  <c r="T65" i="24"/>
  <c r="S65" i="24"/>
  <c r="R65" i="24"/>
  <c r="Q65" i="24"/>
  <c r="P65" i="24"/>
  <c r="O65" i="24"/>
  <c r="N65" i="24"/>
  <c r="M65" i="24"/>
  <c r="L65" i="24"/>
  <c r="K65" i="24"/>
  <c r="J65" i="24"/>
  <c r="I65" i="24"/>
  <c r="H65" i="24"/>
  <c r="G65" i="24"/>
  <c r="F65" i="24"/>
  <c r="E65" i="24"/>
  <c r="D65" i="24"/>
  <c r="C65" i="24"/>
  <c r="B65" i="24"/>
  <c r="Y64" i="24"/>
  <c r="X64" i="24"/>
  <c r="W64" i="24"/>
  <c r="V64" i="24"/>
  <c r="U64" i="24"/>
  <c r="T64" i="24"/>
  <c r="S64" i="24"/>
  <c r="R64" i="24"/>
  <c r="Q64" i="24"/>
  <c r="P64" i="24"/>
  <c r="O64" i="24"/>
  <c r="N64" i="24"/>
  <c r="M64" i="24"/>
  <c r="L64" i="24"/>
  <c r="K64" i="24"/>
  <c r="J64" i="24"/>
  <c r="I64" i="24"/>
  <c r="H64" i="24"/>
  <c r="G64" i="24"/>
  <c r="F64" i="24"/>
  <c r="E64" i="24"/>
  <c r="D64" i="24"/>
  <c r="C64" i="24"/>
  <c r="B64" i="24"/>
  <c r="Y63" i="24"/>
  <c r="X63" i="24"/>
  <c r="W63" i="24"/>
  <c r="V63" i="24"/>
  <c r="U63" i="24"/>
  <c r="T63" i="24"/>
  <c r="S63" i="24"/>
  <c r="R63" i="24"/>
  <c r="Q63" i="24"/>
  <c r="P63" i="24"/>
  <c r="O63" i="24"/>
  <c r="N63" i="24"/>
  <c r="M63" i="24"/>
  <c r="L63" i="24"/>
  <c r="K63" i="24"/>
  <c r="J63" i="24"/>
  <c r="I63" i="24"/>
  <c r="H63" i="24"/>
  <c r="G63" i="24"/>
  <c r="F63" i="24"/>
  <c r="E63" i="24"/>
  <c r="D63" i="24"/>
  <c r="C63" i="24"/>
  <c r="B63" i="24"/>
  <c r="Y60" i="24"/>
  <c r="X60" i="24"/>
  <c r="X119" i="4" s="1"/>
  <c r="W60" i="24"/>
  <c r="W119" i="4" s="1"/>
  <c r="V60" i="24"/>
  <c r="V119" i="4" s="1"/>
  <c r="U60" i="24"/>
  <c r="U119" i="4" s="1"/>
  <c r="T60" i="24"/>
  <c r="T119" i="4" s="1"/>
  <c r="S60" i="24"/>
  <c r="R60" i="24"/>
  <c r="Q60" i="24"/>
  <c r="P60" i="24"/>
  <c r="O60" i="24"/>
  <c r="N60" i="24"/>
  <c r="M60" i="24"/>
  <c r="L60" i="24"/>
  <c r="K60" i="24"/>
  <c r="J60" i="24"/>
  <c r="I60" i="24"/>
  <c r="H60" i="24"/>
  <c r="G60" i="24"/>
  <c r="F60" i="24"/>
  <c r="E60" i="24"/>
  <c r="D60" i="24"/>
  <c r="C60" i="24"/>
  <c r="B60" i="24"/>
  <c r="Y59" i="24"/>
  <c r="Y118" i="4" s="1"/>
  <c r="X59" i="24"/>
  <c r="W59" i="24"/>
  <c r="V59" i="24"/>
  <c r="U59" i="24"/>
  <c r="T59" i="24"/>
  <c r="T118" i="4" s="1"/>
  <c r="S59" i="24"/>
  <c r="S118" i="4" s="1"/>
  <c r="R59" i="24"/>
  <c r="R118" i="4" s="1"/>
  <c r="Q59" i="24"/>
  <c r="Q118" i="4" s="1"/>
  <c r="P59" i="24"/>
  <c r="P118" i="4" s="1"/>
  <c r="O59" i="24"/>
  <c r="O76" i="24" s="1"/>
  <c r="O173" i="4" s="1"/>
  <c r="N59" i="24"/>
  <c r="M59" i="24"/>
  <c r="L59" i="24"/>
  <c r="K59" i="24"/>
  <c r="J59" i="24"/>
  <c r="I59" i="24"/>
  <c r="H59" i="24"/>
  <c r="G59" i="24"/>
  <c r="F59" i="24"/>
  <c r="E59" i="24"/>
  <c r="D59" i="24"/>
  <c r="C59" i="24"/>
  <c r="B59" i="24"/>
  <c r="Y58" i="24"/>
  <c r="X58" i="24"/>
  <c r="X75" i="24" s="1"/>
  <c r="X172" i="4" s="1"/>
  <c r="W58" i="24"/>
  <c r="V58" i="24"/>
  <c r="V57" i="24" s="1"/>
  <c r="V116" i="4" s="1"/>
  <c r="U58" i="24"/>
  <c r="U117" i="4" s="1"/>
  <c r="T58" i="24"/>
  <c r="T57" i="24" s="1"/>
  <c r="T116" i="4" s="1"/>
  <c r="S58" i="24"/>
  <c r="R58" i="24"/>
  <c r="R57" i="24" s="1"/>
  <c r="R116" i="4" s="1"/>
  <c r="Q58" i="24"/>
  <c r="P58" i="24"/>
  <c r="P117" i="4" s="1"/>
  <c r="O58" i="24"/>
  <c r="O117" i="4" s="1"/>
  <c r="N58" i="24"/>
  <c r="N117" i="4" s="1"/>
  <c r="M58" i="24"/>
  <c r="M117" i="4" s="1"/>
  <c r="L58" i="24"/>
  <c r="L117" i="4" s="1"/>
  <c r="K58" i="24"/>
  <c r="J58" i="24"/>
  <c r="I58" i="24"/>
  <c r="H58" i="24"/>
  <c r="G58" i="24"/>
  <c r="F58" i="24"/>
  <c r="E58" i="24"/>
  <c r="E57" i="24" s="1"/>
  <c r="E116" i="4" s="1"/>
  <c r="D58" i="24"/>
  <c r="C58" i="24"/>
  <c r="B58" i="24"/>
  <c r="Y55" i="24"/>
  <c r="X55" i="24"/>
  <c r="W55" i="24"/>
  <c r="W77" i="24" s="1"/>
  <c r="W174" i="4" s="1"/>
  <c r="V55" i="24"/>
  <c r="U55" i="24"/>
  <c r="T55" i="24"/>
  <c r="T77" i="24" s="1"/>
  <c r="S55" i="24"/>
  <c r="S77" i="24" s="1"/>
  <c r="R55" i="24"/>
  <c r="Q55" i="24"/>
  <c r="P55" i="24"/>
  <c r="P77" i="24" s="1"/>
  <c r="P174" i="4" s="1"/>
  <c r="O55" i="24"/>
  <c r="O77" i="24" s="1"/>
  <c r="O174" i="4" s="1"/>
  <c r="N55" i="24"/>
  <c r="M55" i="24"/>
  <c r="L55" i="24"/>
  <c r="K55" i="24"/>
  <c r="J55" i="24"/>
  <c r="I55" i="24"/>
  <c r="H55" i="24"/>
  <c r="H69" i="24" s="1"/>
  <c r="G55" i="24"/>
  <c r="G69" i="24" s="1"/>
  <c r="F55" i="24"/>
  <c r="F69" i="24" s="1"/>
  <c r="E55" i="24"/>
  <c r="D55" i="24"/>
  <c r="C55" i="24"/>
  <c r="B55" i="24"/>
  <c r="Y54" i="24"/>
  <c r="X54" i="24"/>
  <c r="X68" i="24" s="1"/>
  <c r="W54" i="24"/>
  <c r="W68" i="24" s="1"/>
  <c r="V54" i="24"/>
  <c r="V68" i="24" s="1"/>
  <c r="U54" i="24"/>
  <c r="T54" i="24"/>
  <c r="S54" i="24"/>
  <c r="S76" i="24" s="1"/>
  <c r="S173" i="4" s="1"/>
  <c r="R54" i="24"/>
  <c r="Q54" i="24"/>
  <c r="P54" i="24"/>
  <c r="P76" i="24" s="1"/>
  <c r="O54" i="24"/>
  <c r="O68" i="24" s="1"/>
  <c r="N54" i="24"/>
  <c r="N68" i="24" s="1"/>
  <c r="M54" i="24"/>
  <c r="M76" i="24" s="1"/>
  <c r="L54" i="24"/>
  <c r="K54" i="24"/>
  <c r="K76" i="24" s="1"/>
  <c r="K173" i="4" s="1"/>
  <c r="J54" i="24"/>
  <c r="I54" i="24"/>
  <c r="H54" i="24"/>
  <c r="H68" i="24" s="1"/>
  <c r="G54" i="24"/>
  <c r="F54" i="24"/>
  <c r="E54" i="24"/>
  <c r="E71" i="4" s="1"/>
  <c r="D54" i="24"/>
  <c r="D52" i="24" s="1"/>
  <c r="D69" i="4" s="1"/>
  <c r="C54" i="24"/>
  <c r="C52" i="24" s="1"/>
  <c r="C69" i="4" s="1"/>
  <c r="B54" i="24"/>
  <c r="Y53" i="24"/>
  <c r="X53" i="24"/>
  <c r="X67" i="24" s="1"/>
  <c r="W53" i="24"/>
  <c r="W67" i="24" s="1"/>
  <c r="V53" i="24"/>
  <c r="U53" i="24"/>
  <c r="T53" i="24"/>
  <c r="S53" i="24"/>
  <c r="S75" i="24" s="1"/>
  <c r="R53" i="24"/>
  <c r="R52" i="24" s="1"/>
  <c r="Q53" i="24"/>
  <c r="Q52" i="24" s="1"/>
  <c r="P53" i="24"/>
  <c r="P67" i="24" s="1"/>
  <c r="O53" i="24"/>
  <c r="O67" i="24" s="1"/>
  <c r="N53" i="24"/>
  <c r="M53" i="24"/>
  <c r="L53" i="24"/>
  <c r="L75" i="24" s="1"/>
  <c r="K53" i="24"/>
  <c r="K75" i="24" s="1"/>
  <c r="J53" i="24"/>
  <c r="I53" i="24"/>
  <c r="H53" i="24"/>
  <c r="G53" i="24"/>
  <c r="G75" i="24" s="1"/>
  <c r="G172" i="4" s="1"/>
  <c r="F53" i="24"/>
  <c r="F75" i="24" s="1"/>
  <c r="F172" i="4" s="1"/>
  <c r="E53" i="24"/>
  <c r="D53" i="24"/>
  <c r="C53" i="24"/>
  <c r="B53" i="24"/>
  <c r="B52" i="24" s="1"/>
  <c r="B69" i="4" s="1"/>
  <c r="M52" i="24"/>
  <c r="M69" i="4" s="1"/>
  <c r="L52" i="24"/>
  <c r="L69" i="4" s="1"/>
  <c r="J52" i="24"/>
  <c r="H52" i="24"/>
  <c r="F52" i="24"/>
  <c r="E52" i="24"/>
  <c r="Y43" i="24"/>
  <c r="X43" i="24"/>
  <c r="W43" i="24"/>
  <c r="V43" i="24"/>
  <c r="U43" i="24"/>
  <c r="T43" i="24"/>
  <c r="S43" i="24"/>
  <c r="R43" i="24"/>
  <c r="Q43" i="24"/>
  <c r="P43" i="24"/>
  <c r="O43" i="24"/>
  <c r="N43" i="24"/>
  <c r="M43" i="24"/>
  <c r="L43" i="24"/>
  <c r="K43" i="24"/>
  <c r="J43" i="24"/>
  <c r="I43" i="24"/>
  <c r="H43" i="24"/>
  <c r="G43" i="24"/>
  <c r="F43" i="24"/>
  <c r="E43" i="24"/>
  <c r="D43" i="24"/>
  <c r="C43" i="24"/>
  <c r="B43" i="24"/>
  <c r="Y40" i="24"/>
  <c r="X40" i="24"/>
  <c r="W40" i="24"/>
  <c r="V40" i="24"/>
  <c r="U40" i="24"/>
  <c r="T40" i="24"/>
  <c r="S40" i="24"/>
  <c r="R40" i="24"/>
  <c r="Q40" i="24"/>
  <c r="P40" i="24"/>
  <c r="O40" i="24"/>
  <c r="N40" i="24"/>
  <c r="M40" i="24"/>
  <c r="L40" i="24"/>
  <c r="K40" i="24"/>
  <c r="J40" i="24"/>
  <c r="I40" i="24"/>
  <c r="H40" i="24"/>
  <c r="G40" i="24"/>
  <c r="F40" i="24"/>
  <c r="E40" i="24"/>
  <c r="D40" i="24"/>
  <c r="C40" i="24"/>
  <c r="B40" i="24"/>
  <c r="Y34" i="24"/>
  <c r="X34" i="24"/>
  <c r="W34" i="24"/>
  <c r="V34" i="24"/>
  <c r="U34" i="24"/>
  <c r="T34" i="24"/>
  <c r="S34" i="24"/>
  <c r="R34" i="24"/>
  <c r="Q34" i="24"/>
  <c r="P34" i="24"/>
  <c r="O34" i="24"/>
  <c r="N34" i="24"/>
  <c r="M34" i="24"/>
  <c r="L34" i="24"/>
  <c r="K34" i="24"/>
  <c r="J34" i="24"/>
  <c r="I34" i="24"/>
  <c r="H34" i="24"/>
  <c r="G34" i="24"/>
  <c r="F34" i="24"/>
  <c r="E34" i="24"/>
  <c r="D34" i="24"/>
  <c r="C34" i="24"/>
  <c r="B34" i="24"/>
  <c r="Y29" i="24"/>
  <c r="X29" i="24"/>
  <c r="W29" i="24"/>
  <c r="V29" i="24"/>
  <c r="U29" i="24"/>
  <c r="T29" i="24"/>
  <c r="S29" i="24"/>
  <c r="R29" i="24"/>
  <c r="Q29" i="24"/>
  <c r="P29" i="24"/>
  <c r="O29" i="24"/>
  <c r="N29" i="24"/>
  <c r="M29" i="24"/>
  <c r="L29" i="24"/>
  <c r="K29" i="24"/>
  <c r="J29" i="24"/>
  <c r="I29" i="24"/>
  <c r="H29" i="24"/>
  <c r="G29" i="24"/>
  <c r="F29" i="24"/>
  <c r="E29" i="24"/>
  <c r="D29" i="24"/>
  <c r="C29" i="24"/>
  <c r="B29" i="24"/>
  <c r="Y28" i="24"/>
  <c r="X28" i="24"/>
  <c r="W28" i="24"/>
  <c r="V28" i="24"/>
  <c r="U28" i="24"/>
  <c r="T28" i="24"/>
  <c r="S28" i="24"/>
  <c r="R28" i="24"/>
  <c r="Q28" i="24"/>
  <c r="P28" i="24"/>
  <c r="O28" i="24"/>
  <c r="N28" i="24"/>
  <c r="M28" i="24"/>
  <c r="L28" i="24"/>
  <c r="K28" i="24"/>
  <c r="J28" i="24"/>
  <c r="I28" i="24"/>
  <c r="H28" i="24"/>
  <c r="G28" i="24"/>
  <c r="F28" i="24"/>
  <c r="E28" i="24"/>
  <c r="D28" i="24"/>
  <c r="C28" i="24"/>
  <c r="B28" i="24"/>
  <c r="Y27" i="24"/>
  <c r="X27" i="24"/>
  <c r="W27" i="24"/>
  <c r="V27" i="24"/>
  <c r="U27" i="24"/>
  <c r="T27" i="24"/>
  <c r="S27" i="24"/>
  <c r="R27" i="24"/>
  <c r="Q27" i="24"/>
  <c r="P27" i="24"/>
  <c r="O27" i="24"/>
  <c r="N27" i="24"/>
  <c r="M27" i="24"/>
  <c r="L27" i="24"/>
  <c r="K27" i="24"/>
  <c r="J27" i="24"/>
  <c r="I27" i="24"/>
  <c r="H27" i="24"/>
  <c r="G27" i="24"/>
  <c r="F27" i="24"/>
  <c r="E27" i="24"/>
  <c r="D27" i="24"/>
  <c r="C27" i="24"/>
  <c r="B27" i="24"/>
  <c r="Y25" i="24"/>
  <c r="X25" i="24"/>
  <c r="W25" i="24"/>
  <c r="V25" i="24"/>
  <c r="U25" i="24"/>
  <c r="T25" i="24"/>
  <c r="S25" i="24"/>
  <c r="R25" i="24"/>
  <c r="Q25" i="24"/>
  <c r="P25" i="24"/>
  <c r="O25" i="24"/>
  <c r="N25" i="24"/>
  <c r="M25" i="24"/>
  <c r="L25" i="24"/>
  <c r="K25" i="24"/>
  <c r="J25" i="24"/>
  <c r="I25" i="24"/>
  <c r="H25" i="24"/>
  <c r="G25" i="24"/>
  <c r="F25" i="24"/>
  <c r="E25" i="24"/>
  <c r="D25" i="24"/>
  <c r="C25" i="24"/>
  <c r="Y24" i="24"/>
  <c r="X24" i="24"/>
  <c r="W24" i="24"/>
  <c r="V24" i="24"/>
  <c r="U24" i="24"/>
  <c r="T24" i="24"/>
  <c r="S24" i="24"/>
  <c r="R24" i="24"/>
  <c r="Q24" i="24"/>
  <c r="P24" i="24"/>
  <c r="O24" i="24"/>
  <c r="N24" i="24"/>
  <c r="M24" i="24"/>
  <c r="L24" i="24"/>
  <c r="K24" i="24"/>
  <c r="J24" i="24"/>
  <c r="I24" i="24"/>
  <c r="H24" i="24"/>
  <c r="G24" i="24"/>
  <c r="F24" i="24"/>
  <c r="E24" i="24"/>
  <c r="D24" i="24"/>
  <c r="C24" i="24"/>
  <c r="Y23" i="24"/>
  <c r="X23" i="24"/>
  <c r="W23" i="24"/>
  <c r="V23" i="24"/>
  <c r="U23" i="24"/>
  <c r="T23" i="24"/>
  <c r="S23" i="24"/>
  <c r="R23" i="24"/>
  <c r="Q23" i="24"/>
  <c r="P23" i="24"/>
  <c r="O23" i="24"/>
  <c r="N23" i="24"/>
  <c r="M23" i="24"/>
  <c r="L23" i="24"/>
  <c r="K23" i="24"/>
  <c r="J23" i="24"/>
  <c r="I23" i="24"/>
  <c r="H23" i="24"/>
  <c r="G23" i="24"/>
  <c r="F23" i="24"/>
  <c r="E23" i="24"/>
  <c r="D23" i="24"/>
  <c r="C23" i="24"/>
  <c r="Y4" i="24"/>
  <c r="Y3" i="24" s="1"/>
  <c r="X4" i="24"/>
  <c r="X3" i="24" s="1"/>
  <c r="W4" i="24"/>
  <c r="W3" i="24" s="1"/>
  <c r="W17" i="4" s="1"/>
  <c r="V4" i="24"/>
  <c r="U4" i="24"/>
  <c r="T4" i="24"/>
  <c r="S4" i="24"/>
  <c r="R4" i="24"/>
  <c r="R3" i="24" s="1"/>
  <c r="R17" i="4" s="1"/>
  <c r="Q4" i="24"/>
  <c r="P4" i="24"/>
  <c r="P3" i="24" s="1"/>
  <c r="P17" i="4" s="1"/>
  <c r="O4" i="24"/>
  <c r="N4" i="24"/>
  <c r="M4" i="24"/>
  <c r="L4" i="24"/>
  <c r="K4" i="24"/>
  <c r="J4" i="24"/>
  <c r="I4" i="24"/>
  <c r="H4" i="24"/>
  <c r="G4" i="24"/>
  <c r="F4" i="24"/>
  <c r="E4" i="24"/>
  <c r="D4" i="24"/>
  <c r="C4" i="24"/>
  <c r="C3" i="24" s="1"/>
  <c r="C17" i="4" s="1"/>
  <c r="B4" i="24"/>
  <c r="B3" i="24" s="1"/>
  <c r="B17" i="4" s="1"/>
  <c r="V3" i="24"/>
  <c r="U3" i="24"/>
  <c r="T3" i="24"/>
  <c r="S3" i="24"/>
  <c r="Q3" i="24"/>
  <c r="O3" i="24"/>
  <c r="N3" i="24"/>
  <c r="M3" i="24"/>
  <c r="L3" i="24"/>
  <c r="L17" i="4" s="1"/>
  <c r="K3" i="24"/>
  <c r="J3" i="24"/>
  <c r="I3" i="24"/>
  <c r="H3" i="24"/>
  <c r="G3" i="24"/>
  <c r="F3" i="24"/>
  <c r="E3" i="24"/>
  <c r="D3" i="24"/>
  <c r="Y214" i="23"/>
  <c r="X214" i="23"/>
  <c r="W214" i="23"/>
  <c r="V214" i="23"/>
  <c r="U214" i="23"/>
  <c r="T214" i="23"/>
  <c r="S214" i="23"/>
  <c r="R214" i="23"/>
  <c r="Q214" i="23"/>
  <c r="P214" i="23"/>
  <c r="O214" i="23"/>
  <c r="N214" i="23"/>
  <c r="M214" i="23"/>
  <c r="L214" i="23"/>
  <c r="K214" i="23"/>
  <c r="J214" i="23"/>
  <c r="I214" i="23"/>
  <c r="H214" i="23"/>
  <c r="G214" i="23"/>
  <c r="F214" i="23"/>
  <c r="E214" i="23"/>
  <c r="D214" i="23"/>
  <c r="C214" i="23"/>
  <c r="B214" i="23"/>
  <c r="Y212" i="23"/>
  <c r="X212" i="23"/>
  <c r="W212" i="23"/>
  <c r="V212" i="23"/>
  <c r="U212" i="23"/>
  <c r="T212" i="23"/>
  <c r="S212" i="23"/>
  <c r="R212" i="23"/>
  <c r="Q212" i="23"/>
  <c r="P212" i="23"/>
  <c r="O212" i="23"/>
  <c r="N212" i="23"/>
  <c r="M212" i="23"/>
  <c r="L212" i="23"/>
  <c r="K212" i="23"/>
  <c r="J212" i="23"/>
  <c r="I212" i="23"/>
  <c r="H212" i="23"/>
  <c r="G212" i="23"/>
  <c r="F212" i="23"/>
  <c r="E212" i="23"/>
  <c r="D212" i="23"/>
  <c r="C212" i="23"/>
  <c r="B212" i="23"/>
  <c r="U211" i="23"/>
  <c r="E211" i="23"/>
  <c r="D211" i="23"/>
  <c r="Y210" i="23"/>
  <c r="X210" i="23"/>
  <c r="W210" i="23"/>
  <c r="V210" i="23"/>
  <c r="U210" i="23"/>
  <c r="T210" i="23"/>
  <c r="S210" i="23"/>
  <c r="R210" i="23"/>
  <c r="Q210" i="23"/>
  <c r="P210" i="23"/>
  <c r="O210" i="23"/>
  <c r="N210" i="23"/>
  <c r="M210" i="23"/>
  <c r="L210" i="23"/>
  <c r="K210" i="23"/>
  <c r="J210" i="23"/>
  <c r="I210" i="23"/>
  <c r="H210" i="23"/>
  <c r="G210" i="23"/>
  <c r="F210" i="23"/>
  <c r="E210" i="23"/>
  <c r="D210" i="23"/>
  <c r="C210" i="23"/>
  <c r="B210" i="23"/>
  <c r="Y209" i="23"/>
  <c r="X209" i="23"/>
  <c r="W209" i="23"/>
  <c r="V209" i="23"/>
  <c r="U209" i="23"/>
  <c r="T209" i="23"/>
  <c r="S209" i="23"/>
  <c r="R209" i="23"/>
  <c r="Q209" i="23"/>
  <c r="P209" i="23"/>
  <c r="O209" i="23"/>
  <c r="N209" i="23"/>
  <c r="M209" i="23"/>
  <c r="L209" i="23"/>
  <c r="K209" i="23"/>
  <c r="J209" i="23"/>
  <c r="I209" i="23"/>
  <c r="H209" i="23"/>
  <c r="G209" i="23"/>
  <c r="F209" i="23"/>
  <c r="E209" i="23"/>
  <c r="D209" i="23"/>
  <c r="C209" i="23"/>
  <c r="B209" i="23"/>
  <c r="Y208" i="23"/>
  <c r="X208" i="23"/>
  <c r="W208" i="23"/>
  <c r="V208" i="23"/>
  <c r="U208" i="23"/>
  <c r="T208" i="23"/>
  <c r="S208" i="23"/>
  <c r="R208" i="23"/>
  <c r="Q208" i="23"/>
  <c r="P208" i="23"/>
  <c r="O208" i="23"/>
  <c r="N208" i="23"/>
  <c r="M208" i="23"/>
  <c r="L208" i="23"/>
  <c r="K208" i="23"/>
  <c r="J208" i="23"/>
  <c r="I208" i="23"/>
  <c r="H208" i="23"/>
  <c r="G208" i="23"/>
  <c r="F208" i="23"/>
  <c r="E208" i="23"/>
  <c r="D208" i="23"/>
  <c r="C208" i="23"/>
  <c r="B208" i="23"/>
  <c r="Y207" i="23"/>
  <c r="X207" i="23"/>
  <c r="W207" i="23"/>
  <c r="V207" i="23"/>
  <c r="U207" i="23"/>
  <c r="T207" i="23"/>
  <c r="S207" i="23"/>
  <c r="R207" i="23"/>
  <c r="Q207" i="23"/>
  <c r="P207" i="23"/>
  <c r="O207" i="23"/>
  <c r="N207" i="23"/>
  <c r="M207" i="23"/>
  <c r="L207" i="23"/>
  <c r="K207" i="23"/>
  <c r="J207" i="23"/>
  <c r="I207" i="23"/>
  <c r="H207" i="23"/>
  <c r="G207" i="23"/>
  <c r="F207" i="23"/>
  <c r="E207" i="23"/>
  <c r="D207" i="23"/>
  <c r="C207" i="23"/>
  <c r="B207" i="23"/>
  <c r="Y206" i="23"/>
  <c r="X206" i="23"/>
  <c r="W206" i="23"/>
  <c r="V206" i="23"/>
  <c r="U206" i="23"/>
  <c r="T206" i="23"/>
  <c r="S206" i="23"/>
  <c r="R206" i="23"/>
  <c r="Q206" i="23"/>
  <c r="P206" i="23"/>
  <c r="O206" i="23"/>
  <c r="N206" i="23"/>
  <c r="M206" i="23"/>
  <c r="L206" i="23"/>
  <c r="K206" i="23"/>
  <c r="J206" i="23"/>
  <c r="I206" i="23"/>
  <c r="H206" i="23"/>
  <c r="G206" i="23"/>
  <c r="F206" i="23"/>
  <c r="E206" i="23"/>
  <c r="D206" i="23"/>
  <c r="C206" i="23"/>
  <c r="B206" i="23"/>
  <c r="K203" i="23"/>
  <c r="D203" i="23"/>
  <c r="S202" i="23"/>
  <c r="Y200" i="23"/>
  <c r="X200" i="23"/>
  <c r="W200" i="23"/>
  <c r="V200" i="23"/>
  <c r="U200" i="23"/>
  <c r="T200" i="23"/>
  <c r="S200" i="23"/>
  <c r="R200" i="23"/>
  <c r="Q200" i="23"/>
  <c r="P200" i="23"/>
  <c r="O200" i="23"/>
  <c r="N200" i="23"/>
  <c r="M200" i="23"/>
  <c r="L200" i="23"/>
  <c r="K200" i="23"/>
  <c r="J200" i="23"/>
  <c r="I200" i="23"/>
  <c r="H200" i="23"/>
  <c r="G200" i="23"/>
  <c r="F200" i="23"/>
  <c r="E200" i="23"/>
  <c r="D200" i="23"/>
  <c r="C200" i="23"/>
  <c r="B200" i="23"/>
  <c r="Y199" i="23"/>
  <c r="X199" i="23"/>
  <c r="W199" i="23"/>
  <c r="V199" i="23"/>
  <c r="U199" i="23"/>
  <c r="T199" i="23"/>
  <c r="S199" i="23"/>
  <c r="R199" i="23"/>
  <c r="Q199" i="23"/>
  <c r="P199" i="23"/>
  <c r="O199" i="23"/>
  <c r="N199" i="23"/>
  <c r="M199" i="23"/>
  <c r="L199" i="23"/>
  <c r="K199" i="23"/>
  <c r="J199" i="23"/>
  <c r="I199" i="23"/>
  <c r="H199" i="23"/>
  <c r="G199" i="23"/>
  <c r="F199" i="23"/>
  <c r="E199" i="23"/>
  <c r="D199" i="23"/>
  <c r="C199" i="23"/>
  <c r="B199" i="23"/>
  <c r="Y198" i="23"/>
  <c r="X198" i="23"/>
  <c r="W198" i="23"/>
  <c r="V198" i="23"/>
  <c r="U198" i="23"/>
  <c r="T198" i="23"/>
  <c r="S198" i="23"/>
  <c r="R198" i="23"/>
  <c r="Q198" i="23"/>
  <c r="P198" i="23"/>
  <c r="O198" i="23"/>
  <c r="N198" i="23"/>
  <c r="M198" i="23"/>
  <c r="L198" i="23"/>
  <c r="K198" i="23"/>
  <c r="J198" i="23"/>
  <c r="I198" i="23"/>
  <c r="H198" i="23"/>
  <c r="G198" i="23"/>
  <c r="F198" i="23"/>
  <c r="E198" i="23"/>
  <c r="D198" i="23"/>
  <c r="C198" i="23"/>
  <c r="B198" i="23"/>
  <c r="Y197" i="23"/>
  <c r="X197" i="23"/>
  <c r="W197" i="23"/>
  <c r="V197" i="23"/>
  <c r="U197" i="23"/>
  <c r="T197" i="23"/>
  <c r="S197" i="23"/>
  <c r="R197" i="23"/>
  <c r="Q197" i="23"/>
  <c r="P197" i="23"/>
  <c r="O197" i="23"/>
  <c r="N197" i="23"/>
  <c r="M197" i="23"/>
  <c r="L197" i="23"/>
  <c r="K197" i="23"/>
  <c r="J197" i="23"/>
  <c r="I197" i="23"/>
  <c r="H197" i="23"/>
  <c r="G197" i="23"/>
  <c r="F197" i="23"/>
  <c r="E197" i="23"/>
  <c r="D197" i="23"/>
  <c r="C197" i="23"/>
  <c r="B197" i="23"/>
  <c r="Y196" i="23"/>
  <c r="X196" i="23"/>
  <c r="W196" i="23"/>
  <c r="V196" i="23"/>
  <c r="U196" i="23"/>
  <c r="T196" i="23"/>
  <c r="S196" i="23"/>
  <c r="R196" i="23"/>
  <c r="Q196" i="23"/>
  <c r="P196" i="23"/>
  <c r="O196" i="23"/>
  <c r="N196" i="23"/>
  <c r="M196" i="23"/>
  <c r="L196" i="23"/>
  <c r="K196" i="23"/>
  <c r="J196" i="23"/>
  <c r="I196" i="23"/>
  <c r="H196" i="23"/>
  <c r="G196" i="23"/>
  <c r="F196" i="23"/>
  <c r="E196" i="23"/>
  <c r="D196" i="23"/>
  <c r="C196" i="23"/>
  <c r="B196" i="23"/>
  <c r="Y195" i="23"/>
  <c r="X195" i="23"/>
  <c r="W195" i="23"/>
  <c r="V195" i="23"/>
  <c r="U195" i="23"/>
  <c r="T195" i="23"/>
  <c r="S195" i="23"/>
  <c r="R195" i="23"/>
  <c r="Q195" i="23"/>
  <c r="P195" i="23"/>
  <c r="O195" i="23"/>
  <c r="N195" i="23"/>
  <c r="M195" i="23"/>
  <c r="L195" i="23"/>
  <c r="K195" i="23"/>
  <c r="J195" i="23"/>
  <c r="I195" i="23"/>
  <c r="H195" i="23"/>
  <c r="G195" i="23"/>
  <c r="F195" i="23"/>
  <c r="E195" i="23"/>
  <c r="D195" i="23"/>
  <c r="C195" i="23"/>
  <c r="B195" i="23"/>
  <c r="Y191" i="23"/>
  <c r="X191" i="23"/>
  <c r="W191" i="23"/>
  <c r="V191" i="23"/>
  <c r="U191" i="23"/>
  <c r="T191" i="23"/>
  <c r="S191" i="23"/>
  <c r="R191" i="23"/>
  <c r="Q191" i="23"/>
  <c r="P191" i="23"/>
  <c r="O191" i="23"/>
  <c r="N191" i="23"/>
  <c r="M191" i="23"/>
  <c r="L191" i="23"/>
  <c r="K191" i="23"/>
  <c r="J191" i="23"/>
  <c r="I191" i="23"/>
  <c r="H191" i="23"/>
  <c r="G191" i="23"/>
  <c r="F191" i="23"/>
  <c r="E191" i="23"/>
  <c r="D191" i="23"/>
  <c r="C191" i="23"/>
  <c r="B191" i="23"/>
  <c r="Y190" i="23"/>
  <c r="X190" i="23"/>
  <c r="W190" i="23"/>
  <c r="V190" i="23"/>
  <c r="U190" i="23"/>
  <c r="T190" i="23"/>
  <c r="S190" i="23"/>
  <c r="R190" i="23"/>
  <c r="Q190" i="23"/>
  <c r="P190" i="23"/>
  <c r="O190" i="23"/>
  <c r="N190" i="23"/>
  <c r="M190" i="23"/>
  <c r="L190" i="23"/>
  <c r="K190" i="23"/>
  <c r="J190" i="23"/>
  <c r="I190" i="23"/>
  <c r="H190" i="23"/>
  <c r="G190" i="23"/>
  <c r="F190" i="23"/>
  <c r="E190" i="23"/>
  <c r="D190" i="23"/>
  <c r="C190" i="23"/>
  <c r="B190" i="23"/>
  <c r="Y189" i="23"/>
  <c r="X189" i="23"/>
  <c r="W189" i="23"/>
  <c r="V189" i="23"/>
  <c r="U189" i="23"/>
  <c r="T189" i="23"/>
  <c r="S189" i="23"/>
  <c r="R189" i="23"/>
  <c r="Q189" i="23"/>
  <c r="P189" i="23"/>
  <c r="O189" i="23"/>
  <c r="N189" i="23"/>
  <c r="M189" i="23"/>
  <c r="L189" i="23"/>
  <c r="K189" i="23"/>
  <c r="J189" i="23"/>
  <c r="I189" i="23"/>
  <c r="H189" i="23"/>
  <c r="G189" i="23"/>
  <c r="F189" i="23"/>
  <c r="E189" i="23"/>
  <c r="D189" i="23"/>
  <c r="C189" i="23"/>
  <c r="B189" i="23"/>
  <c r="Y188" i="23"/>
  <c r="X188" i="23"/>
  <c r="W188" i="23"/>
  <c r="V188" i="23"/>
  <c r="U188" i="23"/>
  <c r="T188" i="23"/>
  <c r="S188" i="23"/>
  <c r="R188" i="23"/>
  <c r="Q188" i="23"/>
  <c r="P188" i="23"/>
  <c r="O188" i="23"/>
  <c r="N188" i="23"/>
  <c r="M188" i="23"/>
  <c r="L188" i="23"/>
  <c r="K188" i="23"/>
  <c r="J188" i="23"/>
  <c r="I188" i="23"/>
  <c r="H188" i="23"/>
  <c r="G188" i="23"/>
  <c r="F188" i="23"/>
  <c r="E188" i="23"/>
  <c r="D188" i="23"/>
  <c r="C188" i="23"/>
  <c r="B188" i="23"/>
  <c r="Y187" i="23"/>
  <c r="X187" i="23"/>
  <c r="W187" i="23"/>
  <c r="V187" i="23"/>
  <c r="U187" i="23"/>
  <c r="T187" i="23"/>
  <c r="S187" i="23"/>
  <c r="R187" i="23"/>
  <c r="Q187" i="23"/>
  <c r="P187" i="23"/>
  <c r="O187" i="23"/>
  <c r="N187" i="23"/>
  <c r="M187" i="23"/>
  <c r="L187" i="23"/>
  <c r="K187" i="23"/>
  <c r="J187" i="23"/>
  <c r="I187" i="23"/>
  <c r="H187" i="23"/>
  <c r="G187" i="23"/>
  <c r="F187" i="23"/>
  <c r="E187" i="23"/>
  <c r="D187" i="23"/>
  <c r="C187" i="23"/>
  <c r="B187" i="23"/>
  <c r="Y186" i="23"/>
  <c r="X186" i="23"/>
  <c r="W186" i="23"/>
  <c r="V186" i="23"/>
  <c r="U186" i="23"/>
  <c r="T186" i="23"/>
  <c r="S186" i="23"/>
  <c r="R186" i="23"/>
  <c r="Q186" i="23"/>
  <c r="P186" i="23"/>
  <c r="O186" i="23"/>
  <c r="N186" i="23"/>
  <c r="M186" i="23"/>
  <c r="L186" i="23"/>
  <c r="K186" i="23"/>
  <c r="J186" i="23"/>
  <c r="I186" i="23"/>
  <c r="H186" i="23"/>
  <c r="G186" i="23"/>
  <c r="F186" i="23"/>
  <c r="E186" i="23"/>
  <c r="D186" i="23"/>
  <c r="C186" i="23"/>
  <c r="B186" i="23"/>
  <c r="Y185" i="23"/>
  <c r="X185" i="23"/>
  <c r="W185" i="23"/>
  <c r="V185" i="23"/>
  <c r="U185" i="23"/>
  <c r="T185" i="23"/>
  <c r="S185" i="23"/>
  <c r="R185" i="23"/>
  <c r="Q185" i="23"/>
  <c r="P185" i="23"/>
  <c r="O185" i="23"/>
  <c r="N185" i="23"/>
  <c r="M185" i="23"/>
  <c r="L185" i="23"/>
  <c r="K185" i="23"/>
  <c r="J185" i="23"/>
  <c r="I185" i="23"/>
  <c r="H185" i="23"/>
  <c r="G185" i="23"/>
  <c r="F185" i="23"/>
  <c r="E185" i="23"/>
  <c r="D185" i="23"/>
  <c r="C185" i="23"/>
  <c r="B185" i="23"/>
  <c r="Y184" i="23"/>
  <c r="X184" i="23"/>
  <c r="W184" i="23"/>
  <c r="V184" i="23"/>
  <c r="U184" i="23"/>
  <c r="T184" i="23"/>
  <c r="S184" i="23"/>
  <c r="R184" i="23"/>
  <c r="Q184" i="23"/>
  <c r="P184" i="23"/>
  <c r="O184" i="23"/>
  <c r="N184" i="23"/>
  <c r="M184" i="23"/>
  <c r="L184" i="23"/>
  <c r="K184" i="23"/>
  <c r="J184" i="23"/>
  <c r="I184" i="23"/>
  <c r="H184" i="23"/>
  <c r="G184" i="23"/>
  <c r="F184" i="23"/>
  <c r="E184" i="23"/>
  <c r="D184" i="23"/>
  <c r="C184" i="23"/>
  <c r="B184" i="23"/>
  <c r="Y178" i="23"/>
  <c r="X178" i="23"/>
  <c r="W178" i="23"/>
  <c r="V178" i="23"/>
  <c r="U178" i="23"/>
  <c r="T178" i="23"/>
  <c r="S178" i="23"/>
  <c r="R178" i="23"/>
  <c r="Q178" i="23"/>
  <c r="P178" i="23"/>
  <c r="O178" i="23"/>
  <c r="N178" i="23"/>
  <c r="M178" i="23"/>
  <c r="L178" i="23"/>
  <c r="K178" i="23"/>
  <c r="J178" i="23"/>
  <c r="I178" i="23"/>
  <c r="H178" i="23"/>
  <c r="G178" i="23"/>
  <c r="F178" i="23"/>
  <c r="E178" i="23"/>
  <c r="D178" i="23"/>
  <c r="C178" i="23"/>
  <c r="B178" i="23"/>
  <c r="Y177" i="23"/>
  <c r="X177" i="23"/>
  <c r="W177" i="23"/>
  <c r="V177" i="23"/>
  <c r="U177" i="23"/>
  <c r="T177" i="23"/>
  <c r="S177" i="23"/>
  <c r="R177" i="23"/>
  <c r="Q177" i="23"/>
  <c r="P177" i="23"/>
  <c r="O177" i="23"/>
  <c r="N177" i="23"/>
  <c r="M177" i="23"/>
  <c r="L177" i="23"/>
  <c r="K177" i="23"/>
  <c r="J177" i="23"/>
  <c r="I177" i="23"/>
  <c r="H177" i="23"/>
  <c r="G177" i="23"/>
  <c r="F177" i="23"/>
  <c r="E177" i="23"/>
  <c r="D177" i="23"/>
  <c r="C177" i="23"/>
  <c r="B177" i="23"/>
  <c r="Y174" i="23"/>
  <c r="X174" i="23"/>
  <c r="W174" i="23"/>
  <c r="V174" i="23"/>
  <c r="U174" i="23"/>
  <c r="T174" i="23"/>
  <c r="S174" i="23"/>
  <c r="R174" i="23"/>
  <c r="Q174" i="23"/>
  <c r="P174" i="23"/>
  <c r="O174" i="23"/>
  <c r="N174" i="23"/>
  <c r="M174" i="23"/>
  <c r="L174" i="23"/>
  <c r="K174" i="23"/>
  <c r="J174" i="23"/>
  <c r="I174" i="23"/>
  <c r="H174" i="23"/>
  <c r="G174" i="23"/>
  <c r="F174" i="23"/>
  <c r="E174" i="23"/>
  <c r="D174" i="23"/>
  <c r="C174" i="23"/>
  <c r="B174" i="23"/>
  <c r="Y173" i="23"/>
  <c r="X173" i="23"/>
  <c r="W173" i="23"/>
  <c r="V173" i="23"/>
  <c r="U173" i="23"/>
  <c r="T173" i="23"/>
  <c r="S173" i="23"/>
  <c r="R173" i="23"/>
  <c r="Q173" i="23"/>
  <c r="P173" i="23"/>
  <c r="O173" i="23"/>
  <c r="N173" i="23"/>
  <c r="M173" i="23"/>
  <c r="L173" i="23"/>
  <c r="K173" i="23"/>
  <c r="J173" i="23"/>
  <c r="I173" i="23"/>
  <c r="H173" i="23"/>
  <c r="G173" i="23"/>
  <c r="F173" i="23"/>
  <c r="E173" i="23"/>
  <c r="D173" i="23"/>
  <c r="C173" i="23"/>
  <c r="B173" i="23"/>
  <c r="Y169" i="23"/>
  <c r="X169" i="23"/>
  <c r="W169" i="23"/>
  <c r="V169" i="23"/>
  <c r="U169" i="23"/>
  <c r="T169" i="23"/>
  <c r="S169" i="23"/>
  <c r="R169" i="23"/>
  <c r="Q169" i="23"/>
  <c r="P169" i="23"/>
  <c r="O169" i="23"/>
  <c r="N169" i="23"/>
  <c r="M169" i="23"/>
  <c r="L169" i="23"/>
  <c r="K169" i="23"/>
  <c r="J169" i="23"/>
  <c r="I169" i="23"/>
  <c r="H169" i="23"/>
  <c r="G169" i="23"/>
  <c r="F169" i="23"/>
  <c r="E169" i="23"/>
  <c r="D169" i="23"/>
  <c r="C169" i="23"/>
  <c r="B169" i="23"/>
  <c r="Y168" i="23"/>
  <c r="X168" i="23"/>
  <c r="W168" i="23"/>
  <c r="V168" i="23"/>
  <c r="U168" i="23"/>
  <c r="T168" i="23"/>
  <c r="S168" i="23"/>
  <c r="R168" i="23"/>
  <c r="Q168" i="23"/>
  <c r="P168" i="23"/>
  <c r="O168" i="23"/>
  <c r="N168" i="23"/>
  <c r="M168" i="23"/>
  <c r="L168" i="23"/>
  <c r="K168" i="23"/>
  <c r="J168" i="23"/>
  <c r="I168" i="23"/>
  <c r="H168" i="23"/>
  <c r="G168" i="23"/>
  <c r="F168" i="23"/>
  <c r="E168" i="23"/>
  <c r="D168" i="23"/>
  <c r="C168" i="23"/>
  <c r="B168" i="23"/>
  <c r="Y167" i="23"/>
  <c r="X167" i="23"/>
  <c r="W167" i="23"/>
  <c r="V167" i="23"/>
  <c r="U167" i="23"/>
  <c r="T167" i="23"/>
  <c r="S167" i="23"/>
  <c r="R167" i="23"/>
  <c r="Q167" i="23"/>
  <c r="P167" i="23"/>
  <c r="O167" i="23"/>
  <c r="N167" i="23"/>
  <c r="M167" i="23"/>
  <c r="L167" i="23"/>
  <c r="K167" i="23"/>
  <c r="J167" i="23"/>
  <c r="I167" i="23"/>
  <c r="H167" i="23"/>
  <c r="G167" i="23"/>
  <c r="F167" i="23"/>
  <c r="E167" i="23"/>
  <c r="D167" i="23"/>
  <c r="C167" i="23"/>
  <c r="B167" i="23"/>
  <c r="Y166" i="23"/>
  <c r="X166" i="23"/>
  <c r="W166" i="23"/>
  <c r="V166" i="23"/>
  <c r="U166" i="23"/>
  <c r="T166" i="23"/>
  <c r="S166" i="23"/>
  <c r="R166" i="23"/>
  <c r="Q166" i="23"/>
  <c r="P166" i="23"/>
  <c r="O166" i="23"/>
  <c r="N166" i="23"/>
  <c r="M166" i="23"/>
  <c r="L166" i="23"/>
  <c r="K166" i="23"/>
  <c r="J166" i="23"/>
  <c r="I166" i="23"/>
  <c r="H166" i="23"/>
  <c r="G166" i="23"/>
  <c r="F166" i="23"/>
  <c r="E166" i="23"/>
  <c r="D166" i="23"/>
  <c r="C166" i="23"/>
  <c r="B166" i="23"/>
  <c r="Y162" i="23"/>
  <c r="X162" i="23"/>
  <c r="W162" i="23"/>
  <c r="V162" i="23"/>
  <c r="U162" i="23"/>
  <c r="T162" i="23"/>
  <c r="S162" i="23"/>
  <c r="R162" i="23"/>
  <c r="Q162" i="23"/>
  <c r="P162" i="23"/>
  <c r="O162" i="23"/>
  <c r="N162" i="23"/>
  <c r="M162" i="23"/>
  <c r="L162" i="23"/>
  <c r="K162" i="23"/>
  <c r="J162" i="23"/>
  <c r="I162" i="23"/>
  <c r="H162" i="23"/>
  <c r="G162" i="23"/>
  <c r="F162" i="23"/>
  <c r="E162" i="23"/>
  <c r="D162" i="23"/>
  <c r="C162" i="23"/>
  <c r="B162" i="23"/>
  <c r="Y159" i="23"/>
  <c r="X159" i="23"/>
  <c r="W159" i="23"/>
  <c r="V159" i="23"/>
  <c r="U159" i="23"/>
  <c r="T159" i="23"/>
  <c r="S159" i="23"/>
  <c r="R159" i="23"/>
  <c r="Q159" i="23"/>
  <c r="P159" i="23"/>
  <c r="O159" i="23"/>
  <c r="N159" i="23"/>
  <c r="M159" i="23"/>
  <c r="L159" i="23"/>
  <c r="K159" i="23"/>
  <c r="J159" i="23"/>
  <c r="I159" i="23"/>
  <c r="H159" i="23"/>
  <c r="G159" i="23"/>
  <c r="F159" i="23"/>
  <c r="E159" i="23"/>
  <c r="D159" i="23"/>
  <c r="C159" i="23"/>
  <c r="B159" i="23"/>
  <c r="Y156" i="23"/>
  <c r="X156" i="23"/>
  <c r="W156" i="23"/>
  <c r="V156" i="23"/>
  <c r="U156" i="23"/>
  <c r="T156" i="23"/>
  <c r="S156" i="23"/>
  <c r="R156" i="23"/>
  <c r="Q156" i="23"/>
  <c r="P156" i="23"/>
  <c r="O156" i="23"/>
  <c r="N156" i="23"/>
  <c r="M156" i="23"/>
  <c r="L156" i="23"/>
  <c r="K156" i="23"/>
  <c r="J156" i="23"/>
  <c r="I156" i="23"/>
  <c r="H156" i="23"/>
  <c r="G156" i="23"/>
  <c r="F156" i="23"/>
  <c r="E156" i="23"/>
  <c r="D156" i="23"/>
  <c r="C156" i="23"/>
  <c r="B156" i="23"/>
  <c r="Y152" i="23"/>
  <c r="X152" i="23"/>
  <c r="W152" i="23"/>
  <c r="V152" i="23"/>
  <c r="U152" i="23"/>
  <c r="T152" i="23"/>
  <c r="S152" i="23"/>
  <c r="R152" i="23"/>
  <c r="Q152" i="23"/>
  <c r="P152" i="23"/>
  <c r="O152" i="23"/>
  <c r="N152" i="23"/>
  <c r="M152" i="23"/>
  <c r="L152" i="23"/>
  <c r="K152" i="23"/>
  <c r="J152" i="23"/>
  <c r="I152" i="23"/>
  <c r="H152" i="23"/>
  <c r="G152" i="23"/>
  <c r="F152" i="23"/>
  <c r="E152" i="23"/>
  <c r="D152" i="23"/>
  <c r="C152" i="23"/>
  <c r="B152" i="23"/>
  <c r="Y150" i="23"/>
  <c r="X150" i="23"/>
  <c r="W150" i="23"/>
  <c r="V150" i="23"/>
  <c r="U150" i="23"/>
  <c r="T150" i="23"/>
  <c r="S150" i="23"/>
  <c r="R150" i="23"/>
  <c r="Q150" i="23"/>
  <c r="P150" i="23"/>
  <c r="O150" i="23"/>
  <c r="N150" i="23"/>
  <c r="M150" i="23"/>
  <c r="L150" i="23"/>
  <c r="K150" i="23"/>
  <c r="J150" i="23"/>
  <c r="I150" i="23"/>
  <c r="H150" i="23"/>
  <c r="G150" i="23"/>
  <c r="F150" i="23"/>
  <c r="E150" i="23"/>
  <c r="D150" i="23"/>
  <c r="C150" i="23"/>
  <c r="B150" i="23"/>
  <c r="Y149" i="23"/>
  <c r="X149" i="23"/>
  <c r="W149" i="23"/>
  <c r="V149" i="23"/>
  <c r="U149" i="23"/>
  <c r="T149" i="23"/>
  <c r="S149" i="23"/>
  <c r="R149" i="23"/>
  <c r="Q149" i="23"/>
  <c r="P149" i="23"/>
  <c r="O149" i="23"/>
  <c r="N149" i="23"/>
  <c r="M149" i="23"/>
  <c r="L149" i="23"/>
  <c r="K149" i="23"/>
  <c r="J149" i="23"/>
  <c r="I149" i="23"/>
  <c r="H149" i="23"/>
  <c r="G149" i="23"/>
  <c r="F149" i="23"/>
  <c r="E149" i="23"/>
  <c r="D149" i="23"/>
  <c r="C149" i="23"/>
  <c r="B149" i="23"/>
  <c r="Y148" i="23"/>
  <c r="X148" i="23"/>
  <c r="W148" i="23"/>
  <c r="V148" i="23"/>
  <c r="U148" i="23"/>
  <c r="T148" i="23"/>
  <c r="S148" i="23"/>
  <c r="R148" i="23"/>
  <c r="Q148" i="23"/>
  <c r="P148" i="23"/>
  <c r="O148" i="23"/>
  <c r="N148" i="23"/>
  <c r="M148" i="23"/>
  <c r="L148" i="23"/>
  <c r="K148" i="23"/>
  <c r="J148" i="23"/>
  <c r="I148" i="23"/>
  <c r="H148" i="23"/>
  <c r="G148" i="23"/>
  <c r="F148" i="23"/>
  <c r="E148" i="23"/>
  <c r="D148" i="23"/>
  <c r="C148" i="23"/>
  <c r="B148" i="23"/>
  <c r="Y147" i="23"/>
  <c r="X147" i="23"/>
  <c r="W147" i="23"/>
  <c r="V147" i="23"/>
  <c r="U147" i="23"/>
  <c r="T147" i="23"/>
  <c r="S147" i="23"/>
  <c r="R147" i="23"/>
  <c r="Q147" i="23"/>
  <c r="P147" i="23"/>
  <c r="O147" i="23"/>
  <c r="N147" i="23"/>
  <c r="M147" i="23"/>
  <c r="L147" i="23"/>
  <c r="K147" i="23"/>
  <c r="J147" i="23"/>
  <c r="I147" i="23"/>
  <c r="H147" i="23"/>
  <c r="G147" i="23"/>
  <c r="F147" i="23"/>
  <c r="E147" i="23"/>
  <c r="D147" i="23"/>
  <c r="C147" i="23"/>
  <c r="B147" i="23"/>
  <c r="Y142" i="23"/>
  <c r="X142" i="23"/>
  <c r="W142" i="23"/>
  <c r="V142" i="23"/>
  <c r="U142" i="23"/>
  <c r="T142" i="23"/>
  <c r="S142" i="23"/>
  <c r="R142" i="23"/>
  <c r="Q142" i="23"/>
  <c r="P142" i="23"/>
  <c r="O142" i="23"/>
  <c r="N142" i="23"/>
  <c r="M142" i="23"/>
  <c r="L142" i="23"/>
  <c r="K142" i="23"/>
  <c r="J142" i="23"/>
  <c r="I142" i="23"/>
  <c r="H142" i="23"/>
  <c r="G142" i="23"/>
  <c r="F142" i="23"/>
  <c r="E142" i="23"/>
  <c r="D142" i="23"/>
  <c r="C142" i="23"/>
  <c r="B142" i="23"/>
  <c r="Y138" i="23"/>
  <c r="X138" i="23"/>
  <c r="W138" i="23"/>
  <c r="V138" i="23"/>
  <c r="U138" i="23"/>
  <c r="T138" i="23"/>
  <c r="S138" i="23"/>
  <c r="R138" i="23"/>
  <c r="Q138" i="23"/>
  <c r="P138" i="23"/>
  <c r="O138" i="23"/>
  <c r="N138" i="23"/>
  <c r="M138" i="23"/>
  <c r="L138" i="23"/>
  <c r="K138" i="23"/>
  <c r="J138" i="23"/>
  <c r="I138" i="23"/>
  <c r="H138" i="23"/>
  <c r="G138" i="23"/>
  <c r="F138" i="23"/>
  <c r="E138" i="23"/>
  <c r="D138" i="23"/>
  <c r="C138" i="23"/>
  <c r="B138" i="23"/>
  <c r="Y136" i="23"/>
  <c r="X136" i="23"/>
  <c r="W136" i="23"/>
  <c r="V136" i="23"/>
  <c r="U136" i="23"/>
  <c r="T136" i="23"/>
  <c r="S136" i="23"/>
  <c r="R136" i="23"/>
  <c r="Q136" i="23"/>
  <c r="P136" i="23"/>
  <c r="O136" i="23"/>
  <c r="N136" i="23"/>
  <c r="M136" i="23"/>
  <c r="L136" i="23"/>
  <c r="K136" i="23"/>
  <c r="J136" i="23"/>
  <c r="I136" i="23"/>
  <c r="H136" i="23"/>
  <c r="G136" i="23"/>
  <c r="F136" i="23"/>
  <c r="E136" i="23"/>
  <c r="D136" i="23"/>
  <c r="C136" i="23"/>
  <c r="B136" i="23"/>
  <c r="Y135" i="23"/>
  <c r="X135" i="23"/>
  <c r="W135" i="23"/>
  <c r="V135" i="23"/>
  <c r="U135" i="23"/>
  <c r="T135" i="23"/>
  <c r="S135" i="23"/>
  <c r="R135" i="23"/>
  <c r="Q135" i="23"/>
  <c r="P135" i="23"/>
  <c r="O135" i="23"/>
  <c r="N135" i="23"/>
  <c r="M135" i="23"/>
  <c r="L135" i="23"/>
  <c r="K135" i="23"/>
  <c r="J135" i="23"/>
  <c r="I135" i="23"/>
  <c r="H135" i="23"/>
  <c r="G135" i="23"/>
  <c r="F135" i="23"/>
  <c r="E135" i="23"/>
  <c r="D135" i="23"/>
  <c r="C135" i="23"/>
  <c r="B135" i="23"/>
  <c r="Y134" i="23"/>
  <c r="X134" i="23"/>
  <c r="W134" i="23"/>
  <c r="V134" i="23"/>
  <c r="U134" i="23"/>
  <c r="T134" i="23"/>
  <c r="S134" i="23"/>
  <c r="R134" i="23"/>
  <c r="Q134" i="23"/>
  <c r="P134" i="23"/>
  <c r="O134" i="23"/>
  <c r="N134" i="23"/>
  <c r="M134" i="23"/>
  <c r="L134" i="23"/>
  <c r="K134" i="23"/>
  <c r="J134" i="23"/>
  <c r="I134" i="23"/>
  <c r="H134" i="23"/>
  <c r="G134" i="23"/>
  <c r="F134" i="23"/>
  <c r="E134" i="23"/>
  <c r="D134" i="23"/>
  <c r="C134" i="23"/>
  <c r="B134" i="23"/>
  <c r="Y133" i="23"/>
  <c r="X133" i="23"/>
  <c r="W133" i="23"/>
  <c r="V133" i="23"/>
  <c r="U133" i="23"/>
  <c r="T133" i="23"/>
  <c r="S133" i="23"/>
  <c r="R133" i="23"/>
  <c r="Q133" i="23"/>
  <c r="P133" i="23"/>
  <c r="O133" i="23"/>
  <c r="N133" i="23"/>
  <c r="M133" i="23"/>
  <c r="L133" i="23"/>
  <c r="K133" i="23"/>
  <c r="J133" i="23"/>
  <c r="I133" i="23"/>
  <c r="H133" i="23"/>
  <c r="G133" i="23"/>
  <c r="F133" i="23"/>
  <c r="E133" i="23"/>
  <c r="D133" i="23"/>
  <c r="C133" i="23"/>
  <c r="B133" i="23"/>
  <c r="Y119" i="23"/>
  <c r="Y213" i="23" s="1"/>
  <c r="X119" i="23"/>
  <c r="W119" i="23"/>
  <c r="W213" i="23" s="1"/>
  <c r="V119" i="23"/>
  <c r="V213" i="23" s="1"/>
  <c r="U119" i="23"/>
  <c r="T119" i="23"/>
  <c r="T213" i="23" s="1"/>
  <c r="S119" i="23"/>
  <c r="S213" i="23" s="1"/>
  <c r="R119" i="23"/>
  <c r="R213" i="23" s="1"/>
  <c r="Q119" i="23"/>
  <c r="Q213" i="23" s="1"/>
  <c r="P119" i="23"/>
  <c r="O119" i="23"/>
  <c r="O213" i="23" s="1"/>
  <c r="N119" i="23"/>
  <c r="N213" i="23" s="1"/>
  <c r="M119" i="23"/>
  <c r="L119" i="23"/>
  <c r="L213" i="23" s="1"/>
  <c r="K119" i="23"/>
  <c r="K213" i="23" s="1"/>
  <c r="J119" i="23"/>
  <c r="J213" i="23" s="1"/>
  <c r="I119" i="23"/>
  <c r="I213" i="23" s="1"/>
  <c r="H119" i="23"/>
  <c r="G119" i="23"/>
  <c r="G213" i="23" s="1"/>
  <c r="F119" i="23"/>
  <c r="F213" i="23" s="1"/>
  <c r="E119" i="23"/>
  <c r="D119" i="23"/>
  <c r="D213" i="23" s="1"/>
  <c r="C119" i="23"/>
  <c r="C213" i="23" s="1"/>
  <c r="B119" i="23"/>
  <c r="B213" i="23" s="1"/>
  <c r="Y110" i="23"/>
  <c r="Y211" i="23" s="1"/>
  <c r="X110" i="23"/>
  <c r="X99" i="23" s="1"/>
  <c r="W110" i="23"/>
  <c r="W99" i="23" s="1"/>
  <c r="W62" i="20" s="1"/>
  <c r="W115" i="4" s="1"/>
  <c r="V110" i="23"/>
  <c r="U110" i="23"/>
  <c r="T110" i="23"/>
  <c r="T211" i="23" s="1"/>
  <c r="S110" i="23"/>
  <c r="S211" i="23" s="1"/>
  <c r="R110" i="23"/>
  <c r="R211" i="23" s="1"/>
  <c r="Q110" i="23"/>
  <c r="Q211" i="23" s="1"/>
  <c r="P110" i="23"/>
  <c r="P99" i="23" s="1"/>
  <c r="P62" i="20" s="1"/>
  <c r="P115" i="4" s="1"/>
  <c r="O110" i="23"/>
  <c r="N110" i="23"/>
  <c r="M110" i="23"/>
  <c r="M211" i="23" s="1"/>
  <c r="L110" i="23"/>
  <c r="L211" i="23" s="1"/>
  <c r="K110" i="23"/>
  <c r="K211" i="23" s="1"/>
  <c r="J110" i="23"/>
  <c r="J211" i="23" s="1"/>
  <c r="I110" i="23"/>
  <c r="I211" i="23" s="1"/>
  <c r="H110" i="23"/>
  <c r="G110" i="23"/>
  <c r="G99" i="23" s="1"/>
  <c r="F110" i="23"/>
  <c r="E110" i="23"/>
  <c r="D110" i="23"/>
  <c r="C110" i="23"/>
  <c r="B110" i="23"/>
  <c r="B211" i="23" s="1"/>
  <c r="L99" i="23"/>
  <c r="L172" i="23" s="1"/>
  <c r="J99" i="23"/>
  <c r="J172" i="23" s="1"/>
  <c r="Y89" i="23"/>
  <c r="Y203" i="23" s="1"/>
  <c r="X89" i="23"/>
  <c r="W89" i="23"/>
  <c r="V89" i="23"/>
  <c r="V203" i="23" s="1"/>
  <c r="U89" i="23"/>
  <c r="U203" i="23" s="1"/>
  <c r="T89" i="23"/>
  <c r="T203" i="23" s="1"/>
  <c r="S89" i="23"/>
  <c r="S203" i="23" s="1"/>
  <c r="R89" i="23"/>
  <c r="R203" i="23" s="1"/>
  <c r="Q89" i="23"/>
  <c r="Q203" i="23" s="1"/>
  <c r="P89" i="23"/>
  <c r="O89" i="23"/>
  <c r="N89" i="23"/>
  <c r="N203" i="23" s="1"/>
  <c r="M89" i="23"/>
  <c r="M203" i="23" s="1"/>
  <c r="L89" i="23"/>
  <c r="L203" i="23" s="1"/>
  <c r="K89" i="23"/>
  <c r="J89" i="23"/>
  <c r="J203" i="23" s="1"/>
  <c r="I89" i="23"/>
  <c r="I203" i="23" s="1"/>
  <c r="H89" i="23"/>
  <c r="G89" i="23"/>
  <c r="F89" i="23"/>
  <c r="F203" i="23" s="1"/>
  <c r="E89" i="23"/>
  <c r="D89" i="23"/>
  <c r="C89" i="23"/>
  <c r="C203" i="23" s="1"/>
  <c r="B89" i="23"/>
  <c r="B203" i="23" s="1"/>
  <c r="Y79" i="23"/>
  <c r="Y202" i="23" s="1"/>
  <c r="X79" i="23"/>
  <c r="W79" i="23"/>
  <c r="V79" i="23"/>
  <c r="V202" i="23" s="1"/>
  <c r="U79" i="23"/>
  <c r="U202" i="23" s="1"/>
  <c r="T79" i="23"/>
  <c r="T202" i="23" s="1"/>
  <c r="S79" i="23"/>
  <c r="R79" i="23"/>
  <c r="R202" i="23" s="1"/>
  <c r="Q79" i="23"/>
  <c r="Q202" i="23" s="1"/>
  <c r="P79" i="23"/>
  <c r="O79" i="23"/>
  <c r="N79" i="23"/>
  <c r="N202" i="23" s="1"/>
  <c r="M79" i="23"/>
  <c r="L79" i="23"/>
  <c r="K79" i="23"/>
  <c r="K202" i="23" s="1"/>
  <c r="J79" i="23"/>
  <c r="J202" i="23" s="1"/>
  <c r="I79" i="23"/>
  <c r="I202" i="23" s="1"/>
  <c r="H79" i="23"/>
  <c r="G79" i="23"/>
  <c r="F79" i="23"/>
  <c r="F202" i="23" s="1"/>
  <c r="E79" i="23"/>
  <c r="E202" i="23" s="1"/>
  <c r="D79" i="23"/>
  <c r="D202" i="23" s="1"/>
  <c r="C79" i="23"/>
  <c r="C202" i="23" s="1"/>
  <c r="B79" i="23"/>
  <c r="B202" i="23" s="1"/>
  <c r="Y60" i="23"/>
  <c r="Y201" i="23" s="1"/>
  <c r="X60" i="23"/>
  <c r="X48" i="23" s="1"/>
  <c r="W60" i="23"/>
  <c r="W48" i="23" s="1"/>
  <c r="W61" i="20" s="1"/>
  <c r="W114" i="4" s="1"/>
  <c r="V60" i="23"/>
  <c r="V201" i="23" s="1"/>
  <c r="U60" i="23"/>
  <c r="T60" i="23"/>
  <c r="S60" i="23"/>
  <c r="S201" i="23" s="1"/>
  <c r="R60" i="23"/>
  <c r="R201" i="23" s="1"/>
  <c r="Q60" i="23"/>
  <c r="Q201" i="23" s="1"/>
  <c r="P60" i="23"/>
  <c r="P48" i="23" s="1"/>
  <c r="P61" i="20" s="1"/>
  <c r="P114" i="4" s="1"/>
  <c r="O60" i="23"/>
  <c r="N60" i="23"/>
  <c r="N201" i="23" s="1"/>
  <c r="M60" i="23"/>
  <c r="M201" i="23" s="1"/>
  <c r="L60" i="23"/>
  <c r="L201" i="23" s="1"/>
  <c r="K60" i="23"/>
  <c r="K201" i="23" s="1"/>
  <c r="J60" i="23"/>
  <c r="J201" i="23" s="1"/>
  <c r="I60" i="23"/>
  <c r="I201" i="23" s="1"/>
  <c r="H60" i="23"/>
  <c r="H48" i="23" s="1"/>
  <c r="H61" i="20" s="1"/>
  <c r="H114" i="4" s="1"/>
  <c r="G60" i="23"/>
  <c r="G48" i="23" s="1"/>
  <c r="G61" i="20" s="1"/>
  <c r="F60" i="23"/>
  <c r="F201" i="23" s="1"/>
  <c r="E60" i="23"/>
  <c r="E201" i="23" s="1"/>
  <c r="D60" i="23"/>
  <c r="D201" i="23" s="1"/>
  <c r="C60" i="23"/>
  <c r="C201" i="23" s="1"/>
  <c r="B60" i="23"/>
  <c r="B201" i="23" s="1"/>
  <c r="O48" i="23"/>
  <c r="O61" i="20" s="1"/>
  <c r="O114" i="4" s="1"/>
  <c r="K48" i="23"/>
  <c r="K158" i="23" s="1"/>
  <c r="J48" i="23"/>
  <c r="J158" i="23" s="1"/>
  <c r="C48" i="23"/>
  <c r="C163" i="23" s="1"/>
  <c r="Y33" i="23"/>
  <c r="Y192" i="23" s="1"/>
  <c r="Y183" i="23" s="1"/>
  <c r="X33" i="23"/>
  <c r="W33" i="23"/>
  <c r="W5" i="23" s="1"/>
  <c r="V33" i="23"/>
  <c r="V192" i="23" s="1"/>
  <c r="U33" i="23"/>
  <c r="T33" i="23"/>
  <c r="T5" i="23" s="1"/>
  <c r="S33" i="23"/>
  <c r="R33" i="23"/>
  <c r="R192" i="23" s="1"/>
  <c r="Q33" i="23"/>
  <c r="Q192" i="23" s="1"/>
  <c r="P33" i="23"/>
  <c r="O33" i="23"/>
  <c r="N33" i="23"/>
  <c r="N192" i="23" s="1"/>
  <c r="M33" i="23"/>
  <c r="M192" i="23" s="1"/>
  <c r="L33" i="23"/>
  <c r="L192" i="23" s="1"/>
  <c r="K33" i="23"/>
  <c r="K192" i="23" s="1"/>
  <c r="J33" i="23"/>
  <c r="J192" i="23" s="1"/>
  <c r="I33" i="23"/>
  <c r="I192" i="23" s="1"/>
  <c r="H33" i="23"/>
  <c r="H5" i="23" s="1"/>
  <c r="G33" i="23"/>
  <c r="G5" i="23" s="1"/>
  <c r="F33" i="23"/>
  <c r="F192" i="23" s="1"/>
  <c r="E33" i="23"/>
  <c r="E192" i="23" s="1"/>
  <c r="D33" i="23"/>
  <c r="D192" i="23" s="1"/>
  <c r="C33" i="23"/>
  <c r="B33" i="23"/>
  <c r="B192" i="23" s="1"/>
  <c r="X5" i="23"/>
  <c r="U5" i="23"/>
  <c r="U143" i="23" s="1"/>
  <c r="S5" i="23"/>
  <c r="S144" i="23" s="1"/>
  <c r="R5" i="23"/>
  <c r="R144" i="23" s="1"/>
  <c r="Q5" i="23"/>
  <c r="Q140" i="23" s="1"/>
  <c r="P5" i="23"/>
  <c r="P57" i="20" s="1"/>
  <c r="P56" i="20" s="1"/>
  <c r="O5" i="23"/>
  <c r="N5" i="23"/>
  <c r="N140" i="23" s="1"/>
  <c r="M5" i="23"/>
  <c r="M140" i="23" s="1"/>
  <c r="L5" i="23"/>
  <c r="L140" i="23" s="1"/>
  <c r="K5" i="23"/>
  <c r="K143" i="23" s="1"/>
  <c r="Y214" i="22"/>
  <c r="X214" i="22"/>
  <c r="W214" i="22"/>
  <c r="V214" i="22"/>
  <c r="U214" i="22"/>
  <c r="T214" i="22"/>
  <c r="S214" i="22"/>
  <c r="R214" i="22"/>
  <c r="Q214" i="22"/>
  <c r="P214" i="22"/>
  <c r="O214" i="22"/>
  <c r="N214" i="22"/>
  <c r="M214" i="22"/>
  <c r="L214" i="22"/>
  <c r="K214" i="22"/>
  <c r="J214" i="22"/>
  <c r="I214" i="22"/>
  <c r="H214" i="22"/>
  <c r="G214" i="22"/>
  <c r="F214" i="22"/>
  <c r="E214" i="22"/>
  <c r="D214" i="22"/>
  <c r="C214" i="22"/>
  <c r="B214" i="22"/>
  <c r="Y212" i="22"/>
  <c r="X212" i="22"/>
  <c r="W212" i="22"/>
  <c r="V212" i="22"/>
  <c r="U212" i="22"/>
  <c r="T212" i="22"/>
  <c r="S212" i="22"/>
  <c r="R212" i="22"/>
  <c r="Q212" i="22"/>
  <c r="P212" i="22"/>
  <c r="O212" i="22"/>
  <c r="N212" i="22"/>
  <c r="M212" i="22"/>
  <c r="L212" i="22"/>
  <c r="K212" i="22"/>
  <c r="J212" i="22"/>
  <c r="I212" i="22"/>
  <c r="H212" i="22"/>
  <c r="G212" i="22"/>
  <c r="F212" i="22"/>
  <c r="E212" i="22"/>
  <c r="D212" i="22"/>
  <c r="C212" i="22"/>
  <c r="B212" i="22"/>
  <c r="Y210" i="22"/>
  <c r="X210" i="22"/>
  <c r="W210" i="22"/>
  <c r="V210" i="22"/>
  <c r="U210" i="22"/>
  <c r="T210" i="22"/>
  <c r="S210" i="22"/>
  <c r="R210" i="22"/>
  <c r="Q210" i="22"/>
  <c r="P210" i="22"/>
  <c r="O210" i="22"/>
  <c r="N210" i="22"/>
  <c r="M210" i="22"/>
  <c r="L210" i="22"/>
  <c r="K210" i="22"/>
  <c r="J210" i="22"/>
  <c r="I210" i="22"/>
  <c r="H210" i="22"/>
  <c r="G210" i="22"/>
  <c r="F210" i="22"/>
  <c r="E210" i="22"/>
  <c r="D210" i="22"/>
  <c r="C210" i="22"/>
  <c r="B210" i="22"/>
  <c r="Y209" i="22"/>
  <c r="X209" i="22"/>
  <c r="W209" i="22"/>
  <c r="V209" i="22"/>
  <c r="U209" i="22"/>
  <c r="T209" i="22"/>
  <c r="S209" i="22"/>
  <c r="R209" i="22"/>
  <c r="Q209" i="22"/>
  <c r="P209" i="22"/>
  <c r="O209" i="22"/>
  <c r="N209" i="22"/>
  <c r="M209" i="22"/>
  <c r="L209" i="22"/>
  <c r="K209" i="22"/>
  <c r="J209" i="22"/>
  <c r="I209" i="22"/>
  <c r="H209" i="22"/>
  <c r="G209" i="22"/>
  <c r="F209" i="22"/>
  <c r="E209" i="22"/>
  <c r="D209" i="22"/>
  <c r="C209" i="22"/>
  <c r="B209" i="22"/>
  <c r="Y208" i="22"/>
  <c r="X208" i="22"/>
  <c r="W208" i="22"/>
  <c r="V208" i="22"/>
  <c r="U208" i="22"/>
  <c r="T208" i="22"/>
  <c r="S208" i="22"/>
  <c r="R208" i="22"/>
  <c r="Q208" i="22"/>
  <c r="P208" i="22"/>
  <c r="O208" i="22"/>
  <c r="N208" i="22"/>
  <c r="M208" i="22"/>
  <c r="L208" i="22"/>
  <c r="K208" i="22"/>
  <c r="J208" i="22"/>
  <c r="I208" i="22"/>
  <c r="H208" i="22"/>
  <c r="G208" i="22"/>
  <c r="F208" i="22"/>
  <c r="E208" i="22"/>
  <c r="D208" i="22"/>
  <c r="C208" i="22"/>
  <c r="B208" i="22"/>
  <c r="Y207" i="22"/>
  <c r="X207" i="22"/>
  <c r="W207" i="22"/>
  <c r="V207" i="22"/>
  <c r="U207" i="22"/>
  <c r="T207" i="22"/>
  <c r="S207" i="22"/>
  <c r="R207" i="22"/>
  <c r="Q207" i="22"/>
  <c r="P207" i="22"/>
  <c r="O207" i="22"/>
  <c r="N207" i="22"/>
  <c r="M207" i="22"/>
  <c r="L207" i="22"/>
  <c r="K207" i="22"/>
  <c r="J207" i="22"/>
  <c r="I207" i="22"/>
  <c r="H207" i="22"/>
  <c r="G207" i="22"/>
  <c r="F207" i="22"/>
  <c r="E207" i="22"/>
  <c r="D207" i="22"/>
  <c r="C207" i="22"/>
  <c r="B207" i="22"/>
  <c r="Y206" i="22"/>
  <c r="X206" i="22"/>
  <c r="W206" i="22"/>
  <c r="V206" i="22"/>
  <c r="U206" i="22"/>
  <c r="T206" i="22"/>
  <c r="S206" i="22"/>
  <c r="R206" i="22"/>
  <c r="Q206" i="22"/>
  <c r="P206" i="22"/>
  <c r="O206" i="22"/>
  <c r="N206" i="22"/>
  <c r="M206" i="22"/>
  <c r="L206" i="22"/>
  <c r="K206" i="22"/>
  <c r="J206" i="22"/>
  <c r="I206" i="22"/>
  <c r="H206" i="22"/>
  <c r="G206" i="22"/>
  <c r="F206" i="22"/>
  <c r="E206" i="22"/>
  <c r="D206" i="22"/>
  <c r="C206" i="22"/>
  <c r="B206" i="22"/>
  <c r="Y205" i="22"/>
  <c r="X205" i="22"/>
  <c r="W205" i="22"/>
  <c r="V205" i="22"/>
  <c r="U205" i="22"/>
  <c r="T205" i="22"/>
  <c r="S205" i="22"/>
  <c r="R205" i="22"/>
  <c r="Q205" i="22"/>
  <c r="P205" i="22"/>
  <c r="O205" i="22"/>
  <c r="N205" i="22"/>
  <c r="M205" i="22"/>
  <c r="L205" i="22"/>
  <c r="K205" i="22"/>
  <c r="J205" i="22"/>
  <c r="I205" i="22"/>
  <c r="H205" i="22"/>
  <c r="G205" i="22"/>
  <c r="F205" i="22"/>
  <c r="E205" i="22"/>
  <c r="D205" i="22"/>
  <c r="C205" i="22"/>
  <c r="B205" i="22"/>
  <c r="Y200" i="22"/>
  <c r="X200" i="22"/>
  <c r="W200" i="22"/>
  <c r="V200" i="22"/>
  <c r="U200" i="22"/>
  <c r="T200" i="22"/>
  <c r="S200" i="22"/>
  <c r="R200" i="22"/>
  <c r="Q200" i="22"/>
  <c r="P200" i="22"/>
  <c r="O200" i="22"/>
  <c r="N200" i="22"/>
  <c r="M200" i="22"/>
  <c r="L200" i="22"/>
  <c r="K200" i="22"/>
  <c r="J200" i="22"/>
  <c r="I200" i="22"/>
  <c r="H200" i="22"/>
  <c r="G200" i="22"/>
  <c r="F200" i="22"/>
  <c r="E200" i="22"/>
  <c r="D200" i="22"/>
  <c r="C200" i="22"/>
  <c r="B200" i="22"/>
  <c r="Y199" i="22"/>
  <c r="X199" i="22"/>
  <c r="W199" i="22"/>
  <c r="V199" i="22"/>
  <c r="U199" i="22"/>
  <c r="T199" i="22"/>
  <c r="S199" i="22"/>
  <c r="R199" i="22"/>
  <c r="Q199" i="22"/>
  <c r="P199" i="22"/>
  <c r="O199" i="22"/>
  <c r="N199" i="22"/>
  <c r="M199" i="22"/>
  <c r="L199" i="22"/>
  <c r="K199" i="22"/>
  <c r="J199" i="22"/>
  <c r="I199" i="22"/>
  <c r="H199" i="22"/>
  <c r="G199" i="22"/>
  <c r="F199" i="22"/>
  <c r="E199" i="22"/>
  <c r="D199" i="22"/>
  <c r="C199" i="22"/>
  <c r="B199" i="22"/>
  <c r="Y198" i="22"/>
  <c r="X198" i="22"/>
  <c r="W198" i="22"/>
  <c r="V198" i="22"/>
  <c r="U198" i="22"/>
  <c r="T198" i="22"/>
  <c r="S198" i="22"/>
  <c r="R198" i="22"/>
  <c r="Q198" i="22"/>
  <c r="P198" i="22"/>
  <c r="O198" i="22"/>
  <c r="N198" i="22"/>
  <c r="M198" i="22"/>
  <c r="L198" i="22"/>
  <c r="K198" i="22"/>
  <c r="J198" i="22"/>
  <c r="I198" i="22"/>
  <c r="H198" i="22"/>
  <c r="G198" i="22"/>
  <c r="F198" i="22"/>
  <c r="E198" i="22"/>
  <c r="D198" i="22"/>
  <c r="C198" i="22"/>
  <c r="B198" i="22"/>
  <c r="Y197" i="22"/>
  <c r="X197" i="22"/>
  <c r="W197" i="22"/>
  <c r="V197" i="22"/>
  <c r="U197" i="22"/>
  <c r="T197" i="22"/>
  <c r="S197" i="22"/>
  <c r="R197" i="22"/>
  <c r="Q197" i="22"/>
  <c r="P197" i="22"/>
  <c r="O197" i="22"/>
  <c r="N197" i="22"/>
  <c r="M197" i="22"/>
  <c r="L197" i="22"/>
  <c r="K197" i="22"/>
  <c r="J197" i="22"/>
  <c r="I197" i="22"/>
  <c r="H197" i="22"/>
  <c r="G197" i="22"/>
  <c r="F197" i="22"/>
  <c r="E197" i="22"/>
  <c r="D197" i="22"/>
  <c r="C197" i="22"/>
  <c r="B197" i="22"/>
  <c r="Y196" i="22"/>
  <c r="X196" i="22"/>
  <c r="W196" i="22"/>
  <c r="V196" i="22"/>
  <c r="U196" i="22"/>
  <c r="T196" i="22"/>
  <c r="S196" i="22"/>
  <c r="R196" i="22"/>
  <c r="Q196" i="22"/>
  <c r="P196" i="22"/>
  <c r="O196" i="22"/>
  <c r="N196" i="22"/>
  <c r="M196" i="22"/>
  <c r="L196" i="22"/>
  <c r="K196" i="22"/>
  <c r="J196" i="22"/>
  <c r="I196" i="22"/>
  <c r="H196" i="22"/>
  <c r="G196" i="22"/>
  <c r="F196" i="22"/>
  <c r="E196" i="22"/>
  <c r="D196" i="22"/>
  <c r="C196" i="22"/>
  <c r="B196" i="22"/>
  <c r="Y195" i="22"/>
  <c r="X195" i="22"/>
  <c r="W195" i="22"/>
  <c r="V195" i="22"/>
  <c r="U195" i="22"/>
  <c r="T195" i="22"/>
  <c r="S195" i="22"/>
  <c r="R195" i="22"/>
  <c r="Q195" i="22"/>
  <c r="P195" i="22"/>
  <c r="O195" i="22"/>
  <c r="N195" i="22"/>
  <c r="M195" i="22"/>
  <c r="L195" i="22"/>
  <c r="K195" i="22"/>
  <c r="J195" i="22"/>
  <c r="I195" i="22"/>
  <c r="H195" i="22"/>
  <c r="G195" i="22"/>
  <c r="F195" i="22"/>
  <c r="E195" i="22"/>
  <c r="D195" i="22"/>
  <c r="C195" i="22"/>
  <c r="B195" i="22"/>
  <c r="Y194" i="22"/>
  <c r="X194" i="22"/>
  <c r="W194" i="22"/>
  <c r="V194" i="22"/>
  <c r="U194" i="22"/>
  <c r="T194" i="22"/>
  <c r="S194" i="22"/>
  <c r="R194" i="22"/>
  <c r="Q194" i="22"/>
  <c r="P194" i="22"/>
  <c r="O194" i="22"/>
  <c r="N194" i="22"/>
  <c r="M194" i="22"/>
  <c r="L194" i="22"/>
  <c r="K194" i="22"/>
  <c r="J194" i="22"/>
  <c r="I194" i="22"/>
  <c r="H194" i="22"/>
  <c r="G194" i="22"/>
  <c r="F194" i="22"/>
  <c r="E194" i="22"/>
  <c r="D194" i="22"/>
  <c r="C194" i="22"/>
  <c r="B194" i="22"/>
  <c r="Y191" i="22"/>
  <c r="X191" i="22"/>
  <c r="W191" i="22"/>
  <c r="V191" i="22"/>
  <c r="U191" i="22"/>
  <c r="T191" i="22"/>
  <c r="S191" i="22"/>
  <c r="R191" i="22"/>
  <c r="Q191" i="22"/>
  <c r="P191" i="22"/>
  <c r="O191" i="22"/>
  <c r="N191" i="22"/>
  <c r="M191" i="22"/>
  <c r="L191" i="22"/>
  <c r="K191" i="22"/>
  <c r="J191" i="22"/>
  <c r="I191" i="22"/>
  <c r="H191" i="22"/>
  <c r="G191" i="22"/>
  <c r="F191" i="22"/>
  <c r="E191" i="22"/>
  <c r="D191" i="22"/>
  <c r="C191" i="22"/>
  <c r="B191" i="22"/>
  <c r="Y190" i="22"/>
  <c r="X190" i="22"/>
  <c r="W190" i="22"/>
  <c r="V190" i="22"/>
  <c r="U190" i="22"/>
  <c r="T190" i="22"/>
  <c r="S190" i="22"/>
  <c r="R190" i="22"/>
  <c r="Q190" i="22"/>
  <c r="P190" i="22"/>
  <c r="O190" i="22"/>
  <c r="N190" i="22"/>
  <c r="M190" i="22"/>
  <c r="L190" i="22"/>
  <c r="K190" i="22"/>
  <c r="J190" i="22"/>
  <c r="I190" i="22"/>
  <c r="H190" i="22"/>
  <c r="G190" i="22"/>
  <c r="F190" i="22"/>
  <c r="E190" i="22"/>
  <c r="D190" i="22"/>
  <c r="C190" i="22"/>
  <c r="B190" i="22"/>
  <c r="Y189" i="22"/>
  <c r="X189" i="22"/>
  <c r="W189" i="22"/>
  <c r="V189" i="22"/>
  <c r="U189" i="22"/>
  <c r="T189" i="22"/>
  <c r="S189" i="22"/>
  <c r="R189" i="22"/>
  <c r="Q189" i="22"/>
  <c r="P189" i="22"/>
  <c r="O189" i="22"/>
  <c r="N189" i="22"/>
  <c r="M189" i="22"/>
  <c r="L189" i="22"/>
  <c r="K189" i="22"/>
  <c r="J189" i="22"/>
  <c r="I189" i="22"/>
  <c r="H189" i="22"/>
  <c r="G189" i="22"/>
  <c r="F189" i="22"/>
  <c r="E189" i="22"/>
  <c r="D189" i="22"/>
  <c r="C189" i="22"/>
  <c r="B189" i="22"/>
  <c r="Y188" i="22"/>
  <c r="X188" i="22"/>
  <c r="W188" i="22"/>
  <c r="V188" i="22"/>
  <c r="U188" i="22"/>
  <c r="T188" i="22"/>
  <c r="S188" i="22"/>
  <c r="R188" i="22"/>
  <c r="Q188" i="22"/>
  <c r="P188" i="22"/>
  <c r="O188" i="22"/>
  <c r="N188" i="22"/>
  <c r="M188" i="22"/>
  <c r="L188" i="22"/>
  <c r="K188" i="22"/>
  <c r="J188" i="22"/>
  <c r="I188" i="22"/>
  <c r="H188" i="22"/>
  <c r="G188" i="22"/>
  <c r="F188" i="22"/>
  <c r="E188" i="22"/>
  <c r="D188" i="22"/>
  <c r="C188" i="22"/>
  <c r="B188" i="22"/>
  <c r="Y187" i="22"/>
  <c r="X187" i="22"/>
  <c r="W187" i="22"/>
  <c r="V187" i="22"/>
  <c r="U187" i="22"/>
  <c r="T187" i="22"/>
  <c r="S187" i="22"/>
  <c r="R187" i="22"/>
  <c r="Q187" i="22"/>
  <c r="P187" i="22"/>
  <c r="O187" i="22"/>
  <c r="N187" i="22"/>
  <c r="M187" i="22"/>
  <c r="L187" i="22"/>
  <c r="K187" i="22"/>
  <c r="J187" i="22"/>
  <c r="I187" i="22"/>
  <c r="H187" i="22"/>
  <c r="G187" i="22"/>
  <c r="F187" i="22"/>
  <c r="E187" i="22"/>
  <c r="D187" i="22"/>
  <c r="C187" i="22"/>
  <c r="B187" i="22"/>
  <c r="Y186" i="22"/>
  <c r="X186" i="22"/>
  <c r="W186" i="22"/>
  <c r="V186" i="22"/>
  <c r="U186" i="22"/>
  <c r="T186" i="22"/>
  <c r="S186" i="22"/>
  <c r="R186" i="22"/>
  <c r="Q186" i="22"/>
  <c r="P186" i="22"/>
  <c r="O186" i="22"/>
  <c r="N186" i="22"/>
  <c r="M186" i="22"/>
  <c r="L186" i="22"/>
  <c r="K186" i="22"/>
  <c r="J186" i="22"/>
  <c r="I186" i="22"/>
  <c r="H186" i="22"/>
  <c r="G186" i="22"/>
  <c r="F186" i="22"/>
  <c r="E186" i="22"/>
  <c r="D186" i="22"/>
  <c r="C186" i="22"/>
  <c r="B186" i="22"/>
  <c r="Y185" i="22"/>
  <c r="X185" i="22"/>
  <c r="W185" i="22"/>
  <c r="V185" i="22"/>
  <c r="U185" i="22"/>
  <c r="T185" i="22"/>
  <c r="S185" i="22"/>
  <c r="R185" i="22"/>
  <c r="Q185" i="22"/>
  <c r="P185" i="22"/>
  <c r="O185" i="22"/>
  <c r="N185" i="22"/>
  <c r="M185" i="22"/>
  <c r="L185" i="22"/>
  <c r="K185" i="22"/>
  <c r="J185" i="22"/>
  <c r="I185" i="22"/>
  <c r="H185" i="22"/>
  <c r="G185" i="22"/>
  <c r="F185" i="22"/>
  <c r="E185" i="22"/>
  <c r="D185" i="22"/>
  <c r="C185" i="22"/>
  <c r="B185" i="22"/>
  <c r="Y184" i="22"/>
  <c r="X184" i="22"/>
  <c r="W184" i="22"/>
  <c r="V184" i="22"/>
  <c r="U184" i="22"/>
  <c r="T184" i="22"/>
  <c r="S184" i="22"/>
  <c r="R184" i="22"/>
  <c r="Q184" i="22"/>
  <c r="P184" i="22"/>
  <c r="O184" i="22"/>
  <c r="N184" i="22"/>
  <c r="M184" i="22"/>
  <c r="L184" i="22"/>
  <c r="K184" i="22"/>
  <c r="J184" i="22"/>
  <c r="I184" i="22"/>
  <c r="H184" i="22"/>
  <c r="G184" i="22"/>
  <c r="F184" i="22"/>
  <c r="E184" i="22"/>
  <c r="D184" i="22"/>
  <c r="C184" i="22"/>
  <c r="B184" i="22"/>
  <c r="Y183" i="22"/>
  <c r="X183" i="22"/>
  <c r="W183" i="22"/>
  <c r="V183" i="22"/>
  <c r="U183" i="22"/>
  <c r="T183" i="22"/>
  <c r="S183" i="22"/>
  <c r="R183" i="22"/>
  <c r="Q183" i="22"/>
  <c r="P183" i="22"/>
  <c r="O183" i="22"/>
  <c r="N183" i="22"/>
  <c r="M183" i="22"/>
  <c r="L183" i="22"/>
  <c r="K183" i="22"/>
  <c r="J183" i="22"/>
  <c r="I183" i="22"/>
  <c r="H183" i="22"/>
  <c r="G183" i="22"/>
  <c r="F183" i="22"/>
  <c r="E183" i="22"/>
  <c r="D183" i="22"/>
  <c r="C183" i="22"/>
  <c r="B183" i="22"/>
  <c r="Y178" i="22"/>
  <c r="X178" i="22"/>
  <c r="W178" i="22"/>
  <c r="V178" i="22"/>
  <c r="U178" i="22"/>
  <c r="T178" i="22"/>
  <c r="S178" i="22"/>
  <c r="R178" i="22"/>
  <c r="Q178" i="22"/>
  <c r="P178" i="22"/>
  <c r="O178" i="22"/>
  <c r="N178" i="22"/>
  <c r="M178" i="22"/>
  <c r="L178" i="22"/>
  <c r="K178" i="22"/>
  <c r="J178" i="22"/>
  <c r="I178" i="22"/>
  <c r="H178" i="22"/>
  <c r="G178" i="22"/>
  <c r="F178" i="22"/>
  <c r="E178" i="22"/>
  <c r="D178" i="22"/>
  <c r="C178" i="22"/>
  <c r="B178" i="22"/>
  <c r="Y177" i="22"/>
  <c r="X177" i="22"/>
  <c r="W177" i="22"/>
  <c r="V177" i="22"/>
  <c r="U177" i="22"/>
  <c r="T177" i="22"/>
  <c r="S177" i="22"/>
  <c r="R177" i="22"/>
  <c r="Q177" i="22"/>
  <c r="P177" i="22"/>
  <c r="O177" i="22"/>
  <c r="N177" i="22"/>
  <c r="M177" i="22"/>
  <c r="L177" i="22"/>
  <c r="K177" i="22"/>
  <c r="J177" i="22"/>
  <c r="I177" i="22"/>
  <c r="H177" i="22"/>
  <c r="G177" i="22"/>
  <c r="F177" i="22"/>
  <c r="E177" i="22"/>
  <c r="D177" i="22"/>
  <c r="C177" i="22"/>
  <c r="B177" i="22"/>
  <c r="Y176" i="22"/>
  <c r="X176" i="22"/>
  <c r="W176" i="22"/>
  <c r="V176" i="22"/>
  <c r="U176" i="22"/>
  <c r="T176" i="22"/>
  <c r="S176" i="22"/>
  <c r="R176" i="22"/>
  <c r="Q176" i="22"/>
  <c r="P176" i="22"/>
  <c r="O176" i="22"/>
  <c r="N176" i="22"/>
  <c r="M176" i="22"/>
  <c r="L176" i="22"/>
  <c r="K176" i="22"/>
  <c r="J176" i="22"/>
  <c r="I176" i="22"/>
  <c r="H176" i="22"/>
  <c r="G176" i="22"/>
  <c r="F176" i="22"/>
  <c r="E176" i="22"/>
  <c r="D176" i="22"/>
  <c r="C176" i="22"/>
  <c r="B176" i="22"/>
  <c r="G175" i="22"/>
  <c r="Y174" i="22"/>
  <c r="X174" i="22"/>
  <c r="W174" i="22"/>
  <c r="V174" i="22"/>
  <c r="U174" i="22"/>
  <c r="T174" i="22"/>
  <c r="S174" i="22"/>
  <c r="R174" i="22"/>
  <c r="Q174" i="22"/>
  <c r="P174" i="22"/>
  <c r="O174" i="22"/>
  <c r="N174" i="22"/>
  <c r="M174" i="22"/>
  <c r="L174" i="22"/>
  <c r="K174" i="22"/>
  <c r="J174" i="22"/>
  <c r="I174" i="22"/>
  <c r="H174" i="22"/>
  <c r="G174" i="22"/>
  <c r="F174" i="22"/>
  <c r="E174" i="22"/>
  <c r="D174" i="22"/>
  <c r="C174" i="22"/>
  <c r="B174" i="22"/>
  <c r="B165" i="22" s="1"/>
  <c r="Y173" i="22"/>
  <c r="X173" i="22"/>
  <c r="W173" i="22"/>
  <c r="V173" i="22"/>
  <c r="U173" i="22"/>
  <c r="T173" i="22"/>
  <c r="S173" i="22"/>
  <c r="R173" i="22"/>
  <c r="Q173" i="22"/>
  <c r="P173" i="22"/>
  <c r="O173" i="22"/>
  <c r="N173" i="22"/>
  <c r="M173" i="22"/>
  <c r="L173" i="22"/>
  <c r="K173" i="22"/>
  <c r="J173" i="22"/>
  <c r="I173" i="22"/>
  <c r="H173" i="22"/>
  <c r="G173" i="22"/>
  <c r="F173" i="22"/>
  <c r="E173" i="22"/>
  <c r="D173" i="22"/>
  <c r="C173" i="22"/>
  <c r="B173" i="22"/>
  <c r="Y172" i="22"/>
  <c r="X172" i="22"/>
  <c r="W172" i="22"/>
  <c r="V172" i="22"/>
  <c r="U172" i="22"/>
  <c r="T172" i="22"/>
  <c r="S172" i="22"/>
  <c r="R172" i="22"/>
  <c r="Q172" i="22"/>
  <c r="P172" i="22"/>
  <c r="O172" i="22"/>
  <c r="N172" i="22"/>
  <c r="M172" i="22"/>
  <c r="L172" i="22"/>
  <c r="K172" i="22"/>
  <c r="J172" i="22"/>
  <c r="I172" i="22"/>
  <c r="H172" i="22"/>
  <c r="G172" i="22"/>
  <c r="F172" i="22"/>
  <c r="E172" i="22"/>
  <c r="D172" i="22"/>
  <c r="C172" i="22"/>
  <c r="B172" i="22"/>
  <c r="D171" i="22"/>
  <c r="Y170" i="22"/>
  <c r="X170" i="22"/>
  <c r="W170" i="22"/>
  <c r="V170" i="22"/>
  <c r="U170" i="22"/>
  <c r="T170" i="22"/>
  <c r="S170" i="22"/>
  <c r="R170" i="22"/>
  <c r="Q170" i="22"/>
  <c r="P170" i="22"/>
  <c r="O170" i="22"/>
  <c r="N170" i="22"/>
  <c r="M170" i="22"/>
  <c r="L170" i="22"/>
  <c r="K170" i="22"/>
  <c r="J170" i="22"/>
  <c r="I170" i="22"/>
  <c r="H170" i="22"/>
  <c r="G170" i="22"/>
  <c r="F170" i="22"/>
  <c r="E170" i="22"/>
  <c r="D170" i="22"/>
  <c r="C170" i="22"/>
  <c r="B170" i="22"/>
  <c r="Y169" i="22"/>
  <c r="X169" i="22"/>
  <c r="X165" i="22" s="1"/>
  <c r="W169" i="22"/>
  <c r="V169" i="22"/>
  <c r="V165" i="22" s="1"/>
  <c r="U169" i="22"/>
  <c r="T169" i="22"/>
  <c r="S169" i="22"/>
  <c r="R169" i="22"/>
  <c r="Q169" i="22"/>
  <c r="P169" i="22"/>
  <c r="O169" i="22"/>
  <c r="N169" i="22"/>
  <c r="M169" i="22"/>
  <c r="L169" i="22"/>
  <c r="K169" i="22"/>
  <c r="J169" i="22"/>
  <c r="I169" i="22"/>
  <c r="H169" i="22"/>
  <c r="G169" i="22"/>
  <c r="F169" i="22"/>
  <c r="E169" i="22"/>
  <c r="D169" i="22"/>
  <c r="C169" i="22"/>
  <c r="B169" i="22"/>
  <c r="Y168" i="22"/>
  <c r="X168" i="22"/>
  <c r="W168" i="22"/>
  <c r="V168" i="22"/>
  <c r="U168" i="22"/>
  <c r="T168" i="22"/>
  <c r="S168" i="22"/>
  <c r="R168" i="22"/>
  <c r="Q168" i="22"/>
  <c r="P168" i="22"/>
  <c r="O168" i="22"/>
  <c r="N168" i="22"/>
  <c r="M168" i="22"/>
  <c r="L168" i="22"/>
  <c r="K168" i="22"/>
  <c r="J168" i="22"/>
  <c r="I168" i="22"/>
  <c r="H168" i="22"/>
  <c r="G168" i="22"/>
  <c r="F168" i="22"/>
  <c r="E168" i="22"/>
  <c r="D168" i="22"/>
  <c r="C168" i="22"/>
  <c r="B168" i="22"/>
  <c r="Y167" i="22"/>
  <c r="X167" i="22"/>
  <c r="W167" i="22"/>
  <c r="V167" i="22"/>
  <c r="U167" i="22"/>
  <c r="T167" i="22"/>
  <c r="S167" i="22"/>
  <c r="R167" i="22"/>
  <c r="Q167" i="22"/>
  <c r="Q165" i="22" s="1"/>
  <c r="P167" i="22"/>
  <c r="P165" i="22" s="1"/>
  <c r="O167" i="22"/>
  <c r="O165" i="22" s="1"/>
  <c r="N167" i="22"/>
  <c r="N165" i="22" s="1"/>
  <c r="M167" i="22"/>
  <c r="L167" i="22"/>
  <c r="K167" i="22"/>
  <c r="J167" i="22"/>
  <c r="I167" i="22"/>
  <c r="H167" i="22"/>
  <c r="G167" i="22"/>
  <c r="F167" i="22"/>
  <c r="E167" i="22"/>
  <c r="D167" i="22"/>
  <c r="C167" i="22"/>
  <c r="B167" i="22"/>
  <c r="Y166" i="22"/>
  <c r="Y165" i="22" s="1"/>
  <c r="X166" i="22"/>
  <c r="W166" i="22"/>
  <c r="V166" i="22"/>
  <c r="U166" i="22"/>
  <c r="T166" i="22"/>
  <c r="S166" i="22"/>
  <c r="R166" i="22"/>
  <c r="R165" i="22" s="1"/>
  <c r="Q166" i="22"/>
  <c r="P166" i="22"/>
  <c r="O166" i="22"/>
  <c r="N166" i="22"/>
  <c r="M166" i="22"/>
  <c r="L166" i="22"/>
  <c r="L165" i="22" s="1"/>
  <c r="K166" i="22"/>
  <c r="J166" i="22"/>
  <c r="J165" i="22" s="1"/>
  <c r="I166" i="22"/>
  <c r="I165" i="22" s="1"/>
  <c r="H166" i="22"/>
  <c r="H165" i="22" s="1"/>
  <c r="G166" i="22"/>
  <c r="G165" i="22" s="1"/>
  <c r="F166" i="22"/>
  <c r="F165" i="22" s="1"/>
  <c r="E166" i="22"/>
  <c r="D166" i="22"/>
  <c r="D165" i="22" s="1"/>
  <c r="C166" i="22"/>
  <c r="B166" i="22"/>
  <c r="W165" i="22"/>
  <c r="T165" i="22"/>
  <c r="Y162" i="22"/>
  <c r="X162" i="22"/>
  <c r="W162" i="22"/>
  <c r="V162" i="22"/>
  <c r="U162" i="22"/>
  <c r="T162" i="22"/>
  <c r="S162" i="22"/>
  <c r="R162" i="22"/>
  <c r="Q162" i="22"/>
  <c r="P162" i="22"/>
  <c r="O162" i="22"/>
  <c r="N162" i="22"/>
  <c r="M162" i="22"/>
  <c r="L162" i="22"/>
  <c r="K162" i="22"/>
  <c r="J162" i="22"/>
  <c r="I162" i="22"/>
  <c r="H162" i="22"/>
  <c r="G162" i="22"/>
  <c r="F162" i="22"/>
  <c r="E162" i="22"/>
  <c r="D162" i="22"/>
  <c r="C162" i="22"/>
  <c r="B162" i="22"/>
  <c r="Y161" i="22"/>
  <c r="X161" i="22"/>
  <c r="W161" i="22"/>
  <c r="V161" i="22"/>
  <c r="U161" i="22"/>
  <c r="T161" i="22"/>
  <c r="S161" i="22"/>
  <c r="R161" i="22"/>
  <c r="Q161" i="22"/>
  <c r="P161" i="22"/>
  <c r="O161" i="22"/>
  <c r="N161" i="22"/>
  <c r="M161" i="22"/>
  <c r="L161" i="22"/>
  <c r="K161" i="22"/>
  <c r="J161" i="22"/>
  <c r="I161" i="22"/>
  <c r="H161" i="22"/>
  <c r="G161" i="22"/>
  <c r="F161" i="22"/>
  <c r="E161" i="22"/>
  <c r="D161" i="22"/>
  <c r="C161" i="22"/>
  <c r="B161" i="22"/>
  <c r="T160" i="22"/>
  <c r="S160" i="22"/>
  <c r="Y159" i="22"/>
  <c r="X159" i="22"/>
  <c r="W159" i="22"/>
  <c r="V159" i="22"/>
  <c r="U159" i="22"/>
  <c r="T159" i="22"/>
  <c r="S159" i="22"/>
  <c r="R159" i="22"/>
  <c r="Q159" i="22"/>
  <c r="P159" i="22"/>
  <c r="O159" i="22"/>
  <c r="N159" i="22"/>
  <c r="M159" i="22"/>
  <c r="L159" i="22"/>
  <c r="K159" i="22"/>
  <c r="J159" i="22"/>
  <c r="I159" i="22"/>
  <c r="H159" i="22"/>
  <c r="G159" i="22"/>
  <c r="F159" i="22"/>
  <c r="E159" i="22"/>
  <c r="D159" i="22"/>
  <c r="C159" i="22"/>
  <c r="B159" i="22"/>
  <c r="Y158" i="22"/>
  <c r="X158" i="22"/>
  <c r="W158" i="22"/>
  <c r="V158" i="22"/>
  <c r="U158" i="22"/>
  <c r="T158" i="22"/>
  <c r="S158" i="22"/>
  <c r="R158" i="22"/>
  <c r="Q158" i="22"/>
  <c r="P158" i="22"/>
  <c r="O158" i="22"/>
  <c r="N158" i="22"/>
  <c r="M158" i="22"/>
  <c r="L158" i="22"/>
  <c r="K158" i="22"/>
  <c r="J158" i="22"/>
  <c r="I158" i="22"/>
  <c r="H158" i="22"/>
  <c r="G158" i="22"/>
  <c r="F158" i="22"/>
  <c r="E158" i="22"/>
  <c r="D158" i="22"/>
  <c r="C158" i="22"/>
  <c r="B158" i="22"/>
  <c r="Y156" i="22"/>
  <c r="X156" i="22"/>
  <c r="W156" i="22"/>
  <c r="V156" i="22"/>
  <c r="U156" i="22"/>
  <c r="T156" i="22"/>
  <c r="S156" i="22"/>
  <c r="R156" i="22"/>
  <c r="Q156" i="22"/>
  <c r="P156" i="22"/>
  <c r="O156" i="22"/>
  <c r="N156" i="22"/>
  <c r="M156" i="22"/>
  <c r="L156" i="22"/>
  <c r="K156" i="22"/>
  <c r="J156" i="22"/>
  <c r="I156" i="22"/>
  <c r="H156" i="22"/>
  <c r="G156" i="22"/>
  <c r="F156" i="22"/>
  <c r="E156" i="22"/>
  <c r="D156" i="22"/>
  <c r="C156" i="22"/>
  <c r="B156" i="22"/>
  <c r="Y155" i="22"/>
  <c r="X155" i="22"/>
  <c r="W155" i="22"/>
  <c r="V155" i="22"/>
  <c r="U155" i="22"/>
  <c r="T155" i="22"/>
  <c r="S155" i="22"/>
  <c r="R155" i="22"/>
  <c r="Q155" i="22"/>
  <c r="P155" i="22"/>
  <c r="O155" i="22"/>
  <c r="N155" i="22"/>
  <c r="M155" i="22"/>
  <c r="L155" i="22"/>
  <c r="K155" i="22"/>
  <c r="J155" i="22"/>
  <c r="I155" i="22"/>
  <c r="H155" i="22"/>
  <c r="G155" i="22"/>
  <c r="F155" i="22"/>
  <c r="E155" i="22"/>
  <c r="D155" i="22"/>
  <c r="C155" i="22"/>
  <c r="B155" i="22"/>
  <c r="Y154" i="22"/>
  <c r="X154" i="22"/>
  <c r="W154" i="22"/>
  <c r="V154" i="22"/>
  <c r="U154" i="22"/>
  <c r="T154" i="22"/>
  <c r="S154" i="22"/>
  <c r="R154" i="22"/>
  <c r="Q154" i="22"/>
  <c r="P154" i="22"/>
  <c r="O154" i="22"/>
  <c r="N154" i="22"/>
  <c r="M154" i="22"/>
  <c r="L154" i="22"/>
  <c r="K154" i="22"/>
  <c r="J154" i="22"/>
  <c r="I154" i="22"/>
  <c r="H154" i="22"/>
  <c r="G154" i="22"/>
  <c r="F154" i="22"/>
  <c r="E154" i="22"/>
  <c r="D154" i="22"/>
  <c r="C154" i="22"/>
  <c r="B154" i="22"/>
  <c r="L153" i="22"/>
  <c r="K153" i="22"/>
  <c r="D153" i="22"/>
  <c r="Y152" i="22"/>
  <c r="X152" i="22"/>
  <c r="W152" i="22"/>
  <c r="V152" i="22"/>
  <c r="U152" i="22"/>
  <c r="T152" i="22"/>
  <c r="S152" i="22"/>
  <c r="R152" i="22"/>
  <c r="Q152" i="22"/>
  <c r="P152" i="22"/>
  <c r="O152" i="22"/>
  <c r="N152" i="22"/>
  <c r="M152" i="22"/>
  <c r="L152" i="22"/>
  <c r="K152" i="22"/>
  <c r="J152" i="22"/>
  <c r="I152" i="22"/>
  <c r="H152" i="22"/>
  <c r="G152" i="22"/>
  <c r="F152" i="22"/>
  <c r="E152" i="22"/>
  <c r="D152" i="22"/>
  <c r="C152" i="22"/>
  <c r="B152" i="22"/>
  <c r="Y151" i="22"/>
  <c r="X151" i="22"/>
  <c r="W151" i="22"/>
  <c r="V151" i="22"/>
  <c r="U151" i="22"/>
  <c r="T151" i="22"/>
  <c r="S151" i="22"/>
  <c r="R151" i="22"/>
  <c r="Q151" i="22"/>
  <c r="P151" i="22"/>
  <c r="O151" i="22"/>
  <c r="N151" i="22"/>
  <c r="M151" i="22"/>
  <c r="L151" i="22"/>
  <c r="K151" i="22"/>
  <c r="J151" i="22"/>
  <c r="I151" i="22"/>
  <c r="H151" i="22"/>
  <c r="G151" i="22"/>
  <c r="F151" i="22"/>
  <c r="E151" i="22"/>
  <c r="D151" i="22"/>
  <c r="C151" i="22"/>
  <c r="B151" i="22"/>
  <c r="Y150" i="22"/>
  <c r="X150" i="22"/>
  <c r="W150" i="22"/>
  <c r="V150" i="22"/>
  <c r="U150" i="22"/>
  <c r="T150" i="22"/>
  <c r="S150" i="22"/>
  <c r="R150" i="22"/>
  <c r="Q150" i="22"/>
  <c r="P150" i="22"/>
  <c r="O150" i="22"/>
  <c r="N150" i="22"/>
  <c r="M150" i="22"/>
  <c r="L150" i="22"/>
  <c r="K150" i="22"/>
  <c r="J150" i="22"/>
  <c r="I150" i="22"/>
  <c r="H150" i="22"/>
  <c r="G150" i="22"/>
  <c r="F150" i="22"/>
  <c r="E150" i="22"/>
  <c r="D150" i="22"/>
  <c r="C150" i="22"/>
  <c r="B150" i="22"/>
  <c r="Y149" i="22"/>
  <c r="X149" i="22"/>
  <c r="W149" i="22"/>
  <c r="V149" i="22"/>
  <c r="U149" i="22"/>
  <c r="T149" i="22"/>
  <c r="S149" i="22"/>
  <c r="R149" i="22"/>
  <c r="Q149" i="22"/>
  <c r="P149" i="22"/>
  <c r="O149" i="22"/>
  <c r="N149" i="22"/>
  <c r="M149" i="22"/>
  <c r="L149" i="22"/>
  <c r="K149" i="22"/>
  <c r="J149" i="22"/>
  <c r="I149" i="22"/>
  <c r="H149" i="22"/>
  <c r="G149" i="22"/>
  <c r="F149" i="22"/>
  <c r="E149" i="22"/>
  <c r="D149" i="22"/>
  <c r="C149" i="22"/>
  <c r="B149" i="22"/>
  <c r="Y148" i="22"/>
  <c r="Y146" i="22" s="1"/>
  <c r="X148" i="22"/>
  <c r="X146" i="22" s="1"/>
  <c r="W148" i="22"/>
  <c r="V148" i="22"/>
  <c r="V146" i="22" s="1"/>
  <c r="U148" i="22"/>
  <c r="T148" i="22"/>
  <c r="S148" i="22"/>
  <c r="R148" i="22"/>
  <c r="Q148" i="22"/>
  <c r="P148" i="22"/>
  <c r="O148" i="22"/>
  <c r="N148" i="22"/>
  <c r="M148" i="22"/>
  <c r="L148" i="22"/>
  <c r="K148" i="22"/>
  <c r="J148" i="22"/>
  <c r="I148" i="22"/>
  <c r="I146" i="22" s="1"/>
  <c r="H148" i="22"/>
  <c r="G148" i="22"/>
  <c r="F148" i="22"/>
  <c r="E148" i="22"/>
  <c r="D148" i="22"/>
  <c r="C148" i="22"/>
  <c r="B148" i="22"/>
  <c r="Y147" i="22"/>
  <c r="X147" i="22"/>
  <c r="W147" i="22"/>
  <c r="V147" i="22"/>
  <c r="U147" i="22"/>
  <c r="U146" i="22" s="1"/>
  <c r="T147" i="22"/>
  <c r="T146" i="22" s="1"/>
  <c r="S147" i="22"/>
  <c r="R147" i="22"/>
  <c r="Q147" i="22"/>
  <c r="Q146" i="22" s="1"/>
  <c r="P147" i="22"/>
  <c r="P146" i="22" s="1"/>
  <c r="O147" i="22"/>
  <c r="N147" i="22"/>
  <c r="N146" i="22" s="1"/>
  <c r="M147" i="22"/>
  <c r="M146" i="22" s="1"/>
  <c r="L147" i="22"/>
  <c r="K147" i="22"/>
  <c r="J147" i="22"/>
  <c r="I147" i="22"/>
  <c r="H147" i="22"/>
  <c r="G147" i="22"/>
  <c r="F147" i="22"/>
  <c r="E147" i="22"/>
  <c r="E146" i="22" s="1"/>
  <c r="D147" i="22"/>
  <c r="C147" i="22"/>
  <c r="B147" i="22"/>
  <c r="L146" i="22"/>
  <c r="H146" i="22"/>
  <c r="F146" i="22"/>
  <c r="D146" i="22"/>
  <c r="Y143" i="22"/>
  <c r="X143" i="22"/>
  <c r="W143" i="22"/>
  <c r="V143" i="22"/>
  <c r="U143" i="22"/>
  <c r="T143" i="22"/>
  <c r="S143" i="22"/>
  <c r="R143" i="22"/>
  <c r="Q143" i="22"/>
  <c r="P143" i="22"/>
  <c r="O143" i="22"/>
  <c r="N143" i="22"/>
  <c r="M143" i="22"/>
  <c r="L143" i="22"/>
  <c r="K143" i="22"/>
  <c r="J143" i="22"/>
  <c r="I143" i="22"/>
  <c r="H143" i="22"/>
  <c r="G143" i="22"/>
  <c r="F143" i="22"/>
  <c r="E143" i="22"/>
  <c r="D143" i="22"/>
  <c r="C143" i="22"/>
  <c r="B143" i="22"/>
  <c r="Y142" i="22"/>
  <c r="X142" i="22"/>
  <c r="W142" i="22"/>
  <c r="V142" i="22"/>
  <c r="U142" i="22"/>
  <c r="T142" i="22"/>
  <c r="S142" i="22"/>
  <c r="R142" i="22"/>
  <c r="Q142" i="22"/>
  <c r="P142" i="22"/>
  <c r="O142" i="22"/>
  <c r="N142" i="22"/>
  <c r="M142" i="22"/>
  <c r="L142" i="22"/>
  <c r="K142" i="22"/>
  <c r="J142" i="22"/>
  <c r="I142" i="22"/>
  <c r="H142" i="22"/>
  <c r="G142" i="22"/>
  <c r="F142" i="22"/>
  <c r="E142" i="22"/>
  <c r="D142" i="22"/>
  <c r="C142" i="22"/>
  <c r="B142" i="22"/>
  <c r="Q141" i="22"/>
  <c r="I141" i="22"/>
  <c r="Y140" i="22"/>
  <c r="X140" i="22"/>
  <c r="W140" i="22"/>
  <c r="V140" i="22"/>
  <c r="U140" i="22"/>
  <c r="T140" i="22"/>
  <c r="S140" i="22"/>
  <c r="R140" i="22"/>
  <c r="Q140" i="22"/>
  <c r="P140" i="22"/>
  <c r="O140" i="22"/>
  <c r="N140" i="22"/>
  <c r="M140" i="22"/>
  <c r="L140" i="22"/>
  <c r="K140" i="22"/>
  <c r="J140" i="22"/>
  <c r="I140" i="22"/>
  <c r="H140" i="22"/>
  <c r="G140" i="22"/>
  <c r="F140" i="22"/>
  <c r="E140" i="22"/>
  <c r="D140" i="22"/>
  <c r="C140" i="22"/>
  <c r="B140" i="22"/>
  <c r="Y139" i="22"/>
  <c r="X139" i="22"/>
  <c r="W139" i="22"/>
  <c r="V139" i="22"/>
  <c r="U139" i="22"/>
  <c r="T139" i="22"/>
  <c r="S139" i="22"/>
  <c r="R139" i="22"/>
  <c r="Q139" i="22"/>
  <c r="P139" i="22"/>
  <c r="O139" i="22"/>
  <c r="N139" i="22"/>
  <c r="M139" i="22"/>
  <c r="L139" i="22"/>
  <c r="K139" i="22"/>
  <c r="J139" i="22"/>
  <c r="I139" i="22"/>
  <c r="H139" i="22"/>
  <c r="G139" i="22"/>
  <c r="F139" i="22"/>
  <c r="E139" i="22"/>
  <c r="D139" i="22"/>
  <c r="C139" i="22"/>
  <c r="B139" i="22"/>
  <c r="Y138" i="22"/>
  <c r="X138" i="22"/>
  <c r="W138" i="22"/>
  <c r="V138" i="22"/>
  <c r="U138" i="22"/>
  <c r="T138" i="22"/>
  <c r="S138" i="22"/>
  <c r="R138" i="22"/>
  <c r="Q138" i="22"/>
  <c r="P138" i="22"/>
  <c r="O138" i="22"/>
  <c r="N138" i="22"/>
  <c r="M138" i="22"/>
  <c r="L138" i="22"/>
  <c r="K138" i="22"/>
  <c r="J138" i="22"/>
  <c r="I138" i="22"/>
  <c r="H138" i="22"/>
  <c r="G138" i="22"/>
  <c r="F138" i="22"/>
  <c r="E138" i="22"/>
  <c r="D138" i="22"/>
  <c r="C138" i="22"/>
  <c r="B138" i="22"/>
  <c r="Y137" i="22"/>
  <c r="X137" i="22"/>
  <c r="W137" i="22"/>
  <c r="V137" i="22"/>
  <c r="U137" i="22"/>
  <c r="T137" i="22"/>
  <c r="S137" i="22"/>
  <c r="R137" i="22"/>
  <c r="Q137" i="22"/>
  <c r="P137" i="22"/>
  <c r="O137" i="22"/>
  <c r="N137" i="22"/>
  <c r="M137" i="22"/>
  <c r="L137" i="22"/>
  <c r="K137" i="22"/>
  <c r="J137" i="22"/>
  <c r="I137" i="22"/>
  <c r="H137" i="22"/>
  <c r="G137" i="22"/>
  <c r="F137" i="22"/>
  <c r="E137" i="22"/>
  <c r="D137" i="22"/>
  <c r="C137" i="22"/>
  <c r="B137" i="22"/>
  <c r="Y136" i="22"/>
  <c r="X136" i="22"/>
  <c r="W136" i="22"/>
  <c r="V136" i="22"/>
  <c r="U136" i="22"/>
  <c r="T136" i="22"/>
  <c r="S136" i="22"/>
  <c r="R136" i="22"/>
  <c r="Q136" i="22"/>
  <c r="P136" i="22"/>
  <c r="O136" i="22"/>
  <c r="N136" i="22"/>
  <c r="M136" i="22"/>
  <c r="L136" i="22"/>
  <c r="K136" i="22"/>
  <c r="J136" i="22"/>
  <c r="I136" i="22"/>
  <c r="I132" i="22" s="1"/>
  <c r="H136" i="22"/>
  <c r="G136" i="22"/>
  <c r="F136" i="22"/>
  <c r="E136" i="22"/>
  <c r="D136" i="22"/>
  <c r="C136" i="22"/>
  <c r="B136" i="22"/>
  <c r="Y135" i="22"/>
  <c r="X135" i="22"/>
  <c r="W135" i="22"/>
  <c r="V135" i="22"/>
  <c r="U135" i="22"/>
  <c r="T135" i="22"/>
  <c r="S135" i="22"/>
  <c r="R135" i="22"/>
  <c r="Q135" i="22"/>
  <c r="P135" i="22"/>
  <c r="O135" i="22"/>
  <c r="N135" i="22"/>
  <c r="M135" i="22"/>
  <c r="L135" i="22"/>
  <c r="K135" i="22"/>
  <c r="J135" i="22"/>
  <c r="I135" i="22"/>
  <c r="H135" i="22"/>
  <c r="G135" i="22"/>
  <c r="F135" i="22"/>
  <c r="E135" i="22"/>
  <c r="D135" i="22"/>
  <c r="C135" i="22"/>
  <c r="B135" i="22"/>
  <c r="Y134" i="22"/>
  <c r="X134" i="22"/>
  <c r="W134" i="22"/>
  <c r="V134" i="22"/>
  <c r="U134" i="22"/>
  <c r="T134" i="22"/>
  <c r="S134" i="22"/>
  <c r="R134" i="22"/>
  <c r="Q134" i="22"/>
  <c r="P134" i="22"/>
  <c r="O134" i="22"/>
  <c r="N134" i="22"/>
  <c r="M134" i="22"/>
  <c r="L134" i="22"/>
  <c r="K134" i="22"/>
  <c r="J134" i="22"/>
  <c r="I134" i="22"/>
  <c r="H134" i="22"/>
  <c r="G134" i="22"/>
  <c r="F134" i="22"/>
  <c r="E134" i="22"/>
  <c r="D134" i="22"/>
  <c r="C134" i="22"/>
  <c r="B134" i="22"/>
  <c r="Y133" i="22"/>
  <c r="X133" i="22"/>
  <c r="W133" i="22"/>
  <c r="V133" i="22"/>
  <c r="U133" i="22"/>
  <c r="T133" i="22"/>
  <c r="S133" i="22"/>
  <c r="R133" i="22"/>
  <c r="Q133" i="22"/>
  <c r="Q132" i="22" s="1"/>
  <c r="P133" i="22"/>
  <c r="O133" i="22"/>
  <c r="N133" i="22"/>
  <c r="M133" i="22"/>
  <c r="L133" i="22"/>
  <c r="K133" i="22"/>
  <c r="J133" i="22"/>
  <c r="I133" i="22"/>
  <c r="H133" i="22"/>
  <c r="G133" i="22"/>
  <c r="F133" i="22"/>
  <c r="E133" i="22"/>
  <c r="D133" i="22"/>
  <c r="C133" i="22"/>
  <c r="B133" i="22"/>
  <c r="Y119" i="22"/>
  <c r="X119" i="22"/>
  <c r="W119" i="22"/>
  <c r="W175" i="22" s="1"/>
  <c r="V119" i="22"/>
  <c r="U119" i="22"/>
  <c r="U175" i="22" s="1"/>
  <c r="T119" i="22"/>
  <c r="T175" i="22" s="1"/>
  <c r="S119" i="22"/>
  <c r="S175" i="22" s="1"/>
  <c r="R119" i="22"/>
  <c r="Q119" i="22"/>
  <c r="P119" i="22"/>
  <c r="O119" i="22"/>
  <c r="O175" i="22" s="1"/>
  <c r="N119" i="22"/>
  <c r="M119" i="22"/>
  <c r="M175" i="22" s="1"/>
  <c r="L119" i="22"/>
  <c r="L175" i="22" s="1"/>
  <c r="K119" i="22"/>
  <c r="K175" i="22" s="1"/>
  <c r="J119" i="22"/>
  <c r="I119" i="22"/>
  <c r="H119" i="22"/>
  <c r="G119" i="22"/>
  <c r="F119" i="22"/>
  <c r="E119" i="22"/>
  <c r="E175" i="22" s="1"/>
  <c r="D119" i="22"/>
  <c r="D175" i="22" s="1"/>
  <c r="C119" i="22"/>
  <c r="C175" i="22" s="1"/>
  <c r="B119" i="22"/>
  <c r="Y110" i="22"/>
  <c r="X110" i="22"/>
  <c r="W110" i="22"/>
  <c r="V110" i="22"/>
  <c r="U110" i="22"/>
  <c r="U171" i="22" s="1"/>
  <c r="T110" i="22"/>
  <c r="T171" i="22" s="1"/>
  <c r="S110" i="22"/>
  <c r="S171" i="22" s="1"/>
  <c r="R110" i="22"/>
  <c r="R171" i="22" s="1"/>
  <c r="Q110" i="22"/>
  <c r="P110" i="22"/>
  <c r="O110" i="22"/>
  <c r="O171" i="22" s="1"/>
  <c r="N110" i="22"/>
  <c r="M110" i="22"/>
  <c r="L110" i="22"/>
  <c r="K110" i="22"/>
  <c r="J110" i="22"/>
  <c r="I110" i="22"/>
  <c r="H110" i="22"/>
  <c r="G110" i="22"/>
  <c r="F110" i="22"/>
  <c r="E110" i="22"/>
  <c r="D110" i="22"/>
  <c r="C110" i="22"/>
  <c r="C171" i="22" s="1"/>
  <c r="B110" i="22"/>
  <c r="B171" i="22" s="1"/>
  <c r="Y89" i="22"/>
  <c r="X89" i="22"/>
  <c r="W89" i="22"/>
  <c r="W160" i="22" s="1"/>
  <c r="V89" i="22"/>
  <c r="U89" i="22"/>
  <c r="T89" i="22"/>
  <c r="S89" i="22"/>
  <c r="R89" i="22"/>
  <c r="R160" i="22" s="1"/>
  <c r="Q89" i="22"/>
  <c r="P89" i="22"/>
  <c r="O89" i="22"/>
  <c r="O160" i="22" s="1"/>
  <c r="N89" i="22"/>
  <c r="N160" i="22" s="1"/>
  <c r="M89" i="22"/>
  <c r="M160" i="22" s="1"/>
  <c r="L89" i="22"/>
  <c r="L160" i="22" s="1"/>
  <c r="K89" i="22"/>
  <c r="K160" i="22" s="1"/>
  <c r="J89" i="22"/>
  <c r="J160" i="22" s="1"/>
  <c r="I89" i="22"/>
  <c r="H89" i="22"/>
  <c r="G89" i="22"/>
  <c r="F89" i="22"/>
  <c r="E89" i="22"/>
  <c r="D89" i="22"/>
  <c r="C89" i="22"/>
  <c r="B89" i="22"/>
  <c r="Y79" i="22"/>
  <c r="X79" i="22"/>
  <c r="W79" i="22"/>
  <c r="V79" i="22"/>
  <c r="U79" i="22"/>
  <c r="T79" i="22"/>
  <c r="T157" i="22" s="1"/>
  <c r="S79" i="22"/>
  <c r="S157" i="22" s="1"/>
  <c r="R79" i="22"/>
  <c r="R157" i="22" s="1"/>
  <c r="Q79" i="22"/>
  <c r="P79" i="22"/>
  <c r="O79" i="22"/>
  <c r="O157" i="22" s="1"/>
  <c r="N79" i="22"/>
  <c r="M79" i="22"/>
  <c r="L79" i="22"/>
  <c r="L157" i="22" s="1"/>
  <c r="K79" i="22"/>
  <c r="K157" i="22" s="1"/>
  <c r="J79" i="22"/>
  <c r="J157" i="22" s="1"/>
  <c r="I79" i="22"/>
  <c r="H79" i="22"/>
  <c r="G79" i="22"/>
  <c r="G157" i="22" s="1"/>
  <c r="F79" i="22"/>
  <c r="F157" i="22" s="1"/>
  <c r="E79" i="22"/>
  <c r="E157" i="22" s="1"/>
  <c r="D79" i="22"/>
  <c r="D157" i="22" s="1"/>
  <c r="C79" i="22"/>
  <c r="C157" i="22" s="1"/>
  <c r="B79" i="22"/>
  <c r="B157" i="22" s="1"/>
  <c r="Y60" i="22"/>
  <c r="X60" i="22"/>
  <c r="W60" i="22"/>
  <c r="V60" i="22"/>
  <c r="U60" i="22"/>
  <c r="T60" i="22"/>
  <c r="S60" i="22"/>
  <c r="R60" i="22"/>
  <c r="Q60" i="22"/>
  <c r="P60" i="22"/>
  <c r="O60" i="22"/>
  <c r="N60" i="22"/>
  <c r="M60" i="22"/>
  <c r="L60" i="22"/>
  <c r="K60" i="22"/>
  <c r="J60" i="22"/>
  <c r="J153" i="22" s="1"/>
  <c r="I60" i="22"/>
  <c r="H60" i="22"/>
  <c r="G60" i="22"/>
  <c r="G153" i="22" s="1"/>
  <c r="F60" i="22"/>
  <c r="E60" i="22"/>
  <c r="D60" i="22"/>
  <c r="C60" i="22"/>
  <c r="C153" i="22" s="1"/>
  <c r="B60" i="22"/>
  <c r="B153" i="22" s="1"/>
  <c r="Y33" i="22"/>
  <c r="Y141" i="22" s="1"/>
  <c r="X33" i="22"/>
  <c r="W33" i="22"/>
  <c r="W141" i="22" s="1"/>
  <c r="V33" i="22"/>
  <c r="U33" i="22"/>
  <c r="T33" i="22"/>
  <c r="S33" i="22"/>
  <c r="R33" i="22"/>
  <c r="Q33" i="22"/>
  <c r="P33" i="22"/>
  <c r="O33" i="22"/>
  <c r="O141" i="22" s="1"/>
  <c r="N33" i="22"/>
  <c r="M33" i="22"/>
  <c r="L33" i="22"/>
  <c r="K33" i="22"/>
  <c r="J33" i="22"/>
  <c r="I33" i="22"/>
  <c r="H33" i="22"/>
  <c r="G33" i="22"/>
  <c r="G141" i="22" s="1"/>
  <c r="F33" i="22"/>
  <c r="E33" i="22"/>
  <c r="E141" i="22" s="1"/>
  <c r="D33" i="22"/>
  <c r="C33" i="22"/>
  <c r="C192" i="22" s="1"/>
  <c r="B33" i="22"/>
  <c r="Y214" i="21"/>
  <c r="X214" i="21"/>
  <c r="W214" i="21"/>
  <c r="V214" i="21"/>
  <c r="U214" i="21"/>
  <c r="T214" i="21"/>
  <c r="S214" i="21"/>
  <c r="R214" i="21"/>
  <c r="Q214" i="21"/>
  <c r="P214" i="21"/>
  <c r="O214" i="21"/>
  <c r="N214" i="21"/>
  <c r="M214" i="21"/>
  <c r="L214" i="21"/>
  <c r="K214" i="21"/>
  <c r="J214" i="21"/>
  <c r="I214" i="21"/>
  <c r="H214" i="21"/>
  <c r="G214" i="21"/>
  <c r="F214" i="21"/>
  <c r="E214" i="21"/>
  <c r="D214" i="21"/>
  <c r="C214" i="21"/>
  <c r="B214" i="21"/>
  <c r="Y212" i="21"/>
  <c r="X212" i="21"/>
  <c r="W212" i="21"/>
  <c r="V212" i="21"/>
  <c r="U212" i="21"/>
  <c r="T212" i="21"/>
  <c r="S212" i="21"/>
  <c r="R212" i="21"/>
  <c r="Q212" i="21"/>
  <c r="P212" i="21"/>
  <c r="O212" i="21"/>
  <c r="N212" i="21"/>
  <c r="M212" i="21"/>
  <c r="L212" i="21"/>
  <c r="K212" i="21"/>
  <c r="J212" i="21"/>
  <c r="I212" i="21"/>
  <c r="H212" i="21"/>
  <c r="G212" i="21"/>
  <c r="F212" i="21"/>
  <c r="E212" i="21"/>
  <c r="D212" i="21"/>
  <c r="C212" i="21"/>
  <c r="B212" i="21"/>
  <c r="Y210" i="21"/>
  <c r="X210" i="21"/>
  <c r="W210" i="21"/>
  <c r="V210" i="21"/>
  <c r="U210" i="21"/>
  <c r="T210" i="21"/>
  <c r="S210" i="21"/>
  <c r="R210" i="21"/>
  <c r="Q210" i="21"/>
  <c r="P210" i="21"/>
  <c r="O210" i="21"/>
  <c r="N210" i="21"/>
  <c r="M210" i="21"/>
  <c r="L210" i="21"/>
  <c r="K210" i="21"/>
  <c r="J210" i="21"/>
  <c r="I210" i="21"/>
  <c r="H210" i="21"/>
  <c r="G210" i="21"/>
  <c r="F210" i="21"/>
  <c r="E210" i="21"/>
  <c r="D210" i="21"/>
  <c r="C210" i="21"/>
  <c r="B210" i="21"/>
  <c r="Y209" i="21"/>
  <c r="X209" i="21"/>
  <c r="W209" i="21"/>
  <c r="V209" i="21"/>
  <c r="U209" i="21"/>
  <c r="T209" i="21"/>
  <c r="S209" i="21"/>
  <c r="R209" i="21"/>
  <c r="Q209" i="21"/>
  <c r="P209" i="21"/>
  <c r="O209" i="21"/>
  <c r="N209" i="21"/>
  <c r="M209" i="21"/>
  <c r="L209" i="21"/>
  <c r="K209" i="21"/>
  <c r="J209" i="21"/>
  <c r="I209" i="21"/>
  <c r="H209" i="21"/>
  <c r="G209" i="21"/>
  <c r="F209" i="21"/>
  <c r="E209" i="21"/>
  <c r="D209" i="21"/>
  <c r="C209" i="21"/>
  <c r="B209" i="21"/>
  <c r="Y208" i="21"/>
  <c r="X208" i="21"/>
  <c r="W208" i="21"/>
  <c r="V208" i="21"/>
  <c r="U208" i="21"/>
  <c r="T208" i="21"/>
  <c r="S208" i="21"/>
  <c r="R208" i="21"/>
  <c r="Q208" i="21"/>
  <c r="P208" i="21"/>
  <c r="O208" i="21"/>
  <c r="N208" i="21"/>
  <c r="M208" i="21"/>
  <c r="L208" i="21"/>
  <c r="K208" i="21"/>
  <c r="J208" i="21"/>
  <c r="I208" i="21"/>
  <c r="H208" i="21"/>
  <c r="G208" i="21"/>
  <c r="F208" i="21"/>
  <c r="E208" i="21"/>
  <c r="D208" i="21"/>
  <c r="C208" i="21"/>
  <c r="B208" i="21"/>
  <c r="Y207" i="21"/>
  <c r="X207" i="21"/>
  <c r="W207" i="21"/>
  <c r="V207" i="21"/>
  <c r="U207" i="21"/>
  <c r="T207" i="21"/>
  <c r="S207" i="21"/>
  <c r="R207" i="21"/>
  <c r="Q207" i="21"/>
  <c r="P207" i="21"/>
  <c r="O207" i="21"/>
  <c r="N207" i="21"/>
  <c r="M207" i="21"/>
  <c r="L207" i="21"/>
  <c r="K207" i="21"/>
  <c r="J207" i="21"/>
  <c r="I207" i="21"/>
  <c r="H207" i="21"/>
  <c r="G207" i="21"/>
  <c r="F207" i="21"/>
  <c r="E207" i="21"/>
  <c r="D207" i="21"/>
  <c r="C207" i="21"/>
  <c r="B207" i="21"/>
  <c r="Y206" i="21"/>
  <c r="X206" i="21"/>
  <c r="W206" i="21"/>
  <c r="V206" i="21"/>
  <c r="U206" i="21"/>
  <c r="T206" i="21"/>
  <c r="S206" i="21"/>
  <c r="R206" i="21"/>
  <c r="Q206" i="21"/>
  <c r="P206" i="21"/>
  <c r="O206" i="21"/>
  <c r="N206" i="21"/>
  <c r="M206" i="21"/>
  <c r="L206" i="21"/>
  <c r="K206" i="21"/>
  <c r="J206" i="21"/>
  <c r="I206" i="21"/>
  <c r="H206" i="21"/>
  <c r="G206" i="21"/>
  <c r="F206" i="21"/>
  <c r="E206" i="21"/>
  <c r="D206" i="21"/>
  <c r="C206" i="21"/>
  <c r="B206" i="21"/>
  <c r="N203" i="21"/>
  <c r="F203" i="21"/>
  <c r="F202" i="21"/>
  <c r="F201" i="21"/>
  <c r="Y200" i="21"/>
  <c r="X200" i="21"/>
  <c r="W200" i="21"/>
  <c r="V200" i="21"/>
  <c r="U200" i="21"/>
  <c r="T200" i="21"/>
  <c r="S200" i="21"/>
  <c r="R200" i="21"/>
  <c r="Q200" i="21"/>
  <c r="P200" i="21"/>
  <c r="O200" i="21"/>
  <c r="N200" i="21"/>
  <c r="M200" i="21"/>
  <c r="L200" i="21"/>
  <c r="K200" i="21"/>
  <c r="J200" i="21"/>
  <c r="I200" i="21"/>
  <c r="H200" i="21"/>
  <c r="G200" i="21"/>
  <c r="F200" i="21"/>
  <c r="E200" i="21"/>
  <c r="D200" i="21"/>
  <c r="C200" i="21"/>
  <c r="B200" i="21"/>
  <c r="Y199" i="21"/>
  <c r="X199" i="21"/>
  <c r="W199" i="21"/>
  <c r="V199" i="21"/>
  <c r="U199" i="21"/>
  <c r="T199" i="21"/>
  <c r="S199" i="21"/>
  <c r="R199" i="21"/>
  <c r="Q199" i="21"/>
  <c r="P199" i="21"/>
  <c r="O199" i="21"/>
  <c r="N199" i="21"/>
  <c r="M199" i="21"/>
  <c r="L199" i="21"/>
  <c r="K199" i="21"/>
  <c r="J199" i="21"/>
  <c r="I199" i="21"/>
  <c r="H199" i="21"/>
  <c r="G199" i="21"/>
  <c r="F199" i="21"/>
  <c r="E199" i="21"/>
  <c r="D199" i="21"/>
  <c r="C199" i="21"/>
  <c r="B199" i="21"/>
  <c r="Y198" i="21"/>
  <c r="X198" i="21"/>
  <c r="W198" i="21"/>
  <c r="V198" i="21"/>
  <c r="U198" i="21"/>
  <c r="T198" i="21"/>
  <c r="S198" i="21"/>
  <c r="R198" i="21"/>
  <c r="Q198" i="21"/>
  <c r="P198" i="21"/>
  <c r="O198" i="21"/>
  <c r="N198" i="21"/>
  <c r="M198" i="21"/>
  <c r="L198" i="21"/>
  <c r="K198" i="21"/>
  <c r="J198" i="21"/>
  <c r="I198" i="21"/>
  <c r="H198" i="21"/>
  <c r="G198" i="21"/>
  <c r="F198" i="21"/>
  <c r="E198" i="21"/>
  <c r="D198" i="21"/>
  <c r="C198" i="21"/>
  <c r="B198" i="21"/>
  <c r="Y197" i="21"/>
  <c r="X197" i="21"/>
  <c r="W197" i="21"/>
  <c r="V197" i="21"/>
  <c r="U197" i="21"/>
  <c r="T197" i="21"/>
  <c r="S197" i="21"/>
  <c r="R197" i="21"/>
  <c r="Q197" i="21"/>
  <c r="P197" i="21"/>
  <c r="O197" i="21"/>
  <c r="N197" i="21"/>
  <c r="M197" i="21"/>
  <c r="L197" i="21"/>
  <c r="K197" i="21"/>
  <c r="J197" i="21"/>
  <c r="I197" i="21"/>
  <c r="H197" i="21"/>
  <c r="G197" i="21"/>
  <c r="F197" i="21"/>
  <c r="E197" i="21"/>
  <c r="D197" i="21"/>
  <c r="C197" i="21"/>
  <c r="B197" i="21"/>
  <c r="Y196" i="21"/>
  <c r="X196" i="21"/>
  <c r="W196" i="21"/>
  <c r="V196" i="21"/>
  <c r="U196" i="21"/>
  <c r="T196" i="21"/>
  <c r="S196" i="21"/>
  <c r="R196" i="21"/>
  <c r="Q196" i="21"/>
  <c r="P196" i="21"/>
  <c r="O196" i="21"/>
  <c r="N196" i="21"/>
  <c r="M196" i="21"/>
  <c r="L196" i="21"/>
  <c r="K196" i="21"/>
  <c r="J196" i="21"/>
  <c r="I196" i="21"/>
  <c r="H196" i="21"/>
  <c r="G196" i="21"/>
  <c r="F196" i="21"/>
  <c r="E196" i="21"/>
  <c r="D196" i="21"/>
  <c r="C196" i="21"/>
  <c r="B196" i="21"/>
  <c r="Y195" i="21"/>
  <c r="X195" i="21"/>
  <c r="W195" i="21"/>
  <c r="V195" i="21"/>
  <c r="U195" i="21"/>
  <c r="T195" i="21"/>
  <c r="S195" i="21"/>
  <c r="R195" i="21"/>
  <c r="Q195" i="21"/>
  <c r="P195" i="21"/>
  <c r="O195" i="21"/>
  <c r="N195" i="21"/>
  <c r="M195" i="21"/>
  <c r="L195" i="21"/>
  <c r="K195" i="21"/>
  <c r="J195" i="21"/>
  <c r="I195" i="21"/>
  <c r="H195" i="21"/>
  <c r="G195" i="21"/>
  <c r="F195" i="21"/>
  <c r="F194" i="21" s="1"/>
  <c r="E195" i="21"/>
  <c r="D195" i="21"/>
  <c r="C195" i="21"/>
  <c r="B195" i="21"/>
  <c r="Y191" i="21"/>
  <c r="X191" i="21"/>
  <c r="W191" i="21"/>
  <c r="V191" i="21"/>
  <c r="U191" i="21"/>
  <c r="T191" i="21"/>
  <c r="S191" i="21"/>
  <c r="R191" i="21"/>
  <c r="Q191" i="21"/>
  <c r="P191" i="21"/>
  <c r="O191" i="21"/>
  <c r="N191" i="21"/>
  <c r="M191" i="21"/>
  <c r="L191" i="21"/>
  <c r="K191" i="21"/>
  <c r="J191" i="21"/>
  <c r="I191" i="21"/>
  <c r="H191" i="21"/>
  <c r="G191" i="21"/>
  <c r="F191" i="21"/>
  <c r="E191" i="21"/>
  <c r="D191" i="21"/>
  <c r="C191" i="21"/>
  <c r="B191" i="21"/>
  <c r="Y190" i="21"/>
  <c r="X190" i="21"/>
  <c r="W190" i="21"/>
  <c r="V190" i="21"/>
  <c r="U190" i="21"/>
  <c r="T190" i="21"/>
  <c r="S190" i="21"/>
  <c r="R190" i="21"/>
  <c r="Q190" i="21"/>
  <c r="P190" i="21"/>
  <c r="O190" i="21"/>
  <c r="N190" i="21"/>
  <c r="M190" i="21"/>
  <c r="L190" i="21"/>
  <c r="K190" i="21"/>
  <c r="J190" i="21"/>
  <c r="I190" i="21"/>
  <c r="H190" i="21"/>
  <c r="G190" i="21"/>
  <c r="F190" i="21"/>
  <c r="E190" i="21"/>
  <c r="D190" i="21"/>
  <c r="C190" i="21"/>
  <c r="B190" i="21"/>
  <c r="Y189" i="21"/>
  <c r="X189" i="21"/>
  <c r="W189" i="21"/>
  <c r="V189" i="21"/>
  <c r="U189" i="21"/>
  <c r="T189" i="21"/>
  <c r="S189" i="21"/>
  <c r="R189" i="21"/>
  <c r="Q189" i="21"/>
  <c r="P189" i="21"/>
  <c r="O189" i="21"/>
  <c r="N189" i="21"/>
  <c r="M189" i="21"/>
  <c r="L189" i="21"/>
  <c r="K189" i="21"/>
  <c r="J189" i="21"/>
  <c r="I189" i="21"/>
  <c r="H189" i="21"/>
  <c r="G189" i="21"/>
  <c r="F189" i="21"/>
  <c r="E189" i="21"/>
  <c r="D189" i="21"/>
  <c r="C189" i="21"/>
  <c r="B189" i="21"/>
  <c r="Y188" i="21"/>
  <c r="X188" i="21"/>
  <c r="W188" i="21"/>
  <c r="V188" i="21"/>
  <c r="U188" i="21"/>
  <c r="T188" i="21"/>
  <c r="S188" i="21"/>
  <c r="R188" i="21"/>
  <c r="Q188" i="21"/>
  <c r="P188" i="21"/>
  <c r="O188" i="21"/>
  <c r="N188" i="21"/>
  <c r="M188" i="21"/>
  <c r="L188" i="21"/>
  <c r="K188" i="21"/>
  <c r="J188" i="21"/>
  <c r="I188" i="21"/>
  <c r="H188" i="21"/>
  <c r="G188" i="21"/>
  <c r="F188" i="21"/>
  <c r="E188" i="21"/>
  <c r="D188" i="21"/>
  <c r="C188" i="21"/>
  <c r="B188" i="21"/>
  <c r="Y187" i="21"/>
  <c r="X187" i="21"/>
  <c r="W187" i="21"/>
  <c r="V187" i="21"/>
  <c r="U187" i="21"/>
  <c r="T187" i="21"/>
  <c r="S187" i="21"/>
  <c r="R187" i="21"/>
  <c r="Q187" i="21"/>
  <c r="P187" i="21"/>
  <c r="O187" i="21"/>
  <c r="N187" i="21"/>
  <c r="M187" i="21"/>
  <c r="L187" i="21"/>
  <c r="K187" i="21"/>
  <c r="J187" i="21"/>
  <c r="I187" i="21"/>
  <c r="H187" i="21"/>
  <c r="G187" i="21"/>
  <c r="F187" i="21"/>
  <c r="E187" i="21"/>
  <c r="D187" i="21"/>
  <c r="C187" i="21"/>
  <c r="B187" i="21"/>
  <c r="Y186" i="21"/>
  <c r="X186" i="21"/>
  <c r="W186" i="21"/>
  <c r="V186" i="21"/>
  <c r="U186" i="21"/>
  <c r="T186" i="21"/>
  <c r="S186" i="21"/>
  <c r="R186" i="21"/>
  <c r="Q186" i="21"/>
  <c r="P186" i="21"/>
  <c r="O186" i="21"/>
  <c r="N186" i="21"/>
  <c r="M186" i="21"/>
  <c r="L186" i="21"/>
  <c r="K186" i="21"/>
  <c r="J186" i="21"/>
  <c r="I186" i="21"/>
  <c r="H186" i="21"/>
  <c r="G186" i="21"/>
  <c r="F186" i="21"/>
  <c r="E186" i="21"/>
  <c r="D186" i="21"/>
  <c r="C186" i="21"/>
  <c r="B186" i="21"/>
  <c r="Y185" i="21"/>
  <c r="X185" i="21"/>
  <c r="W185" i="21"/>
  <c r="V185" i="21"/>
  <c r="U185" i="21"/>
  <c r="T185" i="21"/>
  <c r="S185" i="21"/>
  <c r="R185" i="21"/>
  <c r="Q185" i="21"/>
  <c r="P185" i="21"/>
  <c r="O185" i="21"/>
  <c r="N185" i="21"/>
  <c r="M185" i="21"/>
  <c r="L185" i="21"/>
  <c r="K185" i="21"/>
  <c r="J185" i="21"/>
  <c r="I185" i="21"/>
  <c r="H185" i="21"/>
  <c r="G185" i="21"/>
  <c r="F185" i="21"/>
  <c r="E185" i="21"/>
  <c r="D185" i="21"/>
  <c r="C185" i="21"/>
  <c r="B185" i="21"/>
  <c r="Y184" i="21"/>
  <c r="X184" i="21"/>
  <c r="W184" i="21"/>
  <c r="V184" i="21"/>
  <c r="U184" i="21"/>
  <c r="T184" i="21"/>
  <c r="S184" i="21"/>
  <c r="R184" i="21"/>
  <c r="Q184" i="21"/>
  <c r="P184" i="21"/>
  <c r="O184" i="21"/>
  <c r="N184" i="21"/>
  <c r="M184" i="21"/>
  <c r="L184" i="21"/>
  <c r="K184" i="21"/>
  <c r="J184" i="21"/>
  <c r="I184" i="21"/>
  <c r="H184" i="21"/>
  <c r="G184" i="21"/>
  <c r="F184" i="21"/>
  <c r="E184" i="21"/>
  <c r="D184" i="21"/>
  <c r="C184" i="21"/>
  <c r="B184" i="21"/>
  <c r="Y178" i="21"/>
  <c r="Y165" i="21" s="1"/>
  <c r="X178" i="21"/>
  <c r="W178" i="21"/>
  <c r="V178" i="21"/>
  <c r="U178" i="21"/>
  <c r="T178" i="21"/>
  <c r="S178" i="21"/>
  <c r="R178" i="21"/>
  <c r="Q178" i="21"/>
  <c r="P178" i="21"/>
  <c r="O178" i="21"/>
  <c r="N178" i="21"/>
  <c r="M178" i="21"/>
  <c r="L178" i="21"/>
  <c r="K178" i="21"/>
  <c r="J178" i="21"/>
  <c r="I178" i="21"/>
  <c r="H178" i="21"/>
  <c r="G178" i="21"/>
  <c r="F178" i="21"/>
  <c r="E178" i="21"/>
  <c r="D178" i="21"/>
  <c r="C178" i="21"/>
  <c r="B178" i="21"/>
  <c r="Y177" i="21"/>
  <c r="X177" i="21"/>
  <c r="W177" i="21"/>
  <c r="V177" i="21"/>
  <c r="U177" i="21"/>
  <c r="T177" i="21"/>
  <c r="S177" i="21"/>
  <c r="S165" i="21" s="1"/>
  <c r="R177" i="21"/>
  <c r="Q177" i="21"/>
  <c r="P177" i="21"/>
  <c r="O177" i="21"/>
  <c r="N177" i="21"/>
  <c r="M177" i="21"/>
  <c r="L177" i="21"/>
  <c r="K177" i="21"/>
  <c r="J177" i="21"/>
  <c r="I177" i="21"/>
  <c r="H177" i="21"/>
  <c r="G177" i="21"/>
  <c r="F177" i="21"/>
  <c r="E177" i="21"/>
  <c r="D177" i="21"/>
  <c r="C177" i="21"/>
  <c r="B177" i="21"/>
  <c r="Y176" i="21"/>
  <c r="X176" i="21"/>
  <c r="W176" i="21"/>
  <c r="V176" i="21"/>
  <c r="U176" i="21"/>
  <c r="T176" i="21"/>
  <c r="S176" i="21"/>
  <c r="R176" i="21"/>
  <c r="Q176" i="21"/>
  <c r="P176" i="21"/>
  <c r="O176" i="21"/>
  <c r="N176" i="21"/>
  <c r="M176" i="21"/>
  <c r="L176" i="21"/>
  <c r="K176" i="21"/>
  <c r="J176" i="21"/>
  <c r="I176" i="21"/>
  <c r="H176" i="21"/>
  <c r="G176" i="21"/>
  <c r="F176" i="21"/>
  <c r="E176" i="21"/>
  <c r="D176" i="21"/>
  <c r="C176" i="21"/>
  <c r="B176" i="21"/>
  <c r="P175" i="21"/>
  <c r="Y174" i="21"/>
  <c r="X174" i="21"/>
  <c r="W174" i="21"/>
  <c r="V174" i="21"/>
  <c r="U174" i="21"/>
  <c r="T174" i="21"/>
  <c r="S174" i="21"/>
  <c r="R174" i="21"/>
  <c r="Q174" i="21"/>
  <c r="P174" i="21"/>
  <c r="O174" i="21"/>
  <c r="N174" i="21"/>
  <c r="M174" i="21"/>
  <c r="L174" i="21"/>
  <c r="K174" i="21"/>
  <c r="J174" i="21"/>
  <c r="I174" i="21"/>
  <c r="H174" i="21"/>
  <c r="G174" i="21"/>
  <c r="F174" i="21"/>
  <c r="E174" i="21"/>
  <c r="D174" i="21"/>
  <c r="C174" i="21"/>
  <c r="B174" i="21"/>
  <c r="Y173" i="21"/>
  <c r="X173" i="21"/>
  <c r="W173" i="21"/>
  <c r="V173" i="21"/>
  <c r="U173" i="21"/>
  <c r="T173" i="21"/>
  <c r="S173" i="21"/>
  <c r="R173" i="21"/>
  <c r="Q173" i="21"/>
  <c r="P173" i="21"/>
  <c r="O173" i="21"/>
  <c r="N173" i="21"/>
  <c r="M173" i="21"/>
  <c r="L173" i="21"/>
  <c r="K173" i="21"/>
  <c r="J173" i="21"/>
  <c r="I173" i="21"/>
  <c r="H173" i="21"/>
  <c r="G173" i="21"/>
  <c r="F173" i="21"/>
  <c r="E173" i="21"/>
  <c r="D173" i="21"/>
  <c r="C173" i="21"/>
  <c r="B173" i="21"/>
  <c r="Y172" i="21"/>
  <c r="X172" i="21"/>
  <c r="W172" i="21"/>
  <c r="V172" i="21"/>
  <c r="U172" i="21"/>
  <c r="T172" i="21"/>
  <c r="S172" i="21"/>
  <c r="R172" i="21"/>
  <c r="Q172" i="21"/>
  <c r="P172" i="21"/>
  <c r="O172" i="21"/>
  <c r="N172" i="21"/>
  <c r="M172" i="21"/>
  <c r="L172" i="21"/>
  <c r="K172" i="21"/>
  <c r="J172" i="21"/>
  <c r="I172" i="21"/>
  <c r="H172" i="21"/>
  <c r="G172" i="21"/>
  <c r="F172" i="21"/>
  <c r="E172" i="21"/>
  <c r="D172" i="21"/>
  <c r="C172" i="21"/>
  <c r="B172" i="21"/>
  <c r="Y170" i="21"/>
  <c r="X170" i="21"/>
  <c r="W170" i="21"/>
  <c r="V170" i="21"/>
  <c r="U170" i="21"/>
  <c r="T170" i="21"/>
  <c r="S170" i="21"/>
  <c r="R170" i="21"/>
  <c r="Q170" i="21"/>
  <c r="P170" i="21"/>
  <c r="O170" i="21"/>
  <c r="N170" i="21"/>
  <c r="M170" i="21"/>
  <c r="L170" i="21"/>
  <c r="K170" i="21"/>
  <c r="J170" i="21"/>
  <c r="I170" i="21"/>
  <c r="H170" i="21"/>
  <c r="G170" i="21"/>
  <c r="F170" i="21"/>
  <c r="E170" i="21"/>
  <c r="D170" i="21"/>
  <c r="C170" i="21"/>
  <c r="B170" i="21"/>
  <c r="Y169" i="21"/>
  <c r="X169" i="21"/>
  <c r="W169" i="21"/>
  <c r="V169" i="21"/>
  <c r="U169" i="21"/>
  <c r="T169" i="21"/>
  <c r="S169" i="21"/>
  <c r="R169" i="21"/>
  <c r="Q169" i="21"/>
  <c r="Q165" i="21" s="1"/>
  <c r="P169" i="21"/>
  <c r="O169" i="21"/>
  <c r="N169" i="21"/>
  <c r="M169" i="21"/>
  <c r="L169" i="21"/>
  <c r="K169" i="21"/>
  <c r="J169" i="21"/>
  <c r="I169" i="21"/>
  <c r="H169" i="21"/>
  <c r="G169" i="21"/>
  <c r="F169" i="21"/>
  <c r="E169" i="21"/>
  <c r="D169" i="21"/>
  <c r="C169" i="21"/>
  <c r="B169" i="21"/>
  <c r="Y168" i="21"/>
  <c r="X168" i="21"/>
  <c r="W168" i="21"/>
  <c r="V168" i="21"/>
  <c r="U168" i="21"/>
  <c r="T168" i="21"/>
  <c r="S168" i="21"/>
  <c r="R168" i="21"/>
  <c r="Q168" i="21"/>
  <c r="P168" i="21"/>
  <c r="O168" i="21"/>
  <c r="O165" i="21" s="1"/>
  <c r="N168" i="21"/>
  <c r="M168" i="21"/>
  <c r="L168" i="21"/>
  <c r="K168" i="21"/>
  <c r="J168" i="21"/>
  <c r="I168" i="21"/>
  <c r="H168" i="21"/>
  <c r="G168" i="21"/>
  <c r="F168" i="21"/>
  <c r="E168" i="21"/>
  <c r="D168" i="21"/>
  <c r="C168" i="21"/>
  <c r="C165" i="21" s="1"/>
  <c r="B168" i="21"/>
  <c r="B165" i="21" s="1"/>
  <c r="Y167" i="21"/>
  <c r="X167" i="21"/>
  <c r="X165" i="21" s="1"/>
  <c r="W167" i="21"/>
  <c r="V167" i="21"/>
  <c r="U167" i="21"/>
  <c r="T167" i="21"/>
  <c r="S167" i="21"/>
  <c r="R167" i="21"/>
  <c r="Q167" i="21"/>
  <c r="P167" i="21"/>
  <c r="O167" i="21"/>
  <c r="N167" i="21"/>
  <c r="M167" i="21"/>
  <c r="L167" i="21"/>
  <c r="L165" i="21" s="1"/>
  <c r="K167" i="21"/>
  <c r="K165" i="21" s="1"/>
  <c r="J167" i="21"/>
  <c r="J165" i="21" s="1"/>
  <c r="I167" i="21"/>
  <c r="I165" i="21" s="1"/>
  <c r="H167" i="21"/>
  <c r="G167" i="21"/>
  <c r="F167" i="21"/>
  <c r="E167" i="21"/>
  <c r="D167" i="21"/>
  <c r="C167" i="21"/>
  <c r="B167" i="21"/>
  <c r="Y166" i="21"/>
  <c r="X166" i="21"/>
  <c r="W166" i="21"/>
  <c r="W165" i="21" s="1"/>
  <c r="V166" i="21"/>
  <c r="V165" i="21" s="1"/>
  <c r="U166" i="21"/>
  <c r="U165" i="21" s="1"/>
  <c r="T166" i="21"/>
  <c r="T165" i="21" s="1"/>
  <c r="S166" i="21"/>
  <c r="R166" i="21"/>
  <c r="Q166" i="21"/>
  <c r="P166" i="21"/>
  <c r="O166" i="21"/>
  <c r="N166" i="21"/>
  <c r="N165" i="21" s="1"/>
  <c r="M166" i="21"/>
  <c r="M165" i="21" s="1"/>
  <c r="L166" i="21"/>
  <c r="K166" i="21"/>
  <c r="J166" i="21"/>
  <c r="I166" i="21"/>
  <c r="H166" i="21"/>
  <c r="H165" i="21" s="1"/>
  <c r="G166" i="21"/>
  <c r="G165" i="21" s="1"/>
  <c r="F166" i="21"/>
  <c r="F165" i="21" s="1"/>
  <c r="E166" i="21"/>
  <c r="E165" i="21" s="1"/>
  <c r="D166" i="21"/>
  <c r="D165" i="21" s="1"/>
  <c r="C166" i="21"/>
  <c r="B166" i="21"/>
  <c r="R165" i="21"/>
  <c r="P165" i="21"/>
  <c r="Y162" i="21"/>
  <c r="X162" i="21"/>
  <c r="W162" i="21"/>
  <c r="V162" i="21"/>
  <c r="U162" i="21"/>
  <c r="T162" i="21"/>
  <c r="S162" i="21"/>
  <c r="R162" i="21"/>
  <c r="Q162" i="21"/>
  <c r="P162" i="21"/>
  <c r="O162" i="21"/>
  <c r="O146" i="21" s="1"/>
  <c r="N162" i="21"/>
  <c r="M162" i="21"/>
  <c r="L162" i="21"/>
  <c r="K162" i="21"/>
  <c r="J162" i="21"/>
  <c r="I162" i="21"/>
  <c r="H162" i="21"/>
  <c r="G162" i="21"/>
  <c r="F162" i="21"/>
  <c r="E162" i="21"/>
  <c r="D162" i="21"/>
  <c r="C162" i="21"/>
  <c r="B162" i="21"/>
  <c r="Y161" i="21"/>
  <c r="X161" i="21"/>
  <c r="W161" i="21"/>
  <c r="V161" i="21"/>
  <c r="U161" i="21"/>
  <c r="T161" i="21"/>
  <c r="S161" i="21"/>
  <c r="R161" i="21"/>
  <c r="Q161" i="21"/>
  <c r="P161" i="21"/>
  <c r="O161" i="21"/>
  <c r="N161" i="21"/>
  <c r="M161" i="21"/>
  <c r="L161" i="21"/>
  <c r="K161" i="21"/>
  <c r="J161" i="21"/>
  <c r="I161" i="21"/>
  <c r="H161" i="21"/>
  <c r="G161" i="21"/>
  <c r="F161" i="21"/>
  <c r="E161" i="21"/>
  <c r="D161" i="21"/>
  <c r="C161" i="21"/>
  <c r="B161" i="21"/>
  <c r="E160" i="21"/>
  <c r="Y159" i="21"/>
  <c r="X159" i="21"/>
  <c r="W159" i="21"/>
  <c r="V159" i="21"/>
  <c r="U159" i="21"/>
  <c r="T159" i="21"/>
  <c r="S159" i="21"/>
  <c r="R159" i="21"/>
  <c r="Q159" i="21"/>
  <c r="P159" i="21"/>
  <c r="O159" i="21"/>
  <c r="N159" i="21"/>
  <c r="M159" i="21"/>
  <c r="L159" i="21"/>
  <c r="K159" i="21"/>
  <c r="J159" i="21"/>
  <c r="I159" i="21"/>
  <c r="H159" i="21"/>
  <c r="G159" i="21"/>
  <c r="F159" i="21"/>
  <c r="E159" i="21"/>
  <c r="D159" i="21"/>
  <c r="C159" i="21"/>
  <c r="B159" i="21"/>
  <c r="Y158" i="21"/>
  <c r="X158" i="21"/>
  <c r="W158" i="21"/>
  <c r="V158" i="21"/>
  <c r="U158" i="21"/>
  <c r="T158" i="21"/>
  <c r="S158" i="21"/>
  <c r="R158" i="21"/>
  <c r="Q158" i="21"/>
  <c r="P158" i="21"/>
  <c r="O158" i="21"/>
  <c r="N158" i="21"/>
  <c r="M158" i="21"/>
  <c r="L158" i="21"/>
  <c r="K158" i="21"/>
  <c r="J158" i="21"/>
  <c r="I158" i="21"/>
  <c r="H158" i="21"/>
  <c r="G158" i="21"/>
  <c r="F158" i="21"/>
  <c r="E158" i="21"/>
  <c r="D158" i="21"/>
  <c r="C158" i="21"/>
  <c r="B158" i="21"/>
  <c r="Y156" i="21"/>
  <c r="X156" i="21"/>
  <c r="W156" i="21"/>
  <c r="V156" i="21"/>
  <c r="U156" i="21"/>
  <c r="T156" i="21"/>
  <c r="S156" i="21"/>
  <c r="R156" i="21"/>
  <c r="Q156" i="21"/>
  <c r="P156" i="21"/>
  <c r="O156" i="21"/>
  <c r="N156" i="21"/>
  <c r="M156" i="21"/>
  <c r="L156" i="21"/>
  <c r="K156" i="21"/>
  <c r="J156" i="21"/>
  <c r="I156" i="21"/>
  <c r="H156" i="21"/>
  <c r="H146" i="21" s="1"/>
  <c r="G156" i="21"/>
  <c r="F156" i="21"/>
  <c r="E156" i="21"/>
  <c r="D156" i="21"/>
  <c r="C156" i="21"/>
  <c r="B156" i="21"/>
  <c r="Y155" i="21"/>
  <c r="X155" i="21"/>
  <c r="W155" i="21"/>
  <c r="V155" i="21"/>
  <c r="U155" i="21"/>
  <c r="T155" i="21"/>
  <c r="S155" i="21"/>
  <c r="R155" i="21"/>
  <c r="Q155" i="21"/>
  <c r="P155" i="21"/>
  <c r="O155" i="21"/>
  <c r="N155" i="21"/>
  <c r="M155" i="21"/>
  <c r="L155" i="21"/>
  <c r="K155" i="21"/>
  <c r="J155" i="21"/>
  <c r="I155" i="21"/>
  <c r="H155" i="21"/>
  <c r="G155" i="21"/>
  <c r="F155" i="21"/>
  <c r="E155" i="21"/>
  <c r="D155" i="21"/>
  <c r="C155" i="21"/>
  <c r="B155" i="21"/>
  <c r="Y154" i="21"/>
  <c r="X154" i="21"/>
  <c r="W154" i="21"/>
  <c r="V154" i="21"/>
  <c r="U154" i="21"/>
  <c r="T154" i="21"/>
  <c r="S154" i="21"/>
  <c r="R154" i="21"/>
  <c r="Q154" i="21"/>
  <c r="P154" i="21"/>
  <c r="O154" i="21"/>
  <c r="N154" i="21"/>
  <c r="M154" i="21"/>
  <c r="L154" i="21"/>
  <c r="K154" i="21"/>
  <c r="J154" i="21"/>
  <c r="I154" i="21"/>
  <c r="H154" i="21"/>
  <c r="G154" i="21"/>
  <c r="F154" i="21"/>
  <c r="E154" i="21"/>
  <c r="D154" i="21"/>
  <c r="C154" i="21"/>
  <c r="B154" i="21"/>
  <c r="U153" i="21"/>
  <c r="Y152" i="21"/>
  <c r="X152" i="21"/>
  <c r="W152" i="21"/>
  <c r="V152" i="21"/>
  <c r="U152" i="21"/>
  <c r="T152" i="21"/>
  <c r="S152" i="21"/>
  <c r="R152" i="21"/>
  <c r="Q152" i="21"/>
  <c r="P152" i="21"/>
  <c r="O152" i="21"/>
  <c r="N152" i="21"/>
  <c r="M152" i="21"/>
  <c r="L152" i="21"/>
  <c r="K152" i="21"/>
  <c r="J152" i="21"/>
  <c r="I152" i="21"/>
  <c r="H152" i="21"/>
  <c r="G152" i="21"/>
  <c r="F152" i="21"/>
  <c r="E152" i="21"/>
  <c r="D152" i="21"/>
  <c r="C152" i="21"/>
  <c r="B152" i="21"/>
  <c r="Y151" i="21"/>
  <c r="X151" i="21"/>
  <c r="W151" i="21"/>
  <c r="V151" i="21"/>
  <c r="U151" i="21"/>
  <c r="T151" i="21"/>
  <c r="S151" i="21"/>
  <c r="R151" i="21"/>
  <c r="Q151" i="21"/>
  <c r="P151" i="21"/>
  <c r="O151" i="21"/>
  <c r="N151" i="21"/>
  <c r="M151" i="21"/>
  <c r="L151" i="21"/>
  <c r="K151" i="21"/>
  <c r="J151" i="21"/>
  <c r="I151" i="21"/>
  <c r="H151" i="21"/>
  <c r="G151" i="21"/>
  <c r="F151" i="21"/>
  <c r="E151" i="21"/>
  <c r="D151" i="21"/>
  <c r="C151" i="21"/>
  <c r="B151" i="21"/>
  <c r="Y150" i="21"/>
  <c r="X150" i="21"/>
  <c r="W150" i="21"/>
  <c r="V150" i="21"/>
  <c r="U150" i="21"/>
  <c r="T150" i="21"/>
  <c r="S150" i="21"/>
  <c r="R150" i="21"/>
  <c r="Q150" i="21"/>
  <c r="P150" i="21"/>
  <c r="O150" i="21"/>
  <c r="N150" i="21"/>
  <c r="M150" i="21"/>
  <c r="L150" i="21"/>
  <c r="K150" i="21"/>
  <c r="J150" i="21"/>
  <c r="I150" i="21"/>
  <c r="H150" i="21"/>
  <c r="G150" i="21"/>
  <c r="G146" i="21" s="1"/>
  <c r="F150" i="21"/>
  <c r="E150" i="21"/>
  <c r="D150" i="21"/>
  <c r="C150" i="21"/>
  <c r="B150" i="21"/>
  <c r="Y149" i="21"/>
  <c r="X149" i="21"/>
  <c r="W149" i="21"/>
  <c r="V149" i="21"/>
  <c r="U149" i="21"/>
  <c r="U146" i="21" s="1"/>
  <c r="T149" i="21"/>
  <c r="T146" i="21" s="1"/>
  <c r="S149" i="21"/>
  <c r="R149" i="21"/>
  <c r="R146" i="21" s="1"/>
  <c r="Q149" i="21"/>
  <c r="P149" i="21"/>
  <c r="O149" i="21"/>
  <c r="N149" i="21"/>
  <c r="M149" i="21"/>
  <c r="L149" i="21"/>
  <c r="K149" i="21"/>
  <c r="J149" i="21"/>
  <c r="I149" i="21"/>
  <c r="H149" i="21"/>
  <c r="G149" i="21"/>
  <c r="F149" i="21"/>
  <c r="E149" i="21"/>
  <c r="E146" i="21" s="1"/>
  <c r="D149" i="21"/>
  <c r="C149" i="21"/>
  <c r="B149" i="21"/>
  <c r="Y148" i="21"/>
  <c r="X148" i="21"/>
  <c r="W148" i="21"/>
  <c r="V148" i="21"/>
  <c r="U148" i="21"/>
  <c r="T148" i="21"/>
  <c r="S148" i="21"/>
  <c r="R148" i="21"/>
  <c r="Q148" i="21"/>
  <c r="Q146" i="21" s="1"/>
  <c r="P148" i="21"/>
  <c r="P146" i="21" s="1"/>
  <c r="O148" i="21"/>
  <c r="N148" i="21"/>
  <c r="N146" i="21" s="1"/>
  <c r="M148" i="21"/>
  <c r="L148" i="21"/>
  <c r="K148" i="21"/>
  <c r="J148" i="21"/>
  <c r="I148" i="21"/>
  <c r="H148" i="21"/>
  <c r="G148" i="21"/>
  <c r="F148" i="21"/>
  <c r="E148" i="21"/>
  <c r="D148" i="21"/>
  <c r="C148" i="21"/>
  <c r="B148" i="21"/>
  <c r="B146" i="21" s="1"/>
  <c r="Y147" i="21"/>
  <c r="Y146" i="21" s="1"/>
  <c r="X147" i="21"/>
  <c r="X146" i="21" s="1"/>
  <c r="W147" i="21"/>
  <c r="W146" i="21" s="1"/>
  <c r="V147" i="21"/>
  <c r="V146" i="21" s="1"/>
  <c r="U147" i="21"/>
  <c r="T147" i="21"/>
  <c r="S147" i="21"/>
  <c r="R147" i="21"/>
  <c r="Q147" i="21"/>
  <c r="P147" i="21"/>
  <c r="O147" i="21"/>
  <c r="N147" i="21"/>
  <c r="M147" i="21"/>
  <c r="M146" i="21" s="1"/>
  <c r="L147" i="21"/>
  <c r="L146" i="21" s="1"/>
  <c r="K147" i="21"/>
  <c r="K146" i="21" s="1"/>
  <c r="J147" i="21"/>
  <c r="J146" i="21" s="1"/>
  <c r="I147" i="21"/>
  <c r="H147" i="21"/>
  <c r="G147" i="21"/>
  <c r="F147" i="21"/>
  <c r="E147" i="21"/>
  <c r="D147" i="21"/>
  <c r="D146" i="21" s="1"/>
  <c r="C147" i="21"/>
  <c r="C146" i="21" s="1"/>
  <c r="B147" i="21"/>
  <c r="S146" i="21"/>
  <c r="I146" i="21"/>
  <c r="F146" i="21"/>
  <c r="Y143" i="21"/>
  <c r="X143" i="21"/>
  <c r="W143" i="21"/>
  <c r="V143" i="21"/>
  <c r="U143" i="21"/>
  <c r="T143" i="21"/>
  <c r="S143" i="21"/>
  <c r="R143" i="21"/>
  <c r="Q143" i="21"/>
  <c r="P143" i="21"/>
  <c r="O143" i="21"/>
  <c r="N143" i="21"/>
  <c r="M143" i="21"/>
  <c r="L143" i="21"/>
  <c r="K143" i="21"/>
  <c r="J143" i="21"/>
  <c r="I143" i="21"/>
  <c r="H143" i="21"/>
  <c r="G143" i="21"/>
  <c r="F143" i="21"/>
  <c r="E143" i="21"/>
  <c r="D143" i="21"/>
  <c r="C143" i="21"/>
  <c r="B143" i="21"/>
  <c r="Y142" i="21"/>
  <c r="X142" i="21"/>
  <c r="W142" i="21"/>
  <c r="V142" i="21"/>
  <c r="U142" i="21"/>
  <c r="T142" i="21"/>
  <c r="S142" i="21"/>
  <c r="R142" i="21"/>
  <c r="Q142" i="21"/>
  <c r="P142" i="21"/>
  <c r="O142" i="21"/>
  <c r="N142" i="21"/>
  <c r="M142" i="21"/>
  <c r="L142" i="21"/>
  <c r="K142" i="21"/>
  <c r="J142" i="21"/>
  <c r="I142" i="21"/>
  <c r="H142" i="21"/>
  <c r="G142" i="21"/>
  <c r="F142" i="21"/>
  <c r="E142" i="21"/>
  <c r="D142" i="21"/>
  <c r="C142" i="21"/>
  <c r="B142" i="21"/>
  <c r="S141" i="21"/>
  <c r="K141" i="21"/>
  <c r="C141" i="21"/>
  <c r="Y140" i="21"/>
  <c r="X140" i="21"/>
  <c r="W140" i="21"/>
  <c r="V140" i="21"/>
  <c r="U140" i="21"/>
  <c r="T140" i="21"/>
  <c r="S140" i="21"/>
  <c r="R140" i="21"/>
  <c r="Q140" i="21"/>
  <c r="P140" i="21"/>
  <c r="O140" i="21"/>
  <c r="N140" i="21"/>
  <c r="M140" i="21"/>
  <c r="L140" i="21"/>
  <c r="K140" i="21"/>
  <c r="J140" i="21"/>
  <c r="I140" i="21"/>
  <c r="H140" i="21"/>
  <c r="G140" i="21"/>
  <c r="F140" i="21"/>
  <c r="E140" i="21"/>
  <c r="D140" i="21"/>
  <c r="C140" i="21"/>
  <c r="B140" i="21"/>
  <c r="Y139" i="21"/>
  <c r="X139" i="21"/>
  <c r="W139" i="21"/>
  <c r="V139" i="21"/>
  <c r="U139" i="21"/>
  <c r="T139" i="21"/>
  <c r="S139" i="21"/>
  <c r="R139" i="21"/>
  <c r="Q139" i="21"/>
  <c r="P139" i="21"/>
  <c r="O139" i="21"/>
  <c r="N139" i="21"/>
  <c r="M139" i="21"/>
  <c r="L139" i="21"/>
  <c r="K139" i="21"/>
  <c r="J139" i="21"/>
  <c r="I139" i="21"/>
  <c r="H139" i="21"/>
  <c r="G139" i="21"/>
  <c r="F139" i="21"/>
  <c r="E139" i="21"/>
  <c r="D139" i="21"/>
  <c r="C139" i="21"/>
  <c r="B139" i="21"/>
  <c r="Y138" i="21"/>
  <c r="X138" i="21"/>
  <c r="W138" i="21"/>
  <c r="V138" i="21"/>
  <c r="U138" i="21"/>
  <c r="T138" i="21"/>
  <c r="S138" i="21"/>
  <c r="R138" i="21"/>
  <c r="Q138" i="21"/>
  <c r="P138" i="21"/>
  <c r="O138" i="21"/>
  <c r="N138" i="21"/>
  <c r="M138" i="21"/>
  <c r="L138" i="21"/>
  <c r="K138" i="21"/>
  <c r="J138" i="21"/>
  <c r="I138" i="21"/>
  <c r="H138" i="21"/>
  <c r="G138" i="21"/>
  <c r="F138" i="21"/>
  <c r="E138" i="21"/>
  <c r="D138" i="21"/>
  <c r="C138" i="21"/>
  <c r="B138" i="21"/>
  <c r="Y137" i="21"/>
  <c r="X137" i="21"/>
  <c r="W137" i="21"/>
  <c r="V137" i="21"/>
  <c r="U137" i="21"/>
  <c r="T137" i="21"/>
  <c r="S137" i="21"/>
  <c r="R137" i="21"/>
  <c r="Q137" i="21"/>
  <c r="P137" i="21"/>
  <c r="O137" i="21"/>
  <c r="N137" i="21"/>
  <c r="M137" i="21"/>
  <c r="L137" i="21"/>
  <c r="K137" i="21"/>
  <c r="J137" i="21"/>
  <c r="I137" i="21"/>
  <c r="H137" i="21"/>
  <c r="G137" i="21"/>
  <c r="F137" i="21"/>
  <c r="E137" i="21"/>
  <c r="D137" i="21"/>
  <c r="C137" i="21"/>
  <c r="B137" i="21"/>
  <c r="Y136" i="21"/>
  <c r="X136" i="21"/>
  <c r="W136" i="21"/>
  <c r="V136" i="21"/>
  <c r="U136" i="21"/>
  <c r="T136" i="21"/>
  <c r="S136" i="21"/>
  <c r="R136" i="21"/>
  <c r="Q136" i="21"/>
  <c r="P136" i="21"/>
  <c r="O136" i="21"/>
  <c r="N136" i="21"/>
  <c r="M136" i="21"/>
  <c r="L136" i="21"/>
  <c r="K136" i="21"/>
  <c r="K132" i="21" s="1"/>
  <c r="J136" i="21"/>
  <c r="I136" i="21"/>
  <c r="H136" i="21"/>
  <c r="G136" i="21"/>
  <c r="F136" i="21"/>
  <c r="E136" i="21"/>
  <c r="D136" i="21"/>
  <c r="C136" i="21"/>
  <c r="B136" i="21"/>
  <c r="Y135" i="21"/>
  <c r="X135" i="21"/>
  <c r="W135" i="21"/>
  <c r="V135" i="21"/>
  <c r="U135" i="21"/>
  <c r="T135" i="21"/>
  <c r="S135" i="21"/>
  <c r="S132" i="21" s="1"/>
  <c r="R135" i="21"/>
  <c r="Q135" i="21"/>
  <c r="P135" i="21"/>
  <c r="O135" i="21"/>
  <c r="N135" i="21"/>
  <c r="M135" i="21"/>
  <c r="L135" i="21"/>
  <c r="K135" i="21"/>
  <c r="J135" i="21"/>
  <c r="I135" i="21"/>
  <c r="H135" i="21"/>
  <c r="G135" i="21"/>
  <c r="F135" i="21"/>
  <c r="E135" i="21"/>
  <c r="D135" i="21"/>
  <c r="C135" i="21"/>
  <c r="B135" i="21"/>
  <c r="Y134" i="21"/>
  <c r="X134" i="21"/>
  <c r="W134" i="21"/>
  <c r="V134" i="21"/>
  <c r="U134" i="21"/>
  <c r="T134" i="21"/>
  <c r="S134" i="21"/>
  <c r="R134" i="21"/>
  <c r="Q134" i="21"/>
  <c r="P134" i="21"/>
  <c r="O134" i="21"/>
  <c r="N134" i="21"/>
  <c r="M134" i="21"/>
  <c r="L134" i="21"/>
  <c r="K134" i="21"/>
  <c r="J134" i="21"/>
  <c r="I134" i="21"/>
  <c r="H134" i="21"/>
  <c r="G134" i="21"/>
  <c r="F134" i="21"/>
  <c r="E134" i="21"/>
  <c r="D134" i="21"/>
  <c r="C134" i="21"/>
  <c r="B134" i="21"/>
  <c r="Y133" i="21"/>
  <c r="X133" i="21"/>
  <c r="W133" i="21"/>
  <c r="V133" i="21"/>
  <c r="U133" i="21"/>
  <c r="T133" i="21"/>
  <c r="S133" i="21"/>
  <c r="R133" i="21"/>
  <c r="Q133" i="21"/>
  <c r="P133" i="21"/>
  <c r="O133" i="21"/>
  <c r="N133" i="21"/>
  <c r="M133" i="21"/>
  <c r="L133" i="21"/>
  <c r="K133" i="21"/>
  <c r="J133" i="21"/>
  <c r="I133" i="21"/>
  <c r="H133" i="21"/>
  <c r="G133" i="21"/>
  <c r="F133" i="21"/>
  <c r="E133" i="21"/>
  <c r="D133" i="21"/>
  <c r="C133" i="21"/>
  <c r="B133" i="21"/>
  <c r="C132" i="21"/>
  <c r="Y119" i="21"/>
  <c r="Y213" i="21" s="1"/>
  <c r="X119" i="21"/>
  <c r="X213" i="21" s="1"/>
  <c r="W119" i="21"/>
  <c r="V119" i="21"/>
  <c r="V213" i="21" s="1"/>
  <c r="U119" i="21"/>
  <c r="T119" i="21"/>
  <c r="S119" i="21"/>
  <c r="R119" i="21"/>
  <c r="R213" i="21" s="1"/>
  <c r="Q119" i="21"/>
  <c r="Q213" i="21" s="1"/>
  <c r="P119" i="21"/>
  <c r="P213" i="21" s="1"/>
  <c r="O119" i="21"/>
  <c r="N119" i="21"/>
  <c r="N213" i="21" s="1"/>
  <c r="M119" i="21"/>
  <c r="L119" i="21"/>
  <c r="K119" i="21"/>
  <c r="J119" i="21"/>
  <c r="J213" i="21" s="1"/>
  <c r="I119" i="21"/>
  <c r="I213" i="21" s="1"/>
  <c r="H119" i="21"/>
  <c r="H213" i="21" s="1"/>
  <c r="G119" i="21"/>
  <c r="F119" i="21"/>
  <c r="F213" i="21" s="1"/>
  <c r="E119" i="21"/>
  <c r="D119" i="21"/>
  <c r="C119" i="21"/>
  <c r="B119" i="21"/>
  <c r="B213" i="21" s="1"/>
  <c r="Y110" i="21"/>
  <c r="X110" i="21"/>
  <c r="X211" i="21" s="1"/>
  <c r="W110" i="21"/>
  <c r="W211" i="21" s="1"/>
  <c r="V110" i="21"/>
  <c r="V211" i="21" s="1"/>
  <c r="U110" i="21"/>
  <c r="T110" i="21"/>
  <c r="T211" i="21" s="1"/>
  <c r="S110" i="21"/>
  <c r="R110" i="21"/>
  <c r="Q110" i="21"/>
  <c r="P110" i="21"/>
  <c r="P211" i="21" s="1"/>
  <c r="O110" i="21"/>
  <c r="O211" i="21" s="1"/>
  <c r="N110" i="21"/>
  <c r="N211" i="21" s="1"/>
  <c r="M110" i="21"/>
  <c r="L110" i="21"/>
  <c r="L211" i="21" s="1"/>
  <c r="K110" i="21"/>
  <c r="J110" i="21"/>
  <c r="I110" i="21"/>
  <c r="H110" i="21"/>
  <c r="H211" i="21" s="1"/>
  <c r="G110" i="21"/>
  <c r="G211" i="21" s="1"/>
  <c r="F110" i="21"/>
  <c r="F211" i="21" s="1"/>
  <c r="E110" i="21"/>
  <c r="D110" i="21"/>
  <c r="D211" i="21" s="1"/>
  <c r="C110" i="21"/>
  <c r="B110" i="21"/>
  <c r="Y89" i="21"/>
  <c r="X89" i="21"/>
  <c r="W89" i="21"/>
  <c r="W203" i="21" s="1"/>
  <c r="V89" i="21"/>
  <c r="V160" i="21" s="1"/>
  <c r="U89" i="21"/>
  <c r="U203" i="21" s="1"/>
  <c r="T89" i="21"/>
  <c r="S89" i="21"/>
  <c r="S203" i="21" s="1"/>
  <c r="R89" i="21"/>
  <c r="Q89" i="21"/>
  <c r="P89" i="21"/>
  <c r="O89" i="21"/>
  <c r="O203" i="21" s="1"/>
  <c r="N89" i="21"/>
  <c r="N160" i="21" s="1"/>
  <c r="M89" i="21"/>
  <c r="M203" i="21" s="1"/>
  <c r="L89" i="21"/>
  <c r="K89" i="21"/>
  <c r="K203" i="21" s="1"/>
  <c r="J89" i="21"/>
  <c r="I89" i="21"/>
  <c r="H89" i="21"/>
  <c r="G89" i="21"/>
  <c r="G203" i="21" s="1"/>
  <c r="F89" i="21"/>
  <c r="F160" i="21" s="1"/>
  <c r="E89" i="21"/>
  <c r="E203" i="21" s="1"/>
  <c r="D89" i="21"/>
  <c r="C89" i="21"/>
  <c r="C203" i="21" s="1"/>
  <c r="B89" i="21"/>
  <c r="Y79" i="21"/>
  <c r="X79" i="21"/>
  <c r="W79" i="21"/>
  <c r="W202" i="21" s="1"/>
  <c r="V79" i="21"/>
  <c r="V157" i="21" s="1"/>
  <c r="U79" i="21"/>
  <c r="U202" i="21" s="1"/>
  <c r="T79" i="21"/>
  <c r="S79" i="21"/>
  <c r="S202" i="21" s="1"/>
  <c r="R79" i="21"/>
  <c r="Q79" i="21"/>
  <c r="P79" i="21"/>
  <c r="O79" i="21"/>
  <c r="O202" i="21" s="1"/>
  <c r="N79" i="21"/>
  <c r="N157" i="21" s="1"/>
  <c r="M79" i="21"/>
  <c r="M202" i="21" s="1"/>
  <c r="L79" i="21"/>
  <c r="K79" i="21"/>
  <c r="K202" i="21" s="1"/>
  <c r="J79" i="21"/>
  <c r="I79" i="21"/>
  <c r="H79" i="21"/>
  <c r="G79" i="21"/>
  <c r="G202" i="21" s="1"/>
  <c r="F79" i="21"/>
  <c r="F157" i="21" s="1"/>
  <c r="E79" i="21"/>
  <c r="E202" i="21" s="1"/>
  <c r="D79" i="21"/>
  <c r="C79" i="21"/>
  <c r="C202" i="21" s="1"/>
  <c r="B79" i="21"/>
  <c r="Y60" i="21"/>
  <c r="X60" i="21"/>
  <c r="W60" i="21"/>
  <c r="W201" i="21" s="1"/>
  <c r="V60" i="21"/>
  <c r="V201" i="21" s="1"/>
  <c r="U60" i="21"/>
  <c r="U201" i="21" s="1"/>
  <c r="T60" i="21"/>
  <c r="S60" i="21"/>
  <c r="R60" i="21"/>
  <c r="Q60" i="21"/>
  <c r="P60" i="21"/>
  <c r="O60" i="21"/>
  <c r="O201" i="21" s="1"/>
  <c r="N60" i="21"/>
  <c r="N153" i="21" s="1"/>
  <c r="M60" i="21"/>
  <c r="M201" i="21" s="1"/>
  <c r="L60" i="21"/>
  <c r="K60" i="21"/>
  <c r="J60" i="21"/>
  <c r="I60" i="21"/>
  <c r="H60" i="21"/>
  <c r="G60" i="21"/>
  <c r="G201" i="21" s="1"/>
  <c r="F60" i="21"/>
  <c r="F153" i="21" s="1"/>
  <c r="E60" i="21"/>
  <c r="E201" i="21" s="1"/>
  <c r="D60" i="21"/>
  <c r="C60" i="21"/>
  <c r="B60" i="21"/>
  <c r="Y33" i="21"/>
  <c r="X33" i="21"/>
  <c r="W33" i="21"/>
  <c r="V33" i="21"/>
  <c r="V192" i="21" s="1"/>
  <c r="U33" i="21"/>
  <c r="T33" i="21"/>
  <c r="T192" i="21" s="1"/>
  <c r="S33" i="21"/>
  <c r="S192" i="21" s="1"/>
  <c r="R33" i="21"/>
  <c r="R192" i="21" s="1"/>
  <c r="Q33" i="21"/>
  <c r="P33" i="21"/>
  <c r="O33" i="21"/>
  <c r="N33" i="21"/>
  <c r="N192" i="21" s="1"/>
  <c r="M33" i="21"/>
  <c r="L33" i="21"/>
  <c r="L192" i="21" s="1"/>
  <c r="K33" i="21"/>
  <c r="K192" i="21" s="1"/>
  <c r="J33" i="21"/>
  <c r="J192" i="21" s="1"/>
  <c r="I33" i="21"/>
  <c r="H33" i="21"/>
  <c r="G33" i="21"/>
  <c r="F33" i="21"/>
  <c r="F192" i="21" s="1"/>
  <c r="E33" i="21"/>
  <c r="D33" i="21"/>
  <c r="D192" i="21" s="1"/>
  <c r="C33" i="21"/>
  <c r="C192" i="21" s="1"/>
  <c r="B33" i="21"/>
  <c r="B192" i="21" s="1"/>
  <c r="Y75" i="20"/>
  <c r="X75" i="20"/>
  <c r="W75" i="20"/>
  <c r="V75" i="20"/>
  <c r="U75" i="20"/>
  <c r="T75" i="20"/>
  <c r="S75" i="20"/>
  <c r="R75" i="20"/>
  <c r="Q75" i="20"/>
  <c r="P75" i="20"/>
  <c r="O75" i="20"/>
  <c r="N75" i="20"/>
  <c r="M75" i="20"/>
  <c r="L75" i="20"/>
  <c r="K75" i="20"/>
  <c r="J75" i="20"/>
  <c r="I75" i="20"/>
  <c r="H75" i="20"/>
  <c r="G75" i="20"/>
  <c r="F75" i="20"/>
  <c r="E75" i="20"/>
  <c r="D75" i="20"/>
  <c r="C75" i="20"/>
  <c r="B75" i="20"/>
  <c r="Y74" i="20"/>
  <c r="X74" i="20"/>
  <c r="W74" i="20"/>
  <c r="V74" i="20"/>
  <c r="U74" i="20"/>
  <c r="T74" i="20"/>
  <c r="S74" i="20"/>
  <c r="R74" i="20"/>
  <c r="Q74" i="20"/>
  <c r="P74" i="20"/>
  <c r="O74" i="20"/>
  <c r="N74" i="20"/>
  <c r="M74" i="20"/>
  <c r="L74" i="20"/>
  <c r="K74" i="20"/>
  <c r="J74" i="20"/>
  <c r="I74" i="20"/>
  <c r="H74" i="20"/>
  <c r="G74" i="20"/>
  <c r="F74" i="20"/>
  <c r="E74" i="20"/>
  <c r="D74" i="20"/>
  <c r="C74" i="20"/>
  <c r="B74" i="20"/>
  <c r="Y73" i="20"/>
  <c r="X73" i="20"/>
  <c r="W73" i="20"/>
  <c r="V73" i="20"/>
  <c r="U73" i="20"/>
  <c r="T73" i="20"/>
  <c r="S73" i="20"/>
  <c r="R73" i="20"/>
  <c r="Q73" i="20"/>
  <c r="P73" i="20"/>
  <c r="O73" i="20"/>
  <c r="N73" i="20"/>
  <c r="M73" i="20"/>
  <c r="L73" i="20"/>
  <c r="K73" i="20"/>
  <c r="J73" i="20"/>
  <c r="I73" i="20"/>
  <c r="H73" i="20"/>
  <c r="G73" i="20"/>
  <c r="F73" i="20"/>
  <c r="E73" i="20"/>
  <c r="D73" i="20"/>
  <c r="C73" i="20"/>
  <c r="B73" i="20"/>
  <c r="R71" i="20"/>
  <c r="J70" i="20"/>
  <c r="Y67" i="20"/>
  <c r="X67" i="20"/>
  <c r="W67" i="20"/>
  <c r="V67" i="20"/>
  <c r="U67" i="20"/>
  <c r="T67" i="20"/>
  <c r="S67" i="20"/>
  <c r="R67" i="20"/>
  <c r="Q67" i="20"/>
  <c r="P67" i="20"/>
  <c r="O67" i="20"/>
  <c r="N67" i="20"/>
  <c r="M67" i="20"/>
  <c r="L67" i="20"/>
  <c r="K67" i="20"/>
  <c r="J67" i="20"/>
  <c r="I67" i="20"/>
  <c r="H67" i="20"/>
  <c r="G67" i="20"/>
  <c r="F67" i="20"/>
  <c r="E67" i="20"/>
  <c r="D67" i="20"/>
  <c r="C67" i="20"/>
  <c r="B67" i="20"/>
  <c r="Y66" i="20"/>
  <c r="X66" i="20"/>
  <c r="W66" i="20"/>
  <c r="V66" i="20"/>
  <c r="U66" i="20"/>
  <c r="T66" i="20"/>
  <c r="S66" i="20"/>
  <c r="R66" i="20"/>
  <c r="Q66" i="20"/>
  <c r="P66" i="20"/>
  <c r="O66" i="20"/>
  <c r="N66" i="20"/>
  <c r="M66" i="20"/>
  <c r="L66" i="20"/>
  <c r="K66" i="20"/>
  <c r="J66" i="20"/>
  <c r="I66" i="20"/>
  <c r="H66" i="20"/>
  <c r="G66" i="20"/>
  <c r="F66" i="20"/>
  <c r="E66" i="20"/>
  <c r="D66" i="20"/>
  <c r="C66" i="20"/>
  <c r="B66" i="20"/>
  <c r="Y65" i="20"/>
  <c r="X65" i="20"/>
  <c r="W65" i="20"/>
  <c r="V65" i="20"/>
  <c r="U65" i="20"/>
  <c r="T65" i="20"/>
  <c r="S65" i="20"/>
  <c r="R65" i="20"/>
  <c r="Q65" i="20"/>
  <c r="P65" i="20"/>
  <c r="O65" i="20"/>
  <c r="N65" i="20"/>
  <c r="M65" i="20"/>
  <c r="L65" i="20"/>
  <c r="K65" i="20"/>
  <c r="J65" i="20"/>
  <c r="I65" i="20"/>
  <c r="H65" i="20"/>
  <c r="G65" i="20"/>
  <c r="F65" i="20"/>
  <c r="E65" i="20"/>
  <c r="D65" i="20"/>
  <c r="C65" i="20"/>
  <c r="B65" i="20"/>
  <c r="X62" i="20"/>
  <c r="X115" i="4" s="1"/>
  <c r="G62" i="20"/>
  <c r="K61" i="20"/>
  <c r="C61" i="20"/>
  <c r="C114" i="4" s="1"/>
  <c r="X60" i="20"/>
  <c r="O60" i="20"/>
  <c r="O113" i="4" s="1"/>
  <c r="N60" i="20"/>
  <c r="N113" i="4" s="1"/>
  <c r="M60" i="20"/>
  <c r="M113" i="4" s="1"/>
  <c r="L60" i="20"/>
  <c r="K60" i="20"/>
  <c r="Y58" i="20"/>
  <c r="Y42" i="7" s="1"/>
  <c r="X58" i="20"/>
  <c r="X42" i="7" s="1"/>
  <c r="W58" i="20"/>
  <c r="W42" i="7" s="1"/>
  <c r="V58" i="20"/>
  <c r="V42" i="7" s="1"/>
  <c r="U58" i="20"/>
  <c r="U42" i="7" s="1"/>
  <c r="T58" i="20"/>
  <c r="T42" i="7" s="1"/>
  <c r="S58" i="20"/>
  <c r="R58" i="20"/>
  <c r="Q58" i="20"/>
  <c r="P58" i="20"/>
  <c r="O58" i="20"/>
  <c r="N58" i="20"/>
  <c r="M58" i="20"/>
  <c r="L58" i="20"/>
  <c r="K58" i="20"/>
  <c r="J58" i="20"/>
  <c r="I58" i="20"/>
  <c r="H58" i="20"/>
  <c r="G58" i="20"/>
  <c r="F58" i="20"/>
  <c r="E58" i="20"/>
  <c r="D58" i="20"/>
  <c r="C58" i="20"/>
  <c r="B58" i="20"/>
  <c r="Y54" i="20"/>
  <c r="X54" i="20"/>
  <c r="X71" i="20" s="1"/>
  <c r="W54" i="20"/>
  <c r="W71" i="20" s="1"/>
  <c r="V54" i="20"/>
  <c r="V71" i="20" s="1"/>
  <c r="U54" i="20"/>
  <c r="U68" i="4" s="1"/>
  <c r="T54" i="20"/>
  <c r="S54" i="20"/>
  <c r="R54" i="20"/>
  <c r="Q54" i="20"/>
  <c r="P54" i="20"/>
  <c r="O54" i="20"/>
  <c r="N54" i="20"/>
  <c r="N71" i="20" s="1"/>
  <c r="M54" i="20"/>
  <c r="L54" i="20"/>
  <c r="K54" i="20"/>
  <c r="J54" i="20"/>
  <c r="J71" i="20" s="1"/>
  <c r="I54" i="20"/>
  <c r="I71" i="20" s="1"/>
  <c r="H54" i="20"/>
  <c r="H71" i="20" s="1"/>
  <c r="G54" i="20"/>
  <c r="G71" i="20" s="1"/>
  <c r="F54" i="20"/>
  <c r="F68" i="4" s="1"/>
  <c r="E54" i="20"/>
  <c r="E71" i="20" s="1"/>
  <c r="D54" i="20"/>
  <c r="D68" i="4" s="1"/>
  <c r="C54" i="20"/>
  <c r="B54" i="20"/>
  <c r="B68" i="4" s="1"/>
  <c r="Y53" i="20"/>
  <c r="Y70" i="20" s="1"/>
  <c r="X53" i="20"/>
  <c r="X70" i="20" s="1"/>
  <c r="W53" i="20"/>
  <c r="W70" i="20" s="1"/>
  <c r="V53" i="20"/>
  <c r="V70" i="20" s="1"/>
  <c r="U53" i="20"/>
  <c r="U70" i="20" s="1"/>
  <c r="T53" i="20"/>
  <c r="S53" i="20"/>
  <c r="R53" i="20"/>
  <c r="Q53" i="20"/>
  <c r="P53" i="20"/>
  <c r="O53" i="20"/>
  <c r="N53" i="20"/>
  <c r="M53" i="20"/>
  <c r="L53" i="20"/>
  <c r="K53" i="20"/>
  <c r="J53" i="20"/>
  <c r="I53" i="20"/>
  <c r="H53" i="20"/>
  <c r="G53" i="20"/>
  <c r="F53" i="20"/>
  <c r="F70" i="20" s="1"/>
  <c r="E53" i="20"/>
  <c r="D53" i="20"/>
  <c r="C53" i="20"/>
  <c r="B53" i="20"/>
  <c r="B51" i="20" s="1"/>
  <c r="B65" i="4" s="1"/>
  <c r="Y52" i="20"/>
  <c r="X52" i="20"/>
  <c r="W52" i="20"/>
  <c r="V52" i="20"/>
  <c r="V66" i="4" s="1"/>
  <c r="U52" i="20"/>
  <c r="U66" i="4" s="1"/>
  <c r="T52" i="20"/>
  <c r="T66" i="4" s="1"/>
  <c r="S52" i="20"/>
  <c r="S66" i="4" s="1"/>
  <c r="R52" i="20"/>
  <c r="R66" i="4" s="1"/>
  <c r="Q52" i="20"/>
  <c r="Q69" i="20" s="1"/>
  <c r="P52" i="20"/>
  <c r="P69" i="20" s="1"/>
  <c r="O52" i="20"/>
  <c r="O77" i="20" s="1"/>
  <c r="O168" i="4" s="1"/>
  <c r="N52" i="20"/>
  <c r="N77" i="20" s="1"/>
  <c r="N168" i="4" s="1"/>
  <c r="M52" i="20"/>
  <c r="M77" i="20" s="1"/>
  <c r="M168" i="4" s="1"/>
  <c r="L52" i="20"/>
  <c r="L77" i="20" s="1"/>
  <c r="K52" i="20"/>
  <c r="K77" i="20" s="1"/>
  <c r="K168" i="4" s="1"/>
  <c r="J52" i="20"/>
  <c r="J69" i="20" s="1"/>
  <c r="I52" i="20"/>
  <c r="H52" i="20"/>
  <c r="H69" i="20" s="1"/>
  <c r="G52" i="20"/>
  <c r="G69" i="20" s="1"/>
  <c r="F52" i="20"/>
  <c r="F69" i="20" s="1"/>
  <c r="E52" i="20"/>
  <c r="D52" i="20"/>
  <c r="C52" i="20"/>
  <c r="B52" i="20"/>
  <c r="Y42" i="20"/>
  <c r="X42" i="20"/>
  <c r="W42" i="20"/>
  <c r="V42" i="20"/>
  <c r="U42" i="20"/>
  <c r="T42" i="20"/>
  <c r="S42" i="20"/>
  <c r="R42" i="20"/>
  <c r="Q42" i="20"/>
  <c r="P42" i="20"/>
  <c r="O42" i="20"/>
  <c r="N42" i="20"/>
  <c r="M42" i="20"/>
  <c r="L42" i="20"/>
  <c r="K42" i="20"/>
  <c r="J42" i="20"/>
  <c r="I42" i="20"/>
  <c r="H42" i="20"/>
  <c r="G42" i="20"/>
  <c r="F42" i="20"/>
  <c r="E42" i="20"/>
  <c r="D42" i="20"/>
  <c r="C42" i="20"/>
  <c r="B42" i="20"/>
  <c r="Y39" i="20"/>
  <c r="X39" i="20"/>
  <c r="W39" i="20"/>
  <c r="V39" i="20"/>
  <c r="U39" i="20"/>
  <c r="T39" i="20"/>
  <c r="S39" i="20"/>
  <c r="R39" i="20"/>
  <c r="Q39" i="20"/>
  <c r="P39" i="20"/>
  <c r="O39" i="20"/>
  <c r="N39" i="20"/>
  <c r="M39" i="20"/>
  <c r="L39" i="20"/>
  <c r="K39" i="20"/>
  <c r="J39" i="20"/>
  <c r="I39" i="20"/>
  <c r="H39" i="20"/>
  <c r="G39" i="20"/>
  <c r="F39" i="20"/>
  <c r="E39" i="20"/>
  <c r="D39" i="20"/>
  <c r="C39" i="20"/>
  <c r="B39" i="20"/>
  <c r="Y33" i="20"/>
  <c r="X33" i="20"/>
  <c r="W33" i="20"/>
  <c r="V33" i="20"/>
  <c r="U33" i="20"/>
  <c r="T33" i="20"/>
  <c r="S33" i="20"/>
  <c r="R33" i="20"/>
  <c r="Q33" i="20"/>
  <c r="P33" i="20"/>
  <c r="O33" i="20"/>
  <c r="N33" i="20"/>
  <c r="M33" i="20"/>
  <c r="L33" i="20"/>
  <c r="K33" i="20"/>
  <c r="J33" i="20"/>
  <c r="I33" i="20"/>
  <c r="H33" i="20"/>
  <c r="G33" i="20"/>
  <c r="F33" i="20"/>
  <c r="E33" i="20"/>
  <c r="D33" i="20"/>
  <c r="C33" i="20"/>
  <c r="B33" i="20"/>
  <c r="Y28" i="20"/>
  <c r="X28" i="20"/>
  <c r="W28" i="20"/>
  <c r="V28" i="20"/>
  <c r="U28" i="20"/>
  <c r="T28" i="20"/>
  <c r="S28" i="20"/>
  <c r="R28" i="20"/>
  <c r="Q28" i="20"/>
  <c r="P28" i="20"/>
  <c r="O28" i="20"/>
  <c r="N28" i="20"/>
  <c r="M28" i="20"/>
  <c r="L28" i="20"/>
  <c r="K28" i="20"/>
  <c r="J28" i="20"/>
  <c r="I28" i="20"/>
  <c r="H28" i="20"/>
  <c r="G28" i="20"/>
  <c r="F28" i="20"/>
  <c r="E28" i="20"/>
  <c r="D28" i="20"/>
  <c r="C28" i="20"/>
  <c r="B28" i="20"/>
  <c r="Y27" i="20"/>
  <c r="X27" i="20"/>
  <c r="W27" i="20"/>
  <c r="V27" i="20"/>
  <c r="U27" i="20"/>
  <c r="T27" i="20"/>
  <c r="S27" i="20"/>
  <c r="R27" i="20"/>
  <c r="Q27" i="20"/>
  <c r="P27" i="20"/>
  <c r="O27" i="20"/>
  <c r="N27" i="20"/>
  <c r="M27" i="20"/>
  <c r="L27" i="20"/>
  <c r="K27" i="20"/>
  <c r="J27" i="20"/>
  <c r="I27" i="20"/>
  <c r="H27" i="20"/>
  <c r="G27" i="20"/>
  <c r="F27" i="20"/>
  <c r="E27" i="20"/>
  <c r="D27" i="20"/>
  <c r="C27" i="20"/>
  <c r="B27" i="20"/>
  <c r="Y26" i="20"/>
  <c r="X26" i="20"/>
  <c r="W26" i="20"/>
  <c r="V26" i="20"/>
  <c r="U26" i="20"/>
  <c r="T26" i="20"/>
  <c r="S26" i="20"/>
  <c r="R26" i="20"/>
  <c r="Q26" i="20"/>
  <c r="P26" i="20"/>
  <c r="O26" i="20"/>
  <c r="N26" i="20"/>
  <c r="M26" i="20"/>
  <c r="L26" i="20"/>
  <c r="K26" i="20"/>
  <c r="J26" i="20"/>
  <c r="I26" i="20"/>
  <c r="H26" i="20"/>
  <c r="G26" i="20"/>
  <c r="F26" i="20"/>
  <c r="E26" i="20"/>
  <c r="D26" i="20"/>
  <c r="C26" i="20"/>
  <c r="B26" i="20"/>
  <c r="Y24" i="20"/>
  <c r="X24" i="20"/>
  <c r="W24" i="20"/>
  <c r="V24" i="20"/>
  <c r="U24" i="20"/>
  <c r="T24" i="20"/>
  <c r="S24" i="20"/>
  <c r="R24" i="20"/>
  <c r="Q24" i="20"/>
  <c r="P24" i="20"/>
  <c r="O24" i="20"/>
  <c r="N24" i="20"/>
  <c r="M24" i="20"/>
  <c r="L24" i="20"/>
  <c r="K24" i="20"/>
  <c r="J24" i="20"/>
  <c r="I24" i="20"/>
  <c r="H24" i="20"/>
  <c r="G24" i="20"/>
  <c r="F24" i="20"/>
  <c r="E24" i="20"/>
  <c r="D24" i="20"/>
  <c r="C24" i="20"/>
  <c r="Y23" i="20"/>
  <c r="X23" i="20"/>
  <c r="W23" i="20"/>
  <c r="V23" i="20"/>
  <c r="U23" i="20"/>
  <c r="T23" i="20"/>
  <c r="S23" i="20"/>
  <c r="R23" i="20"/>
  <c r="Q23" i="20"/>
  <c r="P23" i="20"/>
  <c r="O23" i="20"/>
  <c r="N23" i="20"/>
  <c r="M23" i="20"/>
  <c r="L23" i="20"/>
  <c r="K23" i="20"/>
  <c r="J23" i="20"/>
  <c r="I23" i="20"/>
  <c r="H23" i="20"/>
  <c r="G23" i="20"/>
  <c r="F23" i="20"/>
  <c r="E23" i="20"/>
  <c r="D23" i="20"/>
  <c r="C23" i="20"/>
  <c r="Y22" i="20"/>
  <c r="X22" i="20"/>
  <c r="W22" i="20"/>
  <c r="V22" i="20"/>
  <c r="U22" i="20"/>
  <c r="T22" i="20"/>
  <c r="S22" i="20"/>
  <c r="R22" i="20"/>
  <c r="Q22" i="20"/>
  <c r="P22" i="20"/>
  <c r="O22" i="20"/>
  <c r="N22" i="20"/>
  <c r="M22" i="20"/>
  <c r="L22" i="20"/>
  <c r="K22" i="20"/>
  <c r="J22" i="20"/>
  <c r="I22" i="20"/>
  <c r="H22" i="20"/>
  <c r="G22" i="20"/>
  <c r="F22" i="20"/>
  <c r="E22" i="20"/>
  <c r="D22" i="20"/>
  <c r="C22" i="20"/>
  <c r="Y3" i="20"/>
  <c r="X3" i="20"/>
  <c r="W3" i="20"/>
  <c r="V3" i="20"/>
  <c r="U3" i="20"/>
  <c r="T3" i="20"/>
  <c r="S3" i="20"/>
  <c r="R3" i="20"/>
  <c r="Q3" i="20"/>
  <c r="P3" i="20"/>
  <c r="O3" i="20"/>
  <c r="N3" i="20"/>
  <c r="M3" i="20"/>
  <c r="L3" i="20"/>
  <c r="K3" i="20"/>
  <c r="J3" i="20"/>
  <c r="I3" i="20"/>
  <c r="H3" i="20"/>
  <c r="G3" i="20"/>
  <c r="F3" i="20"/>
  <c r="E3" i="20"/>
  <c r="D3" i="20"/>
  <c r="C3" i="20"/>
  <c r="B3" i="20"/>
  <c r="Y249" i="19"/>
  <c r="X249" i="19"/>
  <c r="W249" i="19"/>
  <c r="V249" i="19"/>
  <c r="U249" i="19"/>
  <c r="T249" i="19"/>
  <c r="S249" i="19"/>
  <c r="R249" i="19"/>
  <c r="Q249" i="19"/>
  <c r="P249" i="19"/>
  <c r="O249" i="19"/>
  <c r="N249" i="19"/>
  <c r="M249" i="19"/>
  <c r="L249" i="19"/>
  <c r="K249" i="19"/>
  <c r="J249" i="19"/>
  <c r="I249" i="19"/>
  <c r="H249" i="19"/>
  <c r="G249" i="19"/>
  <c r="F249" i="19"/>
  <c r="E249" i="19"/>
  <c r="D249" i="19"/>
  <c r="C249" i="19"/>
  <c r="B249" i="19"/>
  <c r="Y247" i="19"/>
  <c r="X247" i="19"/>
  <c r="W247" i="19"/>
  <c r="V247" i="19"/>
  <c r="U247" i="19"/>
  <c r="T247" i="19"/>
  <c r="S247" i="19"/>
  <c r="R247" i="19"/>
  <c r="Q247" i="19"/>
  <c r="P247" i="19"/>
  <c r="O247" i="19"/>
  <c r="N247" i="19"/>
  <c r="M247" i="19"/>
  <c r="L247" i="19"/>
  <c r="K247" i="19"/>
  <c r="J247" i="19"/>
  <c r="I247" i="19"/>
  <c r="H247" i="19"/>
  <c r="G247" i="19"/>
  <c r="F247" i="19"/>
  <c r="E247" i="19"/>
  <c r="D247" i="19"/>
  <c r="C247" i="19"/>
  <c r="B247" i="19"/>
  <c r="Y245" i="19"/>
  <c r="X245" i="19"/>
  <c r="W245" i="19"/>
  <c r="V245" i="19"/>
  <c r="U245" i="19"/>
  <c r="T245" i="19"/>
  <c r="S245" i="19"/>
  <c r="R245" i="19"/>
  <c r="Q245" i="19"/>
  <c r="P245" i="19"/>
  <c r="O245" i="19"/>
  <c r="N245" i="19"/>
  <c r="M245" i="19"/>
  <c r="L245" i="19"/>
  <c r="K245" i="19"/>
  <c r="J245" i="19"/>
  <c r="I245" i="19"/>
  <c r="H245" i="19"/>
  <c r="G245" i="19"/>
  <c r="F245" i="19"/>
  <c r="E245" i="19"/>
  <c r="D245" i="19"/>
  <c r="C245" i="19"/>
  <c r="B245" i="19"/>
  <c r="Y244" i="19"/>
  <c r="X244" i="19"/>
  <c r="W244" i="19"/>
  <c r="V244" i="19"/>
  <c r="U244" i="19"/>
  <c r="T244" i="19"/>
  <c r="S244" i="19"/>
  <c r="R244" i="19"/>
  <c r="Q244" i="19"/>
  <c r="P244" i="19"/>
  <c r="O244" i="19"/>
  <c r="N244" i="19"/>
  <c r="M244" i="19"/>
  <c r="L244" i="19"/>
  <c r="K244" i="19"/>
  <c r="J244" i="19"/>
  <c r="I244" i="19"/>
  <c r="H244" i="19"/>
  <c r="G244" i="19"/>
  <c r="F244" i="19"/>
  <c r="E244" i="19"/>
  <c r="D244" i="19"/>
  <c r="C244" i="19"/>
  <c r="B244" i="19"/>
  <c r="Y243" i="19"/>
  <c r="X243" i="19"/>
  <c r="W243" i="19"/>
  <c r="V243" i="19"/>
  <c r="U243" i="19"/>
  <c r="T243" i="19"/>
  <c r="S243" i="19"/>
  <c r="R243" i="19"/>
  <c r="Q243" i="19"/>
  <c r="P243" i="19"/>
  <c r="O243" i="19"/>
  <c r="N243" i="19"/>
  <c r="M243" i="19"/>
  <c r="L243" i="19"/>
  <c r="K243" i="19"/>
  <c r="J243" i="19"/>
  <c r="I243" i="19"/>
  <c r="H243" i="19"/>
  <c r="G243" i="19"/>
  <c r="F243" i="19"/>
  <c r="E243" i="19"/>
  <c r="D243" i="19"/>
  <c r="C243" i="19"/>
  <c r="B243" i="19"/>
  <c r="Y242" i="19"/>
  <c r="X242" i="19"/>
  <c r="W242" i="19"/>
  <c r="V242" i="19"/>
  <c r="U242" i="19"/>
  <c r="T242" i="19"/>
  <c r="S242" i="19"/>
  <c r="R242" i="19"/>
  <c r="Q242" i="19"/>
  <c r="P242" i="19"/>
  <c r="O242" i="19"/>
  <c r="N242" i="19"/>
  <c r="M242" i="19"/>
  <c r="L242" i="19"/>
  <c r="K242" i="19"/>
  <c r="J242" i="19"/>
  <c r="I242" i="19"/>
  <c r="H242" i="19"/>
  <c r="G242" i="19"/>
  <c r="F242" i="19"/>
  <c r="E242" i="19"/>
  <c r="D242" i="19"/>
  <c r="C242" i="19"/>
  <c r="B242" i="19"/>
  <c r="Y241" i="19"/>
  <c r="X241" i="19"/>
  <c r="W241" i="19"/>
  <c r="V241" i="19"/>
  <c r="U241" i="19"/>
  <c r="T241" i="19"/>
  <c r="S241" i="19"/>
  <c r="R241" i="19"/>
  <c r="Q241" i="19"/>
  <c r="P241" i="19"/>
  <c r="O241" i="19"/>
  <c r="N241" i="19"/>
  <c r="M241" i="19"/>
  <c r="L241" i="19"/>
  <c r="K241" i="19"/>
  <c r="J241" i="19"/>
  <c r="I241" i="19"/>
  <c r="H241" i="19"/>
  <c r="G241" i="19"/>
  <c r="F241" i="19"/>
  <c r="E241" i="19"/>
  <c r="D241" i="19"/>
  <c r="C241" i="19"/>
  <c r="B241" i="19"/>
  <c r="Y240" i="19"/>
  <c r="X240" i="19"/>
  <c r="W240" i="19"/>
  <c r="V240" i="19"/>
  <c r="U240" i="19"/>
  <c r="T240" i="19"/>
  <c r="S240" i="19"/>
  <c r="R240" i="19"/>
  <c r="Q240" i="19"/>
  <c r="P240" i="19"/>
  <c r="O240" i="19"/>
  <c r="N240" i="19"/>
  <c r="M240" i="19"/>
  <c r="L240" i="19"/>
  <c r="K240" i="19"/>
  <c r="J240" i="19"/>
  <c r="I240" i="19"/>
  <c r="H240" i="19"/>
  <c r="G240" i="19"/>
  <c r="F240" i="19"/>
  <c r="E240" i="19"/>
  <c r="D240" i="19"/>
  <c r="C240" i="19"/>
  <c r="B240" i="19"/>
  <c r="Y238" i="19"/>
  <c r="X238" i="19"/>
  <c r="W238" i="19"/>
  <c r="V238" i="19"/>
  <c r="U238" i="19"/>
  <c r="T238" i="19"/>
  <c r="S238" i="19"/>
  <c r="R238" i="19"/>
  <c r="Q238" i="19"/>
  <c r="P238" i="19"/>
  <c r="O238" i="19"/>
  <c r="N238" i="19"/>
  <c r="M238" i="19"/>
  <c r="L238" i="19"/>
  <c r="K238" i="19"/>
  <c r="J238" i="19"/>
  <c r="I238" i="19"/>
  <c r="H238" i="19"/>
  <c r="G238" i="19"/>
  <c r="F238" i="19"/>
  <c r="E238" i="19"/>
  <c r="D238" i="19"/>
  <c r="C238" i="19"/>
  <c r="B238" i="19"/>
  <c r="Y236" i="19"/>
  <c r="X236" i="19"/>
  <c r="W236" i="19"/>
  <c r="V236" i="19"/>
  <c r="U236" i="19"/>
  <c r="T236" i="19"/>
  <c r="S236" i="19"/>
  <c r="R236" i="19"/>
  <c r="Q236" i="19"/>
  <c r="P236" i="19"/>
  <c r="O236" i="19"/>
  <c r="N236" i="19"/>
  <c r="M236" i="19"/>
  <c r="L236" i="19"/>
  <c r="K236" i="19"/>
  <c r="J236" i="19"/>
  <c r="I236" i="19"/>
  <c r="H236" i="19"/>
  <c r="G236" i="19"/>
  <c r="F236" i="19"/>
  <c r="E236" i="19"/>
  <c r="D236" i="19"/>
  <c r="C236" i="19"/>
  <c r="B236" i="19"/>
  <c r="Y234" i="19"/>
  <c r="X234" i="19"/>
  <c r="W234" i="19"/>
  <c r="V234" i="19"/>
  <c r="U234" i="19"/>
  <c r="T234" i="19"/>
  <c r="S234" i="19"/>
  <c r="R234" i="19"/>
  <c r="Q234" i="19"/>
  <c r="P234" i="19"/>
  <c r="O234" i="19"/>
  <c r="N234" i="19"/>
  <c r="M234" i="19"/>
  <c r="L234" i="19"/>
  <c r="K234" i="19"/>
  <c r="J234" i="19"/>
  <c r="I234" i="19"/>
  <c r="H234" i="19"/>
  <c r="G234" i="19"/>
  <c r="F234" i="19"/>
  <c r="E234" i="19"/>
  <c r="D234" i="19"/>
  <c r="C234" i="19"/>
  <c r="B234" i="19"/>
  <c r="Y233" i="19"/>
  <c r="X233" i="19"/>
  <c r="W233" i="19"/>
  <c r="V233" i="19"/>
  <c r="U233" i="19"/>
  <c r="T233" i="19"/>
  <c r="S233" i="19"/>
  <c r="R233" i="19"/>
  <c r="Q233" i="19"/>
  <c r="P233" i="19"/>
  <c r="O233" i="19"/>
  <c r="N233" i="19"/>
  <c r="M233" i="19"/>
  <c r="L233" i="19"/>
  <c r="K233" i="19"/>
  <c r="J233" i="19"/>
  <c r="I233" i="19"/>
  <c r="H233" i="19"/>
  <c r="G233" i="19"/>
  <c r="F233" i="19"/>
  <c r="E233" i="19"/>
  <c r="D233" i="19"/>
  <c r="C233" i="19"/>
  <c r="B233" i="19"/>
  <c r="Y232" i="19"/>
  <c r="X232" i="19"/>
  <c r="W232" i="19"/>
  <c r="V232" i="19"/>
  <c r="U232" i="19"/>
  <c r="T232" i="19"/>
  <c r="S232" i="19"/>
  <c r="R232" i="19"/>
  <c r="Q232" i="19"/>
  <c r="P232" i="19"/>
  <c r="O232" i="19"/>
  <c r="N232" i="19"/>
  <c r="M232" i="19"/>
  <c r="L232" i="19"/>
  <c r="K232" i="19"/>
  <c r="J232" i="19"/>
  <c r="I232" i="19"/>
  <c r="H232" i="19"/>
  <c r="G232" i="19"/>
  <c r="F232" i="19"/>
  <c r="E232" i="19"/>
  <c r="D232" i="19"/>
  <c r="C232" i="19"/>
  <c r="B232" i="19"/>
  <c r="Y231" i="19"/>
  <c r="X231" i="19"/>
  <c r="W231" i="19"/>
  <c r="V231" i="19"/>
  <c r="U231" i="19"/>
  <c r="T231" i="19"/>
  <c r="S231" i="19"/>
  <c r="R231" i="19"/>
  <c r="Q231" i="19"/>
  <c r="P231" i="19"/>
  <c r="O231" i="19"/>
  <c r="N231" i="19"/>
  <c r="M231" i="19"/>
  <c r="L231" i="19"/>
  <c r="K231" i="19"/>
  <c r="J231" i="19"/>
  <c r="I231" i="19"/>
  <c r="H231" i="19"/>
  <c r="G231" i="19"/>
  <c r="F231" i="19"/>
  <c r="E231" i="19"/>
  <c r="D231" i="19"/>
  <c r="C231" i="19"/>
  <c r="B231" i="19"/>
  <c r="Y230" i="19"/>
  <c r="X230" i="19"/>
  <c r="W230" i="19"/>
  <c r="V230" i="19"/>
  <c r="U230" i="19"/>
  <c r="T230" i="19"/>
  <c r="S230" i="19"/>
  <c r="R230" i="19"/>
  <c r="Q230" i="19"/>
  <c r="P230" i="19"/>
  <c r="O230" i="19"/>
  <c r="N230" i="19"/>
  <c r="M230" i="19"/>
  <c r="L230" i="19"/>
  <c r="K230" i="19"/>
  <c r="J230" i="19"/>
  <c r="I230" i="19"/>
  <c r="H230" i="19"/>
  <c r="G230" i="19"/>
  <c r="F230" i="19"/>
  <c r="E230" i="19"/>
  <c r="D230" i="19"/>
  <c r="C230" i="19"/>
  <c r="B230" i="19"/>
  <c r="Y227" i="19"/>
  <c r="X227" i="19"/>
  <c r="W227" i="19"/>
  <c r="V227" i="19"/>
  <c r="U227" i="19"/>
  <c r="T227" i="19"/>
  <c r="S227" i="19"/>
  <c r="R227" i="19"/>
  <c r="Q227" i="19"/>
  <c r="P227" i="19"/>
  <c r="O227" i="19"/>
  <c r="N227" i="19"/>
  <c r="M227" i="19"/>
  <c r="L227" i="19"/>
  <c r="K227" i="19"/>
  <c r="J227" i="19"/>
  <c r="I227" i="19"/>
  <c r="H227" i="19"/>
  <c r="G227" i="19"/>
  <c r="F227" i="19"/>
  <c r="E227" i="19"/>
  <c r="D227" i="19"/>
  <c r="C227" i="19"/>
  <c r="B227" i="19"/>
  <c r="Y225" i="19"/>
  <c r="X225" i="19"/>
  <c r="W225" i="19"/>
  <c r="V225" i="19"/>
  <c r="U225" i="19"/>
  <c r="T225" i="19"/>
  <c r="S225" i="19"/>
  <c r="R225" i="19"/>
  <c r="Q225" i="19"/>
  <c r="P225" i="19"/>
  <c r="O225" i="19"/>
  <c r="N225" i="19"/>
  <c r="M225" i="19"/>
  <c r="L225" i="19"/>
  <c r="K225" i="19"/>
  <c r="J225" i="19"/>
  <c r="I225" i="19"/>
  <c r="H225" i="19"/>
  <c r="G225" i="19"/>
  <c r="F225" i="19"/>
  <c r="E225" i="19"/>
  <c r="D225" i="19"/>
  <c r="C225" i="19"/>
  <c r="B225" i="19"/>
  <c r="Y224" i="19"/>
  <c r="X224" i="19"/>
  <c r="W224" i="19"/>
  <c r="V224" i="19"/>
  <c r="U224" i="19"/>
  <c r="T224" i="19"/>
  <c r="S224" i="19"/>
  <c r="R224" i="19"/>
  <c r="Q224" i="19"/>
  <c r="P224" i="19"/>
  <c r="O224" i="19"/>
  <c r="N224" i="19"/>
  <c r="M224" i="19"/>
  <c r="L224" i="19"/>
  <c r="K224" i="19"/>
  <c r="J224" i="19"/>
  <c r="I224" i="19"/>
  <c r="H224" i="19"/>
  <c r="G224" i="19"/>
  <c r="F224" i="19"/>
  <c r="E224" i="19"/>
  <c r="D224" i="19"/>
  <c r="C224" i="19"/>
  <c r="B224" i="19"/>
  <c r="Y223" i="19"/>
  <c r="X223" i="19"/>
  <c r="W223" i="19"/>
  <c r="V223" i="19"/>
  <c r="U223" i="19"/>
  <c r="T223" i="19"/>
  <c r="S223" i="19"/>
  <c r="R223" i="19"/>
  <c r="Q223" i="19"/>
  <c r="P223" i="19"/>
  <c r="O223" i="19"/>
  <c r="N223" i="19"/>
  <c r="M223" i="19"/>
  <c r="L223" i="19"/>
  <c r="K223" i="19"/>
  <c r="J223" i="19"/>
  <c r="I223" i="19"/>
  <c r="H223" i="19"/>
  <c r="G223" i="19"/>
  <c r="F223" i="19"/>
  <c r="E223" i="19"/>
  <c r="D223" i="19"/>
  <c r="C223" i="19"/>
  <c r="B223" i="19"/>
  <c r="Y222" i="19"/>
  <c r="X222" i="19"/>
  <c r="W222" i="19"/>
  <c r="V222" i="19"/>
  <c r="U222" i="19"/>
  <c r="T222" i="19"/>
  <c r="S222" i="19"/>
  <c r="R222" i="19"/>
  <c r="Q222" i="19"/>
  <c r="P222" i="19"/>
  <c r="O222" i="19"/>
  <c r="N222" i="19"/>
  <c r="M222" i="19"/>
  <c r="L222" i="19"/>
  <c r="K222" i="19"/>
  <c r="J222" i="19"/>
  <c r="I222" i="19"/>
  <c r="H222" i="19"/>
  <c r="G222" i="19"/>
  <c r="F222" i="19"/>
  <c r="E222" i="19"/>
  <c r="D222" i="19"/>
  <c r="C222" i="19"/>
  <c r="B222" i="19"/>
  <c r="Y221" i="19"/>
  <c r="X221" i="19"/>
  <c r="W221" i="19"/>
  <c r="V221" i="19"/>
  <c r="U221" i="19"/>
  <c r="T221" i="19"/>
  <c r="S221" i="19"/>
  <c r="R221" i="19"/>
  <c r="Q221" i="19"/>
  <c r="P221" i="19"/>
  <c r="O221" i="19"/>
  <c r="N221" i="19"/>
  <c r="M221" i="19"/>
  <c r="L221" i="19"/>
  <c r="K221" i="19"/>
  <c r="J221" i="19"/>
  <c r="I221" i="19"/>
  <c r="H221" i="19"/>
  <c r="G221" i="19"/>
  <c r="F221" i="19"/>
  <c r="E221" i="19"/>
  <c r="D221" i="19"/>
  <c r="C221" i="19"/>
  <c r="B221" i="19"/>
  <c r="Y220" i="19"/>
  <c r="X220" i="19"/>
  <c r="W220" i="19"/>
  <c r="V220" i="19"/>
  <c r="U220" i="19"/>
  <c r="T220" i="19"/>
  <c r="S220" i="19"/>
  <c r="R220" i="19"/>
  <c r="Q220" i="19"/>
  <c r="P220" i="19"/>
  <c r="O220" i="19"/>
  <c r="N220" i="19"/>
  <c r="M220" i="19"/>
  <c r="L220" i="19"/>
  <c r="K220" i="19"/>
  <c r="J220" i="19"/>
  <c r="I220" i="19"/>
  <c r="H220" i="19"/>
  <c r="G220" i="19"/>
  <c r="F220" i="19"/>
  <c r="E220" i="19"/>
  <c r="D220" i="19"/>
  <c r="C220" i="19"/>
  <c r="B220" i="19"/>
  <c r="Y219" i="19"/>
  <c r="X219" i="19"/>
  <c r="W219" i="19"/>
  <c r="V219" i="19"/>
  <c r="U219" i="19"/>
  <c r="T219" i="19"/>
  <c r="S219" i="19"/>
  <c r="R219" i="19"/>
  <c r="Q219" i="19"/>
  <c r="P219" i="19"/>
  <c r="O219" i="19"/>
  <c r="N219" i="19"/>
  <c r="M219" i="19"/>
  <c r="L219" i="19"/>
  <c r="K219" i="19"/>
  <c r="J219" i="19"/>
  <c r="I219" i="19"/>
  <c r="H219" i="19"/>
  <c r="G219" i="19"/>
  <c r="F219" i="19"/>
  <c r="E219" i="19"/>
  <c r="D219" i="19"/>
  <c r="C219" i="19"/>
  <c r="B219" i="19"/>
  <c r="Y218" i="19"/>
  <c r="X218" i="19"/>
  <c r="W218" i="19"/>
  <c r="V218" i="19"/>
  <c r="U218" i="19"/>
  <c r="T218" i="19"/>
  <c r="S218" i="19"/>
  <c r="R218" i="19"/>
  <c r="Q218" i="19"/>
  <c r="P218" i="19"/>
  <c r="O218" i="19"/>
  <c r="N218" i="19"/>
  <c r="M218" i="19"/>
  <c r="L218" i="19"/>
  <c r="K218" i="19"/>
  <c r="J218" i="19"/>
  <c r="I218" i="19"/>
  <c r="H218" i="19"/>
  <c r="G218" i="19"/>
  <c r="F218" i="19"/>
  <c r="E218" i="19"/>
  <c r="D218" i="19"/>
  <c r="C218" i="19"/>
  <c r="B218" i="19"/>
  <c r="Y213" i="19"/>
  <c r="X213" i="19"/>
  <c r="W213" i="19"/>
  <c r="V213" i="19"/>
  <c r="U213" i="19"/>
  <c r="T213" i="19"/>
  <c r="S213" i="19"/>
  <c r="R213" i="19"/>
  <c r="Q213" i="19"/>
  <c r="P213" i="19"/>
  <c r="O213" i="19"/>
  <c r="N213" i="19"/>
  <c r="M213" i="19"/>
  <c r="L213" i="19"/>
  <c r="K213" i="19"/>
  <c r="J213" i="19"/>
  <c r="I213" i="19"/>
  <c r="H213" i="19"/>
  <c r="G213" i="19"/>
  <c r="F213" i="19"/>
  <c r="E213" i="19"/>
  <c r="D213" i="19"/>
  <c r="C213" i="19"/>
  <c r="B213" i="19"/>
  <c r="Y212" i="19"/>
  <c r="X212" i="19"/>
  <c r="W212" i="19"/>
  <c r="V212" i="19"/>
  <c r="U212" i="19"/>
  <c r="T212" i="19"/>
  <c r="S212" i="19"/>
  <c r="R212" i="19"/>
  <c r="Q212" i="19"/>
  <c r="P212" i="19"/>
  <c r="O212" i="19"/>
  <c r="N212" i="19"/>
  <c r="M212" i="19"/>
  <c r="L212" i="19"/>
  <c r="K212" i="19"/>
  <c r="J212" i="19"/>
  <c r="I212" i="19"/>
  <c r="H212" i="19"/>
  <c r="G212" i="19"/>
  <c r="F212" i="19"/>
  <c r="E212" i="19"/>
  <c r="D212" i="19"/>
  <c r="C212" i="19"/>
  <c r="B212" i="19"/>
  <c r="Y211" i="19"/>
  <c r="X211" i="19"/>
  <c r="W211" i="19"/>
  <c r="V211" i="19"/>
  <c r="U211" i="19"/>
  <c r="T211" i="19"/>
  <c r="S211" i="19"/>
  <c r="R211" i="19"/>
  <c r="Q211" i="19"/>
  <c r="P211" i="19"/>
  <c r="O211" i="19"/>
  <c r="N211" i="19"/>
  <c r="M211" i="19"/>
  <c r="L211" i="19"/>
  <c r="K211" i="19"/>
  <c r="J211" i="19"/>
  <c r="I211" i="19"/>
  <c r="H211" i="19"/>
  <c r="G211" i="19"/>
  <c r="F211" i="19"/>
  <c r="E211" i="19"/>
  <c r="D211" i="19"/>
  <c r="C211" i="19"/>
  <c r="B211" i="19"/>
  <c r="Y210" i="19"/>
  <c r="X210" i="19"/>
  <c r="W210" i="19"/>
  <c r="V210" i="19"/>
  <c r="U210" i="19"/>
  <c r="T210" i="19"/>
  <c r="S210" i="19"/>
  <c r="R210" i="19"/>
  <c r="Q210" i="19"/>
  <c r="P210" i="19"/>
  <c r="O210" i="19"/>
  <c r="N210" i="19"/>
  <c r="M210" i="19"/>
  <c r="L210" i="19"/>
  <c r="K210" i="19"/>
  <c r="J210" i="19"/>
  <c r="I210" i="19"/>
  <c r="H210" i="19"/>
  <c r="G210" i="19"/>
  <c r="F210" i="19"/>
  <c r="E210" i="19"/>
  <c r="D210" i="19"/>
  <c r="C210" i="19"/>
  <c r="B210" i="19"/>
  <c r="Y208" i="19"/>
  <c r="X208" i="19"/>
  <c r="W208" i="19"/>
  <c r="V208" i="19"/>
  <c r="U208" i="19"/>
  <c r="T208" i="19"/>
  <c r="S208" i="19"/>
  <c r="R208" i="19"/>
  <c r="Q208" i="19"/>
  <c r="P208" i="19"/>
  <c r="O208" i="19"/>
  <c r="N208" i="19"/>
  <c r="M208" i="19"/>
  <c r="L208" i="19"/>
  <c r="K208" i="19"/>
  <c r="J208" i="19"/>
  <c r="I208" i="19"/>
  <c r="H208" i="19"/>
  <c r="G208" i="19"/>
  <c r="F208" i="19"/>
  <c r="E208" i="19"/>
  <c r="D208" i="19"/>
  <c r="C208" i="19"/>
  <c r="B208" i="19"/>
  <c r="Y207" i="19"/>
  <c r="X207" i="19"/>
  <c r="W207" i="19"/>
  <c r="V207" i="19"/>
  <c r="U207" i="19"/>
  <c r="T207" i="19"/>
  <c r="S207" i="19"/>
  <c r="R207" i="19"/>
  <c r="Q207" i="19"/>
  <c r="P207" i="19"/>
  <c r="O207" i="19"/>
  <c r="N207" i="19"/>
  <c r="M207" i="19"/>
  <c r="L207" i="19"/>
  <c r="K207" i="19"/>
  <c r="J207" i="19"/>
  <c r="I207" i="19"/>
  <c r="H207" i="19"/>
  <c r="G207" i="19"/>
  <c r="F207" i="19"/>
  <c r="E207" i="19"/>
  <c r="D207" i="19"/>
  <c r="C207" i="19"/>
  <c r="B207" i="19"/>
  <c r="B197" i="19" s="1"/>
  <c r="Y206" i="19"/>
  <c r="X206" i="19"/>
  <c r="W206" i="19"/>
  <c r="V206" i="19"/>
  <c r="U206" i="19"/>
  <c r="T206" i="19"/>
  <c r="S206" i="19"/>
  <c r="R206" i="19"/>
  <c r="Q206" i="19"/>
  <c r="P206" i="19"/>
  <c r="O206" i="19"/>
  <c r="N206" i="19"/>
  <c r="M206" i="19"/>
  <c r="L206" i="19"/>
  <c r="K206" i="19"/>
  <c r="J206" i="19"/>
  <c r="I206" i="19"/>
  <c r="H206" i="19"/>
  <c r="G206" i="19"/>
  <c r="F206" i="19"/>
  <c r="E206" i="19"/>
  <c r="D206" i="19"/>
  <c r="C206" i="19"/>
  <c r="B206" i="19"/>
  <c r="Y205" i="19"/>
  <c r="X205" i="19"/>
  <c r="W205" i="19"/>
  <c r="V205" i="19"/>
  <c r="U205" i="19"/>
  <c r="T205" i="19"/>
  <c r="S205" i="19"/>
  <c r="R205" i="19"/>
  <c r="Q205" i="19"/>
  <c r="P205" i="19"/>
  <c r="O205" i="19"/>
  <c r="N205" i="19"/>
  <c r="M205" i="19"/>
  <c r="L205" i="19"/>
  <c r="K205" i="19"/>
  <c r="J205" i="19"/>
  <c r="I205" i="19"/>
  <c r="H205" i="19"/>
  <c r="G205" i="19"/>
  <c r="F205" i="19"/>
  <c r="E205" i="19"/>
  <c r="D205" i="19"/>
  <c r="C205" i="19"/>
  <c r="B205" i="19"/>
  <c r="Y204" i="19"/>
  <c r="X204" i="19"/>
  <c r="W204" i="19"/>
  <c r="V204" i="19"/>
  <c r="U204" i="19"/>
  <c r="T204" i="19"/>
  <c r="S204" i="19"/>
  <c r="R204" i="19"/>
  <c r="Q204" i="19"/>
  <c r="P204" i="19"/>
  <c r="O204" i="19"/>
  <c r="N204" i="19"/>
  <c r="M204" i="19"/>
  <c r="L204" i="19"/>
  <c r="K204" i="19"/>
  <c r="J204" i="19"/>
  <c r="I204" i="19"/>
  <c r="H204" i="19"/>
  <c r="G204" i="19"/>
  <c r="F204" i="19"/>
  <c r="E204" i="19"/>
  <c r="D204" i="19"/>
  <c r="C204" i="19"/>
  <c r="B204" i="19"/>
  <c r="Y203" i="19"/>
  <c r="X203" i="19"/>
  <c r="H203" i="19"/>
  <c r="Y202" i="19"/>
  <c r="X202" i="19"/>
  <c r="W202" i="19"/>
  <c r="V202" i="19"/>
  <c r="U202" i="19"/>
  <c r="T202" i="19"/>
  <c r="S202" i="19"/>
  <c r="R202" i="19"/>
  <c r="Q202" i="19"/>
  <c r="P202" i="19"/>
  <c r="O202" i="19"/>
  <c r="N202" i="19"/>
  <c r="M202" i="19"/>
  <c r="L202" i="19"/>
  <c r="K202" i="19"/>
  <c r="J202" i="19"/>
  <c r="I202" i="19"/>
  <c r="H202" i="19"/>
  <c r="G202" i="19"/>
  <c r="F202" i="19"/>
  <c r="E202" i="19"/>
  <c r="D202" i="19"/>
  <c r="C202" i="19"/>
  <c r="B202" i="19"/>
  <c r="Y201" i="19"/>
  <c r="X201" i="19"/>
  <c r="W201" i="19"/>
  <c r="V201" i="19"/>
  <c r="U201" i="19"/>
  <c r="T201" i="19"/>
  <c r="S201" i="19"/>
  <c r="R201" i="19"/>
  <c r="Q201" i="19"/>
  <c r="P201" i="19"/>
  <c r="O201" i="19"/>
  <c r="N201" i="19"/>
  <c r="M201" i="19"/>
  <c r="L201" i="19"/>
  <c r="K201" i="19"/>
  <c r="J201" i="19"/>
  <c r="I201" i="19"/>
  <c r="H201" i="19"/>
  <c r="G201" i="19"/>
  <c r="F201" i="19"/>
  <c r="E201" i="19"/>
  <c r="D201" i="19"/>
  <c r="C201" i="19"/>
  <c r="B201" i="19"/>
  <c r="Y200" i="19"/>
  <c r="X200" i="19"/>
  <c r="W200" i="19"/>
  <c r="V200" i="19"/>
  <c r="U200" i="19"/>
  <c r="T200" i="19"/>
  <c r="S200" i="19"/>
  <c r="R200" i="19"/>
  <c r="Q200" i="19"/>
  <c r="P200" i="19"/>
  <c r="O200" i="19"/>
  <c r="N200" i="19"/>
  <c r="M200" i="19"/>
  <c r="L200" i="19"/>
  <c r="K200" i="19"/>
  <c r="J200" i="19"/>
  <c r="I200" i="19"/>
  <c r="H200" i="19"/>
  <c r="G200" i="19"/>
  <c r="F200" i="19"/>
  <c r="E200" i="19"/>
  <c r="D200" i="19"/>
  <c r="C200" i="19"/>
  <c r="B200" i="19"/>
  <c r="Y199" i="19"/>
  <c r="X199" i="19"/>
  <c r="W199" i="19"/>
  <c r="V199" i="19"/>
  <c r="V197" i="19" s="1"/>
  <c r="U199" i="19"/>
  <c r="U197" i="19" s="1"/>
  <c r="T199" i="19"/>
  <c r="T197" i="19" s="1"/>
  <c r="S199" i="19"/>
  <c r="S197" i="19" s="1"/>
  <c r="R199" i="19"/>
  <c r="Q199" i="19"/>
  <c r="P199" i="19"/>
  <c r="O199" i="19"/>
  <c r="N199" i="19"/>
  <c r="M199" i="19"/>
  <c r="L199" i="19"/>
  <c r="K199" i="19"/>
  <c r="J199" i="19"/>
  <c r="I199" i="19"/>
  <c r="H199" i="19"/>
  <c r="G199" i="19"/>
  <c r="F199" i="19"/>
  <c r="E199" i="19"/>
  <c r="D199" i="19"/>
  <c r="C199" i="19"/>
  <c r="C197" i="19" s="1"/>
  <c r="B199" i="19"/>
  <c r="Y198" i="19"/>
  <c r="Y197" i="19" s="1"/>
  <c r="X198" i="19"/>
  <c r="X197" i="19" s="1"/>
  <c r="W198" i="19"/>
  <c r="V198" i="19"/>
  <c r="U198" i="19"/>
  <c r="T198" i="19"/>
  <c r="S198" i="19"/>
  <c r="R198" i="19"/>
  <c r="R197" i="19" s="1"/>
  <c r="Q198" i="19"/>
  <c r="Q197" i="19" s="1"/>
  <c r="P198" i="19"/>
  <c r="P197" i="19" s="1"/>
  <c r="O198" i="19"/>
  <c r="O197" i="19" s="1"/>
  <c r="N198" i="19"/>
  <c r="N197" i="19" s="1"/>
  <c r="M198" i="19"/>
  <c r="M197" i="19" s="1"/>
  <c r="L198" i="19"/>
  <c r="L197" i="19" s="1"/>
  <c r="K198" i="19"/>
  <c r="K197" i="19" s="1"/>
  <c r="J198" i="19"/>
  <c r="J197" i="19" s="1"/>
  <c r="I198" i="19"/>
  <c r="I197" i="19" s="1"/>
  <c r="H198" i="19"/>
  <c r="H197" i="19" s="1"/>
  <c r="G198" i="19"/>
  <c r="G197" i="19" s="1"/>
  <c r="F198" i="19"/>
  <c r="E198" i="19"/>
  <c r="E197" i="19" s="1"/>
  <c r="D198" i="19"/>
  <c r="D197" i="19" s="1"/>
  <c r="C198" i="19"/>
  <c r="B198" i="19"/>
  <c r="W197" i="19"/>
  <c r="F197" i="19"/>
  <c r="Y195" i="19"/>
  <c r="X195" i="19"/>
  <c r="W195" i="19"/>
  <c r="V195" i="19"/>
  <c r="U195" i="19"/>
  <c r="T195" i="19"/>
  <c r="S195" i="19"/>
  <c r="R195" i="19"/>
  <c r="Q195" i="19"/>
  <c r="P195" i="19"/>
  <c r="O195" i="19"/>
  <c r="N195" i="19"/>
  <c r="M195" i="19"/>
  <c r="L195" i="19"/>
  <c r="K195" i="19"/>
  <c r="J195" i="19"/>
  <c r="I195" i="19"/>
  <c r="H195" i="19"/>
  <c r="G195" i="19"/>
  <c r="F195" i="19"/>
  <c r="E195" i="19"/>
  <c r="D195" i="19"/>
  <c r="C195" i="19"/>
  <c r="B195" i="19"/>
  <c r="Y194" i="19"/>
  <c r="X194" i="19"/>
  <c r="W194" i="19"/>
  <c r="V194" i="19"/>
  <c r="U194" i="19"/>
  <c r="T194" i="19"/>
  <c r="S194" i="19"/>
  <c r="R194" i="19"/>
  <c r="Q194" i="19"/>
  <c r="P194" i="19"/>
  <c r="O194" i="19"/>
  <c r="N194" i="19"/>
  <c r="M194" i="19"/>
  <c r="L194" i="19"/>
  <c r="K194" i="19"/>
  <c r="J194" i="19"/>
  <c r="I194" i="19"/>
  <c r="H194" i="19"/>
  <c r="G194" i="19"/>
  <c r="F194" i="19"/>
  <c r="E194" i="19"/>
  <c r="D194" i="19"/>
  <c r="C194" i="19"/>
  <c r="B194" i="19"/>
  <c r="Y193" i="19"/>
  <c r="X193" i="19"/>
  <c r="W193" i="19"/>
  <c r="V193" i="19"/>
  <c r="U193" i="19"/>
  <c r="T193" i="19"/>
  <c r="S193" i="19"/>
  <c r="R193" i="19"/>
  <c r="Q193" i="19"/>
  <c r="P193" i="19"/>
  <c r="O193" i="19"/>
  <c r="N193" i="19"/>
  <c r="M193" i="19"/>
  <c r="L193" i="19"/>
  <c r="K193" i="19"/>
  <c r="J193" i="19"/>
  <c r="I193" i="19"/>
  <c r="H193" i="19"/>
  <c r="G193" i="19"/>
  <c r="F193" i="19"/>
  <c r="E193" i="19"/>
  <c r="D193" i="19"/>
  <c r="C193" i="19"/>
  <c r="B193" i="19"/>
  <c r="Y189" i="19"/>
  <c r="X189" i="19"/>
  <c r="W189" i="19"/>
  <c r="V189" i="19"/>
  <c r="U189" i="19"/>
  <c r="T189" i="19"/>
  <c r="S189" i="19"/>
  <c r="R189" i="19"/>
  <c r="Q189" i="19"/>
  <c r="P189" i="19"/>
  <c r="O189" i="19"/>
  <c r="N189" i="19"/>
  <c r="M189" i="19"/>
  <c r="L189" i="19"/>
  <c r="K189" i="19"/>
  <c r="J189" i="19"/>
  <c r="I189" i="19"/>
  <c r="H189" i="19"/>
  <c r="G189" i="19"/>
  <c r="F189" i="19"/>
  <c r="E189" i="19"/>
  <c r="D189" i="19"/>
  <c r="C189" i="19"/>
  <c r="B189" i="19"/>
  <c r="Y186" i="19"/>
  <c r="X186" i="19"/>
  <c r="W186" i="19"/>
  <c r="V186" i="19"/>
  <c r="U186" i="19"/>
  <c r="T186" i="19"/>
  <c r="S186" i="19"/>
  <c r="R186" i="19"/>
  <c r="Q186" i="19"/>
  <c r="P186" i="19"/>
  <c r="O186" i="19"/>
  <c r="N186" i="19"/>
  <c r="M186" i="19"/>
  <c r="L186" i="19"/>
  <c r="K186" i="19"/>
  <c r="J186" i="19"/>
  <c r="I186" i="19"/>
  <c r="H186" i="19"/>
  <c r="G186" i="19"/>
  <c r="F186" i="19"/>
  <c r="E186" i="19"/>
  <c r="D186" i="19"/>
  <c r="C186" i="19"/>
  <c r="B186" i="19"/>
  <c r="Y182" i="19"/>
  <c r="X182" i="19"/>
  <c r="W182" i="19"/>
  <c r="V182" i="19"/>
  <c r="U182" i="19"/>
  <c r="T182" i="19"/>
  <c r="S182" i="19"/>
  <c r="R182" i="19"/>
  <c r="Q182" i="19"/>
  <c r="P182" i="19"/>
  <c r="O182" i="19"/>
  <c r="N182" i="19"/>
  <c r="M182" i="19"/>
  <c r="L182" i="19"/>
  <c r="K182" i="19"/>
  <c r="J182" i="19"/>
  <c r="I182" i="19"/>
  <c r="H182" i="19"/>
  <c r="G182" i="19"/>
  <c r="F182" i="19"/>
  <c r="E182" i="19"/>
  <c r="D182" i="19"/>
  <c r="C182" i="19"/>
  <c r="B182" i="19"/>
  <c r="Y181" i="19"/>
  <c r="X181" i="19"/>
  <c r="W181" i="19"/>
  <c r="V181" i="19"/>
  <c r="U181" i="19"/>
  <c r="T181" i="19"/>
  <c r="S181" i="19"/>
  <c r="R181" i="19"/>
  <c r="Q181" i="19"/>
  <c r="P181" i="19"/>
  <c r="O181" i="19"/>
  <c r="N181" i="19"/>
  <c r="M181" i="19"/>
  <c r="L181" i="19"/>
  <c r="K181" i="19"/>
  <c r="J181" i="19"/>
  <c r="I181" i="19"/>
  <c r="H181" i="19"/>
  <c r="G181" i="19"/>
  <c r="F181" i="19"/>
  <c r="E181" i="19"/>
  <c r="D181" i="19"/>
  <c r="C181" i="19"/>
  <c r="B181" i="19"/>
  <c r="Y180" i="19"/>
  <c r="X180" i="19"/>
  <c r="W180" i="19"/>
  <c r="V180" i="19"/>
  <c r="U180" i="19"/>
  <c r="T180" i="19"/>
  <c r="S180" i="19"/>
  <c r="R180" i="19"/>
  <c r="Q180" i="19"/>
  <c r="P180" i="19"/>
  <c r="O180" i="19"/>
  <c r="N180" i="19"/>
  <c r="M180" i="19"/>
  <c r="L180" i="19"/>
  <c r="K180" i="19"/>
  <c r="J180" i="19"/>
  <c r="I180" i="19"/>
  <c r="H180" i="19"/>
  <c r="G180" i="19"/>
  <c r="F180" i="19"/>
  <c r="E180" i="19"/>
  <c r="D180" i="19"/>
  <c r="C180" i="19"/>
  <c r="B180" i="19"/>
  <c r="Y179" i="19"/>
  <c r="X179" i="19"/>
  <c r="W179" i="19"/>
  <c r="V179" i="19"/>
  <c r="U179" i="19"/>
  <c r="T179" i="19"/>
  <c r="S179" i="19"/>
  <c r="R179" i="19"/>
  <c r="Q179" i="19"/>
  <c r="P179" i="19"/>
  <c r="O179" i="19"/>
  <c r="N179" i="19"/>
  <c r="M179" i="19"/>
  <c r="L179" i="19"/>
  <c r="K179" i="19"/>
  <c r="J179" i="19"/>
  <c r="I179" i="19"/>
  <c r="H179" i="19"/>
  <c r="G179" i="19"/>
  <c r="F179" i="19"/>
  <c r="E179" i="19"/>
  <c r="D179" i="19"/>
  <c r="C179" i="19"/>
  <c r="B179" i="19"/>
  <c r="Y175" i="19"/>
  <c r="X175" i="19"/>
  <c r="W175" i="19"/>
  <c r="V175" i="19"/>
  <c r="U175" i="19"/>
  <c r="T175" i="19"/>
  <c r="S175" i="19"/>
  <c r="R175" i="19"/>
  <c r="Q175" i="19"/>
  <c r="P175" i="19"/>
  <c r="O175" i="19"/>
  <c r="N175" i="19"/>
  <c r="M175" i="19"/>
  <c r="L175" i="19"/>
  <c r="K175" i="19"/>
  <c r="J175" i="19"/>
  <c r="I175" i="19"/>
  <c r="H175" i="19"/>
  <c r="G175" i="19"/>
  <c r="F175" i="19"/>
  <c r="E175" i="19"/>
  <c r="D175" i="19"/>
  <c r="C175" i="19"/>
  <c r="B175" i="19"/>
  <c r="Y174" i="19"/>
  <c r="X174" i="19"/>
  <c r="W174" i="19"/>
  <c r="V174" i="19"/>
  <c r="U174" i="19"/>
  <c r="T174" i="19"/>
  <c r="S174" i="19"/>
  <c r="R174" i="19"/>
  <c r="Q174" i="19"/>
  <c r="P174" i="19"/>
  <c r="O174" i="19"/>
  <c r="N174" i="19"/>
  <c r="M174" i="19"/>
  <c r="L174" i="19"/>
  <c r="K174" i="19"/>
  <c r="J174" i="19"/>
  <c r="I174" i="19"/>
  <c r="H174" i="19"/>
  <c r="G174" i="19"/>
  <c r="F174" i="19"/>
  <c r="E174" i="19"/>
  <c r="D174" i="19"/>
  <c r="C174" i="19"/>
  <c r="B174" i="19"/>
  <c r="Y170" i="19"/>
  <c r="X170" i="19"/>
  <c r="W170" i="19"/>
  <c r="V170" i="19"/>
  <c r="U170" i="19"/>
  <c r="T170" i="19"/>
  <c r="S170" i="19"/>
  <c r="R170" i="19"/>
  <c r="Q170" i="19"/>
  <c r="P170" i="19"/>
  <c r="O170" i="19"/>
  <c r="N170" i="19"/>
  <c r="M170" i="19"/>
  <c r="L170" i="19"/>
  <c r="K170" i="19"/>
  <c r="J170" i="19"/>
  <c r="I170" i="19"/>
  <c r="H170" i="19"/>
  <c r="G170" i="19"/>
  <c r="F170" i="19"/>
  <c r="E170" i="19"/>
  <c r="D170" i="19"/>
  <c r="C170" i="19"/>
  <c r="B170" i="19"/>
  <c r="Y166" i="19"/>
  <c r="X166" i="19"/>
  <c r="W166" i="19"/>
  <c r="V166" i="19"/>
  <c r="U166" i="19"/>
  <c r="T166" i="19"/>
  <c r="S166" i="19"/>
  <c r="R166" i="19"/>
  <c r="Q166" i="19"/>
  <c r="P166" i="19"/>
  <c r="O166" i="19"/>
  <c r="N166" i="19"/>
  <c r="M166" i="19"/>
  <c r="L166" i="19"/>
  <c r="K166" i="19"/>
  <c r="J166" i="19"/>
  <c r="I166" i="19"/>
  <c r="H166" i="19"/>
  <c r="G166" i="19"/>
  <c r="F166" i="19"/>
  <c r="E166" i="19"/>
  <c r="D166" i="19"/>
  <c r="C166" i="19"/>
  <c r="B166" i="19"/>
  <c r="Y164" i="19"/>
  <c r="X164" i="19"/>
  <c r="W164" i="19"/>
  <c r="V164" i="19"/>
  <c r="U164" i="19"/>
  <c r="T164" i="19"/>
  <c r="S164" i="19"/>
  <c r="R164" i="19"/>
  <c r="Q164" i="19"/>
  <c r="P164" i="19"/>
  <c r="O164" i="19"/>
  <c r="N164" i="19"/>
  <c r="M164" i="19"/>
  <c r="L164" i="19"/>
  <c r="K164" i="19"/>
  <c r="J164" i="19"/>
  <c r="I164" i="19"/>
  <c r="H164" i="19"/>
  <c r="G164" i="19"/>
  <c r="F164" i="19"/>
  <c r="E164" i="19"/>
  <c r="D164" i="19"/>
  <c r="C164" i="19"/>
  <c r="B164" i="19"/>
  <c r="Y163" i="19"/>
  <c r="X163" i="19"/>
  <c r="W163" i="19"/>
  <c r="V163" i="19"/>
  <c r="U163" i="19"/>
  <c r="T163" i="19"/>
  <c r="S163" i="19"/>
  <c r="R163" i="19"/>
  <c r="Q163" i="19"/>
  <c r="P163" i="19"/>
  <c r="O163" i="19"/>
  <c r="N163" i="19"/>
  <c r="M163" i="19"/>
  <c r="L163" i="19"/>
  <c r="K163" i="19"/>
  <c r="J163" i="19"/>
  <c r="I163" i="19"/>
  <c r="H163" i="19"/>
  <c r="G163" i="19"/>
  <c r="F163" i="19"/>
  <c r="E163" i="19"/>
  <c r="D163" i="19"/>
  <c r="C163" i="19"/>
  <c r="B163" i="19"/>
  <c r="Y162" i="19"/>
  <c r="X162" i="19"/>
  <c r="W162" i="19"/>
  <c r="V162" i="19"/>
  <c r="U162" i="19"/>
  <c r="T162" i="19"/>
  <c r="S162" i="19"/>
  <c r="R162" i="19"/>
  <c r="Q162" i="19"/>
  <c r="P162" i="19"/>
  <c r="O162" i="19"/>
  <c r="N162" i="19"/>
  <c r="M162" i="19"/>
  <c r="L162" i="19"/>
  <c r="K162" i="19"/>
  <c r="J162" i="19"/>
  <c r="I162" i="19"/>
  <c r="H162" i="19"/>
  <c r="G162" i="19"/>
  <c r="F162" i="19"/>
  <c r="E162" i="19"/>
  <c r="D162" i="19"/>
  <c r="C162" i="19"/>
  <c r="B162" i="19"/>
  <c r="Y161" i="19"/>
  <c r="X161" i="19"/>
  <c r="W161" i="19"/>
  <c r="V161" i="19"/>
  <c r="U161" i="19"/>
  <c r="T161" i="19"/>
  <c r="S161" i="19"/>
  <c r="R161" i="19"/>
  <c r="Q161" i="19"/>
  <c r="P161" i="19"/>
  <c r="O161" i="19"/>
  <c r="N161" i="19"/>
  <c r="M161" i="19"/>
  <c r="L161" i="19"/>
  <c r="K161" i="19"/>
  <c r="J161" i="19"/>
  <c r="I161" i="19"/>
  <c r="H161" i="19"/>
  <c r="G161" i="19"/>
  <c r="F161" i="19"/>
  <c r="E161" i="19"/>
  <c r="D161" i="19"/>
  <c r="C161" i="19"/>
  <c r="B161" i="19"/>
  <c r="Y142" i="19"/>
  <c r="Y209" i="19" s="1"/>
  <c r="X142" i="19"/>
  <c r="X209" i="19" s="1"/>
  <c r="W142" i="19"/>
  <c r="W209" i="19" s="1"/>
  <c r="V142" i="19"/>
  <c r="V209" i="19" s="1"/>
  <c r="U142" i="19"/>
  <c r="U209" i="19" s="1"/>
  <c r="T142" i="19"/>
  <c r="T209" i="19" s="1"/>
  <c r="S142" i="19"/>
  <c r="S209" i="19" s="1"/>
  <c r="R142" i="19"/>
  <c r="Q142" i="19"/>
  <c r="P142" i="19"/>
  <c r="O142" i="19"/>
  <c r="O209" i="19" s="1"/>
  <c r="N142" i="19"/>
  <c r="M142" i="19"/>
  <c r="L142" i="19"/>
  <c r="L209" i="19" s="1"/>
  <c r="K142" i="19"/>
  <c r="K209" i="19" s="1"/>
  <c r="J142" i="19"/>
  <c r="I142" i="19"/>
  <c r="I209" i="19" s="1"/>
  <c r="H142" i="19"/>
  <c r="H209" i="19" s="1"/>
  <c r="G142" i="19"/>
  <c r="G209" i="19" s="1"/>
  <c r="F142" i="19"/>
  <c r="E142" i="19"/>
  <c r="D142" i="19"/>
  <c r="D209" i="19" s="1"/>
  <c r="C142" i="19"/>
  <c r="C209" i="19" s="1"/>
  <c r="B142" i="19"/>
  <c r="Y121" i="19"/>
  <c r="X121" i="19"/>
  <c r="W121" i="19"/>
  <c r="W203" i="19" s="1"/>
  <c r="V121" i="19"/>
  <c r="V203" i="19" s="1"/>
  <c r="U121" i="19"/>
  <c r="T121" i="19"/>
  <c r="T203" i="19" s="1"/>
  <c r="S121" i="19"/>
  <c r="S203" i="19" s="1"/>
  <c r="R121" i="19"/>
  <c r="Q121" i="19"/>
  <c r="Q203" i="19" s="1"/>
  <c r="P121" i="19"/>
  <c r="P203" i="19" s="1"/>
  <c r="O121" i="19"/>
  <c r="O203" i="19" s="1"/>
  <c r="N121" i="19"/>
  <c r="N203" i="19" s="1"/>
  <c r="M121" i="19"/>
  <c r="M203" i="19" s="1"/>
  <c r="L121" i="19"/>
  <c r="L203" i="19" s="1"/>
  <c r="K121" i="19"/>
  <c r="K203" i="19" s="1"/>
  <c r="J121" i="19"/>
  <c r="I121" i="19"/>
  <c r="I203" i="19" s="1"/>
  <c r="H121" i="19"/>
  <c r="G121" i="19"/>
  <c r="F121" i="19"/>
  <c r="E121" i="19"/>
  <c r="D121" i="19"/>
  <c r="D203" i="19" s="1"/>
  <c r="C121" i="19"/>
  <c r="C203" i="19" s="1"/>
  <c r="B121" i="19"/>
  <c r="Y93" i="19"/>
  <c r="X93" i="19"/>
  <c r="W93" i="19"/>
  <c r="V93" i="19"/>
  <c r="U93" i="19"/>
  <c r="T93" i="19"/>
  <c r="S93" i="19"/>
  <c r="R93" i="19"/>
  <c r="Q93" i="19"/>
  <c r="P93" i="19"/>
  <c r="O93" i="19"/>
  <c r="O61" i="19" s="1"/>
  <c r="N93" i="19"/>
  <c r="M93" i="19"/>
  <c r="L93" i="19"/>
  <c r="K93" i="19"/>
  <c r="J93" i="19"/>
  <c r="I93" i="19"/>
  <c r="H93" i="19"/>
  <c r="G93" i="19"/>
  <c r="F93" i="19"/>
  <c r="E93" i="19"/>
  <c r="D93" i="19"/>
  <c r="C93" i="19"/>
  <c r="B93" i="19"/>
  <c r="Y72" i="19"/>
  <c r="X72" i="19"/>
  <c r="W72" i="19"/>
  <c r="W61" i="19" s="1"/>
  <c r="V72" i="19"/>
  <c r="V61" i="19" s="1"/>
  <c r="U72" i="19"/>
  <c r="T72" i="19"/>
  <c r="T61" i="19" s="1"/>
  <c r="T77" i="16" s="1"/>
  <c r="T76" i="16" s="1"/>
  <c r="S72" i="19"/>
  <c r="R72" i="19"/>
  <c r="Q72" i="19"/>
  <c r="P72" i="19"/>
  <c r="O72" i="19"/>
  <c r="N72" i="19"/>
  <c r="M72" i="19"/>
  <c r="M61" i="19" s="1"/>
  <c r="L72" i="19"/>
  <c r="K72" i="19"/>
  <c r="J72" i="19"/>
  <c r="I72" i="19"/>
  <c r="H72" i="19"/>
  <c r="G72" i="19"/>
  <c r="F72" i="19"/>
  <c r="F61" i="19" s="1"/>
  <c r="F81" i="16" s="1"/>
  <c r="F110" i="4" s="1"/>
  <c r="E72" i="19"/>
  <c r="E61" i="19" s="1"/>
  <c r="D72" i="19"/>
  <c r="C72" i="19"/>
  <c r="B72" i="19"/>
  <c r="U61" i="19"/>
  <c r="U192" i="19" s="1"/>
  <c r="S61" i="19"/>
  <c r="S229" i="19" s="1"/>
  <c r="G61" i="19"/>
  <c r="G229" i="19" s="1"/>
  <c r="Y44" i="19"/>
  <c r="X44" i="19"/>
  <c r="W44" i="19"/>
  <c r="V44" i="19"/>
  <c r="U44" i="19"/>
  <c r="T44" i="19"/>
  <c r="T5" i="19" s="1"/>
  <c r="S44" i="19"/>
  <c r="R44" i="19"/>
  <c r="Q44" i="19"/>
  <c r="P44" i="19"/>
  <c r="O44" i="19"/>
  <c r="N44" i="19"/>
  <c r="M44" i="19"/>
  <c r="M5" i="19" s="1"/>
  <c r="L44" i="19"/>
  <c r="L5" i="19" s="1"/>
  <c r="K44" i="19"/>
  <c r="J44" i="19"/>
  <c r="J5" i="19" s="1"/>
  <c r="J80" i="16" s="1"/>
  <c r="J109" i="4" s="1"/>
  <c r="I44" i="19"/>
  <c r="I5" i="19" s="1"/>
  <c r="H44" i="19"/>
  <c r="G44" i="19"/>
  <c r="F44" i="19"/>
  <c r="E44" i="19"/>
  <c r="E5" i="19" s="1"/>
  <c r="D44" i="19"/>
  <c r="D5" i="19" s="1"/>
  <c r="D80" i="16" s="1"/>
  <c r="C44" i="19"/>
  <c r="C5" i="19" s="1"/>
  <c r="B44" i="19"/>
  <c r="B5" i="19" s="1"/>
  <c r="B80" i="16" s="1"/>
  <c r="B109" i="4" s="1"/>
  <c r="U5" i="19"/>
  <c r="U77" i="16" s="1"/>
  <c r="Y249" i="18"/>
  <c r="X249" i="18"/>
  <c r="W249" i="18"/>
  <c r="V249" i="18"/>
  <c r="U249" i="18"/>
  <c r="T249" i="18"/>
  <c r="S249" i="18"/>
  <c r="R249" i="18"/>
  <c r="Q249" i="18"/>
  <c r="P249" i="18"/>
  <c r="O249" i="18"/>
  <c r="N249" i="18"/>
  <c r="M249" i="18"/>
  <c r="L249" i="18"/>
  <c r="K249" i="18"/>
  <c r="J249" i="18"/>
  <c r="I249" i="18"/>
  <c r="H249" i="18"/>
  <c r="G249" i="18"/>
  <c r="F249" i="18"/>
  <c r="E249" i="18"/>
  <c r="D249" i="18"/>
  <c r="C249" i="18"/>
  <c r="B249" i="18"/>
  <c r="Y247" i="18"/>
  <c r="X247" i="18"/>
  <c r="W247" i="18"/>
  <c r="V247" i="18"/>
  <c r="U247" i="18"/>
  <c r="T247" i="18"/>
  <c r="S247" i="18"/>
  <c r="R247" i="18"/>
  <c r="Q247" i="18"/>
  <c r="P247" i="18"/>
  <c r="O247" i="18"/>
  <c r="N247" i="18"/>
  <c r="M247" i="18"/>
  <c r="L247" i="18"/>
  <c r="K247" i="18"/>
  <c r="J247" i="18"/>
  <c r="I247" i="18"/>
  <c r="H247" i="18"/>
  <c r="G247" i="18"/>
  <c r="F247" i="18"/>
  <c r="E247" i="18"/>
  <c r="D247" i="18"/>
  <c r="C247" i="18"/>
  <c r="B247" i="18"/>
  <c r="Y245" i="18"/>
  <c r="X245" i="18"/>
  <c r="W245" i="18"/>
  <c r="V245" i="18"/>
  <c r="U245" i="18"/>
  <c r="T245" i="18"/>
  <c r="S245" i="18"/>
  <c r="R245" i="18"/>
  <c r="Q245" i="18"/>
  <c r="P245" i="18"/>
  <c r="O245" i="18"/>
  <c r="N245" i="18"/>
  <c r="M245" i="18"/>
  <c r="L245" i="18"/>
  <c r="K245" i="18"/>
  <c r="J245" i="18"/>
  <c r="I245" i="18"/>
  <c r="H245" i="18"/>
  <c r="G245" i="18"/>
  <c r="F245" i="18"/>
  <c r="E245" i="18"/>
  <c r="D245" i="18"/>
  <c r="C245" i="18"/>
  <c r="B245" i="18"/>
  <c r="Y244" i="18"/>
  <c r="X244" i="18"/>
  <c r="W244" i="18"/>
  <c r="V244" i="18"/>
  <c r="U244" i="18"/>
  <c r="T244" i="18"/>
  <c r="S244" i="18"/>
  <c r="R244" i="18"/>
  <c r="Q244" i="18"/>
  <c r="P244" i="18"/>
  <c r="O244" i="18"/>
  <c r="N244" i="18"/>
  <c r="M244" i="18"/>
  <c r="L244" i="18"/>
  <c r="K244" i="18"/>
  <c r="J244" i="18"/>
  <c r="I244" i="18"/>
  <c r="H244" i="18"/>
  <c r="G244" i="18"/>
  <c r="F244" i="18"/>
  <c r="E244" i="18"/>
  <c r="D244" i="18"/>
  <c r="C244" i="18"/>
  <c r="B244" i="18"/>
  <c r="Y243" i="18"/>
  <c r="X243" i="18"/>
  <c r="W243" i="18"/>
  <c r="V243" i="18"/>
  <c r="U243" i="18"/>
  <c r="T243" i="18"/>
  <c r="S243" i="18"/>
  <c r="R243" i="18"/>
  <c r="Q243" i="18"/>
  <c r="P243" i="18"/>
  <c r="O243" i="18"/>
  <c r="N243" i="18"/>
  <c r="M243" i="18"/>
  <c r="L243" i="18"/>
  <c r="K243" i="18"/>
  <c r="J243" i="18"/>
  <c r="I243" i="18"/>
  <c r="H243" i="18"/>
  <c r="G243" i="18"/>
  <c r="F243" i="18"/>
  <c r="E243" i="18"/>
  <c r="D243" i="18"/>
  <c r="C243" i="18"/>
  <c r="B243" i="18"/>
  <c r="Y242" i="18"/>
  <c r="X242" i="18"/>
  <c r="W242" i="18"/>
  <c r="V242" i="18"/>
  <c r="U242" i="18"/>
  <c r="T242" i="18"/>
  <c r="S242" i="18"/>
  <c r="R242" i="18"/>
  <c r="Q242" i="18"/>
  <c r="P242" i="18"/>
  <c r="O242" i="18"/>
  <c r="N242" i="18"/>
  <c r="M242" i="18"/>
  <c r="L242" i="18"/>
  <c r="K242" i="18"/>
  <c r="J242" i="18"/>
  <c r="I242" i="18"/>
  <c r="H242" i="18"/>
  <c r="G242" i="18"/>
  <c r="F242" i="18"/>
  <c r="E242" i="18"/>
  <c r="D242" i="18"/>
  <c r="C242" i="18"/>
  <c r="B242" i="18"/>
  <c r="Y241" i="18"/>
  <c r="X241" i="18"/>
  <c r="W241" i="18"/>
  <c r="V241" i="18"/>
  <c r="U241" i="18"/>
  <c r="T241" i="18"/>
  <c r="S241" i="18"/>
  <c r="R241" i="18"/>
  <c r="Q241" i="18"/>
  <c r="P241" i="18"/>
  <c r="O241" i="18"/>
  <c r="N241" i="18"/>
  <c r="M241" i="18"/>
  <c r="L241" i="18"/>
  <c r="K241" i="18"/>
  <c r="J241" i="18"/>
  <c r="I241" i="18"/>
  <c r="H241" i="18"/>
  <c r="G241" i="18"/>
  <c r="F241" i="18"/>
  <c r="E241" i="18"/>
  <c r="D241" i="18"/>
  <c r="C241" i="18"/>
  <c r="B241" i="18"/>
  <c r="Y240" i="18"/>
  <c r="X240" i="18"/>
  <c r="W240" i="18"/>
  <c r="V240" i="18"/>
  <c r="U240" i="18"/>
  <c r="T240" i="18"/>
  <c r="S240" i="18"/>
  <c r="R240" i="18"/>
  <c r="Q240" i="18"/>
  <c r="P240" i="18"/>
  <c r="O240" i="18"/>
  <c r="N240" i="18"/>
  <c r="M240" i="18"/>
  <c r="L240" i="18"/>
  <c r="K240" i="18"/>
  <c r="J240" i="18"/>
  <c r="I240" i="18"/>
  <c r="H240" i="18"/>
  <c r="G240" i="18"/>
  <c r="F240" i="18"/>
  <c r="E240" i="18"/>
  <c r="D240" i="18"/>
  <c r="C240" i="18"/>
  <c r="B240" i="18"/>
  <c r="Y238" i="18"/>
  <c r="X238" i="18"/>
  <c r="W238" i="18"/>
  <c r="V238" i="18"/>
  <c r="U238" i="18"/>
  <c r="T238" i="18"/>
  <c r="S238" i="18"/>
  <c r="R238" i="18"/>
  <c r="Q238" i="18"/>
  <c r="P238" i="18"/>
  <c r="O238" i="18"/>
  <c r="N238" i="18"/>
  <c r="M238" i="18"/>
  <c r="L238" i="18"/>
  <c r="K238" i="18"/>
  <c r="J238" i="18"/>
  <c r="I238" i="18"/>
  <c r="H238" i="18"/>
  <c r="G238" i="18"/>
  <c r="F238" i="18"/>
  <c r="E238" i="18"/>
  <c r="D238" i="18"/>
  <c r="C238" i="18"/>
  <c r="B238" i="18"/>
  <c r="Y236" i="18"/>
  <c r="X236" i="18"/>
  <c r="W236" i="18"/>
  <c r="V236" i="18"/>
  <c r="U236" i="18"/>
  <c r="T236" i="18"/>
  <c r="S236" i="18"/>
  <c r="R236" i="18"/>
  <c r="Q236" i="18"/>
  <c r="P236" i="18"/>
  <c r="O236" i="18"/>
  <c r="N236" i="18"/>
  <c r="M236" i="18"/>
  <c r="L236" i="18"/>
  <c r="K236" i="18"/>
  <c r="J236" i="18"/>
  <c r="I236" i="18"/>
  <c r="H236" i="18"/>
  <c r="G236" i="18"/>
  <c r="F236" i="18"/>
  <c r="E236" i="18"/>
  <c r="D236" i="18"/>
  <c r="C236" i="18"/>
  <c r="B236" i="18"/>
  <c r="Y234" i="18"/>
  <c r="X234" i="18"/>
  <c r="W234" i="18"/>
  <c r="V234" i="18"/>
  <c r="U234" i="18"/>
  <c r="T234" i="18"/>
  <c r="S234" i="18"/>
  <c r="R234" i="18"/>
  <c r="Q234" i="18"/>
  <c r="P234" i="18"/>
  <c r="O234" i="18"/>
  <c r="N234" i="18"/>
  <c r="M234" i="18"/>
  <c r="L234" i="18"/>
  <c r="K234" i="18"/>
  <c r="J234" i="18"/>
  <c r="I234" i="18"/>
  <c r="H234" i="18"/>
  <c r="G234" i="18"/>
  <c r="F234" i="18"/>
  <c r="E234" i="18"/>
  <c r="D234" i="18"/>
  <c r="C234" i="18"/>
  <c r="B234" i="18"/>
  <c r="Y233" i="18"/>
  <c r="X233" i="18"/>
  <c r="W233" i="18"/>
  <c r="V233" i="18"/>
  <c r="U233" i="18"/>
  <c r="T233" i="18"/>
  <c r="S233" i="18"/>
  <c r="R233" i="18"/>
  <c r="Q233" i="18"/>
  <c r="P233" i="18"/>
  <c r="O233" i="18"/>
  <c r="N233" i="18"/>
  <c r="M233" i="18"/>
  <c r="L233" i="18"/>
  <c r="K233" i="18"/>
  <c r="J233" i="18"/>
  <c r="I233" i="18"/>
  <c r="H233" i="18"/>
  <c r="G233" i="18"/>
  <c r="F233" i="18"/>
  <c r="E233" i="18"/>
  <c r="D233" i="18"/>
  <c r="C233" i="18"/>
  <c r="B233" i="18"/>
  <c r="Y232" i="18"/>
  <c r="X232" i="18"/>
  <c r="W232" i="18"/>
  <c r="V232" i="18"/>
  <c r="U232" i="18"/>
  <c r="T232" i="18"/>
  <c r="S232" i="18"/>
  <c r="R232" i="18"/>
  <c r="Q232" i="18"/>
  <c r="P232" i="18"/>
  <c r="O232" i="18"/>
  <c r="N232" i="18"/>
  <c r="M232" i="18"/>
  <c r="L232" i="18"/>
  <c r="K232" i="18"/>
  <c r="J232" i="18"/>
  <c r="I232" i="18"/>
  <c r="H232" i="18"/>
  <c r="G232" i="18"/>
  <c r="F232" i="18"/>
  <c r="E232" i="18"/>
  <c r="D232" i="18"/>
  <c r="C232" i="18"/>
  <c r="B232" i="18"/>
  <c r="Y231" i="18"/>
  <c r="X231" i="18"/>
  <c r="W231" i="18"/>
  <c r="V231" i="18"/>
  <c r="U231" i="18"/>
  <c r="T231" i="18"/>
  <c r="S231" i="18"/>
  <c r="R231" i="18"/>
  <c r="Q231" i="18"/>
  <c r="P231" i="18"/>
  <c r="O231" i="18"/>
  <c r="N231" i="18"/>
  <c r="M231" i="18"/>
  <c r="L231" i="18"/>
  <c r="K231" i="18"/>
  <c r="J231" i="18"/>
  <c r="I231" i="18"/>
  <c r="H231" i="18"/>
  <c r="G231" i="18"/>
  <c r="F231" i="18"/>
  <c r="E231" i="18"/>
  <c r="D231" i="18"/>
  <c r="C231" i="18"/>
  <c r="B231" i="18"/>
  <c r="Y230" i="18"/>
  <c r="X230" i="18"/>
  <c r="W230" i="18"/>
  <c r="V230" i="18"/>
  <c r="U230" i="18"/>
  <c r="T230" i="18"/>
  <c r="S230" i="18"/>
  <c r="R230" i="18"/>
  <c r="Q230" i="18"/>
  <c r="P230" i="18"/>
  <c r="O230" i="18"/>
  <c r="N230" i="18"/>
  <c r="M230" i="18"/>
  <c r="L230" i="18"/>
  <c r="K230" i="18"/>
  <c r="J230" i="18"/>
  <c r="I230" i="18"/>
  <c r="H230" i="18"/>
  <c r="G230" i="18"/>
  <c r="F230" i="18"/>
  <c r="E230" i="18"/>
  <c r="D230" i="18"/>
  <c r="C230" i="18"/>
  <c r="B230" i="18"/>
  <c r="Y229" i="18"/>
  <c r="X229" i="18"/>
  <c r="W229" i="18"/>
  <c r="V229" i="18"/>
  <c r="U229" i="18"/>
  <c r="T229" i="18"/>
  <c r="S229" i="18"/>
  <c r="R229" i="18"/>
  <c r="Q229" i="18"/>
  <c r="P229" i="18"/>
  <c r="O229" i="18"/>
  <c r="N229" i="18"/>
  <c r="M229" i="18"/>
  <c r="L229" i="18"/>
  <c r="K229" i="18"/>
  <c r="J229" i="18"/>
  <c r="I229" i="18"/>
  <c r="H229" i="18"/>
  <c r="G229" i="18"/>
  <c r="F229" i="18"/>
  <c r="E229" i="18"/>
  <c r="D229" i="18"/>
  <c r="C229" i="18"/>
  <c r="B229" i="18"/>
  <c r="Y227" i="18"/>
  <c r="X227" i="18"/>
  <c r="W227" i="18"/>
  <c r="V227" i="18"/>
  <c r="U227" i="18"/>
  <c r="T227" i="18"/>
  <c r="S227" i="18"/>
  <c r="R227" i="18"/>
  <c r="Q227" i="18"/>
  <c r="P227" i="18"/>
  <c r="O227" i="18"/>
  <c r="N227" i="18"/>
  <c r="M227" i="18"/>
  <c r="L227" i="18"/>
  <c r="K227" i="18"/>
  <c r="J227" i="18"/>
  <c r="I227" i="18"/>
  <c r="H227" i="18"/>
  <c r="G227" i="18"/>
  <c r="F227" i="18"/>
  <c r="E227" i="18"/>
  <c r="D227" i="18"/>
  <c r="C227" i="18"/>
  <c r="B227" i="18"/>
  <c r="Y225" i="18"/>
  <c r="X225" i="18"/>
  <c r="W225" i="18"/>
  <c r="V225" i="18"/>
  <c r="U225" i="18"/>
  <c r="T225" i="18"/>
  <c r="S225" i="18"/>
  <c r="R225" i="18"/>
  <c r="Q225" i="18"/>
  <c r="P225" i="18"/>
  <c r="O225" i="18"/>
  <c r="N225" i="18"/>
  <c r="M225" i="18"/>
  <c r="L225" i="18"/>
  <c r="K225" i="18"/>
  <c r="J225" i="18"/>
  <c r="I225" i="18"/>
  <c r="H225" i="18"/>
  <c r="G225" i="18"/>
  <c r="F225" i="18"/>
  <c r="E225" i="18"/>
  <c r="D225" i="18"/>
  <c r="C225" i="18"/>
  <c r="B225" i="18"/>
  <c r="Y224" i="18"/>
  <c r="X224" i="18"/>
  <c r="W224" i="18"/>
  <c r="V224" i="18"/>
  <c r="U224" i="18"/>
  <c r="T224" i="18"/>
  <c r="S224" i="18"/>
  <c r="R224" i="18"/>
  <c r="Q224" i="18"/>
  <c r="P224" i="18"/>
  <c r="O224" i="18"/>
  <c r="N224" i="18"/>
  <c r="M224" i="18"/>
  <c r="L224" i="18"/>
  <c r="K224" i="18"/>
  <c r="J224" i="18"/>
  <c r="I224" i="18"/>
  <c r="H224" i="18"/>
  <c r="G224" i="18"/>
  <c r="F224" i="18"/>
  <c r="E224" i="18"/>
  <c r="D224" i="18"/>
  <c r="C224" i="18"/>
  <c r="B224" i="18"/>
  <c r="Y222" i="18"/>
  <c r="X222" i="18"/>
  <c r="W222" i="18"/>
  <c r="V222" i="18"/>
  <c r="U222" i="18"/>
  <c r="T222" i="18"/>
  <c r="S222" i="18"/>
  <c r="R222" i="18"/>
  <c r="Q222" i="18"/>
  <c r="P222" i="18"/>
  <c r="O222" i="18"/>
  <c r="N222" i="18"/>
  <c r="M222" i="18"/>
  <c r="L222" i="18"/>
  <c r="K222" i="18"/>
  <c r="J222" i="18"/>
  <c r="I222" i="18"/>
  <c r="H222" i="18"/>
  <c r="G222" i="18"/>
  <c r="F222" i="18"/>
  <c r="E222" i="18"/>
  <c r="D222" i="18"/>
  <c r="C222" i="18"/>
  <c r="B222" i="18"/>
  <c r="Y221" i="18"/>
  <c r="X221" i="18"/>
  <c r="W221" i="18"/>
  <c r="V221" i="18"/>
  <c r="U221" i="18"/>
  <c r="T221" i="18"/>
  <c r="S221" i="18"/>
  <c r="R221" i="18"/>
  <c r="Q221" i="18"/>
  <c r="P221" i="18"/>
  <c r="O221" i="18"/>
  <c r="N221" i="18"/>
  <c r="M221" i="18"/>
  <c r="L221" i="18"/>
  <c r="K221" i="18"/>
  <c r="J221" i="18"/>
  <c r="I221" i="18"/>
  <c r="H221" i="18"/>
  <c r="G221" i="18"/>
  <c r="F221" i="18"/>
  <c r="E221" i="18"/>
  <c r="D221" i="18"/>
  <c r="C221" i="18"/>
  <c r="B221" i="18"/>
  <c r="Y220" i="18"/>
  <c r="X220" i="18"/>
  <c r="W220" i="18"/>
  <c r="V220" i="18"/>
  <c r="U220" i="18"/>
  <c r="T220" i="18"/>
  <c r="S220" i="18"/>
  <c r="R220" i="18"/>
  <c r="Q220" i="18"/>
  <c r="P220" i="18"/>
  <c r="O220" i="18"/>
  <c r="N220" i="18"/>
  <c r="M220" i="18"/>
  <c r="L220" i="18"/>
  <c r="K220" i="18"/>
  <c r="J220" i="18"/>
  <c r="I220" i="18"/>
  <c r="H220" i="18"/>
  <c r="G220" i="18"/>
  <c r="F220" i="18"/>
  <c r="E220" i="18"/>
  <c r="D220" i="18"/>
  <c r="C220" i="18"/>
  <c r="B220" i="18"/>
  <c r="Y219" i="18"/>
  <c r="X219" i="18"/>
  <c r="W219" i="18"/>
  <c r="V219" i="18"/>
  <c r="U219" i="18"/>
  <c r="T219" i="18"/>
  <c r="S219" i="18"/>
  <c r="R219" i="18"/>
  <c r="Q219" i="18"/>
  <c r="P219" i="18"/>
  <c r="O219" i="18"/>
  <c r="N219" i="18"/>
  <c r="M219" i="18"/>
  <c r="L219" i="18"/>
  <c r="K219" i="18"/>
  <c r="J219" i="18"/>
  <c r="I219" i="18"/>
  <c r="H219" i="18"/>
  <c r="G219" i="18"/>
  <c r="F219" i="18"/>
  <c r="E219" i="18"/>
  <c r="D219" i="18"/>
  <c r="C219" i="18"/>
  <c r="B219" i="18"/>
  <c r="Y218" i="18"/>
  <c r="X218" i="18"/>
  <c r="W218" i="18"/>
  <c r="V218" i="18"/>
  <c r="U218" i="18"/>
  <c r="T218" i="18"/>
  <c r="S218" i="18"/>
  <c r="R218" i="18"/>
  <c r="Q218" i="18"/>
  <c r="P218" i="18"/>
  <c r="O218" i="18"/>
  <c r="N218" i="18"/>
  <c r="M218" i="18"/>
  <c r="L218" i="18"/>
  <c r="K218" i="18"/>
  <c r="J218" i="18"/>
  <c r="I218" i="18"/>
  <c r="H218" i="18"/>
  <c r="G218" i="18"/>
  <c r="F218" i="18"/>
  <c r="E218" i="18"/>
  <c r="D218" i="18"/>
  <c r="C218" i="18"/>
  <c r="B218" i="18"/>
  <c r="Y213" i="18"/>
  <c r="X213" i="18"/>
  <c r="W213" i="18"/>
  <c r="V213" i="18"/>
  <c r="U213" i="18"/>
  <c r="T213" i="18"/>
  <c r="S213" i="18"/>
  <c r="R213" i="18"/>
  <c r="Q213" i="18"/>
  <c r="P213" i="18"/>
  <c r="O213" i="18"/>
  <c r="N213" i="18"/>
  <c r="M213" i="18"/>
  <c r="L213" i="18"/>
  <c r="K213" i="18"/>
  <c r="J213" i="18"/>
  <c r="I213" i="18"/>
  <c r="H213" i="18"/>
  <c r="G213" i="18"/>
  <c r="F213" i="18"/>
  <c r="E213" i="18"/>
  <c r="D213" i="18"/>
  <c r="C213" i="18"/>
  <c r="B213" i="18"/>
  <c r="Y212" i="18"/>
  <c r="X212" i="18"/>
  <c r="W212" i="18"/>
  <c r="V212" i="18"/>
  <c r="U212" i="18"/>
  <c r="T212" i="18"/>
  <c r="S212" i="18"/>
  <c r="R212" i="18"/>
  <c r="Q212" i="18"/>
  <c r="P212" i="18"/>
  <c r="O212" i="18"/>
  <c r="N212" i="18"/>
  <c r="M212" i="18"/>
  <c r="L212" i="18"/>
  <c r="K212" i="18"/>
  <c r="J212" i="18"/>
  <c r="I212" i="18"/>
  <c r="H212" i="18"/>
  <c r="G212" i="18"/>
  <c r="F212" i="18"/>
  <c r="E212" i="18"/>
  <c r="D212" i="18"/>
  <c r="C212" i="18"/>
  <c r="B212" i="18"/>
  <c r="Y211" i="18"/>
  <c r="X211" i="18"/>
  <c r="W211" i="18"/>
  <c r="V211" i="18"/>
  <c r="U211" i="18"/>
  <c r="T211" i="18"/>
  <c r="S211" i="18"/>
  <c r="R211" i="18"/>
  <c r="Q211" i="18"/>
  <c r="P211" i="18"/>
  <c r="O211" i="18"/>
  <c r="N211" i="18"/>
  <c r="M211" i="18"/>
  <c r="L211" i="18"/>
  <c r="K211" i="18"/>
  <c r="J211" i="18"/>
  <c r="I211" i="18"/>
  <c r="H211" i="18"/>
  <c r="G211" i="18"/>
  <c r="F211" i="18"/>
  <c r="E211" i="18"/>
  <c r="D211" i="18"/>
  <c r="C211" i="18"/>
  <c r="B211" i="18"/>
  <c r="Y210" i="18"/>
  <c r="X210" i="18"/>
  <c r="W210" i="18"/>
  <c r="V210" i="18"/>
  <c r="U210" i="18"/>
  <c r="T210" i="18"/>
  <c r="S210" i="18"/>
  <c r="R210" i="18"/>
  <c r="Q210" i="18"/>
  <c r="P210" i="18"/>
  <c r="O210" i="18"/>
  <c r="N210" i="18"/>
  <c r="M210" i="18"/>
  <c r="L210" i="18"/>
  <c r="K210" i="18"/>
  <c r="J210" i="18"/>
  <c r="I210" i="18"/>
  <c r="H210" i="18"/>
  <c r="G210" i="18"/>
  <c r="F210" i="18"/>
  <c r="E210" i="18"/>
  <c r="D210" i="18"/>
  <c r="C210" i="18"/>
  <c r="B210" i="18"/>
  <c r="F209" i="18"/>
  <c r="Y208" i="18"/>
  <c r="X208" i="18"/>
  <c r="W208" i="18"/>
  <c r="V208" i="18"/>
  <c r="U208" i="18"/>
  <c r="T208" i="18"/>
  <c r="S208" i="18"/>
  <c r="R208" i="18"/>
  <c r="Q208" i="18"/>
  <c r="P208" i="18"/>
  <c r="O208" i="18"/>
  <c r="N208" i="18"/>
  <c r="M208" i="18"/>
  <c r="L208" i="18"/>
  <c r="K208" i="18"/>
  <c r="J208" i="18"/>
  <c r="I208" i="18"/>
  <c r="H208" i="18"/>
  <c r="G208" i="18"/>
  <c r="F208" i="18"/>
  <c r="E208" i="18"/>
  <c r="D208" i="18"/>
  <c r="C208" i="18"/>
  <c r="B208" i="18"/>
  <c r="Y207" i="18"/>
  <c r="X207" i="18"/>
  <c r="W207" i="18"/>
  <c r="V207" i="18"/>
  <c r="U207" i="18"/>
  <c r="T207" i="18"/>
  <c r="S207" i="18"/>
  <c r="R207" i="18"/>
  <c r="Q207" i="18"/>
  <c r="P207" i="18"/>
  <c r="O207" i="18"/>
  <c r="N207" i="18"/>
  <c r="M207" i="18"/>
  <c r="L207" i="18"/>
  <c r="K207" i="18"/>
  <c r="J207" i="18"/>
  <c r="I207" i="18"/>
  <c r="H207" i="18"/>
  <c r="G207" i="18"/>
  <c r="F207" i="18"/>
  <c r="E207" i="18"/>
  <c r="D207" i="18"/>
  <c r="C207" i="18"/>
  <c r="B207" i="18"/>
  <c r="Y206" i="18"/>
  <c r="X206" i="18"/>
  <c r="W206" i="18"/>
  <c r="V206" i="18"/>
  <c r="U206" i="18"/>
  <c r="T206" i="18"/>
  <c r="S206" i="18"/>
  <c r="R206" i="18"/>
  <c r="Q206" i="18"/>
  <c r="P206" i="18"/>
  <c r="O206" i="18"/>
  <c r="N206" i="18"/>
  <c r="M206" i="18"/>
  <c r="L206" i="18"/>
  <c r="K206" i="18"/>
  <c r="J206" i="18"/>
  <c r="I206" i="18"/>
  <c r="H206" i="18"/>
  <c r="G206" i="18"/>
  <c r="F206" i="18"/>
  <c r="E206" i="18"/>
  <c r="D206" i="18"/>
  <c r="C206" i="18"/>
  <c r="B206" i="18"/>
  <c r="Y205" i="18"/>
  <c r="X205" i="18"/>
  <c r="W205" i="18"/>
  <c r="V205" i="18"/>
  <c r="U205" i="18"/>
  <c r="T205" i="18"/>
  <c r="S205" i="18"/>
  <c r="R205" i="18"/>
  <c r="Q205" i="18"/>
  <c r="P205" i="18"/>
  <c r="O205" i="18"/>
  <c r="N205" i="18"/>
  <c r="M205" i="18"/>
  <c r="L205" i="18"/>
  <c r="K205" i="18"/>
  <c r="J205" i="18"/>
  <c r="I205" i="18"/>
  <c r="H205" i="18"/>
  <c r="G205" i="18"/>
  <c r="F205" i="18"/>
  <c r="E205" i="18"/>
  <c r="D205" i="18"/>
  <c r="C205" i="18"/>
  <c r="B205" i="18"/>
  <c r="B197" i="18" s="1"/>
  <c r="Y204" i="18"/>
  <c r="X204" i="18"/>
  <c r="W204" i="18"/>
  <c r="V204" i="18"/>
  <c r="U204" i="18"/>
  <c r="T204" i="18"/>
  <c r="S204" i="18"/>
  <c r="R204" i="18"/>
  <c r="Q204" i="18"/>
  <c r="P204" i="18"/>
  <c r="O204" i="18"/>
  <c r="N204" i="18"/>
  <c r="M204" i="18"/>
  <c r="L204" i="18"/>
  <c r="K204" i="18"/>
  <c r="J204" i="18"/>
  <c r="I204" i="18"/>
  <c r="H204" i="18"/>
  <c r="G204" i="18"/>
  <c r="F204" i="18"/>
  <c r="E204" i="18"/>
  <c r="D204" i="18"/>
  <c r="C204" i="18"/>
  <c r="B204" i="18"/>
  <c r="N203" i="18"/>
  <c r="Y202" i="18"/>
  <c r="X202" i="18"/>
  <c r="W202" i="18"/>
  <c r="V202" i="18"/>
  <c r="U202" i="18"/>
  <c r="T202" i="18"/>
  <c r="S202" i="18"/>
  <c r="R202" i="18"/>
  <c r="Q202" i="18"/>
  <c r="P202" i="18"/>
  <c r="O202" i="18"/>
  <c r="N202" i="18"/>
  <c r="M202" i="18"/>
  <c r="L202" i="18"/>
  <c r="K202" i="18"/>
  <c r="J202" i="18"/>
  <c r="I202" i="18"/>
  <c r="H202" i="18"/>
  <c r="G202" i="18"/>
  <c r="F202" i="18"/>
  <c r="E202" i="18"/>
  <c r="D202" i="18"/>
  <c r="C202" i="18"/>
  <c r="B202" i="18"/>
  <c r="Y201" i="18"/>
  <c r="X201" i="18"/>
  <c r="W201" i="18"/>
  <c r="V201" i="18"/>
  <c r="U201" i="18"/>
  <c r="T201" i="18"/>
  <c r="S201" i="18"/>
  <c r="R201" i="18"/>
  <c r="Q201" i="18"/>
  <c r="P201" i="18"/>
  <c r="O201" i="18"/>
  <c r="N201" i="18"/>
  <c r="M201" i="18"/>
  <c r="L201" i="18"/>
  <c r="K201" i="18"/>
  <c r="J201" i="18"/>
  <c r="I201" i="18"/>
  <c r="H201" i="18"/>
  <c r="G201" i="18"/>
  <c r="F201" i="18"/>
  <c r="E201" i="18"/>
  <c r="D201" i="18"/>
  <c r="D197" i="18" s="1"/>
  <c r="C201" i="18"/>
  <c r="B201" i="18"/>
  <c r="Y200" i="18"/>
  <c r="X200" i="18"/>
  <c r="W200" i="18"/>
  <c r="V200" i="18"/>
  <c r="U200" i="18"/>
  <c r="T200" i="18"/>
  <c r="S200" i="18"/>
  <c r="R200" i="18"/>
  <c r="Q200" i="18"/>
  <c r="P200" i="18"/>
  <c r="O200" i="18"/>
  <c r="N200" i="18"/>
  <c r="M200" i="18"/>
  <c r="L200" i="18"/>
  <c r="K200" i="18"/>
  <c r="J200" i="18"/>
  <c r="I200" i="18"/>
  <c r="H200" i="18"/>
  <c r="G200" i="18"/>
  <c r="F200" i="18"/>
  <c r="E200" i="18"/>
  <c r="D200" i="18"/>
  <c r="C200" i="18"/>
  <c r="B200" i="18"/>
  <c r="Y199" i="18"/>
  <c r="X199" i="18"/>
  <c r="X197" i="18" s="1"/>
  <c r="W199" i="18"/>
  <c r="W197" i="18" s="1"/>
  <c r="V199" i="18"/>
  <c r="U199" i="18"/>
  <c r="T199" i="18"/>
  <c r="S199" i="18"/>
  <c r="R199" i="18"/>
  <c r="Q199" i="18"/>
  <c r="P199" i="18"/>
  <c r="O199" i="18"/>
  <c r="N199" i="18"/>
  <c r="M199" i="18"/>
  <c r="L199" i="18"/>
  <c r="L197" i="18" s="1"/>
  <c r="K199" i="18"/>
  <c r="J199" i="18"/>
  <c r="I199" i="18"/>
  <c r="H199" i="18"/>
  <c r="G199" i="18"/>
  <c r="F199" i="18"/>
  <c r="E199" i="18"/>
  <c r="D199" i="18"/>
  <c r="C199" i="18"/>
  <c r="B199" i="18"/>
  <c r="Y198" i="18"/>
  <c r="Y197" i="18" s="1"/>
  <c r="X198" i="18"/>
  <c r="W198" i="18"/>
  <c r="V198" i="18"/>
  <c r="U198" i="18"/>
  <c r="T198" i="18"/>
  <c r="T197" i="18" s="1"/>
  <c r="S198" i="18"/>
  <c r="S197" i="18" s="1"/>
  <c r="R198" i="18"/>
  <c r="R197" i="18" s="1"/>
  <c r="Q198" i="18"/>
  <c r="Q197" i="18" s="1"/>
  <c r="P198" i="18"/>
  <c r="P197" i="18" s="1"/>
  <c r="O198" i="18"/>
  <c r="O197" i="18" s="1"/>
  <c r="N198" i="18"/>
  <c r="M198" i="18"/>
  <c r="L198" i="18"/>
  <c r="K198" i="18"/>
  <c r="K197" i="18" s="1"/>
  <c r="J198" i="18"/>
  <c r="J197" i="18" s="1"/>
  <c r="I198" i="18"/>
  <c r="I197" i="18" s="1"/>
  <c r="H198" i="18"/>
  <c r="H197" i="18" s="1"/>
  <c r="G198" i="18"/>
  <c r="G197" i="18" s="1"/>
  <c r="F198" i="18"/>
  <c r="E198" i="18"/>
  <c r="D198" i="18"/>
  <c r="C198" i="18"/>
  <c r="B198" i="18"/>
  <c r="C197" i="18"/>
  <c r="Y194" i="18"/>
  <c r="X194" i="18"/>
  <c r="W194" i="18"/>
  <c r="V194" i="18"/>
  <c r="U194" i="18"/>
  <c r="T194" i="18"/>
  <c r="S194" i="18"/>
  <c r="R194" i="18"/>
  <c r="Q194" i="18"/>
  <c r="P194" i="18"/>
  <c r="O194" i="18"/>
  <c r="N194" i="18"/>
  <c r="M194" i="18"/>
  <c r="L194" i="18"/>
  <c r="K194" i="18"/>
  <c r="J194" i="18"/>
  <c r="I194" i="18"/>
  <c r="H194" i="18"/>
  <c r="G194" i="18"/>
  <c r="F194" i="18"/>
  <c r="E194" i="18"/>
  <c r="D194" i="18"/>
  <c r="C194" i="18"/>
  <c r="B194" i="18"/>
  <c r="Y193" i="18"/>
  <c r="X193" i="18"/>
  <c r="W193" i="18"/>
  <c r="V193" i="18"/>
  <c r="U193" i="18"/>
  <c r="T193" i="18"/>
  <c r="S193" i="18"/>
  <c r="R193" i="18"/>
  <c r="Q193" i="18"/>
  <c r="P193" i="18"/>
  <c r="O193" i="18"/>
  <c r="N193" i="18"/>
  <c r="M193" i="18"/>
  <c r="L193" i="18"/>
  <c r="K193" i="18"/>
  <c r="J193" i="18"/>
  <c r="I193" i="18"/>
  <c r="H193" i="18"/>
  <c r="G193" i="18"/>
  <c r="F193" i="18"/>
  <c r="E193" i="18"/>
  <c r="D193" i="18"/>
  <c r="C193" i="18"/>
  <c r="B193" i="18"/>
  <c r="Y192" i="18"/>
  <c r="X192" i="18"/>
  <c r="W192" i="18"/>
  <c r="V192" i="18"/>
  <c r="U192" i="18"/>
  <c r="T192" i="18"/>
  <c r="S192" i="18"/>
  <c r="R192" i="18"/>
  <c r="Q192" i="18"/>
  <c r="P192" i="18"/>
  <c r="O192" i="18"/>
  <c r="N192" i="18"/>
  <c r="M192" i="18"/>
  <c r="L192" i="18"/>
  <c r="K192" i="18"/>
  <c r="J192" i="18"/>
  <c r="I192" i="18"/>
  <c r="H192" i="18"/>
  <c r="G192" i="18"/>
  <c r="F192" i="18"/>
  <c r="E192" i="18"/>
  <c r="D192" i="18"/>
  <c r="C192" i="18"/>
  <c r="B192" i="18"/>
  <c r="Y191" i="18"/>
  <c r="X191" i="18"/>
  <c r="W191" i="18"/>
  <c r="V191" i="18"/>
  <c r="U191" i="18"/>
  <c r="T191" i="18"/>
  <c r="S191" i="18"/>
  <c r="R191" i="18"/>
  <c r="Q191" i="18"/>
  <c r="P191" i="18"/>
  <c r="O191" i="18"/>
  <c r="N191" i="18"/>
  <c r="M191" i="18"/>
  <c r="L191" i="18"/>
  <c r="K191" i="18"/>
  <c r="J191" i="18"/>
  <c r="I191" i="18"/>
  <c r="H191" i="18"/>
  <c r="G191" i="18"/>
  <c r="F191" i="18"/>
  <c r="E191" i="18"/>
  <c r="D191" i="18"/>
  <c r="C191" i="18"/>
  <c r="B191" i="18"/>
  <c r="M190" i="18"/>
  <c r="L190" i="18"/>
  <c r="D190" i="18"/>
  <c r="Y189" i="18"/>
  <c r="X189" i="18"/>
  <c r="W189" i="18"/>
  <c r="V189" i="18"/>
  <c r="U189" i="18"/>
  <c r="T189" i="18"/>
  <c r="S189" i="18"/>
  <c r="R189" i="18"/>
  <c r="Q189" i="18"/>
  <c r="P189" i="18"/>
  <c r="O189" i="18"/>
  <c r="N189" i="18"/>
  <c r="M189" i="18"/>
  <c r="L189" i="18"/>
  <c r="K189" i="18"/>
  <c r="J189" i="18"/>
  <c r="I189" i="18"/>
  <c r="H189" i="18"/>
  <c r="G189" i="18"/>
  <c r="F189" i="18"/>
  <c r="E189" i="18"/>
  <c r="D189" i="18"/>
  <c r="C189" i="18"/>
  <c r="B189" i="18"/>
  <c r="Y188" i="18"/>
  <c r="X188" i="18"/>
  <c r="W188" i="18"/>
  <c r="V188" i="18"/>
  <c r="U188" i="18"/>
  <c r="T188" i="18"/>
  <c r="S188" i="18"/>
  <c r="R188" i="18"/>
  <c r="Q188" i="18"/>
  <c r="P188" i="18"/>
  <c r="O188" i="18"/>
  <c r="N188" i="18"/>
  <c r="M188" i="18"/>
  <c r="L188" i="18"/>
  <c r="K188" i="18"/>
  <c r="J188" i="18"/>
  <c r="I188" i="18"/>
  <c r="H188" i="18"/>
  <c r="G188" i="18"/>
  <c r="F188" i="18"/>
  <c r="E188" i="18"/>
  <c r="D188" i="18"/>
  <c r="C188" i="18"/>
  <c r="B188" i="18"/>
  <c r="Y187" i="18"/>
  <c r="X187" i="18"/>
  <c r="W187" i="18"/>
  <c r="V187" i="18"/>
  <c r="U187" i="18"/>
  <c r="T187" i="18"/>
  <c r="S187" i="18"/>
  <c r="R187" i="18"/>
  <c r="Q187" i="18"/>
  <c r="P187" i="18"/>
  <c r="O187" i="18"/>
  <c r="N187" i="18"/>
  <c r="M187" i="18"/>
  <c r="L187" i="18"/>
  <c r="K187" i="18"/>
  <c r="J187" i="18"/>
  <c r="I187" i="18"/>
  <c r="H187" i="18"/>
  <c r="G187" i="18"/>
  <c r="F187" i="18"/>
  <c r="E187" i="18"/>
  <c r="D187" i="18"/>
  <c r="C187" i="18"/>
  <c r="B187" i="18"/>
  <c r="Y186" i="18"/>
  <c r="X186" i="18"/>
  <c r="W186" i="18"/>
  <c r="V186" i="18"/>
  <c r="U186" i="18"/>
  <c r="T186" i="18"/>
  <c r="S186" i="18"/>
  <c r="R186" i="18"/>
  <c r="Q186" i="18"/>
  <c r="P186" i="18"/>
  <c r="O186" i="18"/>
  <c r="N186" i="18"/>
  <c r="M186" i="18"/>
  <c r="L186" i="18"/>
  <c r="K186" i="18"/>
  <c r="J186" i="18"/>
  <c r="I186" i="18"/>
  <c r="H186" i="18"/>
  <c r="G186" i="18"/>
  <c r="F186" i="18"/>
  <c r="E186" i="18"/>
  <c r="D186" i="18"/>
  <c r="C186" i="18"/>
  <c r="B186" i="18"/>
  <c r="Y185" i="18"/>
  <c r="X185" i="18"/>
  <c r="W185" i="18"/>
  <c r="V185" i="18"/>
  <c r="U185" i="18"/>
  <c r="T185" i="18"/>
  <c r="S185" i="18"/>
  <c r="R185" i="18"/>
  <c r="R178" i="18" s="1"/>
  <c r="Q185" i="18"/>
  <c r="P185" i="18"/>
  <c r="O185" i="18"/>
  <c r="N185" i="18"/>
  <c r="M185" i="18"/>
  <c r="L185" i="18"/>
  <c r="K185" i="18"/>
  <c r="J185" i="18"/>
  <c r="I185" i="18"/>
  <c r="H185" i="18"/>
  <c r="G185" i="18"/>
  <c r="F185" i="18"/>
  <c r="E185" i="18"/>
  <c r="D185" i="18"/>
  <c r="C185" i="18"/>
  <c r="B185" i="18"/>
  <c r="F184" i="18"/>
  <c r="E184" i="18"/>
  <c r="Y183" i="18"/>
  <c r="X183" i="18"/>
  <c r="W183" i="18"/>
  <c r="V183" i="18"/>
  <c r="U183" i="18"/>
  <c r="T183" i="18"/>
  <c r="S183" i="18"/>
  <c r="R183" i="18"/>
  <c r="Q183" i="18"/>
  <c r="P183" i="18"/>
  <c r="O183" i="18"/>
  <c r="N183" i="18"/>
  <c r="M183" i="18"/>
  <c r="L183" i="18"/>
  <c r="K183" i="18"/>
  <c r="J183" i="18"/>
  <c r="I183" i="18"/>
  <c r="H183" i="18"/>
  <c r="G183" i="18"/>
  <c r="F183" i="18"/>
  <c r="E183" i="18"/>
  <c r="D183" i="18"/>
  <c r="C183" i="18"/>
  <c r="B183" i="18"/>
  <c r="Y182" i="18"/>
  <c r="X182" i="18"/>
  <c r="W182" i="18"/>
  <c r="V182" i="18"/>
  <c r="U182" i="18"/>
  <c r="T182" i="18"/>
  <c r="S182" i="18"/>
  <c r="R182" i="18"/>
  <c r="Q182" i="18"/>
  <c r="P182" i="18"/>
  <c r="O182" i="18"/>
  <c r="N182" i="18"/>
  <c r="M182" i="18"/>
  <c r="L182" i="18"/>
  <c r="K182" i="18"/>
  <c r="J182" i="18"/>
  <c r="I182" i="18"/>
  <c r="H182" i="18"/>
  <c r="G182" i="18"/>
  <c r="F182" i="18"/>
  <c r="E182" i="18"/>
  <c r="D182" i="18"/>
  <c r="C182" i="18"/>
  <c r="B182" i="18"/>
  <c r="Y181" i="18"/>
  <c r="X181" i="18"/>
  <c r="W181" i="18"/>
  <c r="V181" i="18"/>
  <c r="U181" i="18"/>
  <c r="T181" i="18"/>
  <c r="S181" i="18"/>
  <c r="R181" i="18"/>
  <c r="Q181" i="18"/>
  <c r="P181" i="18"/>
  <c r="O181" i="18"/>
  <c r="N181" i="18"/>
  <c r="M181" i="18"/>
  <c r="L181" i="18"/>
  <c r="K181" i="18"/>
  <c r="J181" i="18"/>
  <c r="I181" i="18"/>
  <c r="H181" i="18"/>
  <c r="G181" i="18"/>
  <c r="F181" i="18"/>
  <c r="E181" i="18"/>
  <c r="D181" i="18"/>
  <c r="C181" i="18"/>
  <c r="B181" i="18"/>
  <c r="Y180" i="18"/>
  <c r="X180" i="18"/>
  <c r="W180" i="18"/>
  <c r="V180" i="18"/>
  <c r="U180" i="18"/>
  <c r="T180" i="18"/>
  <c r="T178" i="18" s="1"/>
  <c r="S180" i="18"/>
  <c r="R180" i="18"/>
  <c r="Q180" i="18"/>
  <c r="P180" i="18"/>
  <c r="O180" i="18"/>
  <c r="N180" i="18"/>
  <c r="M180" i="18"/>
  <c r="L180" i="18"/>
  <c r="K180" i="18"/>
  <c r="J180" i="18"/>
  <c r="I180" i="18"/>
  <c r="H180" i="18"/>
  <c r="G180" i="18"/>
  <c r="F180" i="18"/>
  <c r="E180" i="18"/>
  <c r="D180" i="18"/>
  <c r="C180" i="18"/>
  <c r="B180" i="18"/>
  <c r="Y179" i="18"/>
  <c r="X179" i="18"/>
  <c r="W179" i="18"/>
  <c r="W178" i="18" s="1"/>
  <c r="V179" i="18"/>
  <c r="V178" i="18" s="1"/>
  <c r="U179" i="18"/>
  <c r="U178" i="18" s="1"/>
  <c r="T179" i="18"/>
  <c r="S179" i="18"/>
  <c r="R179" i="18"/>
  <c r="Q179" i="18"/>
  <c r="P179" i="18"/>
  <c r="P178" i="18" s="1"/>
  <c r="O179" i="18"/>
  <c r="O178" i="18" s="1"/>
  <c r="N179" i="18"/>
  <c r="N178" i="18" s="1"/>
  <c r="M179" i="18"/>
  <c r="M178" i="18" s="1"/>
  <c r="L179" i="18"/>
  <c r="L178" i="18" s="1"/>
  <c r="K179" i="18"/>
  <c r="J179" i="18"/>
  <c r="I179" i="18"/>
  <c r="H179" i="18"/>
  <c r="H178" i="18" s="1"/>
  <c r="G179" i="18"/>
  <c r="G178" i="18" s="1"/>
  <c r="F179" i="18"/>
  <c r="F178" i="18" s="1"/>
  <c r="E179" i="18"/>
  <c r="E178" i="18" s="1"/>
  <c r="D179" i="18"/>
  <c r="D178" i="18" s="1"/>
  <c r="C179" i="18"/>
  <c r="B179" i="18"/>
  <c r="X178" i="18"/>
  <c r="Y142" i="18"/>
  <c r="Y209" i="18" s="1"/>
  <c r="X142" i="18"/>
  <c r="W142" i="18"/>
  <c r="V142" i="18"/>
  <c r="V209" i="18" s="1"/>
  <c r="U142" i="18"/>
  <c r="T142" i="18"/>
  <c r="T209" i="18" s="1"/>
  <c r="S142" i="18"/>
  <c r="S209" i="18" s="1"/>
  <c r="R142" i="18"/>
  <c r="R209" i="18" s="1"/>
  <c r="Q142" i="18"/>
  <c r="Q209" i="18" s="1"/>
  <c r="P142" i="18"/>
  <c r="O142" i="18"/>
  <c r="N142" i="18"/>
  <c r="M142" i="18"/>
  <c r="L142" i="18"/>
  <c r="K142" i="18"/>
  <c r="J142" i="18"/>
  <c r="I142" i="18"/>
  <c r="H142" i="18"/>
  <c r="G142" i="18"/>
  <c r="F142" i="18"/>
  <c r="E142" i="18"/>
  <c r="D142" i="18"/>
  <c r="D209" i="18" s="1"/>
  <c r="C142" i="18"/>
  <c r="C209" i="18" s="1"/>
  <c r="B142" i="18"/>
  <c r="Y121" i="18"/>
  <c r="X121" i="18"/>
  <c r="W121" i="18"/>
  <c r="V121" i="18"/>
  <c r="V203" i="18" s="1"/>
  <c r="U121" i="18"/>
  <c r="U203" i="18" s="1"/>
  <c r="T121" i="18"/>
  <c r="T203" i="18" s="1"/>
  <c r="S121" i="18"/>
  <c r="S203" i="18" s="1"/>
  <c r="R121" i="18"/>
  <c r="R203" i="18" s="1"/>
  <c r="Q121" i="18"/>
  <c r="Q203" i="18" s="1"/>
  <c r="P121" i="18"/>
  <c r="O121" i="18"/>
  <c r="N121" i="18"/>
  <c r="M121" i="18"/>
  <c r="M203" i="18" s="1"/>
  <c r="L121" i="18"/>
  <c r="L203" i="18" s="1"/>
  <c r="K121" i="18"/>
  <c r="K203" i="18" s="1"/>
  <c r="J121" i="18"/>
  <c r="J203" i="18" s="1"/>
  <c r="I121" i="18"/>
  <c r="I203" i="18" s="1"/>
  <c r="H121" i="18"/>
  <c r="G121" i="18"/>
  <c r="F121" i="18"/>
  <c r="E121" i="18"/>
  <c r="E203" i="18" s="1"/>
  <c r="D121" i="18"/>
  <c r="C121" i="18"/>
  <c r="B121" i="18"/>
  <c r="Y93" i="18"/>
  <c r="Y190" i="18" s="1"/>
  <c r="X93" i="18"/>
  <c r="W93" i="18"/>
  <c r="V93" i="18"/>
  <c r="U93" i="18"/>
  <c r="T93" i="18"/>
  <c r="S93" i="18"/>
  <c r="S190" i="18" s="1"/>
  <c r="R93" i="18"/>
  <c r="Q93" i="18"/>
  <c r="P93" i="18"/>
  <c r="O93" i="18"/>
  <c r="N93" i="18"/>
  <c r="M93" i="18"/>
  <c r="L93" i="18"/>
  <c r="K93" i="18"/>
  <c r="K190" i="18" s="1"/>
  <c r="J93" i="18"/>
  <c r="J190" i="18" s="1"/>
  <c r="I93" i="18"/>
  <c r="I190" i="18" s="1"/>
  <c r="H93" i="18"/>
  <c r="G93" i="18"/>
  <c r="F93" i="18"/>
  <c r="E93" i="18"/>
  <c r="D93" i="18"/>
  <c r="C93" i="18"/>
  <c r="C190" i="18" s="1"/>
  <c r="B93" i="18"/>
  <c r="B190" i="18" s="1"/>
  <c r="Y72" i="18"/>
  <c r="Y184" i="18" s="1"/>
  <c r="X72" i="18"/>
  <c r="W72" i="18"/>
  <c r="V72" i="18"/>
  <c r="U72" i="18"/>
  <c r="T72" i="18"/>
  <c r="T184" i="18" s="1"/>
  <c r="S72" i="18"/>
  <c r="R72" i="18"/>
  <c r="R184" i="18" s="1"/>
  <c r="Q72" i="18"/>
  <c r="P72" i="18"/>
  <c r="O72" i="18"/>
  <c r="N72" i="18"/>
  <c r="N184" i="18" s="1"/>
  <c r="M72" i="18"/>
  <c r="L72" i="18"/>
  <c r="K72" i="18"/>
  <c r="K184" i="18" s="1"/>
  <c r="J72" i="18"/>
  <c r="J184" i="18" s="1"/>
  <c r="I72" i="18"/>
  <c r="H72" i="18"/>
  <c r="G72" i="18"/>
  <c r="F72" i="18"/>
  <c r="E72" i="18"/>
  <c r="D72" i="18"/>
  <c r="C72" i="18"/>
  <c r="C184" i="18" s="1"/>
  <c r="B72" i="18"/>
  <c r="Y44" i="18"/>
  <c r="X44" i="18"/>
  <c r="W44" i="18"/>
  <c r="V44" i="18"/>
  <c r="U44" i="18"/>
  <c r="T44" i="18"/>
  <c r="S44" i="18"/>
  <c r="S5" i="18" s="1"/>
  <c r="S172" i="18" s="1"/>
  <c r="R44" i="18"/>
  <c r="Q44" i="18"/>
  <c r="Q5" i="18" s="1"/>
  <c r="P44" i="18"/>
  <c r="P5" i="18" s="1"/>
  <c r="O44" i="18"/>
  <c r="N44" i="18"/>
  <c r="M44" i="18"/>
  <c r="L44" i="18"/>
  <c r="K44" i="18"/>
  <c r="J44" i="18"/>
  <c r="I44" i="18"/>
  <c r="H44" i="18"/>
  <c r="G44" i="18"/>
  <c r="F44" i="18"/>
  <c r="E44" i="18"/>
  <c r="D44" i="18"/>
  <c r="C44" i="18"/>
  <c r="B44" i="18"/>
  <c r="Y24" i="18"/>
  <c r="X24" i="18"/>
  <c r="W24" i="18"/>
  <c r="V24" i="18"/>
  <c r="U24" i="18"/>
  <c r="T24" i="18"/>
  <c r="S24" i="18"/>
  <c r="R24" i="18"/>
  <c r="Q24" i="18"/>
  <c r="P24" i="18"/>
  <c r="O24" i="18"/>
  <c r="N24" i="18"/>
  <c r="M24" i="18"/>
  <c r="L24" i="18"/>
  <c r="K24" i="18"/>
  <c r="J24" i="18"/>
  <c r="I24" i="18"/>
  <c r="H24" i="18"/>
  <c r="G24" i="18"/>
  <c r="F24" i="18"/>
  <c r="E24" i="18"/>
  <c r="D24" i="18"/>
  <c r="C24" i="18"/>
  <c r="B24" i="18"/>
  <c r="Y23" i="18"/>
  <c r="X23" i="18"/>
  <c r="W23" i="18"/>
  <c r="V23" i="18"/>
  <c r="U23" i="18"/>
  <c r="T23" i="18"/>
  <c r="S23" i="18"/>
  <c r="R23" i="18"/>
  <c r="Q23" i="18"/>
  <c r="P23" i="18"/>
  <c r="O23" i="18"/>
  <c r="N23" i="18"/>
  <c r="M23" i="18"/>
  <c r="L23" i="18"/>
  <c r="K23" i="18"/>
  <c r="J23" i="18"/>
  <c r="I23" i="18"/>
  <c r="H23" i="18"/>
  <c r="G23" i="18"/>
  <c r="F23" i="18"/>
  <c r="E23" i="18"/>
  <c r="D23" i="18"/>
  <c r="C23" i="18"/>
  <c r="B23" i="18"/>
  <c r="Y22" i="18"/>
  <c r="X22" i="18"/>
  <c r="W22" i="18"/>
  <c r="V22" i="18"/>
  <c r="U22" i="18"/>
  <c r="T22" i="18"/>
  <c r="S22" i="18"/>
  <c r="R22" i="18"/>
  <c r="Q22" i="18"/>
  <c r="P22" i="18"/>
  <c r="O22" i="18"/>
  <c r="N22" i="18"/>
  <c r="M22" i="18"/>
  <c r="L22" i="18"/>
  <c r="K22" i="18"/>
  <c r="J22" i="18"/>
  <c r="I22" i="18"/>
  <c r="H22" i="18"/>
  <c r="G22" i="18"/>
  <c r="F22" i="18"/>
  <c r="E22" i="18"/>
  <c r="D22" i="18"/>
  <c r="C22" i="18"/>
  <c r="B22" i="18"/>
  <c r="Y21" i="18"/>
  <c r="X21" i="18"/>
  <c r="W21" i="18"/>
  <c r="V21" i="18"/>
  <c r="U21" i="18"/>
  <c r="T21" i="18"/>
  <c r="S21" i="18"/>
  <c r="R21" i="18"/>
  <c r="Q21" i="18"/>
  <c r="P21" i="18"/>
  <c r="O21" i="18"/>
  <c r="N21" i="18"/>
  <c r="M21" i="18"/>
  <c r="L21" i="18"/>
  <c r="K21" i="18"/>
  <c r="J21" i="18"/>
  <c r="I21" i="18"/>
  <c r="H21" i="18"/>
  <c r="G21" i="18"/>
  <c r="F21" i="18"/>
  <c r="E21" i="18"/>
  <c r="D21" i="18"/>
  <c r="C21" i="18"/>
  <c r="B21" i="18"/>
  <c r="Y20" i="18"/>
  <c r="X20" i="18"/>
  <c r="W20" i="18"/>
  <c r="V20" i="18"/>
  <c r="U20" i="18"/>
  <c r="T20" i="18"/>
  <c r="S20" i="18"/>
  <c r="R20" i="18"/>
  <c r="Q20" i="18"/>
  <c r="P20" i="18"/>
  <c r="O20" i="18"/>
  <c r="N20" i="18"/>
  <c r="M20" i="18"/>
  <c r="L20" i="18"/>
  <c r="K20" i="18"/>
  <c r="J20" i="18"/>
  <c r="I20" i="18"/>
  <c r="H20" i="18"/>
  <c r="G20" i="18"/>
  <c r="F20" i="18"/>
  <c r="E20" i="18"/>
  <c r="D20" i="18"/>
  <c r="C20" i="18"/>
  <c r="B20" i="18"/>
  <c r="Y19" i="18"/>
  <c r="X19" i="18"/>
  <c r="W1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J19" i="18"/>
  <c r="I19" i="18"/>
  <c r="H19" i="18"/>
  <c r="G19" i="18"/>
  <c r="F19" i="18"/>
  <c r="E19" i="18"/>
  <c r="D19" i="18"/>
  <c r="C19" i="18"/>
  <c r="B19" i="18"/>
  <c r="Y18" i="18"/>
  <c r="X18" i="18"/>
  <c r="W18" i="18"/>
  <c r="V18" i="18"/>
  <c r="U18" i="18"/>
  <c r="T18" i="18"/>
  <c r="S18" i="18"/>
  <c r="R18" i="18"/>
  <c r="Q18" i="18"/>
  <c r="P18" i="18"/>
  <c r="O18" i="18"/>
  <c r="N18" i="18"/>
  <c r="M18" i="18"/>
  <c r="L18" i="18"/>
  <c r="K18" i="18"/>
  <c r="J18" i="18"/>
  <c r="I18" i="18"/>
  <c r="H18" i="18"/>
  <c r="G18" i="18"/>
  <c r="F18" i="18"/>
  <c r="E18" i="18"/>
  <c r="D18" i="18"/>
  <c r="C18" i="18"/>
  <c r="B18" i="18"/>
  <c r="Y17" i="18"/>
  <c r="X17" i="18"/>
  <c r="W17" i="18"/>
  <c r="V17" i="18"/>
  <c r="U17" i="18"/>
  <c r="T17" i="18"/>
  <c r="S17" i="18"/>
  <c r="R17" i="18"/>
  <c r="Q17" i="18"/>
  <c r="P17" i="18"/>
  <c r="O17" i="18"/>
  <c r="N17" i="18"/>
  <c r="M17" i="18"/>
  <c r="L17" i="18"/>
  <c r="K17" i="18"/>
  <c r="J17" i="18"/>
  <c r="I17" i="18"/>
  <c r="H17" i="18"/>
  <c r="G17" i="18"/>
  <c r="F17" i="18"/>
  <c r="E17" i="18"/>
  <c r="D17" i="18"/>
  <c r="C17" i="18"/>
  <c r="B17" i="18"/>
  <c r="Y16" i="18"/>
  <c r="Y223" i="18" s="1"/>
  <c r="X16" i="18"/>
  <c r="X223" i="18" s="1"/>
  <c r="W16" i="18"/>
  <c r="W223" i="18" s="1"/>
  <c r="V16" i="18"/>
  <c r="U16" i="18"/>
  <c r="U223" i="18" s="1"/>
  <c r="T16" i="18"/>
  <c r="T223" i="18" s="1"/>
  <c r="S16" i="18"/>
  <c r="S223" i="18" s="1"/>
  <c r="R16" i="18"/>
  <c r="Q16" i="18"/>
  <c r="Q223" i="18" s="1"/>
  <c r="P16" i="18"/>
  <c r="P223" i="18" s="1"/>
  <c r="O16" i="18"/>
  <c r="O223" i="18" s="1"/>
  <c r="N16" i="18"/>
  <c r="M16" i="18"/>
  <c r="M223" i="18" s="1"/>
  <c r="L16" i="18"/>
  <c r="L223" i="18" s="1"/>
  <c r="K16" i="18"/>
  <c r="K223" i="18" s="1"/>
  <c r="J16" i="18"/>
  <c r="I16" i="18"/>
  <c r="I223" i="18" s="1"/>
  <c r="H16" i="18"/>
  <c r="H223" i="18" s="1"/>
  <c r="G16" i="18"/>
  <c r="G223" i="18" s="1"/>
  <c r="F16" i="18"/>
  <c r="F96" i="16" s="1"/>
  <c r="E16" i="18"/>
  <c r="E223" i="18" s="1"/>
  <c r="D16" i="18"/>
  <c r="D223" i="18" s="1"/>
  <c r="C16" i="18"/>
  <c r="C223" i="18" s="1"/>
  <c r="B16" i="18"/>
  <c r="B5" i="18" s="1"/>
  <c r="B97" i="16" s="1"/>
  <c r="Y5" i="18"/>
  <c r="Y97" i="16" s="1"/>
  <c r="Y95" i="16" s="1"/>
  <c r="X5" i="18"/>
  <c r="X165" i="18" s="1"/>
  <c r="Y249" i="17"/>
  <c r="X249" i="17"/>
  <c r="W249" i="17"/>
  <c r="V249" i="17"/>
  <c r="U249" i="17"/>
  <c r="T249" i="17"/>
  <c r="S249" i="17"/>
  <c r="R249" i="17"/>
  <c r="Q249" i="17"/>
  <c r="P249" i="17"/>
  <c r="O249" i="17"/>
  <c r="N249" i="17"/>
  <c r="M249" i="17"/>
  <c r="L249" i="17"/>
  <c r="K249" i="17"/>
  <c r="J249" i="17"/>
  <c r="I249" i="17"/>
  <c r="H249" i="17"/>
  <c r="G249" i="17"/>
  <c r="F249" i="17"/>
  <c r="E249" i="17"/>
  <c r="D249" i="17"/>
  <c r="C249" i="17"/>
  <c r="B249" i="17"/>
  <c r="Y247" i="17"/>
  <c r="X247" i="17"/>
  <c r="W247" i="17"/>
  <c r="V247" i="17"/>
  <c r="U247" i="17"/>
  <c r="T247" i="17"/>
  <c r="S247" i="17"/>
  <c r="R247" i="17"/>
  <c r="Q247" i="17"/>
  <c r="P247" i="17"/>
  <c r="O247" i="17"/>
  <c r="N247" i="17"/>
  <c r="M247" i="17"/>
  <c r="L247" i="17"/>
  <c r="K247" i="17"/>
  <c r="J247" i="17"/>
  <c r="I247" i="17"/>
  <c r="H247" i="17"/>
  <c r="G247" i="17"/>
  <c r="F247" i="17"/>
  <c r="E247" i="17"/>
  <c r="D247" i="17"/>
  <c r="C247" i="17"/>
  <c r="B247" i="17"/>
  <c r="Y245" i="17"/>
  <c r="X245" i="17"/>
  <c r="W245" i="17"/>
  <c r="V245" i="17"/>
  <c r="U245" i="17"/>
  <c r="T245" i="17"/>
  <c r="S245" i="17"/>
  <c r="R245" i="17"/>
  <c r="Q245" i="17"/>
  <c r="P245" i="17"/>
  <c r="O245" i="17"/>
  <c r="N245" i="17"/>
  <c r="M245" i="17"/>
  <c r="L245" i="17"/>
  <c r="K245" i="17"/>
  <c r="J245" i="17"/>
  <c r="I245" i="17"/>
  <c r="H245" i="17"/>
  <c r="G245" i="17"/>
  <c r="F245" i="17"/>
  <c r="E245" i="17"/>
  <c r="D245" i="17"/>
  <c r="C245" i="17"/>
  <c r="B245" i="17"/>
  <c r="Y244" i="17"/>
  <c r="X244" i="17"/>
  <c r="W244" i="17"/>
  <c r="V244" i="17"/>
  <c r="U244" i="17"/>
  <c r="T244" i="17"/>
  <c r="S244" i="17"/>
  <c r="R244" i="17"/>
  <c r="Q244" i="17"/>
  <c r="P244" i="17"/>
  <c r="O244" i="17"/>
  <c r="N244" i="17"/>
  <c r="M244" i="17"/>
  <c r="L244" i="17"/>
  <c r="K244" i="17"/>
  <c r="J244" i="17"/>
  <c r="I244" i="17"/>
  <c r="H244" i="17"/>
  <c r="G244" i="17"/>
  <c r="F244" i="17"/>
  <c r="E244" i="17"/>
  <c r="D244" i="17"/>
  <c r="C244" i="17"/>
  <c r="B244" i="17"/>
  <c r="Y243" i="17"/>
  <c r="X243" i="17"/>
  <c r="W243" i="17"/>
  <c r="V243" i="17"/>
  <c r="U243" i="17"/>
  <c r="T243" i="17"/>
  <c r="S243" i="17"/>
  <c r="R243" i="17"/>
  <c r="Q243" i="17"/>
  <c r="P243" i="17"/>
  <c r="O243" i="17"/>
  <c r="N243" i="17"/>
  <c r="M243" i="17"/>
  <c r="L243" i="17"/>
  <c r="K243" i="17"/>
  <c r="J243" i="17"/>
  <c r="I243" i="17"/>
  <c r="H243" i="17"/>
  <c r="G243" i="17"/>
  <c r="F243" i="17"/>
  <c r="E243" i="17"/>
  <c r="D243" i="17"/>
  <c r="C243" i="17"/>
  <c r="B243" i="17"/>
  <c r="Y242" i="17"/>
  <c r="X242" i="17"/>
  <c r="W242" i="17"/>
  <c r="V242" i="17"/>
  <c r="U242" i="17"/>
  <c r="T242" i="17"/>
  <c r="S242" i="17"/>
  <c r="R242" i="17"/>
  <c r="Q242" i="17"/>
  <c r="P242" i="17"/>
  <c r="O242" i="17"/>
  <c r="N242" i="17"/>
  <c r="M242" i="17"/>
  <c r="L242" i="17"/>
  <c r="K242" i="17"/>
  <c r="J242" i="17"/>
  <c r="I242" i="17"/>
  <c r="H242" i="17"/>
  <c r="G242" i="17"/>
  <c r="F242" i="17"/>
  <c r="E242" i="17"/>
  <c r="D242" i="17"/>
  <c r="C242" i="17"/>
  <c r="B242" i="17"/>
  <c r="Y241" i="17"/>
  <c r="X241" i="17"/>
  <c r="W241" i="17"/>
  <c r="V241" i="17"/>
  <c r="U241" i="17"/>
  <c r="T241" i="17"/>
  <c r="S241" i="17"/>
  <c r="R241" i="17"/>
  <c r="Q241" i="17"/>
  <c r="P241" i="17"/>
  <c r="O241" i="17"/>
  <c r="N241" i="17"/>
  <c r="M241" i="17"/>
  <c r="L241" i="17"/>
  <c r="K241" i="17"/>
  <c r="J241" i="17"/>
  <c r="I241" i="17"/>
  <c r="H241" i="17"/>
  <c r="G241" i="17"/>
  <c r="F241" i="17"/>
  <c r="E241" i="17"/>
  <c r="D241" i="17"/>
  <c r="C241" i="17"/>
  <c r="B241" i="17"/>
  <c r="Y238" i="17"/>
  <c r="X238" i="17"/>
  <c r="W238" i="17"/>
  <c r="V238" i="17"/>
  <c r="U238" i="17"/>
  <c r="T238" i="17"/>
  <c r="S238" i="17"/>
  <c r="R238" i="17"/>
  <c r="Q238" i="17"/>
  <c r="P238" i="17"/>
  <c r="O238" i="17"/>
  <c r="N238" i="17"/>
  <c r="M238" i="17"/>
  <c r="L238" i="17"/>
  <c r="K238" i="17"/>
  <c r="J238" i="17"/>
  <c r="I238" i="17"/>
  <c r="H238" i="17"/>
  <c r="G238" i="17"/>
  <c r="F238" i="17"/>
  <c r="E238" i="17"/>
  <c r="D238" i="17"/>
  <c r="C238" i="17"/>
  <c r="B238" i="17"/>
  <c r="Y236" i="17"/>
  <c r="X236" i="17"/>
  <c r="W236" i="17"/>
  <c r="V236" i="17"/>
  <c r="U236" i="17"/>
  <c r="T236" i="17"/>
  <c r="S236" i="17"/>
  <c r="R236" i="17"/>
  <c r="Q236" i="17"/>
  <c r="P236" i="17"/>
  <c r="O236" i="17"/>
  <c r="N236" i="17"/>
  <c r="M236" i="17"/>
  <c r="L236" i="17"/>
  <c r="K236" i="17"/>
  <c r="J236" i="17"/>
  <c r="I236" i="17"/>
  <c r="H236" i="17"/>
  <c r="G236" i="17"/>
  <c r="F236" i="17"/>
  <c r="E236" i="17"/>
  <c r="D236" i="17"/>
  <c r="C236" i="17"/>
  <c r="B236" i="17"/>
  <c r="Y234" i="17"/>
  <c r="X234" i="17"/>
  <c r="W234" i="17"/>
  <c r="V234" i="17"/>
  <c r="U234" i="17"/>
  <c r="T234" i="17"/>
  <c r="S234" i="17"/>
  <c r="R234" i="17"/>
  <c r="Q234" i="17"/>
  <c r="P234" i="17"/>
  <c r="O234" i="17"/>
  <c r="N234" i="17"/>
  <c r="M234" i="17"/>
  <c r="L234" i="17"/>
  <c r="K234" i="17"/>
  <c r="J234" i="17"/>
  <c r="I234" i="17"/>
  <c r="H234" i="17"/>
  <c r="G234" i="17"/>
  <c r="F234" i="17"/>
  <c r="E234" i="17"/>
  <c r="D234" i="17"/>
  <c r="C234" i="17"/>
  <c r="B234" i="17"/>
  <c r="Y233" i="17"/>
  <c r="X233" i="17"/>
  <c r="W233" i="17"/>
  <c r="V233" i="17"/>
  <c r="U233" i="17"/>
  <c r="T233" i="17"/>
  <c r="S233" i="17"/>
  <c r="R233" i="17"/>
  <c r="Q233" i="17"/>
  <c r="P233" i="17"/>
  <c r="O233" i="17"/>
  <c r="N233" i="17"/>
  <c r="M233" i="17"/>
  <c r="L233" i="17"/>
  <c r="K233" i="17"/>
  <c r="J233" i="17"/>
  <c r="I233" i="17"/>
  <c r="H233" i="17"/>
  <c r="G233" i="17"/>
  <c r="F233" i="17"/>
  <c r="E233" i="17"/>
  <c r="D233" i="17"/>
  <c r="C233" i="17"/>
  <c r="B233" i="17"/>
  <c r="Y232" i="17"/>
  <c r="X232" i="17"/>
  <c r="W232" i="17"/>
  <c r="V232" i="17"/>
  <c r="U232" i="17"/>
  <c r="T232" i="17"/>
  <c r="S232" i="17"/>
  <c r="R232" i="17"/>
  <c r="Q232" i="17"/>
  <c r="P232" i="17"/>
  <c r="O232" i="17"/>
  <c r="N232" i="17"/>
  <c r="M232" i="17"/>
  <c r="L232" i="17"/>
  <c r="K232" i="17"/>
  <c r="J232" i="17"/>
  <c r="I232" i="17"/>
  <c r="H232" i="17"/>
  <c r="G232" i="17"/>
  <c r="F232" i="17"/>
  <c r="E232" i="17"/>
  <c r="D232" i="17"/>
  <c r="C232" i="17"/>
  <c r="B232" i="17"/>
  <c r="Y231" i="17"/>
  <c r="X231" i="17"/>
  <c r="W231" i="17"/>
  <c r="V231" i="17"/>
  <c r="U231" i="17"/>
  <c r="T231" i="17"/>
  <c r="S231" i="17"/>
  <c r="R231" i="17"/>
  <c r="Q231" i="17"/>
  <c r="P231" i="17"/>
  <c r="O231" i="17"/>
  <c r="N231" i="17"/>
  <c r="M231" i="17"/>
  <c r="L231" i="17"/>
  <c r="K231" i="17"/>
  <c r="J231" i="17"/>
  <c r="I231" i="17"/>
  <c r="H231" i="17"/>
  <c r="G231" i="17"/>
  <c r="F231" i="17"/>
  <c r="E231" i="17"/>
  <c r="D231" i="17"/>
  <c r="C231" i="17"/>
  <c r="B231" i="17"/>
  <c r="Y230" i="17"/>
  <c r="X230" i="17"/>
  <c r="W230" i="17"/>
  <c r="V230" i="17"/>
  <c r="U230" i="17"/>
  <c r="T230" i="17"/>
  <c r="S230" i="17"/>
  <c r="R230" i="17"/>
  <c r="Q230" i="17"/>
  <c r="P230" i="17"/>
  <c r="O230" i="17"/>
  <c r="N230" i="17"/>
  <c r="M230" i="17"/>
  <c r="L230" i="17"/>
  <c r="K230" i="17"/>
  <c r="J230" i="17"/>
  <c r="I230" i="17"/>
  <c r="H230" i="17"/>
  <c r="G230" i="17"/>
  <c r="F230" i="17"/>
  <c r="E230" i="17"/>
  <c r="D230" i="17"/>
  <c r="C230" i="17"/>
  <c r="B230" i="17"/>
  <c r="Y227" i="17"/>
  <c r="X227" i="17"/>
  <c r="W227" i="17"/>
  <c r="V227" i="17"/>
  <c r="U227" i="17"/>
  <c r="T227" i="17"/>
  <c r="S227" i="17"/>
  <c r="R227" i="17"/>
  <c r="Q227" i="17"/>
  <c r="P227" i="17"/>
  <c r="O227" i="17"/>
  <c r="N227" i="17"/>
  <c r="M227" i="17"/>
  <c r="L227" i="17"/>
  <c r="K227" i="17"/>
  <c r="J227" i="17"/>
  <c r="I227" i="17"/>
  <c r="H227" i="17"/>
  <c r="G227" i="17"/>
  <c r="F227" i="17"/>
  <c r="E227" i="17"/>
  <c r="D227" i="17"/>
  <c r="C227" i="17"/>
  <c r="B227" i="17"/>
  <c r="Y225" i="17"/>
  <c r="X225" i="17"/>
  <c r="W225" i="17"/>
  <c r="V225" i="17"/>
  <c r="U225" i="17"/>
  <c r="T225" i="17"/>
  <c r="S225" i="17"/>
  <c r="R225" i="17"/>
  <c r="Q225" i="17"/>
  <c r="P225" i="17"/>
  <c r="O225" i="17"/>
  <c r="N225" i="17"/>
  <c r="M225" i="17"/>
  <c r="L225" i="17"/>
  <c r="K225" i="17"/>
  <c r="J225" i="17"/>
  <c r="I225" i="17"/>
  <c r="H225" i="17"/>
  <c r="G225" i="17"/>
  <c r="F225" i="17"/>
  <c r="E225" i="17"/>
  <c r="D225" i="17"/>
  <c r="C225" i="17"/>
  <c r="B225" i="17"/>
  <c r="Y224" i="17"/>
  <c r="X224" i="17"/>
  <c r="W224" i="17"/>
  <c r="V224" i="17"/>
  <c r="U224" i="17"/>
  <c r="T224" i="17"/>
  <c r="S224" i="17"/>
  <c r="R224" i="17"/>
  <c r="Q224" i="17"/>
  <c r="P224" i="17"/>
  <c r="O224" i="17"/>
  <c r="N224" i="17"/>
  <c r="M224" i="17"/>
  <c r="L224" i="17"/>
  <c r="K224" i="17"/>
  <c r="J224" i="17"/>
  <c r="I224" i="17"/>
  <c r="H224" i="17"/>
  <c r="G224" i="17"/>
  <c r="F224" i="17"/>
  <c r="E224" i="17"/>
  <c r="D224" i="17"/>
  <c r="C224" i="17"/>
  <c r="B224" i="17"/>
  <c r="Y223" i="17"/>
  <c r="X223" i="17"/>
  <c r="W223" i="17"/>
  <c r="V223" i="17"/>
  <c r="U223" i="17"/>
  <c r="T223" i="17"/>
  <c r="S223" i="17"/>
  <c r="R223" i="17"/>
  <c r="Q223" i="17"/>
  <c r="P223" i="17"/>
  <c r="O223" i="17"/>
  <c r="N223" i="17"/>
  <c r="M223" i="17"/>
  <c r="L223" i="17"/>
  <c r="K223" i="17"/>
  <c r="J223" i="17"/>
  <c r="I223" i="17"/>
  <c r="H223" i="17"/>
  <c r="G223" i="17"/>
  <c r="F223" i="17"/>
  <c r="E223" i="17"/>
  <c r="D223" i="17"/>
  <c r="C223" i="17"/>
  <c r="B223" i="17"/>
  <c r="Y222" i="17"/>
  <c r="X222" i="17"/>
  <c r="W222" i="17"/>
  <c r="V222" i="17"/>
  <c r="U222" i="17"/>
  <c r="T222" i="17"/>
  <c r="S222" i="17"/>
  <c r="R222" i="17"/>
  <c r="Q222" i="17"/>
  <c r="P222" i="17"/>
  <c r="O222" i="17"/>
  <c r="N222" i="17"/>
  <c r="M222" i="17"/>
  <c r="L222" i="17"/>
  <c r="K222" i="17"/>
  <c r="J222" i="17"/>
  <c r="I222" i="17"/>
  <c r="H222" i="17"/>
  <c r="G222" i="17"/>
  <c r="F222" i="17"/>
  <c r="E222" i="17"/>
  <c r="D222" i="17"/>
  <c r="C222" i="17"/>
  <c r="B222" i="17"/>
  <c r="Y221" i="17"/>
  <c r="X221" i="17"/>
  <c r="W221" i="17"/>
  <c r="V221" i="17"/>
  <c r="U221" i="17"/>
  <c r="T221" i="17"/>
  <c r="S221" i="17"/>
  <c r="R221" i="17"/>
  <c r="Q221" i="17"/>
  <c r="P221" i="17"/>
  <c r="O221" i="17"/>
  <c r="N221" i="17"/>
  <c r="M221" i="17"/>
  <c r="L221" i="17"/>
  <c r="K221" i="17"/>
  <c r="J221" i="17"/>
  <c r="I221" i="17"/>
  <c r="H221" i="17"/>
  <c r="G221" i="17"/>
  <c r="F221" i="17"/>
  <c r="E221" i="17"/>
  <c r="D221" i="17"/>
  <c r="C221" i="17"/>
  <c r="B221" i="17"/>
  <c r="Y220" i="17"/>
  <c r="X220" i="17"/>
  <c r="W220" i="17"/>
  <c r="V220" i="17"/>
  <c r="U220" i="17"/>
  <c r="T220" i="17"/>
  <c r="S220" i="17"/>
  <c r="R220" i="17"/>
  <c r="Q220" i="17"/>
  <c r="P220" i="17"/>
  <c r="O220" i="17"/>
  <c r="N220" i="17"/>
  <c r="M220" i="17"/>
  <c r="L220" i="17"/>
  <c r="K220" i="17"/>
  <c r="J220" i="17"/>
  <c r="I220" i="17"/>
  <c r="H220" i="17"/>
  <c r="G220" i="17"/>
  <c r="F220" i="17"/>
  <c r="E220" i="17"/>
  <c r="D220" i="17"/>
  <c r="C220" i="17"/>
  <c r="B220" i="17"/>
  <c r="Y219" i="17"/>
  <c r="X219" i="17"/>
  <c r="W219" i="17"/>
  <c r="V219" i="17"/>
  <c r="U219" i="17"/>
  <c r="T219" i="17"/>
  <c r="S219" i="17"/>
  <c r="R219" i="17"/>
  <c r="Q219" i="17"/>
  <c r="P219" i="17"/>
  <c r="O219" i="17"/>
  <c r="N219" i="17"/>
  <c r="M219" i="17"/>
  <c r="L219" i="17"/>
  <c r="K219" i="17"/>
  <c r="J219" i="17"/>
  <c r="I219" i="17"/>
  <c r="H219" i="17"/>
  <c r="G219" i="17"/>
  <c r="F219" i="17"/>
  <c r="E219" i="17"/>
  <c r="D219" i="17"/>
  <c r="C219" i="17"/>
  <c r="B219" i="17"/>
  <c r="Y218" i="17"/>
  <c r="X218" i="17"/>
  <c r="W218" i="17"/>
  <c r="V218" i="17"/>
  <c r="U218" i="17"/>
  <c r="T218" i="17"/>
  <c r="S218" i="17"/>
  <c r="R218" i="17"/>
  <c r="Q218" i="17"/>
  <c r="P218" i="17"/>
  <c r="O218" i="17"/>
  <c r="N218" i="17"/>
  <c r="M218" i="17"/>
  <c r="L218" i="17"/>
  <c r="K218" i="17"/>
  <c r="J218" i="17"/>
  <c r="I218" i="17"/>
  <c r="H218" i="17"/>
  <c r="G218" i="17"/>
  <c r="F218" i="17"/>
  <c r="E218" i="17"/>
  <c r="D218" i="17"/>
  <c r="C218" i="17"/>
  <c r="B218" i="17"/>
  <c r="Y213" i="17"/>
  <c r="X213" i="17"/>
  <c r="W213" i="17"/>
  <c r="V213" i="17"/>
  <c r="U213" i="17"/>
  <c r="T213" i="17"/>
  <c r="S213" i="17"/>
  <c r="R213" i="17"/>
  <c r="Q213" i="17"/>
  <c r="P213" i="17"/>
  <c r="O213" i="17"/>
  <c r="N213" i="17"/>
  <c r="M213" i="17"/>
  <c r="L213" i="17"/>
  <c r="K213" i="17"/>
  <c r="J213" i="17"/>
  <c r="I213" i="17"/>
  <c r="H213" i="17"/>
  <c r="G213" i="17"/>
  <c r="F213" i="17"/>
  <c r="E213" i="17"/>
  <c r="D213" i="17"/>
  <c r="C213" i="17"/>
  <c r="B213" i="17"/>
  <c r="Y212" i="17"/>
  <c r="X212" i="17"/>
  <c r="W212" i="17"/>
  <c r="V212" i="17"/>
  <c r="U212" i="17"/>
  <c r="T212" i="17"/>
  <c r="S212" i="17"/>
  <c r="R212" i="17"/>
  <c r="Q212" i="17"/>
  <c r="P212" i="17"/>
  <c r="O212" i="17"/>
  <c r="N212" i="17"/>
  <c r="M212" i="17"/>
  <c r="L212" i="17"/>
  <c r="K212" i="17"/>
  <c r="J212" i="17"/>
  <c r="I212" i="17"/>
  <c r="H212" i="17"/>
  <c r="G212" i="17"/>
  <c r="F212" i="17"/>
  <c r="E212" i="17"/>
  <c r="D212" i="17"/>
  <c r="C212" i="17"/>
  <c r="B212" i="17"/>
  <c r="Y211" i="17"/>
  <c r="X211" i="17"/>
  <c r="W211" i="17"/>
  <c r="V211" i="17"/>
  <c r="U211" i="17"/>
  <c r="T211" i="17"/>
  <c r="S211" i="17"/>
  <c r="R211" i="17"/>
  <c r="Q211" i="17"/>
  <c r="P211" i="17"/>
  <c r="O211" i="17"/>
  <c r="N211" i="17"/>
  <c r="M211" i="17"/>
  <c r="L211" i="17"/>
  <c r="K211" i="17"/>
  <c r="J211" i="17"/>
  <c r="I211" i="17"/>
  <c r="H211" i="17"/>
  <c r="G211" i="17"/>
  <c r="F211" i="17"/>
  <c r="E211" i="17"/>
  <c r="D211" i="17"/>
  <c r="C211" i="17"/>
  <c r="B211" i="17"/>
  <c r="Y210" i="17"/>
  <c r="X210" i="17"/>
  <c r="W210" i="17"/>
  <c r="V210" i="17"/>
  <c r="U210" i="17"/>
  <c r="T210" i="17"/>
  <c r="S210" i="17"/>
  <c r="R210" i="17"/>
  <c r="Q210" i="17"/>
  <c r="P210" i="17"/>
  <c r="O210" i="17"/>
  <c r="N210" i="17"/>
  <c r="M210" i="17"/>
  <c r="L210" i="17"/>
  <c r="K210" i="17"/>
  <c r="J210" i="17"/>
  <c r="I210" i="17"/>
  <c r="H210" i="17"/>
  <c r="G210" i="17"/>
  <c r="F210" i="17"/>
  <c r="E210" i="17"/>
  <c r="D210" i="17"/>
  <c r="C210" i="17"/>
  <c r="B210" i="17"/>
  <c r="Y208" i="17"/>
  <c r="X208" i="17"/>
  <c r="W208" i="17"/>
  <c r="V208" i="17"/>
  <c r="U208" i="17"/>
  <c r="T208" i="17"/>
  <c r="S208" i="17"/>
  <c r="R208" i="17"/>
  <c r="Q208" i="17"/>
  <c r="P208" i="17"/>
  <c r="O208" i="17"/>
  <c r="N208" i="17"/>
  <c r="M208" i="17"/>
  <c r="L208" i="17"/>
  <c r="K208" i="17"/>
  <c r="J208" i="17"/>
  <c r="I208" i="17"/>
  <c r="H208" i="17"/>
  <c r="G208" i="17"/>
  <c r="F208" i="17"/>
  <c r="E208" i="17"/>
  <c r="D208" i="17"/>
  <c r="C208" i="17"/>
  <c r="B208" i="17"/>
  <c r="Y207" i="17"/>
  <c r="X207" i="17"/>
  <c r="W207" i="17"/>
  <c r="V207" i="17"/>
  <c r="U207" i="17"/>
  <c r="T207" i="17"/>
  <c r="S207" i="17"/>
  <c r="R207" i="17"/>
  <c r="Q207" i="17"/>
  <c r="P207" i="17"/>
  <c r="O207" i="17"/>
  <c r="N207" i="17"/>
  <c r="M207" i="17"/>
  <c r="L207" i="17"/>
  <c r="K207" i="17"/>
  <c r="J207" i="17"/>
  <c r="I207" i="17"/>
  <c r="H207" i="17"/>
  <c r="G207" i="17"/>
  <c r="F207" i="17"/>
  <c r="E207" i="17"/>
  <c r="D207" i="17"/>
  <c r="C207" i="17"/>
  <c r="B207" i="17"/>
  <c r="Y206" i="17"/>
  <c r="X206" i="17"/>
  <c r="W206" i="17"/>
  <c r="V206" i="17"/>
  <c r="U206" i="17"/>
  <c r="T206" i="17"/>
  <c r="S206" i="17"/>
  <c r="R206" i="17"/>
  <c r="Q206" i="17"/>
  <c r="P206" i="17"/>
  <c r="O206" i="17"/>
  <c r="N206" i="17"/>
  <c r="M206" i="17"/>
  <c r="L206" i="17"/>
  <c r="K206" i="17"/>
  <c r="J206" i="17"/>
  <c r="I206" i="17"/>
  <c r="H206" i="17"/>
  <c r="G206" i="17"/>
  <c r="F206" i="17"/>
  <c r="E206" i="17"/>
  <c r="D206" i="17"/>
  <c r="C206" i="17"/>
  <c r="B206" i="17"/>
  <c r="Y205" i="17"/>
  <c r="X205" i="17"/>
  <c r="W205" i="17"/>
  <c r="V205" i="17"/>
  <c r="U205" i="17"/>
  <c r="T205" i="17"/>
  <c r="S205" i="17"/>
  <c r="R205" i="17"/>
  <c r="Q205" i="17"/>
  <c r="P205" i="17"/>
  <c r="O205" i="17"/>
  <c r="N205" i="17"/>
  <c r="M205" i="17"/>
  <c r="L205" i="17"/>
  <c r="K205" i="17"/>
  <c r="J205" i="17"/>
  <c r="I205" i="17"/>
  <c r="H205" i="17"/>
  <c r="G205" i="17"/>
  <c r="F205" i="17"/>
  <c r="E205" i="17"/>
  <c r="D205" i="17"/>
  <c r="C205" i="17"/>
  <c r="B205" i="17"/>
  <c r="Y204" i="17"/>
  <c r="X204" i="17"/>
  <c r="W204" i="17"/>
  <c r="V204" i="17"/>
  <c r="V197" i="17" s="1"/>
  <c r="U204" i="17"/>
  <c r="T204" i="17"/>
  <c r="S204" i="17"/>
  <c r="R204" i="17"/>
  <c r="Q204" i="17"/>
  <c r="P204" i="17"/>
  <c r="O204" i="17"/>
  <c r="N204" i="17"/>
  <c r="M204" i="17"/>
  <c r="L204" i="17"/>
  <c r="K204" i="17"/>
  <c r="J204" i="17"/>
  <c r="I204" i="17"/>
  <c r="H204" i="17"/>
  <c r="G204" i="17"/>
  <c r="F204" i="17"/>
  <c r="E204" i="17"/>
  <c r="D204" i="17"/>
  <c r="C204" i="17"/>
  <c r="B204" i="17"/>
  <c r="Y202" i="17"/>
  <c r="Y197" i="17" s="1"/>
  <c r="X202" i="17"/>
  <c r="W202" i="17"/>
  <c r="V202" i="17"/>
  <c r="U202" i="17"/>
  <c r="T202" i="17"/>
  <c r="S202" i="17"/>
  <c r="R202" i="17"/>
  <c r="Q202" i="17"/>
  <c r="P202" i="17"/>
  <c r="O202" i="17"/>
  <c r="N202" i="17"/>
  <c r="M202" i="17"/>
  <c r="L202" i="17"/>
  <c r="K202" i="17"/>
  <c r="J202" i="17"/>
  <c r="I202" i="17"/>
  <c r="H202" i="17"/>
  <c r="G202" i="17"/>
  <c r="F202" i="17"/>
  <c r="E202" i="17"/>
  <c r="D202" i="17"/>
  <c r="C202" i="17"/>
  <c r="B202" i="17"/>
  <c r="Y201" i="17"/>
  <c r="X201" i="17"/>
  <c r="X197" i="17" s="1"/>
  <c r="W201" i="17"/>
  <c r="W197" i="17" s="1"/>
  <c r="V201" i="17"/>
  <c r="U201" i="17"/>
  <c r="T201" i="17"/>
  <c r="S201" i="17"/>
  <c r="R201" i="17"/>
  <c r="Q201" i="17"/>
  <c r="P201" i="17"/>
  <c r="O201" i="17"/>
  <c r="N201" i="17"/>
  <c r="M201" i="17"/>
  <c r="L201" i="17"/>
  <c r="K201" i="17"/>
  <c r="J201" i="17"/>
  <c r="I201" i="17"/>
  <c r="H201" i="17"/>
  <c r="G201" i="17"/>
  <c r="F201" i="17"/>
  <c r="E201" i="17"/>
  <c r="D201" i="17"/>
  <c r="C201" i="17"/>
  <c r="B201" i="17"/>
  <c r="Y200" i="17"/>
  <c r="X200" i="17"/>
  <c r="W200" i="17"/>
  <c r="V200" i="17"/>
  <c r="U200" i="17"/>
  <c r="U197" i="17" s="1"/>
  <c r="T200" i="17"/>
  <c r="T197" i="17" s="1"/>
  <c r="S200" i="17"/>
  <c r="R200" i="17"/>
  <c r="Q200" i="17"/>
  <c r="P200" i="17"/>
  <c r="O200" i="17"/>
  <c r="N200" i="17"/>
  <c r="M200" i="17"/>
  <c r="L200" i="17"/>
  <c r="K200" i="17"/>
  <c r="J200" i="17"/>
  <c r="I200" i="17"/>
  <c r="H200" i="17"/>
  <c r="G200" i="17"/>
  <c r="F200" i="17"/>
  <c r="E200" i="17"/>
  <c r="D200" i="17"/>
  <c r="C200" i="17"/>
  <c r="B200" i="17"/>
  <c r="Y199" i="17"/>
  <c r="X199" i="17"/>
  <c r="W199" i="17"/>
  <c r="V199" i="17"/>
  <c r="U199" i="17"/>
  <c r="T199" i="17"/>
  <c r="S199" i="17"/>
  <c r="R199" i="17"/>
  <c r="Q199" i="17"/>
  <c r="Q197" i="17" s="1"/>
  <c r="P199" i="17"/>
  <c r="P197" i="17" s="1"/>
  <c r="O199" i="17"/>
  <c r="O197" i="17" s="1"/>
  <c r="N199" i="17"/>
  <c r="N197" i="17" s="1"/>
  <c r="M199" i="17"/>
  <c r="L199" i="17"/>
  <c r="K199" i="17"/>
  <c r="J199" i="17"/>
  <c r="I199" i="17"/>
  <c r="H199" i="17"/>
  <c r="G199" i="17"/>
  <c r="F199" i="17"/>
  <c r="E199" i="17"/>
  <c r="D199" i="17"/>
  <c r="C199" i="17"/>
  <c r="B199" i="17"/>
  <c r="Y198" i="17"/>
  <c r="X198" i="17"/>
  <c r="W198" i="17"/>
  <c r="V198" i="17"/>
  <c r="U198" i="17"/>
  <c r="T198" i="17"/>
  <c r="S198" i="17"/>
  <c r="S197" i="17" s="1"/>
  <c r="R198" i="17"/>
  <c r="R197" i="17" s="1"/>
  <c r="Q198" i="17"/>
  <c r="P198" i="17"/>
  <c r="O198" i="17"/>
  <c r="N198" i="17"/>
  <c r="M198" i="17"/>
  <c r="M197" i="17" s="1"/>
  <c r="L198" i="17"/>
  <c r="L197" i="17" s="1"/>
  <c r="K198" i="17"/>
  <c r="K197" i="17" s="1"/>
  <c r="J198" i="17"/>
  <c r="J197" i="17" s="1"/>
  <c r="I198" i="17"/>
  <c r="I197" i="17" s="1"/>
  <c r="H198" i="17"/>
  <c r="H197" i="17" s="1"/>
  <c r="G198" i="17"/>
  <c r="F198" i="17"/>
  <c r="F197" i="17" s="1"/>
  <c r="E198" i="17"/>
  <c r="E197" i="17" s="1"/>
  <c r="D198" i="17"/>
  <c r="C198" i="17"/>
  <c r="B198" i="17"/>
  <c r="B197" i="17" s="1"/>
  <c r="G197" i="17"/>
  <c r="D197" i="17"/>
  <c r="C197" i="17"/>
  <c r="Y194" i="17"/>
  <c r="X194" i="17"/>
  <c r="W194" i="17"/>
  <c r="V194" i="17"/>
  <c r="U194" i="17"/>
  <c r="T194" i="17"/>
  <c r="S194" i="17"/>
  <c r="R194" i="17"/>
  <c r="Q194" i="17"/>
  <c r="P194" i="17"/>
  <c r="O194" i="17"/>
  <c r="N194" i="17"/>
  <c r="M194" i="17"/>
  <c r="L194" i="17"/>
  <c r="K194" i="17"/>
  <c r="J194" i="17"/>
  <c r="I194" i="17"/>
  <c r="H194" i="17"/>
  <c r="G194" i="17"/>
  <c r="F194" i="17"/>
  <c r="E194" i="17"/>
  <c r="D194" i="17"/>
  <c r="C194" i="17"/>
  <c r="B194" i="17"/>
  <c r="Y193" i="17"/>
  <c r="X193" i="17"/>
  <c r="W193" i="17"/>
  <c r="V193" i="17"/>
  <c r="U193" i="17"/>
  <c r="T193" i="17"/>
  <c r="S193" i="17"/>
  <c r="R193" i="17"/>
  <c r="Q193" i="17"/>
  <c r="P193" i="17"/>
  <c r="O193" i="17"/>
  <c r="N193" i="17"/>
  <c r="M193" i="17"/>
  <c r="L193" i="17"/>
  <c r="K193" i="17"/>
  <c r="J193" i="17"/>
  <c r="I193" i="17"/>
  <c r="H193" i="17"/>
  <c r="G193" i="17"/>
  <c r="F193" i="17"/>
  <c r="E193" i="17"/>
  <c r="D193" i="17"/>
  <c r="C193" i="17"/>
  <c r="B193" i="17"/>
  <c r="Y192" i="17"/>
  <c r="X192" i="17"/>
  <c r="W192" i="17"/>
  <c r="V192" i="17"/>
  <c r="U192" i="17"/>
  <c r="T192" i="17"/>
  <c r="S192" i="17"/>
  <c r="R192" i="17"/>
  <c r="Q192" i="17"/>
  <c r="P192" i="17"/>
  <c r="O192" i="17"/>
  <c r="N192" i="17"/>
  <c r="M192" i="17"/>
  <c r="L192" i="17"/>
  <c r="K192" i="17"/>
  <c r="J192" i="17"/>
  <c r="I192" i="17"/>
  <c r="H192" i="17"/>
  <c r="G192" i="17"/>
  <c r="F192" i="17"/>
  <c r="E192" i="17"/>
  <c r="D192" i="17"/>
  <c r="C192" i="17"/>
  <c r="B192" i="17"/>
  <c r="Y191" i="17"/>
  <c r="X191" i="17"/>
  <c r="W191" i="17"/>
  <c r="V191" i="17"/>
  <c r="U191" i="17"/>
  <c r="T191" i="17"/>
  <c r="S191" i="17"/>
  <c r="R191" i="17"/>
  <c r="Q191" i="17"/>
  <c r="P191" i="17"/>
  <c r="O191" i="17"/>
  <c r="N191" i="17"/>
  <c r="M191" i="17"/>
  <c r="L191" i="17"/>
  <c r="K191" i="17"/>
  <c r="J191" i="17"/>
  <c r="I191" i="17"/>
  <c r="H191" i="17"/>
  <c r="G191" i="17"/>
  <c r="F191" i="17"/>
  <c r="E191" i="17"/>
  <c r="D191" i="17"/>
  <c r="C191" i="17"/>
  <c r="B191" i="17"/>
  <c r="Y189" i="17"/>
  <c r="X189" i="17"/>
  <c r="W189" i="17"/>
  <c r="V189" i="17"/>
  <c r="U189" i="17"/>
  <c r="T189" i="17"/>
  <c r="S189" i="17"/>
  <c r="R189" i="17"/>
  <c r="Q189" i="17"/>
  <c r="P189" i="17"/>
  <c r="O189" i="17"/>
  <c r="N189" i="17"/>
  <c r="M189" i="17"/>
  <c r="L189" i="17"/>
  <c r="K189" i="17"/>
  <c r="J189" i="17"/>
  <c r="I189" i="17"/>
  <c r="H189" i="17"/>
  <c r="G189" i="17"/>
  <c r="F189" i="17"/>
  <c r="E189" i="17"/>
  <c r="D189" i="17"/>
  <c r="C189" i="17"/>
  <c r="B189" i="17"/>
  <c r="Y188" i="17"/>
  <c r="X188" i="17"/>
  <c r="W188" i="17"/>
  <c r="V188" i="17"/>
  <c r="U188" i="17"/>
  <c r="T188" i="17"/>
  <c r="S188" i="17"/>
  <c r="R188" i="17"/>
  <c r="Q188" i="17"/>
  <c r="P188" i="17"/>
  <c r="O188" i="17"/>
  <c r="N188" i="17"/>
  <c r="M188" i="17"/>
  <c r="L188" i="17"/>
  <c r="K188" i="17"/>
  <c r="J188" i="17"/>
  <c r="I188" i="17"/>
  <c r="H188" i="17"/>
  <c r="G188" i="17"/>
  <c r="F188" i="17"/>
  <c r="E188" i="17"/>
  <c r="D188" i="17"/>
  <c r="C188" i="17"/>
  <c r="B188" i="17"/>
  <c r="Y187" i="17"/>
  <c r="X187" i="17"/>
  <c r="W187" i="17"/>
  <c r="V187" i="17"/>
  <c r="U187" i="17"/>
  <c r="T187" i="17"/>
  <c r="S187" i="17"/>
  <c r="R187" i="17"/>
  <c r="Q187" i="17"/>
  <c r="P187" i="17"/>
  <c r="O187" i="17"/>
  <c r="N187" i="17"/>
  <c r="M187" i="17"/>
  <c r="L187" i="17"/>
  <c r="K187" i="17"/>
  <c r="J187" i="17"/>
  <c r="I187" i="17"/>
  <c r="H187" i="17"/>
  <c r="G187" i="17"/>
  <c r="F187" i="17"/>
  <c r="E187" i="17"/>
  <c r="D187" i="17"/>
  <c r="C187" i="17"/>
  <c r="B187" i="17"/>
  <c r="Y186" i="17"/>
  <c r="X186" i="17"/>
  <c r="W186" i="17"/>
  <c r="V186" i="17"/>
  <c r="U186" i="17"/>
  <c r="T186" i="17"/>
  <c r="S186" i="17"/>
  <c r="R186" i="17"/>
  <c r="Q186" i="17"/>
  <c r="P186" i="17"/>
  <c r="O186" i="17"/>
  <c r="N186" i="17"/>
  <c r="M186" i="17"/>
  <c r="L186" i="17"/>
  <c r="K186" i="17"/>
  <c r="J186" i="17"/>
  <c r="I186" i="17"/>
  <c r="H186" i="17"/>
  <c r="G186" i="17"/>
  <c r="F186" i="17"/>
  <c r="E186" i="17"/>
  <c r="D186" i="17"/>
  <c r="C186" i="17"/>
  <c r="B186" i="17"/>
  <c r="Y185" i="17"/>
  <c r="X185" i="17"/>
  <c r="W185" i="17"/>
  <c r="V185" i="17"/>
  <c r="U185" i="17"/>
  <c r="T185" i="17"/>
  <c r="S185" i="17"/>
  <c r="R185" i="17"/>
  <c r="Q185" i="17"/>
  <c r="P185" i="17"/>
  <c r="O185" i="17"/>
  <c r="N185" i="17"/>
  <c r="M185" i="17"/>
  <c r="L185" i="17"/>
  <c r="K185" i="17"/>
  <c r="J185" i="17"/>
  <c r="I185" i="17"/>
  <c r="H185" i="17"/>
  <c r="G185" i="17"/>
  <c r="F185" i="17"/>
  <c r="F178" i="17" s="1"/>
  <c r="E185" i="17"/>
  <c r="D185" i="17"/>
  <c r="C185" i="17"/>
  <c r="B185" i="17"/>
  <c r="J184" i="17"/>
  <c r="Y183" i="17"/>
  <c r="X183" i="17"/>
  <c r="W183" i="17"/>
  <c r="V183" i="17"/>
  <c r="U183" i="17"/>
  <c r="T183" i="17"/>
  <c r="S183" i="17"/>
  <c r="R183" i="17"/>
  <c r="Q183" i="17"/>
  <c r="P183" i="17"/>
  <c r="O183" i="17"/>
  <c r="N183" i="17"/>
  <c r="M183" i="17"/>
  <c r="L183" i="17"/>
  <c r="K183" i="17"/>
  <c r="J183" i="17"/>
  <c r="I183" i="17"/>
  <c r="H183" i="17"/>
  <c r="G183" i="17"/>
  <c r="F183" i="17"/>
  <c r="E183" i="17"/>
  <c r="D183" i="17"/>
  <c r="C183" i="17"/>
  <c r="C178" i="17" s="1"/>
  <c r="B183" i="17"/>
  <c r="Y182" i="17"/>
  <c r="Y178" i="17" s="1"/>
  <c r="X182" i="17"/>
  <c r="W182" i="17"/>
  <c r="V182" i="17"/>
  <c r="U182" i="17"/>
  <c r="T182" i="17"/>
  <c r="S182" i="17"/>
  <c r="R182" i="17"/>
  <c r="Q182" i="17"/>
  <c r="P182" i="17"/>
  <c r="O182" i="17"/>
  <c r="N182" i="17"/>
  <c r="M182" i="17"/>
  <c r="L182" i="17"/>
  <c r="K182" i="17"/>
  <c r="J182" i="17"/>
  <c r="I182" i="17"/>
  <c r="H182" i="17"/>
  <c r="G182" i="17"/>
  <c r="F182" i="17"/>
  <c r="E182" i="17"/>
  <c r="D182" i="17"/>
  <c r="C182" i="17"/>
  <c r="B182" i="17"/>
  <c r="Y181" i="17"/>
  <c r="X181" i="17"/>
  <c r="W181" i="17"/>
  <c r="W178" i="17" s="1"/>
  <c r="V181" i="17"/>
  <c r="V178" i="17" s="1"/>
  <c r="U181" i="17"/>
  <c r="T181" i="17"/>
  <c r="S181" i="17"/>
  <c r="R181" i="17"/>
  <c r="Q181" i="17"/>
  <c r="P181" i="17"/>
  <c r="O181" i="17"/>
  <c r="N181" i="17"/>
  <c r="M181" i="17"/>
  <c r="L181" i="17"/>
  <c r="K181" i="17"/>
  <c r="J181" i="17"/>
  <c r="I181" i="17"/>
  <c r="H181" i="17"/>
  <c r="G181" i="17"/>
  <c r="F181" i="17"/>
  <c r="E181" i="17"/>
  <c r="D181" i="17"/>
  <c r="C181" i="17"/>
  <c r="B181" i="17"/>
  <c r="Y180" i="17"/>
  <c r="X180" i="17"/>
  <c r="W180" i="17"/>
  <c r="V180" i="17"/>
  <c r="U180" i="17"/>
  <c r="T180" i="17"/>
  <c r="S180" i="17"/>
  <c r="S178" i="17" s="1"/>
  <c r="R180" i="17"/>
  <c r="Q180" i="17"/>
  <c r="Q178" i="17" s="1"/>
  <c r="P180" i="17"/>
  <c r="P178" i="17" s="1"/>
  <c r="O180" i="17"/>
  <c r="N180" i="17"/>
  <c r="M180" i="17"/>
  <c r="L180" i="17"/>
  <c r="K180" i="17"/>
  <c r="J180" i="17"/>
  <c r="I180" i="17"/>
  <c r="H180" i="17"/>
  <c r="G180" i="17"/>
  <c r="F180" i="17"/>
  <c r="E180" i="17"/>
  <c r="D180" i="17"/>
  <c r="C180" i="17"/>
  <c r="B180" i="17"/>
  <c r="Y179" i="17"/>
  <c r="X179" i="17"/>
  <c r="W179" i="17"/>
  <c r="V179" i="17"/>
  <c r="U179" i="17"/>
  <c r="U178" i="17" s="1"/>
  <c r="T179" i="17"/>
  <c r="T178" i="17" s="1"/>
  <c r="S179" i="17"/>
  <c r="R179" i="17"/>
  <c r="Q179" i="17"/>
  <c r="P179" i="17"/>
  <c r="O179" i="17"/>
  <c r="O178" i="17" s="1"/>
  <c r="N179" i="17"/>
  <c r="N178" i="17" s="1"/>
  <c r="M179" i="17"/>
  <c r="M178" i="17" s="1"/>
  <c r="L179" i="17"/>
  <c r="L178" i="17" s="1"/>
  <c r="K179" i="17"/>
  <c r="K178" i="17" s="1"/>
  <c r="J179" i="17"/>
  <c r="I179" i="17"/>
  <c r="I178" i="17" s="1"/>
  <c r="H179" i="17"/>
  <c r="H178" i="17" s="1"/>
  <c r="G179" i="17"/>
  <c r="G178" i="17" s="1"/>
  <c r="F179" i="17"/>
  <c r="E179" i="17"/>
  <c r="D179" i="17"/>
  <c r="D178" i="17" s="1"/>
  <c r="C179" i="17"/>
  <c r="B179" i="17"/>
  <c r="X178" i="17"/>
  <c r="E178" i="17"/>
  <c r="Y142" i="17"/>
  <c r="X142" i="17"/>
  <c r="W142" i="17"/>
  <c r="V142" i="17"/>
  <c r="U142" i="17"/>
  <c r="T142" i="17"/>
  <c r="S142" i="17"/>
  <c r="S248" i="17" s="1"/>
  <c r="R142" i="17"/>
  <c r="R248" i="17" s="1"/>
  <c r="Q142" i="17"/>
  <c r="P142" i="17"/>
  <c r="O142" i="17"/>
  <c r="N142" i="17"/>
  <c r="M142" i="17"/>
  <c r="L142" i="17"/>
  <c r="K142" i="17"/>
  <c r="K248" i="17" s="1"/>
  <c r="J142" i="17"/>
  <c r="J248" i="17" s="1"/>
  <c r="I142" i="17"/>
  <c r="H142" i="17"/>
  <c r="G142" i="17"/>
  <c r="F142" i="17"/>
  <c r="E142" i="17"/>
  <c r="D142" i="17"/>
  <c r="C142" i="17"/>
  <c r="B142" i="17"/>
  <c r="Y121" i="17"/>
  <c r="X121" i="17"/>
  <c r="W121" i="17"/>
  <c r="V121" i="17"/>
  <c r="U121" i="17"/>
  <c r="T121" i="17"/>
  <c r="S121" i="17"/>
  <c r="R121" i="17"/>
  <c r="Q121" i="17"/>
  <c r="P121" i="17"/>
  <c r="O121" i="17"/>
  <c r="N121" i="17"/>
  <c r="M121" i="17"/>
  <c r="L121" i="17"/>
  <c r="K121" i="17"/>
  <c r="J121" i="17"/>
  <c r="I121" i="17"/>
  <c r="H121" i="17"/>
  <c r="G121" i="17"/>
  <c r="F121" i="17"/>
  <c r="E121" i="17"/>
  <c r="D121" i="17"/>
  <c r="C121" i="17"/>
  <c r="B121" i="17"/>
  <c r="Y93" i="17"/>
  <c r="Y237" i="17" s="1"/>
  <c r="X93" i="17"/>
  <c r="X237" i="17" s="1"/>
  <c r="W93" i="17"/>
  <c r="V93" i="17"/>
  <c r="U93" i="17"/>
  <c r="T93" i="17"/>
  <c r="T237" i="17" s="1"/>
  <c r="S93" i="17"/>
  <c r="R93" i="17"/>
  <c r="R237" i="17" s="1"/>
  <c r="Q93" i="17"/>
  <c r="Q237" i="17" s="1"/>
  <c r="P93" i="17"/>
  <c r="P237" i="17" s="1"/>
  <c r="O93" i="17"/>
  <c r="N93" i="17"/>
  <c r="M93" i="17"/>
  <c r="L93" i="17"/>
  <c r="L237" i="17" s="1"/>
  <c r="K93" i="17"/>
  <c r="J93" i="17"/>
  <c r="J237" i="17" s="1"/>
  <c r="I93" i="17"/>
  <c r="I237" i="17" s="1"/>
  <c r="H93" i="17"/>
  <c r="H237" i="17" s="1"/>
  <c r="G93" i="17"/>
  <c r="F93" i="17"/>
  <c r="E93" i="17"/>
  <c r="D93" i="17"/>
  <c r="D237" i="17" s="1"/>
  <c r="C93" i="17"/>
  <c r="B93" i="17"/>
  <c r="B237" i="17" s="1"/>
  <c r="Y72" i="17"/>
  <c r="Y235" i="17" s="1"/>
  <c r="X72" i="17"/>
  <c r="X235" i="17" s="1"/>
  <c r="W72" i="17"/>
  <c r="V72" i="17"/>
  <c r="U72" i="17"/>
  <c r="T72" i="17"/>
  <c r="T235" i="17" s="1"/>
  <c r="S72" i="17"/>
  <c r="R72" i="17"/>
  <c r="R235" i="17" s="1"/>
  <c r="Q72" i="17"/>
  <c r="Q235" i="17" s="1"/>
  <c r="P72" i="17"/>
  <c r="P235" i="17" s="1"/>
  <c r="O72" i="17"/>
  <c r="N72" i="17"/>
  <c r="M72" i="17"/>
  <c r="L72" i="17"/>
  <c r="L235" i="17" s="1"/>
  <c r="K72" i="17"/>
  <c r="J72" i="17"/>
  <c r="J235" i="17" s="1"/>
  <c r="I72" i="17"/>
  <c r="I235" i="17" s="1"/>
  <c r="H72" i="17"/>
  <c r="H235" i="17" s="1"/>
  <c r="H229" i="17" s="1"/>
  <c r="G72" i="17"/>
  <c r="F72" i="17"/>
  <c r="E72" i="17"/>
  <c r="D72" i="17"/>
  <c r="D235" i="17" s="1"/>
  <c r="C72" i="17"/>
  <c r="B72" i="17"/>
  <c r="B235" i="17" s="1"/>
  <c r="Y44" i="17"/>
  <c r="Y226" i="17" s="1"/>
  <c r="X44" i="17"/>
  <c r="X226" i="17" s="1"/>
  <c r="W44" i="17"/>
  <c r="V44" i="17"/>
  <c r="V5" i="17" s="1"/>
  <c r="U44" i="17"/>
  <c r="T44" i="17"/>
  <c r="T226" i="17" s="1"/>
  <c r="S44" i="17"/>
  <c r="S5" i="17" s="1"/>
  <c r="S53" i="16" s="1"/>
  <c r="S62" i="4" s="1"/>
  <c r="R44" i="17"/>
  <c r="R226" i="17" s="1"/>
  <c r="Q44" i="17"/>
  <c r="Q226" i="17" s="1"/>
  <c r="P44" i="17"/>
  <c r="P226" i="17" s="1"/>
  <c r="O44" i="17"/>
  <c r="O5" i="17" s="1"/>
  <c r="O53" i="16" s="1"/>
  <c r="N44" i="17"/>
  <c r="N5" i="17" s="1"/>
  <c r="M44" i="17"/>
  <c r="M5" i="17" s="1"/>
  <c r="M53" i="16" s="1"/>
  <c r="M62" i="4" s="1"/>
  <c r="L44" i="17"/>
  <c r="L226" i="17" s="1"/>
  <c r="K44" i="17"/>
  <c r="K5" i="17" s="1"/>
  <c r="K53" i="16" s="1"/>
  <c r="K62" i="4" s="1"/>
  <c r="J44" i="17"/>
  <c r="J226" i="17" s="1"/>
  <c r="I44" i="17"/>
  <c r="I226" i="17" s="1"/>
  <c r="H44" i="17"/>
  <c r="H226" i="17" s="1"/>
  <c r="G44" i="17"/>
  <c r="F44" i="17"/>
  <c r="F5" i="17" s="1"/>
  <c r="E44" i="17"/>
  <c r="D44" i="17"/>
  <c r="D226" i="17" s="1"/>
  <c r="D217" i="17" s="1"/>
  <c r="C44" i="17"/>
  <c r="B44" i="17"/>
  <c r="B226" i="17" s="1"/>
  <c r="W5" i="17"/>
  <c r="U5" i="17"/>
  <c r="G5" i="17"/>
  <c r="G53" i="16" s="1"/>
  <c r="E5" i="17"/>
  <c r="E53" i="16" s="1"/>
  <c r="C5" i="17"/>
  <c r="C53" i="16" s="1"/>
  <c r="Y99" i="16"/>
  <c r="X99" i="16"/>
  <c r="W99" i="16"/>
  <c r="V99" i="16"/>
  <c r="U99" i="16"/>
  <c r="T99" i="16"/>
  <c r="S99" i="16"/>
  <c r="R99" i="16"/>
  <c r="Q99" i="16"/>
  <c r="P99" i="16"/>
  <c r="O99" i="16"/>
  <c r="N99" i="16"/>
  <c r="M99" i="16"/>
  <c r="L99" i="16"/>
  <c r="K99" i="16"/>
  <c r="J99" i="16"/>
  <c r="I99" i="16"/>
  <c r="H99" i="16"/>
  <c r="G99" i="16"/>
  <c r="F99" i="16"/>
  <c r="E99" i="16"/>
  <c r="D99" i="16"/>
  <c r="C99" i="16"/>
  <c r="B99" i="16"/>
  <c r="Y98" i="16"/>
  <c r="X98" i="16"/>
  <c r="W98" i="16"/>
  <c r="V98" i="16"/>
  <c r="U98" i="16"/>
  <c r="T98" i="16"/>
  <c r="S98" i="16"/>
  <c r="R98" i="16"/>
  <c r="Q98" i="16"/>
  <c r="P98" i="16"/>
  <c r="O98" i="16"/>
  <c r="N98" i="16"/>
  <c r="M98" i="16"/>
  <c r="L98" i="16"/>
  <c r="K98" i="16"/>
  <c r="J98" i="16"/>
  <c r="I98" i="16"/>
  <c r="H98" i="16"/>
  <c r="G98" i="16"/>
  <c r="F98" i="16"/>
  <c r="E98" i="16"/>
  <c r="D98" i="16"/>
  <c r="C98" i="16"/>
  <c r="B98" i="16"/>
  <c r="Y96" i="16"/>
  <c r="X96" i="16"/>
  <c r="W96" i="16"/>
  <c r="V96" i="16"/>
  <c r="U96" i="16"/>
  <c r="T96" i="16"/>
  <c r="S96" i="16"/>
  <c r="R96" i="16"/>
  <c r="Q96" i="16"/>
  <c r="P96" i="16"/>
  <c r="O96" i="16"/>
  <c r="N96" i="16"/>
  <c r="M96" i="16"/>
  <c r="U90" i="16"/>
  <c r="Y87" i="16"/>
  <c r="X87" i="16"/>
  <c r="W87" i="16"/>
  <c r="V87" i="16"/>
  <c r="U87" i="16"/>
  <c r="T87" i="16"/>
  <c r="S87" i="16"/>
  <c r="R87" i="16"/>
  <c r="Q87" i="16"/>
  <c r="P87" i="16"/>
  <c r="O87" i="16"/>
  <c r="N87" i="16"/>
  <c r="M87" i="16"/>
  <c r="L87" i="16"/>
  <c r="K87" i="16"/>
  <c r="J87" i="16"/>
  <c r="I87" i="16"/>
  <c r="H87" i="16"/>
  <c r="G87" i="16"/>
  <c r="F87" i="16"/>
  <c r="E87" i="16"/>
  <c r="D87" i="16"/>
  <c r="C87" i="16"/>
  <c r="B87" i="16"/>
  <c r="Y86" i="16"/>
  <c r="X86" i="16"/>
  <c r="W86" i="16"/>
  <c r="V86" i="16"/>
  <c r="U86" i="16"/>
  <c r="T86" i="16"/>
  <c r="S86" i="16"/>
  <c r="R86" i="16"/>
  <c r="Q86" i="16"/>
  <c r="P86" i="16"/>
  <c r="O86" i="16"/>
  <c r="N86" i="16"/>
  <c r="M86" i="16"/>
  <c r="L86" i="16"/>
  <c r="K86" i="16"/>
  <c r="J86" i="16"/>
  <c r="I86" i="16"/>
  <c r="H86" i="16"/>
  <c r="G86" i="16"/>
  <c r="F86" i="16"/>
  <c r="E86" i="16"/>
  <c r="D86" i="16"/>
  <c r="C86" i="16"/>
  <c r="B86" i="16"/>
  <c r="Y85" i="16"/>
  <c r="X85" i="16"/>
  <c r="W85" i="16"/>
  <c r="V85" i="16"/>
  <c r="U85" i="16"/>
  <c r="T85" i="16"/>
  <c r="S85" i="16"/>
  <c r="R85" i="16"/>
  <c r="Q85" i="16"/>
  <c r="P85" i="16"/>
  <c r="O85" i="16"/>
  <c r="N85" i="16"/>
  <c r="M85" i="16"/>
  <c r="L85" i="16"/>
  <c r="K85" i="16"/>
  <c r="J85" i="16"/>
  <c r="I85" i="16"/>
  <c r="H85" i="16"/>
  <c r="G85" i="16"/>
  <c r="F85" i="16"/>
  <c r="E85" i="16"/>
  <c r="D85" i="16"/>
  <c r="C85" i="16"/>
  <c r="B85" i="16"/>
  <c r="Y82" i="16"/>
  <c r="X82" i="16"/>
  <c r="W82" i="16"/>
  <c r="V82" i="16"/>
  <c r="U82" i="16"/>
  <c r="T82" i="16"/>
  <c r="T103" i="16" s="1"/>
  <c r="T166" i="4" s="1"/>
  <c r="S82" i="16"/>
  <c r="R82" i="16"/>
  <c r="Q82" i="16"/>
  <c r="Q111" i="4" s="1"/>
  <c r="P82" i="16"/>
  <c r="P111" i="4" s="1"/>
  <c r="O82" i="16"/>
  <c r="O111" i="4" s="1"/>
  <c r="N82" i="16"/>
  <c r="M82" i="16"/>
  <c r="M111" i="4" s="1"/>
  <c r="L82" i="16"/>
  <c r="L103" i="16" s="1"/>
  <c r="K82" i="16"/>
  <c r="K111" i="4" s="1"/>
  <c r="J82" i="16"/>
  <c r="J111" i="4" s="1"/>
  <c r="I82" i="16"/>
  <c r="I111" i="4" s="1"/>
  <c r="H82" i="16"/>
  <c r="H111" i="4" s="1"/>
  <c r="G82" i="16"/>
  <c r="G111" i="4" s="1"/>
  <c r="F82" i="16"/>
  <c r="F111" i="4" s="1"/>
  <c r="E82" i="16"/>
  <c r="E111" i="4" s="1"/>
  <c r="D82" i="16"/>
  <c r="C82" i="16"/>
  <c r="B82" i="16"/>
  <c r="V81" i="16"/>
  <c r="V110" i="4" s="1"/>
  <c r="T81" i="16"/>
  <c r="T102" i="16" s="1"/>
  <c r="G81" i="16"/>
  <c r="G110" i="4" s="1"/>
  <c r="T80" i="16"/>
  <c r="T109" i="4" s="1"/>
  <c r="L80" i="16"/>
  <c r="L109" i="4" s="1"/>
  <c r="Y78" i="16"/>
  <c r="X78" i="16"/>
  <c r="W78" i="16"/>
  <c r="V78" i="16"/>
  <c r="U78" i="16"/>
  <c r="T78" i="16"/>
  <c r="T41" i="7" s="1"/>
  <c r="S78" i="16"/>
  <c r="S41" i="7" s="1"/>
  <c r="R78" i="16"/>
  <c r="Q78" i="16"/>
  <c r="Q41" i="7" s="1"/>
  <c r="P78" i="16"/>
  <c r="P41" i="7" s="1"/>
  <c r="O78" i="16"/>
  <c r="N78" i="16"/>
  <c r="N41" i="7" s="1"/>
  <c r="M78" i="16"/>
  <c r="M41" i="7" s="1"/>
  <c r="L78" i="16"/>
  <c r="L41" i="7" s="1"/>
  <c r="K78" i="16"/>
  <c r="K41" i="7" s="1"/>
  <c r="J78" i="16"/>
  <c r="J41" i="7" s="1"/>
  <c r="I78" i="16"/>
  <c r="I41" i="7" s="1"/>
  <c r="H78" i="16"/>
  <c r="G78" i="16"/>
  <c r="F78" i="16"/>
  <c r="E78" i="16"/>
  <c r="E41" i="7" s="1"/>
  <c r="D78" i="16"/>
  <c r="C78" i="16"/>
  <c r="B78" i="16"/>
  <c r="A74" i="16"/>
  <c r="A73" i="16"/>
  <c r="Y72" i="16"/>
  <c r="Y90" i="16" s="1"/>
  <c r="X72" i="16"/>
  <c r="X90" i="16" s="1"/>
  <c r="W72" i="16"/>
  <c r="W90" i="16" s="1"/>
  <c r="V72" i="16"/>
  <c r="V90" i="16" s="1"/>
  <c r="U72" i="16"/>
  <c r="T72" i="16"/>
  <c r="T90" i="16" s="1"/>
  <c r="S72" i="16"/>
  <c r="S90" i="16" s="1"/>
  <c r="R72" i="16"/>
  <c r="R71" i="16" s="1"/>
  <c r="Q72" i="16"/>
  <c r="Q90" i="16" s="1"/>
  <c r="P72" i="16"/>
  <c r="P90" i="16" s="1"/>
  <c r="O72" i="16"/>
  <c r="O90" i="16" s="1"/>
  <c r="N72" i="16"/>
  <c r="N90" i="16" s="1"/>
  <c r="M72" i="16"/>
  <c r="M71" i="16" s="1"/>
  <c r="L72" i="16"/>
  <c r="L71" i="16" s="1"/>
  <c r="K72" i="16"/>
  <c r="K90" i="16" s="1"/>
  <c r="J72" i="16"/>
  <c r="J71" i="16" s="1"/>
  <c r="I72" i="16"/>
  <c r="I90" i="16" s="1"/>
  <c r="H72" i="16"/>
  <c r="H90" i="16" s="1"/>
  <c r="G72" i="16"/>
  <c r="G90" i="16" s="1"/>
  <c r="F72" i="16"/>
  <c r="F90" i="16" s="1"/>
  <c r="E72" i="16"/>
  <c r="E71" i="16" s="1"/>
  <c r="D72" i="16"/>
  <c r="D71" i="16" s="1"/>
  <c r="C72" i="16"/>
  <c r="C90" i="16" s="1"/>
  <c r="B72" i="16"/>
  <c r="B71" i="16" s="1"/>
  <c r="A72" i="16"/>
  <c r="Y71" i="16"/>
  <c r="W71" i="16"/>
  <c r="U71" i="16"/>
  <c r="T71" i="16"/>
  <c r="Q71" i="16"/>
  <c r="O71" i="16"/>
  <c r="Y67" i="16"/>
  <c r="X67" i="16"/>
  <c r="W67" i="16"/>
  <c r="V67" i="16"/>
  <c r="U67" i="16"/>
  <c r="T67" i="16"/>
  <c r="S67" i="16"/>
  <c r="R67" i="16"/>
  <c r="Q67" i="16"/>
  <c r="P67" i="16"/>
  <c r="O67" i="16"/>
  <c r="N67" i="16"/>
  <c r="M67" i="16"/>
  <c r="L67" i="16"/>
  <c r="K67" i="16"/>
  <c r="J67" i="16"/>
  <c r="I67" i="16"/>
  <c r="H67" i="16"/>
  <c r="G67" i="16"/>
  <c r="F67" i="16"/>
  <c r="E67" i="16"/>
  <c r="D67" i="16"/>
  <c r="C67" i="16"/>
  <c r="B67" i="16"/>
  <c r="Y60" i="16"/>
  <c r="X60" i="16"/>
  <c r="W60" i="16"/>
  <c r="V60" i="16"/>
  <c r="U60" i="16"/>
  <c r="T60" i="16"/>
  <c r="S60" i="16"/>
  <c r="R60" i="16"/>
  <c r="Q60" i="16"/>
  <c r="P60" i="16"/>
  <c r="O60" i="16"/>
  <c r="N60" i="16"/>
  <c r="M60" i="16"/>
  <c r="L60" i="16"/>
  <c r="K60" i="16"/>
  <c r="J60" i="16"/>
  <c r="I60" i="16"/>
  <c r="H60" i="16"/>
  <c r="G60" i="16"/>
  <c r="F60" i="16"/>
  <c r="E60" i="16"/>
  <c r="D60" i="16"/>
  <c r="C60" i="16"/>
  <c r="B60" i="16"/>
  <c r="Y55" i="16"/>
  <c r="Y103" i="16" s="1"/>
  <c r="Y166" i="4" s="1"/>
  <c r="X55" i="16"/>
  <c r="X103" i="16" s="1"/>
  <c r="W55" i="16"/>
  <c r="W103" i="16" s="1"/>
  <c r="V55" i="16"/>
  <c r="U55" i="16"/>
  <c r="U64" i="4" s="1"/>
  <c r="T55" i="16"/>
  <c r="T93" i="16" s="1"/>
  <c r="S55" i="16"/>
  <c r="R55" i="16"/>
  <c r="Q55" i="16"/>
  <c r="P55" i="16"/>
  <c r="O55" i="16"/>
  <c r="N55" i="16"/>
  <c r="M55" i="16"/>
  <c r="L55" i="16"/>
  <c r="L64" i="4" s="1"/>
  <c r="K55" i="16"/>
  <c r="K103" i="16" s="1"/>
  <c r="J55" i="16"/>
  <c r="J103" i="16" s="1"/>
  <c r="I55" i="16"/>
  <c r="H55" i="16"/>
  <c r="G55" i="16"/>
  <c r="F55" i="16"/>
  <c r="E55" i="16"/>
  <c r="D55" i="16"/>
  <c r="D93" i="16" s="1"/>
  <c r="C55" i="16"/>
  <c r="C103" i="16" s="1"/>
  <c r="C166" i="4" s="1"/>
  <c r="B55" i="16"/>
  <c r="B103" i="16" s="1"/>
  <c r="B166" i="4" s="1"/>
  <c r="Y54" i="16"/>
  <c r="X54" i="16"/>
  <c r="W54" i="16"/>
  <c r="V54" i="16"/>
  <c r="V102" i="16" s="1"/>
  <c r="U54" i="16"/>
  <c r="T54" i="16"/>
  <c r="T92" i="16" s="1"/>
  <c r="S54" i="16"/>
  <c r="R54" i="16"/>
  <c r="R63" i="4" s="1"/>
  <c r="Q54" i="16"/>
  <c r="Q63" i="4" s="1"/>
  <c r="P54" i="16"/>
  <c r="O54" i="16"/>
  <c r="N54" i="16"/>
  <c r="M54" i="16"/>
  <c r="L54" i="16"/>
  <c r="L92" i="16" s="1"/>
  <c r="K54" i="16"/>
  <c r="J54" i="16"/>
  <c r="J63" i="4" s="1"/>
  <c r="I54" i="16"/>
  <c r="I63" i="4" s="1"/>
  <c r="H54" i="16"/>
  <c r="H63" i="4" s="1"/>
  <c r="G54" i="16"/>
  <c r="F54" i="16"/>
  <c r="E54" i="16"/>
  <c r="D54" i="16"/>
  <c r="D63" i="4" s="1"/>
  <c r="C54" i="16"/>
  <c r="B54" i="16"/>
  <c r="W53" i="16"/>
  <c r="W52" i="16" s="1"/>
  <c r="W61" i="4" s="1"/>
  <c r="U53" i="16"/>
  <c r="Y43" i="16"/>
  <c r="X43" i="16"/>
  <c r="W43" i="16"/>
  <c r="V43" i="16"/>
  <c r="U43" i="16"/>
  <c r="T43" i="16"/>
  <c r="S43" i="16"/>
  <c r="R43" i="16"/>
  <c r="Q43" i="16"/>
  <c r="P43" i="16"/>
  <c r="O43" i="16"/>
  <c r="N43" i="16"/>
  <c r="M43" i="16"/>
  <c r="L43" i="16"/>
  <c r="K43" i="16"/>
  <c r="J43" i="16"/>
  <c r="I43" i="16"/>
  <c r="H43" i="16"/>
  <c r="G43" i="16"/>
  <c r="F43" i="16"/>
  <c r="E43" i="16"/>
  <c r="D43" i="16"/>
  <c r="C43" i="16"/>
  <c r="B43" i="16"/>
  <c r="Y40" i="16"/>
  <c r="X40" i="16"/>
  <c r="W40" i="16"/>
  <c r="V40" i="16"/>
  <c r="U40" i="16"/>
  <c r="T40" i="16"/>
  <c r="S40" i="16"/>
  <c r="R40" i="16"/>
  <c r="Q40" i="16"/>
  <c r="P40" i="16"/>
  <c r="O40" i="16"/>
  <c r="N40" i="16"/>
  <c r="M40" i="16"/>
  <c r="L40" i="16"/>
  <c r="K40" i="16"/>
  <c r="J40" i="16"/>
  <c r="I40" i="16"/>
  <c r="H40" i="16"/>
  <c r="G40" i="16"/>
  <c r="F40" i="16"/>
  <c r="E40" i="16"/>
  <c r="D40" i="16"/>
  <c r="C40" i="16"/>
  <c r="B40" i="16"/>
  <c r="Y34" i="16"/>
  <c r="X34" i="16"/>
  <c r="W34" i="16"/>
  <c r="V34" i="16"/>
  <c r="U34" i="16"/>
  <c r="T34" i="16"/>
  <c r="S34" i="16"/>
  <c r="R34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B34" i="16"/>
  <c r="Y29" i="16"/>
  <c r="X29" i="16"/>
  <c r="W29" i="16"/>
  <c r="V29" i="16"/>
  <c r="U29" i="16"/>
  <c r="T29" i="16"/>
  <c r="S29" i="16"/>
  <c r="R29" i="16"/>
  <c r="Q29" i="16"/>
  <c r="P29" i="16"/>
  <c r="O29" i="16"/>
  <c r="N29" i="16"/>
  <c r="M29" i="16"/>
  <c r="L29" i="16"/>
  <c r="K29" i="16"/>
  <c r="J29" i="16"/>
  <c r="I29" i="16"/>
  <c r="H29" i="16"/>
  <c r="G29" i="16"/>
  <c r="F29" i="16"/>
  <c r="E29" i="16"/>
  <c r="D29" i="16"/>
  <c r="C29" i="16"/>
  <c r="B29" i="16"/>
  <c r="Y28" i="16"/>
  <c r="X28" i="16"/>
  <c r="W28" i="16"/>
  <c r="V28" i="16"/>
  <c r="U28" i="16"/>
  <c r="T28" i="16"/>
  <c r="S28" i="16"/>
  <c r="R28" i="16"/>
  <c r="Q28" i="16"/>
  <c r="P28" i="16"/>
  <c r="O28" i="16"/>
  <c r="N28" i="16"/>
  <c r="M28" i="16"/>
  <c r="L28" i="16"/>
  <c r="K28" i="16"/>
  <c r="J28" i="16"/>
  <c r="I28" i="16"/>
  <c r="H28" i="16"/>
  <c r="G28" i="16"/>
  <c r="F28" i="16"/>
  <c r="E28" i="16"/>
  <c r="D28" i="16"/>
  <c r="C28" i="16"/>
  <c r="B28" i="16"/>
  <c r="Y27" i="16"/>
  <c r="X27" i="16"/>
  <c r="W27" i="16"/>
  <c r="V27" i="16"/>
  <c r="U27" i="16"/>
  <c r="T27" i="16"/>
  <c r="S27" i="16"/>
  <c r="R27" i="16"/>
  <c r="Q27" i="16"/>
  <c r="P27" i="16"/>
  <c r="O27" i="16"/>
  <c r="N27" i="16"/>
  <c r="M27" i="16"/>
  <c r="L27" i="16"/>
  <c r="K27" i="16"/>
  <c r="J27" i="16"/>
  <c r="I27" i="16"/>
  <c r="H27" i="16"/>
  <c r="G27" i="16"/>
  <c r="F27" i="16"/>
  <c r="E27" i="16"/>
  <c r="D27" i="16"/>
  <c r="C27" i="16"/>
  <c r="B27" i="16"/>
  <c r="Y25" i="16"/>
  <c r="X25" i="16"/>
  <c r="W25" i="16"/>
  <c r="V25" i="16"/>
  <c r="U25" i="16"/>
  <c r="T25" i="16"/>
  <c r="S25" i="16"/>
  <c r="R25" i="16"/>
  <c r="Q25" i="16"/>
  <c r="P25" i="16"/>
  <c r="O25" i="16"/>
  <c r="N25" i="16"/>
  <c r="M25" i="16"/>
  <c r="L25" i="16"/>
  <c r="K25" i="16"/>
  <c r="J25" i="16"/>
  <c r="I25" i="16"/>
  <c r="H25" i="16"/>
  <c r="G25" i="16"/>
  <c r="F25" i="16"/>
  <c r="E25" i="16"/>
  <c r="D25" i="16"/>
  <c r="C25" i="16"/>
  <c r="Y24" i="16"/>
  <c r="X24" i="16"/>
  <c r="W24" i="16"/>
  <c r="V24" i="16"/>
  <c r="U24" i="16"/>
  <c r="T24" i="16"/>
  <c r="S24" i="16"/>
  <c r="R24" i="16"/>
  <c r="Q24" i="16"/>
  <c r="P24" i="16"/>
  <c r="O24" i="16"/>
  <c r="N24" i="16"/>
  <c r="M24" i="16"/>
  <c r="L24" i="16"/>
  <c r="K24" i="16"/>
  <c r="J24" i="16"/>
  <c r="I24" i="16"/>
  <c r="H24" i="16"/>
  <c r="G24" i="16"/>
  <c r="F24" i="16"/>
  <c r="E24" i="16"/>
  <c r="D24" i="16"/>
  <c r="C24" i="16"/>
  <c r="Y23" i="16"/>
  <c r="X23" i="16"/>
  <c r="W23" i="16"/>
  <c r="V23" i="16"/>
  <c r="U23" i="16"/>
  <c r="T23" i="16"/>
  <c r="S23" i="16"/>
  <c r="R23" i="16"/>
  <c r="Q23" i="16"/>
  <c r="P23" i="16"/>
  <c r="O23" i="16"/>
  <c r="N23" i="16"/>
  <c r="M23" i="16"/>
  <c r="L23" i="16"/>
  <c r="K23" i="16"/>
  <c r="J23" i="16"/>
  <c r="I23" i="16"/>
  <c r="H23" i="16"/>
  <c r="G23" i="16"/>
  <c r="F23" i="16"/>
  <c r="E23" i="16"/>
  <c r="D23" i="16"/>
  <c r="C23" i="16"/>
  <c r="Y4" i="16"/>
  <c r="X4" i="16"/>
  <c r="W4" i="16"/>
  <c r="W3" i="16" s="1"/>
  <c r="W9" i="4" s="1"/>
  <c r="V4" i="16"/>
  <c r="V3" i="16" s="1"/>
  <c r="V9" i="4" s="1"/>
  <c r="U4" i="16"/>
  <c r="U3" i="16" s="1"/>
  <c r="U9" i="4" s="1"/>
  <c r="T4" i="16"/>
  <c r="T3" i="16" s="1"/>
  <c r="T9" i="4" s="1"/>
  <c r="S4" i="16"/>
  <c r="S3" i="16" s="1"/>
  <c r="S9" i="4" s="1"/>
  <c r="R4" i="16"/>
  <c r="R3" i="16" s="1"/>
  <c r="R9" i="4" s="1"/>
  <c r="Q4" i="16"/>
  <c r="Q3" i="16" s="1"/>
  <c r="Q9" i="4" s="1"/>
  <c r="P4" i="16"/>
  <c r="P3" i="16" s="1"/>
  <c r="P9" i="4" s="1"/>
  <c r="O4" i="16"/>
  <c r="O3" i="16" s="1"/>
  <c r="O9" i="4" s="1"/>
  <c r="N4" i="16"/>
  <c r="M4" i="16"/>
  <c r="M3" i="16" s="1"/>
  <c r="M9" i="4" s="1"/>
  <c r="L4" i="16"/>
  <c r="K4" i="16"/>
  <c r="J4" i="16"/>
  <c r="J3" i="16" s="1"/>
  <c r="J9" i="4" s="1"/>
  <c r="I4" i="16"/>
  <c r="I3" i="16" s="1"/>
  <c r="H4" i="16"/>
  <c r="G4" i="16"/>
  <c r="G3" i="16" s="1"/>
  <c r="F4" i="16"/>
  <c r="E4" i="16"/>
  <c r="D4" i="16"/>
  <c r="C4" i="16"/>
  <c r="B4" i="16"/>
  <c r="Y3" i="16"/>
  <c r="X3" i="16"/>
  <c r="N3" i="16"/>
  <c r="N9" i="4" s="1"/>
  <c r="L3" i="16"/>
  <c r="K3" i="16"/>
  <c r="K9" i="4" s="1"/>
  <c r="H3" i="16"/>
  <c r="F3" i="16"/>
  <c r="F9" i="4" s="1"/>
  <c r="E3" i="16"/>
  <c r="E9" i="4" s="1"/>
  <c r="D3" i="16"/>
  <c r="D9" i="4" s="1"/>
  <c r="C3" i="16"/>
  <c r="C9" i="4" s="1"/>
  <c r="B3" i="16"/>
  <c r="Y260" i="15"/>
  <c r="X260" i="15"/>
  <c r="W260" i="15"/>
  <c r="V260" i="15"/>
  <c r="U260" i="15"/>
  <c r="T260" i="15"/>
  <c r="S260" i="15"/>
  <c r="R260" i="15"/>
  <c r="Q260" i="15"/>
  <c r="P260" i="15"/>
  <c r="O260" i="15"/>
  <c r="N260" i="15"/>
  <c r="M260" i="15"/>
  <c r="L260" i="15"/>
  <c r="K260" i="15"/>
  <c r="J260" i="15"/>
  <c r="I260" i="15"/>
  <c r="H260" i="15"/>
  <c r="G260" i="15"/>
  <c r="F260" i="15"/>
  <c r="E260" i="15"/>
  <c r="D260" i="15"/>
  <c r="C260" i="15"/>
  <c r="B260" i="15"/>
  <c r="Y259" i="15"/>
  <c r="X259" i="15"/>
  <c r="W259" i="15"/>
  <c r="V259" i="15"/>
  <c r="U259" i="15"/>
  <c r="T259" i="15"/>
  <c r="S259" i="15"/>
  <c r="R259" i="15"/>
  <c r="Q259" i="15"/>
  <c r="P259" i="15"/>
  <c r="O259" i="15"/>
  <c r="N259" i="15"/>
  <c r="M259" i="15"/>
  <c r="L259" i="15"/>
  <c r="K259" i="15"/>
  <c r="J259" i="15"/>
  <c r="I259" i="15"/>
  <c r="H259" i="15"/>
  <c r="G259" i="15"/>
  <c r="F259" i="15"/>
  <c r="E259" i="15"/>
  <c r="D259" i="15"/>
  <c r="C259" i="15"/>
  <c r="B259" i="15"/>
  <c r="Y258" i="15"/>
  <c r="X258" i="15"/>
  <c r="W258" i="15"/>
  <c r="V258" i="15"/>
  <c r="U258" i="15"/>
  <c r="T258" i="15"/>
  <c r="S258" i="15"/>
  <c r="R258" i="15"/>
  <c r="Q258" i="15"/>
  <c r="P258" i="15"/>
  <c r="O258" i="15"/>
  <c r="N258" i="15"/>
  <c r="M258" i="15"/>
  <c r="L258" i="15"/>
  <c r="K258" i="15"/>
  <c r="J258" i="15"/>
  <c r="I258" i="15"/>
  <c r="H258" i="15"/>
  <c r="G258" i="15"/>
  <c r="F258" i="15"/>
  <c r="E258" i="15"/>
  <c r="D258" i="15"/>
  <c r="C258" i="15"/>
  <c r="B258" i="15"/>
  <c r="Y257" i="15"/>
  <c r="X257" i="15"/>
  <c r="W257" i="15"/>
  <c r="V257" i="15"/>
  <c r="U257" i="15"/>
  <c r="T257" i="15"/>
  <c r="S257" i="15"/>
  <c r="R257" i="15"/>
  <c r="Q257" i="15"/>
  <c r="P257" i="15"/>
  <c r="O257" i="15"/>
  <c r="N257" i="15"/>
  <c r="M257" i="15"/>
  <c r="L257" i="15"/>
  <c r="K257" i="15"/>
  <c r="J257" i="15"/>
  <c r="I257" i="15"/>
  <c r="H257" i="15"/>
  <c r="G257" i="15"/>
  <c r="F257" i="15"/>
  <c r="E257" i="15"/>
  <c r="D257" i="15"/>
  <c r="C257" i="15"/>
  <c r="B257" i="15"/>
  <c r="Y256" i="15"/>
  <c r="X256" i="15"/>
  <c r="W256" i="15"/>
  <c r="V256" i="15"/>
  <c r="U256" i="15"/>
  <c r="T256" i="15"/>
  <c r="S256" i="15"/>
  <c r="R256" i="15"/>
  <c r="Q256" i="15"/>
  <c r="P256" i="15"/>
  <c r="O256" i="15"/>
  <c r="N256" i="15"/>
  <c r="M256" i="15"/>
  <c r="L256" i="15"/>
  <c r="K256" i="15"/>
  <c r="J256" i="15"/>
  <c r="I256" i="15"/>
  <c r="H256" i="15"/>
  <c r="G256" i="15"/>
  <c r="F256" i="15"/>
  <c r="E256" i="15"/>
  <c r="D256" i="15"/>
  <c r="C256" i="15"/>
  <c r="B256" i="15"/>
  <c r="Y255" i="15"/>
  <c r="X255" i="15"/>
  <c r="W255" i="15"/>
  <c r="V255" i="15"/>
  <c r="U255" i="15"/>
  <c r="T255" i="15"/>
  <c r="S255" i="15"/>
  <c r="R255" i="15"/>
  <c r="Q255" i="15"/>
  <c r="P255" i="15"/>
  <c r="O255" i="15"/>
  <c r="N255" i="15"/>
  <c r="M255" i="15"/>
  <c r="L255" i="15"/>
  <c r="K255" i="15"/>
  <c r="J255" i="15"/>
  <c r="I255" i="15"/>
  <c r="H255" i="15"/>
  <c r="G255" i="15"/>
  <c r="F255" i="15"/>
  <c r="E255" i="15"/>
  <c r="D255" i="15"/>
  <c r="C255" i="15"/>
  <c r="B255" i="15"/>
  <c r="Y254" i="15"/>
  <c r="X254" i="15"/>
  <c r="W254" i="15"/>
  <c r="V254" i="15"/>
  <c r="U254" i="15"/>
  <c r="T254" i="15"/>
  <c r="S254" i="15"/>
  <c r="R254" i="15"/>
  <c r="Q254" i="15"/>
  <c r="P254" i="15"/>
  <c r="O254" i="15"/>
  <c r="N254" i="15"/>
  <c r="M254" i="15"/>
  <c r="L254" i="15"/>
  <c r="K254" i="15"/>
  <c r="J254" i="15"/>
  <c r="I254" i="15"/>
  <c r="H254" i="15"/>
  <c r="G254" i="15"/>
  <c r="F254" i="15"/>
  <c r="E254" i="15"/>
  <c r="D254" i="15"/>
  <c r="C254" i="15"/>
  <c r="B254" i="15"/>
  <c r="Y250" i="15"/>
  <c r="X250" i="15"/>
  <c r="W250" i="15"/>
  <c r="V250" i="15"/>
  <c r="U250" i="15"/>
  <c r="T250" i="15"/>
  <c r="S250" i="15"/>
  <c r="R250" i="15"/>
  <c r="Q250" i="15"/>
  <c r="P250" i="15"/>
  <c r="O250" i="15"/>
  <c r="N250" i="15"/>
  <c r="M250" i="15"/>
  <c r="L250" i="15"/>
  <c r="K250" i="15"/>
  <c r="J250" i="15"/>
  <c r="I250" i="15"/>
  <c r="H250" i="15"/>
  <c r="G250" i="15"/>
  <c r="F250" i="15"/>
  <c r="E250" i="15"/>
  <c r="D250" i="15"/>
  <c r="C250" i="15"/>
  <c r="B250" i="15"/>
  <c r="Y249" i="15"/>
  <c r="X249" i="15"/>
  <c r="W249" i="15"/>
  <c r="V249" i="15"/>
  <c r="U249" i="15"/>
  <c r="T249" i="15"/>
  <c r="S249" i="15"/>
  <c r="R249" i="15"/>
  <c r="Q249" i="15"/>
  <c r="P249" i="15"/>
  <c r="O249" i="15"/>
  <c r="N249" i="15"/>
  <c r="M249" i="15"/>
  <c r="L249" i="15"/>
  <c r="K249" i="15"/>
  <c r="J249" i="15"/>
  <c r="I249" i="15"/>
  <c r="H249" i="15"/>
  <c r="G249" i="15"/>
  <c r="F249" i="15"/>
  <c r="E249" i="15"/>
  <c r="D249" i="15"/>
  <c r="C249" i="15"/>
  <c r="B249" i="15"/>
  <c r="Y248" i="15"/>
  <c r="X248" i="15"/>
  <c r="W248" i="15"/>
  <c r="V248" i="15"/>
  <c r="U248" i="15"/>
  <c r="T248" i="15"/>
  <c r="S248" i="15"/>
  <c r="R248" i="15"/>
  <c r="Q248" i="15"/>
  <c r="P248" i="15"/>
  <c r="O248" i="15"/>
  <c r="N248" i="15"/>
  <c r="M248" i="15"/>
  <c r="L248" i="15"/>
  <c r="K248" i="15"/>
  <c r="J248" i="15"/>
  <c r="I248" i="15"/>
  <c r="H248" i="15"/>
  <c r="G248" i="15"/>
  <c r="F248" i="15"/>
  <c r="E248" i="15"/>
  <c r="D248" i="15"/>
  <c r="C248" i="15"/>
  <c r="B248" i="15"/>
  <c r="Y247" i="15"/>
  <c r="X247" i="15"/>
  <c r="W247" i="15"/>
  <c r="V247" i="15"/>
  <c r="U247" i="15"/>
  <c r="T247" i="15"/>
  <c r="S247" i="15"/>
  <c r="R247" i="15"/>
  <c r="Q247" i="15"/>
  <c r="P247" i="15"/>
  <c r="O247" i="15"/>
  <c r="N247" i="15"/>
  <c r="M247" i="15"/>
  <c r="L247" i="15"/>
  <c r="K247" i="15"/>
  <c r="J247" i="15"/>
  <c r="I247" i="15"/>
  <c r="H247" i="15"/>
  <c r="G247" i="15"/>
  <c r="F247" i="15"/>
  <c r="E247" i="15"/>
  <c r="D247" i="15"/>
  <c r="C247" i="15"/>
  <c r="B247" i="15"/>
  <c r="Y246" i="15"/>
  <c r="X246" i="15"/>
  <c r="W246" i="15"/>
  <c r="V246" i="15"/>
  <c r="U246" i="15"/>
  <c r="T246" i="15"/>
  <c r="S246" i="15"/>
  <c r="R246" i="15"/>
  <c r="Q246" i="15"/>
  <c r="P246" i="15"/>
  <c r="O246" i="15"/>
  <c r="N246" i="15"/>
  <c r="M246" i="15"/>
  <c r="L246" i="15"/>
  <c r="K246" i="15"/>
  <c r="J246" i="15"/>
  <c r="I246" i="15"/>
  <c r="H246" i="15"/>
  <c r="G246" i="15"/>
  <c r="F246" i="15"/>
  <c r="E246" i="15"/>
  <c r="D246" i="15"/>
  <c r="C246" i="15"/>
  <c r="B246" i="15"/>
  <c r="Y245" i="15"/>
  <c r="X245" i="15"/>
  <c r="W245" i="15"/>
  <c r="V245" i="15"/>
  <c r="U245" i="15"/>
  <c r="T245" i="15"/>
  <c r="S245" i="15"/>
  <c r="R245" i="15"/>
  <c r="Q245" i="15"/>
  <c r="P245" i="15"/>
  <c r="O245" i="15"/>
  <c r="N245" i="15"/>
  <c r="M245" i="15"/>
  <c r="L245" i="15"/>
  <c r="K245" i="15"/>
  <c r="J245" i="15"/>
  <c r="I245" i="15"/>
  <c r="H245" i="15"/>
  <c r="G245" i="15"/>
  <c r="F245" i="15"/>
  <c r="E245" i="15"/>
  <c r="D245" i="15"/>
  <c r="C245" i="15"/>
  <c r="B245" i="15"/>
  <c r="Y244" i="15"/>
  <c r="X244" i="15"/>
  <c r="W244" i="15"/>
  <c r="V244" i="15"/>
  <c r="U244" i="15"/>
  <c r="T244" i="15"/>
  <c r="S244" i="15"/>
  <c r="R244" i="15"/>
  <c r="Q244" i="15"/>
  <c r="P244" i="15"/>
  <c r="O244" i="15"/>
  <c r="N244" i="15"/>
  <c r="M244" i="15"/>
  <c r="L244" i="15"/>
  <c r="K244" i="15"/>
  <c r="J244" i="15"/>
  <c r="I244" i="15"/>
  <c r="H244" i="15"/>
  <c r="G244" i="15"/>
  <c r="F244" i="15"/>
  <c r="E244" i="15"/>
  <c r="D244" i="15"/>
  <c r="C244" i="15"/>
  <c r="B244" i="15"/>
  <c r="Y243" i="15"/>
  <c r="X243" i="15"/>
  <c r="W243" i="15"/>
  <c r="V243" i="15"/>
  <c r="U243" i="15"/>
  <c r="T243" i="15"/>
  <c r="S243" i="15"/>
  <c r="R243" i="15"/>
  <c r="Q243" i="15"/>
  <c r="P243" i="15"/>
  <c r="O243" i="15"/>
  <c r="N243" i="15"/>
  <c r="M243" i="15"/>
  <c r="L243" i="15"/>
  <c r="K243" i="15"/>
  <c r="J243" i="15"/>
  <c r="I243" i="15"/>
  <c r="H243" i="15"/>
  <c r="G243" i="15"/>
  <c r="F243" i="15"/>
  <c r="E243" i="15"/>
  <c r="D243" i="15"/>
  <c r="C243" i="15"/>
  <c r="B243" i="15"/>
  <c r="Y240" i="15"/>
  <c r="X240" i="15"/>
  <c r="W240" i="15"/>
  <c r="V240" i="15"/>
  <c r="U240" i="15"/>
  <c r="T240" i="15"/>
  <c r="S240" i="15"/>
  <c r="R240" i="15"/>
  <c r="Q240" i="15"/>
  <c r="P240" i="15"/>
  <c r="O240" i="15"/>
  <c r="N240" i="15"/>
  <c r="M240" i="15"/>
  <c r="L240" i="15"/>
  <c r="K240" i="15"/>
  <c r="J240" i="15"/>
  <c r="I240" i="15"/>
  <c r="H240" i="15"/>
  <c r="G240" i="15"/>
  <c r="F240" i="15"/>
  <c r="E240" i="15"/>
  <c r="D240" i="15"/>
  <c r="C240" i="15"/>
  <c r="B240" i="15"/>
  <c r="Y239" i="15"/>
  <c r="X239" i="15"/>
  <c r="W239" i="15"/>
  <c r="V239" i="15"/>
  <c r="U239" i="15"/>
  <c r="T239" i="15"/>
  <c r="S239" i="15"/>
  <c r="R239" i="15"/>
  <c r="Q239" i="15"/>
  <c r="P239" i="15"/>
  <c r="O239" i="15"/>
  <c r="N239" i="15"/>
  <c r="M239" i="15"/>
  <c r="L239" i="15"/>
  <c r="K239" i="15"/>
  <c r="J239" i="15"/>
  <c r="I239" i="15"/>
  <c r="H239" i="15"/>
  <c r="G239" i="15"/>
  <c r="F239" i="15"/>
  <c r="E239" i="15"/>
  <c r="D239" i="15"/>
  <c r="C239" i="15"/>
  <c r="B239" i="15"/>
  <c r="Y238" i="15"/>
  <c r="X238" i="15"/>
  <c r="W238" i="15"/>
  <c r="V238" i="15"/>
  <c r="U238" i="15"/>
  <c r="T238" i="15"/>
  <c r="S238" i="15"/>
  <c r="R238" i="15"/>
  <c r="Q238" i="15"/>
  <c r="P238" i="15"/>
  <c r="O238" i="15"/>
  <c r="N238" i="15"/>
  <c r="M238" i="15"/>
  <c r="L238" i="15"/>
  <c r="K238" i="15"/>
  <c r="J238" i="15"/>
  <c r="I238" i="15"/>
  <c r="H238" i="15"/>
  <c r="G238" i="15"/>
  <c r="F238" i="15"/>
  <c r="E238" i="15"/>
  <c r="D238" i="15"/>
  <c r="C238" i="15"/>
  <c r="B238" i="15"/>
  <c r="Y237" i="15"/>
  <c r="X237" i="15"/>
  <c r="W237" i="15"/>
  <c r="V237" i="15"/>
  <c r="U237" i="15"/>
  <c r="T237" i="15"/>
  <c r="S237" i="15"/>
  <c r="R237" i="15"/>
  <c r="Q237" i="15"/>
  <c r="P237" i="15"/>
  <c r="O237" i="15"/>
  <c r="N237" i="15"/>
  <c r="M237" i="15"/>
  <c r="L237" i="15"/>
  <c r="K237" i="15"/>
  <c r="J237" i="15"/>
  <c r="I237" i="15"/>
  <c r="H237" i="15"/>
  <c r="G237" i="15"/>
  <c r="F237" i="15"/>
  <c r="E237" i="15"/>
  <c r="D237" i="15"/>
  <c r="C237" i="15"/>
  <c r="B237" i="15"/>
  <c r="Y236" i="15"/>
  <c r="X236" i="15"/>
  <c r="W236" i="15"/>
  <c r="V236" i="15"/>
  <c r="U236" i="15"/>
  <c r="T236" i="15"/>
  <c r="S236" i="15"/>
  <c r="R236" i="15"/>
  <c r="Q236" i="15"/>
  <c r="P236" i="15"/>
  <c r="O236" i="15"/>
  <c r="N236" i="15"/>
  <c r="M236" i="15"/>
  <c r="L236" i="15"/>
  <c r="K236" i="15"/>
  <c r="J236" i="15"/>
  <c r="I236" i="15"/>
  <c r="H236" i="15"/>
  <c r="G236" i="15"/>
  <c r="F236" i="15"/>
  <c r="E236" i="15"/>
  <c r="D236" i="15"/>
  <c r="C236" i="15"/>
  <c r="B236" i="15"/>
  <c r="Y235" i="15"/>
  <c r="X235" i="15"/>
  <c r="W235" i="15"/>
  <c r="V235" i="15"/>
  <c r="U235" i="15"/>
  <c r="T235" i="15"/>
  <c r="S235" i="15"/>
  <c r="R235" i="15"/>
  <c r="Q235" i="15"/>
  <c r="P235" i="15"/>
  <c r="O235" i="15"/>
  <c r="N235" i="15"/>
  <c r="M235" i="15"/>
  <c r="L235" i="15"/>
  <c r="K235" i="15"/>
  <c r="J235" i="15"/>
  <c r="I235" i="15"/>
  <c r="H235" i="15"/>
  <c r="G235" i="15"/>
  <c r="F235" i="15"/>
  <c r="E235" i="15"/>
  <c r="D235" i="15"/>
  <c r="C235" i="15"/>
  <c r="B235" i="15"/>
  <c r="Y234" i="15"/>
  <c r="X234" i="15"/>
  <c r="W234" i="15"/>
  <c r="V234" i="15"/>
  <c r="U234" i="15"/>
  <c r="T234" i="15"/>
  <c r="S234" i="15"/>
  <c r="R234" i="15"/>
  <c r="Q234" i="15"/>
  <c r="P234" i="15"/>
  <c r="O234" i="15"/>
  <c r="N234" i="15"/>
  <c r="M234" i="15"/>
  <c r="L234" i="15"/>
  <c r="K234" i="15"/>
  <c r="J234" i="15"/>
  <c r="I234" i="15"/>
  <c r="H234" i="15"/>
  <c r="G234" i="15"/>
  <c r="F234" i="15"/>
  <c r="E234" i="15"/>
  <c r="D234" i="15"/>
  <c r="C234" i="15"/>
  <c r="B234" i="15"/>
  <c r="Y231" i="15"/>
  <c r="X231" i="15"/>
  <c r="W231" i="15"/>
  <c r="V231" i="15"/>
  <c r="U231" i="15"/>
  <c r="T231" i="15"/>
  <c r="S231" i="15"/>
  <c r="R231" i="15"/>
  <c r="Q231" i="15"/>
  <c r="P231" i="15"/>
  <c r="O231" i="15"/>
  <c r="N231" i="15"/>
  <c r="M231" i="15"/>
  <c r="L231" i="15"/>
  <c r="K231" i="15"/>
  <c r="J231" i="15"/>
  <c r="I231" i="15"/>
  <c r="H231" i="15"/>
  <c r="G231" i="15"/>
  <c r="F231" i="15"/>
  <c r="E231" i="15"/>
  <c r="D231" i="15"/>
  <c r="C231" i="15"/>
  <c r="B231" i="15"/>
  <c r="Y230" i="15"/>
  <c r="X230" i="15"/>
  <c r="W230" i="15"/>
  <c r="V230" i="15"/>
  <c r="U230" i="15"/>
  <c r="T230" i="15"/>
  <c r="S230" i="15"/>
  <c r="R230" i="15"/>
  <c r="Q230" i="15"/>
  <c r="P230" i="15"/>
  <c r="O230" i="15"/>
  <c r="N230" i="15"/>
  <c r="M230" i="15"/>
  <c r="L230" i="15"/>
  <c r="K230" i="15"/>
  <c r="J230" i="15"/>
  <c r="I230" i="15"/>
  <c r="H230" i="15"/>
  <c r="G230" i="15"/>
  <c r="F230" i="15"/>
  <c r="E230" i="15"/>
  <c r="D230" i="15"/>
  <c r="C230" i="15"/>
  <c r="B230" i="15"/>
  <c r="Y229" i="15"/>
  <c r="X229" i="15"/>
  <c r="W229" i="15"/>
  <c r="V229" i="15"/>
  <c r="U229" i="15"/>
  <c r="T229" i="15"/>
  <c r="S229" i="15"/>
  <c r="R229" i="15"/>
  <c r="Q229" i="15"/>
  <c r="P229" i="15"/>
  <c r="O229" i="15"/>
  <c r="N229" i="15"/>
  <c r="M229" i="15"/>
  <c r="L229" i="15"/>
  <c r="K229" i="15"/>
  <c r="J229" i="15"/>
  <c r="I229" i="15"/>
  <c r="H229" i="15"/>
  <c r="G229" i="15"/>
  <c r="F229" i="15"/>
  <c r="E229" i="15"/>
  <c r="D229" i="15"/>
  <c r="C229" i="15"/>
  <c r="B229" i="15"/>
  <c r="Y228" i="15"/>
  <c r="X228" i="15"/>
  <c r="W228" i="15"/>
  <c r="V228" i="15"/>
  <c r="U228" i="15"/>
  <c r="T228" i="15"/>
  <c r="S228" i="15"/>
  <c r="R228" i="15"/>
  <c r="Q228" i="15"/>
  <c r="P228" i="15"/>
  <c r="O228" i="15"/>
  <c r="N228" i="15"/>
  <c r="M228" i="15"/>
  <c r="L228" i="15"/>
  <c r="K228" i="15"/>
  <c r="J228" i="15"/>
  <c r="I228" i="15"/>
  <c r="H228" i="15"/>
  <c r="G228" i="15"/>
  <c r="F228" i="15"/>
  <c r="E228" i="15"/>
  <c r="D228" i="15"/>
  <c r="C228" i="15"/>
  <c r="B228" i="15"/>
  <c r="Y227" i="15"/>
  <c r="X227" i="15"/>
  <c r="W227" i="15"/>
  <c r="V227" i="15"/>
  <c r="U227" i="15"/>
  <c r="T227" i="15"/>
  <c r="S227" i="15"/>
  <c r="R227" i="15"/>
  <c r="Q227" i="15"/>
  <c r="P227" i="15"/>
  <c r="O227" i="15"/>
  <c r="N227" i="15"/>
  <c r="M227" i="15"/>
  <c r="L227" i="15"/>
  <c r="K227" i="15"/>
  <c r="J227" i="15"/>
  <c r="I227" i="15"/>
  <c r="H227" i="15"/>
  <c r="G227" i="15"/>
  <c r="F227" i="15"/>
  <c r="E227" i="15"/>
  <c r="D227" i="15"/>
  <c r="C227" i="15"/>
  <c r="B227" i="15"/>
  <c r="Y226" i="15"/>
  <c r="X226" i="15"/>
  <c r="W226" i="15"/>
  <c r="V226" i="15"/>
  <c r="U226" i="15"/>
  <c r="T226" i="15"/>
  <c r="S226" i="15"/>
  <c r="R226" i="15"/>
  <c r="Q226" i="15"/>
  <c r="P226" i="15"/>
  <c r="O226" i="15"/>
  <c r="N226" i="15"/>
  <c r="M226" i="15"/>
  <c r="L226" i="15"/>
  <c r="K226" i="15"/>
  <c r="J226" i="15"/>
  <c r="I226" i="15"/>
  <c r="H226" i="15"/>
  <c r="G226" i="15"/>
  <c r="F226" i="15"/>
  <c r="E226" i="15"/>
  <c r="D226" i="15"/>
  <c r="C226" i="15"/>
  <c r="B226" i="15"/>
  <c r="Y225" i="15"/>
  <c r="X225" i="15"/>
  <c r="W225" i="15"/>
  <c r="V225" i="15"/>
  <c r="U225" i="15"/>
  <c r="T225" i="15"/>
  <c r="S225" i="15"/>
  <c r="R225" i="15"/>
  <c r="Q225" i="15"/>
  <c r="P225" i="15"/>
  <c r="O225" i="15"/>
  <c r="N225" i="15"/>
  <c r="M225" i="15"/>
  <c r="L225" i="15"/>
  <c r="K225" i="15"/>
  <c r="J225" i="15"/>
  <c r="I225" i="15"/>
  <c r="H225" i="15"/>
  <c r="G225" i="15"/>
  <c r="F225" i="15"/>
  <c r="E225" i="15"/>
  <c r="D225" i="15"/>
  <c r="C225" i="15"/>
  <c r="B225" i="15"/>
  <c r="Y224" i="15"/>
  <c r="X224" i="15"/>
  <c r="W224" i="15"/>
  <c r="V224" i="15"/>
  <c r="U224" i="15"/>
  <c r="T224" i="15"/>
  <c r="S224" i="15"/>
  <c r="R224" i="15"/>
  <c r="Q224" i="15"/>
  <c r="P224" i="15"/>
  <c r="O224" i="15"/>
  <c r="N224" i="15"/>
  <c r="M224" i="15"/>
  <c r="L224" i="15"/>
  <c r="K224" i="15"/>
  <c r="J224" i="15"/>
  <c r="I224" i="15"/>
  <c r="H224" i="15"/>
  <c r="G224" i="15"/>
  <c r="F224" i="15"/>
  <c r="E224" i="15"/>
  <c r="D224" i="15"/>
  <c r="C224" i="15"/>
  <c r="B224" i="15"/>
  <c r="Y219" i="15"/>
  <c r="X219" i="15"/>
  <c r="W219" i="15"/>
  <c r="V219" i="15"/>
  <c r="U219" i="15"/>
  <c r="T219" i="15"/>
  <c r="S219" i="15"/>
  <c r="R219" i="15"/>
  <c r="Q219" i="15"/>
  <c r="P219" i="15"/>
  <c r="O219" i="15"/>
  <c r="N219" i="15"/>
  <c r="M219" i="15"/>
  <c r="L219" i="15"/>
  <c r="K219" i="15"/>
  <c r="J219" i="15"/>
  <c r="I219" i="15"/>
  <c r="H219" i="15"/>
  <c r="G219" i="15"/>
  <c r="F219" i="15"/>
  <c r="E219" i="15"/>
  <c r="D219" i="15"/>
  <c r="C219" i="15"/>
  <c r="B219" i="15"/>
  <c r="Y215" i="15"/>
  <c r="X215" i="15"/>
  <c r="W215" i="15"/>
  <c r="V215" i="15"/>
  <c r="U215" i="15"/>
  <c r="T215" i="15"/>
  <c r="S215" i="15"/>
  <c r="R215" i="15"/>
  <c r="Q215" i="15"/>
  <c r="P215" i="15"/>
  <c r="O215" i="15"/>
  <c r="N215" i="15"/>
  <c r="M215" i="15"/>
  <c r="L215" i="15"/>
  <c r="K215" i="15"/>
  <c r="J215" i="15"/>
  <c r="I215" i="15"/>
  <c r="H215" i="15"/>
  <c r="G215" i="15"/>
  <c r="F215" i="15"/>
  <c r="E215" i="15"/>
  <c r="D215" i="15"/>
  <c r="C215" i="15"/>
  <c r="B215" i="15"/>
  <c r="Y212" i="15"/>
  <c r="X212" i="15"/>
  <c r="W212" i="15"/>
  <c r="V212" i="15"/>
  <c r="U212" i="15"/>
  <c r="T212" i="15"/>
  <c r="S212" i="15"/>
  <c r="R212" i="15"/>
  <c r="Q212" i="15"/>
  <c r="P212" i="15"/>
  <c r="O212" i="15"/>
  <c r="N212" i="15"/>
  <c r="M212" i="15"/>
  <c r="L212" i="15"/>
  <c r="K212" i="15"/>
  <c r="J212" i="15"/>
  <c r="I212" i="15"/>
  <c r="H212" i="15"/>
  <c r="G212" i="15"/>
  <c r="F212" i="15"/>
  <c r="E212" i="15"/>
  <c r="D212" i="15"/>
  <c r="C212" i="15"/>
  <c r="B212" i="15"/>
  <c r="Y208" i="15"/>
  <c r="X208" i="15"/>
  <c r="W208" i="15"/>
  <c r="V208" i="15"/>
  <c r="U208" i="15"/>
  <c r="T208" i="15"/>
  <c r="S208" i="15"/>
  <c r="R208" i="15"/>
  <c r="Q208" i="15"/>
  <c r="P208" i="15"/>
  <c r="O208" i="15"/>
  <c r="N208" i="15"/>
  <c r="M208" i="15"/>
  <c r="L208" i="15"/>
  <c r="K208" i="15"/>
  <c r="J208" i="15"/>
  <c r="I208" i="15"/>
  <c r="H208" i="15"/>
  <c r="G208" i="15"/>
  <c r="F208" i="15"/>
  <c r="E208" i="15"/>
  <c r="D208" i="15"/>
  <c r="C208" i="15"/>
  <c r="B208" i="15"/>
  <c r="Y207" i="15"/>
  <c r="X207" i="15"/>
  <c r="W207" i="15"/>
  <c r="V207" i="15"/>
  <c r="U207" i="15"/>
  <c r="T207" i="15"/>
  <c r="S207" i="15"/>
  <c r="R207" i="15"/>
  <c r="Q207" i="15"/>
  <c r="P207" i="15"/>
  <c r="O207" i="15"/>
  <c r="N207" i="15"/>
  <c r="M207" i="15"/>
  <c r="L207" i="15"/>
  <c r="K207" i="15"/>
  <c r="J207" i="15"/>
  <c r="I207" i="15"/>
  <c r="H207" i="15"/>
  <c r="G207" i="15"/>
  <c r="F207" i="15"/>
  <c r="E207" i="15"/>
  <c r="D207" i="15"/>
  <c r="C207" i="15"/>
  <c r="B207" i="15"/>
  <c r="Y206" i="15"/>
  <c r="X206" i="15"/>
  <c r="W206" i="15"/>
  <c r="V206" i="15"/>
  <c r="U206" i="15"/>
  <c r="T206" i="15"/>
  <c r="S206" i="15"/>
  <c r="R206" i="15"/>
  <c r="Q206" i="15"/>
  <c r="P206" i="15"/>
  <c r="O206" i="15"/>
  <c r="N206" i="15"/>
  <c r="M206" i="15"/>
  <c r="L206" i="15"/>
  <c r="K206" i="15"/>
  <c r="J206" i="15"/>
  <c r="I206" i="15"/>
  <c r="H206" i="15"/>
  <c r="G206" i="15"/>
  <c r="F206" i="15"/>
  <c r="E206" i="15"/>
  <c r="D206" i="15"/>
  <c r="C206" i="15"/>
  <c r="B206" i="15"/>
  <c r="Y205" i="15"/>
  <c r="X205" i="15"/>
  <c r="W205" i="15"/>
  <c r="V205" i="15"/>
  <c r="U205" i="15"/>
  <c r="T205" i="15"/>
  <c r="S205" i="15"/>
  <c r="R205" i="15"/>
  <c r="Q205" i="15"/>
  <c r="P205" i="15"/>
  <c r="O205" i="15"/>
  <c r="N205" i="15"/>
  <c r="M205" i="15"/>
  <c r="L205" i="15"/>
  <c r="K205" i="15"/>
  <c r="J205" i="15"/>
  <c r="I205" i="15"/>
  <c r="H205" i="15"/>
  <c r="G205" i="15"/>
  <c r="F205" i="15"/>
  <c r="E205" i="15"/>
  <c r="D205" i="15"/>
  <c r="C205" i="15"/>
  <c r="B205" i="15"/>
  <c r="Y202" i="15"/>
  <c r="X202" i="15"/>
  <c r="W202" i="15"/>
  <c r="V202" i="15"/>
  <c r="U202" i="15"/>
  <c r="T202" i="15"/>
  <c r="S202" i="15"/>
  <c r="R202" i="15"/>
  <c r="Q202" i="15"/>
  <c r="P202" i="15"/>
  <c r="O202" i="15"/>
  <c r="N202" i="15"/>
  <c r="M202" i="15"/>
  <c r="L202" i="15"/>
  <c r="K202" i="15"/>
  <c r="J202" i="15"/>
  <c r="I202" i="15"/>
  <c r="H202" i="15"/>
  <c r="G202" i="15"/>
  <c r="F202" i="15"/>
  <c r="E202" i="15"/>
  <c r="D202" i="15"/>
  <c r="C202" i="15"/>
  <c r="B202" i="15"/>
  <c r="Y201" i="15"/>
  <c r="X201" i="15"/>
  <c r="W201" i="15"/>
  <c r="V201" i="15"/>
  <c r="U201" i="15"/>
  <c r="T201" i="15"/>
  <c r="S201" i="15"/>
  <c r="R201" i="15"/>
  <c r="Q201" i="15"/>
  <c r="P201" i="15"/>
  <c r="O201" i="15"/>
  <c r="N201" i="15"/>
  <c r="M201" i="15"/>
  <c r="L201" i="15"/>
  <c r="K201" i="15"/>
  <c r="J201" i="15"/>
  <c r="I201" i="15"/>
  <c r="H201" i="15"/>
  <c r="G201" i="15"/>
  <c r="F201" i="15"/>
  <c r="E201" i="15"/>
  <c r="D201" i="15"/>
  <c r="C201" i="15"/>
  <c r="B201" i="15"/>
  <c r="Y200" i="15"/>
  <c r="X200" i="15"/>
  <c r="W200" i="15"/>
  <c r="V200" i="15"/>
  <c r="U200" i="15"/>
  <c r="T200" i="15"/>
  <c r="S200" i="15"/>
  <c r="R200" i="15"/>
  <c r="Q200" i="15"/>
  <c r="P200" i="15"/>
  <c r="O200" i="15"/>
  <c r="N200" i="15"/>
  <c r="M200" i="15"/>
  <c r="L200" i="15"/>
  <c r="K200" i="15"/>
  <c r="J200" i="15"/>
  <c r="I200" i="15"/>
  <c r="H200" i="15"/>
  <c r="G200" i="15"/>
  <c r="F200" i="15"/>
  <c r="E200" i="15"/>
  <c r="D200" i="15"/>
  <c r="C200" i="15"/>
  <c r="B200" i="15"/>
  <c r="Y198" i="15"/>
  <c r="X198" i="15"/>
  <c r="W198" i="15"/>
  <c r="V198" i="15"/>
  <c r="U198" i="15"/>
  <c r="T198" i="15"/>
  <c r="S198" i="15"/>
  <c r="R198" i="15"/>
  <c r="Q198" i="15"/>
  <c r="P198" i="15"/>
  <c r="O198" i="15"/>
  <c r="N198" i="15"/>
  <c r="M198" i="15"/>
  <c r="L198" i="15"/>
  <c r="K198" i="15"/>
  <c r="J198" i="15"/>
  <c r="I198" i="15"/>
  <c r="H198" i="15"/>
  <c r="G198" i="15"/>
  <c r="F198" i="15"/>
  <c r="E198" i="15"/>
  <c r="D198" i="15"/>
  <c r="C198" i="15"/>
  <c r="B198" i="15"/>
  <c r="Y197" i="15"/>
  <c r="X197" i="15"/>
  <c r="W197" i="15"/>
  <c r="V197" i="15"/>
  <c r="U197" i="15"/>
  <c r="T197" i="15"/>
  <c r="S197" i="15"/>
  <c r="R197" i="15"/>
  <c r="Q197" i="15"/>
  <c r="P197" i="15"/>
  <c r="O197" i="15"/>
  <c r="N197" i="15"/>
  <c r="M197" i="15"/>
  <c r="L197" i="15"/>
  <c r="K197" i="15"/>
  <c r="J197" i="15"/>
  <c r="I197" i="15"/>
  <c r="H197" i="15"/>
  <c r="G197" i="15"/>
  <c r="F197" i="15"/>
  <c r="E197" i="15"/>
  <c r="D197" i="15"/>
  <c r="C197" i="15"/>
  <c r="B197" i="15"/>
  <c r="Y196" i="15"/>
  <c r="X196" i="15"/>
  <c r="W196" i="15"/>
  <c r="V196" i="15"/>
  <c r="U196" i="15"/>
  <c r="T196" i="15"/>
  <c r="S196" i="15"/>
  <c r="R196" i="15"/>
  <c r="Q196" i="15"/>
  <c r="P196" i="15"/>
  <c r="O196" i="15"/>
  <c r="N196" i="15"/>
  <c r="M196" i="15"/>
  <c r="L196" i="15"/>
  <c r="K196" i="15"/>
  <c r="J196" i="15"/>
  <c r="I196" i="15"/>
  <c r="H196" i="15"/>
  <c r="G196" i="15"/>
  <c r="F196" i="15"/>
  <c r="E196" i="15"/>
  <c r="D196" i="15"/>
  <c r="C196" i="15"/>
  <c r="B196" i="15"/>
  <c r="Y195" i="15"/>
  <c r="X195" i="15"/>
  <c r="W195" i="15"/>
  <c r="V195" i="15"/>
  <c r="U195" i="15"/>
  <c r="T195" i="15"/>
  <c r="S195" i="15"/>
  <c r="R195" i="15"/>
  <c r="Q195" i="15"/>
  <c r="P195" i="15"/>
  <c r="O195" i="15"/>
  <c r="N195" i="15"/>
  <c r="M195" i="15"/>
  <c r="L195" i="15"/>
  <c r="K195" i="15"/>
  <c r="J195" i="15"/>
  <c r="I195" i="15"/>
  <c r="H195" i="15"/>
  <c r="G195" i="15"/>
  <c r="F195" i="15"/>
  <c r="E195" i="15"/>
  <c r="D195" i="15"/>
  <c r="C195" i="15"/>
  <c r="B195" i="15"/>
  <c r="Y194" i="15"/>
  <c r="X194" i="15"/>
  <c r="W194" i="15"/>
  <c r="V194" i="15"/>
  <c r="U194" i="15"/>
  <c r="T194" i="15"/>
  <c r="S194" i="15"/>
  <c r="R194" i="15"/>
  <c r="Q194" i="15"/>
  <c r="P194" i="15"/>
  <c r="O194" i="15"/>
  <c r="N194" i="15"/>
  <c r="M194" i="15"/>
  <c r="L194" i="15"/>
  <c r="K194" i="15"/>
  <c r="J194" i="15"/>
  <c r="I194" i="15"/>
  <c r="H194" i="15"/>
  <c r="G194" i="15"/>
  <c r="F194" i="15"/>
  <c r="E194" i="15"/>
  <c r="D194" i="15"/>
  <c r="C194" i="15"/>
  <c r="B194" i="15"/>
  <c r="Y193" i="15"/>
  <c r="X193" i="15"/>
  <c r="W193" i="15"/>
  <c r="V193" i="15"/>
  <c r="U193" i="15"/>
  <c r="T193" i="15"/>
  <c r="S193" i="15"/>
  <c r="R193" i="15"/>
  <c r="Q193" i="15"/>
  <c r="P193" i="15"/>
  <c r="O193" i="15"/>
  <c r="N193" i="15"/>
  <c r="M193" i="15"/>
  <c r="L193" i="15"/>
  <c r="K193" i="15"/>
  <c r="J193" i="15"/>
  <c r="I193" i="15"/>
  <c r="H193" i="15"/>
  <c r="G193" i="15"/>
  <c r="F193" i="15"/>
  <c r="E193" i="15"/>
  <c r="D193" i="15"/>
  <c r="C193" i="15"/>
  <c r="B193" i="15"/>
  <c r="Y192" i="15"/>
  <c r="X192" i="15"/>
  <c r="W192" i="15"/>
  <c r="V192" i="15"/>
  <c r="U192" i="15"/>
  <c r="T192" i="15"/>
  <c r="S192" i="15"/>
  <c r="R192" i="15"/>
  <c r="Q192" i="15"/>
  <c r="P192" i="15"/>
  <c r="O192" i="15"/>
  <c r="N192" i="15"/>
  <c r="M192" i="15"/>
  <c r="L192" i="15"/>
  <c r="K192" i="15"/>
  <c r="J192" i="15"/>
  <c r="I192" i="15"/>
  <c r="H192" i="15"/>
  <c r="G192" i="15"/>
  <c r="F192" i="15"/>
  <c r="E192" i="15"/>
  <c r="D192" i="15"/>
  <c r="C192" i="15"/>
  <c r="B192" i="15"/>
  <c r="Y191" i="15"/>
  <c r="X191" i="15"/>
  <c r="W191" i="15"/>
  <c r="V191" i="15"/>
  <c r="U191" i="15"/>
  <c r="T191" i="15"/>
  <c r="S191" i="15"/>
  <c r="R191" i="15"/>
  <c r="Q191" i="15"/>
  <c r="Q187" i="15" s="1"/>
  <c r="P191" i="15"/>
  <c r="P187" i="15" s="1"/>
  <c r="O191" i="15"/>
  <c r="N191" i="15"/>
  <c r="M191" i="15"/>
  <c r="L191" i="15"/>
  <c r="K191" i="15"/>
  <c r="J191" i="15"/>
  <c r="I191" i="15"/>
  <c r="H191" i="15"/>
  <c r="G191" i="15"/>
  <c r="F191" i="15"/>
  <c r="E191" i="15"/>
  <c r="D191" i="15"/>
  <c r="C191" i="15"/>
  <c r="B191" i="15"/>
  <c r="Y190" i="15"/>
  <c r="X190" i="15"/>
  <c r="W190" i="15"/>
  <c r="V190" i="15"/>
  <c r="U190" i="15"/>
  <c r="T190" i="15"/>
  <c r="S190" i="15"/>
  <c r="R190" i="15"/>
  <c r="Q190" i="15"/>
  <c r="P190" i="15"/>
  <c r="O190" i="15"/>
  <c r="O187" i="15" s="1"/>
  <c r="N190" i="15"/>
  <c r="N187" i="15" s="1"/>
  <c r="M190" i="15"/>
  <c r="M187" i="15" s="1"/>
  <c r="L190" i="15"/>
  <c r="L187" i="15" s="1"/>
  <c r="K190" i="15"/>
  <c r="J190" i="15"/>
  <c r="I190" i="15"/>
  <c r="H190" i="15"/>
  <c r="G190" i="15"/>
  <c r="F190" i="15"/>
  <c r="E190" i="15"/>
  <c r="D190" i="15"/>
  <c r="C190" i="15"/>
  <c r="B190" i="15"/>
  <c r="Y189" i="15"/>
  <c r="X189" i="15"/>
  <c r="W189" i="15"/>
  <c r="V189" i="15"/>
  <c r="U189" i="15"/>
  <c r="T189" i="15"/>
  <c r="S189" i="15"/>
  <c r="R189" i="15"/>
  <c r="Q189" i="15"/>
  <c r="P189" i="15"/>
  <c r="O189" i="15"/>
  <c r="N189" i="15"/>
  <c r="M189" i="15"/>
  <c r="L189" i="15"/>
  <c r="K189" i="15"/>
  <c r="K187" i="15" s="1"/>
  <c r="J189" i="15"/>
  <c r="J187" i="15" s="1"/>
  <c r="I189" i="15"/>
  <c r="I187" i="15" s="1"/>
  <c r="H189" i="15"/>
  <c r="G189" i="15"/>
  <c r="F189" i="15"/>
  <c r="E189" i="15"/>
  <c r="D189" i="15"/>
  <c r="C189" i="15"/>
  <c r="B189" i="15"/>
  <c r="Y188" i="15"/>
  <c r="X188" i="15"/>
  <c r="X187" i="15" s="1"/>
  <c r="W188" i="15"/>
  <c r="W187" i="15" s="1"/>
  <c r="V188" i="15"/>
  <c r="V187" i="15" s="1"/>
  <c r="U188" i="15"/>
  <c r="U187" i="15" s="1"/>
  <c r="T188" i="15"/>
  <c r="T187" i="15" s="1"/>
  <c r="S188" i="15"/>
  <c r="S187" i="15" s="1"/>
  <c r="R188" i="15"/>
  <c r="Q188" i="15"/>
  <c r="P188" i="15"/>
  <c r="O188" i="15"/>
  <c r="N188" i="15"/>
  <c r="M188" i="15"/>
  <c r="L188" i="15"/>
  <c r="K188" i="15"/>
  <c r="J188" i="15"/>
  <c r="I188" i="15"/>
  <c r="H188" i="15"/>
  <c r="H187" i="15" s="1"/>
  <c r="G188" i="15"/>
  <c r="G187" i="15" s="1"/>
  <c r="F188" i="15"/>
  <c r="F187" i="15" s="1"/>
  <c r="E188" i="15"/>
  <c r="E187" i="15" s="1"/>
  <c r="D188" i="15"/>
  <c r="D187" i="15" s="1"/>
  <c r="C188" i="15"/>
  <c r="C187" i="15" s="1"/>
  <c r="B188" i="15"/>
  <c r="B187" i="15" s="1"/>
  <c r="Y187" i="15"/>
  <c r="R187" i="15"/>
  <c r="Y185" i="15"/>
  <c r="X185" i="15"/>
  <c r="W185" i="15"/>
  <c r="V185" i="15"/>
  <c r="U185" i="15"/>
  <c r="T185" i="15"/>
  <c r="S185" i="15"/>
  <c r="R185" i="15"/>
  <c r="Q185" i="15"/>
  <c r="P185" i="15"/>
  <c r="O185" i="15"/>
  <c r="N185" i="15"/>
  <c r="M185" i="15"/>
  <c r="L185" i="15"/>
  <c r="K185" i="15"/>
  <c r="J185" i="15"/>
  <c r="I185" i="15"/>
  <c r="H185" i="15"/>
  <c r="G185" i="15"/>
  <c r="F185" i="15"/>
  <c r="E185" i="15"/>
  <c r="D185" i="15"/>
  <c r="C185" i="15"/>
  <c r="B185" i="15"/>
  <c r="Y184" i="15"/>
  <c r="X184" i="15"/>
  <c r="W184" i="15"/>
  <c r="V184" i="15"/>
  <c r="U184" i="15"/>
  <c r="T184" i="15"/>
  <c r="S184" i="15"/>
  <c r="R184" i="15"/>
  <c r="Q184" i="15"/>
  <c r="P184" i="15"/>
  <c r="O184" i="15"/>
  <c r="N184" i="15"/>
  <c r="M184" i="15"/>
  <c r="L184" i="15"/>
  <c r="K184" i="15"/>
  <c r="J184" i="15"/>
  <c r="I184" i="15"/>
  <c r="H184" i="15"/>
  <c r="G184" i="15"/>
  <c r="F184" i="15"/>
  <c r="E184" i="15"/>
  <c r="D184" i="15"/>
  <c r="C184" i="15"/>
  <c r="B184" i="15"/>
  <c r="Y183" i="15"/>
  <c r="X183" i="15"/>
  <c r="W183" i="15"/>
  <c r="V183" i="15"/>
  <c r="U183" i="15"/>
  <c r="T183" i="15"/>
  <c r="S183" i="15"/>
  <c r="R183" i="15"/>
  <c r="Q183" i="15"/>
  <c r="P183" i="15"/>
  <c r="O183" i="15"/>
  <c r="N183" i="15"/>
  <c r="M183" i="15"/>
  <c r="L183" i="15"/>
  <c r="K183" i="15"/>
  <c r="J183" i="15"/>
  <c r="I183" i="15"/>
  <c r="H183" i="15"/>
  <c r="G183" i="15"/>
  <c r="F183" i="15"/>
  <c r="E183" i="15"/>
  <c r="D183" i="15"/>
  <c r="C183" i="15"/>
  <c r="B183" i="15"/>
  <c r="Y182" i="15"/>
  <c r="X182" i="15"/>
  <c r="W182" i="15"/>
  <c r="V182" i="15"/>
  <c r="U182" i="15"/>
  <c r="T182" i="15"/>
  <c r="S182" i="15"/>
  <c r="R182" i="15"/>
  <c r="Q182" i="15"/>
  <c r="P182" i="15"/>
  <c r="O182" i="15"/>
  <c r="N182" i="15"/>
  <c r="M182" i="15"/>
  <c r="L182" i="15"/>
  <c r="K182" i="15"/>
  <c r="J182" i="15"/>
  <c r="I182" i="15"/>
  <c r="H182" i="15"/>
  <c r="G182" i="15"/>
  <c r="F182" i="15"/>
  <c r="E182" i="15"/>
  <c r="D182" i="15"/>
  <c r="C182" i="15"/>
  <c r="B182" i="15"/>
  <c r="B171" i="15" s="1"/>
  <c r="U181" i="15"/>
  <c r="E181" i="15"/>
  <c r="Y180" i="15"/>
  <c r="X180" i="15"/>
  <c r="W180" i="15"/>
  <c r="V180" i="15"/>
  <c r="U180" i="15"/>
  <c r="T180" i="15"/>
  <c r="S180" i="15"/>
  <c r="R180" i="15"/>
  <c r="Q180" i="15"/>
  <c r="P180" i="15"/>
  <c r="O180" i="15"/>
  <c r="N180" i="15"/>
  <c r="M180" i="15"/>
  <c r="L180" i="15"/>
  <c r="K180" i="15"/>
  <c r="J180" i="15"/>
  <c r="I180" i="15"/>
  <c r="H180" i="15"/>
  <c r="G180" i="15"/>
  <c r="F180" i="15"/>
  <c r="E180" i="15"/>
  <c r="D180" i="15"/>
  <c r="C180" i="15"/>
  <c r="B180" i="15"/>
  <c r="Y179" i="15"/>
  <c r="X179" i="15"/>
  <c r="W179" i="15"/>
  <c r="V179" i="15"/>
  <c r="U179" i="15"/>
  <c r="T179" i="15"/>
  <c r="S179" i="15"/>
  <c r="R179" i="15"/>
  <c r="Q179" i="15"/>
  <c r="P179" i="15"/>
  <c r="O179" i="15"/>
  <c r="N179" i="15"/>
  <c r="M179" i="15"/>
  <c r="L179" i="15"/>
  <c r="K179" i="15"/>
  <c r="J179" i="15"/>
  <c r="I179" i="15"/>
  <c r="H179" i="15"/>
  <c r="G179" i="15"/>
  <c r="F179" i="15"/>
  <c r="E179" i="15"/>
  <c r="D179" i="15"/>
  <c r="C179" i="15"/>
  <c r="B179" i="15"/>
  <c r="Y178" i="15"/>
  <c r="X178" i="15"/>
  <c r="W178" i="15"/>
  <c r="V178" i="15"/>
  <c r="U178" i="15"/>
  <c r="T178" i="15"/>
  <c r="S178" i="15"/>
  <c r="R178" i="15"/>
  <c r="Q178" i="15"/>
  <c r="P178" i="15"/>
  <c r="O178" i="15"/>
  <c r="N178" i="15"/>
  <c r="M178" i="15"/>
  <c r="L178" i="15"/>
  <c r="K178" i="15"/>
  <c r="J178" i="15"/>
  <c r="I178" i="15"/>
  <c r="H178" i="15"/>
  <c r="G178" i="15"/>
  <c r="F178" i="15"/>
  <c r="E178" i="15"/>
  <c r="D178" i="15"/>
  <c r="C178" i="15"/>
  <c r="B178" i="15"/>
  <c r="Y177" i="15"/>
  <c r="X177" i="15"/>
  <c r="W177" i="15"/>
  <c r="V177" i="15"/>
  <c r="U177" i="15"/>
  <c r="T177" i="15"/>
  <c r="S177" i="15"/>
  <c r="R177" i="15"/>
  <c r="Q177" i="15"/>
  <c r="P177" i="15"/>
  <c r="O177" i="15"/>
  <c r="N177" i="15"/>
  <c r="M177" i="15"/>
  <c r="L177" i="15"/>
  <c r="K177" i="15"/>
  <c r="J177" i="15"/>
  <c r="I177" i="15"/>
  <c r="H177" i="15"/>
  <c r="G177" i="15"/>
  <c r="F177" i="15"/>
  <c r="E177" i="15"/>
  <c r="D177" i="15"/>
  <c r="C177" i="15"/>
  <c r="B177" i="15"/>
  <c r="Y176" i="15"/>
  <c r="X176" i="15"/>
  <c r="W176" i="15"/>
  <c r="V176" i="15"/>
  <c r="U176" i="15"/>
  <c r="T176" i="15"/>
  <c r="S176" i="15"/>
  <c r="R176" i="15"/>
  <c r="Q176" i="15"/>
  <c r="P176" i="15"/>
  <c r="O176" i="15"/>
  <c r="N176" i="15"/>
  <c r="M176" i="15"/>
  <c r="L176" i="15"/>
  <c r="K176" i="15"/>
  <c r="J176" i="15"/>
  <c r="I176" i="15"/>
  <c r="H176" i="15"/>
  <c r="G176" i="15"/>
  <c r="F176" i="15"/>
  <c r="E176" i="15"/>
  <c r="D176" i="15"/>
  <c r="C176" i="15"/>
  <c r="B176" i="15"/>
  <c r="Y175" i="15"/>
  <c r="X175" i="15"/>
  <c r="W175" i="15"/>
  <c r="V175" i="15"/>
  <c r="U175" i="15"/>
  <c r="T175" i="15"/>
  <c r="T171" i="15" s="1"/>
  <c r="S175" i="15"/>
  <c r="S171" i="15" s="1"/>
  <c r="R175" i="15"/>
  <c r="Q175" i="15"/>
  <c r="P175" i="15"/>
  <c r="O175" i="15"/>
  <c r="N175" i="15"/>
  <c r="M175" i="15"/>
  <c r="L175" i="15"/>
  <c r="K175" i="15"/>
  <c r="J175" i="15"/>
  <c r="I175" i="15"/>
  <c r="H175" i="15"/>
  <c r="G175" i="15"/>
  <c r="F175" i="15"/>
  <c r="E175" i="15"/>
  <c r="D175" i="15"/>
  <c r="C175" i="15"/>
  <c r="B175" i="15"/>
  <c r="Y174" i="15"/>
  <c r="X174" i="15"/>
  <c r="W174" i="15"/>
  <c r="V174" i="15"/>
  <c r="U174" i="15"/>
  <c r="T174" i="15"/>
  <c r="S174" i="15"/>
  <c r="R174" i="15"/>
  <c r="R171" i="15" s="1"/>
  <c r="Q174" i="15"/>
  <c r="Q171" i="15" s="1"/>
  <c r="P174" i="15"/>
  <c r="P171" i="15" s="1"/>
  <c r="O174" i="15"/>
  <c r="O171" i="15" s="1"/>
  <c r="N174" i="15"/>
  <c r="M174" i="15"/>
  <c r="L174" i="15"/>
  <c r="K174" i="15"/>
  <c r="J174" i="15"/>
  <c r="I174" i="15"/>
  <c r="H174" i="15"/>
  <c r="G174" i="15"/>
  <c r="F174" i="15"/>
  <c r="E174" i="15"/>
  <c r="D174" i="15"/>
  <c r="C174" i="15"/>
  <c r="B174" i="15"/>
  <c r="Y173" i="15"/>
  <c r="X173" i="15"/>
  <c r="W173" i="15"/>
  <c r="V173" i="15"/>
  <c r="U173" i="15"/>
  <c r="T173" i="15"/>
  <c r="S173" i="15"/>
  <c r="R173" i="15"/>
  <c r="Q173" i="15"/>
  <c r="P173" i="15"/>
  <c r="O173" i="15"/>
  <c r="N173" i="15"/>
  <c r="N171" i="15" s="1"/>
  <c r="M173" i="15"/>
  <c r="M171" i="15" s="1"/>
  <c r="L173" i="15"/>
  <c r="L171" i="15" s="1"/>
  <c r="K173" i="15"/>
  <c r="J173" i="15"/>
  <c r="I173" i="15"/>
  <c r="H173" i="15"/>
  <c r="G173" i="15"/>
  <c r="F173" i="15"/>
  <c r="E173" i="15"/>
  <c r="D173" i="15"/>
  <c r="C173" i="15"/>
  <c r="B173" i="15"/>
  <c r="Y172" i="15"/>
  <c r="Y171" i="15" s="1"/>
  <c r="X172" i="15"/>
  <c r="X171" i="15" s="1"/>
  <c r="W172" i="15"/>
  <c r="W171" i="15" s="1"/>
  <c r="V172" i="15"/>
  <c r="V171" i="15" s="1"/>
  <c r="U172" i="15"/>
  <c r="T172" i="15"/>
  <c r="S172" i="15"/>
  <c r="R172" i="15"/>
  <c r="Q172" i="15"/>
  <c r="P172" i="15"/>
  <c r="O172" i="15"/>
  <c r="N172" i="15"/>
  <c r="M172" i="15"/>
  <c r="L172" i="15"/>
  <c r="K172" i="15"/>
  <c r="K171" i="15" s="1"/>
  <c r="J172" i="15"/>
  <c r="J171" i="15" s="1"/>
  <c r="I172" i="15"/>
  <c r="I171" i="15" s="1"/>
  <c r="H172" i="15"/>
  <c r="H171" i="15" s="1"/>
  <c r="G172" i="15"/>
  <c r="G171" i="15" s="1"/>
  <c r="F172" i="15"/>
  <c r="F171" i="15" s="1"/>
  <c r="E172" i="15"/>
  <c r="E171" i="15" s="1"/>
  <c r="D172" i="15"/>
  <c r="D171" i="15" s="1"/>
  <c r="C172" i="15"/>
  <c r="B172" i="15"/>
  <c r="U171" i="15"/>
  <c r="C171" i="15"/>
  <c r="Y169" i="15"/>
  <c r="X169" i="15"/>
  <c r="W169" i="15"/>
  <c r="V169" i="15"/>
  <c r="U169" i="15"/>
  <c r="T169" i="15"/>
  <c r="S169" i="15"/>
  <c r="R169" i="15"/>
  <c r="Q169" i="15"/>
  <c r="P169" i="15"/>
  <c r="O169" i="15"/>
  <c r="N169" i="15"/>
  <c r="M169" i="15"/>
  <c r="L169" i="15"/>
  <c r="K169" i="15"/>
  <c r="J169" i="15"/>
  <c r="I169" i="15"/>
  <c r="H169" i="15"/>
  <c r="G169" i="15"/>
  <c r="F169" i="15"/>
  <c r="E169" i="15"/>
  <c r="D169" i="15"/>
  <c r="C169" i="15"/>
  <c r="B169" i="15"/>
  <c r="Y168" i="15"/>
  <c r="X168" i="15"/>
  <c r="W168" i="15"/>
  <c r="V168" i="15"/>
  <c r="U168" i="15"/>
  <c r="T168" i="15"/>
  <c r="S168" i="15"/>
  <c r="R168" i="15"/>
  <c r="Q168" i="15"/>
  <c r="P168" i="15"/>
  <c r="O168" i="15"/>
  <c r="N168" i="15"/>
  <c r="M168" i="15"/>
  <c r="L168" i="15"/>
  <c r="K168" i="15"/>
  <c r="J168" i="15"/>
  <c r="I168" i="15"/>
  <c r="H168" i="15"/>
  <c r="G168" i="15"/>
  <c r="F168" i="15"/>
  <c r="E168" i="15"/>
  <c r="D168" i="15"/>
  <c r="C168" i="15"/>
  <c r="B168" i="15"/>
  <c r="Y167" i="15"/>
  <c r="X167" i="15"/>
  <c r="W167" i="15"/>
  <c r="V167" i="15"/>
  <c r="U167" i="15"/>
  <c r="T167" i="15"/>
  <c r="S167" i="15"/>
  <c r="R167" i="15"/>
  <c r="Q167" i="15"/>
  <c r="P167" i="15"/>
  <c r="O167" i="15"/>
  <c r="N167" i="15"/>
  <c r="M167" i="15"/>
  <c r="L167" i="15"/>
  <c r="K167" i="15"/>
  <c r="J167" i="15"/>
  <c r="I167" i="15"/>
  <c r="H167" i="15"/>
  <c r="G167" i="15"/>
  <c r="F167" i="15"/>
  <c r="E167" i="15"/>
  <c r="D167" i="15"/>
  <c r="C167" i="15"/>
  <c r="B167" i="15"/>
  <c r="Y166" i="15"/>
  <c r="X166" i="15"/>
  <c r="W166" i="15"/>
  <c r="V166" i="15"/>
  <c r="U166" i="15"/>
  <c r="T166" i="15"/>
  <c r="S166" i="15"/>
  <c r="R166" i="15"/>
  <c r="Q166" i="15"/>
  <c r="P166" i="15"/>
  <c r="P162" i="15" s="1"/>
  <c r="O166" i="15"/>
  <c r="O162" i="15" s="1"/>
  <c r="N166" i="15"/>
  <c r="M166" i="15"/>
  <c r="L166" i="15"/>
  <c r="K166" i="15"/>
  <c r="J166" i="15"/>
  <c r="I166" i="15"/>
  <c r="H166" i="15"/>
  <c r="G166" i="15"/>
  <c r="F166" i="15"/>
  <c r="E166" i="15"/>
  <c r="D166" i="15"/>
  <c r="C166" i="15"/>
  <c r="B166" i="15"/>
  <c r="Y165" i="15"/>
  <c r="X165" i="15"/>
  <c r="W165" i="15"/>
  <c r="V165" i="15"/>
  <c r="U165" i="15"/>
  <c r="T165" i="15"/>
  <c r="S165" i="15"/>
  <c r="R165" i="15"/>
  <c r="Q165" i="15"/>
  <c r="P165" i="15"/>
  <c r="O165" i="15"/>
  <c r="N165" i="15"/>
  <c r="N162" i="15" s="1"/>
  <c r="M165" i="15"/>
  <c r="L165" i="15"/>
  <c r="L162" i="15" s="1"/>
  <c r="K165" i="15"/>
  <c r="K162" i="15" s="1"/>
  <c r="J165" i="15"/>
  <c r="I165" i="15"/>
  <c r="H165" i="15"/>
  <c r="G165" i="15"/>
  <c r="F165" i="15"/>
  <c r="E165" i="15"/>
  <c r="D165" i="15"/>
  <c r="C165" i="15"/>
  <c r="B165" i="15"/>
  <c r="Y164" i="15"/>
  <c r="Y162" i="15" s="1"/>
  <c r="X164" i="15"/>
  <c r="W164" i="15"/>
  <c r="V164" i="15"/>
  <c r="U164" i="15"/>
  <c r="T164" i="15"/>
  <c r="S164" i="15"/>
  <c r="R164" i="15"/>
  <c r="Q164" i="15"/>
  <c r="P164" i="15"/>
  <c r="O164" i="15"/>
  <c r="N164" i="15"/>
  <c r="M164" i="15"/>
  <c r="L164" i="15"/>
  <c r="K164" i="15"/>
  <c r="J164" i="15"/>
  <c r="J162" i="15" s="1"/>
  <c r="I164" i="15"/>
  <c r="I162" i="15" s="1"/>
  <c r="H164" i="15"/>
  <c r="H162" i="15" s="1"/>
  <c r="G164" i="15"/>
  <c r="F164" i="15"/>
  <c r="E164" i="15"/>
  <c r="D164" i="15"/>
  <c r="C164" i="15"/>
  <c r="B164" i="15"/>
  <c r="Y163" i="15"/>
  <c r="X163" i="15"/>
  <c r="W163" i="15"/>
  <c r="W162" i="15" s="1"/>
  <c r="V163" i="15"/>
  <c r="V162" i="15" s="1"/>
  <c r="U163" i="15"/>
  <c r="U162" i="15" s="1"/>
  <c r="T163" i="15"/>
  <c r="T162" i="15" s="1"/>
  <c r="S163" i="15"/>
  <c r="S162" i="15" s="1"/>
  <c r="R163" i="15"/>
  <c r="R162" i="15" s="1"/>
  <c r="Q163" i="15"/>
  <c r="P163" i="15"/>
  <c r="O163" i="15"/>
  <c r="N163" i="15"/>
  <c r="M163" i="15"/>
  <c r="M162" i="15" s="1"/>
  <c r="L163" i="15"/>
  <c r="K163" i="15"/>
  <c r="J163" i="15"/>
  <c r="I163" i="15"/>
  <c r="H163" i="15"/>
  <c r="G163" i="15"/>
  <c r="G162" i="15" s="1"/>
  <c r="F163" i="15"/>
  <c r="F162" i="15" s="1"/>
  <c r="E163" i="15"/>
  <c r="E162" i="15" s="1"/>
  <c r="D163" i="15"/>
  <c r="D162" i="15" s="1"/>
  <c r="C163" i="15"/>
  <c r="C162" i="15" s="1"/>
  <c r="B163" i="15"/>
  <c r="B162" i="15" s="1"/>
  <c r="X162" i="15"/>
  <c r="Q162" i="15"/>
  <c r="Y141" i="15"/>
  <c r="Y115" i="15" s="1"/>
  <c r="X141" i="15"/>
  <c r="W141" i="15"/>
  <c r="V141" i="15"/>
  <c r="U141" i="15"/>
  <c r="T141" i="15"/>
  <c r="T115" i="15" s="1"/>
  <c r="S141" i="15"/>
  <c r="R141" i="15"/>
  <c r="Q141" i="15"/>
  <c r="P141" i="15"/>
  <c r="O141" i="15"/>
  <c r="N141" i="15"/>
  <c r="M141" i="15"/>
  <c r="L141" i="15"/>
  <c r="K141" i="15"/>
  <c r="J141" i="15"/>
  <c r="I141" i="15"/>
  <c r="H141" i="15"/>
  <c r="G141" i="15"/>
  <c r="F141" i="15"/>
  <c r="E141" i="15"/>
  <c r="D141" i="15"/>
  <c r="C141" i="15"/>
  <c r="B141" i="15"/>
  <c r="S115" i="15"/>
  <c r="S253" i="15" s="1"/>
  <c r="R115" i="15"/>
  <c r="R253" i="15" s="1"/>
  <c r="Q115" i="15"/>
  <c r="Q253" i="15" s="1"/>
  <c r="L115" i="15"/>
  <c r="L253" i="15" s="1"/>
  <c r="K115" i="15"/>
  <c r="K253" i="15" s="1"/>
  <c r="J115" i="15"/>
  <c r="J253" i="15" s="1"/>
  <c r="I115" i="15"/>
  <c r="I253" i="15" s="1"/>
  <c r="D115" i="15"/>
  <c r="D253" i="15" s="1"/>
  <c r="C115" i="15"/>
  <c r="C253" i="15" s="1"/>
  <c r="B115" i="15"/>
  <c r="B253" i="15" s="1"/>
  <c r="Y97" i="15"/>
  <c r="Y251" i="15" s="1"/>
  <c r="X97" i="15"/>
  <c r="X251" i="15" s="1"/>
  <c r="W97" i="15"/>
  <c r="W251" i="15" s="1"/>
  <c r="V97" i="15"/>
  <c r="V251" i="15" s="1"/>
  <c r="U97" i="15"/>
  <c r="U251" i="15" s="1"/>
  <c r="T97" i="15"/>
  <c r="T251" i="15" s="1"/>
  <c r="S97" i="15"/>
  <c r="S251" i="15" s="1"/>
  <c r="R97" i="15"/>
  <c r="R251" i="15" s="1"/>
  <c r="Q97" i="15"/>
  <c r="Q251" i="15" s="1"/>
  <c r="P97" i="15"/>
  <c r="P251" i="15" s="1"/>
  <c r="O97" i="15"/>
  <c r="O251" i="15" s="1"/>
  <c r="N97" i="15"/>
  <c r="N251" i="15" s="1"/>
  <c r="M97" i="15"/>
  <c r="M251" i="15" s="1"/>
  <c r="L97" i="15"/>
  <c r="L251" i="15" s="1"/>
  <c r="K97" i="15"/>
  <c r="K251" i="15" s="1"/>
  <c r="J97" i="15"/>
  <c r="J251" i="15" s="1"/>
  <c r="I97" i="15"/>
  <c r="I251" i="15" s="1"/>
  <c r="H97" i="15"/>
  <c r="H251" i="15" s="1"/>
  <c r="G97" i="15"/>
  <c r="G251" i="15" s="1"/>
  <c r="F97" i="15"/>
  <c r="F251" i="15" s="1"/>
  <c r="E97" i="15"/>
  <c r="E251" i="15" s="1"/>
  <c r="D97" i="15"/>
  <c r="D251" i="15" s="1"/>
  <c r="C97" i="15"/>
  <c r="C251" i="15" s="1"/>
  <c r="B97" i="15"/>
  <c r="B251" i="15" s="1"/>
  <c r="Y53" i="15"/>
  <c r="Y241" i="15" s="1"/>
  <c r="X53" i="15"/>
  <c r="X241" i="15" s="1"/>
  <c r="W53" i="15"/>
  <c r="W241" i="15" s="1"/>
  <c r="V53" i="15"/>
  <c r="V241" i="15" s="1"/>
  <c r="U53" i="15"/>
  <c r="U241" i="15" s="1"/>
  <c r="T53" i="15"/>
  <c r="T241" i="15" s="1"/>
  <c r="S53" i="15"/>
  <c r="S241" i="15" s="1"/>
  <c r="R53" i="15"/>
  <c r="R241" i="15" s="1"/>
  <c r="Q53" i="15"/>
  <c r="Q241" i="15" s="1"/>
  <c r="P53" i="15"/>
  <c r="P241" i="15" s="1"/>
  <c r="O53" i="15"/>
  <c r="O241" i="15" s="1"/>
  <c r="N53" i="15"/>
  <c r="N241" i="15" s="1"/>
  <c r="M53" i="15"/>
  <c r="M241" i="15" s="1"/>
  <c r="L53" i="15"/>
  <c r="L241" i="15" s="1"/>
  <c r="K53" i="15"/>
  <c r="K241" i="15" s="1"/>
  <c r="J53" i="15"/>
  <c r="J241" i="15" s="1"/>
  <c r="I53" i="15"/>
  <c r="I241" i="15" s="1"/>
  <c r="H53" i="15"/>
  <c r="H241" i="15" s="1"/>
  <c r="G53" i="15"/>
  <c r="G241" i="15" s="1"/>
  <c r="F53" i="15"/>
  <c r="F241" i="15" s="1"/>
  <c r="E53" i="15"/>
  <c r="E241" i="15" s="1"/>
  <c r="D53" i="15"/>
  <c r="D241" i="15" s="1"/>
  <c r="C53" i="15"/>
  <c r="C241" i="15" s="1"/>
  <c r="B53" i="15"/>
  <c r="B241" i="15" s="1"/>
  <c r="W34" i="15"/>
  <c r="W233" i="15" s="1"/>
  <c r="U34" i="15"/>
  <c r="U233" i="15" s="1"/>
  <c r="T34" i="15"/>
  <c r="T233" i="15" s="1"/>
  <c r="O34" i="15"/>
  <c r="O233" i="15" s="1"/>
  <c r="G34" i="15"/>
  <c r="G233" i="15" s="1"/>
  <c r="E34" i="15"/>
  <c r="E233" i="15" s="1"/>
  <c r="D34" i="15"/>
  <c r="D233" i="15" s="1"/>
  <c r="Y260" i="14"/>
  <c r="X260" i="14"/>
  <c r="W260" i="14"/>
  <c r="V260" i="14"/>
  <c r="U260" i="14"/>
  <c r="T260" i="14"/>
  <c r="S260" i="14"/>
  <c r="R260" i="14"/>
  <c r="Q260" i="14"/>
  <c r="P260" i="14"/>
  <c r="O260" i="14"/>
  <c r="N260" i="14"/>
  <c r="M260" i="14"/>
  <c r="L260" i="14"/>
  <c r="K260" i="14"/>
  <c r="J260" i="14"/>
  <c r="I260" i="14"/>
  <c r="H260" i="14"/>
  <c r="G260" i="14"/>
  <c r="F260" i="14"/>
  <c r="E260" i="14"/>
  <c r="D260" i="14"/>
  <c r="C260" i="14"/>
  <c r="B260" i="14"/>
  <c r="Y259" i="14"/>
  <c r="X259" i="14"/>
  <c r="W259" i="14"/>
  <c r="V259" i="14"/>
  <c r="U259" i="14"/>
  <c r="T259" i="14"/>
  <c r="S259" i="14"/>
  <c r="R259" i="14"/>
  <c r="Q259" i="14"/>
  <c r="P259" i="14"/>
  <c r="O259" i="14"/>
  <c r="N259" i="14"/>
  <c r="M259" i="14"/>
  <c r="L259" i="14"/>
  <c r="K259" i="14"/>
  <c r="J259" i="14"/>
  <c r="I259" i="14"/>
  <c r="H259" i="14"/>
  <c r="G259" i="14"/>
  <c r="F259" i="14"/>
  <c r="E259" i="14"/>
  <c r="D259" i="14"/>
  <c r="C259" i="14"/>
  <c r="B259" i="14"/>
  <c r="Y258" i="14"/>
  <c r="X258" i="14"/>
  <c r="W258" i="14"/>
  <c r="V258" i="14"/>
  <c r="U258" i="14"/>
  <c r="T258" i="14"/>
  <c r="S258" i="14"/>
  <c r="R258" i="14"/>
  <c r="Q258" i="14"/>
  <c r="P258" i="14"/>
  <c r="O258" i="14"/>
  <c r="N258" i="14"/>
  <c r="M258" i="14"/>
  <c r="L258" i="14"/>
  <c r="K258" i="14"/>
  <c r="J258" i="14"/>
  <c r="I258" i="14"/>
  <c r="H258" i="14"/>
  <c r="G258" i="14"/>
  <c r="F258" i="14"/>
  <c r="E258" i="14"/>
  <c r="D258" i="14"/>
  <c r="C258" i="14"/>
  <c r="B258" i="14"/>
  <c r="Y257" i="14"/>
  <c r="X257" i="14"/>
  <c r="W257" i="14"/>
  <c r="V257" i="14"/>
  <c r="U257" i="14"/>
  <c r="T257" i="14"/>
  <c r="S257" i="14"/>
  <c r="R257" i="14"/>
  <c r="Q257" i="14"/>
  <c r="P257" i="14"/>
  <c r="O257" i="14"/>
  <c r="N257" i="14"/>
  <c r="M257" i="14"/>
  <c r="L257" i="14"/>
  <c r="K257" i="14"/>
  <c r="J257" i="14"/>
  <c r="I257" i="14"/>
  <c r="H257" i="14"/>
  <c r="G257" i="14"/>
  <c r="F257" i="14"/>
  <c r="E257" i="14"/>
  <c r="D257" i="14"/>
  <c r="C257" i="14"/>
  <c r="B257" i="14"/>
  <c r="Y256" i="14"/>
  <c r="X256" i="14"/>
  <c r="W256" i="14"/>
  <c r="V256" i="14"/>
  <c r="U256" i="14"/>
  <c r="T256" i="14"/>
  <c r="S256" i="14"/>
  <c r="R256" i="14"/>
  <c r="Q256" i="14"/>
  <c r="P256" i="14"/>
  <c r="O256" i="14"/>
  <c r="N256" i="14"/>
  <c r="M256" i="14"/>
  <c r="L256" i="14"/>
  <c r="K256" i="14"/>
  <c r="J256" i="14"/>
  <c r="I256" i="14"/>
  <c r="H256" i="14"/>
  <c r="G256" i="14"/>
  <c r="F256" i="14"/>
  <c r="E256" i="14"/>
  <c r="D256" i="14"/>
  <c r="C256" i="14"/>
  <c r="B256" i="14"/>
  <c r="Y255" i="14"/>
  <c r="X255" i="14"/>
  <c r="W255" i="14"/>
  <c r="V255" i="14"/>
  <c r="U255" i="14"/>
  <c r="T255" i="14"/>
  <c r="S255" i="14"/>
  <c r="R255" i="14"/>
  <c r="Q255" i="14"/>
  <c r="P255" i="14"/>
  <c r="O255" i="14"/>
  <c r="N255" i="14"/>
  <c r="M255" i="14"/>
  <c r="L255" i="14"/>
  <c r="K255" i="14"/>
  <c r="J255" i="14"/>
  <c r="I255" i="14"/>
  <c r="H255" i="14"/>
  <c r="G255" i="14"/>
  <c r="F255" i="14"/>
  <c r="E255" i="14"/>
  <c r="D255" i="14"/>
  <c r="C255" i="14"/>
  <c r="B255" i="14"/>
  <c r="Y254" i="14"/>
  <c r="X254" i="14"/>
  <c r="W254" i="14"/>
  <c r="V254" i="14"/>
  <c r="U254" i="14"/>
  <c r="T254" i="14"/>
  <c r="S254" i="14"/>
  <c r="R254" i="14"/>
  <c r="Q254" i="14"/>
  <c r="P254" i="14"/>
  <c r="O254" i="14"/>
  <c r="N254" i="14"/>
  <c r="M254" i="14"/>
  <c r="L254" i="14"/>
  <c r="K254" i="14"/>
  <c r="J254" i="14"/>
  <c r="I254" i="14"/>
  <c r="H254" i="14"/>
  <c r="G254" i="14"/>
  <c r="F254" i="14"/>
  <c r="E254" i="14"/>
  <c r="D254" i="14"/>
  <c r="C254" i="14"/>
  <c r="B254" i="14"/>
  <c r="Y253" i="14"/>
  <c r="X253" i="14"/>
  <c r="W253" i="14"/>
  <c r="V253" i="14"/>
  <c r="U253" i="14"/>
  <c r="T253" i="14"/>
  <c r="S253" i="14"/>
  <c r="R253" i="14"/>
  <c r="Q253" i="14"/>
  <c r="P253" i="14"/>
  <c r="O253" i="14"/>
  <c r="N253" i="14"/>
  <c r="M253" i="14"/>
  <c r="L253" i="14"/>
  <c r="K253" i="14"/>
  <c r="J253" i="14"/>
  <c r="I253" i="14"/>
  <c r="H253" i="14"/>
  <c r="G253" i="14"/>
  <c r="F253" i="14"/>
  <c r="E253" i="14"/>
  <c r="D253" i="14"/>
  <c r="C253" i="14"/>
  <c r="B253" i="14"/>
  <c r="Y250" i="14"/>
  <c r="X250" i="14"/>
  <c r="W250" i="14"/>
  <c r="V250" i="14"/>
  <c r="U250" i="14"/>
  <c r="T250" i="14"/>
  <c r="S250" i="14"/>
  <c r="R250" i="14"/>
  <c r="Q250" i="14"/>
  <c r="P250" i="14"/>
  <c r="O250" i="14"/>
  <c r="N250" i="14"/>
  <c r="M250" i="14"/>
  <c r="L250" i="14"/>
  <c r="K250" i="14"/>
  <c r="J250" i="14"/>
  <c r="I250" i="14"/>
  <c r="H250" i="14"/>
  <c r="G250" i="14"/>
  <c r="F250" i="14"/>
  <c r="E250" i="14"/>
  <c r="D250" i="14"/>
  <c r="C250" i="14"/>
  <c r="B250" i="14"/>
  <c r="Y249" i="14"/>
  <c r="X249" i="14"/>
  <c r="W249" i="14"/>
  <c r="V249" i="14"/>
  <c r="U249" i="14"/>
  <c r="T249" i="14"/>
  <c r="S249" i="14"/>
  <c r="R249" i="14"/>
  <c r="Q249" i="14"/>
  <c r="P249" i="14"/>
  <c r="O249" i="14"/>
  <c r="N249" i="14"/>
  <c r="M249" i="14"/>
  <c r="L249" i="14"/>
  <c r="K249" i="14"/>
  <c r="J249" i="14"/>
  <c r="I249" i="14"/>
  <c r="H249" i="14"/>
  <c r="G249" i="14"/>
  <c r="F249" i="14"/>
  <c r="E249" i="14"/>
  <c r="D249" i="14"/>
  <c r="C249" i="14"/>
  <c r="B249" i="14"/>
  <c r="Y248" i="14"/>
  <c r="X248" i="14"/>
  <c r="W248" i="14"/>
  <c r="V248" i="14"/>
  <c r="U248" i="14"/>
  <c r="T248" i="14"/>
  <c r="S248" i="14"/>
  <c r="R248" i="14"/>
  <c r="Q248" i="14"/>
  <c r="P248" i="14"/>
  <c r="O248" i="14"/>
  <c r="N248" i="14"/>
  <c r="M248" i="14"/>
  <c r="L248" i="14"/>
  <c r="K248" i="14"/>
  <c r="J248" i="14"/>
  <c r="I248" i="14"/>
  <c r="H248" i="14"/>
  <c r="G248" i="14"/>
  <c r="F248" i="14"/>
  <c r="E248" i="14"/>
  <c r="D248" i="14"/>
  <c r="C248" i="14"/>
  <c r="B248" i="14"/>
  <c r="Y247" i="14"/>
  <c r="X247" i="14"/>
  <c r="W247" i="14"/>
  <c r="V247" i="14"/>
  <c r="U247" i="14"/>
  <c r="T247" i="14"/>
  <c r="S247" i="14"/>
  <c r="R247" i="14"/>
  <c r="Q247" i="14"/>
  <c r="P247" i="14"/>
  <c r="O247" i="14"/>
  <c r="N247" i="14"/>
  <c r="M247" i="14"/>
  <c r="L247" i="14"/>
  <c r="K247" i="14"/>
  <c r="J247" i="14"/>
  <c r="I247" i="14"/>
  <c r="H247" i="14"/>
  <c r="G247" i="14"/>
  <c r="F247" i="14"/>
  <c r="E247" i="14"/>
  <c r="D247" i="14"/>
  <c r="C247" i="14"/>
  <c r="B247" i="14"/>
  <c r="Y246" i="14"/>
  <c r="X246" i="14"/>
  <c r="W246" i="14"/>
  <c r="V246" i="14"/>
  <c r="U246" i="14"/>
  <c r="T246" i="14"/>
  <c r="S246" i="14"/>
  <c r="R246" i="14"/>
  <c r="Q246" i="14"/>
  <c r="P246" i="14"/>
  <c r="O246" i="14"/>
  <c r="N246" i="14"/>
  <c r="M246" i="14"/>
  <c r="L246" i="14"/>
  <c r="K246" i="14"/>
  <c r="J246" i="14"/>
  <c r="I246" i="14"/>
  <c r="H246" i="14"/>
  <c r="G246" i="14"/>
  <c r="F246" i="14"/>
  <c r="E246" i="14"/>
  <c r="D246" i="14"/>
  <c r="C246" i="14"/>
  <c r="B246" i="14"/>
  <c r="Y245" i="14"/>
  <c r="X245" i="14"/>
  <c r="W245" i="14"/>
  <c r="V245" i="14"/>
  <c r="U245" i="14"/>
  <c r="T245" i="14"/>
  <c r="S245" i="14"/>
  <c r="R245" i="14"/>
  <c r="Q245" i="14"/>
  <c r="P245" i="14"/>
  <c r="O245" i="14"/>
  <c r="N245" i="14"/>
  <c r="M245" i="14"/>
  <c r="L245" i="14"/>
  <c r="K245" i="14"/>
  <c r="J245" i="14"/>
  <c r="I245" i="14"/>
  <c r="H245" i="14"/>
  <c r="G245" i="14"/>
  <c r="F245" i="14"/>
  <c r="E245" i="14"/>
  <c r="D245" i="14"/>
  <c r="C245" i="14"/>
  <c r="B245" i="14"/>
  <c r="Y244" i="14"/>
  <c r="X244" i="14"/>
  <c r="W244" i="14"/>
  <c r="V244" i="14"/>
  <c r="U244" i="14"/>
  <c r="T244" i="14"/>
  <c r="S244" i="14"/>
  <c r="R244" i="14"/>
  <c r="Q244" i="14"/>
  <c r="P244" i="14"/>
  <c r="O244" i="14"/>
  <c r="N244" i="14"/>
  <c r="M244" i="14"/>
  <c r="L244" i="14"/>
  <c r="K244" i="14"/>
  <c r="J244" i="14"/>
  <c r="I244" i="14"/>
  <c r="H244" i="14"/>
  <c r="G244" i="14"/>
  <c r="F244" i="14"/>
  <c r="E244" i="14"/>
  <c r="D244" i="14"/>
  <c r="C244" i="14"/>
  <c r="B244" i="14"/>
  <c r="Y243" i="14"/>
  <c r="X243" i="14"/>
  <c r="W243" i="14"/>
  <c r="V243" i="14"/>
  <c r="U243" i="14"/>
  <c r="T243" i="14"/>
  <c r="S243" i="14"/>
  <c r="R243" i="14"/>
  <c r="Q243" i="14"/>
  <c r="P243" i="14"/>
  <c r="O243" i="14"/>
  <c r="N243" i="14"/>
  <c r="M243" i="14"/>
  <c r="L243" i="14"/>
  <c r="K243" i="14"/>
  <c r="J243" i="14"/>
  <c r="I243" i="14"/>
  <c r="H243" i="14"/>
  <c r="G243" i="14"/>
  <c r="F243" i="14"/>
  <c r="E243" i="14"/>
  <c r="D243" i="14"/>
  <c r="C243" i="14"/>
  <c r="B243" i="14"/>
  <c r="Y240" i="14"/>
  <c r="X240" i="14"/>
  <c r="W240" i="14"/>
  <c r="V240" i="14"/>
  <c r="U240" i="14"/>
  <c r="T240" i="14"/>
  <c r="S240" i="14"/>
  <c r="R240" i="14"/>
  <c r="Q240" i="14"/>
  <c r="P240" i="14"/>
  <c r="O240" i="14"/>
  <c r="N240" i="14"/>
  <c r="M240" i="14"/>
  <c r="L240" i="14"/>
  <c r="K240" i="14"/>
  <c r="J240" i="14"/>
  <c r="I240" i="14"/>
  <c r="H240" i="14"/>
  <c r="G240" i="14"/>
  <c r="F240" i="14"/>
  <c r="E240" i="14"/>
  <c r="D240" i="14"/>
  <c r="C240" i="14"/>
  <c r="B240" i="14"/>
  <c r="Y239" i="14"/>
  <c r="X239" i="14"/>
  <c r="W239" i="14"/>
  <c r="V239" i="14"/>
  <c r="U239" i="14"/>
  <c r="T239" i="14"/>
  <c r="S239" i="14"/>
  <c r="R239" i="14"/>
  <c r="Q239" i="14"/>
  <c r="P239" i="14"/>
  <c r="O239" i="14"/>
  <c r="N239" i="14"/>
  <c r="M239" i="14"/>
  <c r="L239" i="14"/>
  <c r="K239" i="14"/>
  <c r="J239" i="14"/>
  <c r="I239" i="14"/>
  <c r="H239" i="14"/>
  <c r="G239" i="14"/>
  <c r="F239" i="14"/>
  <c r="E239" i="14"/>
  <c r="D239" i="14"/>
  <c r="C239" i="14"/>
  <c r="B239" i="14"/>
  <c r="Y238" i="14"/>
  <c r="X238" i="14"/>
  <c r="W238" i="14"/>
  <c r="V238" i="14"/>
  <c r="U238" i="14"/>
  <c r="T238" i="14"/>
  <c r="S238" i="14"/>
  <c r="R238" i="14"/>
  <c r="Q238" i="14"/>
  <c r="P238" i="14"/>
  <c r="O238" i="14"/>
  <c r="N238" i="14"/>
  <c r="M238" i="14"/>
  <c r="L238" i="14"/>
  <c r="K238" i="14"/>
  <c r="J238" i="14"/>
  <c r="I238" i="14"/>
  <c r="H238" i="14"/>
  <c r="G238" i="14"/>
  <c r="F238" i="14"/>
  <c r="E238" i="14"/>
  <c r="D238" i="14"/>
  <c r="C238" i="14"/>
  <c r="B238" i="14"/>
  <c r="Y237" i="14"/>
  <c r="X237" i="14"/>
  <c r="W237" i="14"/>
  <c r="V237" i="14"/>
  <c r="U237" i="14"/>
  <c r="T237" i="14"/>
  <c r="S237" i="14"/>
  <c r="R237" i="14"/>
  <c r="Q237" i="14"/>
  <c r="P237" i="14"/>
  <c r="O237" i="14"/>
  <c r="N237" i="14"/>
  <c r="M237" i="14"/>
  <c r="L237" i="14"/>
  <c r="K237" i="14"/>
  <c r="J237" i="14"/>
  <c r="I237" i="14"/>
  <c r="H237" i="14"/>
  <c r="G237" i="14"/>
  <c r="F237" i="14"/>
  <c r="E237" i="14"/>
  <c r="D237" i="14"/>
  <c r="C237" i="14"/>
  <c r="B237" i="14"/>
  <c r="Y236" i="14"/>
  <c r="X236" i="14"/>
  <c r="W236" i="14"/>
  <c r="V236" i="14"/>
  <c r="U236" i="14"/>
  <c r="T236" i="14"/>
  <c r="S236" i="14"/>
  <c r="R236" i="14"/>
  <c r="Q236" i="14"/>
  <c r="P236" i="14"/>
  <c r="O236" i="14"/>
  <c r="N236" i="14"/>
  <c r="M236" i="14"/>
  <c r="L236" i="14"/>
  <c r="K236" i="14"/>
  <c r="J236" i="14"/>
  <c r="I236" i="14"/>
  <c r="H236" i="14"/>
  <c r="G236" i="14"/>
  <c r="F236" i="14"/>
  <c r="E236" i="14"/>
  <c r="D236" i="14"/>
  <c r="C236" i="14"/>
  <c r="B236" i="14"/>
  <c r="Y235" i="14"/>
  <c r="X235" i="14"/>
  <c r="W235" i="14"/>
  <c r="V235" i="14"/>
  <c r="U235" i="14"/>
  <c r="T235" i="14"/>
  <c r="S235" i="14"/>
  <c r="R235" i="14"/>
  <c r="Q235" i="14"/>
  <c r="P235" i="14"/>
  <c r="O235" i="14"/>
  <c r="N235" i="14"/>
  <c r="M235" i="14"/>
  <c r="L235" i="14"/>
  <c r="K235" i="14"/>
  <c r="J235" i="14"/>
  <c r="I235" i="14"/>
  <c r="H235" i="14"/>
  <c r="G235" i="14"/>
  <c r="F235" i="14"/>
  <c r="E235" i="14"/>
  <c r="D235" i="14"/>
  <c r="C235" i="14"/>
  <c r="B235" i="14"/>
  <c r="Y234" i="14"/>
  <c r="X234" i="14"/>
  <c r="W234" i="14"/>
  <c r="V234" i="14"/>
  <c r="U234" i="14"/>
  <c r="T234" i="14"/>
  <c r="S234" i="14"/>
  <c r="R234" i="14"/>
  <c r="Q234" i="14"/>
  <c r="P234" i="14"/>
  <c r="O234" i="14"/>
  <c r="N234" i="14"/>
  <c r="M234" i="14"/>
  <c r="L234" i="14"/>
  <c r="K234" i="14"/>
  <c r="J234" i="14"/>
  <c r="I234" i="14"/>
  <c r="H234" i="14"/>
  <c r="G234" i="14"/>
  <c r="F234" i="14"/>
  <c r="E234" i="14"/>
  <c r="D234" i="14"/>
  <c r="C234" i="14"/>
  <c r="B234" i="14"/>
  <c r="Y233" i="14"/>
  <c r="X233" i="14"/>
  <c r="W233" i="14"/>
  <c r="V233" i="14"/>
  <c r="U233" i="14"/>
  <c r="T233" i="14"/>
  <c r="S233" i="14"/>
  <c r="R233" i="14"/>
  <c r="Q233" i="14"/>
  <c r="P233" i="14"/>
  <c r="O233" i="14"/>
  <c r="N233" i="14"/>
  <c r="M233" i="14"/>
  <c r="L233" i="14"/>
  <c r="K233" i="14"/>
  <c r="J233" i="14"/>
  <c r="I233" i="14"/>
  <c r="H233" i="14"/>
  <c r="G233" i="14"/>
  <c r="F233" i="14"/>
  <c r="E233" i="14"/>
  <c r="D233" i="14"/>
  <c r="C233" i="14"/>
  <c r="B233" i="14"/>
  <c r="Y231" i="14"/>
  <c r="X231" i="14"/>
  <c r="W231" i="14"/>
  <c r="V231" i="14"/>
  <c r="U231" i="14"/>
  <c r="T231" i="14"/>
  <c r="S231" i="14"/>
  <c r="R231" i="14"/>
  <c r="Q231" i="14"/>
  <c r="P231" i="14"/>
  <c r="O231" i="14"/>
  <c r="N231" i="14"/>
  <c r="M231" i="14"/>
  <c r="L231" i="14"/>
  <c r="K231" i="14"/>
  <c r="J231" i="14"/>
  <c r="I231" i="14"/>
  <c r="H231" i="14"/>
  <c r="G231" i="14"/>
  <c r="F231" i="14"/>
  <c r="E231" i="14"/>
  <c r="D231" i="14"/>
  <c r="C231" i="14"/>
  <c r="B231" i="14"/>
  <c r="Y230" i="14"/>
  <c r="X230" i="14"/>
  <c r="W230" i="14"/>
  <c r="V230" i="14"/>
  <c r="U230" i="14"/>
  <c r="T230" i="14"/>
  <c r="S230" i="14"/>
  <c r="R230" i="14"/>
  <c r="Q230" i="14"/>
  <c r="P230" i="14"/>
  <c r="O230" i="14"/>
  <c r="N230" i="14"/>
  <c r="M230" i="14"/>
  <c r="L230" i="14"/>
  <c r="K230" i="14"/>
  <c r="J230" i="14"/>
  <c r="I230" i="14"/>
  <c r="H230" i="14"/>
  <c r="G230" i="14"/>
  <c r="F230" i="14"/>
  <c r="E230" i="14"/>
  <c r="D230" i="14"/>
  <c r="C230" i="14"/>
  <c r="B230" i="14"/>
  <c r="Y229" i="14"/>
  <c r="X229" i="14"/>
  <c r="W229" i="14"/>
  <c r="V229" i="14"/>
  <c r="U229" i="14"/>
  <c r="T229" i="14"/>
  <c r="S229" i="14"/>
  <c r="R229" i="14"/>
  <c r="Q229" i="14"/>
  <c r="P229" i="14"/>
  <c r="O229" i="14"/>
  <c r="N229" i="14"/>
  <c r="M229" i="14"/>
  <c r="L229" i="14"/>
  <c r="K229" i="14"/>
  <c r="J229" i="14"/>
  <c r="I229" i="14"/>
  <c r="H229" i="14"/>
  <c r="G229" i="14"/>
  <c r="F229" i="14"/>
  <c r="E229" i="14"/>
  <c r="D229" i="14"/>
  <c r="C229" i="14"/>
  <c r="B229" i="14"/>
  <c r="Y228" i="14"/>
  <c r="X228" i="14"/>
  <c r="W228" i="14"/>
  <c r="V228" i="14"/>
  <c r="U228" i="14"/>
  <c r="T228" i="14"/>
  <c r="S228" i="14"/>
  <c r="R228" i="14"/>
  <c r="Q228" i="14"/>
  <c r="P228" i="14"/>
  <c r="O228" i="14"/>
  <c r="N228" i="14"/>
  <c r="M228" i="14"/>
  <c r="L228" i="14"/>
  <c r="K228" i="14"/>
  <c r="J228" i="14"/>
  <c r="I228" i="14"/>
  <c r="H228" i="14"/>
  <c r="G228" i="14"/>
  <c r="F228" i="14"/>
  <c r="E228" i="14"/>
  <c r="D228" i="14"/>
  <c r="C228" i="14"/>
  <c r="B228" i="14"/>
  <c r="Y227" i="14"/>
  <c r="X227" i="14"/>
  <c r="W227" i="14"/>
  <c r="V227" i="14"/>
  <c r="U227" i="14"/>
  <c r="T227" i="14"/>
  <c r="S227" i="14"/>
  <c r="R227" i="14"/>
  <c r="Q227" i="14"/>
  <c r="P227" i="14"/>
  <c r="O227" i="14"/>
  <c r="N227" i="14"/>
  <c r="M227" i="14"/>
  <c r="L227" i="14"/>
  <c r="K227" i="14"/>
  <c r="J227" i="14"/>
  <c r="I227" i="14"/>
  <c r="H227" i="14"/>
  <c r="G227" i="14"/>
  <c r="F227" i="14"/>
  <c r="E227" i="14"/>
  <c r="D227" i="14"/>
  <c r="C227" i="14"/>
  <c r="B227" i="14"/>
  <c r="Y226" i="14"/>
  <c r="X226" i="14"/>
  <c r="W226" i="14"/>
  <c r="V226" i="14"/>
  <c r="U226" i="14"/>
  <c r="T226" i="14"/>
  <c r="S226" i="14"/>
  <c r="R226" i="14"/>
  <c r="Q226" i="14"/>
  <c r="P226" i="14"/>
  <c r="O226" i="14"/>
  <c r="N226" i="14"/>
  <c r="M226" i="14"/>
  <c r="L226" i="14"/>
  <c r="K226" i="14"/>
  <c r="J226" i="14"/>
  <c r="I226" i="14"/>
  <c r="H226" i="14"/>
  <c r="G226" i="14"/>
  <c r="F226" i="14"/>
  <c r="E226" i="14"/>
  <c r="D226" i="14"/>
  <c r="C226" i="14"/>
  <c r="B226" i="14"/>
  <c r="Y225" i="14"/>
  <c r="X225" i="14"/>
  <c r="W225" i="14"/>
  <c r="V225" i="14"/>
  <c r="U225" i="14"/>
  <c r="T225" i="14"/>
  <c r="S225" i="14"/>
  <c r="R225" i="14"/>
  <c r="Q225" i="14"/>
  <c r="P225" i="14"/>
  <c r="O225" i="14"/>
  <c r="N225" i="14"/>
  <c r="M225" i="14"/>
  <c r="L225" i="14"/>
  <c r="K225" i="14"/>
  <c r="J225" i="14"/>
  <c r="I225" i="14"/>
  <c r="H225" i="14"/>
  <c r="G225" i="14"/>
  <c r="F225" i="14"/>
  <c r="E225" i="14"/>
  <c r="D225" i="14"/>
  <c r="C225" i="14"/>
  <c r="B225" i="14"/>
  <c r="Y224" i="14"/>
  <c r="X224" i="14"/>
  <c r="W224" i="14"/>
  <c r="V224" i="14"/>
  <c r="U224" i="14"/>
  <c r="T224" i="14"/>
  <c r="S224" i="14"/>
  <c r="R224" i="14"/>
  <c r="Q224" i="14"/>
  <c r="P224" i="14"/>
  <c r="O224" i="14"/>
  <c r="N224" i="14"/>
  <c r="M224" i="14"/>
  <c r="L224" i="14"/>
  <c r="K224" i="14"/>
  <c r="J224" i="14"/>
  <c r="I224" i="14"/>
  <c r="H224" i="14"/>
  <c r="G224" i="14"/>
  <c r="F224" i="14"/>
  <c r="E224" i="14"/>
  <c r="D224" i="14"/>
  <c r="C224" i="14"/>
  <c r="B224" i="14"/>
  <c r="Y219" i="14"/>
  <c r="X219" i="14"/>
  <c r="W219" i="14"/>
  <c r="V219" i="14"/>
  <c r="U219" i="14"/>
  <c r="T219" i="14"/>
  <c r="S219" i="14"/>
  <c r="R219" i="14"/>
  <c r="Q219" i="14"/>
  <c r="P219" i="14"/>
  <c r="O219" i="14"/>
  <c r="N219" i="14"/>
  <c r="M219" i="14"/>
  <c r="L219" i="14"/>
  <c r="K219" i="14"/>
  <c r="J219" i="14"/>
  <c r="I219" i="14"/>
  <c r="H219" i="14"/>
  <c r="G219" i="14"/>
  <c r="F219" i="14"/>
  <c r="E219" i="14"/>
  <c r="D219" i="14"/>
  <c r="C219" i="14"/>
  <c r="B219" i="14"/>
  <c r="Y218" i="14"/>
  <c r="X218" i="14"/>
  <c r="W218" i="14"/>
  <c r="V218" i="14"/>
  <c r="U218" i="14"/>
  <c r="T218" i="14"/>
  <c r="S218" i="14"/>
  <c r="R218" i="14"/>
  <c r="Q218" i="14"/>
  <c r="P218" i="14"/>
  <c r="O218" i="14"/>
  <c r="N218" i="14"/>
  <c r="M218" i="14"/>
  <c r="L218" i="14"/>
  <c r="K218" i="14"/>
  <c r="J218" i="14"/>
  <c r="I218" i="14"/>
  <c r="H218" i="14"/>
  <c r="G218" i="14"/>
  <c r="F218" i="14"/>
  <c r="E218" i="14"/>
  <c r="D218" i="14"/>
  <c r="C218" i="14"/>
  <c r="B218" i="14"/>
  <c r="Y217" i="14"/>
  <c r="X217" i="14"/>
  <c r="W217" i="14"/>
  <c r="V217" i="14"/>
  <c r="U217" i="14"/>
  <c r="T217" i="14"/>
  <c r="S217" i="14"/>
  <c r="R217" i="14"/>
  <c r="Q217" i="14"/>
  <c r="P217" i="14"/>
  <c r="O217" i="14"/>
  <c r="N217" i="14"/>
  <c r="M217" i="14"/>
  <c r="L217" i="14"/>
  <c r="K217" i="14"/>
  <c r="J217" i="14"/>
  <c r="I217" i="14"/>
  <c r="H217" i="14"/>
  <c r="G217" i="14"/>
  <c r="F217" i="14"/>
  <c r="E217" i="14"/>
  <c r="D217" i="14"/>
  <c r="C217" i="14"/>
  <c r="B217" i="14"/>
  <c r="Y215" i="14"/>
  <c r="X215" i="14"/>
  <c r="W215" i="14"/>
  <c r="V215" i="14"/>
  <c r="U215" i="14"/>
  <c r="T215" i="14"/>
  <c r="S215" i="14"/>
  <c r="R215" i="14"/>
  <c r="Q215" i="14"/>
  <c r="P215" i="14"/>
  <c r="O215" i="14"/>
  <c r="N215" i="14"/>
  <c r="M215" i="14"/>
  <c r="L215" i="14"/>
  <c r="K215" i="14"/>
  <c r="J215" i="14"/>
  <c r="I215" i="14"/>
  <c r="H215" i="14"/>
  <c r="G215" i="14"/>
  <c r="F215" i="14"/>
  <c r="E215" i="14"/>
  <c r="D215" i="14"/>
  <c r="C215" i="14"/>
  <c r="B215" i="14"/>
  <c r="Y214" i="14"/>
  <c r="X214" i="14"/>
  <c r="W214" i="14"/>
  <c r="V214" i="14"/>
  <c r="U214" i="14"/>
  <c r="T214" i="14"/>
  <c r="S214" i="14"/>
  <c r="R214" i="14"/>
  <c r="Q214" i="14"/>
  <c r="P214" i="14"/>
  <c r="O214" i="14"/>
  <c r="N214" i="14"/>
  <c r="M214" i="14"/>
  <c r="L214" i="14"/>
  <c r="K214" i="14"/>
  <c r="J214" i="14"/>
  <c r="I214" i="14"/>
  <c r="H214" i="14"/>
  <c r="G214" i="14"/>
  <c r="F214" i="14"/>
  <c r="E214" i="14"/>
  <c r="D214" i="14"/>
  <c r="C214" i="14"/>
  <c r="B214" i="14"/>
  <c r="Y213" i="14"/>
  <c r="X213" i="14"/>
  <c r="W213" i="14"/>
  <c r="V213" i="14"/>
  <c r="U213" i="14"/>
  <c r="T213" i="14"/>
  <c r="S213" i="14"/>
  <c r="R213" i="14"/>
  <c r="Q213" i="14"/>
  <c r="P213" i="14"/>
  <c r="O213" i="14"/>
  <c r="N213" i="14"/>
  <c r="M213" i="14"/>
  <c r="L213" i="14"/>
  <c r="K213" i="14"/>
  <c r="J213" i="14"/>
  <c r="I213" i="14"/>
  <c r="H213" i="14"/>
  <c r="G213" i="14"/>
  <c r="F213" i="14"/>
  <c r="E213" i="14"/>
  <c r="D213" i="14"/>
  <c r="C213" i="14"/>
  <c r="B213" i="14"/>
  <c r="Y212" i="14"/>
  <c r="X212" i="14"/>
  <c r="W212" i="14"/>
  <c r="V212" i="14"/>
  <c r="U212" i="14"/>
  <c r="T212" i="14"/>
  <c r="S212" i="14"/>
  <c r="R212" i="14"/>
  <c r="Q212" i="14"/>
  <c r="P212" i="14"/>
  <c r="O212" i="14"/>
  <c r="N212" i="14"/>
  <c r="M212" i="14"/>
  <c r="L212" i="14"/>
  <c r="K212" i="14"/>
  <c r="J212" i="14"/>
  <c r="I212" i="14"/>
  <c r="H212" i="14"/>
  <c r="G212" i="14"/>
  <c r="F212" i="14"/>
  <c r="E212" i="14"/>
  <c r="D212" i="14"/>
  <c r="C212" i="14"/>
  <c r="B212" i="14"/>
  <c r="Y211" i="14"/>
  <c r="X211" i="14"/>
  <c r="W211" i="14"/>
  <c r="V211" i="14"/>
  <c r="U211" i="14"/>
  <c r="T211" i="14"/>
  <c r="S211" i="14"/>
  <c r="R211" i="14"/>
  <c r="Q211" i="14"/>
  <c r="P211" i="14"/>
  <c r="O211" i="14"/>
  <c r="N211" i="14"/>
  <c r="M211" i="14"/>
  <c r="L211" i="14"/>
  <c r="K211" i="14"/>
  <c r="J211" i="14"/>
  <c r="I211" i="14"/>
  <c r="H211" i="14"/>
  <c r="G211" i="14"/>
  <c r="F211" i="14"/>
  <c r="E211" i="14"/>
  <c r="D211" i="14"/>
  <c r="C211" i="14"/>
  <c r="B211" i="14"/>
  <c r="Y210" i="14"/>
  <c r="X210" i="14"/>
  <c r="W210" i="14"/>
  <c r="V210" i="14"/>
  <c r="U210" i="14"/>
  <c r="T210" i="14"/>
  <c r="S210" i="14"/>
  <c r="R210" i="14"/>
  <c r="Q210" i="14"/>
  <c r="P210" i="14"/>
  <c r="O210" i="14"/>
  <c r="N210" i="14"/>
  <c r="M210" i="14"/>
  <c r="L210" i="14"/>
  <c r="K210" i="14"/>
  <c r="J210" i="14"/>
  <c r="I210" i="14"/>
  <c r="H210" i="14"/>
  <c r="G210" i="14"/>
  <c r="F210" i="14"/>
  <c r="E210" i="14"/>
  <c r="D210" i="14"/>
  <c r="C210" i="14"/>
  <c r="B210" i="14"/>
  <c r="Y209" i="14"/>
  <c r="X209" i="14"/>
  <c r="W209" i="14"/>
  <c r="V209" i="14"/>
  <c r="U209" i="14"/>
  <c r="T209" i="14"/>
  <c r="S209" i="14"/>
  <c r="R209" i="14"/>
  <c r="Q209" i="14"/>
  <c r="P209" i="14"/>
  <c r="O209" i="14"/>
  <c r="N209" i="14"/>
  <c r="M209" i="14"/>
  <c r="M204" i="14" s="1"/>
  <c r="L209" i="14"/>
  <c r="L204" i="14" s="1"/>
  <c r="K209" i="14"/>
  <c r="K204" i="14" s="1"/>
  <c r="J209" i="14"/>
  <c r="J204" i="14" s="1"/>
  <c r="I209" i="14"/>
  <c r="H209" i="14"/>
  <c r="G209" i="14"/>
  <c r="F209" i="14"/>
  <c r="E209" i="14"/>
  <c r="D209" i="14"/>
  <c r="C209" i="14"/>
  <c r="B209" i="14"/>
  <c r="Y208" i="14"/>
  <c r="X208" i="14"/>
  <c r="W208" i="14"/>
  <c r="V208" i="14"/>
  <c r="U208" i="14"/>
  <c r="T208" i="14"/>
  <c r="S208" i="14"/>
  <c r="R208" i="14"/>
  <c r="Q208" i="14"/>
  <c r="P208" i="14"/>
  <c r="O208" i="14"/>
  <c r="N208" i="14"/>
  <c r="M208" i="14"/>
  <c r="L208" i="14"/>
  <c r="K208" i="14"/>
  <c r="J208" i="14"/>
  <c r="I208" i="14"/>
  <c r="I204" i="14" s="1"/>
  <c r="H208" i="14"/>
  <c r="G208" i="14"/>
  <c r="F208" i="14"/>
  <c r="E208" i="14"/>
  <c r="D208" i="14"/>
  <c r="C208" i="14"/>
  <c r="B208" i="14"/>
  <c r="Y207" i="14"/>
  <c r="X207" i="14"/>
  <c r="W207" i="14"/>
  <c r="V207" i="14"/>
  <c r="U207" i="14"/>
  <c r="T207" i="14"/>
  <c r="S207" i="14"/>
  <c r="R207" i="14"/>
  <c r="Q207" i="14"/>
  <c r="P207" i="14"/>
  <c r="O207" i="14"/>
  <c r="N207" i="14"/>
  <c r="M207" i="14"/>
  <c r="L207" i="14"/>
  <c r="K207" i="14"/>
  <c r="J207" i="14"/>
  <c r="I207" i="14"/>
  <c r="H207" i="14"/>
  <c r="G207" i="14"/>
  <c r="G204" i="14" s="1"/>
  <c r="F207" i="14"/>
  <c r="E207" i="14"/>
  <c r="E204" i="14" s="1"/>
  <c r="D207" i="14"/>
  <c r="D204" i="14" s="1"/>
  <c r="C207" i="14"/>
  <c r="B207" i="14"/>
  <c r="Y206" i="14"/>
  <c r="X206" i="14"/>
  <c r="W206" i="14"/>
  <c r="V206" i="14"/>
  <c r="U206" i="14"/>
  <c r="T206" i="14"/>
  <c r="S206" i="14"/>
  <c r="R206" i="14"/>
  <c r="Q206" i="14"/>
  <c r="P206" i="14"/>
  <c r="O206" i="14"/>
  <c r="N206" i="14"/>
  <c r="M206" i="14"/>
  <c r="L206" i="14"/>
  <c r="K206" i="14"/>
  <c r="J206" i="14"/>
  <c r="I206" i="14"/>
  <c r="H206" i="14"/>
  <c r="G206" i="14"/>
  <c r="F206" i="14"/>
  <c r="E206" i="14"/>
  <c r="D206" i="14"/>
  <c r="C206" i="14"/>
  <c r="C204" i="14" s="1"/>
  <c r="B206" i="14"/>
  <c r="B204" i="14" s="1"/>
  <c r="Y205" i="14"/>
  <c r="Y204" i="14" s="1"/>
  <c r="X205" i="14"/>
  <c r="X204" i="14" s="1"/>
  <c r="W205" i="14"/>
  <c r="W204" i="14" s="1"/>
  <c r="V205" i="14"/>
  <c r="V204" i="14" s="1"/>
  <c r="U205" i="14"/>
  <c r="U204" i="14" s="1"/>
  <c r="T205" i="14"/>
  <c r="T204" i="14" s="1"/>
  <c r="S205" i="14"/>
  <c r="R205" i="14"/>
  <c r="Q205" i="14"/>
  <c r="P205" i="14"/>
  <c r="O205" i="14"/>
  <c r="O204" i="14" s="1"/>
  <c r="N205" i="14"/>
  <c r="N204" i="14" s="1"/>
  <c r="M205" i="14"/>
  <c r="L205" i="14"/>
  <c r="K205" i="14"/>
  <c r="J205" i="14"/>
  <c r="I205" i="14"/>
  <c r="H205" i="14"/>
  <c r="H204" i="14" s="1"/>
  <c r="G205" i="14"/>
  <c r="F205" i="14"/>
  <c r="F204" i="14" s="1"/>
  <c r="E205" i="14"/>
  <c r="D205" i="14"/>
  <c r="C205" i="14"/>
  <c r="B205" i="14"/>
  <c r="S204" i="14"/>
  <c r="R204" i="14"/>
  <c r="Q204" i="14"/>
  <c r="P204" i="14"/>
  <c r="Y202" i="14"/>
  <c r="X202" i="14"/>
  <c r="W202" i="14"/>
  <c r="V202" i="14"/>
  <c r="U202" i="14"/>
  <c r="T202" i="14"/>
  <c r="S202" i="14"/>
  <c r="R202" i="14"/>
  <c r="Q202" i="14"/>
  <c r="P202" i="14"/>
  <c r="O202" i="14"/>
  <c r="N202" i="14"/>
  <c r="M202" i="14"/>
  <c r="L202" i="14"/>
  <c r="K202" i="14"/>
  <c r="J202" i="14"/>
  <c r="I202" i="14"/>
  <c r="H202" i="14"/>
  <c r="G202" i="14"/>
  <c r="F202" i="14"/>
  <c r="E202" i="14"/>
  <c r="D202" i="14"/>
  <c r="C202" i="14"/>
  <c r="B202" i="14"/>
  <c r="Y201" i="14"/>
  <c r="X201" i="14"/>
  <c r="W201" i="14"/>
  <c r="V201" i="14"/>
  <c r="U201" i="14"/>
  <c r="T201" i="14"/>
  <c r="S201" i="14"/>
  <c r="R201" i="14"/>
  <c r="Q201" i="14"/>
  <c r="P201" i="14"/>
  <c r="O201" i="14"/>
  <c r="N201" i="14"/>
  <c r="M201" i="14"/>
  <c r="L201" i="14"/>
  <c r="K201" i="14"/>
  <c r="J201" i="14"/>
  <c r="I201" i="14"/>
  <c r="H201" i="14"/>
  <c r="G201" i="14"/>
  <c r="F201" i="14"/>
  <c r="E201" i="14"/>
  <c r="D201" i="14"/>
  <c r="C201" i="14"/>
  <c r="B201" i="14"/>
  <c r="Y200" i="14"/>
  <c r="X200" i="14"/>
  <c r="W200" i="14"/>
  <c r="V200" i="14"/>
  <c r="U200" i="14"/>
  <c r="T200" i="14"/>
  <c r="S200" i="14"/>
  <c r="R200" i="14"/>
  <c r="Q200" i="14"/>
  <c r="P200" i="14"/>
  <c r="O200" i="14"/>
  <c r="N200" i="14"/>
  <c r="M200" i="14"/>
  <c r="L200" i="14"/>
  <c r="K200" i="14"/>
  <c r="J200" i="14"/>
  <c r="I200" i="14"/>
  <c r="H200" i="14"/>
  <c r="G200" i="14"/>
  <c r="F200" i="14"/>
  <c r="E200" i="14"/>
  <c r="D200" i="14"/>
  <c r="C200" i="14"/>
  <c r="B200" i="14"/>
  <c r="S199" i="14"/>
  <c r="R199" i="14"/>
  <c r="K199" i="14"/>
  <c r="Y198" i="14"/>
  <c r="X198" i="14"/>
  <c r="W198" i="14"/>
  <c r="V198" i="14"/>
  <c r="U198" i="14"/>
  <c r="T198" i="14"/>
  <c r="S198" i="14"/>
  <c r="R198" i="14"/>
  <c r="Q198" i="14"/>
  <c r="P198" i="14"/>
  <c r="O198" i="14"/>
  <c r="N198" i="14"/>
  <c r="M198" i="14"/>
  <c r="L198" i="14"/>
  <c r="K198" i="14"/>
  <c r="J198" i="14"/>
  <c r="I198" i="14"/>
  <c r="H198" i="14"/>
  <c r="G198" i="14"/>
  <c r="F198" i="14"/>
  <c r="E198" i="14"/>
  <c r="D198" i="14"/>
  <c r="C198" i="14"/>
  <c r="B198" i="14"/>
  <c r="Y197" i="14"/>
  <c r="X197" i="14"/>
  <c r="W197" i="14"/>
  <c r="V197" i="14"/>
  <c r="U197" i="14"/>
  <c r="T197" i="14"/>
  <c r="S197" i="14"/>
  <c r="R197" i="14"/>
  <c r="Q197" i="14"/>
  <c r="P197" i="14"/>
  <c r="O197" i="14"/>
  <c r="N197" i="14"/>
  <c r="M197" i="14"/>
  <c r="L197" i="14"/>
  <c r="K197" i="14"/>
  <c r="J197" i="14"/>
  <c r="I197" i="14"/>
  <c r="H197" i="14"/>
  <c r="G197" i="14"/>
  <c r="F197" i="14"/>
  <c r="E197" i="14"/>
  <c r="D197" i="14"/>
  <c r="C197" i="14"/>
  <c r="B197" i="14"/>
  <c r="Y196" i="14"/>
  <c r="X196" i="14"/>
  <c r="W196" i="14"/>
  <c r="V196" i="14"/>
  <c r="U196" i="14"/>
  <c r="T196" i="14"/>
  <c r="S196" i="14"/>
  <c r="R196" i="14"/>
  <c r="Q196" i="14"/>
  <c r="P196" i="14"/>
  <c r="O196" i="14"/>
  <c r="N196" i="14"/>
  <c r="M196" i="14"/>
  <c r="L196" i="14"/>
  <c r="K196" i="14"/>
  <c r="J196" i="14"/>
  <c r="I196" i="14"/>
  <c r="H196" i="14"/>
  <c r="G196" i="14"/>
  <c r="F196" i="14"/>
  <c r="E196" i="14"/>
  <c r="D196" i="14"/>
  <c r="C196" i="14"/>
  <c r="B196" i="14"/>
  <c r="Y195" i="14"/>
  <c r="X195" i="14"/>
  <c r="W195" i="14"/>
  <c r="V195" i="14"/>
  <c r="U195" i="14"/>
  <c r="T195" i="14"/>
  <c r="S195" i="14"/>
  <c r="R195" i="14"/>
  <c r="Q195" i="14"/>
  <c r="P195" i="14"/>
  <c r="O195" i="14"/>
  <c r="N195" i="14"/>
  <c r="M195" i="14"/>
  <c r="L195" i="14"/>
  <c r="K195" i="14"/>
  <c r="J195" i="14"/>
  <c r="I195" i="14"/>
  <c r="H195" i="14"/>
  <c r="G195" i="14"/>
  <c r="F195" i="14"/>
  <c r="E195" i="14"/>
  <c r="D195" i="14"/>
  <c r="C195" i="14"/>
  <c r="B195" i="14"/>
  <c r="Y194" i="14"/>
  <c r="X194" i="14"/>
  <c r="W194" i="14"/>
  <c r="V194" i="14"/>
  <c r="U194" i="14"/>
  <c r="T194" i="14"/>
  <c r="S194" i="14"/>
  <c r="R194" i="14"/>
  <c r="Q194" i="14"/>
  <c r="P194" i="14"/>
  <c r="O194" i="14"/>
  <c r="N194" i="14"/>
  <c r="M194" i="14"/>
  <c r="L194" i="14"/>
  <c r="K194" i="14"/>
  <c r="J194" i="14"/>
  <c r="I194" i="14"/>
  <c r="H194" i="14"/>
  <c r="G194" i="14"/>
  <c r="F194" i="14"/>
  <c r="E194" i="14"/>
  <c r="D194" i="14"/>
  <c r="C194" i="14"/>
  <c r="B194" i="14"/>
  <c r="Y193" i="14"/>
  <c r="X193" i="14"/>
  <c r="W193" i="14"/>
  <c r="V193" i="14"/>
  <c r="U193" i="14"/>
  <c r="T193" i="14"/>
  <c r="S193" i="14"/>
  <c r="R193" i="14"/>
  <c r="Q193" i="14"/>
  <c r="P193" i="14"/>
  <c r="O193" i="14"/>
  <c r="N193" i="14"/>
  <c r="M193" i="14"/>
  <c r="L193" i="14"/>
  <c r="K193" i="14"/>
  <c r="J193" i="14"/>
  <c r="I193" i="14"/>
  <c r="H193" i="14"/>
  <c r="G193" i="14"/>
  <c r="F193" i="14"/>
  <c r="E193" i="14"/>
  <c r="D193" i="14"/>
  <c r="C193" i="14"/>
  <c r="B193" i="14"/>
  <c r="Y192" i="14"/>
  <c r="X192" i="14"/>
  <c r="W192" i="14"/>
  <c r="V192" i="14"/>
  <c r="U192" i="14"/>
  <c r="T192" i="14"/>
  <c r="S192" i="14"/>
  <c r="R192" i="14"/>
  <c r="Q192" i="14"/>
  <c r="P192" i="14"/>
  <c r="O192" i="14"/>
  <c r="N192" i="14"/>
  <c r="M192" i="14"/>
  <c r="M187" i="14" s="1"/>
  <c r="L192" i="14"/>
  <c r="L187" i="14" s="1"/>
  <c r="K192" i="14"/>
  <c r="J192" i="14"/>
  <c r="I192" i="14"/>
  <c r="H192" i="14"/>
  <c r="G192" i="14"/>
  <c r="F192" i="14"/>
  <c r="E192" i="14"/>
  <c r="D192" i="14"/>
  <c r="C192" i="14"/>
  <c r="B192" i="14"/>
  <c r="Y191" i="14"/>
  <c r="X191" i="14"/>
  <c r="W191" i="14"/>
  <c r="V191" i="14"/>
  <c r="U191" i="14"/>
  <c r="T191" i="14"/>
  <c r="S191" i="14"/>
  <c r="R191" i="14"/>
  <c r="Q191" i="14"/>
  <c r="P191" i="14"/>
  <c r="O191" i="14"/>
  <c r="N191" i="14"/>
  <c r="M191" i="14"/>
  <c r="L191" i="14"/>
  <c r="K191" i="14"/>
  <c r="J191" i="14"/>
  <c r="J187" i="14" s="1"/>
  <c r="I191" i="14"/>
  <c r="I187" i="14" s="1"/>
  <c r="H191" i="14"/>
  <c r="H187" i="14" s="1"/>
  <c r="G191" i="14"/>
  <c r="F191" i="14"/>
  <c r="E191" i="14"/>
  <c r="D191" i="14"/>
  <c r="C191" i="14"/>
  <c r="B191" i="14"/>
  <c r="Y190" i="14"/>
  <c r="X190" i="14"/>
  <c r="W190" i="14"/>
  <c r="V190" i="14"/>
  <c r="U190" i="14"/>
  <c r="T190" i="14"/>
  <c r="S190" i="14"/>
  <c r="R190" i="14"/>
  <c r="Q190" i="14"/>
  <c r="P190" i="14"/>
  <c r="O190" i="14"/>
  <c r="N190" i="14"/>
  <c r="M190" i="14"/>
  <c r="L190" i="14"/>
  <c r="K190" i="14"/>
  <c r="J190" i="14"/>
  <c r="I190" i="14"/>
  <c r="H190" i="14"/>
  <c r="G190" i="14"/>
  <c r="G187" i="14" s="1"/>
  <c r="F190" i="14"/>
  <c r="E190" i="14"/>
  <c r="E187" i="14" s="1"/>
  <c r="D190" i="14"/>
  <c r="D187" i="14" s="1"/>
  <c r="C190" i="14"/>
  <c r="B190" i="14"/>
  <c r="Y189" i="14"/>
  <c r="X189" i="14"/>
  <c r="W189" i="14"/>
  <c r="V189" i="14"/>
  <c r="U189" i="14"/>
  <c r="T189" i="14"/>
  <c r="S189" i="14"/>
  <c r="R189" i="14"/>
  <c r="Q189" i="14"/>
  <c r="P189" i="14"/>
  <c r="O189" i="14"/>
  <c r="N189" i="14"/>
  <c r="M189" i="14"/>
  <c r="L189" i="14"/>
  <c r="K189" i="14"/>
  <c r="J189" i="14"/>
  <c r="I189" i="14"/>
  <c r="H189" i="14"/>
  <c r="G189" i="14"/>
  <c r="F189" i="14"/>
  <c r="E189" i="14"/>
  <c r="D189" i="14"/>
  <c r="C189" i="14"/>
  <c r="B189" i="14"/>
  <c r="B187" i="14" s="1"/>
  <c r="Y188" i="14"/>
  <c r="Y187" i="14" s="1"/>
  <c r="X188" i="14"/>
  <c r="X187" i="14" s="1"/>
  <c r="W188" i="14"/>
  <c r="W187" i="14" s="1"/>
  <c r="V188" i="14"/>
  <c r="V187" i="14" s="1"/>
  <c r="U188" i="14"/>
  <c r="U187" i="14" s="1"/>
  <c r="T188" i="14"/>
  <c r="T187" i="14" s="1"/>
  <c r="S188" i="14"/>
  <c r="R188" i="14"/>
  <c r="Q188" i="14"/>
  <c r="P188" i="14"/>
  <c r="O188" i="14"/>
  <c r="N188" i="14"/>
  <c r="N187" i="14" s="1"/>
  <c r="M188" i="14"/>
  <c r="L188" i="14"/>
  <c r="K188" i="14"/>
  <c r="J188" i="14"/>
  <c r="I188" i="14"/>
  <c r="H188" i="14"/>
  <c r="G188" i="14"/>
  <c r="F188" i="14"/>
  <c r="F187" i="14" s="1"/>
  <c r="E188" i="14"/>
  <c r="D188" i="14"/>
  <c r="C188" i="14"/>
  <c r="B188" i="14"/>
  <c r="R187" i="14"/>
  <c r="Q187" i="14"/>
  <c r="P187" i="14"/>
  <c r="O187" i="14"/>
  <c r="Y184" i="14"/>
  <c r="X184" i="14"/>
  <c r="W184" i="14"/>
  <c r="V184" i="14"/>
  <c r="U184" i="14"/>
  <c r="T184" i="14"/>
  <c r="S184" i="14"/>
  <c r="R184" i="14"/>
  <c r="Q184" i="14"/>
  <c r="P184" i="14"/>
  <c r="O184" i="14"/>
  <c r="N184" i="14"/>
  <c r="M184" i="14"/>
  <c r="L184" i="14"/>
  <c r="K184" i="14"/>
  <c r="J184" i="14"/>
  <c r="I184" i="14"/>
  <c r="H184" i="14"/>
  <c r="G184" i="14"/>
  <c r="F184" i="14"/>
  <c r="E184" i="14"/>
  <c r="D184" i="14"/>
  <c r="C184" i="14"/>
  <c r="B184" i="14"/>
  <c r="Y183" i="14"/>
  <c r="X183" i="14"/>
  <c r="W183" i="14"/>
  <c r="V183" i="14"/>
  <c r="U183" i="14"/>
  <c r="T183" i="14"/>
  <c r="S183" i="14"/>
  <c r="R183" i="14"/>
  <c r="Q183" i="14"/>
  <c r="P183" i="14"/>
  <c r="O183" i="14"/>
  <c r="N183" i="14"/>
  <c r="M183" i="14"/>
  <c r="L183" i="14"/>
  <c r="K183" i="14"/>
  <c r="J183" i="14"/>
  <c r="I183" i="14"/>
  <c r="H183" i="14"/>
  <c r="G183" i="14"/>
  <c r="F183" i="14"/>
  <c r="E183" i="14"/>
  <c r="D183" i="14"/>
  <c r="C183" i="14"/>
  <c r="B183" i="14"/>
  <c r="Y182" i="14"/>
  <c r="X182" i="14"/>
  <c r="W182" i="14"/>
  <c r="V182" i="14"/>
  <c r="U182" i="14"/>
  <c r="T182" i="14"/>
  <c r="S182" i="14"/>
  <c r="R182" i="14"/>
  <c r="Q182" i="14"/>
  <c r="P182" i="14"/>
  <c r="O182" i="14"/>
  <c r="N182" i="14"/>
  <c r="M182" i="14"/>
  <c r="L182" i="14"/>
  <c r="K182" i="14"/>
  <c r="J182" i="14"/>
  <c r="I182" i="14"/>
  <c r="H182" i="14"/>
  <c r="G182" i="14"/>
  <c r="F182" i="14"/>
  <c r="E182" i="14"/>
  <c r="D182" i="14"/>
  <c r="C182" i="14"/>
  <c r="B182" i="14"/>
  <c r="V181" i="14"/>
  <c r="N181" i="14"/>
  <c r="F181" i="14"/>
  <c r="Y180" i="14"/>
  <c r="X180" i="14"/>
  <c r="W180" i="14"/>
  <c r="V180" i="14"/>
  <c r="U180" i="14"/>
  <c r="T180" i="14"/>
  <c r="S180" i="14"/>
  <c r="R180" i="14"/>
  <c r="Q180" i="14"/>
  <c r="P180" i="14"/>
  <c r="O180" i="14"/>
  <c r="N180" i="14"/>
  <c r="M180" i="14"/>
  <c r="L180" i="14"/>
  <c r="K180" i="14"/>
  <c r="J180" i="14"/>
  <c r="I180" i="14"/>
  <c r="H180" i="14"/>
  <c r="G180" i="14"/>
  <c r="F180" i="14"/>
  <c r="E180" i="14"/>
  <c r="D180" i="14"/>
  <c r="C180" i="14"/>
  <c r="B180" i="14"/>
  <c r="Y179" i="14"/>
  <c r="X179" i="14"/>
  <c r="W179" i="14"/>
  <c r="V179" i="14"/>
  <c r="U179" i="14"/>
  <c r="T179" i="14"/>
  <c r="S179" i="14"/>
  <c r="R179" i="14"/>
  <c r="Q179" i="14"/>
  <c r="P179" i="14"/>
  <c r="O179" i="14"/>
  <c r="N179" i="14"/>
  <c r="M179" i="14"/>
  <c r="L179" i="14"/>
  <c r="K179" i="14"/>
  <c r="J179" i="14"/>
  <c r="I179" i="14"/>
  <c r="H179" i="14"/>
  <c r="G179" i="14"/>
  <c r="F179" i="14"/>
  <c r="E179" i="14"/>
  <c r="D179" i="14"/>
  <c r="C179" i="14"/>
  <c r="B179" i="14"/>
  <c r="Y178" i="14"/>
  <c r="X178" i="14"/>
  <c r="W178" i="14"/>
  <c r="V178" i="14"/>
  <c r="U178" i="14"/>
  <c r="T178" i="14"/>
  <c r="S178" i="14"/>
  <c r="R178" i="14"/>
  <c r="Q178" i="14"/>
  <c r="P178" i="14"/>
  <c r="O178" i="14"/>
  <c r="N178" i="14"/>
  <c r="M178" i="14"/>
  <c r="L178" i="14"/>
  <c r="K178" i="14"/>
  <c r="J178" i="14"/>
  <c r="I178" i="14"/>
  <c r="H178" i="14"/>
  <c r="G178" i="14"/>
  <c r="F178" i="14"/>
  <c r="E178" i="14"/>
  <c r="D178" i="14"/>
  <c r="C178" i="14"/>
  <c r="B178" i="14"/>
  <c r="Y177" i="14"/>
  <c r="X177" i="14"/>
  <c r="W177" i="14"/>
  <c r="V177" i="14"/>
  <c r="U177" i="14"/>
  <c r="T177" i="14"/>
  <c r="S177" i="14"/>
  <c r="R177" i="14"/>
  <c r="Q177" i="14"/>
  <c r="P177" i="14"/>
  <c r="O177" i="14"/>
  <c r="N177" i="14"/>
  <c r="M177" i="14"/>
  <c r="L177" i="14"/>
  <c r="K177" i="14"/>
  <c r="J177" i="14"/>
  <c r="I177" i="14"/>
  <c r="H177" i="14"/>
  <c r="G177" i="14"/>
  <c r="F177" i="14"/>
  <c r="E177" i="14"/>
  <c r="D177" i="14"/>
  <c r="C177" i="14"/>
  <c r="B177" i="14"/>
  <c r="Y176" i="14"/>
  <c r="X176" i="14"/>
  <c r="W176" i="14"/>
  <c r="V176" i="14"/>
  <c r="U176" i="14"/>
  <c r="T176" i="14"/>
  <c r="S176" i="14"/>
  <c r="R176" i="14"/>
  <c r="Q176" i="14"/>
  <c r="Q171" i="14" s="1"/>
  <c r="P176" i="14"/>
  <c r="O176" i="14"/>
  <c r="N176" i="14"/>
  <c r="M176" i="14"/>
  <c r="L176" i="14"/>
  <c r="K176" i="14"/>
  <c r="J176" i="14"/>
  <c r="I176" i="14"/>
  <c r="H176" i="14"/>
  <c r="G176" i="14"/>
  <c r="F176" i="14"/>
  <c r="E176" i="14"/>
  <c r="D176" i="14"/>
  <c r="C176" i="14"/>
  <c r="B176" i="14"/>
  <c r="Y175" i="14"/>
  <c r="X175" i="14"/>
  <c r="W175" i="14"/>
  <c r="V175" i="14"/>
  <c r="U175" i="14"/>
  <c r="T175" i="14"/>
  <c r="S175" i="14"/>
  <c r="R175" i="14"/>
  <c r="Q175" i="14"/>
  <c r="P175" i="14"/>
  <c r="O175" i="14"/>
  <c r="O171" i="14" s="1"/>
  <c r="N175" i="14"/>
  <c r="N171" i="14" s="1"/>
  <c r="M175" i="14"/>
  <c r="M171" i="14" s="1"/>
  <c r="L175" i="14"/>
  <c r="L171" i="14" s="1"/>
  <c r="K175" i="14"/>
  <c r="J175" i="14"/>
  <c r="I175" i="14"/>
  <c r="H175" i="14"/>
  <c r="G175" i="14"/>
  <c r="F175" i="14"/>
  <c r="E175" i="14"/>
  <c r="D175" i="14"/>
  <c r="C175" i="14"/>
  <c r="B175" i="14"/>
  <c r="Y174" i="14"/>
  <c r="X174" i="14"/>
  <c r="W174" i="14"/>
  <c r="V174" i="14"/>
  <c r="U174" i="14"/>
  <c r="T174" i="14"/>
  <c r="S174" i="14"/>
  <c r="R174" i="14"/>
  <c r="Q174" i="14"/>
  <c r="P174" i="14"/>
  <c r="O174" i="14"/>
  <c r="N174" i="14"/>
  <c r="M174" i="14"/>
  <c r="L174" i="14"/>
  <c r="K174" i="14"/>
  <c r="J174" i="14"/>
  <c r="I174" i="14"/>
  <c r="I171" i="14" s="1"/>
  <c r="H174" i="14"/>
  <c r="G174" i="14"/>
  <c r="F174" i="14"/>
  <c r="E174" i="14"/>
  <c r="D174" i="14"/>
  <c r="C174" i="14"/>
  <c r="B174" i="14"/>
  <c r="Y173" i="14"/>
  <c r="X173" i="14"/>
  <c r="W173" i="14"/>
  <c r="V173" i="14"/>
  <c r="U173" i="14"/>
  <c r="T173" i="14"/>
  <c r="S173" i="14"/>
  <c r="R173" i="14"/>
  <c r="Q173" i="14"/>
  <c r="P173" i="14"/>
  <c r="O173" i="14"/>
  <c r="N173" i="14"/>
  <c r="M173" i="14"/>
  <c r="L173" i="14"/>
  <c r="K173" i="14"/>
  <c r="J173" i="14"/>
  <c r="I173" i="14"/>
  <c r="H173" i="14"/>
  <c r="G173" i="14"/>
  <c r="G171" i="14" s="1"/>
  <c r="F173" i="14"/>
  <c r="F171" i="14" s="1"/>
  <c r="E173" i="14"/>
  <c r="E171" i="14" s="1"/>
  <c r="D173" i="14"/>
  <c r="C173" i="14"/>
  <c r="B173" i="14"/>
  <c r="Y172" i="14"/>
  <c r="Y171" i="14" s="1"/>
  <c r="X172" i="14"/>
  <c r="W172" i="14"/>
  <c r="V172" i="14"/>
  <c r="U172" i="14"/>
  <c r="T172" i="14"/>
  <c r="S172" i="14"/>
  <c r="R172" i="14"/>
  <c r="Q172" i="14"/>
  <c r="P172" i="14"/>
  <c r="O172" i="14"/>
  <c r="N172" i="14"/>
  <c r="M172" i="14"/>
  <c r="L172" i="14"/>
  <c r="K172" i="14"/>
  <c r="J172" i="14"/>
  <c r="I172" i="14"/>
  <c r="H172" i="14"/>
  <c r="G172" i="14"/>
  <c r="F172" i="14"/>
  <c r="E172" i="14"/>
  <c r="D172" i="14"/>
  <c r="D171" i="14" s="1"/>
  <c r="C172" i="14"/>
  <c r="B172" i="14"/>
  <c r="W171" i="14"/>
  <c r="V171" i="14"/>
  <c r="U171" i="14"/>
  <c r="T171" i="14"/>
  <c r="Y169" i="14"/>
  <c r="X169" i="14"/>
  <c r="W169" i="14"/>
  <c r="V169" i="14"/>
  <c r="U169" i="14"/>
  <c r="T169" i="14"/>
  <c r="S169" i="14"/>
  <c r="R169" i="14"/>
  <c r="Q169" i="14"/>
  <c r="P169" i="14"/>
  <c r="O169" i="14"/>
  <c r="N169" i="14"/>
  <c r="M169" i="14"/>
  <c r="L169" i="14"/>
  <c r="K169" i="14"/>
  <c r="J169" i="14"/>
  <c r="I169" i="14"/>
  <c r="H169" i="14"/>
  <c r="G169" i="14"/>
  <c r="F169" i="14"/>
  <c r="E169" i="14"/>
  <c r="D169" i="14"/>
  <c r="C169" i="14"/>
  <c r="B169" i="14"/>
  <c r="Y168" i="14"/>
  <c r="X168" i="14"/>
  <c r="W168" i="14"/>
  <c r="V168" i="14"/>
  <c r="U168" i="14"/>
  <c r="T168" i="14"/>
  <c r="S168" i="14"/>
  <c r="R168" i="14"/>
  <c r="Q168" i="14"/>
  <c r="P168" i="14"/>
  <c r="O168" i="14"/>
  <c r="N168" i="14"/>
  <c r="M168" i="14"/>
  <c r="L168" i="14"/>
  <c r="K168" i="14"/>
  <c r="J168" i="14"/>
  <c r="I168" i="14"/>
  <c r="H168" i="14"/>
  <c r="G168" i="14"/>
  <c r="F168" i="14"/>
  <c r="E168" i="14"/>
  <c r="D168" i="14"/>
  <c r="C168" i="14"/>
  <c r="B168" i="14"/>
  <c r="Y167" i="14"/>
  <c r="X167" i="14"/>
  <c r="W167" i="14"/>
  <c r="V167" i="14"/>
  <c r="U167" i="14"/>
  <c r="T167" i="14"/>
  <c r="S167" i="14"/>
  <c r="R167" i="14"/>
  <c r="Q167" i="14"/>
  <c r="P167" i="14"/>
  <c r="O167" i="14"/>
  <c r="N167" i="14"/>
  <c r="M167" i="14"/>
  <c r="L167" i="14"/>
  <c r="K167" i="14"/>
  <c r="J167" i="14"/>
  <c r="I167" i="14"/>
  <c r="H167" i="14"/>
  <c r="G167" i="14"/>
  <c r="F167" i="14"/>
  <c r="E167" i="14"/>
  <c r="E162" i="14" s="1"/>
  <c r="D167" i="14"/>
  <c r="D162" i="14" s="1"/>
  <c r="C167" i="14"/>
  <c r="C162" i="14" s="1"/>
  <c r="B167" i="14"/>
  <c r="B162" i="14" s="1"/>
  <c r="Y166" i="14"/>
  <c r="X166" i="14"/>
  <c r="W166" i="14"/>
  <c r="V166" i="14"/>
  <c r="U166" i="14"/>
  <c r="T166" i="14"/>
  <c r="S166" i="14"/>
  <c r="R166" i="14"/>
  <c r="Q166" i="14"/>
  <c r="P166" i="14"/>
  <c r="O166" i="14"/>
  <c r="N166" i="14"/>
  <c r="M166" i="14"/>
  <c r="L166" i="14"/>
  <c r="K166" i="14"/>
  <c r="J166" i="14"/>
  <c r="I166" i="14"/>
  <c r="H166" i="14"/>
  <c r="G166" i="14"/>
  <c r="F166" i="14"/>
  <c r="E166" i="14"/>
  <c r="D166" i="14"/>
  <c r="C166" i="14"/>
  <c r="B166" i="14"/>
  <c r="Y165" i="14"/>
  <c r="Y162" i="14" s="1"/>
  <c r="X165" i="14"/>
  <c r="X162" i="14" s="1"/>
  <c r="W165" i="14"/>
  <c r="V165" i="14"/>
  <c r="U165" i="14"/>
  <c r="T165" i="14"/>
  <c r="S165" i="14"/>
  <c r="R165" i="14"/>
  <c r="Q165" i="14"/>
  <c r="P165" i="14"/>
  <c r="O165" i="14"/>
  <c r="N165" i="14"/>
  <c r="M165" i="14"/>
  <c r="L165" i="14"/>
  <c r="K165" i="14"/>
  <c r="J165" i="14"/>
  <c r="I165" i="14"/>
  <c r="H165" i="14"/>
  <c r="G165" i="14"/>
  <c r="F165" i="14"/>
  <c r="E165" i="14"/>
  <c r="D165" i="14"/>
  <c r="C165" i="14"/>
  <c r="B165" i="14"/>
  <c r="Y164" i="14"/>
  <c r="X164" i="14"/>
  <c r="W164" i="14"/>
  <c r="W162" i="14" s="1"/>
  <c r="V164" i="14"/>
  <c r="V162" i="14" s="1"/>
  <c r="U164" i="14"/>
  <c r="U162" i="14" s="1"/>
  <c r="T164" i="14"/>
  <c r="T162" i="14" s="1"/>
  <c r="S164" i="14"/>
  <c r="R164" i="14"/>
  <c r="Q164" i="14"/>
  <c r="P164" i="14"/>
  <c r="O164" i="14"/>
  <c r="N164" i="14"/>
  <c r="M164" i="14"/>
  <c r="L164" i="14"/>
  <c r="K164" i="14"/>
  <c r="J164" i="14"/>
  <c r="I164" i="14"/>
  <c r="H164" i="14"/>
  <c r="G164" i="14"/>
  <c r="F164" i="14"/>
  <c r="E164" i="14"/>
  <c r="D164" i="14"/>
  <c r="C164" i="14"/>
  <c r="B164" i="14"/>
  <c r="Y163" i="14"/>
  <c r="X163" i="14"/>
  <c r="W163" i="14"/>
  <c r="V163" i="14"/>
  <c r="U163" i="14"/>
  <c r="T163" i="14"/>
  <c r="S163" i="14"/>
  <c r="S162" i="14" s="1"/>
  <c r="R163" i="14"/>
  <c r="R162" i="14" s="1"/>
  <c r="Q163" i="14"/>
  <c r="Q162" i="14" s="1"/>
  <c r="P163" i="14"/>
  <c r="P162" i="14" s="1"/>
  <c r="O163" i="14"/>
  <c r="O162" i="14" s="1"/>
  <c r="N163" i="14"/>
  <c r="N162" i="14" s="1"/>
  <c r="M163" i="14"/>
  <c r="M162" i="14" s="1"/>
  <c r="L163" i="14"/>
  <c r="L162" i="14" s="1"/>
  <c r="K163" i="14"/>
  <c r="J163" i="14"/>
  <c r="I163" i="14"/>
  <c r="H163" i="14"/>
  <c r="G163" i="14"/>
  <c r="G162" i="14" s="1"/>
  <c r="F163" i="14"/>
  <c r="F162" i="14" s="1"/>
  <c r="E163" i="14"/>
  <c r="D163" i="14"/>
  <c r="C163" i="14"/>
  <c r="B163" i="14"/>
  <c r="K162" i="14"/>
  <c r="J162" i="14"/>
  <c r="I162" i="14"/>
  <c r="H162" i="14"/>
  <c r="Y141" i="14"/>
  <c r="X141" i="14"/>
  <c r="W141" i="14"/>
  <c r="V141" i="14"/>
  <c r="U141" i="14"/>
  <c r="T141" i="14"/>
  <c r="S141" i="14"/>
  <c r="R141" i="14"/>
  <c r="Q141" i="14"/>
  <c r="P141" i="14"/>
  <c r="O141" i="14"/>
  <c r="N141" i="14"/>
  <c r="M141" i="14"/>
  <c r="L141" i="14"/>
  <c r="K141" i="14"/>
  <c r="J141" i="14"/>
  <c r="I141" i="14"/>
  <c r="H141" i="14"/>
  <c r="G141" i="14"/>
  <c r="F141" i="14"/>
  <c r="E141" i="14"/>
  <c r="D141" i="14"/>
  <c r="C141" i="14"/>
  <c r="B141" i="14"/>
  <c r="Y97" i="14"/>
  <c r="X97" i="14"/>
  <c r="W97" i="14"/>
  <c r="V97" i="14"/>
  <c r="U97" i="14"/>
  <c r="U251" i="14" s="1"/>
  <c r="T97" i="14"/>
  <c r="T251" i="14" s="1"/>
  <c r="S97" i="14"/>
  <c r="S251" i="14" s="1"/>
  <c r="R97" i="14"/>
  <c r="R251" i="14" s="1"/>
  <c r="Q97" i="14"/>
  <c r="P97" i="14"/>
  <c r="O97" i="14"/>
  <c r="N97" i="14"/>
  <c r="M97" i="14"/>
  <c r="M251" i="14" s="1"/>
  <c r="L97" i="14"/>
  <c r="L251" i="14" s="1"/>
  <c r="K97" i="14"/>
  <c r="K251" i="14" s="1"/>
  <c r="J97" i="14"/>
  <c r="J251" i="14" s="1"/>
  <c r="I97" i="14"/>
  <c r="H97" i="14"/>
  <c r="G97" i="14"/>
  <c r="F97" i="14"/>
  <c r="E97" i="14"/>
  <c r="E251" i="14" s="1"/>
  <c r="D97" i="14"/>
  <c r="D251" i="14" s="1"/>
  <c r="C97" i="14"/>
  <c r="C251" i="14" s="1"/>
  <c r="B97" i="14"/>
  <c r="B251" i="14" s="1"/>
  <c r="Y53" i="14"/>
  <c r="X53" i="14"/>
  <c r="X241" i="14" s="1"/>
  <c r="W53" i="14"/>
  <c r="W241" i="14" s="1"/>
  <c r="V53" i="14"/>
  <c r="V241" i="14" s="1"/>
  <c r="U53" i="14"/>
  <c r="U241" i="14" s="1"/>
  <c r="T53" i="14"/>
  <c r="S53" i="14"/>
  <c r="S241" i="14" s="1"/>
  <c r="R53" i="14"/>
  <c r="R241" i="14" s="1"/>
  <c r="Q53" i="14"/>
  <c r="P53" i="14"/>
  <c r="P241" i="14" s="1"/>
  <c r="O53" i="14"/>
  <c r="O241" i="14" s="1"/>
  <c r="N53" i="14"/>
  <c r="N241" i="14" s="1"/>
  <c r="M53" i="14"/>
  <c r="M241" i="14" s="1"/>
  <c r="L53" i="14"/>
  <c r="K53" i="14"/>
  <c r="K241" i="14" s="1"/>
  <c r="J53" i="14"/>
  <c r="J241" i="14" s="1"/>
  <c r="I53" i="14"/>
  <c r="H53" i="14"/>
  <c r="H241" i="14" s="1"/>
  <c r="G53" i="14"/>
  <c r="G241" i="14" s="1"/>
  <c r="F53" i="14"/>
  <c r="F241" i="14" s="1"/>
  <c r="E53" i="14"/>
  <c r="E241" i="14" s="1"/>
  <c r="D53" i="14"/>
  <c r="C53" i="14"/>
  <c r="C241" i="14" s="1"/>
  <c r="B53" i="14"/>
  <c r="B241" i="14" s="1"/>
  <c r="Y260" i="13"/>
  <c r="X260" i="13"/>
  <c r="W260" i="13"/>
  <c r="V260" i="13"/>
  <c r="U260" i="13"/>
  <c r="T260" i="13"/>
  <c r="S260" i="13"/>
  <c r="R260" i="13"/>
  <c r="Q260" i="13"/>
  <c r="P260" i="13"/>
  <c r="O260" i="13"/>
  <c r="N260" i="13"/>
  <c r="M260" i="13"/>
  <c r="L260" i="13"/>
  <c r="K260" i="13"/>
  <c r="J260" i="13"/>
  <c r="I260" i="13"/>
  <c r="H260" i="13"/>
  <c r="G260" i="13"/>
  <c r="F260" i="13"/>
  <c r="E260" i="13"/>
  <c r="D260" i="13"/>
  <c r="C260" i="13"/>
  <c r="B260" i="13"/>
  <c r="Y259" i="13"/>
  <c r="X259" i="13"/>
  <c r="W259" i="13"/>
  <c r="V259" i="13"/>
  <c r="U259" i="13"/>
  <c r="T259" i="13"/>
  <c r="S259" i="13"/>
  <c r="R259" i="13"/>
  <c r="Q259" i="13"/>
  <c r="P259" i="13"/>
  <c r="O259" i="13"/>
  <c r="N259" i="13"/>
  <c r="M259" i="13"/>
  <c r="L259" i="13"/>
  <c r="K259" i="13"/>
  <c r="J259" i="13"/>
  <c r="I259" i="13"/>
  <c r="H259" i="13"/>
  <c r="G259" i="13"/>
  <c r="F259" i="13"/>
  <c r="E259" i="13"/>
  <c r="D259" i="13"/>
  <c r="C259" i="13"/>
  <c r="B259" i="13"/>
  <c r="Y258" i="13"/>
  <c r="X258" i="13"/>
  <c r="W258" i="13"/>
  <c r="V258" i="13"/>
  <c r="U258" i="13"/>
  <c r="T258" i="13"/>
  <c r="S258" i="13"/>
  <c r="R258" i="13"/>
  <c r="Q258" i="13"/>
  <c r="P258" i="13"/>
  <c r="O258" i="13"/>
  <c r="N258" i="13"/>
  <c r="M258" i="13"/>
  <c r="L258" i="13"/>
  <c r="K258" i="13"/>
  <c r="J258" i="13"/>
  <c r="I258" i="13"/>
  <c r="H258" i="13"/>
  <c r="G258" i="13"/>
  <c r="F258" i="13"/>
  <c r="E258" i="13"/>
  <c r="D258" i="13"/>
  <c r="C258" i="13"/>
  <c r="B258" i="13"/>
  <c r="Y257" i="13"/>
  <c r="X257" i="13"/>
  <c r="W257" i="13"/>
  <c r="V257" i="13"/>
  <c r="U257" i="13"/>
  <c r="T257" i="13"/>
  <c r="S257" i="13"/>
  <c r="R257" i="13"/>
  <c r="Q257" i="13"/>
  <c r="P257" i="13"/>
  <c r="O257" i="13"/>
  <c r="N257" i="13"/>
  <c r="M257" i="13"/>
  <c r="L257" i="13"/>
  <c r="K257" i="13"/>
  <c r="J257" i="13"/>
  <c r="I257" i="13"/>
  <c r="H257" i="13"/>
  <c r="G257" i="13"/>
  <c r="F257" i="13"/>
  <c r="E257" i="13"/>
  <c r="D257" i="13"/>
  <c r="C257" i="13"/>
  <c r="B257" i="13"/>
  <c r="Y256" i="13"/>
  <c r="X256" i="13"/>
  <c r="W256" i="13"/>
  <c r="V256" i="13"/>
  <c r="U256" i="13"/>
  <c r="T256" i="13"/>
  <c r="S256" i="13"/>
  <c r="R256" i="13"/>
  <c r="Q256" i="13"/>
  <c r="P256" i="13"/>
  <c r="O256" i="13"/>
  <c r="N256" i="13"/>
  <c r="M256" i="13"/>
  <c r="L256" i="13"/>
  <c r="K256" i="13"/>
  <c r="J256" i="13"/>
  <c r="I256" i="13"/>
  <c r="H256" i="13"/>
  <c r="G256" i="13"/>
  <c r="F256" i="13"/>
  <c r="E256" i="13"/>
  <c r="D256" i="13"/>
  <c r="C256" i="13"/>
  <c r="B256" i="13"/>
  <c r="Y255" i="13"/>
  <c r="X255" i="13"/>
  <c r="W255" i="13"/>
  <c r="V255" i="13"/>
  <c r="U255" i="13"/>
  <c r="T255" i="13"/>
  <c r="S255" i="13"/>
  <c r="R255" i="13"/>
  <c r="Q255" i="13"/>
  <c r="P255" i="13"/>
  <c r="O255" i="13"/>
  <c r="N255" i="13"/>
  <c r="M255" i="13"/>
  <c r="L255" i="13"/>
  <c r="K255" i="13"/>
  <c r="J255" i="13"/>
  <c r="I255" i="13"/>
  <c r="H255" i="13"/>
  <c r="G255" i="13"/>
  <c r="F255" i="13"/>
  <c r="E255" i="13"/>
  <c r="D255" i="13"/>
  <c r="C255" i="13"/>
  <c r="B255" i="13"/>
  <c r="Y254" i="13"/>
  <c r="X254" i="13"/>
  <c r="W254" i="13"/>
  <c r="V254" i="13"/>
  <c r="U254" i="13"/>
  <c r="T254" i="13"/>
  <c r="S254" i="13"/>
  <c r="R254" i="13"/>
  <c r="Q254" i="13"/>
  <c r="P254" i="13"/>
  <c r="O254" i="13"/>
  <c r="N254" i="13"/>
  <c r="M254" i="13"/>
  <c r="L254" i="13"/>
  <c r="K254" i="13"/>
  <c r="J254" i="13"/>
  <c r="I254" i="13"/>
  <c r="H254" i="13"/>
  <c r="G254" i="13"/>
  <c r="F254" i="13"/>
  <c r="E254" i="13"/>
  <c r="D254" i="13"/>
  <c r="C254" i="13"/>
  <c r="B254" i="13"/>
  <c r="Y250" i="13"/>
  <c r="X250" i="13"/>
  <c r="W250" i="13"/>
  <c r="V250" i="13"/>
  <c r="U250" i="13"/>
  <c r="T250" i="13"/>
  <c r="S250" i="13"/>
  <c r="R250" i="13"/>
  <c r="Q250" i="13"/>
  <c r="P250" i="13"/>
  <c r="O250" i="13"/>
  <c r="N250" i="13"/>
  <c r="M250" i="13"/>
  <c r="L250" i="13"/>
  <c r="K250" i="13"/>
  <c r="J250" i="13"/>
  <c r="I250" i="13"/>
  <c r="H250" i="13"/>
  <c r="G250" i="13"/>
  <c r="F250" i="13"/>
  <c r="E250" i="13"/>
  <c r="D250" i="13"/>
  <c r="C250" i="13"/>
  <c r="B250" i="13"/>
  <c r="Y249" i="13"/>
  <c r="X249" i="13"/>
  <c r="W249" i="13"/>
  <c r="V249" i="13"/>
  <c r="U249" i="13"/>
  <c r="T249" i="13"/>
  <c r="S249" i="13"/>
  <c r="R249" i="13"/>
  <c r="Q249" i="13"/>
  <c r="P249" i="13"/>
  <c r="O249" i="13"/>
  <c r="N249" i="13"/>
  <c r="M249" i="13"/>
  <c r="L249" i="13"/>
  <c r="K249" i="13"/>
  <c r="J249" i="13"/>
  <c r="I249" i="13"/>
  <c r="H249" i="13"/>
  <c r="G249" i="13"/>
  <c r="F249" i="13"/>
  <c r="E249" i="13"/>
  <c r="D249" i="13"/>
  <c r="C249" i="13"/>
  <c r="B249" i="13"/>
  <c r="Y248" i="13"/>
  <c r="X248" i="13"/>
  <c r="W248" i="13"/>
  <c r="V248" i="13"/>
  <c r="U248" i="13"/>
  <c r="T248" i="13"/>
  <c r="S248" i="13"/>
  <c r="R248" i="13"/>
  <c r="Q248" i="13"/>
  <c r="P248" i="13"/>
  <c r="O248" i="13"/>
  <c r="N248" i="13"/>
  <c r="M248" i="13"/>
  <c r="L248" i="13"/>
  <c r="K248" i="13"/>
  <c r="J248" i="13"/>
  <c r="I248" i="13"/>
  <c r="H248" i="13"/>
  <c r="G248" i="13"/>
  <c r="F248" i="13"/>
  <c r="E248" i="13"/>
  <c r="D248" i="13"/>
  <c r="C248" i="13"/>
  <c r="B248" i="13"/>
  <c r="Y247" i="13"/>
  <c r="X247" i="13"/>
  <c r="W247" i="13"/>
  <c r="V247" i="13"/>
  <c r="U247" i="13"/>
  <c r="T247" i="13"/>
  <c r="S247" i="13"/>
  <c r="R247" i="13"/>
  <c r="Q247" i="13"/>
  <c r="P247" i="13"/>
  <c r="O247" i="13"/>
  <c r="N247" i="13"/>
  <c r="M247" i="13"/>
  <c r="L247" i="13"/>
  <c r="K247" i="13"/>
  <c r="J247" i="13"/>
  <c r="I247" i="13"/>
  <c r="H247" i="13"/>
  <c r="G247" i="13"/>
  <c r="F247" i="13"/>
  <c r="E247" i="13"/>
  <c r="D247" i="13"/>
  <c r="C247" i="13"/>
  <c r="B247" i="13"/>
  <c r="Y246" i="13"/>
  <c r="X246" i="13"/>
  <c r="W246" i="13"/>
  <c r="V246" i="13"/>
  <c r="U246" i="13"/>
  <c r="T246" i="13"/>
  <c r="S246" i="13"/>
  <c r="R246" i="13"/>
  <c r="Q246" i="13"/>
  <c r="P246" i="13"/>
  <c r="O246" i="13"/>
  <c r="N246" i="13"/>
  <c r="M246" i="13"/>
  <c r="L246" i="13"/>
  <c r="K246" i="13"/>
  <c r="J246" i="13"/>
  <c r="I246" i="13"/>
  <c r="H246" i="13"/>
  <c r="G246" i="13"/>
  <c r="F246" i="13"/>
  <c r="E246" i="13"/>
  <c r="D246" i="13"/>
  <c r="C246" i="13"/>
  <c r="B246" i="13"/>
  <c r="Y245" i="13"/>
  <c r="X245" i="13"/>
  <c r="W245" i="13"/>
  <c r="V245" i="13"/>
  <c r="U245" i="13"/>
  <c r="T245" i="13"/>
  <c r="S245" i="13"/>
  <c r="R245" i="13"/>
  <c r="Q245" i="13"/>
  <c r="P245" i="13"/>
  <c r="O245" i="13"/>
  <c r="N245" i="13"/>
  <c r="M245" i="13"/>
  <c r="L245" i="13"/>
  <c r="K245" i="13"/>
  <c r="J245" i="13"/>
  <c r="I245" i="13"/>
  <c r="H245" i="13"/>
  <c r="G245" i="13"/>
  <c r="F245" i="13"/>
  <c r="E245" i="13"/>
  <c r="D245" i="13"/>
  <c r="C245" i="13"/>
  <c r="B245" i="13"/>
  <c r="Y244" i="13"/>
  <c r="X244" i="13"/>
  <c r="W244" i="13"/>
  <c r="V244" i="13"/>
  <c r="U244" i="13"/>
  <c r="T244" i="13"/>
  <c r="S244" i="13"/>
  <c r="R244" i="13"/>
  <c r="Q244" i="13"/>
  <c r="P244" i="13"/>
  <c r="O244" i="13"/>
  <c r="N244" i="13"/>
  <c r="M244" i="13"/>
  <c r="L244" i="13"/>
  <c r="K244" i="13"/>
  <c r="J244" i="13"/>
  <c r="I244" i="13"/>
  <c r="H244" i="13"/>
  <c r="G244" i="13"/>
  <c r="F244" i="13"/>
  <c r="E244" i="13"/>
  <c r="D244" i="13"/>
  <c r="C244" i="13"/>
  <c r="B244" i="13"/>
  <c r="Y240" i="13"/>
  <c r="X240" i="13"/>
  <c r="W240" i="13"/>
  <c r="V240" i="13"/>
  <c r="U240" i="13"/>
  <c r="T240" i="13"/>
  <c r="S240" i="13"/>
  <c r="R240" i="13"/>
  <c r="Q240" i="13"/>
  <c r="P240" i="13"/>
  <c r="O240" i="13"/>
  <c r="N240" i="13"/>
  <c r="M240" i="13"/>
  <c r="L240" i="13"/>
  <c r="K240" i="13"/>
  <c r="J240" i="13"/>
  <c r="I240" i="13"/>
  <c r="H240" i="13"/>
  <c r="G240" i="13"/>
  <c r="F240" i="13"/>
  <c r="E240" i="13"/>
  <c r="D240" i="13"/>
  <c r="C240" i="13"/>
  <c r="B240" i="13"/>
  <c r="Y239" i="13"/>
  <c r="X239" i="13"/>
  <c r="W239" i="13"/>
  <c r="V239" i="13"/>
  <c r="U239" i="13"/>
  <c r="T239" i="13"/>
  <c r="S239" i="13"/>
  <c r="R239" i="13"/>
  <c r="Q239" i="13"/>
  <c r="P239" i="13"/>
  <c r="O239" i="13"/>
  <c r="N239" i="13"/>
  <c r="M239" i="13"/>
  <c r="L239" i="13"/>
  <c r="K239" i="13"/>
  <c r="J239" i="13"/>
  <c r="I239" i="13"/>
  <c r="H239" i="13"/>
  <c r="G239" i="13"/>
  <c r="F239" i="13"/>
  <c r="E239" i="13"/>
  <c r="D239" i="13"/>
  <c r="C239" i="13"/>
  <c r="B239" i="13"/>
  <c r="Y238" i="13"/>
  <c r="X238" i="13"/>
  <c r="W238" i="13"/>
  <c r="V238" i="13"/>
  <c r="U238" i="13"/>
  <c r="T238" i="13"/>
  <c r="S238" i="13"/>
  <c r="R238" i="13"/>
  <c r="Q238" i="13"/>
  <c r="P238" i="13"/>
  <c r="O238" i="13"/>
  <c r="N238" i="13"/>
  <c r="M238" i="13"/>
  <c r="L238" i="13"/>
  <c r="K238" i="13"/>
  <c r="J238" i="13"/>
  <c r="I238" i="13"/>
  <c r="H238" i="13"/>
  <c r="G238" i="13"/>
  <c r="F238" i="13"/>
  <c r="E238" i="13"/>
  <c r="D238" i="13"/>
  <c r="C238" i="13"/>
  <c r="B238" i="13"/>
  <c r="Y237" i="13"/>
  <c r="X237" i="13"/>
  <c r="W237" i="13"/>
  <c r="V237" i="13"/>
  <c r="U237" i="13"/>
  <c r="T237" i="13"/>
  <c r="S237" i="13"/>
  <c r="R237" i="13"/>
  <c r="Q237" i="13"/>
  <c r="P237" i="13"/>
  <c r="O237" i="13"/>
  <c r="N237" i="13"/>
  <c r="M237" i="13"/>
  <c r="L237" i="13"/>
  <c r="K237" i="13"/>
  <c r="J237" i="13"/>
  <c r="I237" i="13"/>
  <c r="H237" i="13"/>
  <c r="G237" i="13"/>
  <c r="F237" i="13"/>
  <c r="E237" i="13"/>
  <c r="D237" i="13"/>
  <c r="C237" i="13"/>
  <c r="B237" i="13"/>
  <c r="Y236" i="13"/>
  <c r="X236" i="13"/>
  <c r="W236" i="13"/>
  <c r="V236" i="13"/>
  <c r="U236" i="13"/>
  <c r="T236" i="13"/>
  <c r="S236" i="13"/>
  <c r="R236" i="13"/>
  <c r="Q236" i="13"/>
  <c r="P236" i="13"/>
  <c r="O236" i="13"/>
  <c r="N236" i="13"/>
  <c r="M236" i="13"/>
  <c r="L236" i="13"/>
  <c r="K236" i="13"/>
  <c r="J236" i="13"/>
  <c r="I236" i="13"/>
  <c r="H236" i="13"/>
  <c r="G236" i="13"/>
  <c r="F236" i="13"/>
  <c r="E236" i="13"/>
  <c r="D236" i="13"/>
  <c r="C236" i="13"/>
  <c r="B236" i="13"/>
  <c r="Y235" i="13"/>
  <c r="X235" i="13"/>
  <c r="W235" i="13"/>
  <c r="V235" i="13"/>
  <c r="U235" i="13"/>
  <c r="T235" i="13"/>
  <c r="S235" i="13"/>
  <c r="R235" i="13"/>
  <c r="Q235" i="13"/>
  <c r="P235" i="13"/>
  <c r="O235" i="13"/>
  <c r="N235" i="13"/>
  <c r="M235" i="13"/>
  <c r="L235" i="13"/>
  <c r="K235" i="13"/>
  <c r="J235" i="13"/>
  <c r="I235" i="13"/>
  <c r="H235" i="13"/>
  <c r="G235" i="13"/>
  <c r="F235" i="13"/>
  <c r="E235" i="13"/>
  <c r="D235" i="13"/>
  <c r="C235" i="13"/>
  <c r="B235" i="13"/>
  <c r="Y234" i="13"/>
  <c r="X234" i="13"/>
  <c r="W234" i="13"/>
  <c r="V234" i="13"/>
  <c r="U234" i="13"/>
  <c r="T234" i="13"/>
  <c r="S234" i="13"/>
  <c r="R234" i="13"/>
  <c r="Q234" i="13"/>
  <c r="P234" i="13"/>
  <c r="O234" i="13"/>
  <c r="N234" i="13"/>
  <c r="M234" i="13"/>
  <c r="L234" i="13"/>
  <c r="K234" i="13"/>
  <c r="J234" i="13"/>
  <c r="I234" i="13"/>
  <c r="H234" i="13"/>
  <c r="G234" i="13"/>
  <c r="F234" i="13"/>
  <c r="E234" i="13"/>
  <c r="D234" i="13"/>
  <c r="C234" i="13"/>
  <c r="B234" i="13"/>
  <c r="Y231" i="13"/>
  <c r="X231" i="13"/>
  <c r="W231" i="13"/>
  <c r="W224" i="13" s="1"/>
  <c r="V231" i="13"/>
  <c r="U231" i="13"/>
  <c r="U224" i="13" s="1"/>
  <c r="T231" i="13"/>
  <c r="S231" i="13"/>
  <c r="R231" i="13"/>
  <c r="Q231" i="13"/>
  <c r="P231" i="13"/>
  <c r="O231" i="13"/>
  <c r="N231" i="13"/>
  <c r="M231" i="13"/>
  <c r="L231" i="13"/>
  <c r="K231" i="13"/>
  <c r="J231" i="13"/>
  <c r="I231" i="13"/>
  <c r="H231" i="13"/>
  <c r="G231" i="13"/>
  <c r="F231" i="13"/>
  <c r="E231" i="13"/>
  <c r="D231" i="13"/>
  <c r="C231" i="13"/>
  <c r="B231" i="13"/>
  <c r="Y230" i="13"/>
  <c r="X230" i="13"/>
  <c r="W230" i="13"/>
  <c r="V230" i="13"/>
  <c r="U230" i="13"/>
  <c r="T230" i="13"/>
  <c r="T224" i="13" s="1"/>
  <c r="S230" i="13"/>
  <c r="R230" i="13"/>
  <c r="Q230" i="13"/>
  <c r="P230" i="13"/>
  <c r="O230" i="13"/>
  <c r="N230" i="13"/>
  <c r="M230" i="13"/>
  <c r="L230" i="13"/>
  <c r="K230" i="13"/>
  <c r="J230" i="13"/>
  <c r="I230" i="13"/>
  <c r="H230" i="13"/>
  <c r="G230" i="13"/>
  <c r="F230" i="13"/>
  <c r="E230" i="13"/>
  <c r="D230" i="13"/>
  <c r="C230" i="13"/>
  <c r="B230" i="13"/>
  <c r="Y229" i="13"/>
  <c r="X229" i="13"/>
  <c r="W229" i="13"/>
  <c r="V229" i="13"/>
  <c r="U229" i="13"/>
  <c r="T229" i="13"/>
  <c r="S229" i="13"/>
  <c r="R229" i="13"/>
  <c r="Q229" i="13"/>
  <c r="P229" i="13"/>
  <c r="P224" i="13" s="1"/>
  <c r="O229" i="13"/>
  <c r="N229" i="13"/>
  <c r="M229" i="13"/>
  <c r="L229" i="13"/>
  <c r="K229" i="13"/>
  <c r="J229" i="13"/>
  <c r="I229" i="13"/>
  <c r="H229" i="13"/>
  <c r="G229" i="13"/>
  <c r="F229" i="13"/>
  <c r="E229" i="13"/>
  <c r="D229" i="13"/>
  <c r="C229" i="13"/>
  <c r="B229" i="13"/>
  <c r="Y228" i="13"/>
  <c r="X228" i="13"/>
  <c r="W228" i="13"/>
  <c r="V228" i="13"/>
  <c r="U228" i="13"/>
  <c r="T228" i="13"/>
  <c r="S228" i="13"/>
  <c r="R228" i="13"/>
  <c r="Q228" i="13"/>
  <c r="P228" i="13"/>
  <c r="O228" i="13"/>
  <c r="N228" i="13"/>
  <c r="M228" i="13"/>
  <c r="L228" i="13"/>
  <c r="K228" i="13"/>
  <c r="J228" i="13"/>
  <c r="I228" i="13"/>
  <c r="H228" i="13"/>
  <c r="G228" i="13"/>
  <c r="F228" i="13"/>
  <c r="E228" i="13"/>
  <c r="D228" i="13"/>
  <c r="C228" i="13"/>
  <c r="B228" i="13"/>
  <c r="Y227" i="13"/>
  <c r="X227" i="13"/>
  <c r="W227" i="13"/>
  <c r="V227" i="13"/>
  <c r="U227" i="13"/>
  <c r="T227" i="13"/>
  <c r="S227" i="13"/>
  <c r="R227" i="13"/>
  <c r="Q227" i="13"/>
  <c r="P227" i="13"/>
  <c r="O227" i="13"/>
  <c r="N227" i="13"/>
  <c r="M227" i="13"/>
  <c r="L227" i="13"/>
  <c r="K227" i="13"/>
  <c r="J227" i="13"/>
  <c r="I227" i="13"/>
  <c r="H227" i="13"/>
  <c r="H224" i="13" s="1"/>
  <c r="G227" i="13"/>
  <c r="G224" i="13" s="1"/>
  <c r="F227" i="13"/>
  <c r="E227" i="13"/>
  <c r="E224" i="13" s="1"/>
  <c r="D227" i="13"/>
  <c r="C227" i="13"/>
  <c r="B227" i="13"/>
  <c r="Y226" i="13"/>
  <c r="X226" i="13"/>
  <c r="W226" i="13"/>
  <c r="V226" i="13"/>
  <c r="U226" i="13"/>
  <c r="T226" i="13"/>
  <c r="S226" i="13"/>
  <c r="R226" i="13"/>
  <c r="Q226" i="13"/>
  <c r="P226" i="13"/>
  <c r="O226" i="13"/>
  <c r="N226" i="13"/>
  <c r="M226" i="13"/>
  <c r="L226" i="13"/>
  <c r="K226" i="13"/>
  <c r="J226" i="13"/>
  <c r="I226" i="13"/>
  <c r="H226" i="13"/>
  <c r="G226" i="13"/>
  <c r="F226" i="13"/>
  <c r="E226" i="13"/>
  <c r="D226" i="13"/>
  <c r="C226" i="13"/>
  <c r="B226" i="13"/>
  <c r="Y225" i="13"/>
  <c r="Y224" i="13" s="1"/>
  <c r="X225" i="13"/>
  <c r="X224" i="13" s="1"/>
  <c r="W225" i="13"/>
  <c r="V225" i="13"/>
  <c r="V224" i="13" s="1"/>
  <c r="U225" i="13"/>
  <c r="T225" i="13"/>
  <c r="S225" i="13"/>
  <c r="R225" i="13"/>
  <c r="Q225" i="13"/>
  <c r="P225" i="13"/>
  <c r="O225" i="13"/>
  <c r="N225" i="13"/>
  <c r="M225" i="13"/>
  <c r="L225" i="13"/>
  <c r="K225" i="13"/>
  <c r="J225" i="13"/>
  <c r="I225" i="13"/>
  <c r="H225" i="13"/>
  <c r="G225" i="13"/>
  <c r="F225" i="13"/>
  <c r="E225" i="13"/>
  <c r="D225" i="13"/>
  <c r="C225" i="13"/>
  <c r="B225" i="13"/>
  <c r="Y219" i="13"/>
  <c r="X219" i="13"/>
  <c r="W219" i="13"/>
  <c r="V219" i="13"/>
  <c r="U219" i="13"/>
  <c r="T219" i="13"/>
  <c r="S219" i="13"/>
  <c r="R219" i="13"/>
  <c r="Q219" i="13"/>
  <c r="P219" i="13"/>
  <c r="O219" i="13"/>
  <c r="N219" i="13"/>
  <c r="M219" i="13"/>
  <c r="L219" i="13"/>
  <c r="K219" i="13"/>
  <c r="J219" i="13"/>
  <c r="I219" i="13"/>
  <c r="H219" i="13"/>
  <c r="G219" i="13"/>
  <c r="F219" i="13"/>
  <c r="E219" i="13"/>
  <c r="D219" i="13"/>
  <c r="C219" i="13"/>
  <c r="B219" i="13"/>
  <c r="Y218" i="13"/>
  <c r="X218" i="13"/>
  <c r="W218" i="13"/>
  <c r="V218" i="13"/>
  <c r="U218" i="13"/>
  <c r="T218" i="13"/>
  <c r="S218" i="13"/>
  <c r="R218" i="13"/>
  <c r="Q218" i="13"/>
  <c r="P218" i="13"/>
  <c r="O218" i="13"/>
  <c r="N218" i="13"/>
  <c r="M218" i="13"/>
  <c r="L218" i="13"/>
  <c r="K218" i="13"/>
  <c r="J218" i="13"/>
  <c r="I218" i="13"/>
  <c r="H218" i="13"/>
  <c r="G218" i="13"/>
  <c r="F218" i="13"/>
  <c r="E218" i="13"/>
  <c r="D218" i="13"/>
  <c r="C218" i="13"/>
  <c r="B218" i="13"/>
  <c r="Y217" i="13"/>
  <c r="X217" i="13"/>
  <c r="W217" i="13"/>
  <c r="V217" i="13"/>
  <c r="U217" i="13"/>
  <c r="T217" i="13"/>
  <c r="S217" i="13"/>
  <c r="R217" i="13"/>
  <c r="Q217" i="13"/>
  <c r="P217" i="13"/>
  <c r="O217" i="13"/>
  <c r="N217" i="13"/>
  <c r="M217" i="13"/>
  <c r="L217" i="13"/>
  <c r="K217" i="13"/>
  <c r="J217" i="13"/>
  <c r="I217" i="13"/>
  <c r="H217" i="13"/>
  <c r="G217" i="13"/>
  <c r="F217" i="13"/>
  <c r="E217" i="13"/>
  <c r="D217" i="13"/>
  <c r="C217" i="13"/>
  <c r="B217" i="13"/>
  <c r="Y215" i="13"/>
  <c r="X215" i="13"/>
  <c r="W215" i="13"/>
  <c r="V215" i="13"/>
  <c r="U215" i="13"/>
  <c r="T215" i="13"/>
  <c r="S215" i="13"/>
  <c r="R215" i="13"/>
  <c r="Q215" i="13"/>
  <c r="P215" i="13"/>
  <c r="O215" i="13"/>
  <c r="N215" i="13"/>
  <c r="M215" i="13"/>
  <c r="L215" i="13"/>
  <c r="K215" i="13"/>
  <c r="J215" i="13"/>
  <c r="I215" i="13"/>
  <c r="H215" i="13"/>
  <c r="G215" i="13"/>
  <c r="F215" i="13"/>
  <c r="E215" i="13"/>
  <c r="D215" i="13"/>
  <c r="C215" i="13"/>
  <c r="B215" i="13"/>
  <c r="Y214" i="13"/>
  <c r="X214" i="13"/>
  <c r="W214" i="13"/>
  <c r="V214" i="13"/>
  <c r="U214" i="13"/>
  <c r="T214" i="13"/>
  <c r="S214" i="13"/>
  <c r="R214" i="13"/>
  <c r="Q214" i="13"/>
  <c r="P214" i="13"/>
  <c r="O214" i="13"/>
  <c r="N214" i="13"/>
  <c r="M214" i="13"/>
  <c r="L214" i="13"/>
  <c r="K214" i="13"/>
  <c r="J214" i="13"/>
  <c r="I214" i="13"/>
  <c r="H214" i="13"/>
  <c r="G214" i="13"/>
  <c r="F214" i="13"/>
  <c r="E214" i="13"/>
  <c r="D214" i="13"/>
  <c r="C214" i="13"/>
  <c r="B214" i="13"/>
  <c r="Y213" i="13"/>
  <c r="X213" i="13"/>
  <c r="W213" i="13"/>
  <c r="V213" i="13"/>
  <c r="U213" i="13"/>
  <c r="T213" i="13"/>
  <c r="S213" i="13"/>
  <c r="R213" i="13"/>
  <c r="Q213" i="13"/>
  <c r="P213" i="13"/>
  <c r="O213" i="13"/>
  <c r="N213" i="13"/>
  <c r="M213" i="13"/>
  <c r="L213" i="13"/>
  <c r="K213" i="13"/>
  <c r="J213" i="13"/>
  <c r="I213" i="13"/>
  <c r="H213" i="13"/>
  <c r="G213" i="13"/>
  <c r="F213" i="13"/>
  <c r="E213" i="13"/>
  <c r="D213" i="13"/>
  <c r="C213" i="13"/>
  <c r="B213" i="13"/>
  <c r="Y212" i="13"/>
  <c r="X212" i="13"/>
  <c r="W212" i="13"/>
  <c r="V212" i="13"/>
  <c r="U212" i="13"/>
  <c r="T212" i="13"/>
  <c r="S212" i="13"/>
  <c r="R212" i="13"/>
  <c r="Q212" i="13"/>
  <c r="P212" i="13"/>
  <c r="O212" i="13"/>
  <c r="N212" i="13"/>
  <c r="M212" i="13"/>
  <c r="L212" i="13"/>
  <c r="K212" i="13"/>
  <c r="J212" i="13"/>
  <c r="I212" i="13"/>
  <c r="H212" i="13"/>
  <c r="G212" i="13"/>
  <c r="F212" i="13"/>
  <c r="E212" i="13"/>
  <c r="D212" i="13"/>
  <c r="C212" i="13"/>
  <c r="B212" i="13"/>
  <c r="Y211" i="13"/>
  <c r="X211" i="13"/>
  <c r="W211" i="13"/>
  <c r="V211" i="13"/>
  <c r="U211" i="13"/>
  <c r="T211" i="13"/>
  <c r="S211" i="13"/>
  <c r="R211" i="13"/>
  <c r="Q211" i="13"/>
  <c r="P211" i="13"/>
  <c r="O211" i="13"/>
  <c r="N211" i="13"/>
  <c r="M211" i="13"/>
  <c r="L211" i="13"/>
  <c r="K211" i="13"/>
  <c r="J211" i="13"/>
  <c r="I211" i="13"/>
  <c r="H211" i="13"/>
  <c r="G211" i="13"/>
  <c r="F211" i="13"/>
  <c r="E211" i="13"/>
  <c r="D211" i="13"/>
  <c r="C211" i="13"/>
  <c r="B211" i="13"/>
  <c r="Y210" i="13"/>
  <c r="X210" i="13"/>
  <c r="X204" i="13" s="1"/>
  <c r="W210" i="13"/>
  <c r="V210" i="13"/>
  <c r="U210" i="13"/>
  <c r="T210" i="13"/>
  <c r="S210" i="13"/>
  <c r="R210" i="13"/>
  <c r="Q210" i="13"/>
  <c r="P210" i="13"/>
  <c r="O210" i="13"/>
  <c r="N210" i="13"/>
  <c r="M210" i="13"/>
  <c r="L210" i="13"/>
  <c r="K210" i="13"/>
  <c r="J210" i="13"/>
  <c r="I210" i="13"/>
  <c r="H210" i="13"/>
  <c r="G210" i="13"/>
  <c r="F210" i="13"/>
  <c r="E210" i="13"/>
  <c r="D210" i="13"/>
  <c r="C210" i="13"/>
  <c r="B210" i="13"/>
  <c r="Y209" i="13"/>
  <c r="X209" i="13"/>
  <c r="W209" i="13"/>
  <c r="V209" i="13"/>
  <c r="U209" i="13"/>
  <c r="U204" i="13" s="1"/>
  <c r="T209" i="13"/>
  <c r="T204" i="13" s="1"/>
  <c r="S209" i="13"/>
  <c r="R209" i="13"/>
  <c r="Q209" i="13"/>
  <c r="P209" i="13"/>
  <c r="O209" i="13"/>
  <c r="N209" i="13"/>
  <c r="M209" i="13"/>
  <c r="L209" i="13"/>
  <c r="K209" i="13"/>
  <c r="J209" i="13"/>
  <c r="I209" i="13"/>
  <c r="H209" i="13"/>
  <c r="G209" i="13"/>
  <c r="F209" i="13"/>
  <c r="E209" i="13"/>
  <c r="D209" i="13"/>
  <c r="C209" i="13"/>
  <c r="B209" i="13"/>
  <c r="Y208" i="13"/>
  <c r="X208" i="13"/>
  <c r="W208" i="13"/>
  <c r="V208" i="13"/>
  <c r="U208" i="13"/>
  <c r="T208" i="13"/>
  <c r="S208" i="13"/>
  <c r="S204" i="13" s="1"/>
  <c r="R208" i="13"/>
  <c r="R204" i="13" s="1"/>
  <c r="Q208" i="13"/>
  <c r="P208" i="13"/>
  <c r="P204" i="13" s="1"/>
  <c r="O208" i="13"/>
  <c r="N208" i="13"/>
  <c r="M208" i="13"/>
  <c r="L208" i="13"/>
  <c r="K208" i="13"/>
  <c r="J208" i="13"/>
  <c r="I208" i="13"/>
  <c r="H208" i="13"/>
  <c r="G208" i="13"/>
  <c r="F208" i="13"/>
  <c r="E208" i="13"/>
  <c r="D208" i="13"/>
  <c r="C208" i="13"/>
  <c r="B208" i="13"/>
  <c r="Y207" i="13"/>
  <c r="X207" i="13"/>
  <c r="W207" i="13"/>
  <c r="V207" i="13"/>
  <c r="U207" i="13"/>
  <c r="T207" i="13"/>
  <c r="S207" i="13"/>
  <c r="R207" i="13"/>
  <c r="Q207" i="13"/>
  <c r="P207" i="13"/>
  <c r="O207" i="13"/>
  <c r="N207" i="13"/>
  <c r="M207" i="13"/>
  <c r="M204" i="13" s="1"/>
  <c r="L207" i="13"/>
  <c r="L204" i="13" s="1"/>
  <c r="K207" i="13"/>
  <c r="J207" i="13"/>
  <c r="I207" i="13"/>
  <c r="H207" i="13"/>
  <c r="G207" i="13"/>
  <c r="F207" i="13"/>
  <c r="E207" i="13"/>
  <c r="D207" i="13"/>
  <c r="C207" i="13"/>
  <c r="B207" i="13"/>
  <c r="Y206" i="13"/>
  <c r="X206" i="13"/>
  <c r="W206" i="13"/>
  <c r="V206" i="13"/>
  <c r="U206" i="13"/>
  <c r="T206" i="13"/>
  <c r="S206" i="13"/>
  <c r="R206" i="13"/>
  <c r="Q206" i="13"/>
  <c r="P206" i="13"/>
  <c r="O206" i="13"/>
  <c r="N206" i="13"/>
  <c r="M206" i="13"/>
  <c r="L206" i="13"/>
  <c r="K206" i="13"/>
  <c r="K204" i="13" s="1"/>
  <c r="J206" i="13"/>
  <c r="J204" i="13" s="1"/>
  <c r="I206" i="13"/>
  <c r="I204" i="13" s="1"/>
  <c r="H206" i="13"/>
  <c r="G206" i="13"/>
  <c r="F206" i="13"/>
  <c r="E206" i="13"/>
  <c r="D206" i="13"/>
  <c r="C206" i="13"/>
  <c r="B206" i="13"/>
  <c r="Y205" i="13"/>
  <c r="X205" i="13"/>
  <c r="W205" i="13"/>
  <c r="W204" i="13" s="1"/>
  <c r="V205" i="13"/>
  <c r="U205" i="13"/>
  <c r="T205" i="13"/>
  <c r="S205" i="13"/>
  <c r="R205" i="13"/>
  <c r="Q205" i="13"/>
  <c r="Q204" i="13" s="1"/>
  <c r="P205" i="13"/>
  <c r="O205" i="13"/>
  <c r="O204" i="13" s="1"/>
  <c r="N205" i="13"/>
  <c r="N204" i="13" s="1"/>
  <c r="M205" i="13"/>
  <c r="L205" i="13"/>
  <c r="K205" i="13"/>
  <c r="J205" i="13"/>
  <c r="I205" i="13"/>
  <c r="H205" i="13"/>
  <c r="H204" i="13" s="1"/>
  <c r="G205" i="13"/>
  <c r="G204" i="13" s="1"/>
  <c r="F205" i="13"/>
  <c r="F204" i="13" s="1"/>
  <c r="E205" i="13"/>
  <c r="E204" i="13" s="1"/>
  <c r="D205" i="13"/>
  <c r="D204" i="13" s="1"/>
  <c r="C205" i="13"/>
  <c r="C204" i="13" s="1"/>
  <c r="B205" i="13"/>
  <c r="B204" i="13" s="1"/>
  <c r="Y204" i="13"/>
  <c r="V204" i="13"/>
  <c r="Y202" i="13"/>
  <c r="X202" i="13"/>
  <c r="W202" i="13"/>
  <c r="V202" i="13"/>
  <c r="U202" i="13"/>
  <c r="T202" i="13"/>
  <c r="S202" i="13"/>
  <c r="R202" i="13"/>
  <c r="R187" i="13" s="1"/>
  <c r="Q202" i="13"/>
  <c r="P202" i="13"/>
  <c r="O202" i="13"/>
  <c r="N202" i="13"/>
  <c r="M202" i="13"/>
  <c r="L202" i="13"/>
  <c r="K202" i="13"/>
  <c r="J202" i="13"/>
  <c r="I202" i="13"/>
  <c r="H202" i="13"/>
  <c r="G202" i="13"/>
  <c r="F202" i="13"/>
  <c r="E202" i="13"/>
  <c r="D202" i="13"/>
  <c r="C202" i="13"/>
  <c r="B202" i="13"/>
  <c r="Y201" i="13"/>
  <c r="X201" i="13"/>
  <c r="W201" i="13"/>
  <c r="V201" i="13"/>
  <c r="U201" i="13"/>
  <c r="T201" i="13"/>
  <c r="S201" i="13"/>
  <c r="R201" i="13"/>
  <c r="Q201" i="13"/>
  <c r="P201" i="13"/>
  <c r="O201" i="13"/>
  <c r="N201" i="13"/>
  <c r="M201" i="13"/>
  <c r="L201" i="13"/>
  <c r="K201" i="13"/>
  <c r="J201" i="13"/>
  <c r="I201" i="13"/>
  <c r="H201" i="13"/>
  <c r="G201" i="13"/>
  <c r="F201" i="13"/>
  <c r="E201" i="13"/>
  <c r="D201" i="13"/>
  <c r="C201" i="13"/>
  <c r="B201" i="13"/>
  <c r="Y200" i="13"/>
  <c r="X200" i="13"/>
  <c r="W200" i="13"/>
  <c r="V200" i="13"/>
  <c r="U200" i="13"/>
  <c r="T200" i="13"/>
  <c r="S200" i="13"/>
  <c r="R200" i="13"/>
  <c r="Q200" i="13"/>
  <c r="P200" i="13"/>
  <c r="O200" i="13"/>
  <c r="N200" i="13"/>
  <c r="M200" i="13"/>
  <c r="L200" i="13"/>
  <c r="K200" i="13"/>
  <c r="J200" i="13"/>
  <c r="I200" i="13"/>
  <c r="H200" i="13"/>
  <c r="G200" i="13"/>
  <c r="F200" i="13"/>
  <c r="E200" i="13"/>
  <c r="D200" i="13"/>
  <c r="C200" i="13"/>
  <c r="B200" i="13"/>
  <c r="Y198" i="13"/>
  <c r="X198" i="13"/>
  <c r="W198" i="13"/>
  <c r="V198" i="13"/>
  <c r="U198" i="13"/>
  <c r="T198" i="13"/>
  <c r="S198" i="13"/>
  <c r="R198" i="13"/>
  <c r="Q198" i="13"/>
  <c r="P198" i="13"/>
  <c r="O198" i="13"/>
  <c r="N198" i="13"/>
  <c r="M198" i="13"/>
  <c r="L198" i="13"/>
  <c r="K198" i="13"/>
  <c r="J198" i="13"/>
  <c r="I198" i="13"/>
  <c r="H198" i="13"/>
  <c r="G198" i="13"/>
  <c r="F198" i="13"/>
  <c r="E198" i="13"/>
  <c r="D198" i="13"/>
  <c r="C198" i="13"/>
  <c r="B198" i="13"/>
  <c r="Y197" i="13"/>
  <c r="X197" i="13"/>
  <c r="W197" i="13"/>
  <c r="V197" i="13"/>
  <c r="U197" i="13"/>
  <c r="T197" i="13"/>
  <c r="S197" i="13"/>
  <c r="R197" i="13"/>
  <c r="Q197" i="13"/>
  <c r="P197" i="13"/>
  <c r="O197" i="13"/>
  <c r="N197" i="13"/>
  <c r="M197" i="13"/>
  <c r="L197" i="13"/>
  <c r="K197" i="13"/>
  <c r="J197" i="13"/>
  <c r="I197" i="13"/>
  <c r="H197" i="13"/>
  <c r="G197" i="13"/>
  <c r="F197" i="13"/>
  <c r="E197" i="13"/>
  <c r="D197" i="13"/>
  <c r="C197" i="13"/>
  <c r="B197" i="13"/>
  <c r="Y196" i="13"/>
  <c r="X196" i="13"/>
  <c r="W196" i="13"/>
  <c r="V196" i="13"/>
  <c r="U196" i="13"/>
  <c r="T196" i="13"/>
  <c r="S196" i="13"/>
  <c r="R196" i="13"/>
  <c r="Q196" i="13"/>
  <c r="P196" i="13"/>
  <c r="O196" i="13"/>
  <c r="N196" i="13"/>
  <c r="M196" i="13"/>
  <c r="L196" i="13"/>
  <c r="K196" i="13"/>
  <c r="J196" i="13"/>
  <c r="I196" i="13"/>
  <c r="H196" i="13"/>
  <c r="G196" i="13"/>
  <c r="F196" i="13"/>
  <c r="E196" i="13"/>
  <c r="D196" i="13"/>
  <c r="C196" i="13"/>
  <c r="B196" i="13"/>
  <c r="Y195" i="13"/>
  <c r="X195" i="13"/>
  <c r="W195" i="13"/>
  <c r="V195" i="13"/>
  <c r="U195" i="13"/>
  <c r="T195" i="13"/>
  <c r="S195" i="13"/>
  <c r="R195" i="13"/>
  <c r="Q195" i="13"/>
  <c r="P195" i="13"/>
  <c r="O195" i="13"/>
  <c r="N195" i="13"/>
  <c r="M195" i="13"/>
  <c r="L195" i="13"/>
  <c r="K195" i="13"/>
  <c r="J195" i="13"/>
  <c r="I195" i="13"/>
  <c r="H195" i="13"/>
  <c r="G195" i="13"/>
  <c r="F195" i="13"/>
  <c r="E195" i="13"/>
  <c r="D195" i="13"/>
  <c r="C195" i="13"/>
  <c r="B195" i="13"/>
  <c r="Y194" i="13"/>
  <c r="X194" i="13"/>
  <c r="W194" i="13"/>
  <c r="V194" i="13"/>
  <c r="U194" i="13"/>
  <c r="T194" i="13"/>
  <c r="S194" i="13"/>
  <c r="R194" i="13"/>
  <c r="Q194" i="13"/>
  <c r="P194" i="13"/>
  <c r="O194" i="13"/>
  <c r="N194" i="13"/>
  <c r="M194" i="13"/>
  <c r="L194" i="13"/>
  <c r="K194" i="13"/>
  <c r="J194" i="13"/>
  <c r="I194" i="13"/>
  <c r="H194" i="13"/>
  <c r="G194" i="13"/>
  <c r="F194" i="13"/>
  <c r="E194" i="13"/>
  <c r="D194" i="13"/>
  <c r="C194" i="13"/>
  <c r="B194" i="13"/>
  <c r="Y193" i="13"/>
  <c r="X193" i="13"/>
  <c r="W193" i="13"/>
  <c r="V193" i="13"/>
  <c r="U193" i="13"/>
  <c r="T193" i="13"/>
  <c r="T187" i="13" s="1"/>
  <c r="S193" i="13"/>
  <c r="R193" i="13"/>
  <c r="Q193" i="13"/>
  <c r="P193" i="13"/>
  <c r="O193" i="13"/>
  <c r="N193" i="13"/>
  <c r="M193" i="13"/>
  <c r="L193" i="13"/>
  <c r="K193" i="13"/>
  <c r="J193" i="13"/>
  <c r="I193" i="13"/>
  <c r="H193" i="13"/>
  <c r="G193" i="13"/>
  <c r="F193" i="13"/>
  <c r="E193" i="13"/>
  <c r="D193" i="13"/>
  <c r="C193" i="13"/>
  <c r="B193" i="13"/>
  <c r="Y192" i="13"/>
  <c r="X192" i="13"/>
  <c r="W192" i="13"/>
  <c r="V192" i="13"/>
  <c r="U192" i="13"/>
  <c r="T192" i="13"/>
  <c r="S192" i="13"/>
  <c r="R192" i="13"/>
  <c r="Q192" i="13"/>
  <c r="P192" i="13"/>
  <c r="P187" i="13" s="1"/>
  <c r="O192" i="13"/>
  <c r="N192" i="13"/>
  <c r="M192" i="13"/>
  <c r="L192" i="13"/>
  <c r="K192" i="13"/>
  <c r="J192" i="13"/>
  <c r="I192" i="13"/>
  <c r="H192" i="13"/>
  <c r="G192" i="13"/>
  <c r="F192" i="13"/>
  <c r="E192" i="13"/>
  <c r="D192" i="13"/>
  <c r="C192" i="13"/>
  <c r="B192" i="13"/>
  <c r="Y191" i="13"/>
  <c r="X191" i="13"/>
  <c r="W191" i="13"/>
  <c r="V191" i="13"/>
  <c r="U191" i="13"/>
  <c r="T191" i="13"/>
  <c r="S191" i="13"/>
  <c r="R191" i="13"/>
  <c r="Q191" i="13"/>
  <c r="P191" i="13"/>
  <c r="O191" i="13"/>
  <c r="O187" i="13" s="1"/>
  <c r="N191" i="13"/>
  <c r="N187" i="13" s="1"/>
  <c r="M191" i="13"/>
  <c r="L191" i="13"/>
  <c r="L187" i="13" s="1"/>
  <c r="K191" i="13"/>
  <c r="J191" i="13"/>
  <c r="I191" i="13"/>
  <c r="H191" i="13"/>
  <c r="G191" i="13"/>
  <c r="F191" i="13"/>
  <c r="E191" i="13"/>
  <c r="D191" i="13"/>
  <c r="C191" i="13"/>
  <c r="B191" i="13"/>
  <c r="Y190" i="13"/>
  <c r="X190" i="13"/>
  <c r="W190" i="13"/>
  <c r="V190" i="13"/>
  <c r="U190" i="13"/>
  <c r="T190" i="13"/>
  <c r="S190" i="13"/>
  <c r="R190" i="13"/>
  <c r="Q190" i="13"/>
  <c r="P190" i="13"/>
  <c r="O190" i="13"/>
  <c r="N190" i="13"/>
  <c r="M190" i="13"/>
  <c r="L190" i="13"/>
  <c r="K190" i="13"/>
  <c r="J190" i="13"/>
  <c r="I190" i="13"/>
  <c r="I187" i="13" s="1"/>
  <c r="H190" i="13"/>
  <c r="H187" i="13" s="1"/>
  <c r="G190" i="13"/>
  <c r="F190" i="13"/>
  <c r="E190" i="13"/>
  <c r="D190" i="13"/>
  <c r="C190" i="13"/>
  <c r="B190" i="13"/>
  <c r="Y189" i="13"/>
  <c r="X189" i="13"/>
  <c r="W189" i="13"/>
  <c r="V189" i="13"/>
  <c r="U189" i="13"/>
  <c r="T189" i="13"/>
  <c r="S189" i="13"/>
  <c r="R189" i="13"/>
  <c r="Q189" i="13"/>
  <c r="Q187" i="13" s="1"/>
  <c r="P189" i="13"/>
  <c r="O189" i="13"/>
  <c r="N189" i="13"/>
  <c r="M189" i="13"/>
  <c r="L189" i="13"/>
  <c r="K189" i="13"/>
  <c r="J189" i="13"/>
  <c r="I189" i="13"/>
  <c r="H189" i="13"/>
  <c r="G189" i="13"/>
  <c r="G187" i="13" s="1"/>
  <c r="F189" i="13"/>
  <c r="F187" i="13" s="1"/>
  <c r="E189" i="13"/>
  <c r="E187" i="13" s="1"/>
  <c r="D189" i="13"/>
  <c r="C189" i="13"/>
  <c r="B189" i="13"/>
  <c r="Y188" i="13"/>
  <c r="Y187" i="13" s="1"/>
  <c r="X188" i="13"/>
  <c r="W188" i="13"/>
  <c r="V188" i="13"/>
  <c r="V187" i="13" s="1"/>
  <c r="U188" i="13"/>
  <c r="T188" i="13"/>
  <c r="S188" i="13"/>
  <c r="S187" i="13" s="1"/>
  <c r="R188" i="13"/>
  <c r="Q188" i="13"/>
  <c r="P188" i="13"/>
  <c r="O188" i="13"/>
  <c r="N188" i="13"/>
  <c r="M188" i="13"/>
  <c r="M187" i="13" s="1"/>
  <c r="L188" i="13"/>
  <c r="K188" i="13"/>
  <c r="K187" i="13" s="1"/>
  <c r="J188" i="13"/>
  <c r="J187" i="13" s="1"/>
  <c r="I188" i="13"/>
  <c r="H188" i="13"/>
  <c r="G188" i="13"/>
  <c r="F188" i="13"/>
  <c r="E188" i="13"/>
  <c r="D188" i="13"/>
  <c r="D187" i="13" s="1"/>
  <c r="C188" i="13"/>
  <c r="C187" i="13" s="1"/>
  <c r="B188" i="13"/>
  <c r="B187" i="13" s="1"/>
  <c r="X187" i="13"/>
  <c r="W187" i="13"/>
  <c r="U187" i="13"/>
  <c r="Y184" i="13"/>
  <c r="X184" i="13"/>
  <c r="W184" i="13"/>
  <c r="V184" i="13"/>
  <c r="U184" i="13"/>
  <c r="T184" i="13"/>
  <c r="S184" i="13"/>
  <c r="R184" i="13"/>
  <c r="Q184" i="13"/>
  <c r="P184" i="13"/>
  <c r="O184" i="13"/>
  <c r="N184" i="13"/>
  <c r="M184" i="13"/>
  <c r="L184" i="13"/>
  <c r="K184" i="13"/>
  <c r="J184" i="13"/>
  <c r="I184" i="13"/>
  <c r="H184" i="13"/>
  <c r="G184" i="13"/>
  <c r="F184" i="13"/>
  <c r="E184" i="13"/>
  <c r="D184" i="13"/>
  <c r="C184" i="13"/>
  <c r="B184" i="13"/>
  <c r="Y183" i="13"/>
  <c r="X183" i="13"/>
  <c r="W183" i="13"/>
  <c r="V183" i="13"/>
  <c r="U183" i="13"/>
  <c r="T183" i="13"/>
  <c r="S183" i="13"/>
  <c r="R183" i="13"/>
  <c r="Q183" i="13"/>
  <c r="P183" i="13"/>
  <c r="O183" i="13"/>
  <c r="N183" i="13"/>
  <c r="M183" i="13"/>
  <c r="L183" i="13"/>
  <c r="K183" i="13"/>
  <c r="J183" i="13"/>
  <c r="I183" i="13"/>
  <c r="H183" i="13"/>
  <c r="G183" i="13"/>
  <c r="F183" i="13"/>
  <c r="E183" i="13"/>
  <c r="D183" i="13"/>
  <c r="C183" i="13"/>
  <c r="B183" i="13"/>
  <c r="Y182" i="13"/>
  <c r="X182" i="13"/>
  <c r="W182" i="13"/>
  <c r="V182" i="13"/>
  <c r="U182" i="13"/>
  <c r="T182" i="13"/>
  <c r="S182" i="13"/>
  <c r="R182" i="13"/>
  <c r="Q182" i="13"/>
  <c r="P182" i="13"/>
  <c r="O182" i="13"/>
  <c r="N182" i="13"/>
  <c r="M182" i="13"/>
  <c r="L182" i="13"/>
  <c r="K182" i="13"/>
  <c r="J182" i="13"/>
  <c r="I182" i="13"/>
  <c r="H182" i="13"/>
  <c r="G182" i="13"/>
  <c r="F182" i="13"/>
  <c r="E182" i="13"/>
  <c r="D182" i="13"/>
  <c r="C182" i="13"/>
  <c r="B182" i="13"/>
  <c r="Y180" i="13"/>
  <c r="X180" i="13"/>
  <c r="W180" i="13"/>
  <c r="V180" i="13"/>
  <c r="U180" i="13"/>
  <c r="T180" i="13"/>
  <c r="S180" i="13"/>
  <c r="R180" i="13"/>
  <c r="Q180" i="13"/>
  <c r="P180" i="13"/>
  <c r="O180" i="13"/>
  <c r="N180" i="13"/>
  <c r="M180" i="13"/>
  <c r="L180" i="13"/>
  <c r="K180" i="13"/>
  <c r="J180" i="13"/>
  <c r="I180" i="13"/>
  <c r="H180" i="13"/>
  <c r="G180" i="13"/>
  <c r="F180" i="13"/>
  <c r="E180" i="13"/>
  <c r="D180" i="13"/>
  <c r="C180" i="13"/>
  <c r="B180" i="13"/>
  <c r="Y179" i="13"/>
  <c r="X179" i="13"/>
  <c r="W179" i="13"/>
  <c r="V179" i="13"/>
  <c r="U179" i="13"/>
  <c r="T179" i="13"/>
  <c r="S179" i="13"/>
  <c r="R179" i="13"/>
  <c r="Q179" i="13"/>
  <c r="P179" i="13"/>
  <c r="O179" i="13"/>
  <c r="N179" i="13"/>
  <c r="M179" i="13"/>
  <c r="L179" i="13"/>
  <c r="K179" i="13"/>
  <c r="J179" i="13"/>
  <c r="I179" i="13"/>
  <c r="H179" i="13"/>
  <c r="G179" i="13"/>
  <c r="F179" i="13"/>
  <c r="E179" i="13"/>
  <c r="D179" i="13"/>
  <c r="C179" i="13"/>
  <c r="B179" i="13"/>
  <c r="Y178" i="13"/>
  <c r="X178" i="13"/>
  <c r="W178" i="13"/>
  <c r="V178" i="13"/>
  <c r="U178" i="13"/>
  <c r="T178" i="13"/>
  <c r="S178" i="13"/>
  <c r="R178" i="13"/>
  <c r="Q178" i="13"/>
  <c r="P178" i="13"/>
  <c r="O178" i="13"/>
  <c r="N178" i="13"/>
  <c r="M178" i="13"/>
  <c r="L178" i="13"/>
  <c r="K178" i="13"/>
  <c r="J178" i="13"/>
  <c r="I178" i="13"/>
  <c r="H178" i="13"/>
  <c r="G178" i="13"/>
  <c r="F178" i="13"/>
  <c r="E178" i="13"/>
  <c r="D178" i="13"/>
  <c r="C178" i="13"/>
  <c r="B178" i="13"/>
  <c r="Y177" i="13"/>
  <c r="X177" i="13"/>
  <c r="X171" i="13" s="1"/>
  <c r="W177" i="13"/>
  <c r="V177" i="13"/>
  <c r="U177" i="13"/>
  <c r="T177" i="13"/>
  <c r="S177" i="13"/>
  <c r="R177" i="13"/>
  <c r="Q177" i="13"/>
  <c r="P177" i="13"/>
  <c r="O177" i="13"/>
  <c r="N177" i="13"/>
  <c r="M177" i="13"/>
  <c r="L177" i="13"/>
  <c r="K177" i="13"/>
  <c r="J177" i="13"/>
  <c r="I177" i="13"/>
  <c r="H177" i="13"/>
  <c r="G177" i="13"/>
  <c r="F177" i="13"/>
  <c r="E177" i="13"/>
  <c r="D177" i="13"/>
  <c r="C177" i="13"/>
  <c r="B177" i="13"/>
  <c r="Y176" i="13"/>
  <c r="X176" i="13"/>
  <c r="W176" i="13"/>
  <c r="V176" i="13"/>
  <c r="U176" i="13"/>
  <c r="T176" i="13"/>
  <c r="T171" i="13" s="1"/>
  <c r="S176" i="13"/>
  <c r="R176" i="13"/>
  <c r="Q176" i="13"/>
  <c r="P176" i="13"/>
  <c r="O176" i="13"/>
  <c r="N176" i="13"/>
  <c r="M176" i="13"/>
  <c r="L176" i="13"/>
  <c r="K176" i="13"/>
  <c r="J176" i="13"/>
  <c r="I176" i="13"/>
  <c r="H176" i="13"/>
  <c r="G176" i="13"/>
  <c r="F176" i="13"/>
  <c r="E176" i="13"/>
  <c r="D176" i="13"/>
  <c r="C176" i="13"/>
  <c r="B176" i="13"/>
  <c r="Y175" i="13"/>
  <c r="X175" i="13"/>
  <c r="W175" i="13"/>
  <c r="V175" i="13"/>
  <c r="U175" i="13"/>
  <c r="T175" i="13"/>
  <c r="S175" i="13"/>
  <c r="S171" i="13" s="1"/>
  <c r="R175" i="13"/>
  <c r="R171" i="13" s="1"/>
  <c r="Q175" i="13"/>
  <c r="P175" i="13"/>
  <c r="P171" i="13" s="1"/>
  <c r="O175" i="13"/>
  <c r="N175" i="13"/>
  <c r="M175" i="13"/>
  <c r="L175" i="13"/>
  <c r="K175" i="13"/>
  <c r="J175" i="13"/>
  <c r="I175" i="13"/>
  <c r="H175" i="13"/>
  <c r="G175" i="13"/>
  <c r="F175" i="13"/>
  <c r="E175" i="13"/>
  <c r="D175" i="13"/>
  <c r="C175" i="13"/>
  <c r="B175" i="13"/>
  <c r="Y174" i="13"/>
  <c r="X174" i="13"/>
  <c r="W174" i="13"/>
  <c r="V174" i="13"/>
  <c r="U174" i="13"/>
  <c r="T174" i="13"/>
  <c r="S174" i="13"/>
  <c r="R174" i="13"/>
  <c r="Q174" i="13"/>
  <c r="P174" i="13"/>
  <c r="O174" i="13"/>
  <c r="N174" i="13"/>
  <c r="M174" i="13"/>
  <c r="M171" i="13" s="1"/>
  <c r="L174" i="13"/>
  <c r="L171" i="13" s="1"/>
  <c r="K174" i="13"/>
  <c r="J174" i="13"/>
  <c r="I174" i="13"/>
  <c r="H174" i="13"/>
  <c r="G174" i="13"/>
  <c r="F174" i="13"/>
  <c r="E174" i="13"/>
  <c r="D174" i="13"/>
  <c r="C174" i="13"/>
  <c r="B174" i="13"/>
  <c r="Y173" i="13"/>
  <c r="X173" i="13"/>
  <c r="W173" i="13"/>
  <c r="V173" i="13"/>
  <c r="U173" i="13"/>
  <c r="U171" i="13" s="1"/>
  <c r="T173" i="13"/>
  <c r="S173" i="13"/>
  <c r="R173" i="13"/>
  <c r="Q173" i="13"/>
  <c r="P173" i="13"/>
  <c r="O173" i="13"/>
  <c r="N173" i="13"/>
  <c r="M173" i="13"/>
  <c r="L173" i="13"/>
  <c r="K173" i="13"/>
  <c r="K171" i="13" s="1"/>
  <c r="J173" i="13"/>
  <c r="J171" i="13" s="1"/>
  <c r="I173" i="13"/>
  <c r="I171" i="13" s="1"/>
  <c r="H173" i="13"/>
  <c r="G173" i="13"/>
  <c r="F173" i="13"/>
  <c r="E173" i="13"/>
  <c r="D173" i="13"/>
  <c r="C173" i="13"/>
  <c r="B173" i="13"/>
  <c r="B171" i="13" s="1"/>
  <c r="Y172" i="13"/>
  <c r="X172" i="13"/>
  <c r="W172" i="13"/>
  <c r="W171" i="13" s="1"/>
  <c r="V172" i="13"/>
  <c r="U172" i="13"/>
  <c r="T172" i="13"/>
  <c r="S172" i="13"/>
  <c r="R172" i="13"/>
  <c r="Q172" i="13"/>
  <c r="Q171" i="13" s="1"/>
  <c r="P172" i="13"/>
  <c r="O172" i="13"/>
  <c r="O171" i="13" s="1"/>
  <c r="N172" i="13"/>
  <c r="N171" i="13" s="1"/>
  <c r="M172" i="13"/>
  <c r="L172" i="13"/>
  <c r="K172" i="13"/>
  <c r="J172" i="13"/>
  <c r="I172" i="13"/>
  <c r="H172" i="13"/>
  <c r="H171" i="13" s="1"/>
  <c r="G172" i="13"/>
  <c r="G171" i="13" s="1"/>
  <c r="F172" i="13"/>
  <c r="F171" i="13" s="1"/>
  <c r="E172" i="13"/>
  <c r="E171" i="13" s="1"/>
  <c r="D172" i="13"/>
  <c r="D171" i="13" s="1"/>
  <c r="C172" i="13"/>
  <c r="C171" i="13" s="1"/>
  <c r="B172" i="13"/>
  <c r="Y171" i="13"/>
  <c r="V171" i="13"/>
  <c r="Y169" i="13"/>
  <c r="X169" i="13"/>
  <c r="W169" i="13"/>
  <c r="V169" i="13"/>
  <c r="U169" i="13"/>
  <c r="T169" i="13"/>
  <c r="S169" i="13"/>
  <c r="R169" i="13"/>
  <c r="Q169" i="13"/>
  <c r="P169" i="13"/>
  <c r="O169" i="13"/>
  <c r="N169" i="13"/>
  <c r="M169" i="13"/>
  <c r="L169" i="13"/>
  <c r="K169" i="13"/>
  <c r="J169" i="13"/>
  <c r="I169" i="13"/>
  <c r="H169" i="13"/>
  <c r="G169" i="13"/>
  <c r="F169" i="13"/>
  <c r="E169" i="13"/>
  <c r="D169" i="13"/>
  <c r="C169" i="13"/>
  <c r="B169" i="13"/>
  <c r="Y168" i="13"/>
  <c r="X168" i="13"/>
  <c r="W168" i="13"/>
  <c r="V168" i="13"/>
  <c r="U168" i="13"/>
  <c r="T168" i="13"/>
  <c r="T162" i="13" s="1"/>
  <c r="S168" i="13"/>
  <c r="R168" i="13"/>
  <c r="Q168" i="13"/>
  <c r="P168" i="13"/>
  <c r="O168" i="13"/>
  <c r="N168" i="13"/>
  <c r="M168" i="13"/>
  <c r="L168" i="13"/>
  <c r="K168" i="13"/>
  <c r="J168" i="13"/>
  <c r="I168" i="13"/>
  <c r="H168" i="13"/>
  <c r="G168" i="13"/>
  <c r="F168" i="13"/>
  <c r="E168" i="13"/>
  <c r="D168" i="13"/>
  <c r="C168" i="13"/>
  <c r="B168" i="13"/>
  <c r="Y167" i="13"/>
  <c r="X167" i="13"/>
  <c r="W167" i="13"/>
  <c r="V167" i="13"/>
  <c r="U167" i="13"/>
  <c r="T167" i="13"/>
  <c r="S167" i="13"/>
  <c r="R167" i="13"/>
  <c r="Q167" i="13"/>
  <c r="P167" i="13"/>
  <c r="P162" i="13" s="1"/>
  <c r="O167" i="13"/>
  <c r="N167" i="13"/>
  <c r="M167" i="13"/>
  <c r="L167" i="13"/>
  <c r="K167" i="13"/>
  <c r="J167" i="13"/>
  <c r="I167" i="13"/>
  <c r="H167" i="13"/>
  <c r="G167" i="13"/>
  <c r="F167" i="13"/>
  <c r="E167" i="13"/>
  <c r="D167" i="13"/>
  <c r="C167" i="13"/>
  <c r="B167" i="13"/>
  <c r="Y166" i="13"/>
  <c r="X166" i="13"/>
  <c r="W166" i="13"/>
  <c r="V166" i="13"/>
  <c r="U166" i="13"/>
  <c r="T166" i="13"/>
  <c r="S166" i="13"/>
  <c r="R166" i="13"/>
  <c r="Q166" i="13"/>
  <c r="P166" i="13"/>
  <c r="O166" i="13"/>
  <c r="O162" i="13" s="1"/>
  <c r="N166" i="13"/>
  <c r="N162" i="13" s="1"/>
  <c r="M166" i="13"/>
  <c r="L166" i="13"/>
  <c r="L162" i="13" s="1"/>
  <c r="K166" i="13"/>
  <c r="J166" i="13"/>
  <c r="I166" i="13"/>
  <c r="H166" i="13"/>
  <c r="G166" i="13"/>
  <c r="F166" i="13"/>
  <c r="E166" i="13"/>
  <c r="D166" i="13"/>
  <c r="C166" i="13"/>
  <c r="B166" i="13"/>
  <c r="Y165" i="13"/>
  <c r="X165" i="13"/>
  <c r="W165" i="13"/>
  <c r="V165" i="13"/>
  <c r="U165" i="13"/>
  <c r="T165" i="13"/>
  <c r="S165" i="13"/>
  <c r="R165" i="13"/>
  <c r="Q165" i="13"/>
  <c r="P165" i="13"/>
  <c r="O165" i="13"/>
  <c r="N165" i="13"/>
  <c r="M165" i="13"/>
  <c r="L165" i="13"/>
  <c r="K165" i="13"/>
  <c r="J165" i="13"/>
  <c r="I165" i="13"/>
  <c r="I162" i="13" s="1"/>
  <c r="H165" i="13"/>
  <c r="H162" i="13" s="1"/>
  <c r="G165" i="13"/>
  <c r="F165" i="13"/>
  <c r="E165" i="13"/>
  <c r="D165" i="13"/>
  <c r="C165" i="13"/>
  <c r="B165" i="13"/>
  <c r="Y164" i="13"/>
  <c r="X164" i="13"/>
  <c r="W164" i="13"/>
  <c r="V164" i="13"/>
  <c r="U164" i="13"/>
  <c r="T164" i="13"/>
  <c r="S164" i="13"/>
  <c r="R164" i="13"/>
  <c r="Q164" i="13"/>
  <c r="Q162" i="13" s="1"/>
  <c r="P164" i="13"/>
  <c r="O164" i="13"/>
  <c r="N164" i="13"/>
  <c r="M164" i="13"/>
  <c r="L164" i="13"/>
  <c r="K164" i="13"/>
  <c r="J164" i="13"/>
  <c r="I164" i="13"/>
  <c r="H164" i="13"/>
  <c r="G164" i="13"/>
  <c r="G162" i="13" s="1"/>
  <c r="F164" i="13"/>
  <c r="F162" i="13" s="1"/>
  <c r="E164" i="13"/>
  <c r="E162" i="13" s="1"/>
  <c r="D164" i="13"/>
  <c r="C164" i="13"/>
  <c r="B164" i="13"/>
  <c r="Y163" i="13"/>
  <c r="Y162" i="13" s="1"/>
  <c r="X163" i="13"/>
  <c r="W163" i="13"/>
  <c r="V163" i="13"/>
  <c r="V162" i="13" s="1"/>
  <c r="U163" i="13"/>
  <c r="T163" i="13"/>
  <c r="S163" i="13"/>
  <c r="S162" i="13" s="1"/>
  <c r="R163" i="13"/>
  <c r="Q163" i="13"/>
  <c r="P163" i="13"/>
  <c r="O163" i="13"/>
  <c r="N163" i="13"/>
  <c r="M163" i="13"/>
  <c r="M162" i="13" s="1"/>
  <c r="L163" i="13"/>
  <c r="K163" i="13"/>
  <c r="K162" i="13" s="1"/>
  <c r="J163" i="13"/>
  <c r="J162" i="13" s="1"/>
  <c r="I163" i="13"/>
  <c r="H163" i="13"/>
  <c r="G163" i="13"/>
  <c r="F163" i="13"/>
  <c r="E163" i="13"/>
  <c r="D163" i="13"/>
  <c r="D162" i="13" s="1"/>
  <c r="C163" i="13"/>
  <c r="C162" i="13" s="1"/>
  <c r="B163" i="13"/>
  <c r="B162" i="13" s="1"/>
  <c r="X162" i="13"/>
  <c r="W162" i="13"/>
  <c r="U162" i="13"/>
  <c r="R162" i="13"/>
  <c r="Y141" i="13"/>
  <c r="Y261" i="13" s="1"/>
  <c r="X141" i="13"/>
  <c r="X261" i="13" s="1"/>
  <c r="W141" i="13"/>
  <c r="W261" i="13" s="1"/>
  <c r="V141" i="13"/>
  <c r="V261" i="13" s="1"/>
  <c r="U141" i="13"/>
  <c r="U261" i="13" s="1"/>
  <c r="U253" i="13" s="1"/>
  <c r="T141" i="13"/>
  <c r="T216" i="13" s="1"/>
  <c r="S141" i="13"/>
  <c r="S216" i="13" s="1"/>
  <c r="R141" i="13"/>
  <c r="R216" i="13" s="1"/>
  <c r="Q141" i="13"/>
  <c r="Q216" i="13" s="1"/>
  <c r="P141" i="13"/>
  <c r="P261" i="13" s="1"/>
  <c r="O141" i="13"/>
  <c r="O261" i="13" s="1"/>
  <c r="N141" i="13"/>
  <c r="N261" i="13" s="1"/>
  <c r="M141" i="13"/>
  <c r="M261" i="13" s="1"/>
  <c r="L141" i="13"/>
  <c r="L216" i="13" s="1"/>
  <c r="K141" i="13"/>
  <c r="K216" i="13" s="1"/>
  <c r="J141" i="13"/>
  <c r="J216" i="13" s="1"/>
  <c r="I141" i="13"/>
  <c r="I216" i="13" s="1"/>
  <c r="H141" i="13"/>
  <c r="H216" i="13" s="1"/>
  <c r="G141" i="13"/>
  <c r="G216" i="13" s="1"/>
  <c r="F141" i="13"/>
  <c r="F261" i="13" s="1"/>
  <c r="E141" i="13"/>
  <c r="E261" i="13" s="1"/>
  <c r="D141" i="13"/>
  <c r="D261" i="13" s="1"/>
  <c r="C141" i="13"/>
  <c r="C261" i="13" s="1"/>
  <c r="B141" i="13"/>
  <c r="B261" i="13" s="1"/>
  <c r="Y97" i="13"/>
  <c r="Y251" i="13" s="1"/>
  <c r="X97" i="13"/>
  <c r="X251" i="13" s="1"/>
  <c r="W97" i="13"/>
  <c r="W251" i="13" s="1"/>
  <c r="V97" i="13"/>
  <c r="V251" i="13" s="1"/>
  <c r="U97" i="13"/>
  <c r="U251" i="13" s="1"/>
  <c r="T97" i="13"/>
  <c r="T251" i="13" s="1"/>
  <c r="S97" i="13"/>
  <c r="S251" i="13" s="1"/>
  <c r="R97" i="13"/>
  <c r="R251" i="13" s="1"/>
  <c r="Q97" i="13"/>
  <c r="Q251" i="13" s="1"/>
  <c r="Q243" i="13" s="1"/>
  <c r="P97" i="13"/>
  <c r="P251" i="13" s="1"/>
  <c r="O97" i="13"/>
  <c r="O251" i="13" s="1"/>
  <c r="N97" i="13"/>
  <c r="N251" i="13" s="1"/>
  <c r="M97" i="13"/>
  <c r="M251" i="13" s="1"/>
  <c r="L97" i="13"/>
  <c r="L251" i="13" s="1"/>
  <c r="K97" i="13"/>
  <c r="K251" i="13" s="1"/>
  <c r="J97" i="13"/>
  <c r="J251" i="13" s="1"/>
  <c r="I97" i="13"/>
  <c r="I251" i="13" s="1"/>
  <c r="H97" i="13"/>
  <c r="H251" i="13" s="1"/>
  <c r="G97" i="13"/>
  <c r="G251" i="13" s="1"/>
  <c r="F97" i="13"/>
  <c r="F251" i="13" s="1"/>
  <c r="E97" i="13"/>
  <c r="E251" i="13" s="1"/>
  <c r="D97" i="13"/>
  <c r="D251" i="13" s="1"/>
  <c r="C97" i="13"/>
  <c r="C251" i="13" s="1"/>
  <c r="B97" i="13"/>
  <c r="B251" i="13" s="1"/>
  <c r="Y53" i="13"/>
  <c r="Y241" i="13" s="1"/>
  <c r="X53" i="13"/>
  <c r="X241" i="13" s="1"/>
  <c r="W53" i="13"/>
  <c r="W241" i="13" s="1"/>
  <c r="V53" i="13"/>
  <c r="V241" i="13" s="1"/>
  <c r="U53" i="13"/>
  <c r="U241" i="13" s="1"/>
  <c r="T53" i="13"/>
  <c r="T241" i="13" s="1"/>
  <c r="S53" i="13"/>
  <c r="S241" i="13" s="1"/>
  <c r="R53" i="13"/>
  <c r="R241" i="13" s="1"/>
  <c r="Q53" i="13"/>
  <c r="Q241" i="13" s="1"/>
  <c r="P53" i="13"/>
  <c r="P241" i="13" s="1"/>
  <c r="O53" i="13"/>
  <c r="O241" i="13" s="1"/>
  <c r="N53" i="13"/>
  <c r="N241" i="13" s="1"/>
  <c r="M53" i="13"/>
  <c r="M241" i="13" s="1"/>
  <c r="M233" i="13" s="1"/>
  <c r="L53" i="13"/>
  <c r="L241" i="13" s="1"/>
  <c r="K53" i="13"/>
  <c r="K241" i="13" s="1"/>
  <c r="J53" i="13"/>
  <c r="J241" i="13" s="1"/>
  <c r="I53" i="13"/>
  <c r="I241" i="13" s="1"/>
  <c r="H53" i="13"/>
  <c r="H241" i="13" s="1"/>
  <c r="G53" i="13"/>
  <c r="G241" i="13" s="1"/>
  <c r="F53" i="13"/>
  <c r="F241" i="13" s="1"/>
  <c r="E53" i="13"/>
  <c r="E241" i="13" s="1"/>
  <c r="D53" i="13"/>
  <c r="D241" i="13" s="1"/>
  <c r="C53" i="13"/>
  <c r="C241" i="13" s="1"/>
  <c r="B53" i="13"/>
  <c r="B241" i="13" s="1"/>
  <c r="Y95" i="12"/>
  <c r="X95" i="12"/>
  <c r="W95" i="12"/>
  <c r="V95" i="12"/>
  <c r="U95" i="12"/>
  <c r="T95" i="12"/>
  <c r="S95" i="12"/>
  <c r="R95" i="12"/>
  <c r="Q95" i="12"/>
  <c r="P95" i="12"/>
  <c r="O95" i="12"/>
  <c r="N95" i="12"/>
  <c r="M95" i="12"/>
  <c r="L95" i="12"/>
  <c r="K95" i="12"/>
  <c r="J95" i="12"/>
  <c r="I95" i="12"/>
  <c r="H95" i="12"/>
  <c r="G95" i="12"/>
  <c r="F95" i="12"/>
  <c r="E95" i="12"/>
  <c r="D95" i="12"/>
  <c r="C95" i="12"/>
  <c r="B95" i="12"/>
  <c r="Y94" i="12"/>
  <c r="X94" i="12"/>
  <c r="W94" i="12"/>
  <c r="V94" i="12"/>
  <c r="U94" i="12"/>
  <c r="T94" i="12"/>
  <c r="S94" i="12"/>
  <c r="R94" i="12"/>
  <c r="Q94" i="12"/>
  <c r="P94" i="12"/>
  <c r="O94" i="12"/>
  <c r="N94" i="12"/>
  <c r="M94" i="12"/>
  <c r="L94" i="12"/>
  <c r="K94" i="12"/>
  <c r="J94" i="12"/>
  <c r="I94" i="12"/>
  <c r="H94" i="12"/>
  <c r="G94" i="12"/>
  <c r="F94" i="12"/>
  <c r="E94" i="12"/>
  <c r="D94" i="12"/>
  <c r="C94" i="12"/>
  <c r="B94" i="12"/>
  <c r="Y93" i="12"/>
  <c r="X93" i="12"/>
  <c r="W93" i="12"/>
  <c r="V93" i="12"/>
  <c r="U93" i="12"/>
  <c r="T93" i="12"/>
  <c r="S93" i="12"/>
  <c r="R93" i="12"/>
  <c r="Q93" i="12"/>
  <c r="P93" i="12"/>
  <c r="O93" i="12"/>
  <c r="N93" i="12"/>
  <c r="M93" i="12"/>
  <c r="L93" i="12"/>
  <c r="K93" i="12"/>
  <c r="J93" i="12"/>
  <c r="I93" i="12"/>
  <c r="H93" i="12"/>
  <c r="G93" i="12"/>
  <c r="F93" i="12"/>
  <c r="E93" i="12"/>
  <c r="D93" i="12"/>
  <c r="C93" i="12"/>
  <c r="B93" i="12"/>
  <c r="Y92" i="12"/>
  <c r="X92" i="12"/>
  <c r="W92" i="12"/>
  <c r="V92" i="12"/>
  <c r="U92" i="12"/>
  <c r="T92" i="12"/>
  <c r="S92" i="12"/>
  <c r="R92" i="12"/>
  <c r="Q92" i="12"/>
  <c r="P92" i="12"/>
  <c r="O92" i="12"/>
  <c r="N92" i="12"/>
  <c r="M92" i="12"/>
  <c r="L92" i="12"/>
  <c r="K92" i="12"/>
  <c r="J92" i="12"/>
  <c r="I92" i="12"/>
  <c r="H92" i="12"/>
  <c r="G92" i="12"/>
  <c r="F92" i="12"/>
  <c r="E92" i="12"/>
  <c r="D92" i="12"/>
  <c r="C92" i="12"/>
  <c r="B92" i="12"/>
  <c r="Y91" i="12"/>
  <c r="X91" i="12"/>
  <c r="W91" i="12"/>
  <c r="V91" i="12"/>
  <c r="U91" i="12"/>
  <c r="T91" i="12"/>
  <c r="S91" i="12"/>
  <c r="R91" i="12"/>
  <c r="Q91" i="12"/>
  <c r="P91" i="12"/>
  <c r="O91" i="12"/>
  <c r="N91" i="12"/>
  <c r="M91" i="12"/>
  <c r="L91" i="12"/>
  <c r="K91" i="12"/>
  <c r="J91" i="12"/>
  <c r="I91" i="12"/>
  <c r="H91" i="12"/>
  <c r="G91" i="12"/>
  <c r="F91" i="12"/>
  <c r="E91" i="12"/>
  <c r="D91" i="12"/>
  <c r="C91" i="12"/>
  <c r="B91" i="12"/>
  <c r="Y83" i="12"/>
  <c r="X83" i="12"/>
  <c r="W83" i="12"/>
  <c r="V83" i="12"/>
  <c r="U83" i="12"/>
  <c r="T83" i="12"/>
  <c r="S83" i="12"/>
  <c r="R83" i="12"/>
  <c r="Q83" i="12"/>
  <c r="P83" i="12"/>
  <c r="O83" i="12"/>
  <c r="N83" i="12"/>
  <c r="M83" i="12"/>
  <c r="L83" i="12"/>
  <c r="K83" i="12"/>
  <c r="J83" i="12"/>
  <c r="I83" i="12"/>
  <c r="H83" i="12"/>
  <c r="G83" i="12"/>
  <c r="F83" i="12"/>
  <c r="E83" i="12"/>
  <c r="D83" i="12"/>
  <c r="C83" i="12"/>
  <c r="B83" i="12"/>
  <c r="Y81" i="12"/>
  <c r="X81" i="12"/>
  <c r="W81" i="12"/>
  <c r="V81" i="12"/>
  <c r="U81" i="12"/>
  <c r="T81" i="12"/>
  <c r="S81" i="12"/>
  <c r="R81" i="12"/>
  <c r="Q81" i="12"/>
  <c r="P81" i="12"/>
  <c r="O81" i="12"/>
  <c r="N81" i="12"/>
  <c r="M81" i="12"/>
  <c r="L81" i="12"/>
  <c r="K81" i="12"/>
  <c r="J81" i="12"/>
  <c r="I81" i="12"/>
  <c r="H81" i="12"/>
  <c r="G81" i="12"/>
  <c r="F81" i="12"/>
  <c r="E81" i="12"/>
  <c r="D81" i="12"/>
  <c r="C81" i="12"/>
  <c r="B81" i="12"/>
  <c r="K78" i="12"/>
  <c r="J78" i="12"/>
  <c r="J107" i="4" s="1"/>
  <c r="I78" i="12"/>
  <c r="I107" i="4" s="1"/>
  <c r="C78" i="12"/>
  <c r="C107" i="4" s="1"/>
  <c r="B78" i="12"/>
  <c r="B107" i="4" s="1"/>
  <c r="Y77" i="12"/>
  <c r="Y106" i="4" s="1"/>
  <c r="X77" i="12"/>
  <c r="W77" i="12"/>
  <c r="W106" i="4" s="1"/>
  <c r="V77" i="12"/>
  <c r="U77" i="12"/>
  <c r="U106" i="4" s="1"/>
  <c r="T77" i="12"/>
  <c r="S77" i="12"/>
  <c r="R77" i="12"/>
  <c r="R106" i="4" s="1"/>
  <c r="Q77" i="12"/>
  <c r="P77" i="12"/>
  <c r="O77" i="12"/>
  <c r="O106" i="4" s="1"/>
  <c r="N77" i="12"/>
  <c r="N106" i="4" s="1"/>
  <c r="M77" i="12"/>
  <c r="M106" i="4" s="1"/>
  <c r="L77" i="12"/>
  <c r="L106" i="4" s="1"/>
  <c r="K77" i="12"/>
  <c r="K106" i="4" s="1"/>
  <c r="J77" i="12"/>
  <c r="J106" i="4" s="1"/>
  <c r="I77" i="12"/>
  <c r="H77" i="12"/>
  <c r="G77" i="12"/>
  <c r="F77" i="12"/>
  <c r="E77" i="12"/>
  <c r="D77" i="12"/>
  <c r="C77" i="12"/>
  <c r="B77" i="12"/>
  <c r="W76" i="12"/>
  <c r="W75" i="12" s="1"/>
  <c r="W104" i="4" s="1"/>
  <c r="U76" i="12"/>
  <c r="T76" i="12"/>
  <c r="T75" i="12" s="1"/>
  <c r="G76" i="12"/>
  <c r="G105" i="4" s="1"/>
  <c r="E76" i="12"/>
  <c r="E105" i="4" s="1"/>
  <c r="D76" i="12"/>
  <c r="D105" i="4" s="1"/>
  <c r="G75" i="12"/>
  <c r="G104" i="4" s="1"/>
  <c r="Y74" i="12"/>
  <c r="Y103" i="4" s="1"/>
  <c r="X74" i="12"/>
  <c r="W74" i="12"/>
  <c r="V74" i="12"/>
  <c r="U74" i="12"/>
  <c r="T74" i="12"/>
  <c r="S74" i="12"/>
  <c r="R74" i="12"/>
  <c r="Q74" i="12"/>
  <c r="Q103" i="4" s="1"/>
  <c r="P74" i="12"/>
  <c r="P103" i="4" s="1"/>
  <c r="O74" i="12"/>
  <c r="O103" i="4" s="1"/>
  <c r="N74" i="12"/>
  <c r="N103" i="4" s="1"/>
  <c r="M74" i="12"/>
  <c r="M103" i="4" s="1"/>
  <c r="L74" i="12"/>
  <c r="L103" i="4" s="1"/>
  <c r="K74" i="12"/>
  <c r="K103" i="4" s="1"/>
  <c r="J74" i="12"/>
  <c r="I74" i="12"/>
  <c r="H74" i="12"/>
  <c r="G74" i="12"/>
  <c r="G103" i="4" s="1"/>
  <c r="F74" i="12"/>
  <c r="F103" i="4" s="1"/>
  <c r="E74" i="12"/>
  <c r="E103" i="4" s="1"/>
  <c r="D74" i="12"/>
  <c r="D103" i="4" s="1"/>
  <c r="C74" i="12"/>
  <c r="C103" i="4" s="1"/>
  <c r="B74" i="12"/>
  <c r="B103" i="4" s="1"/>
  <c r="Y72" i="12"/>
  <c r="Y40" i="7" s="1"/>
  <c r="X72" i="12"/>
  <c r="X40" i="7" s="1"/>
  <c r="W72" i="12"/>
  <c r="W40" i="7" s="1"/>
  <c r="V72" i="12"/>
  <c r="V40" i="7" s="1"/>
  <c r="U72" i="12"/>
  <c r="T72" i="12"/>
  <c r="S72" i="12"/>
  <c r="R72" i="12"/>
  <c r="Q72" i="12"/>
  <c r="P72" i="12"/>
  <c r="O72" i="12"/>
  <c r="O40" i="7" s="1"/>
  <c r="N72" i="12"/>
  <c r="M72" i="12"/>
  <c r="L72" i="12"/>
  <c r="K72" i="12"/>
  <c r="K40" i="7" s="1"/>
  <c r="J72" i="12"/>
  <c r="J40" i="7" s="1"/>
  <c r="I72" i="12"/>
  <c r="I40" i="7" s="1"/>
  <c r="H72" i="12"/>
  <c r="H40" i="7" s="1"/>
  <c r="G72" i="12"/>
  <c r="G40" i="7" s="1"/>
  <c r="F72" i="12"/>
  <c r="F40" i="7" s="1"/>
  <c r="E72" i="12"/>
  <c r="E40" i="7" s="1"/>
  <c r="D72" i="12"/>
  <c r="D40" i="7" s="1"/>
  <c r="C72" i="12"/>
  <c r="C40" i="7" s="1"/>
  <c r="B72" i="12"/>
  <c r="B40" i="7" s="1"/>
  <c r="Y68" i="12"/>
  <c r="Y60" i="4" s="1"/>
  <c r="X68" i="12"/>
  <c r="X60" i="4" s="1"/>
  <c r="W68" i="12"/>
  <c r="W60" i="4" s="1"/>
  <c r="V68" i="12"/>
  <c r="V60" i="4" s="1"/>
  <c r="U68" i="12"/>
  <c r="U60" i="4" s="1"/>
  <c r="T68" i="12"/>
  <c r="T60" i="4" s="1"/>
  <c r="S68" i="12"/>
  <c r="R68" i="12"/>
  <c r="Q68" i="12"/>
  <c r="P68" i="12"/>
  <c r="O68" i="12"/>
  <c r="N68" i="12"/>
  <c r="N60" i="4" s="1"/>
  <c r="N133" i="4" s="1"/>
  <c r="M68" i="12"/>
  <c r="M60" i="4" s="1"/>
  <c r="M133" i="4" s="1"/>
  <c r="L68" i="12"/>
  <c r="K68" i="12"/>
  <c r="K101" i="12" s="1"/>
  <c r="J68" i="12"/>
  <c r="J101" i="12" s="1"/>
  <c r="J162" i="4" s="1"/>
  <c r="I68" i="12"/>
  <c r="H68" i="12"/>
  <c r="G68" i="12"/>
  <c r="F68" i="12"/>
  <c r="F60" i="4" s="1"/>
  <c r="E68" i="12"/>
  <c r="D68" i="12"/>
  <c r="C68" i="12"/>
  <c r="C101" i="12" s="1"/>
  <c r="C162" i="4" s="1"/>
  <c r="B68" i="12"/>
  <c r="Y67" i="12"/>
  <c r="Y100" i="12" s="1"/>
  <c r="Y161" i="4" s="1"/>
  <c r="X67" i="12"/>
  <c r="X100" i="12" s="1"/>
  <c r="X161" i="4" s="1"/>
  <c r="W67" i="12"/>
  <c r="W100" i="12" s="1"/>
  <c r="W161" i="4" s="1"/>
  <c r="V67" i="12"/>
  <c r="V100" i="12" s="1"/>
  <c r="V161" i="4" s="1"/>
  <c r="U67" i="12"/>
  <c r="U100" i="12" s="1"/>
  <c r="U161" i="4" s="1"/>
  <c r="T67" i="12"/>
  <c r="T100" i="12" s="1"/>
  <c r="T161" i="4" s="1"/>
  <c r="S67" i="12"/>
  <c r="S100" i="12" s="1"/>
  <c r="S161" i="4" s="1"/>
  <c r="R67" i="12"/>
  <c r="R100" i="12" s="1"/>
  <c r="Q67" i="12"/>
  <c r="Q100" i="12" s="1"/>
  <c r="P67" i="12"/>
  <c r="P100" i="12" s="1"/>
  <c r="O67" i="12"/>
  <c r="O100" i="12" s="1"/>
  <c r="N67" i="12"/>
  <c r="N100" i="12" s="1"/>
  <c r="M67" i="12"/>
  <c r="M100" i="12" s="1"/>
  <c r="M161" i="4" s="1"/>
  <c r="L67" i="12"/>
  <c r="L100" i="12" s="1"/>
  <c r="L161" i="4" s="1"/>
  <c r="K67" i="12"/>
  <c r="K100" i="12" s="1"/>
  <c r="K161" i="4" s="1"/>
  <c r="J67" i="12"/>
  <c r="J100" i="12" s="1"/>
  <c r="J161" i="4" s="1"/>
  <c r="I67" i="12"/>
  <c r="I100" i="12" s="1"/>
  <c r="I161" i="4" s="1"/>
  <c r="H67" i="12"/>
  <c r="H100" i="12" s="1"/>
  <c r="G67" i="12"/>
  <c r="G100" i="12" s="1"/>
  <c r="F67" i="12"/>
  <c r="F100" i="12" s="1"/>
  <c r="F161" i="4" s="1"/>
  <c r="E67" i="12"/>
  <c r="E100" i="12" s="1"/>
  <c r="D67" i="12"/>
  <c r="D100" i="12" s="1"/>
  <c r="D161" i="4" s="1"/>
  <c r="C67" i="12"/>
  <c r="C100" i="12" s="1"/>
  <c r="C161" i="4" s="1"/>
  <c r="B67" i="12"/>
  <c r="B100" i="12" s="1"/>
  <c r="B161" i="4" s="1"/>
  <c r="Y66" i="12"/>
  <c r="Y99" i="12" s="1"/>
  <c r="Y160" i="4" s="1"/>
  <c r="X66" i="12"/>
  <c r="X99" i="12" s="1"/>
  <c r="X160" i="4" s="1"/>
  <c r="W66" i="12"/>
  <c r="W99" i="12" s="1"/>
  <c r="W160" i="4" s="1"/>
  <c r="V66" i="12"/>
  <c r="V99" i="12" s="1"/>
  <c r="V160" i="4" s="1"/>
  <c r="U66" i="12"/>
  <c r="U99" i="12" s="1"/>
  <c r="U160" i="4" s="1"/>
  <c r="T66" i="12"/>
  <c r="T99" i="12" s="1"/>
  <c r="T160" i="4" s="1"/>
  <c r="S66" i="12"/>
  <c r="S99" i="12" s="1"/>
  <c r="S160" i="4" s="1"/>
  <c r="R66" i="12"/>
  <c r="R99" i="12" s="1"/>
  <c r="Q66" i="12"/>
  <c r="Q99" i="12" s="1"/>
  <c r="Q160" i="4" s="1"/>
  <c r="P66" i="12"/>
  <c r="P99" i="12" s="1"/>
  <c r="P160" i="4" s="1"/>
  <c r="O66" i="12"/>
  <c r="O99" i="12" s="1"/>
  <c r="O160" i="4" s="1"/>
  <c r="N66" i="12"/>
  <c r="N99" i="12" s="1"/>
  <c r="M66" i="12"/>
  <c r="M99" i="12" s="1"/>
  <c r="L66" i="12"/>
  <c r="L99" i="12" s="1"/>
  <c r="K66" i="12"/>
  <c r="K99" i="12" s="1"/>
  <c r="K160" i="4" s="1"/>
  <c r="J66" i="12"/>
  <c r="J99" i="12" s="1"/>
  <c r="I66" i="12"/>
  <c r="I99" i="12" s="1"/>
  <c r="I160" i="4" s="1"/>
  <c r="H66" i="12"/>
  <c r="H99" i="12" s="1"/>
  <c r="H160" i="4" s="1"/>
  <c r="G66" i="12"/>
  <c r="G99" i="12" s="1"/>
  <c r="G160" i="4" s="1"/>
  <c r="F66" i="12"/>
  <c r="F99" i="12" s="1"/>
  <c r="F160" i="4" s="1"/>
  <c r="E66" i="12"/>
  <c r="E99" i="12" s="1"/>
  <c r="E160" i="4" s="1"/>
  <c r="D66" i="12"/>
  <c r="D99" i="12" s="1"/>
  <c r="D160" i="4" s="1"/>
  <c r="C66" i="12"/>
  <c r="C99" i="12" s="1"/>
  <c r="B66" i="12"/>
  <c r="B99" i="12" s="1"/>
  <c r="B160" i="4" s="1"/>
  <c r="T65" i="12"/>
  <c r="T98" i="12" s="1"/>
  <c r="T159" i="4" s="1"/>
  <c r="N65" i="12"/>
  <c r="N98" i="12" s="1"/>
  <c r="N159" i="4" s="1"/>
  <c r="M65" i="12"/>
  <c r="M98" i="12" s="1"/>
  <c r="M159" i="4" s="1"/>
  <c r="K65" i="12"/>
  <c r="K98" i="12" s="1"/>
  <c r="K159" i="4" s="1"/>
  <c r="B65" i="12"/>
  <c r="B98" i="12" s="1"/>
  <c r="B159" i="4" s="1"/>
  <c r="Y64" i="12"/>
  <c r="Y97" i="12" s="1"/>
  <c r="Y158" i="4" s="1"/>
  <c r="X64" i="12"/>
  <c r="X97" i="12" s="1"/>
  <c r="X158" i="4" s="1"/>
  <c r="W64" i="12"/>
  <c r="W97" i="12" s="1"/>
  <c r="V64" i="12"/>
  <c r="V97" i="12" s="1"/>
  <c r="V158" i="4" s="1"/>
  <c r="U64" i="12"/>
  <c r="U97" i="12" s="1"/>
  <c r="T64" i="12"/>
  <c r="T97" i="12" s="1"/>
  <c r="S64" i="12"/>
  <c r="S97" i="12" s="1"/>
  <c r="R64" i="12"/>
  <c r="R97" i="12" s="1"/>
  <c r="R158" i="4" s="1"/>
  <c r="Q64" i="12"/>
  <c r="Q97" i="12" s="1"/>
  <c r="Q158" i="4" s="1"/>
  <c r="P64" i="12"/>
  <c r="P97" i="12" s="1"/>
  <c r="P158" i="4" s="1"/>
  <c r="O64" i="12"/>
  <c r="O97" i="12" s="1"/>
  <c r="O158" i="4" s="1"/>
  <c r="N64" i="12"/>
  <c r="N97" i="12" s="1"/>
  <c r="N158" i="4" s="1"/>
  <c r="M64" i="12"/>
  <c r="M97" i="12" s="1"/>
  <c r="M158" i="4" s="1"/>
  <c r="L64" i="12"/>
  <c r="L97" i="12" s="1"/>
  <c r="L158" i="4" s="1"/>
  <c r="K64" i="12"/>
  <c r="K97" i="12" s="1"/>
  <c r="J64" i="12"/>
  <c r="J97" i="12" s="1"/>
  <c r="J158" i="4" s="1"/>
  <c r="I64" i="12"/>
  <c r="I97" i="12" s="1"/>
  <c r="I158" i="4" s="1"/>
  <c r="H64" i="12"/>
  <c r="H97" i="12" s="1"/>
  <c r="H158" i="4" s="1"/>
  <c r="G64" i="12"/>
  <c r="G97" i="12" s="1"/>
  <c r="G158" i="4" s="1"/>
  <c r="F64" i="12"/>
  <c r="F97" i="12" s="1"/>
  <c r="F158" i="4" s="1"/>
  <c r="E64" i="12"/>
  <c r="E97" i="12" s="1"/>
  <c r="D64" i="12"/>
  <c r="D97" i="12" s="1"/>
  <c r="C64" i="12"/>
  <c r="C97" i="12" s="1"/>
  <c r="B64" i="12"/>
  <c r="B97" i="12" s="1"/>
  <c r="T63" i="12"/>
  <c r="T55" i="4" s="1"/>
  <c r="Y54" i="12"/>
  <c r="X54" i="12"/>
  <c r="W54" i="12"/>
  <c r="V54" i="12"/>
  <c r="U54" i="12"/>
  <c r="T54" i="12"/>
  <c r="S54" i="12"/>
  <c r="R54" i="12"/>
  <c r="Q54" i="12"/>
  <c r="P54" i="12"/>
  <c r="O54" i="12"/>
  <c r="N54" i="12"/>
  <c r="M54" i="12"/>
  <c r="L54" i="12"/>
  <c r="K54" i="12"/>
  <c r="J54" i="12"/>
  <c r="I54" i="12"/>
  <c r="H54" i="12"/>
  <c r="G54" i="12"/>
  <c r="F54" i="12"/>
  <c r="E54" i="12"/>
  <c r="D54" i="12"/>
  <c r="C54" i="12"/>
  <c r="B54" i="12"/>
  <c r="Y51" i="12"/>
  <c r="X51" i="12"/>
  <c r="W51" i="12"/>
  <c r="V51" i="12"/>
  <c r="U51" i="12"/>
  <c r="T51" i="12"/>
  <c r="S51" i="12"/>
  <c r="R51" i="12"/>
  <c r="Q51" i="12"/>
  <c r="P51" i="12"/>
  <c r="O51" i="12"/>
  <c r="N51" i="12"/>
  <c r="M51" i="12"/>
  <c r="L51" i="12"/>
  <c r="K51" i="12"/>
  <c r="J51" i="12"/>
  <c r="I51" i="12"/>
  <c r="H51" i="12"/>
  <c r="G51" i="12"/>
  <c r="F51" i="12"/>
  <c r="E51" i="12"/>
  <c r="D51" i="12"/>
  <c r="C51" i="12"/>
  <c r="B51" i="12"/>
  <c r="Y45" i="12"/>
  <c r="X45" i="12"/>
  <c r="W45" i="12"/>
  <c r="V45" i="12"/>
  <c r="U45" i="12"/>
  <c r="T45" i="12"/>
  <c r="S45" i="12"/>
  <c r="R45" i="12"/>
  <c r="Q45" i="12"/>
  <c r="P45" i="12"/>
  <c r="O45" i="12"/>
  <c r="N45" i="12"/>
  <c r="M45" i="12"/>
  <c r="L45" i="12"/>
  <c r="K45" i="12"/>
  <c r="J45" i="12"/>
  <c r="I45" i="12"/>
  <c r="H45" i="12"/>
  <c r="G45" i="12"/>
  <c r="F45" i="12"/>
  <c r="E45" i="12"/>
  <c r="D45" i="12"/>
  <c r="C45" i="12"/>
  <c r="B45" i="12"/>
  <c r="Y40" i="12"/>
  <c r="X40" i="12"/>
  <c r="W40" i="12"/>
  <c r="V40" i="12"/>
  <c r="U40" i="12"/>
  <c r="T40" i="12"/>
  <c r="S40" i="12"/>
  <c r="R40" i="12"/>
  <c r="Q40" i="12"/>
  <c r="P40" i="12"/>
  <c r="O40" i="12"/>
  <c r="N40" i="12"/>
  <c r="M40" i="12"/>
  <c r="L40" i="12"/>
  <c r="K40" i="12"/>
  <c r="J40" i="12"/>
  <c r="I40" i="12"/>
  <c r="H40" i="12"/>
  <c r="G40" i="12"/>
  <c r="F40" i="12"/>
  <c r="E40" i="12"/>
  <c r="D40" i="12"/>
  <c r="C40" i="12"/>
  <c r="B40" i="12"/>
  <c r="Y39" i="12"/>
  <c r="X39" i="12"/>
  <c r="W39" i="12"/>
  <c r="V39" i="12"/>
  <c r="U39" i="12"/>
  <c r="T39" i="12"/>
  <c r="S39" i="12"/>
  <c r="R39" i="12"/>
  <c r="Q39" i="12"/>
  <c r="P39" i="12"/>
  <c r="O39" i="12"/>
  <c r="N39" i="12"/>
  <c r="M39" i="12"/>
  <c r="M37" i="12" s="1"/>
  <c r="L39" i="12"/>
  <c r="L37" i="12" s="1"/>
  <c r="K39" i="12"/>
  <c r="K37" i="12" s="1"/>
  <c r="J39" i="12"/>
  <c r="I39" i="12"/>
  <c r="H39" i="12"/>
  <c r="G39" i="12"/>
  <c r="F39" i="12"/>
  <c r="E39" i="12"/>
  <c r="D39" i="12"/>
  <c r="D37" i="12" s="1"/>
  <c r="C39" i="12"/>
  <c r="C37" i="12" s="1"/>
  <c r="B39" i="12"/>
  <c r="Y38" i="12"/>
  <c r="Y37" i="12" s="1"/>
  <c r="X38" i="12"/>
  <c r="X37" i="12" s="1"/>
  <c r="W38" i="12"/>
  <c r="W37" i="12" s="1"/>
  <c r="V38" i="12"/>
  <c r="U38" i="12"/>
  <c r="T38" i="12"/>
  <c r="S38" i="12"/>
  <c r="R38" i="12"/>
  <c r="Q38" i="12"/>
  <c r="Q37" i="12" s="1"/>
  <c r="P38" i="12"/>
  <c r="P37" i="12" s="1"/>
  <c r="O38" i="12"/>
  <c r="N38" i="12"/>
  <c r="M38" i="12"/>
  <c r="L38" i="12"/>
  <c r="K38" i="12"/>
  <c r="J38" i="12"/>
  <c r="J37" i="12" s="1"/>
  <c r="I38" i="12"/>
  <c r="I37" i="12" s="1"/>
  <c r="H38" i="12"/>
  <c r="H37" i="12" s="1"/>
  <c r="G38" i="12"/>
  <c r="G37" i="12" s="1"/>
  <c r="F38" i="12"/>
  <c r="E38" i="12"/>
  <c r="D38" i="12"/>
  <c r="C38" i="12"/>
  <c r="B38" i="12"/>
  <c r="B37" i="12" s="1"/>
  <c r="V37" i="12"/>
  <c r="U37" i="12"/>
  <c r="T37" i="12"/>
  <c r="S37" i="12"/>
  <c r="R37" i="12"/>
  <c r="O37" i="12"/>
  <c r="N37" i="12"/>
  <c r="F37" i="12"/>
  <c r="E37" i="12"/>
  <c r="Y36" i="12"/>
  <c r="X36" i="12"/>
  <c r="W36" i="12"/>
  <c r="V36" i="12"/>
  <c r="U36" i="12"/>
  <c r="T36" i="12"/>
  <c r="S36" i="12"/>
  <c r="R36" i="12"/>
  <c r="Q36" i="12"/>
  <c r="P36" i="12"/>
  <c r="O36" i="12"/>
  <c r="N36" i="12"/>
  <c r="M36" i="12"/>
  <c r="L36" i="12"/>
  <c r="K36" i="12"/>
  <c r="J36" i="12"/>
  <c r="I36" i="12"/>
  <c r="H36" i="12"/>
  <c r="G36" i="12"/>
  <c r="F36" i="12"/>
  <c r="E36" i="12"/>
  <c r="D36" i="12"/>
  <c r="C36" i="12"/>
  <c r="B36" i="12"/>
  <c r="Y34" i="12"/>
  <c r="X34" i="12"/>
  <c r="W34" i="12"/>
  <c r="V34" i="12"/>
  <c r="U34" i="12"/>
  <c r="T34" i="12"/>
  <c r="S34" i="12"/>
  <c r="R34" i="12"/>
  <c r="Q34" i="12"/>
  <c r="P34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C34" i="12"/>
  <c r="Y33" i="12"/>
  <c r="X33" i="12"/>
  <c r="W33" i="12"/>
  <c r="V33" i="12"/>
  <c r="U33" i="12"/>
  <c r="T33" i="12"/>
  <c r="S33" i="12"/>
  <c r="R33" i="12"/>
  <c r="R31" i="12" s="1"/>
  <c r="Q33" i="12"/>
  <c r="P33" i="12"/>
  <c r="O33" i="12"/>
  <c r="N33" i="12"/>
  <c r="M33" i="12"/>
  <c r="L33" i="12"/>
  <c r="K33" i="12"/>
  <c r="K31" i="12" s="1"/>
  <c r="J33" i="12"/>
  <c r="J31" i="12" s="1"/>
  <c r="I33" i="12"/>
  <c r="I31" i="12" s="1"/>
  <c r="H33" i="12"/>
  <c r="G33" i="12"/>
  <c r="F33" i="12"/>
  <c r="E33" i="12"/>
  <c r="D33" i="12"/>
  <c r="C33" i="12"/>
  <c r="Y32" i="12"/>
  <c r="X32" i="12"/>
  <c r="X31" i="12" s="1"/>
  <c r="W32" i="12"/>
  <c r="V32" i="12"/>
  <c r="V31" i="12" s="1"/>
  <c r="U32" i="12"/>
  <c r="T32" i="12"/>
  <c r="S32" i="12"/>
  <c r="R32" i="12"/>
  <c r="Q32" i="12"/>
  <c r="P32" i="12"/>
  <c r="P31" i="12" s="1"/>
  <c r="O32" i="12"/>
  <c r="O31" i="12" s="1"/>
  <c r="N32" i="12"/>
  <c r="N31" i="12" s="1"/>
  <c r="M32" i="12"/>
  <c r="M31" i="12" s="1"/>
  <c r="L32" i="12"/>
  <c r="K32" i="12"/>
  <c r="J32" i="12"/>
  <c r="I32" i="12"/>
  <c r="H32" i="12"/>
  <c r="G32" i="12"/>
  <c r="F32" i="12"/>
  <c r="E32" i="12"/>
  <c r="E31" i="12" s="1"/>
  <c r="D32" i="12"/>
  <c r="D31" i="12" s="1"/>
  <c r="C32" i="12"/>
  <c r="C31" i="12" s="1"/>
  <c r="Y31" i="12"/>
  <c r="U31" i="12"/>
  <c r="S31" i="12"/>
  <c r="Q31" i="12"/>
  <c r="Y30" i="12"/>
  <c r="X30" i="12"/>
  <c r="W30" i="12"/>
  <c r="V30" i="12"/>
  <c r="U30" i="12"/>
  <c r="T30" i="12"/>
  <c r="S30" i="12"/>
  <c r="R30" i="12"/>
  <c r="Q30" i="12"/>
  <c r="P30" i="12"/>
  <c r="O30" i="12"/>
  <c r="N30" i="12"/>
  <c r="M30" i="12"/>
  <c r="L30" i="12"/>
  <c r="K30" i="12"/>
  <c r="J30" i="12"/>
  <c r="I30" i="12"/>
  <c r="H30" i="12"/>
  <c r="G30" i="12"/>
  <c r="F30" i="12"/>
  <c r="E30" i="12"/>
  <c r="D30" i="12"/>
  <c r="C30" i="12"/>
  <c r="Y25" i="12"/>
  <c r="X25" i="12"/>
  <c r="W25" i="12"/>
  <c r="V25" i="12"/>
  <c r="U25" i="12"/>
  <c r="T25" i="12"/>
  <c r="S25" i="12"/>
  <c r="R25" i="12"/>
  <c r="Q25" i="12"/>
  <c r="P25" i="12"/>
  <c r="O25" i="12"/>
  <c r="N25" i="12"/>
  <c r="M25" i="12"/>
  <c r="L25" i="12"/>
  <c r="K25" i="12"/>
  <c r="J25" i="12"/>
  <c r="I25" i="12"/>
  <c r="H25" i="12"/>
  <c r="G25" i="12"/>
  <c r="F25" i="12"/>
  <c r="E25" i="12"/>
  <c r="D25" i="12"/>
  <c r="C25" i="12"/>
  <c r="Y19" i="12"/>
  <c r="X19" i="12"/>
  <c r="W19" i="12"/>
  <c r="V19" i="12"/>
  <c r="U19" i="12"/>
  <c r="T19" i="12"/>
  <c r="S19" i="12"/>
  <c r="R19" i="12"/>
  <c r="Q19" i="12"/>
  <c r="P19" i="12"/>
  <c r="O19" i="12"/>
  <c r="N19" i="12"/>
  <c r="M19" i="12"/>
  <c r="L19" i="12"/>
  <c r="K19" i="12"/>
  <c r="J19" i="12"/>
  <c r="I19" i="12"/>
  <c r="H19" i="12"/>
  <c r="G19" i="12"/>
  <c r="F19" i="12"/>
  <c r="E19" i="12"/>
  <c r="D19" i="12"/>
  <c r="C19" i="12"/>
  <c r="B19" i="12"/>
  <c r="Y12" i="12"/>
  <c r="X12" i="12"/>
  <c r="W12" i="12"/>
  <c r="V12" i="12"/>
  <c r="U12" i="12"/>
  <c r="T12" i="12"/>
  <c r="S12" i="12"/>
  <c r="R12" i="12"/>
  <c r="Q12" i="12"/>
  <c r="P12" i="12"/>
  <c r="O12" i="12"/>
  <c r="N12" i="12"/>
  <c r="M12" i="12"/>
  <c r="L12" i="12"/>
  <c r="K12" i="12"/>
  <c r="J12" i="12"/>
  <c r="I12" i="12"/>
  <c r="H12" i="12"/>
  <c r="G12" i="12"/>
  <c r="F12" i="12"/>
  <c r="E12" i="12"/>
  <c r="D12" i="12"/>
  <c r="C12" i="12"/>
  <c r="B12" i="12"/>
  <c r="Y5" i="12"/>
  <c r="Y3" i="12" s="1"/>
  <c r="X5" i="12"/>
  <c r="X82" i="12" s="1"/>
  <c r="W5" i="12"/>
  <c r="W82" i="12" s="1"/>
  <c r="V5" i="12"/>
  <c r="V3" i="12" s="1"/>
  <c r="U5" i="12"/>
  <c r="U82" i="12" s="1"/>
  <c r="T5" i="12"/>
  <c r="T82" i="12" s="1"/>
  <c r="S5" i="12"/>
  <c r="S82" i="12" s="1"/>
  <c r="R5" i="12"/>
  <c r="R82" i="12" s="1"/>
  <c r="Q5" i="12"/>
  <c r="Q3" i="12" s="1"/>
  <c r="P5" i="12"/>
  <c r="P82" i="12" s="1"/>
  <c r="O5" i="12"/>
  <c r="O82" i="12" s="1"/>
  <c r="N5" i="12"/>
  <c r="N3" i="12" s="1"/>
  <c r="N5" i="4" s="1"/>
  <c r="M5" i="12"/>
  <c r="M82" i="12" s="1"/>
  <c r="L5" i="12"/>
  <c r="L82" i="12" s="1"/>
  <c r="K5" i="12"/>
  <c r="K82" i="12" s="1"/>
  <c r="J5" i="12"/>
  <c r="J82" i="12" s="1"/>
  <c r="I5" i="12"/>
  <c r="I3" i="12" s="1"/>
  <c r="I5" i="4" s="1"/>
  <c r="H5" i="12"/>
  <c r="H82" i="12" s="1"/>
  <c r="G5" i="12"/>
  <c r="G82" i="12" s="1"/>
  <c r="F5" i="12"/>
  <c r="F3" i="12" s="1"/>
  <c r="E5" i="12"/>
  <c r="E82" i="12" s="1"/>
  <c r="D5" i="12"/>
  <c r="D82" i="12" s="1"/>
  <c r="C5" i="12"/>
  <c r="C82" i="12" s="1"/>
  <c r="B5" i="12"/>
  <c r="B82" i="12" s="1"/>
  <c r="X3" i="12"/>
  <c r="X5" i="4" s="1"/>
  <c r="O3" i="12"/>
  <c r="L3" i="12"/>
  <c r="K3" i="12"/>
  <c r="K5" i="4" s="1"/>
  <c r="J3" i="12"/>
  <c r="J5" i="4" s="1"/>
  <c r="H3" i="12"/>
  <c r="H5" i="4" s="1"/>
  <c r="G3" i="12"/>
  <c r="D3" i="12"/>
  <c r="C3" i="12"/>
  <c r="Y155" i="11"/>
  <c r="X155" i="11"/>
  <c r="W155" i="11"/>
  <c r="V155" i="11"/>
  <c r="U155" i="11"/>
  <c r="T155" i="11"/>
  <c r="S155" i="11"/>
  <c r="R155" i="11"/>
  <c r="Q155" i="11"/>
  <c r="P155" i="11"/>
  <c r="O155" i="11"/>
  <c r="N155" i="11"/>
  <c r="M155" i="11"/>
  <c r="L155" i="11"/>
  <c r="K155" i="11"/>
  <c r="J155" i="11"/>
  <c r="I155" i="11"/>
  <c r="H155" i="11"/>
  <c r="G155" i="11"/>
  <c r="F155" i="11"/>
  <c r="E155" i="11"/>
  <c r="D155" i="11"/>
  <c r="C155" i="11"/>
  <c r="B155" i="11"/>
  <c r="Y154" i="11"/>
  <c r="X154" i="11"/>
  <c r="W154" i="11"/>
  <c r="V154" i="11"/>
  <c r="U154" i="11"/>
  <c r="T154" i="11"/>
  <c r="S154" i="11"/>
  <c r="R154" i="11"/>
  <c r="Q154" i="11"/>
  <c r="P154" i="11"/>
  <c r="O154" i="11"/>
  <c r="N154" i="11"/>
  <c r="M154" i="11"/>
  <c r="L154" i="11"/>
  <c r="K154" i="11"/>
  <c r="J154" i="11"/>
  <c r="I154" i="11"/>
  <c r="H154" i="11"/>
  <c r="G154" i="11"/>
  <c r="F154" i="11"/>
  <c r="E154" i="11"/>
  <c r="D154" i="11"/>
  <c r="C154" i="11"/>
  <c r="B154" i="11"/>
  <c r="Y153" i="11"/>
  <c r="X153" i="11"/>
  <c r="W153" i="11"/>
  <c r="V153" i="11"/>
  <c r="U153" i="11"/>
  <c r="T153" i="11"/>
  <c r="S153" i="11"/>
  <c r="R153" i="11"/>
  <c r="Q153" i="11"/>
  <c r="P153" i="11"/>
  <c r="O153" i="11"/>
  <c r="N153" i="11"/>
  <c r="M153" i="11"/>
  <c r="L153" i="11"/>
  <c r="K153" i="11"/>
  <c r="J153" i="11"/>
  <c r="I153" i="11"/>
  <c r="H153" i="11"/>
  <c r="G153" i="11"/>
  <c r="F153" i="11"/>
  <c r="E153" i="11"/>
  <c r="D153" i="11"/>
  <c r="C153" i="11"/>
  <c r="B153" i="11"/>
  <c r="Y152" i="11"/>
  <c r="X152" i="11"/>
  <c r="W152" i="11"/>
  <c r="V152" i="11"/>
  <c r="U152" i="11"/>
  <c r="T152" i="11"/>
  <c r="S152" i="11"/>
  <c r="R152" i="11"/>
  <c r="Q152" i="11"/>
  <c r="P152" i="11"/>
  <c r="O152" i="11"/>
  <c r="N152" i="11"/>
  <c r="M152" i="11"/>
  <c r="L152" i="11"/>
  <c r="K152" i="11"/>
  <c r="J152" i="11"/>
  <c r="I152" i="11"/>
  <c r="H152" i="11"/>
  <c r="G152" i="11"/>
  <c r="F152" i="11"/>
  <c r="E152" i="11"/>
  <c r="D152" i="11"/>
  <c r="C152" i="11"/>
  <c r="B152" i="11"/>
  <c r="Y151" i="11"/>
  <c r="X151" i="11"/>
  <c r="W151" i="11"/>
  <c r="V151" i="11"/>
  <c r="U151" i="11"/>
  <c r="T151" i="11"/>
  <c r="S151" i="11"/>
  <c r="R151" i="11"/>
  <c r="Q151" i="11"/>
  <c r="P151" i="11"/>
  <c r="O151" i="11"/>
  <c r="N151" i="11"/>
  <c r="M151" i="11"/>
  <c r="L151" i="11"/>
  <c r="K151" i="11"/>
  <c r="J151" i="11"/>
  <c r="I151" i="11"/>
  <c r="H151" i="11"/>
  <c r="G151" i="11"/>
  <c r="F151" i="11"/>
  <c r="E151" i="11"/>
  <c r="D151" i="11"/>
  <c r="C151" i="11"/>
  <c r="B151" i="11"/>
  <c r="Y150" i="11"/>
  <c r="X150" i="11"/>
  <c r="W150" i="11"/>
  <c r="V150" i="11"/>
  <c r="U150" i="11"/>
  <c r="T150" i="11"/>
  <c r="S150" i="11"/>
  <c r="R150" i="11"/>
  <c r="Q150" i="11"/>
  <c r="P150" i="11"/>
  <c r="O150" i="11"/>
  <c r="N150" i="11"/>
  <c r="M150" i="11"/>
  <c r="L150" i="11"/>
  <c r="K150" i="11"/>
  <c r="J150" i="11"/>
  <c r="I150" i="11"/>
  <c r="H150" i="11"/>
  <c r="G150" i="11"/>
  <c r="F150" i="11"/>
  <c r="E150" i="11"/>
  <c r="D150" i="11"/>
  <c r="C150" i="11"/>
  <c r="B150" i="11"/>
  <c r="Y149" i="11"/>
  <c r="X149" i="11"/>
  <c r="W149" i="11"/>
  <c r="V149" i="11"/>
  <c r="U149" i="11"/>
  <c r="T149" i="11"/>
  <c r="S149" i="11"/>
  <c r="R149" i="11"/>
  <c r="Q149" i="11"/>
  <c r="P149" i="11"/>
  <c r="O149" i="11"/>
  <c r="N149" i="11"/>
  <c r="M149" i="11"/>
  <c r="L149" i="11"/>
  <c r="K149" i="11"/>
  <c r="J149" i="11"/>
  <c r="I149" i="11"/>
  <c r="H149" i="11"/>
  <c r="G149" i="11"/>
  <c r="F149" i="11"/>
  <c r="E149" i="11"/>
  <c r="D149" i="11"/>
  <c r="C149" i="11"/>
  <c r="B149" i="11"/>
  <c r="Y148" i="11"/>
  <c r="X148" i="11"/>
  <c r="W148" i="11"/>
  <c r="V148" i="11"/>
  <c r="U148" i="11"/>
  <c r="T148" i="11"/>
  <c r="S148" i="11"/>
  <c r="R148" i="11"/>
  <c r="Q148" i="11"/>
  <c r="P148" i="11"/>
  <c r="O148" i="11"/>
  <c r="N148" i="11"/>
  <c r="M148" i="11"/>
  <c r="L148" i="11"/>
  <c r="K148" i="11"/>
  <c r="J148" i="11"/>
  <c r="I148" i="11"/>
  <c r="H148" i="11"/>
  <c r="G148" i="11"/>
  <c r="F148" i="11"/>
  <c r="E148" i="11"/>
  <c r="D148" i="11"/>
  <c r="C148" i="11"/>
  <c r="B148" i="11"/>
  <c r="Y144" i="11"/>
  <c r="X144" i="11"/>
  <c r="W144" i="11"/>
  <c r="V144" i="11"/>
  <c r="U144" i="11"/>
  <c r="T144" i="11"/>
  <c r="S144" i="11"/>
  <c r="R144" i="11"/>
  <c r="Q144" i="11"/>
  <c r="P144" i="11"/>
  <c r="O144" i="11"/>
  <c r="N144" i="11"/>
  <c r="M144" i="11"/>
  <c r="L144" i="11"/>
  <c r="K144" i="11"/>
  <c r="J144" i="11"/>
  <c r="I144" i="11"/>
  <c r="H144" i="11"/>
  <c r="G144" i="11"/>
  <c r="F144" i="11"/>
  <c r="E144" i="11"/>
  <c r="D144" i="11"/>
  <c r="C144" i="11"/>
  <c r="B144" i="11"/>
  <c r="Y143" i="11"/>
  <c r="X143" i="11"/>
  <c r="W143" i="11"/>
  <c r="V143" i="11"/>
  <c r="U143" i="11"/>
  <c r="T143" i="11"/>
  <c r="S143" i="11"/>
  <c r="R143" i="11"/>
  <c r="Q143" i="11"/>
  <c r="P143" i="11"/>
  <c r="O143" i="11"/>
  <c r="N143" i="11"/>
  <c r="M143" i="11"/>
  <c r="L143" i="11"/>
  <c r="K143" i="11"/>
  <c r="J143" i="11"/>
  <c r="I143" i="11"/>
  <c r="H143" i="11"/>
  <c r="G143" i="11"/>
  <c r="F143" i="11"/>
  <c r="E143" i="11"/>
  <c r="D143" i="11"/>
  <c r="C143" i="11"/>
  <c r="B143" i="11"/>
  <c r="Y142" i="11"/>
  <c r="X142" i="11"/>
  <c r="W142" i="11"/>
  <c r="V142" i="11"/>
  <c r="U142" i="11"/>
  <c r="T142" i="11"/>
  <c r="S142" i="11"/>
  <c r="R142" i="11"/>
  <c r="Q142" i="11"/>
  <c r="P142" i="11"/>
  <c r="O142" i="11"/>
  <c r="N142" i="11"/>
  <c r="M142" i="11"/>
  <c r="L142" i="11"/>
  <c r="K142" i="11"/>
  <c r="J142" i="11"/>
  <c r="I142" i="11"/>
  <c r="H142" i="11"/>
  <c r="G142" i="11"/>
  <c r="F142" i="11"/>
  <c r="E142" i="11"/>
  <c r="D142" i="11"/>
  <c r="C142" i="11"/>
  <c r="B142" i="11"/>
  <c r="Y141" i="11"/>
  <c r="X141" i="11"/>
  <c r="W141" i="11"/>
  <c r="V141" i="11"/>
  <c r="U141" i="11"/>
  <c r="T141" i="11"/>
  <c r="S141" i="11"/>
  <c r="R141" i="11"/>
  <c r="Q141" i="11"/>
  <c r="P141" i="11"/>
  <c r="O141" i="11"/>
  <c r="N141" i="11"/>
  <c r="M141" i="11"/>
  <c r="L141" i="11"/>
  <c r="K141" i="11"/>
  <c r="J141" i="11"/>
  <c r="I141" i="11"/>
  <c r="H141" i="11"/>
  <c r="G141" i="11"/>
  <c r="F141" i="11"/>
  <c r="E141" i="11"/>
  <c r="D141" i="11"/>
  <c r="C141" i="11"/>
  <c r="B141" i="11"/>
  <c r="Y140" i="11"/>
  <c r="X140" i="11"/>
  <c r="W140" i="11"/>
  <c r="V140" i="11"/>
  <c r="U140" i="11"/>
  <c r="T140" i="11"/>
  <c r="S140" i="11"/>
  <c r="R140" i="11"/>
  <c r="Q140" i="11"/>
  <c r="P140" i="11"/>
  <c r="O140" i="11"/>
  <c r="N140" i="11"/>
  <c r="M140" i="11"/>
  <c r="L140" i="11"/>
  <c r="K140" i="11"/>
  <c r="J140" i="11"/>
  <c r="I140" i="11"/>
  <c r="H140" i="11"/>
  <c r="G140" i="11"/>
  <c r="F140" i="11"/>
  <c r="E140" i="11"/>
  <c r="D140" i="11"/>
  <c r="C140" i="11"/>
  <c r="B140" i="11"/>
  <c r="Y139" i="11"/>
  <c r="X139" i="11"/>
  <c r="W139" i="11"/>
  <c r="V139" i="11"/>
  <c r="U139" i="11"/>
  <c r="T139" i="11"/>
  <c r="S139" i="11"/>
  <c r="R139" i="11"/>
  <c r="Q139" i="11"/>
  <c r="P139" i="11"/>
  <c r="O139" i="11"/>
  <c r="N139" i="11"/>
  <c r="M139" i="11"/>
  <c r="L139" i="11"/>
  <c r="K139" i="11"/>
  <c r="J139" i="11"/>
  <c r="I139" i="11"/>
  <c r="H139" i="11"/>
  <c r="G139" i="11"/>
  <c r="F139" i="11"/>
  <c r="E139" i="11"/>
  <c r="D139" i="11"/>
  <c r="C139" i="11"/>
  <c r="B139" i="11"/>
  <c r="Y138" i="11"/>
  <c r="X138" i="11"/>
  <c r="W138" i="11"/>
  <c r="V138" i="11"/>
  <c r="U138" i="11"/>
  <c r="T138" i="11"/>
  <c r="S138" i="11"/>
  <c r="R138" i="11"/>
  <c r="Q138" i="11"/>
  <c r="P138" i="11"/>
  <c r="O138" i="11"/>
  <c r="N138" i="11"/>
  <c r="M138" i="11"/>
  <c r="L138" i="11"/>
  <c r="K138" i="11"/>
  <c r="J138" i="11"/>
  <c r="I138" i="11"/>
  <c r="H138" i="11"/>
  <c r="G138" i="11"/>
  <c r="F138" i="11"/>
  <c r="E138" i="11"/>
  <c r="D138" i="11"/>
  <c r="C138" i="11"/>
  <c r="B138" i="11"/>
  <c r="Y137" i="11"/>
  <c r="X137" i="11"/>
  <c r="W137" i="11"/>
  <c r="V137" i="11"/>
  <c r="U137" i="11"/>
  <c r="T137" i="11"/>
  <c r="S137" i="11"/>
  <c r="R137" i="11"/>
  <c r="Q137" i="11"/>
  <c r="P137" i="11"/>
  <c r="O137" i="11"/>
  <c r="N137" i="11"/>
  <c r="M137" i="11"/>
  <c r="L137" i="11"/>
  <c r="K137" i="11"/>
  <c r="J137" i="11"/>
  <c r="I137" i="11"/>
  <c r="H137" i="11"/>
  <c r="G137" i="11"/>
  <c r="F137" i="11"/>
  <c r="E137" i="11"/>
  <c r="D137" i="11"/>
  <c r="C137" i="11"/>
  <c r="B137" i="11"/>
  <c r="Y131" i="11"/>
  <c r="X131" i="11"/>
  <c r="W131" i="11"/>
  <c r="V131" i="11"/>
  <c r="U131" i="11"/>
  <c r="T131" i="11"/>
  <c r="S131" i="11"/>
  <c r="R131" i="11"/>
  <c r="Q131" i="11"/>
  <c r="P131" i="11"/>
  <c r="O131" i="11"/>
  <c r="N131" i="11"/>
  <c r="M131" i="11"/>
  <c r="L131" i="11"/>
  <c r="K131" i="11"/>
  <c r="J131" i="11"/>
  <c r="I131" i="11"/>
  <c r="H131" i="11"/>
  <c r="G131" i="11"/>
  <c r="F131" i="11"/>
  <c r="E131" i="11"/>
  <c r="D131" i="11"/>
  <c r="C131" i="11"/>
  <c r="B131" i="11"/>
  <c r="Y127" i="11"/>
  <c r="X127" i="11"/>
  <c r="W127" i="11"/>
  <c r="V127" i="11"/>
  <c r="U127" i="11"/>
  <c r="T127" i="11"/>
  <c r="S127" i="11"/>
  <c r="R127" i="11"/>
  <c r="Q127" i="11"/>
  <c r="P127" i="11"/>
  <c r="O127" i="11"/>
  <c r="N127" i="11"/>
  <c r="M127" i="11"/>
  <c r="L127" i="11"/>
  <c r="K127" i="11"/>
  <c r="J127" i="11"/>
  <c r="I127" i="11"/>
  <c r="H127" i="11"/>
  <c r="G127" i="11"/>
  <c r="F127" i="11"/>
  <c r="E127" i="11"/>
  <c r="D127" i="11"/>
  <c r="C127" i="11"/>
  <c r="B127" i="11"/>
  <c r="Y124" i="11"/>
  <c r="X124" i="11"/>
  <c r="W124" i="11"/>
  <c r="V124" i="11"/>
  <c r="U124" i="11"/>
  <c r="T124" i="11"/>
  <c r="S124" i="11"/>
  <c r="R124" i="11"/>
  <c r="Q124" i="11"/>
  <c r="P124" i="11"/>
  <c r="O124" i="11"/>
  <c r="N124" i="11"/>
  <c r="M124" i="11"/>
  <c r="L124" i="11"/>
  <c r="K124" i="11"/>
  <c r="J124" i="11"/>
  <c r="I124" i="11"/>
  <c r="H124" i="11"/>
  <c r="G124" i="11"/>
  <c r="F124" i="11"/>
  <c r="E124" i="11"/>
  <c r="D124" i="11"/>
  <c r="C124" i="11"/>
  <c r="B124" i="11"/>
  <c r="Y121" i="11"/>
  <c r="X121" i="11"/>
  <c r="W121" i="11"/>
  <c r="V121" i="11"/>
  <c r="U121" i="11"/>
  <c r="T121" i="11"/>
  <c r="S121" i="11"/>
  <c r="R121" i="11"/>
  <c r="Q121" i="11"/>
  <c r="P121" i="11"/>
  <c r="O121" i="11"/>
  <c r="N121" i="11"/>
  <c r="M121" i="11"/>
  <c r="L121" i="11"/>
  <c r="K121" i="11"/>
  <c r="J121" i="11"/>
  <c r="I121" i="11"/>
  <c r="H121" i="11"/>
  <c r="G121" i="11"/>
  <c r="F121" i="11"/>
  <c r="E121" i="11"/>
  <c r="D121" i="11"/>
  <c r="C121" i="11"/>
  <c r="B121" i="11"/>
  <c r="Y120" i="11"/>
  <c r="X120" i="11"/>
  <c r="W120" i="11"/>
  <c r="V120" i="11"/>
  <c r="U120" i="11"/>
  <c r="T120" i="11"/>
  <c r="S120" i="11"/>
  <c r="R120" i="11"/>
  <c r="Q120" i="11"/>
  <c r="P120" i="11"/>
  <c r="O120" i="11"/>
  <c r="N120" i="11"/>
  <c r="M120" i="11"/>
  <c r="L120" i="11"/>
  <c r="K120" i="11"/>
  <c r="J120" i="11"/>
  <c r="I120" i="11"/>
  <c r="H120" i="11"/>
  <c r="G120" i="11"/>
  <c r="F120" i="11"/>
  <c r="E120" i="11"/>
  <c r="D120" i="11"/>
  <c r="C120" i="11"/>
  <c r="B120" i="11"/>
  <c r="Y119" i="11"/>
  <c r="X119" i="11"/>
  <c r="W119" i="11"/>
  <c r="V119" i="11"/>
  <c r="U119" i="11"/>
  <c r="T119" i="11"/>
  <c r="S119" i="11"/>
  <c r="R119" i="11"/>
  <c r="Q119" i="11"/>
  <c r="P119" i="11"/>
  <c r="O119" i="11"/>
  <c r="N119" i="11"/>
  <c r="M119" i="11"/>
  <c r="L119" i="11"/>
  <c r="K119" i="11"/>
  <c r="J119" i="11"/>
  <c r="I119" i="11"/>
  <c r="H119" i="11"/>
  <c r="G119" i="11"/>
  <c r="F119" i="11"/>
  <c r="E119" i="11"/>
  <c r="D119" i="11"/>
  <c r="C119" i="11"/>
  <c r="B119" i="11"/>
  <c r="Y118" i="11"/>
  <c r="X118" i="11"/>
  <c r="W118" i="11"/>
  <c r="V118" i="11"/>
  <c r="U118" i="11"/>
  <c r="T118" i="11"/>
  <c r="S118" i="11"/>
  <c r="R118" i="11"/>
  <c r="Q118" i="11"/>
  <c r="P118" i="11"/>
  <c r="O118" i="11"/>
  <c r="N118" i="11"/>
  <c r="M118" i="11"/>
  <c r="L118" i="11"/>
  <c r="K118" i="11"/>
  <c r="J118" i="11"/>
  <c r="I118" i="11"/>
  <c r="H118" i="11"/>
  <c r="G118" i="11"/>
  <c r="F118" i="11"/>
  <c r="E118" i="11"/>
  <c r="D118" i="11"/>
  <c r="C118" i="11"/>
  <c r="B118" i="11"/>
  <c r="Y114" i="11"/>
  <c r="X114" i="11"/>
  <c r="W114" i="11"/>
  <c r="V114" i="11"/>
  <c r="U114" i="11"/>
  <c r="T114" i="11"/>
  <c r="S114" i="11"/>
  <c r="R114" i="11"/>
  <c r="Q114" i="11"/>
  <c r="P114" i="11"/>
  <c r="O114" i="11"/>
  <c r="N114" i="11"/>
  <c r="M114" i="11"/>
  <c r="L114" i="11"/>
  <c r="K114" i="11"/>
  <c r="J114" i="11"/>
  <c r="I114" i="11"/>
  <c r="H114" i="11"/>
  <c r="G114" i="11"/>
  <c r="F114" i="11"/>
  <c r="E114" i="11"/>
  <c r="D114" i="11"/>
  <c r="C114" i="11"/>
  <c r="B114" i="11"/>
  <c r="R113" i="11"/>
  <c r="Y110" i="11"/>
  <c r="X110" i="11"/>
  <c r="W110" i="11"/>
  <c r="V110" i="11"/>
  <c r="U110" i="11"/>
  <c r="T110" i="11"/>
  <c r="S110" i="11"/>
  <c r="R110" i="11"/>
  <c r="Q110" i="11"/>
  <c r="P110" i="11"/>
  <c r="O110" i="11"/>
  <c r="N110" i="11"/>
  <c r="M110" i="11"/>
  <c r="L110" i="11"/>
  <c r="K110" i="11"/>
  <c r="J110" i="11"/>
  <c r="I110" i="11"/>
  <c r="H110" i="11"/>
  <c r="G110" i="11"/>
  <c r="F110" i="11"/>
  <c r="E110" i="11"/>
  <c r="D110" i="11"/>
  <c r="C110" i="11"/>
  <c r="B110" i="11"/>
  <c r="Y104" i="11"/>
  <c r="X104" i="11"/>
  <c r="W104" i="11"/>
  <c r="V104" i="11"/>
  <c r="U104" i="11"/>
  <c r="T104" i="11"/>
  <c r="S104" i="11"/>
  <c r="R104" i="11"/>
  <c r="Q104" i="11"/>
  <c r="P104" i="11"/>
  <c r="O104" i="11"/>
  <c r="N104" i="11"/>
  <c r="M104" i="11"/>
  <c r="L104" i="11"/>
  <c r="K104" i="11"/>
  <c r="J104" i="11"/>
  <c r="I104" i="11"/>
  <c r="H104" i="11"/>
  <c r="G104" i="11"/>
  <c r="F104" i="11"/>
  <c r="E104" i="11"/>
  <c r="D104" i="11"/>
  <c r="C104" i="11"/>
  <c r="B104" i="11"/>
  <c r="Y103" i="11"/>
  <c r="X103" i="11"/>
  <c r="W103" i="11"/>
  <c r="V103" i="11"/>
  <c r="U103" i="11"/>
  <c r="T103" i="11"/>
  <c r="S103" i="11"/>
  <c r="R103" i="11"/>
  <c r="Q103" i="11"/>
  <c r="P103" i="11"/>
  <c r="O103" i="11"/>
  <c r="N103" i="11"/>
  <c r="M103" i="11"/>
  <c r="L103" i="11"/>
  <c r="K103" i="11"/>
  <c r="J103" i="11"/>
  <c r="I103" i="11"/>
  <c r="H103" i="11"/>
  <c r="G103" i="11"/>
  <c r="F103" i="11"/>
  <c r="E103" i="11"/>
  <c r="D103" i="11"/>
  <c r="C103" i="11"/>
  <c r="B103" i="11"/>
  <c r="Y102" i="11"/>
  <c r="X102" i="11"/>
  <c r="W102" i="11"/>
  <c r="V102" i="11"/>
  <c r="U102" i="11"/>
  <c r="T102" i="11"/>
  <c r="S102" i="11"/>
  <c r="R102" i="11"/>
  <c r="Q102" i="11"/>
  <c r="P102" i="11"/>
  <c r="O102" i="11"/>
  <c r="N102" i="11"/>
  <c r="M102" i="11"/>
  <c r="L102" i="11"/>
  <c r="K102" i="11"/>
  <c r="J102" i="11"/>
  <c r="I102" i="11"/>
  <c r="H102" i="11"/>
  <c r="G102" i="11"/>
  <c r="F102" i="11"/>
  <c r="E102" i="11"/>
  <c r="D102" i="11"/>
  <c r="C102" i="11"/>
  <c r="B102" i="11"/>
  <c r="Y101" i="11"/>
  <c r="X101" i="11"/>
  <c r="W101" i="11"/>
  <c r="V101" i="11"/>
  <c r="U101" i="11"/>
  <c r="T101" i="11"/>
  <c r="S101" i="11"/>
  <c r="R101" i="11"/>
  <c r="Q101" i="11"/>
  <c r="P101" i="11"/>
  <c r="O101" i="11"/>
  <c r="N101" i="11"/>
  <c r="M101" i="11"/>
  <c r="L101" i="11"/>
  <c r="K101" i="11"/>
  <c r="J101" i="11"/>
  <c r="I101" i="11"/>
  <c r="H101" i="11"/>
  <c r="G101" i="11"/>
  <c r="F101" i="11"/>
  <c r="E101" i="11"/>
  <c r="D101" i="11"/>
  <c r="C101" i="11"/>
  <c r="B101" i="11"/>
  <c r="Y79" i="11"/>
  <c r="Y54" i="11" s="1"/>
  <c r="X79" i="11"/>
  <c r="W79" i="11"/>
  <c r="V79" i="11"/>
  <c r="V54" i="11" s="1"/>
  <c r="U79" i="11"/>
  <c r="U54" i="11" s="1"/>
  <c r="T79" i="11"/>
  <c r="S79" i="11"/>
  <c r="R79" i="11"/>
  <c r="Q79" i="11"/>
  <c r="P79" i="11"/>
  <c r="P54" i="11" s="1"/>
  <c r="O79" i="11"/>
  <c r="N79" i="11"/>
  <c r="N54" i="11" s="1"/>
  <c r="M79" i="11"/>
  <c r="M54" i="11" s="1"/>
  <c r="L79" i="11"/>
  <c r="K79" i="11"/>
  <c r="J79" i="11"/>
  <c r="J54" i="11" s="1"/>
  <c r="I79" i="11"/>
  <c r="I54" i="11" s="1"/>
  <c r="H79" i="11"/>
  <c r="G79" i="11"/>
  <c r="F79" i="11"/>
  <c r="F54" i="11" s="1"/>
  <c r="E79" i="11"/>
  <c r="E54" i="11" s="1"/>
  <c r="D79" i="11"/>
  <c r="C79" i="11"/>
  <c r="C54" i="11" s="1"/>
  <c r="B79" i="11"/>
  <c r="B54" i="11" s="1"/>
  <c r="B56" i="8" s="1"/>
  <c r="B101" i="4" s="1"/>
  <c r="S54" i="11"/>
  <c r="S132" i="11" s="1"/>
  <c r="R54" i="11"/>
  <c r="Q54" i="11"/>
  <c r="Q132" i="11" s="1"/>
  <c r="O54" i="11"/>
  <c r="O147" i="11" s="1"/>
  <c r="K54" i="11"/>
  <c r="K130" i="11" s="1"/>
  <c r="Y35" i="11"/>
  <c r="Y145" i="11" s="1"/>
  <c r="X35" i="11"/>
  <c r="X145" i="11" s="1"/>
  <c r="W35" i="11"/>
  <c r="V35" i="11"/>
  <c r="V5" i="11" s="1"/>
  <c r="V55" i="8" s="1"/>
  <c r="V100" i="4" s="1"/>
  <c r="U35" i="11"/>
  <c r="U5" i="11" s="1"/>
  <c r="U55" i="8" s="1"/>
  <c r="U100" i="4" s="1"/>
  <c r="T35" i="11"/>
  <c r="T5" i="11" s="1"/>
  <c r="S35" i="11"/>
  <c r="R35" i="11"/>
  <c r="Q35" i="11"/>
  <c r="P35" i="11"/>
  <c r="O35" i="11"/>
  <c r="N35" i="11"/>
  <c r="N5" i="11" s="1"/>
  <c r="N55" i="8" s="1"/>
  <c r="N100" i="4" s="1"/>
  <c r="M35" i="11"/>
  <c r="M5" i="11" s="1"/>
  <c r="L35" i="11"/>
  <c r="K35" i="11"/>
  <c r="K145" i="11" s="1"/>
  <c r="J35" i="11"/>
  <c r="I35" i="11"/>
  <c r="H35" i="11"/>
  <c r="H5" i="11" s="1"/>
  <c r="G35" i="11"/>
  <c r="F35" i="11"/>
  <c r="F5" i="11" s="1"/>
  <c r="F55" i="8" s="1"/>
  <c r="F100" i="4" s="1"/>
  <c r="E35" i="11"/>
  <c r="E5" i="11" s="1"/>
  <c r="D35" i="11"/>
  <c r="D5" i="11" s="1"/>
  <c r="C35" i="11"/>
  <c r="C5" i="11" s="1"/>
  <c r="B35" i="11"/>
  <c r="B111" i="11" s="1"/>
  <c r="R5" i="11"/>
  <c r="R111" i="11" s="1"/>
  <c r="Q5" i="11"/>
  <c r="Q108" i="11" s="1"/>
  <c r="O5" i="11"/>
  <c r="O136" i="11" s="1"/>
  <c r="L5" i="11"/>
  <c r="L106" i="11" s="1"/>
  <c r="J5" i="11"/>
  <c r="J105" i="11" s="1"/>
  <c r="I5" i="11"/>
  <c r="I112" i="11" s="1"/>
  <c r="G5" i="11"/>
  <c r="G109" i="11" s="1"/>
  <c r="B5" i="11"/>
  <c r="B108" i="11" s="1"/>
  <c r="Y155" i="10"/>
  <c r="X155" i="10"/>
  <c r="W155" i="10"/>
  <c r="V155" i="10"/>
  <c r="U155" i="10"/>
  <c r="T155" i="10"/>
  <c r="S155" i="10"/>
  <c r="R155" i="10"/>
  <c r="Q155" i="10"/>
  <c r="P155" i="10"/>
  <c r="O155" i="10"/>
  <c r="N155" i="10"/>
  <c r="M155" i="10"/>
  <c r="L155" i="10"/>
  <c r="K155" i="10"/>
  <c r="J155" i="10"/>
  <c r="I155" i="10"/>
  <c r="H155" i="10"/>
  <c r="G155" i="10"/>
  <c r="F155" i="10"/>
  <c r="E155" i="10"/>
  <c r="D155" i="10"/>
  <c r="C155" i="10"/>
  <c r="B155" i="10"/>
  <c r="Y154" i="10"/>
  <c r="X154" i="10"/>
  <c r="W154" i="10"/>
  <c r="V154" i="10"/>
  <c r="U154" i="10"/>
  <c r="T154" i="10"/>
  <c r="S154" i="10"/>
  <c r="R154" i="10"/>
  <c r="Q154" i="10"/>
  <c r="P154" i="10"/>
  <c r="O154" i="10"/>
  <c r="N154" i="10"/>
  <c r="M154" i="10"/>
  <c r="L154" i="10"/>
  <c r="K154" i="10"/>
  <c r="J154" i="10"/>
  <c r="I154" i="10"/>
  <c r="H154" i="10"/>
  <c r="G154" i="10"/>
  <c r="F154" i="10"/>
  <c r="E154" i="10"/>
  <c r="D154" i="10"/>
  <c r="C154" i="10"/>
  <c r="B154" i="10"/>
  <c r="Y153" i="10"/>
  <c r="X153" i="10"/>
  <c r="W153" i="10"/>
  <c r="V153" i="10"/>
  <c r="U153" i="10"/>
  <c r="T153" i="10"/>
  <c r="S153" i="10"/>
  <c r="R153" i="10"/>
  <c r="Q153" i="10"/>
  <c r="P153" i="10"/>
  <c r="O153" i="10"/>
  <c r="N153" i="10"/>
  <c r="M153" i="10"/>
  <c r="L153" i="10"/>
  <c r="K153" i="10"/>
  <c r="J153" i="10"/>
  <c r="I153" i="10"/>
  <c r="H153" i="10"/>
  <c r="G153" i="10"/>
  <c r="F153" i="10"/>
  <c r="E153" i="10"/>
  <c r="D153" i="10"/>
  <c r="C153" i="10"/>
  <c r="B153" i="10"/>
  <c r="Y152" i="10"/>
  <c r="X152" i="10"/>
  <c r="W152" i="10"/>
  <c r="V152" i="10"/>
  <c r="U152" i="10"/>
  <c r="T152" i="10"/>
  <c r="S152" i="10"/>
  <c r="R152" i="10"/>
  <c r="Q152" i="10"/>
  <c r="P152" i="10"/>
  <c r="O152" i="10"/>
  <c r="N152" i="10"/>
  <c r="M152" i="10"/>
  <c r="L152" i="10"/>
  <c r="K152" i="10"/>
  <c r="J152" i="10"/>
  <c r="I152" i="10"/>
  <c r="H152" i="10"/>
  <c r="G152" i="10"/>
  <c r="F152" i="10"/>
  <c r="E152" i="10"/>
  <c r="D152" i="10"/>
  <c r="C152" i="10"/>
  <c r="B152" i="10"/>
  <c r="Y151" i="10"/>
  <c r="X151" i="10"/>
  <c r="W151" i="10"/>
  <c r="V151" i="10"/>
  <c r="U151" i="10"/>
  <c r="T151" i="10"/>
  <c r="S151" i="10"/>
  <c r="R151" i="10"/>
  <c r="Q151" i="10"/>
  <c r="P151" i="10"/>
  <c r="O151" i="10"/>
  <c r="N151" i="10"/>
  <c r="M151" i="10"/>
  <c r="L151" i="10"/>
  <c r="K151" i="10"/>
  <c r="J151" i="10"/>
  <c r="I151" i="10"/>
  <c r="H151" i="10"/>
  <c r="G151" i="10"/>
  <c r="F151" i="10"/>
  <c r="E151" i="10"/>
  <c r="D151" i="10"/>
  <c r="C151" i="10"/>
  <c r="B151" i="10"/>
  <c r="Y150" i="10"/>
  <c r="X150" i="10"/>
  <c r="W150" i="10"/>
  <c r="V150" i="10"/>
  <c r="U150" i="10"/>
  <c r="T150" i="10"/>
  <c r="S150" i="10"/>
  <c r="R150" i="10"/>
  <c r="Q150" i="10"/>
  <c r="P150" i="10"/>
  <c r="O150" i="10"/>
  <c r="N150" i="10"/>
  <c r="M150" i="10"/>
  <c r="L150" i="10"/>
  <c r="K150" i="10"/>
  <c r="J150" i="10"/>
  <c r="I150" i="10"/>
  <c r="H150" i="10"/>
  <c r="G150" i="10"/>
  <c r="F150" i="10"/>
  <c r="E150" i="10"/>
  <c r="D150" i="10"/>
  <c r="C150" i="10"/>
  <c r="B150" i="10"/>
  <c r="Y149" i="10"/>
  <c r="X149" i="10"/>
  <c r="W149" i="10"/>
  <c r="V149" i="10"/>
  <c r="U149" i="10"/>
  <c r="T149" i="10"/>
  <c r="S149" i="10"/>
  <c r="R149" i="10"/>
  <c r="Q149" i="10"/>
  <c r="P149" i="10"/>
  <c r="O149" i="10"/>
  <c r="N149" i="10"/>
  <c r="M149" i="10"/>
  <c r="L149" i="10"/>
  <c r="K149" i="10"/>
  <c r="J149" i="10"/>
  <c r="I149" i="10"/>
  <c r="H149" i="10"/>
  <c r="G149" i="10"/>
  <c r="F149" i="10"/>
  <c r="E149" i="10"/>
  <c r="D149" i="10"/>
  <c r="C149" i="10"/>
  <c r="B149" i="10"/>
  <c r="Y148" i="10"/>
  <c r="X148" i="10"/>
  <c r="W148" i="10"/>
  <c r="V148" i="10"/>
  <c r="U148" i="10"/>
  <c r="T148" i="10"/>
  <c r="S148" i="10"/>
  <c r="R148" i="10"/>
  <c r="Q148" i="10"/>
  <c r="P148" i="10"/>
  <c r="O148" i="10"/>
  <c r="N148" i="10"/>
  <c r="M148" i="10"/>
  <c r="L148" i="10"/>
  <c r="K148" i="10"/>
  <c r="J148" i="10"/>
  <c r="I148" i="10"/>
  <c r="H148" i="10"/>
  <c r="G148" i="10"/>
  <c r="F148" i="10"/>
  <c r="E148" i="10"/>
  <c r="D148" i="10"/>
  <c r="C148" i="10"/>
  <c r="B148" i="10"/>
  <c r="Y147" i="10"/>
  <c r="X147" i="10"/>
  <c r="W147" i="10"/>
  <c r="V147" i="10"/>
  <c r="U147" i="10"/>
  <c r="T147" i="10"/>
  <c r="S147" i="10"/>
  <c r="R147" i="10"/>
  <c r="Q147" i="10"/>
  <c r="P147" i="10"/>
  <c r="O147" i="10"/>
  <c r="N147" i="10"/>
  <c r="M147" i="10"/>
  <c r="L147" i="10"/>
  <c r="K147" i="10"/>
  <c r="J147" i="10"/>
  <c r="I147" i="10"/>
  <c r="H147" i="10"/>
  <c r="G147" i="10"/>
  <c r="F147" i="10"/>
  <c r="E147" i="10"/>
  <c r="D147" i="10"/>
  <c r="C147" i="10"/>
  <c r="B147" i="10"/>
  <c r="Y144" i="10"/>
  <c r="X144" i="10"/>
  <c r="W144" i="10"/>
  <c r="V144" i="10"/>
  <c r="U144" i="10"/>
  <c r="T144" i="10"/>
  <c r="S144" i="10"/>
  <c r="R144" i="10"/>
  <c r="Q144" i="10"/>
  <c r="P144" i="10"/>
  <c r="O144" i="10"/>
  <c r="N144" i="10"/>
  <c r="M144" i="10"/>
  <c r="L144" i="10"/>
  <c r="K144" i="10"/>
  <c r="J144" i="10"/>
  <c r="I144" i="10"/>
  <c r="H144" i="10"/>
  <c r="G144" i="10"/>
  <c r="F144" i="10"/>
  <c r="E144" i="10"/>
  <c r="D144" i="10"/>
  <c r="C144" i="10"/>
  <c r="B144" i="10"/>
  <c r="Y143" i="10"/>
  <c r="X143" i="10"/>
  <c r="W143" i="10"/>
  <c r="V143" i="10"/>
  <c r="U143" i="10"/>
  <c r="T143" i="10"/>
  <c r="S143" i="10"/>
  <c r="R143" i="10"/>
  <c r="Q143" i="10"/>
  <c r="P143" i="10"/>
  <c r="O143" i="10"/>
  <c r="N143" i="10"/>
  <c r="M143" i="10"/>
  <c r="L143" i="10"/>
  <c r="K143" i="10"/>
  <c r="J143" i="10"/>
  <c r="I143" i="10"/>
  <c r="H143" i="10"/>
  <c r="G143" i="10"/>
  <c r="F143" i="10"/>
  <c r="E143" i="10"/>
  <c r="D143" i="10"/>
  <c r="C143" i="10"/>
  <c r="B143" i="10"/>
  <c r="Y142" i="10"/>
  <c r="X142" i="10"/>
  <c r="W142" i="10"/>
  <c r="V142" i="10"/>
  <c r="U142" i="10"/>
  <c r="T142" i="10"/>
  <c r="S142" i="10"/>
  <c r="R142" i="10"/>
  <c r="Q142" i="10"/>
  <c r="P142" i="10"/>
  <c r="O142" i="10"/>
  <c r="N142" i="10"/>
  <c r="M142" i="10"/>
  <c r="L142" i="10"/>
  <c r="K142" i="10"/>
  <c r="J142" i="10"/>
  <c r="I142" i="10"/>
  <c r="H142" i="10"/>
  <c r="G142" i="10"/>
  <c r="F142" i="10"/>
  <c r="E142" i="10"/>
  <c r="D142" i="10"/>
  <c r="C142" i="10"/>
  <c r="B142" i="10"/>
  <c r="Y141" i="10"/>
  <c r="X141" i="10"/>
  <c r="W141" i="10"/>
  <c r="V141" i="10"/>
  <c r="U141" i="10"/>
  <c r="T141" i="10"/>
  <c r="S141" i="10"/>
  <c r="R141" i="10"/>
  <c r="Q141" i="10"/>
  <c r="P141" i="10"/>
  <c r="O141" i="10"/>
  <c r="N141" i="10"/>
  <c r="M141" i="10"/>
  <c r="L141" i="10"/>
  <c r="K141" i="10"/>
  <c r="J141" i="10"/>
  <c r="I141" i="10"/>
  <c r="H141" i="10"/>
  <c r="G141" i="10"/>
  <c r="F141" i="10"/>
  <c r="E141" i="10"/>
  <c r="D141" i="10"/>
  <c r="C141" i="10"/>
  <c r="B141" i="10"/>
  <c r="Y140" i="10"/>
  <c r="X140" i="10"/>
  <c r="W140" i="10"/>
  <c r="V140" i="10"/>
  <c r="U140" i="10"/>
  <c r="T140" i="10"/>
  <c r="S140" i="10"/>
  <c r="R140" i="10"/>
  <c r="Q140" i="10"/>
  <c r="P140" i="10"/>
  <c r="O140" i="10"/>
  <c r="N140" i="10"/>
  <c r="M140" i="10"/>
  <c r="L140" i="10"/>
  <c r="K140" i="10"/>
  <c r="J140" i="10"/>
  <c r="I140" i="10"/>
  <c r="H140" i="10"/>
  <c r="G140" i="10"/>
  <c r="F140" i="10"/>
  <c r="E140" i="10"/>
  <c r="D140" i="10"/>
  <c r="C140" i="10"/>
  <c r="B140" i="10"/>
  <c r="Y139" i="10"/>
  <c r="X139" i="10"/>
  <c r="W139" i="10"/>
  <c r="V139" i="10"/>
  <c r="U139" i="10"/>
  <c r="T139" i="10"/>
  <c r="S139" i="10"/>
  <c r="R139" i="10"/>
  <c r="Q139" i="10"/>
  <c r="P139" i="10"/>
  <c r="O139" i="10"/>
  <c r="N139" i="10"/>
  <c r="M139" i="10"/>
  <c r="L139" i="10"/>
  <c r="K139" i="10"/>
  <c r="J139" i="10"/>
  <c r="I139" i="10"/>
  <c r="H139" i="10"/>
  <c r="G139" i="10"/>
  <c r="F139" i="10"/>
  <c r="E139" i="10"/>
  <c r="D139" i="10"/>
  <c r="C139" i="10"/>
  <c r="B139" i="10"/>
  <c r="Y138" i="10"/>
  <c r="X138" i="10"/>
  <c r="W138" i="10"/>
  <c r="V138" i="10"/>
  <c r="U138" i="10"/>
  <c r="T138" i="10"/>
  <c r="S138" i="10"/>
  <c r="R138" i="10"/>
  <c r="Q138" i="10"/>
  <c r="P138" i="10"/>
  <c r="O138" i="10"/>
  <c r="N138" i="10"/>
  <c r="M138" i="10"/>
  <c r="L138" i="10"/>
  <c r="K138" i="10"/>
  <c r="J138" i="10"/>
  <c r="I138" i="10"/>
  <c r="H138" i="10"/>
  <c r="G138" i="10"/>
  <c r="F138" i="10"/>
  <c r="E138" i="10"/>
  <c r="D138" i="10"/>
  <c r="C138" i="10"/>
  <c r="B138" i="10"/>
  <c r="Y137" i="10"/>
  <c r="X137" i="10"/>
  <c r="W137" i="10"/>
  <c r="V137" i="10"/>
  <c r="U137" i="10"/>
  <c r="T137" i="10"/>
  <c r="S137" i="10"/>
  <c r="R137" i="10"/>
  <c r="Q137" i="10"/>
  <c r="P137" i="10"/>
  <c r="O137" i="10"/>
  <c r="N137" i="10"/>
  <c r="M137" i="10"/>
  <c r="L137" i="10"/>
  <c r="K137" i="10"/>
  <c r="J137" i="10"/>
  <c r="I137" i="10"/>
  <c r="H137" i="10"/>
  <c r="G137" i="10"/>
  <c r="F137" i="10"/>
  <c r="E137" i="10"/>
  <c r="D137" i="10"/>
  <c r="C137" i="10"/>
  <c r="B137" i="10"/>
  <c r="Y136" i="10"/>
  <c r="X136" i="10"/>
  <c r="W136" i="10"/>
  <c r="V136" i="10"/>
  <c r="U136" i="10"/>
  <c r="T136" i="10"/>
  <c r="S136" i="10"/>
  <c r="R136" i="10"/>
  <c r="Q136" i="10"/>
  <c r="P136" i="10"/>
  <c r="O136" i="10"/>
  <c r="N136" i="10"/>
  <c r="M136" i="10"/>
  <c r="L136" i="10"/>
  <c r="K136" i="10"/>
  <c r="J136" i="10"/>
  <c r="I136" i="10"/>
  <c r="H136" i="10"/>
  <c r="G136" i="10"/>
  <c r="F136" i="10"/>
  <c r="E136" i="10"/>
  <c r="D136" i="10"/>
  <c r="C136" i="10"/>
  <c r="B136" i="10"/>
  <c r="Y131" i="10"/>
  <c r="X131" i="10"/>
  <c r="W131" i="10"/>
  <c r="V131" i="10"/>
  <c r="U131" i="10"/>
  <c r="T131" i="10"/>
  <c r="S131" i="10"/>
  <c r="R131" i="10"/>
  <c r="Q131" i="10"/>
  <c r="P131" i="10"/>
  <c r="O131" i="10"/>
  <c r="N131" i="10"/>
  <c r="M131" i="10"/>
  <c r="L131" i="10"/>
  <c r="K131" i="10"/>
  <c r="J131" i="10"/>
  <c r="I131" i="10"/>
  <c r="H131" i="10"/>
  <c r="G131" i="10"/>
  <c r="F131" i="10"/>
  <c r="E131" i="10"/>
  <c r="D131" i="10"/>
  <c r="C131" i="10"/>
  <c r="B131" i="10"/>
  <c r="Y130" i="10"/>
  <c r="X130" i="10"/>
  <c r="W130" i="10"/>
  <c r="V130" i="10"/>
  <c r="U130" i="10"/>
  <c r="T130" i="10"/>
  <c r="S130" i="10"/>
  <c r="R130" i="10"/>
  <c r="Q130" i="10"/>
  <c r="P130" i="10"/>
  <c r="O130" i="10"/>
  <c r="N130" i="10"/>
  <c r="M130" i="10"/>
  <c r="L130" i="10"/>
  <c r="K130" i="10"/>
  <c r="J130" i="10"/>
  <c r="I130" i="10"/>
  <c r="H130" i="10"/>
  <c r="G130" i="10"/>
  <c r="F130" i="10"/>
  <c r="E130" i="10"/>
  <c r="D130" i="10"/>
  <c r="C130" i="10"/>
  <c r="B130" i="10"/>
  <c r="Y129" i="10"/>
  <c r="X129" i="10"/>
  <c r="W129" i="10"/>
  <c r="V129" i="10"/>
  <c r="U129" i="10"/>
  <c r="T129" i="10"/>
  <c r="S129" i="10"/>
  <c r="R129" i="10"/>
  <c r="Q129" i="10"/>
  <c r="P129" i="10"/>
  <c r="O129" i="10"/>
  <c r="N129" i="10"/>
  <c r="M129" i="10"/>
  <c r="L129" i="10"/>
  <c r="K129" i="10"/>
  <c r="J129" i="10"/>
  <c r="I129" i="10"/>
  <c r="H129" i="10"/>
  <c r="G129" i="10"/>
  <c r="F129" i="10"/>
  <c r="E129" i="10"/>
  <c r="D129" i="10"/>
  <c r="C129" i="10"/>
  <c r="B129" i="10"/>
  <c r="Y127" i="10"/>
  <c r="X127" i="10"/>
  <c r="W127" i="10"/>
  <c r="V127" i="10"/>
  <c r="U127" i="10"/>
  <c r="T127" i="10"/>
  <c r="S127" i="10"/>
  <c r="R127" i="10"/>
  <c r="Q127" i="10"/>
  <c r="P127" i="10"/>
  <c r="O127" i="10"/>
  <c r="N127" i="10"/>
  <c r="M127" i="10"/>
  <c r="L127" i="10"/>
  <c r="K127" i="10"/>
  <c r="J127" i="10"/>
  <c r="I127" i="10"/>
  <c r="H127" i="10"/>
  <c r="G127" i="10"/>
  <c r="F127" i="10"/>
  <c r="E127" i="10"/>
  <c r="D127" i="10"/>
  <c r="C127" i="10"/>
  <c r="B127" i="10"/>
  <c r="Y126" i="10"/>
  <c r="X126" i="10"/>
  <c r="W126" i="10"/>
  <c r="V126" i="10"/>
  <c r="U126" i="10"/>
  <c r="T126" i="10"/>
  <c r="S126" i="10"/>
  <c r="R126" i="10"/>
  <c r="Q126" i="10"/>
  <c r="P126" i="10"/>
  <c r="O126" i="10"/>
  <c r="N126" i="10"/>
  <c r="M126" i="10"/>
  <c r="L126" i="10"/>
  <c r="K126" i="10"/>
  <c r="J126" i="10"/>
  <c r="I126" i="10"/>
  <c r="H126" i="10"/>
  <c r="G126" i="10"/>
  <c r="F126" i="10"/>
  <c r="E126" i="10"/>
  <c r="D126" i="10"/>
  <c r="C126" i="10"/>
  <c r="B126" i="10"/>
  <c r="Y125" i="10"/>
  <c r="X125" i="10"/>
  <c r="W125" i="10"/>
  <c r="V125" i="10"/>
  <c r="U125" i="10"/>
  <c r="T125" i="10"/>
  <c r="S125" i="10"/>
  <c r="R125" i="10"/>
  <c r="Q125" i="10"/>
  <c r="P125" i="10"/>
  <c r="O125" i="10"/>
  <c r="N125" i="10"/>
  <c r="M125" i="10"/>
  <c r="L125" i="10"/>
  <c r="K125" i="10"/>
  <c r="J125" i="10"/>
  <c r="I125" i="10"/>
  <c r="H125" i="10"/>
  <c r="G125" i="10"/>
  <c r="F125" i="10"/>
  <c r="E125" i="10"/>
  <c r="D125" i="10"/>
  <c r="C125" i="10"/>
  <c r="B125" i="10"/>
  <c r="Y124" i="10"/>
  <c r="X124" i="10"/>
  <c r="W124" i="10"/>
  <c r="V124" i="10"/>
  <c r="U124" i="10"/>
  <c r="T124" i="10"/>
  <c r="S124" i="10"/>
  <c r="R124" i="10"/>
  <c r="Q124" i="10"/>
  <c r="P124" i="10"/>
  <c r="O124" i="10"/>
  <c r="N124" i="10"/>
  <c r="M124" i="10"/>
  <c r="L124" i="10"/>
  <c r="K124" i="10"/>
  <c r="J124" i="10"/>
  <c r="I124" i="10"/>
  <c r="H124" i="10"/>
  <c r="G124" i="10"/>
  <c r="F124" i="10"/>
  <c r="E124" i="10"/>
  <c r="D124" i="10"/>
  <c r="C124" i="10"/>
  <c r="B124" i="10"/>
  <c r="Y123" i="10"/>
  <c r="X123" i="10"/>
  <c r="W123" i="10"/>
  <c r="V123" i="10"/>
  <c r="U123" i="10"/>
  <c r="T123" i="10"/>
  <c r="S123" i="10"/>
  <c r="R123" i="10"/>
  <c r="Q123" i="10"/>
  <c r="P123" i="10"/>
  <c r="O123" i="10"/>
  <c r="N123" i="10"/>
  <c r="M123" i="10"/>
  <c r="L123" i="10"/>
  <c r="K123" i="10"/>
  <c r="J123" i="10"/>
  <c r="I123" i="10"/>
  <c r="H123" i="10"/>
  <c r="G123" i="10"/>
  <c r="F123" i="10"/>
  <c r="E123" i="10"/>
  <c r="D123" i="10"/>
  <c r="C123" i="10"/>
  <c r="B123" i="10"/>
  <c r="Y122" i="10"/>
  <c r="X122" i="10"/>
  <c r="W122" i="10"/>
  <c r="V122" i="10"/>
  <c r="V117" i="10" s="1"/>
  <c r="U122" i="10"/>
  <c r="T122" i="10"/>
  <c r="S122" i="10"/>
  <c r="R122" i="10"/>
  <c r="Q122" i="10"/>
  <c r="P122" i="10"/>
  <c r="O122" i="10"/>
  <c r="N122" i="10"/>
  <c r="M122" i="10"/>
  <c r="L122" i="10"/>
  <c r="K122" i="10"/>
  <c r="J122" i="10"/>
  <c r="I122" i="10"/>
  <c r="H122" i="10"/>
  <c r="G122" i="10"/>
  <c r="F122" i="10"/>
  <c r="E122" i="10"/>
  <c r="D122" i="10"/>
  <c r="C122" i="10"/>
  <c r="B122" i="10"/>
  <c r="Y121" i="10"/>
  <c r="X121" i="10"/>
  <c r="W121" i="10"/>
  <c r="V121" i="10"/>
  <c r="U121" i="10"/>
  <c r="U117" i="10" s="1"/>
  <c r="T121" i="10"/>
  <c r="S121" i="10"/>
  <c r="R121" i="10"/>
  <c r="Q121" i="10"/>
  <c r="P121" i="10"/>
  <c r="O121" i="10"/>
  <c r="N121" i="10"/>
  <c r="M121" i="10"/>
  <c r="L121" i="10"/>
  <c r="K121" i="10"/>
  <c r="J121" i="10"/>
  <c r="I121" i="10"/>
  <c r="H121" i="10"/>
  <c r="G121" i="10"/>
  <c r="F121" i="10"/>
  <c r="E121" i="10"/>
  <c r="D121" i="10"/>
  <c r="C121" i="10"/>
  <c r="B121" i="10"/>
  <c r="Y120" i="10"/>
  <c r="X120" i="10"/>
  <c r="X117" i="10" s="1"/>
  <c r="W120" i="10"/>
  <c r="V120" i="10"/>
  <c r="U120" i="10"/>
  <c r="T120" i="10"/>
  <c r="S120" i="10"/>
  <c r="R120" i="10"/>
  <c r="Q120" i="10"/>
  <c r="P120" i="10"/>
  <c r="O120" i="10"/>
  <c r="N120" i="10"/>
  <c r="N117" i="10" s="1"/>
  <c r="M120" i="10"/>
  <c r="L120" i="10"/>
  <c r="K120" i="10"/>
  <c r="J120" i="10"/>
  <c r="I120" i="10"/>
  <c r="H120" i="10"/>
  <c r="G120" i="10"/>
  <c r="F120" i="10"/>
  <c r="E120" i="10"/>
  <c r="D120" i="10"/>
  <c r="C120" i="10"/>
  <c r="B120" i="10"/>
  <c r="Y119" i="10"/>
  <c r="X119" i="10"/>
  <c r="W119" i="10"/>
  <c r="V119" i="10"/>
  <c r="U119" i="10"/>
  <c r="T119" i="10"/>
  <c r="T117" i="10" s="1"/>
  <c r="S119" i="10"/>
  <c r="R119" i="10"/>
  <c r="Q119" i="10"/>
  <c r="P119" i="10"/>
  <c r="O119" i="10"/>
  <c r="N119" i="10"/>
  <c r="M119" i="10"/>
  <c r="M117" i="10" s="1"/>
  <c r="L119" i="10"/>
  <c r="L117" i="10" s="1"/>
  <c r="K119" i="10"/>
  <c r="K117" i="10" s="1"/>
  <c r="J119" i="10"/>
  <c r="I119" i="10"/>
  <c r="H119" i="10"/>
  <c r="G119" i="10"/>
  <c r="F119" i="10"/>
  <c r="E119" i="10"/>
  <c r="D119" i="10"/>
  <c r="C119" i="10"/>
  <c r="B119" i="10"/>
  <c r="Y118" i="10"/>
  <c r="X118" i="10"/>
  <c r="W118" i="10"/>
  <c r="W117" i="10" s="1"/>
  <c r="V118" i="10"/>
  <c r="U118" i="10"/>
  <c r="T118" i="10"/>
  <c r="S118" i="10"/>
  <c r="R118" i="10"/>
  <c r="R117" i="10" s="1"/>
  <c r="Q118" i="10"/>
  <c r="Q117" i="10" s="1"/>
  <c r="P118" i="10"/>
  <c r="P117" i="10" s="1"/>
  <c r="O118" i="10"/>
  <c r="O117" i="10" s="1"/>
  <c r="N118" i="10"/>
  <c r="M118" i="10"/>
  <c r="L118" i="10"/>
  <c r="K118" i="10"/>
  <c r="J118" i="10"/>
  <c r="J117" i="10" s="1"/>
  <c r="I118" i="10"/>
  <c r="I117" i="10" s="1"/>
  <c r="H118" i="10"/>
  <c r="H117" i="10" s="1"/>
  <c r="G118" i="10"/>
  <c r="G117" i="10" s="1"/>
  <c r="F118" i="10"/>
  <c r="F117" i="10" s="1"/>
  <c r="E118" i="10"/>
  <c r="E117" i="10" s="1"/>
  <c r="D118" i="10"/>
  <c r="D117" i="10" s="1"/>
  <c r="C118" i="10"/>
  <c r="C117" i="10" s="1"/>
  <c r="B118" i="10"/>
  <c r="Y117" i="10"/>
  <c r="S117" i="10"/>
  <c r="B117" i="10"/>
  <c r="Y114" i="10"/>
  <c r="X114" i="10"/>
  <c r="W114" i="10"/>
  <c r="V114" i="10"/>
  <c r="U114" i="10"/>
  <c r="T114" i="10"/>
  <c r="S114" i="10"/>
  <c r="R114" i="10"/>
  <c r="Q114" i="10"/>
  <c r="P114" i="10"/>
  <c r="O114" i="10"/>
  <c r="N114" i="10"/>
  <c r="M114" i="10"/>
  <c r="L114" i="10"/>
  <c r="K114" i="10"/>
  <c r="J114" i="10"/>
  <c r="I114" i="10"/>
  <c r="H114" i="10"/>
  <c r="G114" i="10"/>
  <c r="F114" i="10"/>
  <c r="E114" i="10"/>
  <c r="D114" i="10"/>
  <c r="C114" i="10"/>
  <c r="B114" i="10"/>
  <c r="Y113" i="10"/>
  <c r="X113" i="10"/>
  <c r="W113" i="10"/>
  <c r="V113" i="10"/>
  <c r="U113" i="10"/>
  <c r="T113" i="10"/>
  <c r="S113" i="10"/>
  <c r="R113" i="10"/>
  <c r="Q113" i="10"/>
  <c r="P113" i="10"/>
  <c r="O113" i="10"/>
  <c r="N113" i="10"/>
  <c r="M113" i="10"/>
  <c r="L113" i="10"/>
  <c r="K113" i="10"/>
  <c r="J113" i="10"/>
  <c r="I113" i="10"/>
  <c r="H113" i="10"/>
  <c r="G113" i="10"/>
  <c r="F113" i="10"/>
  <c r="E113" i="10"/>
  <c r="D113" i="10"/>
  <c r="C113" i="10"/>
  <c r="B113" i="10"/>
  <c r="Y112" i="10"/>
  <c r="X112" i="10"/>
  <c r="W112" i="10"/>
  <c r="V112" i="10"/>
  <c r="U112" i="10"/>
  <c r="T112" i="10"/>
  <c r="S112" i="10"/>
  <c r="R112" i="10"/>
  <c r="Q112" i="10"/>
  <c r="P112" i="10"/>
  <c r="O112" i="10"/>
  <c r="N112" i="10"/>
  <c r="M112" i="10"/>
  <c r="L112" i="10"/>
  <c r="K112" i="10"/>
  <c r="J112" i="10"/>
  <c r="I112" i="10"/>
  <c r="H112" i="10"/>
  <c r="G112" i="10"/>
  <c r="F112" i="10"/>
  <c r="E112" i="10"/>
  <c r="D112" i="10"/>
  <c r="C112" i="10"/>
  <c r="B112" i="10"/>
  <c r="K111" i="10"/>
  <c r="C111" i="10"/>
  <c r="Y110" i="10"/>
  <c r="X110" i="10"/>
  <c r="W110" i="10"/>
  <c r="V110" i="10"/>
  <c r="U110" i="10"/>
  <c r="T110" i="10"/>
  <c r="S110" i="10"/>
  <c r="R110" i="10"/>
  <c r="Q110" i="10"/>
  <c r="P110" i="10"/>
  <c r="O110" i="10"/>
  <c r="N110" i="10"/>
  <c r="M110" i="10"/>
  <c r="L110" i="10"/>
  <c r="K110" i="10"/>
  <c r="J110" i="10"/>
  <c r="I110" i="10"/>
  <c r="H110" i="10"/>
  <c r="G110" i="10"/>
  <c r="F110" i="10"/>
  <c r="E110" i="10"/>
  <c r="D110" i="10"/>
  <c r="C110" i="10"/>
  <c r="B110" i="10"/>
  <c r="Y109" i="10"/>
  <c r="X109" i="10"/>
  <c r="W109" i="10"/>
  <c r="V109" i="10"/>
  <c r="U109" i="10"/>
  <c r="T109" i="10"/>
  <c r="S109" i="10"/>
  <c r="R109" i="10"/>
  <c r="Q109" i="10"/>
  <c r="P109" i="10"/>
  <c r="O109" i="10"/>
  <c r="N109" i="10"/>
  <c r="M109" i="10"/>
  <c r="L109" i="10"/>
  <c r="K109" i="10"/>
  <c r="J109" i="10"/>
  <c r="I109" i="10"/>
  <c r="H109" i="10"/>
  <c r="G109" i="10"/>
  <c r="F109" i="10"/>
  <c r="E109" i="10"/>
  <c r="D109" i="10"/>
  <c r="C109" i="10"/>
  <c r="B109" i="10"/>
  <c r="Y108" i="10"/>
  <c r="X108" i="10"/>
  <c r="W108" i="10"/>
  <c r="V108" i="10"/>
  <c r="U108" i="10"/>
  <c r="T108" i="10"/>
  <c r="S108" i="10"/>
  <c r="R108" i="10"/>
  <c r="Q108" i="10"/>
  <c r="P108" i="10"/>
  <c r="O108" i="10"/>
  <c r="N108" i="10"/>
  <c r="M108" i="10"/>
  <c r="L108" i="10"/>
  <c r="K108" i="10"/>
  <c r="J108" i="10"/>
  <c r="I108" i="10"/>
  <c r="H108" i="10"/>
  <c r="G108" i="10"/>
  <c r="F108" i="10"/>
  <c r="E108" i="10"/>
  <c r="D108" i="10"/>
  <c r="C108" i="10"/>
  <c r="B108" i="10"/>
  <c r="Y107" i="10"/>
  <c r="X107" i="10"/>
  <c r="W107" i="10"/>
  <c r="V107" i="10"/>
  <c r="V100" i="10" s="1"/>
  <c r="U107" i="10"/>
  <c r="T107" i="10"/>
  <c r="S107" i="10"/>
  <c r="R107" i="10"/>
  <c r="Q107" i="10"/>
  <c r="P107" i="10"/>
  <c r="O107" i="10"/>
  <c r="N107" i="10"/>
  <c r="M107" i="10"/>
  <c r="L107" i="10"/>
  <c r="K107" i="10"/>
  <c r="J107" i="10"/>
  <c r="I107" i="10"/>
  <c r="H107" i="10"/>
  <c r="G107" i="10"/>
  <c r="F107" i="10"/>
  <c r="E107" i="10"/>
  <c r="E100" i="10" s="1"/>
  <c r="D107" i="10"/>
  <c r="C107" i="10"/>
  <c r="B107" i="10"/>
  <c r="Y106" i="10"/>
  <c r="X106" i="10"/>
  <c r="W106" i="10"/>
  <c r="V106" i="10"/>
  <c r="U106" i="10"/>
  <c r="T106" i="10"/>
  <c r="S106" i="10"/>
  <c r="R106" i="10"/>
  <c r="Q106" i="10"/>
  <c r="P106" i="10"/>
  <c r="O106" i="10"/>
  <c r="N106" i="10"/>
  <c r="M106" i="10"/>
  <c r="L106" i="10"/>
  <c r="K106" i="10"/>
  <c r="J106" i="10"/>
  <c r="I106" i="10"/>
  <c r="H106" i="10"/>
  <c r="G106" i="10"/>
  <c r="F106" i="10"/>
  <c r="E106" i="10"/>
  <c r="D106" i="10"/>
  <c r="C106" i="10"/>
  <c r="B106" i="10"/>
  <c r="Y105" i="10"/>
  <c r="Y100" i="10" s="1"/>
  <c r="X105" i="10"/>
  <c r="W105" i="10"/>
  <c r="V105" i="10"/>
  <c r="U105" i="10"/>
  <c r="T105" i="10"/>
  <c r="S105" i="10"/>
  <c r="R105" i="10"/>
  <c r="Q105" i="10"/>
  <c r="P105" i="10"/>
  <c r="O105" i="10"/>
  <c r="N105" i="10"/>
  <c r="M105" i="10"/>
  <c r="L105" i="10"/>
  <c r="K105" i="10"/>
  <c r="J105" i="10"/>
  <c r="I105" i="10"/>
  <c r="H105" i="10"/>
  <c r="G105" i="10"/>
  <c r="F105" i="10"/>
  <c r="E105" i="10"/>
  <c r="D105" i="10"/>
  <c r="C105" i="10"/>
  <c r="B105" i="10"/>
  <c r="Y104" i="10"/>
  <c r="X104" i="10"/>
  <c r="X100" i="10" s="1"/>
  <c r="W104" i="10"/>
  <c r="V104" i="10"/>
  <c r="U104" i="10"/>
  <c r="T104" i="10"/>
  <c r="S104" i="10"/>
  <c r="R104" i="10"/>
  <c r="Q104" i="10"/>
  <c r="P104" i="10"/>
  <c r="O104" i="10"/>
  <c r="N104" i="10"/>
  <c r="M104" i="10"/>
  <c r="L104" i="10"/>
  <c r="K104" i="10"/>
  <c r="J104" i="10"/>
  <c r="I104" i="10"/>
  <c r="H104" i="10"/>
  <c r="G104" i="10"/>
  <c r="F104" i="10"/>
  <c r="E104" i="10"/>
  <c r="D104" i="10"/>
  <c r="C104" i="10"/>
  <c r="B104" i="10"/>
  <c r="Y103" i="10"/>
  <c r="X103" i="10"/>
  <c r="W103" i="10"/>
  <c r="V103" i="10"/>
  <c r="U103" i="10"/>
  <c r="T103" i="10"/>
  <c r="S103" i="10"/>
  <c r="R103" i="10"/>
  <c r="Q103" i="10"/>
  <c r="Q100" i="10" s="1"/>
  <c r="P103" i="10"/>
  <c r="O103" i="10"/>
  <c r="N103" i="10"/>
  <c r="M103" i="10"/>
  <c r="L103" i="10"/>
  <c r="K103" i="10"/>
  <c r="J103" i="10"/>
  <c r="I103" i="10"/>
  <c r="H103" i="10"/>
  <c r="G103" i="10"/>
  <c r="F103" i="10"/>
  <c r="E103" i="10"/>
  <c r="D103" i="10"/>
  <c r="C103" i="10"/>
  <c r="B103" i="10"/>
  <c r="Y102" i="10"/>
  <c r="X102" i="10"/>
  <c r="W102" i="10"/>
  <c r="W100" i="10" s="1"/>
  <c r="V102" i="10"/>
  <c r="U102" i="10"/>
  <c r="T102" i="10"/>
  <c r="S102" i="10"/>
  <c r="R102" i="10"/>
  <c r="Q102" i="10"/>
  <c r="P102" i="10"/>
  <c r="P100" i="10" s="1"/>
  <c r="O102" i="10"/>
  <c r="O100" i="10" s="1"/>
  <c r="N102" i="10"/>
  <c r="N100" i="10" s="1"/>
  <c r="M102" i="10"/>
  <c r="L102" i="10"/>
  <c r="K102" i="10"/>
  <c r="J102" i="10"/>
  <c r="I102" i="10"/>
  <c r="H102" i="10"/>
  <c r="G102" i="10"/>
  <c r="F102" i="10"/>
  <c r="E102" i="10"/>
  <c r="D102" i="10"/>
  <c r="C102" i="10"/>
  <c r="B102" i="10"/>
  <c r="B100" i="10" s="1"/>
  <c r="Y101" i="10"/>
  <c r="X101" i="10"/>
  <c r="W101" i="10"/>
  <c r="V101" i="10"/>
  <c r="U101" i="10"/>
  <c r="U100" i="10" s="1"/>
  <c r="T101" i="10"/>
  <c r="T100" i="10" s="1"/>
  <c r="S101" i="10"/>
  <c r="S100" i="10" s="1"/>
  <c r="R101" i="10"/>
  <c r="R100" i="10" s="1"/>
  <c r="Q101" i="10"/>
  <c r="P101" i="10"/>
  <c r="O101" i="10"/>
  <c r="N101" i="10"/>
  <c r="M101" i="10"/>
  <c r="M100" i="10" s="1"/>
  <c r="L101" i="10"/>
  <c r="L100" i="10" s="1"/>
  <c r="K101" i="10"/>
  <c r="K100" i="10" s="1"/>
  <c r="J101" i="10"/>
  <c r="J100" i="10" s="1"/>
  <c r="I101" i="10"/>
  <c r="I100" i="10" s="1"/>
  <c r="H101" i="10"/>
  <c r="H100" i="10" s="1"/>
  <c r="G101" i="10"/>
  <c r="G100" i="10" s="1"/>
  <c r="F101" i="10"/>
  <c r="F100" i="10" s="1"/>
  <c r="E101" i="10"/>
  <c r="D101" i="10"/>
  <c r="D100" i="10" s="1"/>
  <c r="C101" i="10"/>
  <c r="B101" i="10"/>
  <c r="C100" i="10"/>
  <c r="Y79" i="10"/>
  <c r="X79" i="10"/>
  <c r="W79" i="10"/>
  <c r="V79" i="10"/>
  <c r="U79" i="10"/>
  <c r="T79" i="10"/>
  <c r="T156" i="10" s="1"/>
  <c r="S79" i="10"/>
  <c r="R79" i="10"/>
  <c r="R156" i="10" s="1"/>
  <c r="Q79" i="10"/>
  <c r="Q156" i="10" s="1"/>
  <c r="P79" i="10"/>
  <c r="P156" i="10" s="1"/>
  <c r="O79" i="10"/>
  <c r="O156" i="10" s="1"/>
  <c r="N79" i="10"/>
  <c r="N156" i="10" s="1"/>
  <c r="M79" i="10"/>
  <c r="L79" i="10"/>
  <c r="L156" i="10" s="1"/>
  <c r="K79" i="10"/>
  <c r="J79" i="10"/>
  <c r="J156" i="10" s="1"/>
  <c r="I79" i="10"/>
  <c r="H79" i="10"/>
  <c r="G79" i="10"/>
  <c r="F79" i="10"/>
  <c r="E79" i="10"/>
  <c r="D79" i="10"/>
  <c r="C79" i="10"/>
  <c r="B79" i="10"/>
  <c r="B156" i="10" s="1"/>
  <c r="Y35" i="10"/>
  <c r="Y145" i="10" s="1"/>
  <c r="X35" i="10"/>
  <c r="X145" i="10" s="1"/>
  <c r="W35" i="10"/>
  <c r="W145" i="10" s="1"/>
  <c r="V35" i="10"/>
  <c r="V145" i="10" s="1"/>
  <c r="U35" i="10"/>
  <c r="T35" i="10"/>
  <c r="S35" i="10"/>
  <c r="S111" i="10" s="1"/>
  <c r="R35" i="10"/>
  <c r="Q35" i="10"/>
  <c r="P35" i="10"/>
  <c r="P145" i="10" s="1"/>
  <c r="O35" i="10"/>
  <c r="N35" i="10"/>
  <c r="N145" i="10" s="1"/>
  <c r="M35" i="10"/>
  <c r="M145" i="10" s="1"/>
  <c r="L35" i="10"/>
  <c r="L145" i="10" s="1"/>
  <c r="K35" i="10"/>
  <c r="K145" i="10" s="1"/>
  <c r="J35" i="10"/>
  <c r="J145" i="10" s="1"/>
  <c r="I35" i="10"/>
  <c r="H35" i="10"/>
  <c r="H145" i="10" s="1"/>
  <c r="G35" i="10"/>
  <c r="F35" i="10"/>
  <c r="F145" i="10" s="1"/>
  <c r="E35" i="10"/>
  <c r="D35" i="10"/>
  <c r="C35" i="10"/>
  <c r="B35" i="10"/>
  <c r="Y155" i="9"/>
  <c r="X155" i="9"/>
  <c r="W155" i="9"/>
  <c r="V155" i="9"/>
  <c r="U155" i="9"/>
  <c r="T155" i="9"/>
  <c r="S155" i="9"/>
  <c r="R155" i="9"/>
  <c r="Q155" i="9"/>
  <c r="P155" i="9"/>
  <c r="O155" i="9"/>
  <c r="N155" i="9"/>
  <c r="M155" i="9"/>
  <c r="L155" i="9"/>
  <c r="K155" i="9"/>
  <c r="J155" i="9"/>
  <c r="I155" i="9"/>
  <c r="H155" i="9"/>
  <c r="G155" i="9"/>
  <c r="F155" i="9"/>
  <c r="E155" i="9"/>
  <c r="D155" i="9"/>
  <c r="C155" i="9"/>
  <c r="B155" i="9"/>
  <c r="Y154" i="9"/>
  <c r="X154" i="9"/>
  <c r="W154" i="9"/>
  <c r="V154" i="9"/>
  <c r="U154" i="9"/>
  <c r="T154" i="9"/>
  <c r="S154" i="9"/>
  <c r="R154" i="9"/>
  <c r="Q154" i="9"/>
  <c r="P154" i="9"/>
  <c r="O154" i="9"/>
  <c r="N154" i="9"/>
  <c r="M154" i="9"/>
  <c r="L154" i="9"/>
  <c r="K154" i="9"/>
  <c r="J154" i="9"/>
  <c r="I154" i="9"/>
  <c r="H154" i="9"/>
  <c r="G154" i="9"/>
  <c r="F154" i="9"/>
  <c r="E154" i="9"/>
  <c r="D154" i="9"/>
  <c r="C154" i="9"/>
  <c r="B154" i="9"/>
  <c r="Y153" i="9"/>
  <c r="X153" i="9"/>
  <c r="W153" i="9"/>
  <c r="V153" i="9"/>
  <c r="U153" i="9"/>
  <c r="T153" i="9"/>
  <c r="S153" i="9"/>
  <c r="R153" i="9"/>
  <c r="Q153" i="9"/>
  <c r="P153" i="9"/>
  <c r="O153" i="9"/>
  <c r="N153" i="9"/>
  <c r="M153" i="9"/>
  <c r="L153" i="9"/>
  <c r="K153" i="9"/>
  <c r="J153" i="9"/>
  <c r="I153" i="9"/>
  <c r="H153" i="9"/>
  <c r="G153" i="9"/>
  <c r="F153" i="9"/>
  <c r="E153" i="9"/>
  <c r="D153" i="9"/>
  <c r="C153" i="9"/>
  <c r="B153" i="9"/>
  <c r="Y152" i="9"/>
  <c r="X152" i="9"/>
  <c r="W152" i="9"/>
  <c r="V152" i="9"/>
  <c r="U152" i="9"/>
  <c r="T152" i="9"/>
  <c r="S152" i="9"/>
  <c r="R152" i="9"/>
  <c r="Q152" i="9"/>
  <c r="P152" i="9"/>
  <c r="O152" i="9"/>
  <c r="N152" i="9"/>
  <c r="M152" i="9"/>
  <c r="L152" i="9"/>
  <c r="K152" i="9"/>
  <c r="J152" i="9"/>
  <c r="I152" i="9"/>
  <c r="H152" i="9"/>
  <c r="G152" i="9"/>
  <c r="F152" i="9"/>
  <c r="E152" i="9"/>
  <c r="D152" i="9"/>
  <c r="C152" i="9"/>
  <c r="B152" i="9"/>
  <c r="Y151" i="9"/>
  <c r="X151" i="9"/>
  <c r="W151" i="9"/>
  <c r="V151" i="9"/>
  <c r="U151" i="9"/>
  <c r="T151" i="9"/>
  <c r="S151" i="9"/>
  <c r="R151" i="9"/>
  <c r="Q151" i="9"/>
  <c r="P151" i="9"/>
  <c r="O151" i="9"/>
  <c r="N151" i="9"/>
  <c r="M151" i="9"/>
  <c r="L151" i="9"/>
  <c r="K151" i="9"/>
  <c r="J151" i="9"/>
  <c r="I151" i="9"/>
  <c r="H151" i="9"/>
  <c r="G151" i="9"/>
  <c r="F151" i="9"/>
  <c r="E151" i="9"/>
  <c r="D151" i="9"/>
  <c r="C151" i="9"/>
  <c r="B151" i="9"/>
  <c r="Y150" i="9"/>
  <c r="X150" i="9"/>
  <c r="W150" i="9"/>
  <c r="V150" i="9"/>
  <c r="U150" i="9"/>
  <c r="T150" i="9"/>
  <c r="S150" i="9"/>
  <c r="R150" i="9"/>
  <c r="Q150" i="9"/>
  <c r="P150" i="9"/>
  <c r="O150" i="9"/>
  <c r="N150" i="9"/>
  <c r="M150" i="9"/>
  <c r="L150" i="9"/>
  <c r="K150" i="9"/>
  <c r="J150" i="9"/>
  <c r="I150" i="9"/>
  <c r="H150" i="9"/>
  <c r="G150" i="9"/>
  <c r="F150" i="9"/>
  <c r="E150" i="9"/>
  <c r="D150" i="9"/>
  <c r="C150" i="9"/>
  <c r="B150" i="9"/>
  <c r="Y149" i="9"/>
  <c r="X149" i="9"/>
  <c r="W149" i="9"/>
  <c r="V149" i="9"/>
  <c r="U149" i="9"/>
  <c r="T149" i="9"/>
  <c r="S149" i="9"/>
  <c r="R149" i="9"/>
  <c r="Q149" i="9"/>
  <c r="P149" i="9"/>
  <c r="O149" i="9"/>
  <c r="N149" i="9"/>
  <c r="M149" i="9"/>
  <c r="L149" i="9"/>
  <c r="K149" i="9"/>
  <c r="J149" i="9"/>
  <c r="I149" i="9"/>
  <c r="H149" i="9"/>
  <c r="G149" i="9"/>
  <c r="F149" i="9"/>
  <c r="E149" i="9"/>
  <c r="D149" i="9"/>
  <c r="C149" i="9"/>
  <c r="B149" i="9"/>
  <c r="Y148" i="9"/>
  <c r="X148" i="9"/>
  <c r="W148" i="9"/>
  <c r="V148" i="9"/>
  <c r="U148" i="9"/>
  <c r="T148" i="9"/>
  <c r="S148" i="9"/>
  <c r="R148" i="9"/>
  <c r="Q148" i="9"/>
  <c r="P148" i="9"/>
  <c r="O148" i="9"/>
  <c r="N148" i="9"/>
  <c r="M148" i="9"/>
  <c r="L148" i="9"/>
  <c r="K148" i="9"/>
  <c r="J148" i="9"/>
  <c r="I148" i="9"/>
  <c r="H148" i="9"/>
  <c r="G148" i="9"/>
  <c r="F148" i="9"/>
  <c r="E148" i="9"/>
  <c r="D148" i="9"/>
  <c r="C148" i="9"/>
  <c r="B148" i="9"/>
  <c r="Y144" i="9"/>
  <c r="X144" i="9"/>
  <c r="W144" i="9"/>
  <c r="V144" i="9"/>
  <c r="U144" i="9"/>
  <c r="T144" i="9"/>
  <c r="S144" i="9"/>
  <c r="R144" i="9"/>
  <c r="Q144" i="9"/>
  <c r="P144" i="9"/>
  <c r="O144" i="9"/>
  <c r="N144" i="9"/>
  <c r="M144" i="9"/>
  <c r="L144" i="9"/>
  <c r="K144" i="9"/>
  <c r="J144" i="9"/>
  <c r="I144" i="9"/>
  <c r="H144" i="9"/>
  <c r="G144" i="9"/>
  <c r="F144" i="9"/>
  <c r="E144" i="9"/>
  <c r="D144" i="9"/>
  <c r="C144" i="9"/>
  <c r="B144" i="9"/>
  <c r="Y143" i="9"/>
  <c r="X143" i="9"/>
  <c r="W143" i="9"/>
  <c r="V143" i="9"/>
  <c r="U143" i="9"/>
  <c r="T143" i="9"/>
  <c r="S143" i="9"/>
  <c r="R143" i="9"/>
  <c r="Q143" i="9"/>
  <c r="P143" i="9"/>
  <c r="O143" i="9"/>
  <c r="N143" i="9"/>
  <c r="M143" i="9"/>
  <c r="L143" i="9"/>
  <c r="K143" i="9"/>
  <c r="J143" i="9"/>
  <c r="I143" i="9"/>
  <c r="H143" i="9"/>
  <c r="G143" i="9"/>
  <c r="F143" i="9"/>
  <c r="E143" i="9"/>
  <c r="D143" i="9"/>
  <c r="C143" i="9"/>
  <c r="B143" i="9"/>
  <c r="Y142" i="9"/>
  <c r="X142" i="9"/>
  <c r="W142" i="9"/>
  <c r="V142" i="9"/>
  <c r="U142" i="9"/>
  <c r="T142" i="9"/>
  <c r="S142" i="9"/>
  <c r="R142" i="9"/>
  <c r="Q142" i="9"/>
  <c r="P142" i="9"/>
  <c r="O142" i="9"/>
  <c r="N142" i="9"/>
  <c r="M142" i="9"/>
  <c r="L142" i="9"/>
  <c r="K142" i="9"/>
  <c r="J142" i="9"/>
  <c r="I142" i="9"/>
  <c r="H142" i="9"/>
  <c r="G142" i="9"/>
  <c r="F142" i="9"/>
  <c r="E142" i="9"/>
  <c r="D142" i="9"/>
  <c r="C142" i="9"/>
  <c r="B142" i="9"/>
  <c r="Y141" i="9"/>
  <c r="X141" i="9"/>
  <c r="W141" i="9"/>
  <c r="V141" i="9"/>
  <c r="U141" i="9"/>
  <c r="T141" i="9"/>
  <c r="S141" i="9"/>
  <c r="R141" i="9"/>
  <c r="Q141" i="9"/>
  <c r="P141" i="9"/>
  <c r="O141" i="9"/>
  <c r="N141" i="9"/>
  <c r="M141" i="9"/>
  <c r="L141" i="9"/>
  <c r="K141" i="9"/>
  <c r="J141" i="9"/>
  <c r="I141" i="9"/>
  <c r="H141" i="9"/>
  <c r="G141" i="9"/>
  <c r="F141" i="9"/>
  <c r="E141" i="9"/>
  <c r="D141" i="9"/>
  <c r="C141" i="9"/>
  <c r="B141" i="9"/>
  <c r="Y140" i="9"/>
  <c r="X140" i="9"/>
  <c r="W140" i="9"/>
  <c r="V140" i="9"/>
  <c r="U140" i="9"/>
  <c r="T140" i="9"/>
  <c r="S140" i="9"/>
  <c r="R140" i="9"/>
  <c r="Q140" i="9"/>
  <c r="P140" i="9"/>
  <c r="O140" i="9"/>
  <c r="N140" i="9"/>
  <c r="M140" i="9"/>
  <c r="L140" i="9"/>
  <c r="K140" i="9"/>
  <c r="J140" i="9"/>
  <c r="I140" i="9"/>
  <c r="H140" i="9"/>
  <c r="G140" i="9"/>
  <c r="F140" i="9"/>
  <c r="E140" i="9"/>
  <c r="D140" i="9"/>
  <c r="C140" i="9"/>
  <c r="B140" i="9"/>
  <c r="Y139" i="9"/>
  <c r="X139" i="9"/>
  <c r="W139" i="9"/>
  <c r="V139" i="9"/>
  <c r="U139" i="9"/>
  <c r="T139" i="9"/>
  <c r="S139" i="9"/>
  <c r="R139" i="9"/>
  <c r="Q139" i="9"/>
  <c r="P139" i="9"/>
  <c r="O139" i="9"/>
  <c r="N139" i="9"/>
  <c r="M139" i="9"/>
  <c r="L139" i="9"/>
  <c r="K139" i="9"/>
  <c r="J139" i="9"/>
  <c r="I139" i="9"/>
  <c r="H139" i="9"/>
  <c r="G139" i="9"/>
  <c r="F139" i="9"/>
  <c r="E139" i="9"/>
  <c r="D139" i="9"/>
  <c r="C139" i="9"/>
  <c r="B139" i="9"/>
  <c r="Y138" i="9"/>
  <c r="X138" i="9"/>
  <c r="W138" i="9"/>
  <c r="V138" i="9"/>
  <c r="U138" i="9"/>
  <c r="T138" i="9"/>
  <c r="S138" i="9"/>
  <c r="R138" i="9"/>
  <c r="Q138" i="9"/>
  <c r="P138" i="9"/>
  <c r="O138" i="9"/>
  <c r="N138" i="9"/>
  <c r="M138" i="9"/>
  <c r="L138" i="9"/>
  <c r="K138" i="9"/>
  <c r="J138" i="9"/>
  <c r="I138" i="9"/>
  <c r="H138" i="9"/>
  <c r="G138" i="9"/>
  <c r="F138" i="9"/>
  <c r="E138" i="9"/>
  <c r="D138" i="9"/>
  <c r="C138" i="9"/>
  <c r="B138" i="9"/>
  <c r="Y137" i="9"/>
  <c r="X137" i="9"/>
  <c r="W137" i="9"/>
  <c r="V137" i="9"/>
  <c r="U137" i="9"/>
  <c r="T137" i="9"/>
  <c r="S137" i="9"/>
  <c r="R137" i="9"/>
  <c r="Q137" i="9"/>
  <c r="P137" i="9"/>
  <c r="O137" i="9"/>
  <c r="N137" i="9"/>
  <c r="M137" i="9"/>
  <c r="L137" i="9"/>
  <c r="K137" i="9"/>
  <c r="J137" i="9"/>
  <c r="I137" i="9"/>
  <c r="H137" i="9"/>
  <c r="G137" i="9"/>
  <c r="F137" i="9"/>
  <c r="E137" i="9"/>
  <c r="D137" i="9"/>
  <c r="C137" i="9"/>
  <c r="B137" i="9"/>
  <c r="Y131" i="9"/>
  <c r="X131" i="9"/>
  <c r="W131" i="9"/>
  <c r="V131" i="9"/>
  <c r="U131" i="9"/>
  <c r="T131" i="9"/>
  <c r="S131" i="9"/>
  <c r="R131" i="9"/>
  <c r="Q131" i="9"/>
  <c r="P131" i="9"/>
  <c r="O131" i="9"/>
  <c r="N131" i="9"/>
  <c r="M131" i="9"/>
  <c r="L131" i="9"/>
  <c r="K131" i="9"/>
  <c r="J131" i="9"/>
  <c r="I131" i="9"/>
  <c r="H131" i="9"/>
  <c r="G131" i="9"/>
  <c r="F131" i="9"/>
  <c r="E131" i="9"/>
  <c r="D131" i="9"/>
  <c r="C131" i="9"/>
  <c r="B131" i="9"/>
  <c r="Y130" i="9"/>
  <c r="X130" i="9"/>
  <c r="W130" i="9"/>
  <c r="V130" i="9"/>
  <c r="U130" i="9"/>
  <c r="T130" i="9"/>
  <c r="S130" i="9"/>
  <c r="R130" i="9"/>
  <c r="R117" i="9" s="1"/>
  <c r="Q130" i="9"/>
  <c r="P130" i="9"/>
  <c r="O130" i="9"/>
  <c r="N130" i="9"/>
  <c r="M130" i="9"/>
  <c r="L130" i="9"/>
  <c r="K130" i="9"/>
  <c r="J130" i="9"/>
  <c r="I130" i="9"/>
  <c r="H130" i="9"/>
  <c r="G130" i="9"/>
  <c r="F130" i="9"/>
  <c r="E130" i="9"/>
  <c r="D130" i="9"/>
  <c r="C130" i="9"/>
  <c r="B130" i="9"/>
  <c r="Y129" i="9"/>
  <c r="X129" i="9"/>
  <c r="W129" i="9"/>
  <c r="V129" i="9"/>
  <c r="U129" i="9"/>
  <c r="T129" i="9"/>
  <c r="S129" i="9"/>
  <c r="R129" i="9"/>
  <c r="Q129" i="9"/>
  <c r="P129" i="9"/>
  <c r="O129" i="9"/>
  <c r="N129" i="9"/>
  <c r="M129" i="9"/>
  <c r="L129" i="9"/>
  <c r="K129" i="9"/>
  <c r="J129" i="9"/>
  <c r="I129" i="9"/>
  <c r="H129" i="9"/>
  <c r="G129" i="9"/>
  <c r="F129" i="9"/>
  <c r="E129" i="9"/>
  <c r="D129" i="9"/>
  <c r="C129" i="9"/>
  <c r="B129" i="9"/>
  <c r="B128" i="9"/>
  <c r="Y127" i="9"/>
  <c r="X127" i="9"/>
  <c r="W127" i="9"/>
  <c r="V127" i="9"/>
  <c r="U127" i="9"/>
  <c r="T127" i="9"/>
  <c r="S127" i="9"/>
  <c r="R127" i="9"/>
  <c r="Q127" i="9"/>
  <c r="P127" i="9"/>
  <c r="O127" i="9"/>
  <c r="N127" i="9"/>
  <c r="M127" i="9"/>
  <c r="L127" i="9"/>
  <c r="K127" i="9"/>
  <c r="J127" i="9"/>
  <c r="I127" i="9"/>
  <c r="H127" i="9"/>
  <c r="G127" i="9"/>
  <c r="F127" i="9"/>
  <c r="E127" i="9"/>
  <c r="D127" i="9"/>
  <c r="C127" i="9"/>
  <c r="B127" i="9"/>
  <c r="Y126" i="9"/>
  <c r="X126" i="9"/>
  <c r="W126" i="9"/>
  <c r="V126" i="9"/>
  <c r="U126" i="9"/>
  <c r="T126" i="9"/>
  <c r="S126" i="9"/>
  <c r="R126" i="9"/>
  <c r="Q126" i="9"/>
  <c r="P126" i="9"/>
  <c r="O126" i="9"/>
  <c r="N126" i="9"/>
  <c r="M126" i="9"/>
  <c r="L126" i="9"/>
  <c r="K126" i="9"/>
  <c r="J126" i="9"/>
  <c r="I126" i="9"/>
  <c r="H126" i="9"/>
  <c r="G126" i="9"/>
  <c r="F126" i="9"/>
  <c r="E126" i="9"/>
  <c r="D126" i="9"/>
  <c r="C126" i="9"/>
  <c r="B126" i="9"/>
  <c r="Y125" i="9"/>
  <c r="X125" i="9"/>
  <c r="W125" i="9"/>
  <c r="V125" i="9"/>
  <c r="U125" i="9"/>
  <c r="T125" i="9"/>
  <c r="S125" i="9"/>
  <c r="R125" i="9"/>
  <c r="Q125" i="9"/>
  <c r="P125" i="9"/>
  <c r="O125" i="9"/>
  <c r="N125" i="9"/>
  <c r="M125" i="9"/>
  <c r="L125" i="9"/>
  <c r="K125" i="9"/>
  <c r="J125" i="9"/>
  <c r="I125" i="9"/>
  <c r="H125" i="9"/>
  <c r="G125" i="9"/>
  <c r="F125" i="9"/>
  <c r="E125" i="9"/>
  <c r="D125" i="9"/>
  <c r="C125" i="9"/>
  <c r="B125" i="9"/>
  <c r="Y124" i="9"/>
  <c r="X124" i="9"/>
  <c r="W124" i="9"/>
  <c r="V124" i="9"/>
  <c r="U124" i="9"/>
  <c r="T124" i="9"/>
  <c r="S124" i="9"/>
  <c r="R124" i="9"/>
  <c r="Q124" i="9"/>
  <c r="P124" i="9"/>
  <c r="O124" i="9"/>
  <c r="N124" i="9"/>
  <c r="M124" i="9"/>
  <c r="L124" i="9"/>
  <c r="K124" i="9"/>
  <c r="J124" i="9"/>
  <c r="I124" i="9"/>
  <c r="H124" i="9"/>
  <c r="G124" i="9"/>
  <c r="F124" i="9"/>
  <c r="E124" i="9"/>
  <c r="D124" i="9"/>
  <c r="C124" i="9"/>
  <c r="B124" i="9"/>
  <c r="Y123" i="9"/>
  <c r="X123" i="9"/>
  <c r="W123" i="9"/>
  <c r="V123" i="9"/>
  <c r="U123" i="9"/>
  <c r="T123" i="9"/>
  <c r="S123" i="9"/>
  <c r="R123" i="9"/>
  <c r="Q123" i="9"/>
  <c r="P123" i="9"/>
  <c r="O123" i="9"/>
  <c r="N123" i="9"/>
  <c r="M123" i="9"/>
  <c r="L123" i="9"/>
  <c r="K123" i="9"/>
  <c r="J123" i="9"/>
  <c r="I123" i="9"/>
  <c r="H123" i="9"/>
  <c r="G123" i="9"/>
  <c r="F123" i="9"/>
  <c r="E123" i="9"/>
  <c r="D123" i="9"/>
  <c r="C123" i="9"/>
  <c r="B123" i="9"/>
  <c r="Y122" i="9"/>
  <c r="X122" i="9"/>
  <c r="W122" i="9"/>
  <c r="V122" i="9"/>
  <c r="U122" i="9"/>
  <c r="T122" i="9"/>
  <c r="S122" i="9"/>
  <c r="R122" i="9"/>
  <c r="Q122" i="9"/>
  <c r="P122" i="9"/>
  <c r="O122" i="9"/>
  <c r="N122" i="9"/>
  <c r="M122" i="9"/>
  <c r="L122" i="9"/>
  <c r="K122" i="9"/>
  <c r="J122" i="9"/>
  <c r="I122" i="9"/>
  <c r="H122" i="9"/>
  <c r="G122" i="9"/>
  <c r="F122" i="9"/>
  <c r="E122" i="9"/>
  <c r="D122" i="9"/>
  <c r="C122" i="9"/>
  <c r="B122" i="9"/>
  <c r="Y121" i="9"/>
  <c r="X121" i="9"/>
  <c r="W121" i="9"/>
  <c r="V121" i="9"/>
  <c r="U121" i="9"/>
  <c r="T121" i="9"/>
  <c r="S121" i="9"/>
  <c r="R121" i="9"/>
  <c r="Q121" i="9"/>
  <c r="P121" i="9"/>
  <c r="O121" i="9"/>
  <c r="N121" i="9"/>
  <c r="M121" i="9"/>
  <c r="L121" i="9"/>
  <c r="K121" i="9"/>
  <c r="J121" i="9"/>
  <c r="I121" i="9"/>
  <c r="H121" i="9"/>
  <c r="G121" i="9"/>
  <c r="F121" i="9"/>
  <c r="E121" i="9"/>
  <c r="D121" i="9"/>
  <c r="C121" i="9"/>
  <c r="B121" i="9"/>
  <c r="Y120" i="9"/>
  <c r="X120" i="9"/>
  <c r="W120" i="9"/>
  <c r="V120" i="9"/>
  <c r="U120" i="9"/>
  <c r="T120" i="9"/>
  <c r="S120" i="9"/>
  <c r="R120" i="9"/>
  <c r="Q120" i="9"/>
  <c r="P120" i="9"/>
  <c r="O120" i="9"/>
  <c r="N120" i="9"/>
  <c r="M120" i="9"/>
  <c r="L120" i="9"/>
  <c r="K120" i="9"/>
  <c r="J120" i="9"/>
  <c r="I120" i="9"/>
  <c r="H120" i="9"/>
  <c r="G120" i="9"/>
  <c r="F120" i="9"/>
  <c r="E120" i="9"/>
  <c r="D120" i="9"/>
  <c r="D117" i="9" s="1"/>
  <c r="C120" i="9"/>
  <c r="C117" i="9" s="1"/>
  <c r="B120" i="9"/>
  <c r="B117" i="9" s="1"/>
  <c r="Y119" i="9"/>
  <c r="X119" i="9"/>
  <c r="W119" i="9"/>
  <c r="V119" i="9"/>
  <c r="U119" i="9"/>
  <c r="T119" i="9"/>
  <c r="S119" i="9"/>
  <c r="S117" i="9" s="1"/>
  <c r="R119" i="9"/>
  <c r="Q119" i="9"/>
  <c r="Q117" i="9" s="1"/>
  <c r="P119" i="9"/>
  <c r="O119" i="9"/>
  <c r="N119" i="9"/>
  <c r="N117" i="9" s="1"/>
  <c r="M119" i="9"/>
  <c r="L119" i="9"/>
  <c r="K119" i="9"/>
  <c r="J119" i="9"/>
  <c r="I119" i="9"/>
  <c r="H119" i="9"/>
  <c r="G119" i="9"/>
  <c r="F119" i="9"/>
  <c r="E119" i="9"/>
  <c r="D119" i="9"/>
  <c r="C119" i="9"/>
  <c r="B119" i="9"/>
  <c r="Y118" i="9"/>
  <c r="Y117" i="9" s="1"/>
  <c r="X118" i="9"/>
  <c r="X117" i="9" s="1"/>
  <c r="W118" i="9"/>
  <c r="W117" i="9" s="1"/>
  <c r="V118" i="9"/>
  <c r="V117" i="9" s="1"/>
  <c r="U118" i="9"/>
  <c r="U117" i="9" s="1"/>
  <c r="T118" i="9"/>
  <c r="S118" i="9"/>
  <c r="R118" i="9"/>
  <c r="Q118" i="9"/>
  <c r="P118" i="9"/>
  <c r="P117" i="9" s="1"/>
  <c r="O118" i="9"/>
  <c r="O117" i="9" s="1"/>
  <c r="N118" i="9"/>
  <c r="M118" i="9"/>
  <c r="M117" i="9" s="1"/>
  <c r="L118" i="9"/>
  <c r="L117" i="9" s="1"/>
  <c r="K118" i="9"/>
  <c r="J118" i="9"/>
  <c r="J117" i="9" s="1"/>
  <c r="I118" i="9"/>
  <c r="H118" i="9"/>
  <c r="H117" i="9" s="1"/>
  <c r="G118" i="9"/>
  <c r="G117" i="9" s="1"/>
  <c r="F118" i="9"/>
  <c r="F117" i="9" s="1"/>
  <c r="E118" i="9"/>
  <c r="E117" i="9" s="1"/>
  <c r="D118" i="9"/>
  <c r="C118" i="9"/>
  <c r="B118" i="9"/>
  <c r="T117" i="9"/>
  <c r="K117" i="9"/>
  <c r="I117" i="9"/>
  <c r="Y114" i="9"/>
  <c r="X114" i="9"/>
  <c r="W114" i="9"/>
  <c r="V114" i="9"/>
  <c r="U114" i="9"/>
  <c r="T114" i="9"/>
  <c r="S114" i="9"/>
  <c r="R114" i="9"/>
  <c r="Q114" i="9"/>
  <c r="P114" i="9"/>
  <c r="O114" i="9"/>
  <c r="N114" i="9"/>
  <c r="M114" i="9"/>
  <c r="L114" i="9"/>
  <c r="K114" i="9"/>
  <c r="J114" i="9"/>
  <c r="I114" i="9"/>
  <c r="H114" i="9"/>
  <c r="G114" i="9"/>
  <c r="F114" i="9"/>
  <c r="E114" i="9"/>
  <c r="D114" i="9"/>
  <c r="C114" i="9"/>
  <c r="B114" i="9"/>
  <c r="Y113" i="9"/>
  <c r="X113" i="9"/>
  <c r="W113" i="9"/>
  <c r="V113" i="9"/>
  <c r="U113" i="9"/>
  <c r="T113" i="9"/>
  <c r="S113" i="9"/>
  <c r="R113" i="9"/>
  <c r="Q113" i="9"/>
  <c r="P113" i="9"/>
  <c r="O113" i="9"/>
  <c r="N113" i="9"/>
  <c r="M113" i="9"/>
  <c r="L113" i="9"/>
  <c r="K113" i="9"/>
  <c r="J113" i="9"/>
  <c r="I113" i="9"/>
  <c r="H113" i="9"/>
  <c r="G113" i="9"/>
  <c r="F113" i="9"/>
  <c r="E113" i="9"/>
  <c r="D113" i="9"/>
  <c r="C113" i="9"/>
  <c r="B113" i="9"/>
  <c r="Y112" i="9"/>
  <c r="X112" i="9"/>
  <c r="W112" i="9"/>
  <c r="V112" i="9"/>
  <c r="U112" i="9"/>
  <c r="T112" i="9"/>
  <c r="S112" i="9"/>
  <c r="R112" i="9"/>
  <c r="Q112" i="9"/>
  <c r="P112" i="9"/>
  <c r="O112" i="9"/>
  <c r="N112" i="9"/>
  <c r="M112" i="9"/>
  <c r="L112" i="9"/>
  <c r="K112" i="9"/>
  <c r="J112" i="9"/>
  <c r="I112" i="9"/>
  <c r="H112" i="9"/>
  <c r="G112" i="9"/>
  <c r="F112" i="9"/>
  <c r="E112" i="9"/>
  <c r="D112" i="9"/>
  <c r="C112" i="9"/>
  <c r="B112" i="9"/>
  <c r="K111" i="9"/>
  <c r="C111" i="9"/>
  <c r="Y110" i="9"/>
  <c r="X110" i="9"/>
  <c r="W110" i="9"/>
  <c r="V110" i="9"/>
  <c r="U110" i="9"/>
  <c r="T110" i="9"/>
  <c r="S110" i="9"/>
  <c r="R110" i="9"/>
  <c r="Q110" i="9"/>
  <c r="P110" i="9"/>
  <c r="O110" i="9"/>
  <c r="N110" i="9"/>
  <c r="M110" i="9"/>
  <c r="L110" i="9"/>
  <c r="K110" i="9"/>
  <c r="J110" i="9"/>
  <c r="I110" i="9"/>
  <c r="H110" i="9"/>
  <c r="G110" i="9"/>
  <c r="F110" i="9"/>
  <c r="E110" i="9"/>
  <c r="D110" i="9"/>
  <c r="C110" i="9"/>
  <c r="B110" i="9"/>
  <c r="Y109" i="9"/>
  <c r="X109" i="9"/>
  <c r="W109" i="9"/>
  <c r="V109" i="9"/>
  <c r="U109" i="9"/>
  <c r="T109" i="9"/>
  <c r="S109" i="9"/>
  <c r="R109" i="9"/>
  <c r="Q109" i="9"/>
  <c r="P109" i="9"/>
  <c r="O109" i="9"/>
  <c r="N109" i="9"/>
  <c r="M109" i="9"/>
  <c r="L109" i="9"/>
  <c r="K109" i="9"/>
  <c r="J109" i="9"/>
  <c r="I109" i="9"/>
  <c r="H109" i="9"/>
  <c r="G109" i="9"/>
  <c r="F109" i="9"/>
  <c r="E109" i="9"/>
  <c r="D109" i="9"/>
  <c r="C109" i="9"/>
  <c r="B109" i="9"/>
  <c r="Y108" i="9"/>
  <c r="X108" i="9"/>
  <c r="W108" i="9"/>
  <c r="V108" i="9"/>
  <c r="U108" i="9"/>
  <c r="T108" i="9"/>
  <c r="S108" i="9"/>
  <c r="R108" i="9"/>
  <c r="Q108" i="9"/>
  <c r="P108" i="9"/>
  <c r="O108" i="9"/>
  <c r="N108" i="9"/>
  <c r="M108" i="9"/>
  <c r="L108" i="9"/>
  <c r="K108" i="9"/>
  <c r="J108" i="9"/>
  <c r="I108" i="9"/>
  <c r="H108" i="9"/>
  <c r="G108" i="9"/>
  <c r="F108" i="9"/>
  <c r="E108" i="9"/>
  <c r="D108" i="9"/>
  <c r="C108" i="9"/>
  <c r="B108" i="9"/>
  <c r="Y107" i="9"/>
  <c r="X107" i="9"/>
  <c r="W107" i="9"/>
  <c r="V107" i="9"/>
  <c r="U107" i="9"/>
  <c r="T107" i="9"/>
  <c r="S107" i="9"/>
  <c r="R107" i="9"/>
  <c r="Q107" i="9"/>
  <c r="P107" i="9"/>
  <c r="O107" i="9"/>
  <c r="N107" i="9"/>
  <c r="M107" i="9"/>
  <c r="L107" i="9"/>
  <c r="K107" i="9"/>
  <c r="J107" i="9"/>
  <c r="I107" i="9"/>
  <c r="H107" i="9"/>
  <c r="G107" i="9"/>
  <c r="F107" i="9"/>
  <c r="E107" i="9"/>
  <c r="D107" i="9"/>
  <c r="C107" i="9"/>
  <c r="B107" i="9"/>
  <c r="Y106" i="9"/>
  <c r="X106" i="9"/>
  <c r="W106" i="9"/>
  <c r="V106" i="9"/>
  <c r="U106" i="9"/>
  <c r="T106" i="9"/>
  <c r="S106" i="9"/>
  <c r="R106" i="9"/>
  <c r="Q106" i="9"/>
  <c r="P106" i="9"/>
  <c r="O106" i="9"/>
  <c r="N106" i="9"/>
  <c r="M106" i="9"/>
  <c r="L106" i="9"/>
  <c r="K106" i="9"/>
  <c r="J106" i="9"/>
  <c r="I106" i="9"/>
  <c r="H106" i="9"/>
  <c r="G106" i="9"/>
  <c r="F106" i="9"/>
  <c r="E106" i="9"/>
  <c r="D106" i="9"/>
  <c r="C106" i="9"/>
  <c r="B106" i="9"/>
  <c r="Y105" i="9"/>
  <c r="X105" i="9"/>
  <c r="W105" i="9"/>
  <c r="V105" i="9"/>
  <c r="U105" i="9"/>
  <c r="T105" i="9"/>
  <c r="S105" i="9"/>
  <c r="R105" i="9"/>
  <c r="Q105" i="9"/>
  <c r="P105" i="9"/>
  <c r="O105" i="9"/>
  <c r="N105" i="9"/>
  <c r="M105" i="9"/>
  <c r="L105" i="9"/>
  <c r="K105" i="9"/>
  <c r="J105" i="9"/>
  <c r="I105" i="9"/>
  <c r="H105" i="9"/>
  <c r="G105" i="9"/>
  <c r="G100" i="9" s="1"/>
  <c r="F105" i="9"/>
  <c r="E105" i="9"/>
  <c r="D105" i="9"/>
  <c r="C105" i="9"/>
  <c r="B105" i="9"/>
  <c r="Y104" i="9"/>
  <c r="X104" i="9"/>
  <c r="W104" i="9"/>
  <c r="V104" i="9"/>
  <c r="U104" i="9"/>
  <c r="T104" i="9"/>
  <c r="S104" i="9"/>
  <c r="R104" i="9"/>
  <c r="Q104" i="9"/>
  <c r="P104" i="9"/>
  <c r="O104" i="9"/>
  <c r="N104" i="9"/>
  <c r="M104" i="9"/>
  <c r="L104" i="9"/>
  <c r="K104" i="9"/>
  <c r="J104" i="9"/>
  <c r="I104" i="9"/>
  <c r="H104" i="9"/>
  <c r="G104" i="9"/>
  <c r="F104" i="9"/>
  <c r="E104" i="9"/>
  <c r="D104" i="9"/>
  <c r="C104" i="9"/>
  <c r="B104" i="9"/>
  <c r="Y103" i="9"/>
  <c r="X103" i="9"/>
  <c r="W103" i="9"/>
  <c r="V103" i="9"/>
  <c r="U103" i="9"/>
  <c r="T103" i="9"/>
  <c r="S103" i="9"/>
  <c r="R103" i="9"/>
  <c r="Q103" i="9"/>
  <c r="P103" i="9"/>
  <c r="O103" i="9"/>
  <c r="N103" i="9"/>
  <c r="M103" i="9"/>
  <c r="L103" i="9"/>
  <c r="K103" i="9"/>
  <c r="J103" i="9"/>
  <c r="J100" i="9" s="1"/>
  <c r="I103" i="9"/>
  <c r="I100" i="9" s="1"/>
  <c r="H103" i="9"/>
  <c r="H100" i="9" s="1"/>
  <c r="G103" i="9"/>
  <c r="F103" i="9"/>
  <c r="E103" i="9"/>
  <c r="D103" i="9"/>
  <c r="C103" i="9"/>
  <c r="B103" i="9"/>
  <c r="Y102" i="9"/>
  <c r="Y100" i="9" s="1"/>
  <c r="X102" i="9"/>
  <c r="W102" i="9"/>
  <c r="W100" i="9" s="1"/>
  <c r="V102" i="9"/>
  <c r="U102" i="9"/>
  <c r="T102" i="9"/>
  <c r="T100" i="9" s="1"/>
  <c r="S102" i="9"/>
  <c r="R102" i="9"/>
  <c r="Q102" i="9"/>
  <c r="P102" i="9"/>
  <c r="O102" i="9"/>
  <c r="N102" i="9"/>
  <c r="M102" i="9"/>
  <c r="L102" i="9"/>
  <c r="K102" i="9"/>
  <c r="J102" i="9"/>
  <c r="I102" i="9"/>
  <c r="H102" i="9"/>
  <c r="G102" i="9"/>
  <c r="F102" i="9"/>
  <c r="E102" i="9"/>
  <c r="D102" i="9"/>
  <c r="C102" i="9"/>
  <c r="B102" i="9"/>
  <c r="Y101" i="9"/>
  <c r="X101" i="9"/>
  <c r="W101" i="9"/>
  <c r="V101" i="9"/>
  <c r="V100" i="9" s="1"/>
  <c r="U101" i="9"/>
  <c r="U100" i="9" s="1"/>
  <c r="T101" i="9"/>
  <c r="S101" i="9"/>
  <c r="S100" i="9" s="1"/>
  <c r="R101" i="9"/>
  <c r="R100" i="9" s="1"/>
  <c r="Q101" i="9"/>
  <c r="P101" i="9"/>
  <c r="P100" i="9" s="1"/>
  <c r="O101" i="9"/>
  <c r="N101" i="9"/>
  <c r="N100" i="9" s="1"/>
  <c r="M101" i="9"/>
  <c r="M100" i="9" s="1"/>
  <c r="L101" i="9"/>
  <c r="L100" i="9" s="1"/>
  <c r="K101" i="9"/>
  <c r="K100" i="9" s="1"/>
  <c r="J101" i="9"/>
  <c r="I101" i="9"/>
  <c r="H101" i="9"/>
  <c r="G101" i="9"/>
  <c r="F101" i="9"/>
  <c r="F100" i="9" s="1"/>
  <c r="E101" i="9"/>
  <c r="E100" i="9" s="1"/>
  <c r="D101" i="9"/>
  <c r="D100" i="9" s="1"/>
  <c r="C101" i="9"/>
  <c r="C100" i="9" s="1"/>
  <c r="B101" i="9"/>
  <c r="B100" i="9" s="1"/>
  <c r="X100" i="9"/>
  <c r="Q100" i="9"/>
  <c r="O100" i="9"/>
  <c r="Y79" i="9"/>
  <c r="Y156" i="9" s="1"/>
  <c r="X79" i="9"/>
  <c r="X156" i="9" s="1"/>
  <c r="W79" i="9"/>
  <c r="W156" i="9" s="1"/>
  <c r="W147" i="9" s="1"/>
  <c r="V79" i="9"/>
  <c r="V156" i="9" s="1"/>
  <c r="U79" i="9"/>
  <c r="U156" i="9" s="1"/>
  <c r="T79" i="9"/>
  <c r="T156" i="9" s="1"/>
  <c r="S79" i="9"/>
  <c r="S156" i="9" s="1"/>
  <c r="S147" i="9" s="1"/>
  <c r="R79" i="9"/>
  <c r="R156" i="9" s="1"/>
  <c r="Q79" i="9"/>
  <c r="Q156" i="9" s="1"/>
  <c r="P79" i="9"/>
  <c r="P156" i="9" s="1"/>
  <c r="O79" i="9"/>
  <c r="O156" i="9" s="1"/>
  <c r="N79" i="9"/>
  <c r="N156" i="9" s="1"/>
  <c r="M79" i="9"/>
  <c r="M156" i="9" s="1"/>
  <c r="L79" i="9"/>
  <c r="L156" i="9" s="1"/>
  <c r="K79" i="9"/>
  <c r="K156" i="9" s="1"/>
  <c r="K147" i="9" s="1"/>
  <c r="J79" i="9"/>
  <c r="J156" i="9" s="1"/>
  <c r="I79" i="9"/>
  <c r="I156" i="9" s="1"/>
  <c r="H79" i="9"/>
  <c r="H156" i="9" s="1"/>
  <c r="G79" i="9"/>
  <c r="G156" i="9" s="1"/>
  <c r="F79" i="9"/>
  <c r="F156" i="9" s="1"/>
  <c r="E79" i="9"/>
  <c r="E156" i="9" s="1"/>
  <c r="D79" i="9"/>
  <c r="D156" i="9" s="1"/>
  <c r="C79" i="9"/>
  <c r="C156" i="9" s="1"/>
  <c r="B79" i="9"/>
  <c r="B156" i="9" s="1"/>
  <c r="Y35" i="9"/>
  <c r="Y145" i="9" s="1"/>
  <c r="X35" i="9"/>
  <c r="X145" i="9" s="1"/>
  <c r="W35" i="9"/>
  <c r="W145" i="9" s="1"/>
  <c r="V35" i="9"/>
  <c r="V145" i="9" s="1"/>
  <c r="U35" i="9"/>
  <c r="U145" i="9" s="1"/>
  <c r="T35" i="9"/>
  <c r="T145" i="9" s="1"/>
  <c r="S35" i="9"/>
  <c r="S145" i="9" s="1"/>
  <c r="S136" i="9" s="1"/>
  <c r="R35" i="9"/>
  <c r="R145" i="9" s="1"/>
  <c r="Q35" i="9"/>
  <c r="Q145" i="9" s="1"/>
  <c r="P35" i="9"/>
  <c r="P145" i="9" s="1"/>
  <c r="O35" i="9"/>
  <c r="O145" i="9" s="1"/>
  <c r="O136" i="9" s="1"/>
  <c r="N35" i="9"/>
  <c r="N145" i="9" s="1"/>
  <c r="M35" i="9"/>
  <c r="M145" i="9" s="1"/>
  <c r="L35" i="9"/>
  <c r="L145" i="9" s="1"/>
  <c r="K35" i="9"/>
  <c r="K145" i="9" s="1"/>
  <c r="J35" i="9"/>
  <c r="J145" i="9" s="1"/>
  <c r="I35" i="9"/>
  <c r="I145" i="9" s="1"/>
  <c r="H35" i="9"/>
  <c r="H145" i="9" s="1"/>
  <c r="G35" i="9"/>
  <c r="G145" i="9" s="1"/>
  <c r="G136" i="9" s="1"/>
  <c r="F35" i="9"/>
  <c r="F145" i="9" s="1"/>
  <c r="E35" i="9"/>
  <c r="E145" i="9" s="1"/>
  <c r="D35" i="9"/>
  <c r="D145" i="9" s="1"/>
  <c r="C35" i="9"/>
  <c r="C145" i="9" s="1"/>
  <c r="B35" i="9"/>
  <c r="B145" i="9" s="1"/>
  <c r="Y64" i="8"/>
  <c r="X64" i="8"/>
  <c r="W64" i="8"/>
  <c r="V64" i="8"/>
  <c r="U64" i="8"/>
  <c r="T64" i="8"/>
  <c r="S64" i="8"/>
  <c r="R64" i="8"/>
  <c r="Q64" i="8"/>
  <c r="P64" i="8"/>
  <c r="O64" i="8"/>
  <c r="N64" i="8"/>
  <c r="M64" i="8"/>
  <c r="L64" i="8"/>
  <c r="K64" i="8"/>
  <c r="J64" i="8"/>
  <c r="I64" i="8"/>
  <c r="H64" i="8"/>
  <c r="G64" i="8"/>
  <c r="F64" i="8"/>
  <c r="E64" i="8"/>
  <c r="D64" i="8"/>
  <c r="C64" i="8"/>
  <c r="B64" i="8"/>
  <c r="Y63" i="8"/>
  <c r="X63" i="8"/>
  <c r="W63" i="8"/>
  <c r="V63" i="8"/>
  <c r="U63" i="8"/>
  <c r="T63" i="8"/>
  <c r="S63" i="8"/>
  <c r="R63" i="8"/>
  <c r="Q63" i="8"/>
  <c r="P63" i="8"/>
  <c r="O63" i="8"/>
  <c r="N63" i="8"/>
  <c r="M63" i="8"/>
  <c r="L63" i="8"/>
  <c r="K63" i="8"/>
  <c r="J63" i="8"/>
  <c r="I63" i="8"/>
  <c r="H63" i="8"/>
  <c r="G63" i="8"/>
  <c r="F63" i="8"/>
  <c r="E63" i="8"/>
  <c r="D63" i="8"/>
  <c r="C63" i="8"/>
  <c r="B63" i="8"/>
  <c r="B62" i="8"/>
  <c r="S56" i="8"/>
  <c r="S101" i="4" s="1"/>
  <c r="R56" i="8"/>
  <c r="Q56" i="8"/>
  <c r="I55" i="8"/>
  <c r="B55" i="8"/>
  <c r="B54" i="8" s="1"/>
  <c r="B99" i="4" s="1"/>
  <c r="Y53" i="8"/>
  <c r="Y39" i="7" s="1"/>
  <c r="X53" i="8"/>
  <c r="X39" i="7" s="1"/>
  <c r="W53" i="8"/>
  <c r="W39" i="7" s="1"/>
  <c r="V53" i="8"/>
  <c r="V39" i="7" s="1"/>
  <c r="U53" i="8"/>
  <c r="T53" i="8"/>
  <c r="S53" i="8"/>
  <c r="R53" i="8"/>
  <c r="R39" i="7" s="1"/>
  <c r="Q53" i="8"/>
  <c r="Q39" i="7" s="1"/>
  <c r="P53" i="8"/>
  <c r="P39" i="7" s="1"/>
  <c r="O53" i="8"/>
  <c r="O39" i="7" s="1"/>
  <c r="N53" i="8"/>
  <c r="N39" i="7" s="1"/>
  <c r="M53" i="8"/>
  <c r="M39" i="7" s="1"/>
  <c r="L53" i="8"/>
  <c r="L39" i="7" s="1"/>
  <c r="K53" i="8"/>
  <c r="K39" i="7" s="1"/>
  <c r="J53" i="8"/>
  <c r="J39" i="7" s="1"/>
  <c r="I53" i="8"/>
  <c r="H53" i="8"/>
  <c r="G53" i="8"/>
  <c r="F53" i="8"/>
  <c r="E53" i="8"/>
  <c r="E39" i="7" s="1"/>
  <c r="D53" i="8"/>
  <c r="C53" i="8"/>
  <c r="C39" i="7" s="1"/>
  <c r="B53" i="8"/>
  <c r="B39" i="7" s="1"/>
  <c r="Y49" i="8"/>
  <c r="X49" i="8"/>
  <c r="X47" i="8" s="1"/>
  <c r="X52" i="4" s="1"/>
  <c r="W49" i="8"/>
  <c r="V49" i="8"/>
  <c r="V47" i="8" s="1"/>
  <c r="V52" i="4" s="1"/>
  <c r="U49" i="8"/>
  <c r="U54" i="4" s="1"/>
  <c r="T49" i="8"/>
  <c r="T54" i="4" s="1"/>
  <c r="S49" i="8"/>
  <c r="R49" i="8"/>
  <c r="R67" i="8" s="1"/>
  <c r="R156" i="4" s="1"/>
  <c r="Q49" i="8"/>
  <c r="Q54" i="4" s="1"/>
  <c r="P49" i="8"/>
  <c r="P54" i="4" s="1"/>
  <c r="O49" i="8"/>
  <c r="O54" i="4" s="1"/>
  <c r="N49" i="8"/>
  <c r="M49" i="8"/>
  <c r="L49" i="8"/>
  <c r="K49" i="8"/>
  <c r="J49" i="8"/>
  <c r="I49" i="8"/>
  <c r="H49" i="8"/>
  <c r="G49" i="8"/>
  <c r="F49" i="8"/>
  <c r="E49" i="8"/>
  <c r="E47" i="8" s="1"/>
  <c r="E52" i="4" s="1"/>
  <c r="D49" i="8"/>
  <c r="D47" i="8" s="1"/>
  <c r="D52" i="4" s="1"/>
  <c r="C49" i="8"/>
  <c r="B49" i="8"/>
  <c r="Y48" i="8"/>
  <c r="X48" i="8"/>
  <c r="X53" i="4" s="1"/>
  <c r="W48" i="8"/>
  <c r="W53" i="4" s="1"/>
  <c r="V48" i="8"/>
  <c r="V53" i="4" s="1"/>
  <c r="U48" i="8"/>
  <c r="U53" i="4" s="1"/>
  <c r="T48" i="8"/>
  <c r="S48" i="8"/>
  <c r="R48" i="8"/>
  <c r="Q48" i="8"/>
  <c r="P48" i="8"/>
  <c r="O48" i="8"/>
  <c r="N48" i="8"/>
  <c r="M48" i="8"/>
  <c r="M53" i="4" s="1"/>
  <c r="L48" i="8"/>
  <c r="L53" i="4" s="1"/>
  <c r="K48" i="8"/>
  <c r="J48" i="8"/>
  <c r="J53" i="4" s="1"/>
  <c r="I48" i="8"/>
  <c r="I66" i="8" s="1"/>
  <c r="I155" i="4" s="1"/>
  <c r="H48" i="8"/>
  <c r="G48" i="8"/>
  <c r="F48" i="8"/>
  <c r="E48" i="8"/>
  <c r="D48" i="8"/>
  <c r="D53" i="4" s="1"/>
  <c r="C48" i="8"/>
  <c r="C53" i="4" s="1"/>
  <c r="B48" i="8"/>
  <c r="N47" i="8"/>
  <c r="N52" i="4" s="1"/>
  <c r="M47" i="8"/>
  <c r="M52" i="4" s="1"/>
  <c r="L47" i="8"/>
  <c r="L52" i="4" s="1"/>
  <c r="K47" i="8"/>
  <c r="Y38" i="8"/>
  <c r="X38" i="8"/>
  <c r="W38" i="8"/>
  <c r="V38" i="8"/>
  <c r="U38" i="8"/>
  <c r="T38" i="8"/>
  <c r="S38" i="8"/>
  <c r="R38" i="8"/>
  <c r="Q38" i="8"/>
  <c r="P38" i="8"/>
  <c r="O38" i="8"/>
  <c r="N38" i="8"/>
  <c r="M38" i="8"/>
  <c r="L38" i="8"/>
  <c r="K38" i="8"/>
  <c r="J38" i="8"/>
  <c r="I38" i="8"/>
  <c r="H38" i="8"/>
  <c r="G38" i="8"/>
  <c r="F38" i="8"/>
  <c r="E38" i="8"/>
  <c r="D38" i="8"/>
  <c r="C38" i="8"/>
  <c r="B38" i="8"/>
  <c r="Y35" i="8"/>
  <c r="X35" i="8"/>
  <c r="W35" i="8"/>
  <c r="V35" i="8"/>
  <c r="U35" i="8"/>
  <c r="T35" i="8"/>
  <c r="S35" i="8"/>
  <c r="R35" i="8"/>
  <c r="Q35" i="8"/>
  <c r="P35" i="8"/>
  <c r="O35" i="8"/>
  <c r="N35" i="8"/>
  <c r="M35" i="8"/>
  <c r="L35" i="8"/>
  <c r="K35" i="8"/>
  <c r="J35" i="8"/>
  <c r="I35" i="8"/>
  <c r="H35" i="8"/>
  <c r="G35" i="8"/>
  <c r="F35" i="8"/>
  <c r="E35" i="8"/>
  <c r="D35" i="8"/>
  <c r="C35" i="8"/>
  <c r="B35" i="8"/>
  <c r="Y29" i="8"/>
  <c r="X29" i="8"/>
  <c r="W29" i="8"/>
  <c r="V29" i="8"/>
  <c r="U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B29" i="8"/>
  <c r="Y26" i="8"/>
  <c r="X26" i="8"/>
  <c r="W26" i="8"/>
  <c r="V26" i="8"/>
  <c r="U26" i="8"/>
  <c r="T26" i="8"/>
  <c r="S26" i="8"/>
  <c r="R26" i="8"/>
  <c r="Q26" i="8"/>
  <c r="P26" i="8"/>
  <c r="O26" i="8"/>
  <c r="N26" i="8"/>
  <c r="M26" i="8"/>
  <c r="L26" i="8"/>
  <c r="K26" i="8"/>
  <c r="J26" i="8"/>
  <c r="I26" i="8"/>
  <c r="H26" i="8"/>
  <c r="G26" i="8"/>
  <c r="F26" i="8"/>
  <c r="E26" i="8"/>
  <c r="D26" i="8"/>
  <c r="C26" i="8"/>
  <c r="B26" i="8"/>
  <c r="Y22" i="8"/>
  <c r="Y20" i="8" s="1"/>
  <c r="X22" i="8"/>
  <c r="X20" i="8" s="1"/>
  <c r="W22" i="8"/>
  <c r="W20" i="8" s="1"/>
  <c r="V22" i="8"/>
  <c r="V20" i="8" s="1"/>
  <c r="U22" i="8"/>
  <c r="T22" i="8"/>
  <c r="S22" i="8"/>
  <c r="R22" i="8"/>
  <c r="Q22" i="8"/>
  <c r="P22" i="8"/>
  <c r="O22" i="8"/>
  <c r="N22" i="8"/>
  <c r="M22" i="8"/>
  <c r="L22" i="8"/>
  <c r="K22" i="8"/>
  <c r="J22" i="8"/>
  <c r="J20" i="8" s="1"/>
  <c r="I22" i="8"/>
  <c r="H22" i="8"/>
  <c r="G22" i="8"/>
  <c r="G20" i="8" s="1"/>
  <c r="F22" i="8"/>
  <c r="E22" i="8"/>
  <c r="E20" i="8" s="1"/>
  <c r="D22" i="8"/>
  <c r="D20" i="8" s="1"/>
  <c r="C22" i="8"/>
  <c r="B22" i="8"/>
  <c r="Y21" i="8"/>
  <c r="X21" i="8"/>
  <c r="W21" i="8"/>
  <c r="V21" i="8"/>
  <c r="U21" i="8"/>
  <c r="U20" i="8" s="1"/>
  <c r="T21" i="8"/>
  <c r="T20" i="8" s="1"/>
  <c r="S21" i="8"/>
  <c r="S20" i="8" s="1"/>
  <c r="R21" i="8"/>
  <c r="R20" i="8" s="1"/>
  <c r="Q21" i="8"/>
  <c r="Q20" i="8" s="1"/>
  <c r="P21" i="8"/>
  <c r="P20" i="8" s="1"/>
  <c r="O21" i="8"/>
  <c r="O20" i="8" s="1"/>
  <c r="N21" i="8"/>
  <c r="M21" i="8"/>
  <c r="L21" i="8"/>
  <c r="K21" i="8"/>
  <c r="J21" i="8"/>
  <c r="I21" i="8"/>
  <c r="I20" i="8" s="1"/>
  <c r="H21" i="8"/>
  <c r="H20" i="8" s="1"/>
  <c r="G21" i="8"/>
  <c r="F21" i="8"/>
  <c r="F20" i="8" s="1"/>
  <c r="E21" i="8"/>
  <c r="D21" i="8"/>
  <c r="C21" i="8"/>
  <c r="C20" i="8" s="1"/>
  <c r="B21" i="8"/>
  <c r="N20" i="8"/>
  <c r="M20" i="8"/>
  <c r="L20" i="8"/>
  <c r="K20" i="8"/>
  <c r="B20" i="8"/>
  <c r="Y19" i="8"/>
  <c r="X19" i="8"/>
  <c r="W19" i="8"/>
  <c r="V19" i="8"/>
  <c r="U19" i="8"/>
  <c r="T19" i="8"/>
  <c r="S19" i="8"/>
  <c r="R19" i="8"/>
  <c r="Q19" i="8"/>
  <c r="P19" i="8"/>
  <c r="O19" i="8"/>
  <c r="N19" i="8"/>
  <c r="M19" i="8"/>
  <c r="M17" i="8" s="1"/>
  <c r="L19" i="8"/>
  <c r="K19" i="8"/>
  <c r="J19" i="8"/>
  <c r="J17" i="8" s="1"/>
  <c r="I19" i="8"/>
  <c r="I17" i="8" s="1"/>
  <c r="H19" i="8"/>
  <c r="G19" i="8"/>
  <c r="F19" i="8"/>
  <c r="E19" i="8"/>
  <c r="D19" i="8"/>
  <c r="C19" i="8"/>
  <c r="Y18" i="8"/>
  <c r="X18" i="8"/>
  <c r="X17" i="8" s="1"/>
  <c r="W18" i="8"/>
  <c r="V18" i="8"/>
  <c r="U18" i="8"/>
  <c r="U17" i="8" s="1"/>
  <c r="T18" i="8"/>
  <c r="S18" i="8"/>
  <c r="R18" i="8"/>
  <c r="R17" i="8" s="1"/>
  <c r="Q18" i="8"/>
  <c r="P18" i="8"/>
  <c r="P17" i="8" s="1"/>
  <c r="O18" i="8"/>
  <c r="O17" i="8" s="1"/>
  <c r="N18" i="8"/>
  <c r="N17" i="8" s="1"/>
  <c r="M18" i="8"/>
  <c r="L18" i="8"/>
  <c r="K18" i="8"/>
  <c r="J18" i="8"/>
  <c r="I18" i="8"/>
  <c r="H18" i="8"/>
  <c r="G18" i="8"/>
  <c r="F18" i="8"/>
  <c r="F17" i="8" s="1"/>
  <c r="E18" i="8"/>
  <c r="E17" i="8" s="1"/>
  <c r="D18" i="8"/>
  <c r="D17" i="8" s="1"/>
  <c r="C18" i="8"/>
  <c r="C17" i="8" s="1"/>
  <c r="V17" i="8"/>
  <c r="Y14" i="8"/>
  <c r="X14" i="8"/>
  <c r="W14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Y11" i="8"/>
  <c r="X11" i="8"/>
  <c r="W11" i="8"/>
  <c r="V11" i="8"/>
  <c r="U11" i="8"/>
  <c r="T11" i="8"/>
  <c r="S11" i="8"/>
  <c r="R11" i="8"/>
  <c r="Q11" i="8"/>
  <c r="P11" i="8"/>
  <c r="O11" i="8"/>
  <c r="N11" i="8"/>
  <c r="M11" i="8"/>
  <c r="L11" i="8"/>
  <c r="K11" i="8"/>
  <c r="J11" i="8"/>
  <c r="I11" i="8"/>
  <c r="H11" i="8"/>
  <c r="G11" i="8"/>
  <c r="F11" i="8"/>
  <c r="E11" i="8"/>
  <c r="D11" i="8"/>
  <c r="C11" i="8"/>
  <c r="B11" i="8"/>
  <c r="Y7" i="8"/>
  <c r="Y62" i="8" s="1"/>
  <c r="X7" i="8"/>
  <c r="X62" i="8" s="1"/>
  <c r="W7" i="8"/>
  <c r="W62" i="8" s="1"/>
  <c r="V7" i="8"/>
  <c r="V62" i="8" s="1"/>
  <c r="U7" i="8"/>
  <c r="U62" i="8" s="1"/>
  <c r="T7" i="8"/>
  <c r="T62" i="8" s="1"/>
  <c r="S7" i="8"/>
  <c r="S62" i="8" s="1"/>
  <c r="R7" i="8"/>
  <c r="R62" i="8" s="1"/>
  <c r="Q7" i="8"/>
  <c r="Q62" i="8" s="1"/>
  <c r="P7" i="8"/>
  <c r="P62" i="8" s="1"/>
  <c r="O7" i="8"/>
  <c r="O62" i="8" s="1"/>
  <c r="N7" i="8"/>
  <c r="N62" i="8" s="1"/>
  <c r="M7" i="8"/>
  <c r="M62" i="8" s="1"/>
  <c r="L7" i="8"/>
  <c r="L62" i="8" s="1"/>
  <c r="K7" i="8"/>
  <c r="K62" i="8" s="1"/>
  <c r="J7" i="8"/>
  <c r="J62" i="8" s="1"/>
  <c r="I7" i="8"/>
  <c r="I62" i="8" s="1"/>
  <c r="H7" i="8"/>
  <c r="H62" i="8" s="1"/>
  <c r="G7" i="8"/>
  <c r="G62" i="8" s="1"/>
  <c r="F7" i="8"/>
  <c r="F62" i="8" s="1"/>
  <c r="E7" i="8"/>
  <c r="E62" i="8" s="1"/>
  <c r="D7" i="8"/>
  <c r="D62" i="8" s="1"/>
  <c r="C7" i="8"/>
  <c r="C62" i="8" s="1"/>
  <c r="B7" i="8"/>
  <c r="Y3" i="8"/>
  <c r="Y4" i="4" s="1"/>
  <c r="X3" i="8"/>
  <c r="X4" i="4" s="1"/>
  <c r="W3" i="8"/>
  <c r="W4" i="4" s="1"/>
  <c r="V3" i="8"/>
  <c r="U3" i="8"/>
  <c r="U4" i="4" s="1"/>
  <c r="T3" i="8"/>
  <c r="S3" i="8"/>
  <c r="S58" i="8" s="1"/>
  <c r="R3" i="8"/>
  <c r="Q3" i="8"/>
  <c r="P3" i="8"/>
  <c r="O3" i="8"/>
  <c r="N3" i="8"/>
  <c r="M3" i="8"/>
  <c r="L3" i="8"/>
  <c r="K3" i="8"/>
  <c r="K58" i="8" s="1"/>
  <c r="J3" i="8"/>
  <c r="J4" i="4" s="1"/>
  <c r="I3" i="8"/>
  <c r="I4" i="4" s="1"/>
  <c r="H3" i="8"/>
  <c r="H4" i="4" s="1"/>
  <c r="G3" i="8"/>
  <c r="G4" i="4" s="1"/>
  <c r="F3" i="8"/>
  <c r="E3" i="8"/>
  <c r="D3" i="8"/>
  <c r="C3" i="8"/>
  <c r="C58" i="8" s="1"/>
  <c r="B3" i="8"/>
  <c r="A54" i="7"/>
  <c r="A53" i="7"/>
  <c r="A47" i="7"/>
  <c r="S42" i="7"/>
  <c r="R42" i="7"/>
  <c r="Q42" i="7"/>
  <c r="P42" i="7"/>
  <c r="O42" i="7"/>
  <c r="N42" i="7"/>
  <c r="M42" i="7"/>
  <c r="L42" i="7"/>
  <c r="K42" i="7"/>
  <c r="J42" i="7"/>
  <c r="I42" i="7"/>
  <c r="H42" i="7"/>
  <c r="G42" i="7"/>
  <c r="F42" i="7"/>
  <c r="E42" i="7"/>
  <c r="D42" i="7"/>
  <c r="C42" i="7"/>
  <c r="B42" i="7"/>
  <c r="Y41" i="7"/>
  <c r="X41" i="7"/>
  <c r="W41" i="7"/>
  <c r="V41" i="7"/>
  <c r="U41" i="7"/>
  <c r="R41" i="7"/>
  <c r="O41" i="7"/>
  <c r="H41" i="7"/>
  <c r="G41" i="7"/>
  <c r="F41" i="7"/>
  <c r="D41" i="7"/>
  <c r="C41" i="7"/>
  <c r="B41" i="7"/>
  <c r="U40" i="7"/>
  <c r="T40" i="7"/>
  <c r="S40" i="7"/>
  <c r="R40" i="7"/>
  <c r="Q40" i="7"/>
  <c r="P40" i="7"/>
  <c r="N40" i="7"/>
  <c r="M40" i="7"/>
  <c r="L40" i="7"/>
  <c r="U39" i="7"/>
  <c r="T39" i="7"/>
  <c r="S39" i="7"/>
  <c r="I39" i="7"/>
  <c r="H39" i="7"/>
  <c r="G39" i="7"/>
  <c r="F39" i="7"/>
  <c r="D39" i="7"/>
  <c r="O27" i="7"/>
  <c r="D27" i="7"/>
  <c r="K27" i="7"/>
  <c r="B27" i="7"/>
  <c r="V27" i="7"/>
  <c r="T27" i="7"/>
  <c r="J27" i="7"/>
  <c r="C27" i="7"/>
  <c r="Y27" i="7"/>
  <c r="X27" i="7"/>
  <c r="U27" i="7"/>
  <c r="S27" i="7"/>
  <c r="R27" i="7"/>
  <c r="Q27" i="7"/>
  <c r="P27" i="7"/>
  <c r="H27" i="7"/>
  <c r="G27" i="7"/>
  <c r="F27" i="7"/>
  <c r="E27" i="7"/>
  <c r="W27" i="7"/>
  <c r="N27" i="7"/>
  <c r="M27" i="7"/>
  <c r="L27" i="7"/>
  <c r="I27" i="7"/>
  <c r="C16" i="7"/>
  <c r="W16" i="7"/>
  <c r="V16" i="7"/>
  <c r="O16" i="7"/>
  <c r="N16" i="7"/>
  <c r="D16" i="7"/>
  <c r="Y16" i="7"/>
  <c r="T16" i="7"/>
  <c r="S16" i="7"/>
  <c r="R16" i="7"/>
  <c r="Q16" i="7"/>
  <c r="P16" i="7"/>
  <c r="K16" i="7"/>
  <c r="J16" i="7"/>
  <c r="H16" i="7"/>
  <c r="F16" i="7"/>
  <c r="E16" i="7"/>
  <c r="B16" i="7"/>
  <c r="X16" i="7"/>
  <c r="U16" i="7"/>
  <c r="M16" i="7"/>
  <c r="L16" i="7"/>
  <c r="I16" i="7"/>
  <c r="G16" i="7"/>
  <c r="C10" i="7"/>
  <c r="R10" i="7"/>
  <c r="S10" i="7"/>
  <c r="M10" i="7"/>
  <c r="H10" i="7"/>
  <c r="X10" i="7"/>
  <c r="W10" i="7"/>
  <c r="V10" i="7"/>
  <c r="U10" i="7"/>
  <c r="T10" i="7"/>
  <c r="O10" i="7"/>
  <c r="N10" i="7"/>
  <c r="L10" i="7"/>
  <c r="J10" i="7"/>
  <c r="I10" i="7"/>
  <c r="F10" i="7"/>
  <c r="D10" i="7"/>
  <c r="Y10" i="7"/>
  <c r="Q10" i="7"/>
  <c r="P10" i="7"/>
  <c r="K10" i="7"/>
  <c r="G10" i="7"/>
  <c r="E10" i="7"/>
  <c r="B10" i="7"/>
  <c r="Y51" i="7"/>
  <c r="X51" i="7"/>
  <c r="W51" i="7"/>
  <c r="V51" i="7"/>
  <c r="U51" i="7"/>
  <c r="T51" i="7"/>
  <c r="S51" i="7"/>
  <c r="R51" i="7"/>
  <c r="Q51" i="7"/>
  <c r="P51" i="7"/>
  <c r="O51" i="7"/>
  <c r="N51" i="7"/>
  <c r="M51" i="7"/>
  <c r="L51" i="7"/>
  <c r="K51" i="7"/>
  <c r="J51" i="7"/>
  <c r="I51" i="7"/>
  <c r="H51" i="7"/>
  <c r="G51" i="7"/>
  <c r="F51" i="7"/>
  <c r="E51" i="7"/>
  <c r="D51" i="7"/>
  <c r="C51" i="7"/>
  <c r="B51" i="7"/>
  <c r="Y50" i="7"/>
  <c r="X50" i="7"/>
  <c r="W50" i="7"/>
  <c r="V50" i="7"/>
  <c r="U50" i="7"/>
  <c r="T50" i="7"/>
  <c r="S50" i="7"/>
  <c r="R50" i="7"/>
  <c r="Q50" i="7"/>
  <c r="P50" i="7"/>
  <c r="O50" i="7"/>
  <c r="N50" i="7"/>
  <c r="M50" i="7"/>
  <c r="L50" i="7"/>
  <c r="K50" i="7"/>
  <c r="J50" i="7"/>
  <c r="I50" i="7"/>
  <c r="H50" i="7"/>
  <c r="G50" i="7"/>
  <c r="F50" i="7"/>
  <c r="E50" i="7"/>
  <c r="D50" i="7"/>
  <c r="C50" i="7"/>
  <c r="B50" i="7"/>
  <c r="Y49" i="7"/>
  <c r="X49" i="7"/>
  <c r="W49" i="7"/>
  <c r="V49" i="7"/>
  <c r="U49" i="7"/>
  <c r="T49" i="7"/>
  <c r="S49" i="7"/>
  <c r="R49" i="7"/>
  <c r="Q49" i="7"/>
  <c r="P49" i="7"/>
  <c r="O49" i="7"/>
  <c r="N49" i="7"/>
  <c r="M49" i="7"/>
  <c r="L49" i="7"/>
  <c r="K49" i="7"/>
  <c r="J49" i="7"/>
  <c r="I49" i="7"/>
  <c r="H49" i="7"/>
  <c r="G49" i="7"/>
  <c r="F49" i="7"/>
  <c r="E49" i="7"/>
  <c r="D49" i="7"/>
  <c r="C49" i="7"/>
  <c r="B49" i="7"/>
  <c r="Y48" i="7"/>
  <c r="X48" i="7"/>
  <c r="W48" i="7"/>
  <c r="V48" i="7"/>
  <c r="U48" i="7"/>
  <c r="T48" i="7"/>
  <c r="S48" i="7"/>
  <c r="R48" i="7"/>
  <c r="Q48" i="7"/>
  <c r="P48" i="7"/>
  <c r="O48" i="7"/>
  <c r="N48" i="7"/>
  <c r="M48" i="7"/>
  <c r="L48" i="7"/>
  <c r="K48" i="7"/>
  <c r="J48" i="7"/>
  <c r="I48" i="7"/>
  <c r="H48" i="7"/>
  <c r="G48" i="7"/>
  <c r="F48" i="7"/>
  <c r="E48" i="7"/>
  <c r="D48" i="7"/>
  <c r="C48" i="7"/>
  <c r="B48" i="7"/>
  <c r="A48" i="6"/>
  <c r="A47" i="6"/>
  <c r="A41" i="6"/>
  <c r="W27" i="6"/>
  <c r="U27" i="6"/>
  <c r="T27" i="6"/>
  <c r="J27" i="6"/>
  <c r="S27" i="6"/>
  <c r="R27" i="6"/>
  <c r="Q27" i="6"/>
  <c r="K27" i="6"/>
  <c r="F27" i="6"/>
  <c r="E27" i="6"/>
  <c r="X27" i="6"/>
  <c r="P27" i="6"/>
  <c r="O27" i="6"/>
  <c r="N27" i="6"/>
  <c r="M27" i="6"/>
  <c r="L27" i="6"/>
  <c r="I27" i="6"/>
  <c r="G27" i="6"/>
  <c r="D27" i="6"/>
  <c r="B27" i="6"/>
  <c r="Y27" i="6"/>
  <c r="V27" i="6"/>
  <c r="H27" i="6"/>
  <c r="C27" i="6"/>
  <c r="O16" i="6"/>
  <c r="K16" i="6"/>
  <c r="V16" i="6"/>
  <c r="G16" i="6"/>
  <c r="E16" i="6"/>
  <c r="D16" i="6"/>
  <c r="W16" i="6"/>
  <c r="R16" i="6"/>
  <c r="Q16" i="6"/>
  <c r="L16" i="6"/>
  <c r="C16" i="6"/>
  <c r="B16" i="6"/>
  <c r="Y16" i="6"/>
  <c r="X16" i="6"/>
  <c r="S16" i="6"/>
  <c r="P16" i="6"/>
  <c r="N16" i="6"/>
  <c r="M16" i="6"/>
  <c r="J16" i="6"/>
  <c r="H16" i="6"/>
  <c r="U16" i="6"/>
  <c r="T16" i="6"/>
  <c r="I16" i="6"/>
  <c r="F16" i="6"/>
  <c r="K10" i="6"/>
  <c r="H10" i="6"/>
  <c r="V10" i="6"/>
  <c r="U10" i="6"/>
  <c r="U5" i="6" s="1"/>
  <c r="P10" i="6"/>
  <c r="G10" i="6"/>
  <c r="F10" i="6"/>
  <c r="E10" i="6"/>
  <c r="Y10" i="6"/>
  <c r="W10" i="6"/>
  <c r="T10" i="6"/>
  <c r="R10" i="6"/>
  <c r="R5" i="6" s="1"/>
  <c r="Q10" i="6"/>
  <c r="N10" i="6"/>
  <c r="L10" i="6"/>
  <c r="I10" i="6"/>
  <c r="D10" i="6"/>
  <c r="C10" i="6"/>
  <c r="B10" i="6"/>
  <c r="X10" i="6"/>
  <c r="S10" i="6"/>
  <c r="O10" i="6"/>
  <c r="M10" i="6"/>
  <c r="J10" i="6"/>
  <c r="G5" i="6"/>
  <c r="A48" i="5"/>
  <c r="A47" i="5"/>
  <c r="A41" i="5"/>
  <c r="J16" i="5"/>
  <c r="U16" i="5"/>
  <c r="O16" i="5"/>
  <c r="F16" i="5"/>
  <c r="D16" i="5"/>
  <c r="C16" i="5"/>
  <c r="Q16" i="5"/>
  <c r="P16" i="5"/>
  <c r="K16" i="5"/>
  <c r="B16" i="5"/>
  <c r="Y16" i="5"/>
  <c r="X16" i="5"/>
  <c r="W16" i="5"/>
  <c r="V16" i="5"/>
  <c r="R16" i="5"/>
  <c r="M16" i="5"/>
  <c r="L16" i="5"/>
  <c r="I16" i="5"/>
  <c r="G16" i="5"/>
  <c r="T16" i="5"/>
  <c r="S16" i="5"/>
  <c r="N16" i="5"/>
  <c r="H16" i="5"/>
  <c r="E16" i="5"/>
  <c r="Y10" i="5"/>
  <c r="U10" i="5"/>
  <c r="J10" i="5"/>
  <c r="G10" i="5"/>
  <c r="F10" i="5"/>
  <c r="E10" i="5"/>
  <c r="D10" i="5"/>
  <c r="V10" i="5"/>
  <c r="S10" i="5"/>
  <c r="Q10" i="5"/>
  <c r="P10" i="5"/>
  <c r="O10" i="5"/>
  <c r="M10" i="5"/>
  <c r="K10" i="5"/>
  <c r="H10" i="5"/>
  <c r="C10" i="5"/>
  <c r="B10" i="5"/>
  <c r="X10" i="5"/>
  <c r="W10" i="5"/>
  <c r="T10" i="5"/>
  <c r="R10" i="5"/>
  <c r="N10" i="5"/>
  <c r="L10" i="5"/>
  <c r="I10" i="5"/>
  <c r="Y180" i="4"/>
  <c r="X180" i="4"/>
  <c r="W180" i="4"/>
  <c r="V180" i="4"/>
  <c r="U180" i="4"/>
  <c r="T180" i="4"/>
  <c r="S180" i="4"/>
  <c r="R180" i="4"/>
  <c r="Q180" i="4"/>
  <c r="P180" i="4"/>
  <c r="O180" i="4"/>
  <c r="N180" i="4"/>
  <c r="M180" i="4"/>
  <c r="L180" i="4"/>
  <c r="K180" i="4"/>
  <c r="J180" i="4"/>
  <c r="I180" i="4"/>
  <c r="H180" i="4"/>
  <c r="G180" i="4"/>
  <c r="E180" i="4"/>
  <c r="D180" i="4"/>
  <c r="C180" i="4"/>
  <c r="B180" i="4"/>
  <c r="Y179" i="4"/>
  <c r="W179" i="4"/>
  <c r="V179" i="4"/>
  <c r="U179" i="4"/>
  <c r="S179" i="4"/>
  <c r="R179" i="4"/>
  <c r="Q179" i="4"/>
  <c r="O179" i="4"/>
  <c r="N179" i="4"/>
  <c r="M179" i="4"/>
  <c r="L179" i="4"/>
  <c r="K179" i="4"/>
  <c r="J179" i="4"/>
  <c r="F179" i="4"/>
  <c r="E179" i="4"/>
  <c r="C179" i="4"/>
  <c r="B179" i="4"/>
  <c r="Y178" i="4"/>
  <c r="X178" i="4"/>
  <c r="W178" i="4"/>
  <c r="V178" i="4"/>
  <c r="U178" i="4"/>
  <c r="T178" i="4"/>
  <c r="S178" i="4"/>
  <c r="R178" i="4"/>
  <c r="Q178" i="4"/>
  <c r="P178" i="4"/>
  <c r="O178" i="4"/>
  <c r="N178" i="4"/>
  <c r="M178" i="4"/>
  <c r="L178" i="4"/>
  <c r="K178" i="4"/>
  <c r="J178" i="4"/>
  <c r="I178" i="4"/>
  <c r="H178" i="4"/>
  <c r="G178" i="4"/>
  <c r="F178" i="4"/>
  <c r="E178" i="4"/>
  <c r="D178" i="4"/>
  <c r="C178" i="4"/>
  <c r="B178" i="4"/>
  <c r="Y177" i="4"/>
  <c r="X177" i="4"/>
  <c r="W177" i="4"/>
  <c r="V177" i="4"/>
  <c r="U177" i="4"/>
  <c r="T177" i="4"/>
  <c r="S177" i="4"/>
  <c r="R177" i="4"/>
  <c r="Q177" i="4"/>
  <c r="P177" i="4"/>
  <c r="O177" i="4"/>
  <c r="N177" i="4"/>
  <c r="M177" i="4"/>
  <c r="L177" i="4"/>
  <c r="K177" i="4"/>
  <c r="J177" i="4"/>
  <c r="I177" i="4"/>
  <c r="H177" i="4"/>
  <c r="G177" i="4"/>
  <c r="F177" i="4"/>
  <c r="E177" i="4"/>
  <c r="D177" i="4"/>
  <c r="C177" i="4"/>
  <c r="B177" i="4"/>
  <c r="Y176" i="4"/>
  <c r="X176" i="4"/>
  <c r="V176" i="4"/>
  <c r="U176" i="4"/>
  <c r="T176" i="4"/>
  <c r="S176" i="4"/>
  <c r="Q176" i="4"/>
  <c r="P176" i="4"/>
  <c r="N176" i="4"/>
  <c r="M176" i="4"/>
  <c r="L176" i="4"/>
  <c r="J176" i="4"/>
  <c r="I176" i="4"/>
  <c r="H176" i="4"/>
  <c r="G176" i="4"/>
  <c r="F176" i="4"/>
  <c r="E176" i="4"/>
  <c r="D176" i="4"/>
  <c r="C176" i="4"/>
  <c r="B176" i="4"/>
  <c r="Y175" i="4"/>
  <c r="X175" i="4"/>
  <c r="U175" i="4"/>
  <c r="T175" i="4"/>
  <c r="S175" i="4"/>
  <c r="R175" i="4"/>
  <c r="Q175" i="4"/>
  <c r="P175" i="4"/>
  <c r="N175" i="4"/>
  <c r="M175" i="4"/>
  <c r="L175" i="4"/>
  <c r="I175" i="4"/>
  <c r="H175" i="4"/>
  <c r="G175" i="4"/>
  <c r="F175" i="4"/>
  <c r="E175" i="4"/>
  <c r="D175" i="4"/>
  <c r="C175" i="4"/>
  <c r="B175" i="4"/>
  <c r="T174" i="4"/>
  <c r="S174" i="4"/>
  <c r="P173" i="4"/>
  <c r="M173" i="4"/>
  <c r="S172" i="4"/>
  <c r="L172" i="4"/>
  <c r="K172" i="4"/>
  <c r="L168" i="4"/>
  <c r="X166" i="4"/>
  <c r="W166" i="4"/>
  <c r="L166" i="4"/>
  <c r="K166" i="4"/>
  <c r="J166" i="4"/>
  <c r="V165" i="4"/>
  <c r="T165" i="4"/>
  <c r="K162" i="4"/>
  <c r="R161" i="4"/>
  <c r="Q161" i="4"/>
  <c r="P161" i="4"/>
  <c r="O161" i="4"/>
  <c r="N161" i="4"/>
  <c r="H161" i="4"/>
  <c r="G161" i="4"/>
  <c r="E161" i="4"/>
  <c r="R160" i="4"/>
  <c r="N160" i="4"/>
  <c r="M160" i="4"/>
  <c r="L160" i="4"/>
  <c r="J160" i="4"/>
  <c r="C160" i="4"/>
  <c r="W158" i="4"/>
  <c r="U158" i="4"/>
  <c r="T158" i="4"/>
  <c r="S158" i="4"/>
  <c r="K158" i="4"/>
  <c r="E158" i="4"/>
  <c r="D158" i="4"/>
  <c r="C158" i="4"/>
  <c r="B158" i="4"/>
  <c r="Y126" i="4"/>
  <c r="X126" i="4"/>
  <c r="W126" i="4"/>
  <c r="V126" i="4"/>
  <c r="U126" i="4"/>
  <c r="T126" i="4"/>
  <c r="S126" i="4"/>
  <c r="R126" i="4"/>
  <c r="Q126" i="4"/>
  <c r="P126" i="4"/>
  <c r="O126" i="4"/>
  <c r="N126" i="4"/>
  <c r="M126" i="4"/>
  <c r="L126" i="4"/>
  <c r="K126" i="4"/>
  <c r="J126" i="4"/>
  <c r="I126" i="4"/>
  <c r="H126" i="4"/>
  <c r="G126" i="4"/>
  <c r="F126" i="4"/>
  <c r="E126" i="4"/>
  <c r="D126" i="4"/>
  <c r="C126" i="4"/>
  <c r="B126" i="4"/>
  <c r="Y125" i="4"/>
  <c r="X125" i="4"/>
  <c r="W125" i="4"/>
  <c r="V125" i="4"/>
  <c r="U125" i="4"/>
  <c r="T125" i="4"/>
  <c r="S125" i="4"/>
  <c r="R125" i="4"/>
  <c r="Q125" i="4"/>
  <c r="P125" i="4"/>
  <c r="O125" i="4"/>
  <c r="N125" i="4"/>
  <c r="M125" i="4"/>
  <c r="L125" i="4"/>
  <c r="K125" i="4"/>
  <c r="J125" i="4"/>
  <c r="I125" i="4"/>
  <c r="H125" i="4"/>
  <c r="G125" i="4"/>
  <c r="E125" i="4"/>
  <c r="D125" i="4"/>
  <c r="C125" i="4"/>
  <c r="B125" i="4"/>
  <c r="Y124" i="4"/>
  <c r="X124" i="4"/>
  <c r="W124" i="4"/>
  <c r="V124" i="4"/>
  <c r="U124" i="4"/>
  <c r="T124" i="4"/>
  <c r="S124" i="4"/>
  <c r="R124" i="4"/>
  <c r="Q124" i="4"/>
  <c r="P124" i="4"/>
  <c r="O124" i="4"/>
  <c r="N124" i="4"/>
  <c r="M124" i="4"/>
  <c r="L124" i="4"/>
  <c r="K124" i="4"/>
  <c r="J124" i="4"/>
  <c r="I124" i="4"/>
  <c r="H124" i="4"/>
  <c r="G124" i="4"/>
  <c r="F124" i="4"/>
  <c r="E124" i="4"/>
  <c r="D124" i="4"/>
  <c r="C124" i="4"/>
  <c r="B124" i="4"/>
  <c r="Y123" i="4"/>
  <c r="X123" i="4"/>
  <c r="W123" i="4"/>
  <c r="V123" i="4"/>
  <c r="U123" i="4"/>
  <c r="T123" i="4"/>
  <c r="S123" i="4"/>
  <c r="R123" i="4"/>
  <c r="Q123" i="4"/>
  <c r="P123" i="4"/>
  <c r="O123" i="4"/>
  <c r="N123" i="4"/>
  <c r="M123" i="4"/>
  <c r="L123" i="4"/>
  <c r="K123" i="4"/>
  <c r="J123" i="4"/>
  <c r="I123" i="4"/>
  <c r="H123" i="4"/>
  <c r="G123" i="4"/>
  <c r="F123" i="4"/>
  <c r="E123" i="4"/>
  <c r="D123" i="4"/>
  <c r="C123" i="4"/>
  <c r="B123" i="4"/>
  <c r="Y122" i="4"/>
  <c r="X122" i="4"/>
  <c r="W122" i="4"/>
  <c r="V122" i="4"/>
  <c r="U122" i="4"/>
  <c r="T122" i="4"/>
  <c r="S122" i="4"/>
  <c r="R122" i="4"/>
  <c r="Q122" i="4"/>
  <c r="P122" i="4"/>
  <c r="O122" i="4"/>
  <c r="N122" i="4"/>
  <c r="M122" i="4"/>
  <c r="L122" i="4"/>
  <c r="K122" i="4"/>
  <c r="J122" i="4"/>
  <c r="I122" i="4"/>
  <c r="H122" i="4"/>
  <c r="G122" i="4"/>
  <c r="F122" i="4"/>
  <c r="E122" i="4"/>
  <c r="D122" i="4"/>
  <c r="C122" i="4"/>
  <c r="B122" i="4"/>
  <c r="Y121" i="4"/>
  <c r="X121" i="4"/>
  <c r="W121" i="4"/>
  <c r="V121" i="4"/>
  <c r="U121" i="4"/>
  <c r="T121" i="4"/>
  <c r="S121" i="4"/>
  <c r="R121" i="4"/>
  <c r="Q121" i="4"/>
  <c r="P121" i="4"/>
  <c r="O121" i="4"/>
  <c r="N121" i="4"/>
  <c r="M121" i="4"/>
  <c r="L121" i="4"/>
  <c r="K121" i="4"/>
  <c r="J121" i="4"/>
  <c r="I121" i="4"/>
  <c r="H121" i="4"/>
  <c r="G121" i="4"/>
  <c r="F121" i="4"/>
  <c r="E121" i="4"/>
  <c r="D121" i="4"/>
  <c r="C121" i="4"/>
  <c r="B121" i="4"/>
  <c r="Y120" i="4"/>
  <c r="X120" i="4"/>
  <c r="W120" i="4"/>
  <c r="V120" i="4"/>
  <c r="U120" i="4"/>
  <c r="T120" i="4"/>
  <c r="S120" i="4"/>
  <c r="R120" i="4"/>
  <c r="Q120" i="4"/>
  <c r="O120" i="4"/>
  <c r="N120" i="4"/>
  <c r="M120" i="4"/>
  <c r="L120" i="4"/>
  <c r="K120" i="4"/>
  <c r="J120" i="4"/>
  <c r="I120" i="4"/>
  <c r="H120" i="4"/>
  <c r="G120" i="4"/>
  <c r="F120" i="4"/>
  <c r="E120" i="4"/>
  <c r="D120" i="4"/>
  <c r="C120" i="4"/>
  <c r="B120" i="4"/>
  <c r="Y119" i="4"/>
  <c r="S119" i="4"/>
  <c r="R119" i="4"/>
  <c r="Q119" i="4"/>
  <c r="P119" i="4"/>
  <c r="O119" i="4"/>
  <c r="N119" i="4"/>
  <c r="M119" i="4"/>
  <c r="L119" i="4"/>
  <c r="K119" i="4"/>
  <c r="J119" i="4"/>
  <c r="I119" i="4"/>
  <c r="H119" i="4"/>
  <c r="G119" i="4"/>
  <c r="F119" i="4"/>
  <c r="E119" i="4"/>
  <c r="D119" i="4"/>
  <c r="C119" i="4"/>
  <c r="B119" i="4"/>
  <c r="X118" i="4"/>
  <c r="W118" i="4"/>
  <c r="V118" i="4"/>
  <c r="U118" i="4"/>
  <c r="O118" i="4"/>
  <c r="N118" i="4"/>
  <c r="M118" i="4"/>
  <c r="L118" i="4"/>
  <c r="K118" i="4"/>
  <c r="J118" i="4"/>
  <c r="I118" i="4"/>
  <c r="H118" i="4"/>
  <c r="G118" i="4"/>
  <c r="F118" i="4"/>
  <c r="E118" i="4"/>
  <c r="D118" i="4"/>
  <c r="C118" i="4"/>
  <c r="B118" i="4"/>
  <c r="Y117" i="4"/>
  <c r="X117" i="4"/>
  <c r="W117" i="4"/>
  <c r="V117" i="4"/>
  <c r="T117" i="4"/>
  <c r="S117" i="4"/>
  <c r="R117" i="4"/>
  <c r="Q117" i="4"/>
  <c r="K117" i="4"/>
  <c r="J117" i="4"/>
  <c r="I117" i="4"/>
  <c r="H117" i="4"/>
  <c r="G117" i="4"/>
  <c r="F117" i="4"/>
  <c r="E117" i="4"/>
  <c r="D117" i="4"/>
  <c r="C117" i="4"/>
  <c r="B117" i="4"/>
  <c r="G115" i="4"/>
  <c r="K114" i="4"/>
  <c r="X113" i="4"/>
  <c r="L113" i="4"/>
  <c r="K113" i="4"/>
  <c r="Y111" i="4"/>
  <c r="X111" i="4"/>
  <c r="W111" i="4"/>
  <c r="V111" i="4"/>
  <c r="U111" i="4"/>
  <c r="T111" i="4"/>
  <c r="S111" i="4"/>
  <c r="R111" i="4"/>
  <c r="N111" i="4"/>
  <c r="D111" i="4"/>
  <c r="C111" i="4"/>
  <c r="B111" i="4"/>
  <c r="K107" i="4"/>
  <c r="X106" i="4"/>
  <c r="V106" i="4"/>
  <c r="T106" i="4"/>
  <c r="S106" i="4"/>
  <c r="Q106" i="4"/>
  <c r="P106" i="4"/>
  <c r="I106" i="4"/>
  <c r="H106" i="4"/>
  <c r="G106" i="4"/>
  <c r="F106" i="4"/>
  <c r="E106" i="4"/>
  <c r="D106" i="4"/>
  <c r="C106" i="4"/>
  <c r="B106" i="4"/>
  <c r="W105" i="4"/>
  <c r="U105" i="4"/>
  <c r="T105" i="4"/>
  <c r="X103" i="4"/>
  <c r="W103" i="4"/>
  <c r="V103" i="4"/>
  <c r="U103" i="4"/>
  <c r="T103" i="4"/>
  <c r="S103" i="4"/>
  <c r="R103" i="4"/>
  <c r="J103" i="4"/>
  <c r="I103" i="4"/>
  <c r="H103" i="4"/>
  <c r="R101" i="4"/>
  <c r="Q101" i="4"/>
  <c r="Y95" i="4"/>
  <c r="X95" i="4"/>
  <c r="W95" i="4"/>
  <c r="W94" i="4" s="1"/>
  <c r="V95" i="4"/>
  <c r="U95" i="4"/>
  <c r="U94" i="4" s="1"/>
  <c r="T95" i="4"/>
  <c r="S95" i="4"/>
  <c r="R95" i="4"/>
  <c r="Q95" i="4"/>
  <c r="P95" i="4"/>
  <c r="O95" i="4"/>
  <c r="N95" i="4"/>
  <c r="N94" i="4" s="1"/>
  <c r="M95" i="4"/>
  <c r="L95" i="4"/>
  <c r="K95" i="4"/>
  <c r="J95" i="4"/>
  <c r="I95" i="4"/>
  <c r="H95" i="4"/>
  <c r="G95" i="4"/>
  <c r="F95" i="4"/>
  <c r="E95" i="4"/>
  <c r="D95" i="4"/>
  <c r="D94" i="4" s="1"/>
  <c r="C95" i="4"/>
  <c r="B95" i="4"/>
  <c r="V88" i="4"/>
  <c r="U88" i="4"/>
  <c r="R88" i="4"/>
  <c r="P88" i="4"/>
  <c r="G88" i="4"/>
  <c r="Y94" i="4"/>
  <c r="X94" i="4"/>
  <c r="V94" i="4"/>
  <c r="T94" i="4"/>
  <c r="S94" i="4"/>
  <c r="R94" i="4"/>
  <c r="Q94" i="4"/>
  <c r="P94" i="4"/>
  <c r="O94" i="4"/>
  <c r="M94" i="4"/>
  <c r="L94" i="4"/>
  <c r="K94" i="4"/>
  <c r="J94" i="4"/>
  <c r="I94" i="4"/>
  <c r="H94" i="4"/>
  <c r="G94" i="4"/>
  <c r="F94" i="4"/>
  <c r="E94" i="4"/>
  <c r="C94" i="4"/>
  <c r="B94" i="4"/>
  <c r="Y78" i="4"/>
  <c r="X78" i="4"/>
  <c r="W78" i="4"/>
  <c r="V78" i="4"/>
  <c r="U78" i="4"/>
  <c r="T78" i="4"/>
  <c r="S78" i="4"/>
  <c r="R78" i="4"/>
  <c r="Q78" i="4"/>
  <c r="P78" i="4"/>
  <c r="O78" i="4"/>
  <c r="N78" i="4"/>
  <c r="M78" i="4"/>
  <c r="L78" i="4"/>
  <c r="K78" i="4"/>
  <c r="J78" i="4"/>
  <c r="I78" i="4"/>
  <c r="H78" i="4"/>
  <c r="G78" i="4"/>
  <c r="F78" i="4"/>
  <c r="E78" i="4"/>
  <c r="D78" i="4"/>
  <c r="C78" i="4"/>
  <c r="B78" i="4"/>
  <c r="Y77" i="4"/>
  <c r="X77" i="4"/>
  <c r="W77" i="4"/>
  <c r="V77" i="4"/>
  <c r="U77" i="4"/>
  <c r="T77" i="4"/>
  <c r="S77" i="4"/>
  <c r="R77" i="4"/>
  <c r="Q77" i="4"/>
  <c r="P77" i="4"/>
  <c r="O77" i="4"/>
  <c r="N77" i="4"/>
  <c r="M77" i="4"/>
  <c r="L77" i="4"/>
  <c r="K77" i="4"/>
  <c r="J77" i="4"/>
  <c r="I77" i="4"/>
  <c r="H77" i="4"/>
  <c r="G77" i="4"/>
  <c r="F77" i="4"/>
  <c r="E77" i="4"/>
  <c r="D77" i="4"/>
  <c r="C77" i="4"/>
  <c r="B77" i="4"/>
  <c r="Y76" i="4"/>
  <c r="X76" i="4"/>
  <c r="W76" i="4"/>
  <c r="V76" i="4"/>
  <c r="U76" i="4"/>
  <c r="T76" i="4"/>
  <c r="S76" i="4"/>
  <c r="R76" i="4"/>
  <c r="Q76" i="4"/>
  <c r="P76" i="4"/>
  <c r="O76" i="4"/>
  <c r="N76" i="4"/>
  <c r="M76" i="4"/>
  <c r="L76" i="4"/>
  <c r="K76" i="4"/>
  <c r="J76" i="4"/>
  <c r="I76" i="4"/>
  <c r="H76" i="4"/>
  <c r="G76" i="4"/>
  <c r="F76" i="4"/>
  <c r="E76" i="4"/>
  <c r="D76" i="4"/>
  <c r="C76" i="4"/>
  <c r="B76" i="4"/>
  <c r="Y75" i="4"/>
  <c r="X75" i="4"/>
  <c r="W75" i="4"/>
  <c r="V75" i="4"/>
  <c r="U75" i="4"/>
  <c r="T75" i="4"/>
  <c r="S75" i="4"/>
  <c r="R75" i="4"/>
  <c r="Q75" i="4"/>
  <c r="P75" i="4"/>
  <c r="O75" i="4"/>
  <c r="N75" i="4"/>
  <c r="M75" i="4"/>
  <c r="L75" i="4"/>
  <c r="K75" i="4"/>
  <c r="J75" i="4"/>
  <c r="I75" i="4"/>
  <c r="H75" i="4"/>
  <c r="G75" i="4"/>
  <c r="F75" i="4"/>
  <c r="E75" i="4"/>
  <c r="D75" i="4"/>
  <c r="C75" i="4"/>
  <c r="B75" i="4"/>
  <c r="Y74" i="4"/>
  <c r="X74" i="4"/>
  <c r="W74" i="4"/>
  <c r="V74" i="4"/>
  <c r="U74" i="4"/>
  <c r="T74" i="4"/>
  <c r="S74" i="4"/>
  <c r="R74" i="4"/>
  <c r="Q74" i="4"/>
  <c r="P74" i="4"/>
  <c r="O74" i="4"/>
  <c r="N74" i="4"/>
  <c r="M74" i="4"/>
  <c r="L74" i="4"/>
  <c r="K74" i="4"/>
  <c r="J74" i="4"/>
  <c r="I74" i="4"/>
  <c r="H74" i="4"/>
  <c r="G74" i="4"/>
  <c r="F74" i="4"/>
  <c r="E74" i="4"/>
  <c r="D74" i="4"/>
  <c r="C74" i="4"/>
  <c r="B74" i="4"/>
  <c r="Y73" i="4"/>
  <c r="X73" i="4"/>
  <c r="W73" i="4"/>
  <c r="V73" i="4"/>
  <c r="U73" i="4"/>
  <c r="T73" i="4"/>
  <c r="S73" i="4"/>
  <c r="R73" i="4"/>
  <c r="Q73" i="4"/>
  <c r="P73" i="4"/>
  <c r="O73" i="4"/>
  <c r="N73" i="4"/>
  <c r="M73" i="4"/>
  <c r="L73" i="4"/>
  <c r="K73" i="4"/>
  <c r="J73" i="4"/>
  <c r="I73" i="4"/>
  <c r="H73" i="4"/>
  <c r="G73" i="4"/>
  <c r="F73" i="4"/>
  <c r="E73" i="4"/>
  <c r="D73" i="4"/>
  <c r="C73" i="4"/>
  <c r="B73" i="4"/>
  <c r="Y72" i="4"/>
  <c r="X72" i="4"/>
  <c r="W72" i="4"/>
  <c r="V72" i="4"/>
  <c r="U72" i="4"/>
  <c r="T72" i="4"/>
  <c r="S72" i="4"/>
  <c r="R72" i="4"/>
  <c r="Q72" i="4"/>
  <c r="P72" i="4"/>
  <c r="N72" i="4"/>
  <c r="M72" i="4"/>
  <c r="L72" i="4"/>
  <c r="K72" i="4"/>
  <c r="J72" i="4"/>
  <c r="I72" i="4"/>
  <c r="H72" i="4"/>
  <c r="G72" i="4"/>
  <c r="F72" i="4"/>
  <c r="E72" i="4"/>
  <c r="D72" i="4"/>
  <c r="C72" i="4"/>
  <c r="B72" i="4"/>
  <c r="Y71" i="4"/>
  <c r="X71" i="4"/>
  <c r="W71" i="4"/>
  <c r="V71" i="4"/>
  <c r="T71" i="4"/>
  <c r="S71" i="4"/>
  <c r="R71" i="4"/>
  <c r="Q71" i="4"/>
  <c r="P71" i="4"/>
  <c r="O71" i="4"/>
  <c r="N71" i="4"/>
  <c r="M71" i="4"/>
  <c r="L71" i="4"/>
  <c r="J71" i="4"/>
  <c r="I71" i="4"/>
  <c r="H71" i="4"/>
  <c r="G71" i="4"/>
  <c r="F71" i="4"/>
  <c r="D71" i="4"/>
  <c r="C71" i="4"/>
  <c r="B71" i="4"/>
  <c r="Y70" i="4"/>
  <c r="X70" i="4"/>
  <c r="W70" i="4"/>
  <c r="V70" i="4"/>
  <c r="U70" i="4"/>
  <c r="T70" i="4"/>
  <c r="S70" i="4"/>
  <c r="R70" i="4"/>
  <c r="P70" i="4"/>
  <c r="O70" i="4"/>
  <c r="N70" i="4"/>
  <c r="M70" i="4"/>
  <c r="L70" i="4"/>
  <c r="K70" i="4"/>
  <c r="J70" i="4"/>
  <c r="I70" i="4"/>
  <c r="H70" i="4"/>
  <c r="F70" i="4"/>
  <c r="E70" i="4"/>
  <c r="D70" i="4"/>
  <c r="C70" i="4"/>
  <c r="B70" i="4"/>
  <c r="J69" i="4"/>
  <c r="H69" i="4"/>
  <c r="F69" i="4"/>
  <c r="E69" i="4"/>
  <c r="Y68" i="4"/>
  <c r="X68" i="4"/>
  <c r="W68" i="4"/>
  <c r="R68" i="4"/>
  <c r="Q68" i="4"/>
  <c r="P68" i="4"/>
  <c r="O68" i="4"/>
  <c r="N68" i="4"/>
  <c r="M68" i="4"/>
  <c r="L68" i="4"/>
  <c r="K68" i="4"/>
  <c r="J68" i="4"/>
  <c r="I68" i="4"/>
  <c r="H68" i="4"/>
  <c r="G68" i="4"/>
  <c r="N67" i="4"/>
  <c r="M67" i="4"/>
  <c r="L67" i="4"/>
  <c r="K67" i="4"/>
  <c r="J67" i="4"/>
  <c r="I67" i="4"/>
  <c r="H67" i="4"/>
  <c r="G67" i="4"/>
  <c r="F67" i="4"/>
  <c r="F140" i="4" s="1"/>
  <c r="E67" i="4"/>
  <c r="D67" i="4"/>
  <c r="C67" i="4"/>
  <c r="B67" i="4"/>
  <c r="Y66" i="4"/>
  <c r="X66" i="4"/>
  <c r="W66" i="4"/>
  <c r="J66" i="4"/>
  <c r="I66" i="4"/>
  <c r="H66" i="4"/>
  <c r="G66" i="4"/>
  <c r="F66" i="4"/>
  <c r="F139" i="4" s="1"/>
  <c r="E66" i="4"/>
  <c r="D66" i="4"/>
  <c r="C66" i="4"/>
  <c r="B66" i="4"/>
  <c r="X64" i="4"/>
  <c r="W64" i="4"/>
  <c r="V64" i="4"/>
  <c r="V137" i="4" s="1"/>
  <c r="T64" i="4"/>
  <c r="S64" i="4"/>
  <c r="R64" i="4"/>
  <c r="Q64" i="4"/>
  <c r="P64" i="4"/>
  <c r="O64" i="4"/>
  <c r="F64" i="4"/>
  <c r="E64" i="4"/>
  <c r="C64" i="4"/>
  <c r="Y63" i="4"/>
  <c r="X63" i="4"/>
  <c r="W63" i="4"/>
  <c r="V63" i="4"/>
  <c r="V136" i="4" s="1"/>
  <c r="T63" i="4"/>
  <c r="P63" i="4"/>
  <c r="O63" i="4"/>
  <c r="N63" i="4"/>
  <c r="N136" i="4" s="1"/>
  <c r="M63" i="4"/>
  <c r="L63" i="4"/>
  <c r="K63" i="4"/>
  <c r="B63" i="4"/>
  <c r="W62" i="4"/>
  <c r="C62" i="4"/>
  <c r="S60" i="4"/>
  <c r="R60" i="4"/>
  <c r="Q60" i="4"/>
  <c r="P60" i="4"/>
  <c r="O60" i="4"/>
  <c r="I60" i="4"/>
  <c r="H60" i="4"/>
  <c r="G60" i="4"/>
  <c r="E60" i="4"/>
  <c r="X59" i="4"/>
  <c r="R59" i="4"/>
  <c r="Q59" i="4"/>
  <c r="P59" i="4"/>
  <c r="O59" i="4"/>
  <c r="N59" i="4"/>
  <c r="M59" i="4"/>
  <c r="L59" i="4"/>
  <c r="K59" i="4"/>
  <c r="E59" i="4"/>
  <c r="W58" i="4"/>
  <c r="V58" i="4"/>
  <c r="U58" i="4"/>
  <c r="T58" i="4"/>
  <c r="N58" i="4"/>
  <c r="M58" i="4"/>
  <c r="L58" i="4"/>
  <c r="K58" i="4"/>
  <c r="J58" i="4"/>
  <c r="I58" i="4"/>
  <c r="H58" i="4"/>
  <c r="G58" i="4"/>
  <c r="U56" i="4"/>
  <c r="U131" i="4" s="1"/>
  <c r="T56" i="4"/>
  <c r="T131" i="4" s="1"/>
  <c r="S56" i="4"/>
  <c r="S131" i="4" s="1"/>
  <c r="R56" i="4"/>
  <c r="R131" i="4" s="1"/>
  <c r="Q56" i="4"/>
  <c r="Q131" i="4" s="1"/>
  <c r="P56" i="4"/>
  <c r="P131" i="4" s="1"/>
  <c r="O56" i="4"/>
  <c r="O131" i="4" s="1"/>
  <c r="F56" i="4"/>
  <c r="F131" i="4" s="1"/>
  <c r="E56" i="4"/>
  <c r="E131" i="4" s="1"/>
  <c r="D56" i="4"/>
  <c r="D131" i="4" s="1"/>
  <c r="C56" i="4"/>
  <c r="C131" i="4" s="1"/>
  <c r="B56" i="4"/>
  <c r="B131" i="4" s="1"/>
  <c r="Y54" i="4"/>
  <c r="N54" i="4"/>
  <c r="M54" i="4"/>
  <c r="L54" i="4"/>
  <c r="K54" i="4"/>
  <c r="I54" i="4"/>
  <c r="H54" i="4"/>
  <c r="F54" i="4"/>
  <c r="Y53" i="4"/>
  <c r="I53" i="4"/>
  <c r="H53" i="4"/>
  <c r="G53" i="4"/>
  <c r="E53" i="4"/>
  <c r="Y50" i="4"/>
  <c r="X50" i="4"/>
  <c r="W50" i="4"/>
  <c r="V50" i="4"/>
  <c r="U50" i="4"/>
  <c r="T50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E50" i="4"/>
  <c r="D50" i="4"/>
  <c r="C50" i="4"/>
  <c r="B50" i="4"/>
  <c r="Y49" i="4"/>
  <c r="X49" i="4"/>
  <c r="W49" i="4"/>
  <c r="V49" i="4"/>
  <c r="U49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E49" i="4"/>
  <c r="D49" i="4"/>
  <c r="C49" i="4"/>
  <c r="B49" i="4"/>
  <c r="Y48" i="4"/>
  <c r="X48" i="4"/>
  <c r="W48" i="4"/>
  <c r="V48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E48" i="4"/>
  <c r="D48" i="4"/>
  <c r="C48" i="4"/>
  <c r="B48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B47" i="4"/>
  <c r="Y46" i="4"/>
  <c r="X46" i="4"/>
  <c r="W46" i="4"/>
  <c r="V46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E46" i="4"/>
  <c r="D46" i="4"/>
  <c r="C46" i="4"/>
  <c r="B46" i="4"/>
  <c r="Y45" i="4"/>
  <c r="X45" i="4"/>
  <c r="W45" i="4"/>
  <c r="V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E45" i="4"/>
  <c r="D45" i="4"/>
  <c r="C45" i="4"/>
  <c r="B45" i="4"/>
  <c r="Y44" i="4"/>
  <c r="X44" i="4"/>
  <c r="W44" i="4"/>
  <c r="V44" i="4"/>
  <c r="U44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E44" i="4"/>
  <c r="D44" i="4"/>
  <c r="C44" i="4"/>
  <c r="B44" i="4"/>
  <c r="Y43" i="4"/>
  <c r="X43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E43" i="4"/>
  <c r="D43" i="4"/>
  <c r="C43" i="4"/>
  <c r="B43" i="4"/>
  <c r="Y41" i="4"/>
  <c r="X41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E41" i="4"/>
  <c r="D41" i="4"/>
  <c r="C41" i="4"/>
  <c r="B41" i="4"/>
  <c r="Y40" i="4"/>
  <c r="X40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Y38" i="4"/>
  <c r="X38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Y37" i="4"/>
  <c r="X37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Y36" i="4"/>
  <c r="X36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V17" i="4"/>
  <c r="U17" i="4"/>
  <c r="T17" i="4"/>
  <c r="S17" i="4"/>
  <c r="Q17" i="4"/>
  <c r="O17" i="4"/>
  <c r="N17" i="4"/>
  <c r="M17" i="4"/>
  <c r="K17" i="4"/>
  <c r="J17" i="4"/>
  <c r="I17" i="4"/>
  <c r="H17" i="4"/>
  <c r="G17" i="4"/>
  <c r="F17" i="4"/>
  <c r="E17" i="4"/>
  <c r="D17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C10" i="4"/>
  <c r="B10" i="4"/>
  <c r="Y9" i="4"/>
  <c r="X9" i="4"/>
  <c r="L9" i="4"/>
  <c r="H9" i="4"/>
  <c r="B9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C8" i="4"/>
  <c r="B8" i="4"/>
  <c r="Y7" i="4"/>
  <c r="X7" i="4"/>
  <c r="Q7" i="4"/>
  <c r="P7" i="4"/>
  <c r="O7" i="4"/>
  <c r="N7" i="4"/>
  <c r="M7" i="4"/>
  <c r="L7" i="4"/>
  <c r="K7" i="4"/>
  <c r="J7" i="4"/>
  <c r="I7" i="4"/>
  <c r="H7" i="4"/>
  <c r="G7" i="4"/>
  <c r="F7" i="4"/>
  <c r="E7" i="4"/>
  <c r="D7" i="4"/>
  <c r="C7" i="4"/>
  <c r="B7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G6" i="4"/>
  <c r="F6" i="4"/>
  <c r="E6" i="4"/>
  <c r="D6" i="4"/>
  <c r="C6" i="4"/>
  <c r="B6" i="4"/>
  <c r="Y5" i="4"/>
  <c r="V5" i="4"/>
  <c r="Q5" i="4"/>
  <c r="O5" i="4"/>
  <c r="G5" i="4"/>
  <c r="F5" i="4"/>
  <c r="D5" i="4"/>
  <c r="C5" i="4"/>
  <c r="S4" i="4"/>
  <c r="R4" i="4"/>
  <c r="Q4" i="4"/>
  <c r="P4" i="4"/>
  <c r="O4" i="4"/>
  <c r="N4" i="4"/>
  <c r="M4" i="4"/>
  <c r="L4" i="4"/>
  <c r="F4" i="4"/>
  <c r="E4" i="4"/>
  <c r="D4" i="4"/>
  <c r="C4" i="4"/>
  <c r="B4" i="4"/>
  <c r="F3" i="4"/>
  <c r="B8" i="2"/>
  <c r="B24" i="2"/>
  <c r="B21" i="2"/>
  <c r="B45" i="2"/>
  <c r="B49" i="2"/>
  <c r="B55" i="2"/>
  <c r="B39" i="2"/>
  <c r="B50" i="2"/>
  <c r="B9" i="2"/>
  <c r="B59" i="2"/>
  <c r="B43" i="2"/>
  <c r="B6" i="2"/>
  <c r="B38" i="2"/>
  <c r="B13" i="2"/>
  <c r="B53" i="2"/>
  <c r="B48" i="2"/>
  <c r="B4" i="2"/>
  <c r="B11" i="2"/>
  <c r="B54" i="2"/>
  <c r="B16" i="2"/>
  <c r="B34" i="2"/>
  <c r="B23" i="2"/>
  <c r="B10" i="2"/>
  <c r="B5" i="2"/>
  <c r="B31" i="2"/>
  <c r="B51" i="2"/>
  <c r="B15" i="2"/>
  <c r="B14" i="2"/>
  <c r="B44" i="2"/>
  <c r="B26" i="2"/>
  <c r="B46" i="2"/>
  <c r="B36" i="2"/>
  <c r="B41" i="2"/>
  <c r="B58" i="2"/>
  <c r="B29" i="2"/>
  <c r="B35" i="2"/>
  <c r="B25" i="2"/>
  <c r="B61" i="2"/>
  <c r="B28" i="2"/>
  <c r="B18" i="2"/>
  <c r="B40" i="2"/>
  <c r="B33" i="2"/>
  <c r="B20" i="2"/>
  <c r="B19" i="2"/>
  <c r="B60" i="2"/>
  <c r="B30" i="2"/>
  <c r="B56" i="2"/>
  <c r="V103" i="50" l="1"/>
  <c r="B105" i="50"/>
  <c r="B104" i="51"/>
  <c r="F105" i="51"/>
  <c r="W103" i="50"/>
  <c r="C105" i="50"/>
  <c r="C104" i="51"/>
  <c r="G105" i="51"/>
  <c r="X103" i="50"/>
  <c r="D105" i="50"/>
  <c r="D104" i="51"/>
  <c r="H105" i="51"/>
  <c r="Y103" i="50"/>
  <c r="E105" i="50"/>
  <c r="E104" i="51"/>
  <c r="I105" i="51"/>
  <c r="B104" i="50"/>
  <c r="F105" i="50"/>
  <c r="B103" i="51"/>
  <c r="F104" i="51"/>
  <c r="J105" i="51"/>
  <c r="C104" i="50"/>
  <c r="G105" i="50"/>
  <c r="C103" i="51"/>
  <c r="G104" i="51"/>
  <c r="K105" i="51"/>
  <c r="D104" i="50"/>
  <c r="H105" i="50"/>
  <c r="D103" i="51"/>
  <c r="H104" i="51"/>
  <c r="L105" i="51"/>
  <c r="E104" i="50"/>
  <c r="I105" i="50"/>
  <c r="E103" i="51"/>
  <c r="I104" i="51"/>
  <c r="M105" i="51"/>
  <c r="B103" i="50"/>
  <c r="F104" i="50"/>
  <c r="J105" i="50"/>
  <c r="F103" i="51"/>
  <c r="J104" i="51"/>
  <c r="N105" i="51"/>
  <c r="C103" i="50"/>
  <c r="G104" i="50"/>
  <c r="K105" i="50"/>
  <c r="G103" i="51"/>
  <c r="K104" i="51"/>
  <c r="O105" i="51"/>
  <c r="D103" i="50"/>
  <c r="H104" i="50"/>
  <c r="L105" i="50"/>
  <c r="H103" i="51"/>
  <c r="L104" i="51"/>
  <c r="P105" i="51"/>
  <c r="E103" i="50"/>
  <c r="I104" i="50"/>
  <c r="M105" i="50"/>
  <c r="I103" i="51"/>
  <c r="M104" i="51"/>
  <c r="Q105" i="51"/>
  <c r="F103" i="50"/>
  <c r="J104" i="50"/>
  <c r="N105" i="50"/>
  <c r="J103" i="51"/>
  <c r="N104" i="51"/>
  <c r="R105" i="51"/>
  <c r="G103" i="50"/>
  <c r="K104" i="50"/>
  <c r="O105" i="50"/>
  <c r="K103" i="51"/>
  <c r="O104" i="51"/>
  <c r="S105" i="51"/>
  <c r="H103" i="50"/>
  <c r="L104" i="50"/>
  <c r="P105" i="50"/>
  <c r="L103" i="51"/>
  <c r="P104" i="51"/>
  <c r="T105" i="51"/>
  <c r="I103" i="50"/>
  <c r="M104" i="50"/>
  <c r="Q105" i="50"/>
  <c r="M103" i="51"/>
  <c r="Q104" i="51"/>
  <c r="U105" i="51"/>
  <c r="J103" i="50"/>
  <c r="N104" i="50"/>
  <c r="R105" i="50"/>
  <c r="N103" i="51"/>
  <c r="R104" i="51"/>
  <c r="V105" i="51"/>
  <c r="K103" i="50"/>
  <c r="O104" i="50"/>
  <c r="S105" i="50"/>
  <c r="O103" i="51"/>
  <c r="S104" i="51"/>
  <c r="W105" i="51"/>
  <c r="L103" i="50"/>
  <c r="P104" i="50"/>
  <c r="T105" i="50"/>
  <c r="P103" i="51"/>
  <c r="T104" i="51"/>
  <c r="X105" i="51"/>
  <c r="M103" i="50"/>
  <c r="Q104" i="50"/>
  <c r="U105" i="50"/>
  <c r="Q103" i="51"/>
  <c r="U104" i="51"/>
  <c r="Y105" i="51"/>
  <c r="N103" i="50"/>
  <c r="R104" i="50"/>
  <c r="V105" i="50"/>
  <c r="R103" i="51"/>
  <c r="V104" i="51"/>
  <c r="O103" i="50"/>
  <c r="S104" i="50"/>
  <c r="W105" i="50"/>
  <c r="S103" i="51"/>
  <c r="W104" i="51"/>
  <c r="P103" i="50"/>
  <c r="T104" i="50"/>
  <c r="X105" i="50"/>
  <c r="T103" i="51"/>
  <c r="X104" i="51"/>
  <c r="Q103" i="50"/>
  <c r="U104" i="50"/>
  <c r="Y105" i="50"/>
  <c r="U103" i="51"/>
  <c r="Y104" i="51"/>
  <c r="R103" i="50"/>
  <c r="V104" i="50"/>
  <c r="V103" i="51"/>
  <c r="B105" i="51"/>
  <c r="S103" i="50"/>
  <c r="W104" i="50"/>
  <c r="W103" i="51"/>
  <c r="C105" i="51"/>
  <c r="T103" i="50"/>
  <c r="X104" i="50"/>
  <c r="X103" i="51"/>
  <c r="D105" i="51"/>
  <c r="U103" i="50"/>
  <c r="Y104" i="50"/>
  <c r="Y103" i="51"/>
  <c r="E105" i="51"/>
  <c r="B96" i="49"/>
  <c r="C96" i="49"/>
  <c r="D96" i="49"/>
  <c r="E96" i="49"/>
  <c r="F96" i="49"/>
  <c r="G96" i="49"/>
  <c r="H96" i="49"/>
  <c r="I96" i="49"/>
  <c r="J96" i="49"/>
  <c r="K96" i="49"/>
  <c r="L96" i="49"/>
  <c r="M96" i="49"/>
  <c r="F125" i="4"/>
  <c r="N96" i="49"/>
  <c r="O96" i="49"/>
  <c r="P96" i="49"/>
  <c r="Q96" i="49"/>
  <c r="R96" i="49"/>
  <c r="S96" i="49"/>
  <c r="T96" i="49"/>
  <c r="U96" i="49"/>
  <c r="K77" i="47"/>
  <c r="J77" i="46"/>
  <c r="P52" i="45"/>
  <c r="K77" i="46"/>
  <c r="M77" i="47"/>
  <c r="Q52" i="45"/>
  <c r="N77" i="47"/>
  <c r="N77" i="46"/>
  <c r="S77" i="47"/>
  <c r="R77" i="46"/>
  <c r="X52" i="45"/>
  <c r="U77" i="47"/>
  <c r="M60" i="45"/>
  <c r="Y52" i="45"/>
  <c r="V77" i="47"/>
  <c r="N60" i="45"/>
  <c r="U77" i="46"/>
  <c r="R60" i="45"/>
  <c r="V77" i="46"/>
  <c r="U60" i="45"/>
  <c r="V60" i="45"/>
  <c r="B69" i="45"/>
  <c r="B77" i="46"/>
  <c r="H52" i="45"/>
  <c r="C77" i="46"/>
  <c r="I52" i="45"/>
  <c r="F77" i="47"/>
  <c r="E77" i="46"/>
  <c r="F77" i="46"/>
  <c r="E69" i="45"/>
  <c r="I69" i="45"/>
  <c r="N69" i="45"/>
  <c r="O69" i="45"/>
  <c r="Q69" i="45"/>
  <c r="R69" i="45"/>
  <c r="V69" i="45"/>
  <c r="W69" i="45"/>
  <c r="Y69" i="45"/>
  <c r="U69" i="45"/>
  <c r="F69" i="45"/>
  <c r="E90" i="43"/>
  <c r="H72" i="43"/>
  <c r="R72" i="42"/>
  <c r="O90" i="42"/>
  <c r="P90" i="42"/>
  <c r="Q90" i="42"/>
  <c r="O81" i="41"/>
  <c r="T90" i="42"/>
  <c r="R81" i="41"/>
  <c r="U90" i="42"/>
  <c r="O72" i="41"/>
  <c r="X90" i="42"/>
  <c r="F90" i="43"/>
  <c r="S72" i="41"/>
  <c r="W72" i="41"/>
  <c r="I90" i="43"/>
  <c r="W81" i="41"/>
  <c r="J90" i="43"/>
  <c r="K90" i="43"/>
  <c r="B90" i="42"/>
  <c r="L90" i="43"/>
  <c r="C90" i="42"/>
  <c r="D90" i="42"/>
  <c r="N90" i="43"/>
  <c r="E90" i="42"/>
  <c r="O90" i="43"/>
  <c r="P90" i="43"/>
  <c r="G90" i="42"/>
  <c r="Q90" i="43"/>
  <c r="H90" i="42"/>
  <c r="R90" i="43"/>
  <c r="I90" i="42"/>
  <c r="S90" i="43"/>
  <c r="J90" i="42"/>
  <c r="T90" i="43"/>
  <c r="K90" i="42"/>
  <c r="G81" i="41"/>
  <c r="L90" i="42"/>
  <c r="V90" i="43"/>
  <c r="M90" i="42"/>
  <c r="W90" i="43"/>
  <c r="X90" i="43"/>
  <c r="Q81" i="41"/>
  <c r="T81" i="41"/>
  <c r="X81" i="41"/>
  <c r="Y81" i="41"/>
  <c r="B81" i="41"/>
  <c r="C81" i="41"/>
  <c r="D81" i="41"/>
  <c r="H81" i="41"/>
  <c r="I81" i="41"/>
  <c r="J81" i="41"/>
  <c r="K81" i="41"/>
  <c r="L81" i="41"/>
  <c r="R51" i="38"/>
  <c r="S51" i="38"/>
  <c r="O78" i="38"/>
  <c r="W80" i="38"/>
  <c r="W51" i="38"/>
  <c r="P57" i="38"/>
  <c r="X63" i="38"/>
  <c r="B51" i="38"/>
  <c r="C51" i="38"/>
  <c r="G51" i="38"/>
  <c r="J51" i="38"/>
  <c r="K51" i="38"/>
  <c r="O51" i="38"/>
  <c r="I60" i="37"/>
  <c r="O80" i="37"/>
  <c r="Y60" i="37"/>
  <c r="W57" i="37"/>
  <c r="X57" i="37"/>
  <c r="Y79" i="38"/>
  <c r="X78" i="38"/>
  <c r="B79" i="38"/>
  <c r="G78" i="37"/>
  <c r="H80" i="38"/>
  <c r="O78" i="37"/>
  <c r="W78" i="37"/>
  <c r="G63" i="37"/>
  <c r="B79" i="37"/>
  <c r="I79" i="38"/>
  <c r="H63" i="37"/>
  <c r="J79" i="38"/>
  <c r="O63" i="37"/>
  <c r="Y72" i="37"/>
  <c r="B72" i="37"/>
  <c r="G72" i="37"/>
  <c r="I72" i="37"/>
  <c r="J72" i="37"/>
  <c r="O72" i="37"/>
  <c r="P72" i="37"/>
  <c r="Q72" i="37"/>
  <c r="R72" i="37"/>
  <c r="I79" i="35"/>
  <c r="P79" i="35"/>
  <c r="Q79" i="35"/>
  <c r="N78" i="35"/>
  <c r="V80" i="35"/>
  <c r="O78" i="35"/>
  <c r="W80" i="35"/>
  <c r="X79" i="35"/>
  <c r="Y79" i="35"/>
  <c r="C78" i="34"/>
  <c r="K80" i="34"/>
  <c r="R78" i="34"/>
  <c r="N57" i="33"/>
  <c r="Y51" i="33"/>
  <c r="K63" i="33"/>
  <c r="V78" i="33"/>
  <c r="F79" i="35"/>
  <c r="O57" i="33"/>
  <c r="P60" i="33"/>
  <c r="W78" i="33"/>
  <c r="K80" i="35"/>
  <c r="Q60" i="33"/>
  <c r="F79" i="33"/>
  <c r="F80" i="34"/>
  <c r="D78" i="35"/>
  <c r="L80" i="35"/>
  <c r="V57" i="33"/>
  <c r="X60" i="33"/>
  <c r="S63" i="33"/>
  <c r="H79" i="33"/>
  <c r="H72" i="33" s="1"/>
  <c r="G80" i="34"/>
  <c r="W57" i="33"/>
  <c r="I79" i="33"/>
  <c r="I72" i="33" s="1"/>
  <c r="B51" i="33"/>
  <c r="W63" i="33"/>
  <c r="P79" i="33"/>
  <c r="H79" i="34"/>
  <c r="Y79" i="33"/>
  <c r="K78" i="35"/>
  <c r="S80" i="35"/>
  <c r="C80" i="33"/>
  <c r="L78" i="35"/>
  <c r="T80" i="35"/>
  <c r="F80" i="33"/>
  <c r="I51" i="33"/>
  <c r="G80" i="33"/>
  <c r="J51" i="33"/>
  <c r="K80" i="33"/>
  <c r="O80" i="33"/>
  <c r="U79" i="35"/>
  <c r="V80" i="33"/>
  <c r="V72" i="33" s="1"/>
  <c r="P79" i="34"/>
  <c r="V79" i="35"/>
  <c r="W80" i="33"/>
  <c r="W72" i="33" s="1"/>
  <c r="S78" i="35"/>
  <c r="N78" i="34"/>
  <c r="V80" i="34"/>
  <c r="T78" i="35"/>
  <c r="W80" i="34"/>
  <c r="Q51" i="33"/>
  <c r="R51" i="33"/>
  <c r="C80" i="35"/>
  <c r="C78" i="33"/>
  <c r="D80" i="35"/>
  <c r="X79" i="34"/>
  <c r="C57" i="33"/>
  <c r="C63" i="33"/>
  <c r="N78" i="33"/>
  <c r="N72" i="33" s="1"/>
  <c r="H60" i="33"/>
  <c r="F63" i="33"/>
  <c r="O78" i="33"/>
  <c r="V78" i="34"/>
  <c r="I60" i="33"/>
  <c r="G63" i="33"/>
  <c r="S78" i="33"/>
  <c r="E79" i="35"/>
  <c r="F72" i="33"/>
  <c r="Q72" i="33"/>
  <c r="T119" i="31"/>
  <c r="D122" i="31"/>
  <c r="J123" i="31"/>
  <c r="P120" i="4"/>
  <c r="U119" i="30"/>
  <c r="L123" i="30"/>
  <c r="O119" i="30"/>
  <c r="W122" i="30"/>
  <c r="T120" i="30"/>
  <c r="F122" i="31"/>
  <c r="C94" i="29"/>
  <c r="G122" i="31"/>
  <c r="S84" i="29"/>
  <c r="S119" i="30"/>
  <c r="W120" i="30"/>
  <c r="L123" i="31"/>
  <c r="T84" i="29"/>
  <c r="S94" i="29"/>
  <c r="M123" i="31"/>
  <c r="T94" i="29"/>
  <c r="F119" i="29"/>
  <c r="B90" i="29"/>
  <c r="G120" i="31"/>
  <c r="I105" i="29"/>
  <c r="N119" i="29"/>
  <c r="H120" i="31"/>
  <c r="L105" i="29"/>
  <c r="F122" i="29"/>
  <c r="M105" i="29"/>
  <c r="N122" i="29"/>
  <c r="I123" i="30"/>
  <c r="F119" i="31"/>
  <c r="N122" i="31"/>
  <c r="T105" i="29"/>
  <c r="R122" i="29"/>
  <c r="F122" i="30"/>
  <c r="G119" i="31"/>
  <c r="O122" i="31"/>
  <c r="R90" i="29"/>
  <c r="U105" i="29"/>
  <c r="V122" i="29"/>
  <c r="G122" i="30"/>
  <c r="T123" i="31"/>
  <c r="S90" i="29"/>
  <c r="Y105" i="29"/>
  <c r="D120" i="30"/>
  <c r="U123" i="31"/>
  <c r="M123" i="30"/>
  <c r="L123" i="29"/>
  <c r="O120" i="31"/>
  <c r="C84" i="29"/>
  <c r="C119" i="30"/>
  <c r="G120" i="30"/>
  <c r="K122" i="30"/>
  <c r="P120" i="31"/>
  <c r="D84" i="29"/>
  <c r="T123" i="29"/>
  <c r="H120" i="30"/>
  <c r="Q123" i="30"/>
  <c r="N119" i="31"/>
  <c r="V122" i="31"/>
  <c r="F119" i="30"/>
  <c r="N122" i="30"/>
  <c r="O119" i="31"/>
  <c r="W122" i="31"/>
  <c r="G119" i="30"/>
  <c r="O122" i="30"/>
  <c r="L120" i="30"/>
  <c r="K99" i="29"/>
  <c r="U123" i="30"/>
  <c r="W120" i="31"/>
  <c r="K84" i="29"/>
  <c r="K119" i="30"/>
  <c r="O120" i="30"/>
  <c r="S122" i="30"/>
  <c r="L84" i="29"/>
  <c r="P120" i="30"/>
  <c r="Y123" i="30"/>
  <c r="N119" i="30"/>
  <c r="V122" i="30"/>
  <c r="Y39" i="4"/>
  <c r="Q113" i="29"/>
  <c r="X39" i="4"/>
  <c r="S39" i="4"/>
  <c r="Y113" i="29"/>
  <c r="M75" i="24"/>
  <c r="M172" i="4" s="1"/>
  <c r="U77" i="24"/>
  <c r="U174" i="4" s="1"/>
  <c r="N75" i="24"/>
  <c r="N172" i="4" s="1"/>
  <c r="V77" i="24"/>
  <c r="V174" i="4" s="1"/>
  <c r="T76" i="24"/>
  <c r="T173" i="4" s="1"/>
  <c r="X77" i="24"/>
  <c r="X174" i="4" s="1"/>
  <c r="U76" i="24"/>
  <c r="U173" i="4" s="1"/>
  <c r="W57" i="24"/>
  <c r="W116" i="4" s="1"/>
  <c r="S57" i="24"/>
  <c r="S116" i="4" s="1"/>
  <c r="Y57" i="24"/>
  <c r="Y116" i="4" s="1"/>
  <c r="T75" i="24"/>
  <c r="T172" i="4" s="1"/>
  <c r="U75" i="24"/>
  <c r="U172" i="4" s="1"/>
  <c r="U57" i="24"/>
  <c r="U116" i="4" s="1"/>
  <c r="V75" i="24"/>
  <c r="V172" i="4" s="1"/>
  <c r="X57" i="24"/>
  <c r="X116" i="4" s="1"/>
  <c r="B57" i="24"/>
  <c r="B116" i="4" s="1"/>
  <c r="C57" i="24"/>
  <c r="C116" i="4" s="1"/>
  <c r="D57" i="24"/>
  <c r="D116" i="4" s="1"/>
  <c r="F57" i="24"/>
  <c r="F116" i="4" s="1"/>
  <c r="N57" i="24"/>
  <c r="N116" i="4" s="1"/>
  <c r="G57" i="24"/>
  <c r="G116" i="4" s="1"/>
  <c r="K57" i="24"/>
  <c r="K116" i="4" s="1"/>
  <c r="O57" i="24"/>
  <c r="O116" i="4" s="1"/>
  <c r="H57" i="24"/>
  <c r="H116" i="4" s="1"/>
  <c r="L57" i="24"/>
  <c r="L116" i="4" s="1"/>
  <c r="P57" i="24"/>
  <c r="P116" i="4" s="1"/>
  <c r="I57" i="24"/>
  <c r="I116" i="4" s="1"/>
  <c r="M57" i="24"/>
  <c r="M116" i="4" s="1"/>
  <c r="Q57" i="24"/>
  <c r="Q116" i="4" s="1"/>
  <c r="J57" i="24"/>
  <c r="J116" i="4" s="1"/>
  <c r="I154" i="26"/>
  <c r="Q154" i="26"/>
  <c r="X110" i="25"/>
  <c r="W136" i="25"/>
  <c r="Q98" i="25"/>
  <c r="K116" i="25"/>
  <c r="B152" i="25"/>
  <c r="I152" i="25"/>
  <c r="G143" i="26"/>
  <c r="O153" i="26"/>
  <c r="S154" i="26"/>
  <c r="Q70" i="4"/>
  <c r="O75" i="24"/>
  <c r="O172" i="4" s="1"/>
  <c r="T154" i="26"/>
  <c r="U71" i="4"/>
  <c r="F77" i="24"/>
  <c r="F174" i="4" s="1"/>
  <c r="Y52" i="24"/>
  <c r="V52" i="24"/>
  <c r="V76" i="24"/>
  <c r="V173" i="4" s="1"/>
  <c r="O156" i="25"/>
  <c r="G156" i="25"/>
  <c r="X98" i="25"/>
  <c r="P156" i="25"/>
  <c r="D154" i="27"/>
  <c r="Y98" i="25"/>
  <c r="E110" i="25"/>
  <c r="L110" i="25"/>
  <c r="R156" i="25"/>
  <c r="V143" i="27"/>
  <c r="H105" i="25"/>
  <c r="S156" i="25"/>
  <c r="W143" i="27"/>
  <c r="H110" i="25"/>
  <c r="T156" i="25"/>
  <c r="X156" i="25"/>
  <c r="X105" i="25"/>
  <c r="U156" i="25"/>
  <c r="B98" i="25"/>
  <c r="S154" i="25"/>
  <c r="V156" i="25"/>
  <c r="B152" i="27"/>
  <c r="F153" i="27"/>
  <c r="T154" i="25"/>
  <c r="W156" i="25"/>
  <c r="G153" i="27"/>
  <c r="K154" i="27"/>
  <c r="U154" i="25"/>
  <c r="D154" i="26"/>
  <c r="L154" i="27"/>
  <c r="M110" i="25"/>
  <c r="T110" i="25"/>
  <c r="W143" i="26"/>
  <c r="H98" i="25"/>
  <c r="P110" i="25"/>
  <c r="O136" i="25"/>
  <c r="I98" i="25"/>
  <c r="I152" i="27"/>
  <c r="I52" i="24"/>
  <c r="I74" i="24" s="1"/>
  <c r="I171" i="4" s="1"/>
  <c r="J98" i="25"/>
  <c r="B156" i="25"/>
  <c r="B152" i="26"/>
  <c r="F143" i="27"/>
  <c r="J152" i="27"/>
  <c r="N153" i="27"/>
  <c r="C156" i="25"/>
  <c r="G153" i="26"/>
  <c r="K154" i="26"/>
  <c r="G143" i="27"/>
  <c r="O153" i="27"/>
  <c r="S154" i="27"/>
  <c r="L154" i="26"/>
  <c r="T154" i="27"/>
  <c r="U110" i="25"/>
  <c r="M122" i="25"/>
  <c r="X146" i="25"/>
  <c r="H119" i="25"/>
  <c r="X119" i="25"/>
  <c r="Q74" i="24"/>
  <c r="Q171" i="4" s="1"/>
  <c r="Q69" i="4"/>
  <c r="Q142" i="4" s="1"/>
  <c r="R74" i="24"/>
  <c r="R171" i="4" s="1"/>
  <c r="R69" i="4"/>
  <c r="Y69" i="4"/>
  <c r="Y142" i="4" s="1"/>
  <c r="V74" i="24"/>
  <c r="V171" i="4" s="1"/>
  <c r="V69" i="4"/>
  <c r="X17" i="4"/>
  <c r="X3" i="4"/>
  <c r="Y17" i="4"/>
  <c r="Y3" i="4"/>
  <c r="Y128" i="4" s="1"/>
  <c r="H75" i="24"/>
  <c r="H172" i="4" s="1"/>
  <c r="L76" i="24"/>
  <c r="L173" i="4" s="1"/>
  <c r="V69" i="24"/>
  <c r="P75" i="24"/>
  <c r="P172" i="4" s="1"/>
  <c r="N136" i="25"/>
  <c r="E74" i="24"/>
  <c r="E171" i="4" s="1"/>
  <c r="W69" i="24"/>
  <c r="W75" i="24"/>
  <c r="W172" i="4" s="1"/>
  <c r="P136" i="25"/>
  <c r="G52" i="24"/>
  <c r="H76" i="24"/>
  <c r="H173" i="4" s="1"/>
  <c r="X136" i="25"/>
  <c r="N76" i="24"/>
  <c r="N173" i="4" s="1"/>
  <c r="J74" i="24"/>
  <c r="J171" i="4" s="1"/>
  <c r="K52" i="24"/>
  <c r="U136" i="25"/>
  <c r="I136" i="25"/>
  <c r="W76" i="24"/>
  <c r="W173" i="4" s="1"/>
  <c r="M74" i="24"/>
  <c r="M171" i="4" s="1"/>
  <c r="X76" i="24"/>
  <c r="X173" i="4" s="1"/>
  <c r="N52" i="24"/>
  <c r="O52" i="24"/>
  <c r="G67" i="24"/>
  <c r="G77" i="24"/>
  <c r="G174" i="4" s="1"/>
  <c r="Y136" i="25"/>
  <c r="P52" i="24"/>
  <c r="N67" i="24"/>
  <c r="H77" i="24"/>
  <c r="H174" i="4" s="1"/>
  <c r="G70" i="4"/>
  <c r="G143" i="4" s="1"/>
  <c r="S52" i="24"/>
  <c r="C77" i="24"/>
  <c r="C174" i="4" s="1"/>
  <c r="V67" i="24"/>
  <c r="E146" i="25"/>
  <c r="G30" i="4"/>
  <c r="K30" i="4"/>
  <c r="O33" i="4"/>
  <c r="T52" i="24"/>
  <c r="D77" i="24"/>
  <c r="D174" i="4" s="1"/>
  <c r="B30" i="4"/>
  <c r="O72" i="4"/>
  <c r="O145" i="4" s="1"/>
  <c r="H30" i="4"/>
  <c r="P33" i="4"/>
  <c r="U52" i="24"/>
  <c r="E77" i="24"/>
  <c r="E174" i="4" s="1"/>
  <c r="C136" i="25"/>
  <c r="K71" i="4"/>
  <c r="K144" i="4" s="1"/>
  <c r="D136" i="25"/>
  <c r="N30" i="4"/>
  <c r="R33" i="4"/>
  <c r="W52" i="24"/>
  <c r="C76" i="24"/>
  <c r="C173" i="4" s="1"/>
  <c r="O30" i="4"/>
  <c r="X52" i="24"/>
  <c r="D76" i="24"/>
  <c r="D173" i="4" s="1"/>
  <c r="F136" i="25"/>
  <c r="P30" i="4"/>
  <c r="E76" i="24"/>
  <c r="E173" i="4" s="1"/>
  <c r="G136" i="25"/>
  <c r="M136" i="25"/>
  <c r="F76" i="24"/>
  <c r="F173" i="4" s="1"/>
  <c r="H136" i="25"/>
  <c r="C75" i="24"/>
  <c r="C172" i="4" s="1"/>
  <c r="G76" i="24"/>
  <c r="G173" i="4" s="1"/>
  <c r="K77" i="24"/>
  <c r="K174" i="4" s="1"/>
  <c r="D75" i="24"/>
  <c r="D172" i="4" s="1"/>
  <c r="L77" i="24"/>
  <c r="L174" i="4" s="1"/>
  <c r="E75" i="24"/>
  <c r="E172" i="4" s="1"/>
  <c r="M77" i="24"/>
  <c r="M174" i="4" s="1"/>
  <c r="B74" i="24"/>
  <c r="B171" i="4" s="1"/>
  <c r="N77" i="24"/>
  <c r="N174" i="4" s="1"/>
  <c r="X57" i="20"/>
  <c r="X56" i="20" s="1"/>
  <c r="X61" i="20"/>
  <c r="X114" i="4" s="1"/>
  <c r="G57" i="20"/>
  <c r="G60" i="20"/>
  <c r="G113" i="4" s="1"/>
  <c r="G59" i="20"/>
  <c r="G112" i="4" s="1"/>
  <c r="G114" i="4"/>
  <c r="H60" i="20"/>
  <c r="T143" i="23"/>
  <c r="T60" i="20"/>
  <c r="T113" i="4" s="1"/>
  <c r="W57" i="20"/>
  <c r="W60" i="20"/>
  <c r="G78" i="20"/>
  <c r="G169" i="4" s="1"/>
  <c r="J61" i="20"/>
  <c r="J114" i="4" s="1"/>
  <c r="H78" i="20"/>
  <c r="H169" i="4" s="1"/>
  <c r="L79" i="20"/>
  <c r="L170" i="4" s="1"/>
  <c r="N194" i="23"/>
  <c r="V5" i="23"/>
  <c r="B48" i="23"/>
  <c r="L205" i="23"/>
  <c r="K78" i="20"/>
  <c r="K169" i="4" s="1"/>
  <c r="Q194" i="23"/>
  <c r="Y5" i="23"/>
  <c r="I99" i="23"/>
  <c r="G56" i="20"/>
  <c r="I48" i="23"/>
  <c r="K99" i="23"/>
  <c r="O78" i="20"/>
  <c r="O169" i="4" s="1"/>
  <c r="P78" i="20"/>
  <c r="P169" i="4" s="1"/>
  <c r="O99" i="23"/>
  <c r="B5" i="23"/>
  <c r="R99" i="23"/>
  <c r="C5" i="23"/>
  <c r="Q48" i="23"/>
  <c r="S99" i="23"/>
  <c r="D5" i="23"/>
  <c r="R48" i="23"/>
  <c r="T99" i="23"/>
  <c r="P60" i="20"/>
  <c r="P113" i="4" s="1"/>
  <c r="E5" i="23"/>
  <c r="S48" i="23"/>
  <c r="Q60" i="20"/>
  <c r="Q113" i="4" s="1"/>
  <c r="J62" i="20"/>
  <c r="J115" i="4" s="1"/>
  <c r="F5" i="23"/>
  <c r="Y99" i="23"/>
  <c r="Y175" i="23" s="1"/>
  <c r="R60" i="20"/>
  <c r="S60" i="20"/>
  <c r="S113" i="4" s="1"/>
  <c r="L62" i="20"/>
  <c r="L115" i="4" s="1"/>
  <c r="Y48" i="23"/>
  <c r="C99" i="23"/>
  <c r="C62" i="20" s="1"/>
  <c r="C115" i="4" s="1"/>
  <c r="I5" i="23"/>
  <c r="H99" i="23"/>
  <c r="H62" i="20" s="1"/>
  <c r="H115" i="4" s="1"/>
  <c r="U60" i="20"/>
  <c r="U113" i="4" s="1"/>
  <c r="J5" i="23"/>
  <c r="C79" i="20"/>
  <c r="C170" i="4" s="1"/>
  <c r="X59" i="20"/>
  <c r="X112" i="4" s="1"/>
  <c r="S141" i="23"/>
  <c r="T141" i="23"/>
  <c r="U141" i="23"/>
  <c r="Y132" i="22"/>
  <c r="W132" i="22"/>
  <c r="B146" i="22"/>
  <c r="C146" i="22"/>
  <c r="U165" i="22"/>
  <c r="C165" i="22"/>
  <c r="G146" i="22"/>
  <c r="J146" i="22"/>
  <c r="K146" i="22"/>
  <c r="E132" i="22"/>
  <c r="K165" i="22"/>
  <c r="G132" i="22"/>
  <c r="O146" i="22"/>
  <c r="E165" i="22"/>
  <c r="R146" i="22"/>
  <c r="S146" i="22"/>
  <c r="S165" i="22"/>
  <c r="O132" i="22"/>
  <c r="W146" i="22"/>
  <c r="M165" i="22"/>
  <c r="V153" i="21"/>
  <c r="S192" i="22"/>
  <c r="N201" i="21"/>
  <c r="T51" i="20"/>
  <c r="T65" i="4" s="1"/>
  <c r="R69" i="20"/>
  <c r="M194" i="21"/>
  <c r="B70" i="20"/>
  <c r="J183" i="21"/>
  <c r="R77" i="20"/>
  <c r="R168" i="4" s="1"/>
  <c r="K183" i="21"/>
  <c r="O194" i="21"/>
  <c r="N202" i="21"/>
  <c r="B71" i="20"/>
  <c r="V202" i="21"/>
  <c r="N194" i="21"/>
  <c r="V203" i="21"/>
  <c r="H175" i="21"/>
  <c r="X175" i="21"/>
  <c r="T67" i="4"/>
  <c r="T140" i="4" s="1"/>
  <c r="E157" i="21"/>
  <c r="M160" i="21"/>
  <c r="F171" i="21"/>
  <c r="V67" i="4"/>
  <c r="V140" i="4" s="1"/>
  <c r="G171" i="21"/>
  <c r="V194" i="21"/>
  <c r="U67" i="4"/>
  <c r="U140" i="4" s="1"/>
  <c r="O66" i="4"/>
  <c r="O139" i="4" s="1"/>
  <c r="W67" i="4"/>
  <c r="M157" i="21"/>
  <c r="U160" i="21"/>
  <c r="N171" i="21"/>
  <c r="P66" i="4"/>
  <c r="X67" i="4"/>
  <c r="O171" i="21"/>
  <c r="K192" i="22"/>
  <c r="Q66" i="4"/>
  <c r="Y67" i="4"/>
  <c r="U157" i="21"/>
  <c r="V171" i="21"/>
  <c r="W171" i="21"/>
  <c r="C68" i="4"/>
  <c r="E153" i="21"/>
  <c r="E68" i="4"/>
  <c r="E141" i="4" s="1"/>
  <c r="M153" i="21"/>
  <c r="S67" i="4"/>
  <c r="T205" i="23"/>
  <c r="L183" i="21"/>
  <c r="S205" i="23"/>
  <c r="C51" i="20"/>
  <c r="R194" i="23"/>
  <c r="D51" i="20"/>
  <c r="D65" i="4" s="1"/>
  <c r="D138" i="4" s="1"/>
  <c r="P79" i="20"/>
  <c r="P170" i="4" s="1"/>
  <c r="N183" i="21"/>
  <c r="B183" i="23"/>
  <c r="E51" i="20"/>
  <c r="E65" i="4" s="1"/>
  <c r="W56" i="20"/>
  <c r="F51" i="20"/>
  <c r="F65" i="4" s="1"/>
  <c r="F138" i="4" s="1"/>
  <c r="G51" i="20"/>
  <c r="G65" i="4" s="1"/>
  <c r="G138" i="4" s="1"/>
  <c r="U194" i="21"/>
  <c r="V194" i="23"/>
  <c r="H51" i="20"/>
  <c r="R183" i="21"/>
  <c r="F205" i="21"/>
  <c r="F183" i="23"/>
  <c r="I51" i="20"/>
  <c r="S183" i="21"/>
  <c r="W194" i="21"/>
  <c r="J51" i="20"/>
  <c r="J65" i="4" s="1"/>
  <c r="J138" i="4" s="1"/>
  <c r="T183" i="21"/>
  <c r="Y194" i="23"/>
  <c r="K183" i="23"/>
  <c r="K51" i="20"/>
  <c r="I183" i="23"/>
  <c r="L51" i="20"/>
  <c r="L65" i="4" s="1"/>
  <c r="L138" i="4" s="1"/>
  <c r="V183" i="21"/>
  <c r="J183" i="23"/>
  <c r="D205" i="23"/>
  <c r="M51" i="20"/>
  <c r="M65" i="4" s="1"/>
  <c r="K66" i="4"/>
  <c r="K139" i="4" s="1"/>
  <c r="O67" i="4"/>
  <c r="O140" i="4" s="1"/>
  <c r="S68" i="4"/>
  <c r="S141" i="4" s="1"/>
  <c r="N51" i="20"/>
  <c r="N65" i="4" s="1"/>
  <c r="N138" i="4" s="1"/>
  <c r="L183" i="23"/>
  <c r="L66" i="4"/>
  <c r="L139" i="4" s="1"/>
  <c r="P67" i="4"/>
  <c r="T68" i="4"/>
  <c r="T141" i="4" s="1"/>
  <c r="R113" i="4"/>
  <c r="O51" i="20"/>
  <c r="S77" i="20"/>
  <c r="S168" i="4" s="1"/>
  <c r="P59" i="20"/>
  <c r="P112" i="4" s="1"/>
  <c r="B194" i="23"/>
  <c r="J39" i="4"/>
  <c r="W39" i="4"/>
  <c r="M66" i="4"/>
  <c r="M139" i="4" s="1"/>
  <c r="Q67" i="4"/>
  <c r="Q140" i="4" s="1"/>
  <c r="P51" i="20"/>
  <c r="N205" i="21"/>
  <c r="N183" i="23"/>
  <c r="N66" i="4"/>
  <c r="N139" i="4" s="1"/>
  <c r="R67" i="4"/>
  <c r="V68" i="4"/>
  <c r="V141" i="4" s="1"/>
  <c r="Q51" i="20"/>
  <c r="Q65" i="4" s="1"/>
  <c r="U77" i="20"/>
  <c r="U168" i="4" s="1"/>
  <c r="D194" i="23"/>
  <c r="R51" i="20"/>
  <c r="R65" i="4" s="1"/>
  <c r="R138" i="4" s="1"/>
  <c r="S51" i="20"/>
  <c r="W77" i="20"/>
  <c r="W168" i="4" s="1"/>
  <c r="E194" i="21"/>
  <c r="Q183" i="23"/>
  <c r="F194" i="23"/>
  <c r="Q30" i="4"/>
  <c r="X77" i="20"/>
  <c r="X168" i="4" s="1"/>
  <c r="B183" i="21"/>
  <c r="R183" i="23"/>
  <c r="L3" i="4"/>
  <c r="L128" i="4" s="1"/>
  <c r="U51" i="20"/>
  <c r="U65" i="4" s="1"/>
  <c r="C183" i="21"/>
  <c r="G194" i="21"/>
  <c r="C30" i="4"/>
  <c r="I42" i="4"/>
  <c r="V51" i="20"/>
  <c r="V65" i="4" s="1"/>
  <c r="V138" i="4" s="1"/>
  <c r="D183" i="21"/>
  <c r="I194" i="23"/>
  <c r="K205" i="23"/>
  <c r="B39" i="4"/>
  <c r="W51" i="20"/>
  <c r="C78" i="20"/>
  <c r="C169" i="4" s="1"/>
  <c r="J194" i="23"/>
  <c r="G39" i="4"/>
  <c r="X51" i="20"/>
  <c r="F183" i="21"/>
  <c r="V205" i="21"/>
  <c r="V183" i="23"/>
  <c r="F30" i="4"/>
  <c r="V139" i="4"/>
  <c r="Y51" i="20"/>
  <c r="B69" i="20"/>
  <c r="C176" i="19"/>
  <c r="C80" i="16"/>
  <c r="C109" i="4" s="1"/>
  <c r="D109" i="4"/>
  <c r="E229" i="19"/>
  <c r="E81" i="16"/>
  <c r="E110" i="4" s="1"/>
  <c r="E176" i="19"/>
  <c r="E80" i="16"/>
  <c r="E109" i="4" s="1"/>
  <c r="E77" i="16"/>
  <c r="E76" i="16" s="1"/>
  <c r="I176" i="19"/>
  <c r="I80" i="16"/>
  <c r="I109" i="4" s="1"/>
  <c r="O229" i="19"/>
  <c r="O81" i="16"/>
  <c r="O110" i="4" s="1"/>
  <c r="M229" i="19"/>
  <c r="M81" i="16"/>
  <c r="M110" i="4" s="1"/>
  <c r="M80" i="16"/>
  <c r="M109" i="4" s="1"/>
  <c r="M77" i="16"/>
  <c r="M76" i="16" s="1"/>
  <c r="W192" i="19"/>
  <c r="W81" i="16"/>
  <c r="W110" i="4" s="1"/>
  <c r="O102" i="16"/>
  <c r="O165" i="4" s="1"/>
  <c r="U80" i="16"/>
  <c r="E190" i="19"/>
  <c r="C184" i="19"/>
  <c r="S102" i="16"/>
  <c r="S165" i="4" s="1"/>
  <c r="D61" i="19"/>
  <c r="D81" i="16" s="1"/>
  <c r="D110" i="4" s="1"/>
  <c r="K190" i="19"/>
  <c r="U76" i="16"/>
  <c r="S81" i="16"/>
  <c r="S110" i="4" s="1"/>
  <c r="K184" i="19"/>
  <c r="L61" i="19"/>
  <c r="L81" i="16" s="1"/>
  <c r="L110" i="4" s="1"/>
  <c r="U81" i="16"/>
  <c r="U110" i="4" s="1"/>
  <c r="F103" i="16"/>
  <c r="F166" i="4" s="1"/>
  <c r="S190" i="19"/>
  <c r="T110" i="4"/>
  <c r="E102" i="16"/>
  <c r="E165" i="4" s="1"/>
  <c r="I103" i="16"/>
  <c r="I166" i="4" s="1"/>
  <c r="F102" i="16"/>
  <c r="F165" i="4" s="1"/>
  <c r="K5" i="19"/>
  <c r="S184" i="19"/>
  <c r="G102" i="16"/>
  <c r="G165" i="4" s="1"/>
  <c r="Q5" i="19"/>
  <c r="C61" i="19"/>
  <c r="S5" i="19"/>
  <c r="Y5" i="19"/>
  <c r="K61" i="19"/>
  <c r="Q103" i="16"/>
  <c r="Q166" i="4" s="1"/>
  <c r="C171" i="19"/>
  <c r="P167" i="18"/>
  <c r="P97" i="16"/>
  <c r="P95" i="16" s="1"/>
  <c r="Q173" i="18"/>
  <c r="Q97" i="16"/>
  <c r="Q95" i="16" s="1"/>
  <c r="S178" i="18"/>
  <c r="Y178" i="18"/>
  <c r="J5" i="18"/>
  <c r="J97" i="16" s="1"/>
  <c r="E197" i="18"/>
  <c r="F197" i="18"/>
  <c r="B178" i="18"/>
  <c r="C178" i="18"/>
  <c r="B96" i="16"/>
  <c r="C96" i="16"/>
  <c r="R5" i="18"/>
  <c r="R97" i="16" s="1"/>
  <c r="R95" i="16" s="1"/>
  <c r="M197" i="18"/>
  <c r="D96" i="16"/>
  <c r="I178" i="18"/>
  <c r="N197" i="18"/>
  <c r="E96" i="16"/>
  <c r="J178" i="18"/>
  <c r="K178" i="18"/>
  <c r="G96" i="16"/>
  <c r="K5" i="18"/>
  <c r="K175" i="18" s="1"/>
  <c r="H96" i="16"/>
  <c r="L5" i="18"/>
  <c r="L168" i="18" s="1"/>
  <c r="I96" i="16"/>
  <c r="J96" i="16"/>
  <c r="K96" i="16"/>
  <c r="U197" i="18"/>
  <c r="L96" i="16"/>
  <c r="T5" i="18"/>
  <c r="Q178" i="18"/>
  <c r="V197" i="18"/>
  <c r="O52" i="16"/>
  <c r="O61" i="4" s="1"/>
  <c r="O62" i="4"/>
  <c r="E62" i="4"/>
  <c r="E52" i="16"/>
  <c r="G62" i="4"/>
  <c r="G52" i="16"/>
  <c r="G61" i="4" s="1"/>
  <c r="T168" i="18"/>
  <c r="B95" i="16"/>
  <c r="B178" i="17"/>
  <c r="H5" i="17"/>
  <c r="S97" i="16"/>
  <c r="S95" i="16" s="1"/>
  <c r="I5" i="17"/>
  <c r="Q171" i="18"/>
  <c r="J95" i="16"/>
  <c r="T97" i="16"/>
  <c r="T95" i="16" s="1"/>
  <c r="T163" i="18"/>
  <c r="X97" i="16"/>
  <c r="X95" i="16" s="1"/>
  <c r="S63" i="4"/>
  <c r="P5" i="17"/>
  <c r="J178" i="17"/>
  <c r="B190" i="17"/>
  <c r="T164" i="18"/>
  <c r="Q5" i="17"/>
  <c r="I190" i="17"/>
  <c r="Q190" i="17"/>
  <c r="Y64" i="4"/>
  <c r="Y137" i="4" s="1"/>
  <c r="R190" i="17"/>
  <c r="Y190" i="17"/>
  <c r="Y171" i="18"/>
  <c r="X5" i="17"/>
  <c r="C5" i="18"/>
  <c r="C163" i="18" s="1"/>
  <c r="U63" i="4"/>
  <c r="Y5" i="17"/>
  <c r="D5" i="18"/>
  <c r="T166" i="18"/>
  <c r="L90" i="16"/>
  <c r="H5" i="18"/>
  <c r="H165" i="18" s="1"/>
  <c r="R178" i="17"/>
  <c r="I5" i="18"/>
  <c r="I161" i="18" s="1"/>
  <c r="G9" i="4"/>
  <c r="G3" i="4"/>
  <c r="G128" i="4" s="1"/>
  <c r="I3" i="4"/>
  <c r="I128" i="4" s="1"/>
  <c r="I9" i="4"/>
  <c r="F39" i="4"/>
  <c r="I229" i="17"/>
  <c r="H39" i="4"/>
  <c r="E103" i="16"/>
  <c r="E166" i="4" s="1"/>
  <c r="I30" i="4"/>
  <c r="I39" i="4"/>
  <c r="H217" i="17"/>
  <c r="L229" i="17"/>
  <c r="G103" i="16"/>
  <c r="G166" i="4" s="1"/>
  <c r="I217" i="17"/>
  <c r="C3" i="4"/>
  <c r="C128" i="4" s="1"/>
  <c r="H103" i="16"/>
  <c r="H166" i="4" s="1"/>
  <c r="J217" i="17"/>
  <c r="L217" i="17"/>
  <c r="P229" i="17"/>
  <c r="D90" i="16"/>
  <c r="Q229" i="17"/>
  <c r="E90" i="16"/>
  <c r="R229" i="17"/>
  <c r="M103" i="16"/>
  <c r="M166" i="4" s="1"/>
  <c r="L39" i="4"/>
  <c r="M52" i="16"/>
  <c r="N103" i="16"/>
  <c r="N166" i="4" s="1"/>
  <c r="M90" i="16"/>
  <c r="P217" i="17"/>
  <c r="T229" i="17"/>
  <c r="O3" i="4"/>
  <c r="O128" i="4" s="1"/>
  <c r="O103" i="16"/>
  <c r="O166" i="4" s="1"/>
  <c r="Q217" i="17"/>
  <c r="P103" i="16"/>
  <c r="P166" i="4" s="1"/>
  <c r="R217" i="17"/>
  <c r="D92" i="16"/>
  <c r="F137" i="4"/>
  <c r="U52" i="16"/>
  <c r="R103" i="16"/>
  <c r="R166" i="4" s="1"/>
  <c r="C71" i="16"/>
  <c r="T217" i="17"/>
  <c r="X229" i="17"/>
  <c r="S30" i="4"/>
  <c r="V30" i="4"/>
  <c r="E61" i="4"/>
  <c r="E134" i="4" s="1"/>
  <c r="C63" i="4"/>
  <c r="C136" i="4" s="1"/>
  <c r="G64" i="4"/>
  <c r="G137" i="4" s="1"/>
  <c r="S103" i="16"/>
  <c r="S166" i="4" s="1"/>
  <c r="L102" i="16"/>
  <c r="L165" i="4" s="1"/>
  <c r="Y229" i="17"/>
  <c r="Q3" i="4"/>
  <c r="Q128" i="4" s="1"/>
  <c r="J229" i="17"/>
  <c r="D64" i="4"/>
  <c r="D137" i="4" s="1"/>
  <c r="H64" i="4"/>
  <c r="H137" i="4" s="1"/>
  <c r="E79" i="16"/>
  <c r="E108" i="4" s="1"/>
  <c r="O39" i="4"/>
  <c r="T30" i="4"/>
  <c r="U30" i="4"/>
  <c r="E63" i="4"/>
  <c r="E136" i="4" s="1"/>
  <c r="I64" i="4"/>
  <c r="I137" i="4" s="1"/>
  <c r="U103" i="16"/>
  <c r="U166" i="4" s="1"/>
  <c r="G71" i="16"/>
  <c r="L93" i="16"/>
  <c r="N39" i="4"/>
  <c r="U39" i="4"/>
  <c r="F63" i="4"/>
  <c r="F136" i="4" s="1"/>
  <c r="J64" i="4"/>
  <c r="E101" i="16"/>
  <c r="E164" i="4" s="1"/>
  <c r="V103" i="16"/>
  <c r="V166" i="4" s="1"/>
  <c r="I71" i="16"/>
  <c r="X217" i="17"/>
  <c r="G63" i="4"/>
  <c r="G136" i="4" s="1"/>
  <c r="K64" i="4"/>
  <c r="K137" i="4" s="1"/>
  <c r="K71" i="16"/>
  <c r="M79" i="16"/>
  <c r="M108" i="4" s="1"/>
  <c r="Y217" i="17"/>
  <c r="B229" i="17"/>
  <c r="U62" i="4"/>
  <c r="D42" i="4"/>
  <c r="M64" i="4"/>
  <c r="T79" i="16"/>
  <c r="T108" i="4" s="1"/>
  <c r="B64" i="4"/>
  <c r="E42" i="4"/>
  <c r="N64" i="4"/>
  <c r="N137" i="4" s="1"/>
  <c r="M101" i="16"/>
  <c r="M164" i="4" s="1"/>
  <c r="D229" i="17"/>
  <c r="M39" i="4"/>
  <c r="G42" i="4"/>
  <c r="L111" i="4"/>
  <c r="S71" i="16"/>
  <c r="B217" i="17"/>
  <c r="H42" i="4"/>
  <c r="D103" i="16"/>
  <c r="D166" i="4" s="1"/>
  <c r="T104" i="4"/>
  <c r="T253" i="15"/>
  <c r="T71" i="12"/>
  <c r="T70" i="12" s="1"/>
  <c r="T78" i="12"/>
  <c r="T107" i="4" s="1"/>
  <c r="Y253" i="15"/>
  <c r="Y78" i="12"/>
  <c r="Y107" i="4" s="1"/>
  <c r="I34" i="15"/>
  <c r="L34" i="15"/>
  <c r="I101" i="12"/>
  <c r="I162" i="4" s="1"/>
  <c r="O76" i="12"/>
  <c r="M34" i="15"/>
  <c r="Q34" i="15"/>
  <c r="D78" i="12"/>
  <c r="D107" i="4" s="1"/>
  <c r="Y34" i="15"/>
  <c r="D75" i="12"/>
  <c r="D104" i="4" s="1"/>
  <c r="L78" i="12"/>
  <c r="L107" i="4" s="1"/>
  <c r="E75" i="12"/>
  <c r="E104" i="4" s="1"/>
  <c r="Q78" i="12"/>
  <c r="Q107" i="4" s="1"/>
  <c r="R78" i="12"/>
  <c r="R107" i="4" s="1"/>
  <c r="S78" i="12"/>
  <c r="S107" i="4" s="1"/>
  <c r="R38" i="7"/>
  <c r="R5" i="7" s="1"/>
  <c r="R54" i="7" s="1"/>
  <c r="D71" i="12"/>
  <c r="D70" i="12" s="1"/>
  <c r="V38" i="7"/>
  <c r="V5" i="7" s="1"/>
  <c r="V54" i="7" s="1"/>
  <c r="W38" i="7"/>
  <c r="W5" i="7" s="1"/>
  <c r="W52" i="7" s="1"/>
  <c r="M181" i="15"/>
  <c r="B101" i="12"/>
  <c r="B162" i="4" s="1"/>
  <c r="B199" i="14"/>
  <c r="X171" i="14"/>
  <c r="S181" i="14"/>
  <c r="C187" i="14"/>
  <c r="B171" i="14"/>
  <c r="C171" i="14"/>
  <c r="H171" i="14"/>
  <c r="J171" i="14"/>
  <c r="K171" i="14"/>
  <c r="K187" i="14"/>
  <c r="P171" i="14"/>
  <c r="S187" i="14"/>
  <c r="R171" i="14"/>
  <c r="S171" i="14"/>
  <c r="T57" i="4"/>
  <c r="T132" i="4" s="1"/>
  <c r="E243" i="13"/>
  <c r="Y59" i="4"/>
  <c r="B233" i="13"/>
  <c r="F243" i="13"/>
  <c r="R224" i="13"/>
  <c r="B60" i="4"/>
  <c r="B133" i="4" s="1"/>
  <c r="C233" i="13"/>
  <c r="G243" i="13"/>
  <c r="S224" i="13"/>
  <c r="D233" i="13"/>
  <c r="H243" i="13"/>
  <c r="C60" i="4"/>
  <c r="C133" i="4" s="1"/>
  <c r="D60" i="4"/>
  <c r="M253" i="13"/>
  <c r="N224" i="13"/>
  <c r="V63" i="12"/>
  <c r="V55" i="4" s="1"/>
  <c r="V130" i="4" s="1"/>
  <c r="B224" i="13"/>
  <c r="F224" i="13"/>
  <c r="V65" i="12"/>
  <c r="W65" i="12"/>
  <c r="D224" i="13"/>
  <c r="B59" i="4"/>
  <c r="C224" i="13"/>
  <c r="Y58" i="4"/>
  <c r="L56" i="4"/>
  <c r="L131" i="4" s="1"/>
  <c r="C59" i="4"/>
  <c r="M56" i="4"/>
  <c r="M131" i="4" s="1"/>
  <c r="D59" i="4"/>
  <c r="O224" i="13"/>
  <c r="N56" i="4"/>
  <c r="N131" i="4" s="1"/>
  <c r="I224" i="13"/>
  <c r="M224" i="13"/>
  <c r="Q224" i="13"/>
  <c r="J224" i="13"/>
  <c r="K224" i="13"/>
  <c r="X58" i="4"/>
  <c r="L224" i="13"/>
  <c r="D243" i="13"/>
  <c r="R133" i="4"/>
  <c r="Y30" i="4"/>
  <c r="F33" i="4"/>
  <c r="J33" i="4"/>
  <c r="N33" i="4"/>
  <c r="T39" i="4"/>
  <c r="Y42" i="4"/>
  <c r="H133" i="4"/>
  <c r="K63" i="12"/>
  <c r="K55" i="4" s="1"/>
  <c r="K130" i="4" s="1"/>
  <c r="S65" i="12"/>
  <c r="U233" i="13"/>
  <c r="Y243" i="13"/>
  <c r="D39" i="4"/>
  <c r="I133" i="4"/>
  <c r="V233" i="13"/>
  <c r="B253" i="13"/>
  <c r="K33" i="4"/>
  <c r="H33" i="4"/>
  <c r="L33" i="4"/>
  <c r="C42" i="4"/>
  <c r="V56" i="4"/>
  <c r="V131" i="4" s="1"/>
  <c r="B58" i="4"/>
  <c r="F59" i="4"/>
  <c r="J60" i="4"/>
  <c r="J133" i="4" s="1"/>
  <c r="M63" i="12"/>
  <c r="M55" i="4" s="1"/>
  <c r="U65" i="12"/>
  <c r="U86" i="12" s="1"/>
  <c r="W233" i="13"/>
  <c r="C253" i="13"/>
  <c r="I33" i="4"/>
  <c r="W56" i="4"/>
  <c r="W131" i="4" s="1"/>
  <c r="C58" i="4"/>
  <c r="G59" i="4"/>
  <c r="K60" i="4"/>
  <c r="K133" i="4" s="1"/>
  <c r="N63" i="12"/>
  <c r="N55" i="4" s="1"/>
  <c r="N130" i="4" s="1"/>
  <c r="X233" i="13"/>
  <c r="D253" i="13"/>
  <c r="C39" i="4"/>
  <c r="X56" i="4"/>
  <c r="X131" i="4" s="1"/>
  <c r="D58" i="4"/>
  <c r="H59" i="4"/>
  <c r="L60" i="4"/>
  <c r="L133" i="4" s="1"/>
  <c r="V3" i="4"/>
  <c r="V128" i="4" s="1"/>
  <c r="Y233" i="13"/>
  <c r="E253" i="13"/>
  <c r="D30" i="4"/>
  <c r="B42" i="4"/>
  <c r="F42" i="4"/>
  <c r="Y56" i="4"/>
  <c r="Y131" i="4" s="1"/>
  <c r="E58" i="4"/>
  <c r="I59" i="4"/>
  <c r="P38" i="7"/>
  <c r="P5" i="7" s="1"/>
  <c r="P54" i="7" s="1"/>
  <c r="P63" i="12"/>
  <c r="P55" i="4" s="1"/>
  <c r="X65" i="12"/>
  <c r="B243" i="13"/>
  <c r="F253" i="13"/>
  <c r="G33" i="4"/>
  <c r="E30" i="4"/>
  <c r="B57" i="4"/>
  <c r="B132" i="4" s="1"/>
  <c r="F58" i="4"/>
  <c r="J59" i="4"/>
  <c r="Q38" i="7"/>
  <c r="Q5" i="7" s="1"/>
  <c r="Q55" i="7" s="1"/>
  <c r="B3" i="12"/>
  <c r="Q63" i="12"/>
  <c r="Y65" i="12"/>
  <c r="Y86" i="12" s="1"/>
  <c r="C243" i="13"/>
  <c r="O133" i="4"/>
  <c r="Q133" i="4"/>
  <c r="C65" i="12"/>
  <c r="E233" i="13"/>
  <c r="I243" i="13"/>
  <c r="F31" i="12"/>
  <c r="D65" i="12"/>
  <c r="F233" i="13"/>
  <c r="J243" i="13"/>
  <c r="N253" i="13"/>
  <c r="G233" i="13"/>
  <c r="K243" i="13"/>
  <c r="O253" i="13"/>
  <c r="S33" i="4"/>
  <c r="G38" i="7"/>
  <c r="G5" i="7" s="1"/>
  <c r="G55" i="7" s="1"/>
  <c r="P3" i="12"/>
  <c r="H31" i="12"/>
  <c r="F65" i="12"/>
  <c r="H233" i="13"/>
  <c r="L243" i="13"/>
  <c r="P253" i="13"/>
  <c r="J30" i="4"/>
  <c r="J42" i="4"/>
  <c r="J3" i="4"/>
  <c r="J128" i="4" s="1"/>
  <c r="M30" i="4"/>
  <c r="Y38" i="7"/>
  <c r="Y5" i="7" s="1"/>
  <c r="Y55" i="7" s="1"/>
  <c r="E65" i="12"/>
  <c r="U33" i="4"/>
  <c r="K57" i="4"/>
  <c r="K132" i="4" s="1"/>
  <c r="N3" i="4"/>
  <c r="N128" i="4" s="1"/>
  <c r="T7" i="4"/>
  <c r="V33" i="4"/>
  <c r="M42" i="4"/>
  <c r="U42" i="4"/>
  <c r="H56" i="4"/>
  <c r="H131" i="4" s="1"/>
  <c r="P58" i="4"/>
  <c r="T59" i="4"/>
  <c r="R3" i="12"/>
  <c r="G65" i="12"/>
  <c r="G86" i="12" s="1"/>
  <c r="I233" i="13"/>
  <c r="M243" i="13"/>
  <c r="L30" i="4"/>
  <c r="D38" i="7"/>
  <c r="D5" i="7" s="1"/>
  <c r="R7" i="4"/>
  <c r="F38" i="7"/>
  <c r="F5" i="7" s="1"/>
  <c r="U75" i="12"/>
  <c r="U104" i="4" s="1"/>
  <c r="S7" i="4"/>
  <c r="L42" i="4"/>
  <c r="O58" i="4"/>
  <c r="U7" i="4"/>
  <c r="N42" i="4"/>
  <c r="R42" i="4"/>
  <c r="V42" i="4"/>
  <c r="I56" i="4"/>
  <c r="I131" i="4" s="1"/>
  <c r="M57" i="4"/>
  <c r="M132" i="4" s="1"/>
  <c r="Q58" i="4"/>
  <c r="U59" i="4"/>
  <c r="S3" i="12"/>
  <c r="S5" i="4" s="1"/>
  <c r="H65" i="12"/>
  <c r="H63" i="12" s="1"/>
  <c r="H55" i="4" s="1"/>
  <c r="H130" i="4" s="1"/>
  <c r="T101" i="12"/>
  <c r="T162" i="4" s="1"/>
  <c r="J233" i="13"/>
  <c r="N243" i="13"/>
  <c r="H3" i="4"/>
  <c r="H128" i="4" s="1"/>
  <c r="E39" i="4"/>
  <c r="V133" i="4"/>
  <c r="D3" i="4"/>
  <c r="D128" i="4" s="1"/>
  <c r="G31" i="12"/>
  <c r="G56" i="4"/>
  <c r="G131" i="4" s="1"/>
  <c r="L5" i="4"/>
  <c r="V7" i="4"/>
  <c r="X33" i="4"/>
  <c r="O42" i="4"/>
  <c r="S42" i="4"/>
  <c r="J56" i="4"/>
  <c r="J131" i="4" s="1"/>
  <c r="N57" i="4"/>
  <c r="N132" i="4" s="1"/>
  <c r="R58" i="4"/>
  <c r="V59" i="4"/>
  <c r="S38" i="7"/>
  <c r="S5" i="7" s="1"/>
  <c r="S55" i="7" s="1"/>
  <c r="T3" i="12"/>
  <c r="T5" i="4" s="1"/>
  <c r="T130" i="4" s="1"/>
  <c r="I65" i="12"/>
  <c r="K233" i="13"/>
  <c r="O243" i="13"/>
  <c r="Q33" i="4"/>
  <c r="W33" i="4"/>
  <c r="X38" i="7"/>
  <c r="X5" i="7" s="1"/>
  <c r="X53" i="7" s="1"/>
  <c r="T33" i="4"/>
  <c r="K42" i="4"/>
  <c r="S59" i="4"/>
  <c r="W7" i="4"/>
  <c r="R30" i="4"/>
  <c r="Y33" i="4"/>
  <c r="K39" i="4"/>
  <c r="P42" i="4"/>
  <c r="T42" i="4"/>
  <c r="K56" i="4"/>
  <c r="K131" i="4" s="1"/>
  <c r="S58" i="4"/>
  <c r="W59" i="4"/>
  <c r="T38" i="7"/>
  <c r="T5" i="7" s="1"/>
  <c r="T54" i="7" s="1"/>
  <c r="B38" i="7"/>
  <c r="W3" i="12"/>
  <c r="L31" i="12"/>
  <c r="B63" i="12"/>
  <c r="B55" i="4" s="1"/>
  <c r="J65" i="12"/>
  <c r="J86" i="12" s="1"/>
  <c r="L233" i="13"/>
  <c r="P243" i="13"/>
  <c r="U38" i="7"/>
  <c r="U5" i="7" s="1"/>
  <c r="U55" i="7" s="1"/>
  <c r="C38" i="7"/>
  <c r="C5" i="7" s="1"/>
  <c r="C55" i="7" s="1"/>
  <c r="L65" i="12"/>
  <c r="N233" i="13"/>
  <c r="R243" i="13"/>
  <c r="V253" i="13"/>
  <c r="E38" i="7"/>
  <c r="E5" i="7" s="1"/>
  <c r="Y101" i="12"/>
  <c r="Y162" i="4" s="1"/>
  <c r="O233" i="13"/>
  <c r="S243" i="13"/>
  <c r="W253" i="13"/>
  <c r="P233" i="13"/>
  <c r="T243" i="13"/>
  <c r="X253" i="13"/>
  <c r="Q42" i="4"/>
  <c r="W30" i="4"/>
  <c r="B33" i="4"/>
  <c r="P39" i="4"/>
  <c r="D133" i="4"/>
  <c r="L129" i="4"/>
  <c r="G63" i="12"/>
  <c r="G55" i="4" s="1"/>
  <c r="G130" i="4" s="1"/>
  <c r="O65" i="12"/>
  <c r="O86" i="12" s="1"/>
  <c r="Q233" i="13"/>
  <c r="U243" i="13"/>
  <c r="Y253" i="13"/>
  <c r="X30" i="4"/>
  <c r="C33" i="4"/>
  <c r="Q39" i="4"/>
  <c r="E133" i="4"/>
  <c r="D129" i="4"/>
  <c r="W31" i="12"/>
  <c r="P65" i="12"/>
  <c r="R233" i="13"/>
  <c r="V243" i="13"/>
  <c r="D33" i="4"/>
  <c r="R39" i="4"/>
  <c r="V39" i="4"/>
  <c r="W42" i="4"/>
  <c r="F133" i="4"/>
  <c r="N129" i="4"/>
  <c r="Q65" i="12"/>
  <c r="Q86" i="12" s="1"/>
  <c r="S233" i="13"/>
  <c r="W243" i="13"/>
  <c r="E33" i="4"/>
  <c r="M33" i="4"/>
  <c r="X42" i="4"/>
  <c r="G133" i="4"/>
  <c r="T31" i="12"/>
  <c r="R65" i="12"/>
  <c r="T233" i="13"/>
  <c r="X243" i="13"/>
  <c r="M105" i="11"/>
  <c r="M55" i="8"/>
  <c r="M100" i="4" s="1"/>
  <c r="T55" i="8"/>
  <c r="T100" i="4" s="1"/>
  <c r="T105" i="11"/>
  <c r="Y147" i="11"/>
  <c r="Y56" i="8"/>
  <c r="Y101" i="4" s="1"/>
  <c r="C108" i="11"/>
  <c r="C112" i="11"/>
  <c r="C109" i="11"/>
  <c r="C52" i="8"/>
  <c r="C51" i="8" s="1"/>
  <c r="C106" i="11"/>
  <c r="C55" i="8"/>
  <c r="D105" i="11"/>
  <c r="D106" i="11"/>
  <c r="D55" i="8"/>
  <c r="D100" i="4" s="1"/>
  <c r="C147" i="11"/>
  <c r="C56" i="8"/>
  <c r="C101" i="4" s="1"/>
  <c r="E105" i="11"/>
  <c r="E55" i="8"/>
  <c r="E100" i="4" s="1"/>
  <c r="H112" i="11"/>
  <c r="H55" i="8"/>
  <c r="H100" i="4" s="1"/>
  <c r="I130" i="11"/>
  <c r="I56" i="8"/>
  <c r="I101" i="4" s="1"/>
  <c r="J52" i="8"/>
  <c r="J51" i="8" s="1"/>
  <c r="J56" i="8"/>
  <c r="J101" i="4" s="1"/>
  <c r="K56" i="8"/>
  <c r="K101" i="4" s="1"/>
  <c r="K5" i="11"/>
  <c r="O111" i="11"/>
  <c r="G128" i="11"/>
  <c r="N66" i="8"/>
  <c r="N155" i="4" s="1"/>
  <c r="O56" i="8"/>
  <c r="O101" i="4" s="1"/>
  <c r="S67" i="8"/>
  <c r="S156" i="4" s="1"/>
  <c r="Q111" i="11"/>
  <c r="G55" i="8"/>
  <c r="R105" i="11"/>
  <c r="R66" i="8"/>
  <c r="R155" i="4" s="1"/>
  <c r="P5" i="11"/>
  <c r="J55" i="8"/>
  <c r="Y67" i="8"/>
  <c r="Y156" i="4" s="1"/>
  <c r="S5" i="11"/>
  <c r="L55" i="8"/>
  <c r="L100" i="4" s="1"/>
  <c r="Q128" i="11"/>
  <c r="J107" i="11"/>
  <c r="B52" i="8"/>
  <c r="B51" i="8" s="1"/>
  <c r="O55" i="8"/>
  <c r="W5" i="11"/>
  <c r="B100" i="4"/>
  <c r="B67" i="8"/>
  <c r="B156" i="4" s="1"/>
  <c r="X5" i="11"/>
  <c r="G54" i="11"/>
  <c r="C111" i="11"/>
  <c r="G52" i="8"/>
  <c r="G51" i="8" s="1"/>
  <c r="Q55" i="8"/>
  <c r="Q66" i="8" s="1"/>
  <c r="Q155" i="4" s="1"/>
  <c r="Y5" i="11"/>
  <c r="K111" i="11"/>
  <c r="I52" i="8"/>
  <c r="I51" i="8" s="1"/>
  <c r="R55" i="8"/>
  <c r="R54" i="8" s="1"/>
  <c r="R99" i="4" s="1"/>
  <c r="B66" i="8"/>
  <c r="B155" i="4" s="1"/>
  <c r="O52" i="8"/>
  <c r="O51" i="8" s="1"/>
  <c r="Q52" i="8"/>
  <c r="Q51" i="8" s="1"/>
  <c r="I100" i="4"/>
  <c r="K38" i="7"/>
  <c r="K5" i="7" s="1"/>
  <c r="K55" i="7" s="1"/>
  <c r="R52" i="8"/>
  <c r="R51" i="8" s="1"/>
  <c r="L38" i="7"/>
  <c r="L5" i="7" s="1"/>
  <c r="L53" i="7" s="1"/>
  <c r="H111" i="11"/>
  <c r="W54" i="11"/>
  <c r="F66" i="8"/>
  <c r="F155" i="4" s="1"/>
  <c r="H66" i="8"/>
  <c r="H155" i="4" s="1"/>
  <c r="J111" i="11"/>
  <c r="J111" i="9"/>
  <c r="O145" i="10"/>
  <c r="S156" i="10"/>
  <c r="R111" i="9"/>
  <c r="Q145" i="10"/>
  <c r="U156" i="10"/>
  <c r="S111" i="9"/>
  <c r="R145" i="10"/>
  <c r="V156" i="10"/>
  <c r="S145" i="10"/>
  <c r="W156" i="10"/>
  <c r="B53" i="4"/>
  <c r="J128" i="9"/>
  <c r="T145" i="10"/>
  <c r="X156" i="10"/>
  <c r="B47" i="8"/>
  <c r="B65" i="8" s="1"/>
  <c r="B154" i="4" s="1"/>
  <c r="R128" i="9"/>
  <c r="U145" i="10"/>
  <c r="Y156" i="10"/>
  <c r="P136" i="9"/>
  <c r="T147" i="9"/>
  <c r="Q136" i="9"/>
  <c r="U147" i="9"/>
  <c r="C156" i="10"/>
  <c r="D156" i="10"/>
  <c r="E156" i="10"/>
  <c r="B145" i="10"/>
  <c r="F156" i="10"/>
  <c r="K53" i="4"/>
  <c r="C145" i="10"/>
  <c r="G156" i="10"/>
  <c r="D145" i="10"/>
  <c r="H156" i="10"/>
  <c r="E145" i="10"/>
  <c r="I156" i="10"/>
  <c r="C145" i="11"/>
  <c r="B54" i="4"/>
  <c r="G145" i="10"/>
  <c r="K156" i="10"/>
  <c r="D54" i="4"/>
  <c r="E54" i="4"/>
  <c r="I145" i="10"/>
  <c r="M156" i="10"/>
  <c r="I145" i="11"/>
  <c r="B111" i="9"/>
  <c r="X129" i="4"/>
  <c r="M129" i="4"/>
  <c r="E129" i="4"/>
  <c r="T4" i="4"/>
  <c r="C54" i="4"/>
  <c r="C47" i="8"/>
  <c r="G66" i="8"/>
  <c r="G155" i="4" s="1"/>
  <c r="K67" i="8"/>
  <c r="K156" i="4" s="1"/>
  <c r="H136" i="9"/>
  <c r="L147" i="9"/>
  <c r="W17" i="8"/>
  <c r="I136" i="9"/>
  <c r="M147" i="9"/>
  <c r="V4" i="4"/>
  <c r="V129" i="4" s="1"/>
  <c r="J136" i="9"/>
  <c r="N147" i="9"/>
  <c r="F128" i="4"/>
  <c r="F47" i="8"/>
  <c r="F52" i="4" s="1"/>
  <c r="F129" i="4" s="1"/>
  <c r="K136" i="9"/>
  <c r="O147" i="9"/>
  <c r="G54" i="4"/>
  <c r="G47" i="8"/>
  <c r="G59" i="8" s="1"/>
  <c r="O67" i="8"/>
  <c r="O156" i="4" s="1"/>
  <c r="L136" i="9"/>
  <c r="P147" i="9"/>
  <c r="S3" i="4"/>
  <c r="S128" i="4" s="1"/>
  <c r="H38" i="7"/>
  <c r="H5" i="7" s="1"/>
  <c r="H54" i="7" s="1"/>
  <c r="H47" i="8"/>
  <c r="H52" i="4" s="1"/>
  <c r="L66" i="8"/>
  <c r="L155" i="4" s="1"/>
  <c r="M136" i="9"/>
  <c r="Q147" i="9"/>
  <c r="I38" i="7"/>
  <c r="I5" i="7" s="1"/>
  <c r="R58" i="8"/>
  <c r="I47" i="8"/>
  <c r="M66" i="8"/>
  <c r="M155" i="4" s="1"/>
  <c r="Q67" i="8"/>
  <c r="Q156" i="4" s="1"/>
  <c r="N136" i="9"/>
  <c r="R147" i="9"/>
  <c r="F53" i="4"/>
  <c r="J54" i="4"/>
  <c r="J100" i="4"/>
  <c r="J47" i="8"/>
  <c r="M38" i="7"/>
  <c r="M5" i="7" s="1"/>
  <c r="M52" i="7" s="1"/>
  <c r="R136" i="9"/>
  <c r="V147" i="9"/>
  <c r="O47" i="8"/>
  <c r="T136" i="9"/>
  <c r="X147" i="9"/>
  <c r="Q47" i="8"/>
  <c r="Q59" i="8" s="1"/>
  <c r="U66" i="8"/>
  <c r="U155" i="4" s="1"/>
  <c r="V136" i="9"/>
  <c r="N53" i="4"/>
  <c r="R54" i="4"/>
  <c r="R100" i="4"/>
  <c r="R47" i="8"/>
  <c r="R59" i="8" s="1"/>
  <c r="V66" i="8"/>
  <c r="V155" i="4" s="1"/>
  <c r="W136" i="9"/>
  <c r="K52" i="4"/>
  <c r="O53" i="4"/>
  <c r="S54" i="4"/>
  <c r="S47" i="8"/>
  <c r="X136" i="9"/>
  <c r="T66" i="8"/>
  <c r="T155" i="4" s="1"/>
  <c r="P53" i="4"/>
  <c r="K17" i="8"/>
  <c r="T47" i="8"/>
  <c r="T52" i="4" s="1"/>
  <c r="T129" i="4" s="1"/>
  <c r="Y136" i="9"/>
  <c r="G17" i="8"/>
  <c r="U136" i="9"/>
  <c r="Q53" i="4"/>
  <c r="B58" i="8"/>
  <c r="L17" i="8"/>
  <c r="Q17" i="8"/>
  <c r="U47" i="8"/>
  <c r="U52" i="4" s="1"/>
  <c r="B147" i="9"/>
  <c r="N38" i="7"/>
  <c r="N5" i="7" s="1"/>
  <c r="P47" i="8"/>
  <c r="P52" i="4" s="1"/>
  <c r="Y147" i="9"/>
  <c r="H17" i="8"/>
  <c r="K4" i="4"/>
  <c r="R53" i="4"/>
  <c r="V54" i="4"/>
  <c r="C147" i="9"/>
  <c r="S53" i="4"/>
  <c r="W54" i="4"/>
  <c r="W47" i="8"/>
  <c r="D147" i="9"/>
  <c r="O38" i="7"/>
  <c r="O5" i="7" s="1"/>
  <c r="T53" i="4"/>
  <c r="X54" i="4"/>
  <c r="E147" i="9"/>
  <c r="Y47" i="8"/>
  <c r="Y59" i="8" s="1"/>
  <c r="B136" i="9"/>
  <c r="F147" i="9"/>
  <c r="C136" i="9"/>
  <c r="G147" i="9"/>
  <c r="X128" i="4"/>
  <c r="C66" i="8"/>
  <c r="C155" i="4" s="1"/>
  <c r="D136" i="9"/>
  <c r="H147" i="9"/>
  <c r="K3" i="4"/>
  <c r="K128" i="4" s="1"/>
  <c r="S17" i="8"/>
  <c r="E136" i="9"/>
  <c r="I147" i="9"/>
  <c r="J58" i="8"/>
  <c r="T17" i="8"/>
  <c r="Y17" i="8"/>
  <c r="F136" i="9"/>
  <c r="J147" i="9"/>
  <c r="J38" i="7"/>
  <c r="J5" i="7" s="1"/>
  <c r="E5" i="6"/>
  <c r="F5" i="6"/>
  <c r="F48" i="6" s="1"/>
  <c r="H5" i="6"/>
  <c r="H47" i="6" s="1"/>
  <c r="P5" i="6"/>
  <c r="P43" i="6" s="1"/>
  <c r="W5" i="6"/>
  <c r="W43" i="6" s="1"/>
  <c r="C46" i="6"/>
  <c r="K46" i="6"/>
  <c r="D5" i="6"/>
  <c r="D47" i="6" s="1"/>
  <c r="I42" i="6"/>
  <c r="W88" i="4"/>
  <c r="R44" i="6"/>
  <c r="K42" i="6"/>
  <c r="Y88" i="4"/>
  <c r="L42" i="6"/>
  <c r="I5" i="6"/>
  <c r="I47" i="6" s="1"/>
  <c r="M42" i="6"/>
  <c r="Q43" i="6"/>
  <c r="U44" i="6"/>
  <c r="M27" i="5"/>
  <c r="J5" i="6"/>
  <c r="J44" i="6" s="1"/>
  <c r="N42" i="6"/>
  <c r="R43" i="6"/>
  <c r="S27" i="5"/>
  <c r="K5" i="6"/>
  <c r="K43" i="6" s="1"/>
  <c r="X88" i="4"/>
  <c r="L5" i="6"/>
  <c r="L47" i="6" s="1"/>
  <c r="P42" i="6"/>
  <c r="B88" i="4"/>
  <c r="M5" i="6"/>
  <c r="M43" i="6" s="1"/>
  <c r="Q42" i="6"/>
  <c r="U43" i="6"/>
  <c r="V27" i="5"/>
  <c r="C88" i="4"/>
  <c r="N5" i="6"/>
  <c r="N48" i="6" s="1"/>
  <c r="R42" i="6"/>
  <c r="W27" i="5"/>
  <c r="D88" i="4"/>
  <c r="O5" i="6"/>
  <c r="O44" i="6" s="1"/>
  <c r="C45" i="6"/>
  <c r="E88" i="4"/>
  <c r="T42" i="6"/>
  <c r="X43" i="6"/>
  <c r="D45" i="6"/>
  <c r="F88" i="4"/>
  <c r="Q5" i="6"/>
  <c r="Q44" i="6" s="1"/>
  <c r="U42" i="6"/>
  <c r="E45" i="6"/>
  <c r="V42" i="6"/>
  <c r="B44" i="6"/>
  <c r="G43" i="6"/>
  <c r="S5" i="6"/>
  <c r="S46" i="6" s="1"/>
  <c r="W42" i="6"/>
  <c r="C44" i="6"/>
  <c r="G45" i="6"/>
  <c r="H88" i="4"/>
  <c r="I88" i="4"/>
  <c r="T5" i="6"/>
  <c r="T43" i="6" s="1"/>
  <c r="X42" i="6"/>
  <c r="D44" i="6"/>
  <c r="J88" i="4"/>
  <c r="Y42" i="6"/>
  <c r="E44" i="6"/>
  <c r="I45" i="6"/>
  <c r="K88" i="4"/>
  <c r="V5" i="6"/>
  <c r="V43" i="6" s="1"/>
  <c r="F44" i="6"/>
  <c r="J45" i="6"/>
  <c r="C43" i="6"/>
  <c r="G44" i="6"/>
  <c r="K45" i="6"/>
  <c r="C27" i="5"/>
  <c r="C48" i="5" s="1"/>
  <c r="L88" i="4"/>
  <c r="M88" i="4"/>
  <c r="X5" i="6"/>
  <c r="X44" i="6" s="1"/>
  <c r="H44" i="6"/>
  <c r="N88" i="4"/>
  <c r="Y5" i="6"/>
  <c r="Y47" i="6" s="1"/>
  <c r="E43" i="6"/>
  <c r="I44" i="6"/>
  <c r="F27" i="5"/>
  <c r="O88" i="4"/>
  <c r="C42" i="6"/>
  <c r="Q88" i="4"/>
  <c r="D42" i="6"/>
  <c r="H43" i="6"/>
  <c r="L44" i="6"/>
  <c r="E42" i="6"/>
  <c r="M44" i="6"/>
  <c r="S88" i="4"/>
  <c r="B5" i="6"/>
  <c r="B45" i="6" s="1"/>
  <c r="F42" i="6"/>
  <c r="J43" i="6"/>
  <c r="N44" i="6"/>
  <c r="K27" i="5"/>
  <c r="K5" i="5" s="1"/>
  <c r="T88" i="4"/>
  <c r="C5" i="6"/>
  <c r="G42" i="6"/>
  <c r="H42" i="6"/>
  <c r="P44" i="6"/>
  <c r="A1" i="51"/>
  <c r="A1" i="46"/>
  <c r="A1" i="50"/>
  <c r="A1" i="47"/>
  <c r="A1" i="49"/>
  <c r="A1" i="48"/>
  <c r="A1" i="45"/>
  <c r="A1" i="44"/>
  <c r="A1" i="43"/>
  <c r="A1" i="42"/>
  <c r="A1" i="39"/>
  <c r="A1" i="41"/>
  <c r="A1" i="40"/>
  <c r="A1" i="38"/>
  <c r="A1" i="36"/>
  <c r="A1" i="34"/>
  <c r="A1" i="35"/>
  <c r="A1" i="37"/>
  <c r="A1" i="33"/>
  <c r="A1" i="32"/>
  <c r="A1" i="31"/>
  <c r="A1" i="27"/>
  <c r="A1" i="29"/>
  <c r="A1" i="26"/>
  <c r="A1" i="30"/>
  <c r="A1" i="28"/>
  <c r="A1" i="25"/>
  <c r="A1" i="24"/>
  <c r="A1" i="23"/>
  <c r="A1" i="22"/>
  <c r="A1" i="20"/>
  <c r="A1" i="21"/>
  <c r="A1" i="19"/>
  <c r="A1" i="18"/>
  <c r="A1" i="16"/>
  <c r="A1" i="15"/>
  <c r="A1" i="17"/>
  <c r="A1" i="14"/>
  <c r="A1" i="12"/>
  <c r="A1" i="13"/>
  <c r="A1" i="7"/>
  <c r="A1" i="11"/>
  <c r="A1" i="10"/>
  <c r="A1" i="9"/>
  <c r="A1" i="8"/>
  <c r="A1" i="5"/>
  <c r="A1" i="6"/>
  <c r="A1" i="4"/>
  <c r="B136" i="4"/>
  <c r="J136" i="4"/>
  <c r="R136" i="4"/>
  <c r="B137" i="4"/>
  <c r="J137" i="4"/>
  <c r="R137" i="4"/>
  <c r="B138" i="4"/>
  <c r="B139" i="4"/>
  <c r="J139" i="4"/>
  <c r="R139" i="4"/>
  <c r="B140" i="4"/>
  <c r="J140" i="4"/>
  <c r="R140" i="4"/>
  <c r="B141" i="4"/>
  <c r="J141" i="4"/>
  <c r="R141" i="4"/>
  <c r="B142" i="4"/>
  <c r="J142" i="4"/>
  <c r="R142" i="4"/>
  <c r="B143" i="4"/>
  <c r="J143" i="4"/>
  <c r="R143" i="4"/>
  <c r="B144" i="4"/>
  <c r="J144" i="4"/>
  <c r="R144" i="4"/>
  <c r="B145" i="4"/>
  <c r="J145" i="4"/>
  <c r="R145" i="4"/>
  <c r="B146" i="4"/>
  <c r="J146" i="4"/>
  <c r="R146" i="4"/>
  <c r="B147" i="4"/>
  <c r="J147" i="4"/>
  <c r="R147" i="4"/>
  <c r="B148" i="4"/>
  <c r="J148" i="4"/>
  <c r="R148" i="4"/>
  <c r="B149" i="4"/>
  <c r="J149" i="4"/>
  <c r="R149" i="4"/>
  <c r="B150" i="4"/>
  <c r="J150" i="4"/>
  <c r="R150" i="4"/>
  <c r="B151" i="4"/>
  <c r="J151" i="4"/>
  <c r="R151" i="4"/>
  <c r="C5" i="5"/>
  <c r="C42" i="5" s="1"/>
  <c r="S5" i="5"/>
  <c r="S42" i="5" s="1"/>
  <c r="S133" i="4"/>
  <c r="C135" i="4"/>
  <c r="K135" i="4"/>
  <c r="S135" i="4"/>
  <c r="K136" i="4"/>
  <c r="S136" i="4"/>
  <c r="C137" i="4"/>
  <c r="S137" i="4"/>
  <c r="C139" i="4"/>
  <c r="S139" i="4"/>
  <c r="C140" i="4"/>
  <c r="K140" i="4"/>
  <c r="S140" i="4"/>
  <c r="C141" i="4"/>
  <c r="K141" i="4"/>
  <c r="C142" i="4"/>
  <c r="C143" i="4"/>
  <c r="K143" i="4"/>
  <c r="S143" i="4"/>
  <c r="C144" i="4"/>
  <c r="S144" i="4"/>
  <c r="C145" i="4"/>
  <c r="K145" i="4"/>
  <c r="S145" i="4"/>
  <c r="C146" i="4"/>
  <c r="K146" i="4"/>
  <c r="S146" i="4"/>
  <c r="C147" i="4"/>
  <c r="K147" i="4"/>
  <c r="S147" i="4"/>
  <c r="C148" i="4"/>
  <c r="K148" i="4"/>
  <c r="S148" i="4"/>
  <c r="C149" i="4"/>
  <c r="K149" i="4"/>
  <c r="S149" i="4"/>
  <c r="C150" i="4"/>
  <c r="K150" i="4"/>
  <c r="S150" i="4"/>
  <c r="C151" i="4"/>
  <c r="K151" i="4"/>
  <c r="S151" i="4"/>
  <c r="T133" i="4"/>
  <c r="D136" i="4"/>
  <c r="L136" i="4"/>
  <c r="T136" i="4"/>
  <c r="L137" i="4"/>
  <c r="T137" i="4"/>
  <c r="T138" i="4"/>
  <c r="D139" i="4"/>
  <c r="T139" i="4"/>
  <c r="D140" i="4"/>
  <c r="L140" i="4"/>
  <c r="D141" i="4"/>
  <c r="L141" i="4"/>
  <c r="D142" i="4"/>
  <c r="L142" i="4"/>
  <c r="D143" i="4"/>
  <c r="L143" i="4"/>
  <c r="T143" i="4"/>
  <c r="D144" i="4"/>
  <c r="L144" i="4"/>
  <c r="T144" i="4"/>
  <c r="D145" i="4"/>
  <c r="L145" i="4"/>
  <c r="T145" i="4"/>
  <c r="D146" i="4"/>
  <c r="L146" i="4"/>
  <c r="T146" i="4"/>
  <c r="D147" i="4"/>
  <c r="L147" i="4"/>
  <c r="T147" i="4"/>
  <c r="D148" i="4"/>
  <c r="L148" i="4"/>
  <c r="T148" i="4"/>
  <c r="D149" i="4"/>
  <c r="L149" i="4"/>
  <c r="T149" i="4"/>
  <c r="D150" i="4"/>
  <c r="L150" i="4"/>
  <c r="T150" i="4"/>
  <c r="D151" i="4"/>
  <c r="L151" i="4"/>
  <c r="T151" i="4"/>
  <c r="M5" i="5"/>
  <c r="M42" i="5" s="1"/>
  <c r="U133" i="4"/>
  <c r="E135" i="4"/>
  <c r="M135" i="4"/>
  <c r="U135" i="4"/>
  <c r="M136" i="4"/>
  <c r="U136" i="4"/>
  <c r="E137" i="4"/>
  <c r="M137" i="4"/>
  <c r="U137" i="4"/>
  <c r="E138" i="4"/>
  <c r="M138" i="4"/>
  <c r="U138" i="4"/>
  <c r="E139" i="4"/>
  <c r="U139" i="4"/>
  <c r="E140" i="4"/>
  <c r="M140" i="4"/>
  <c r="M141" i="4"/>
  <c r="U141" i="4"/>
  <c r="E142" i="4"/>
  <c r="M142" i="4"/>
  <c r="E143" i="4"/>
  <c r="M143" i="4"/>
  <c r="U143" i="4"/>
  <c r="E144" i="4"/>
  <c r="M144" i="4"/>
  <c r="U144" i="4"/>
  <c r="E145" i="4"/>
  <c r="M145" i="4"/>
  <c r="U145" i="4"/>
  <c r="E146" i="4"/>
  <c r="M146" i="4"/>
  <c r="U146" i="4"/>
  <c r="E147" i="4"/>
  <c r="M147" i="4"/>
  <c r="U147" i="4"/>
  <c r="E148" i="4"/>
  <c r="M148" i="4"/>
  <c r="U148" i="4"/>
  <c r="E149" i="4"/>
  <c r="M149" i="4"/>
  <c r="U149" i="4"/>
  <c r="E150" i="4"/>
  <c r="M150" i="4"/>
  <c r="U150" i="4"/>
  <c r="E151" i="4"/>
  <c r="M151" i="4"/>
  <c r="U151" i="4"/>
  <c r="N140" i="4"/>
  <c r="F141" i="4"/>
  <c r="N141" i="4"/>
  <c r="F142" i="4"/>
  <c r="V142" i="4"/>
  <c r="F143" i="4"/>
  <c r="N143" i="4"/>
  <c r="V143" i="4"/>
  <c r="F144" i="4"/>
  <c r="N144" i="4"/>
  <c r="V144" i="4"/>
  <c r="F145" i="4"/>
  <c r="N145" i="4"/>
  <c r="V145" i="4"/>
  <c r="F146" i="4"/>
  <c r="N146" i="4"/>
  <c r="V146" i="4"/>
  <c r="F147" i="4"/>
  <c r="N147" i="4"/>
  <c r="V147" i="4"/>
  <c r="F148" i="4"/>
  <c r="N148" i="4"/>
  <c r="V148" i="4"/>
  <c r="F149" i="4"/>
  <c r="N149" i="4"/>
  <c r="V149" i="4"/>
  <c r="F150" i="4"/>
  <c r="N150" i="4"/>
  <c r="V150" i="4"/>
  <c r="F151" i="4"/>
  <c r="N151" i="4"/>
  <c r="V151" i="4"/>
  <c r="W5" i="5"/>
  <c r="W42" i="5" s="1"/>
  <c r="W48" i="5"/>
  <c r="W133" i="4"/>
  <c r="G134" i="4"/>
  <c r="O134" i="4"/>
  <c r="W134" i="4"/>
  <c r="G135" i="4"/>
  <c r="O135" i="4"/>
  <c r="W135" i="4"/>
  <c r="O136" i="4"/>
  <c r="W136" i="4"/>
  <c r="O137" i="4"/>
  <c r="W137" i="4"/>
  <c r="G139" i="4"/>
  <c r="W139" i="4"/>
  <c r="G140" i="4"/>
  <c r="W140" i="4"/>
  <c r="G141" i="4"/>
  <c r="O141" i="4"/>
  <c r="W141" i="4"/>
  <c r="O143" i="4"/>
  <c r="W143" i="4"/>
  <c r="G144" i="4"/>
  <c r="O144" i="4"/>
  <c r="W144" i="4"/>
  <c r="G145" i="4"/>
  <c r="W145" i="4"/>
  <c r="G146" i="4"/>
  <c r="O146" i="4"/>
  <c r="W146" i="4"/>
  <c r="G147" i="4"/>
  <c r="O147" i="4"/>
  <c r="W147" i="4"/>
  <c r="G148" i="4"/>
  <c r="O148" i="4"/>
  <c r="W148" i="4"/>
  <c r="G149" i="4"/>
  <c r="O149" i="4"/>
  <c r="W149" i="4"/>
  <c r="G150" i="4"/>
  <c r="O150" i="4"/>
  <c r="W150" i="4"/>
  <c r="G151" i="4"/>
  <c r="O151" i="4"/>
  <c r="W151" i="4"/>
  <c r="P133" i="4"/>
  <c r="X133" i="4"/>
  <c r="H136" i="4"/>
  <c r="P136" i="4"/>
  <c r="X136" i="4"/>
  <c r="P137" i="4"/>
  <c r="X137" i="4"/>
  <c r="H139" i="4"/>
  <c r="P139" i="4"/>
  <c r="X139" i="4"/>
  <c r="H140" i="4"/>
  <c r="P140" i="4"/>
  <c r="X140" i="4"/>
  <c r="H141" i="4"/>
  <c r="P141" i="4"/>
  <c r="X141" i="4"/>
  <c r="H142" i="4"/>
  <c r="H143" i="4"/>
  <c r="P143" i="4"/>
  <c r="X143" i="4"/>
  <c r="H144" i="4"/>
  <c r="P144" i="4"/>
  <c r="X144" i="4"/>
  <c r="H145" i="4"/>
  <c r="P145" i="4"/>
  <c r="X145" i="4"/>
  <c r="H146" i="4"/>
  <c r="P146" i="4"/>
  <c r="X146" i="4"/>
  <c r="H147" i="4"/>
  <c r="P147" i="4"/>
  <c r="X147" i="4"/>
  <c r="H148" i="4"/>
  <c r="P148" i="4"/>
  <c r="X148" i="4"/>
  <c r="H149" i="4"/>
  <c r="P149" i="4"/>
  <c r="X149" i="4"/>
  <c r="H150" i="4"/>
  <c r="P150" i="4"/>
  <c r="X150" i="4"/>
  <c r="H151" i="4"/>
  <c r="P151" i="4"/>
  <c r="X151" i="4"/>
  <c r="Y133" i="4"/>
  <c r="I136" i="4"/>
  <c r="Q136" i="4"/>
  <c r="Y136" i="4"/>
  <c r="Q137" i="4"/>
  <c r="Q138" i="4"/>
  <c r="I139" i="4"/>
  <c r="Q139" i="4"/>
  <c r="Y139" i="4"/>
  <c r="I140" i="4"/>
  <c r="Y140" i="4"/>
  <c r="I141" i="4"/>
  <c r="Q141" i="4"/>
  <c r="Y141" i="4"/>
  <c r="I143" i="4"/>
  <c r="Q143" i="4"/>
  <c r="Y143" i="4"/>
  <c r="I144" i="4"/>
  <c r="Q144" i="4"/>
  <c r="Y144" i="4"/>
  <c r="I145" i="4"/>
  <c r="Q145" i="4"/>
  <c r="Y145" i="4"/>
  <c r="I146" i="4"/>
  <c r="Q146" i="4"/>
  <c r="Y146" i="4"/>
  <c r="I147" i="4"/>
  <c r="Q147" i="4"/>
  <c r="Y147" i="4"/>
  <c r="I148" i="4"/>
  <c r="Q148" i="4"/>
  <c r="Y148" i="4"/>
  <c r="I149" i="4"/>
  <c r="Q149" i="4"/>
  <c r="Y149" i="4"/>
  <c r="I150" i="4"/>
  <c r="Q150" i="4"/>
  <c r="Y150" i="4"/>
  <c r="I151" i="4"/>
  <c r="Q151" i="4"/>
  <c r="Y151" i="4"/>
  <c r="S43" i="5"/>
  <c r="S45" i="5"/>
  <c r="S46" i="5"/>
  <c r="C47" i="5"/>
  <c r="S47" i="5"/>
  <c r="F45" i="6"/>
  <c r="N45" i="6"/>
  <c r="V45" i="6"/>
  <c r="F46" i="6"/>
  <c r="N46" i="6"/>
  <c r="V46" i="6"/>
  <c r="F47" i="6"/>
  <c r="N47" i="6"/>
  <c r="F147" i="11"/>
  <c r="F132" i="11"/>
  <c r="F130" i="11"/>
  <c r="F129" i="11"/>
  <c r="F126" i="11"/>
  <c r="F125" i="11"/>
  <c r="F123" i="11"/>
  <c r="F122" i="11"/>
  <c r="F56" i="8"/>
  <c r="F67" i="8" s="1"/>
  <c r="F156" i="4" s="1"/>
  <c r="F52" i="8"/>
  <c r="F51" i="8" s="1"/>
  <c r="N147" i="11"/>
  <c r="N132" i="11"/>
  <c r="N130" i="11"/>
  <c r="N129" i="11"/>
  <c r="N126" i="11"/>
  <c r="N125" i="11"/>
  <c r="N123" i="11"/>
  <c r="N122" i="11"/>
  <c r="N117" i="11" s="1"/>
  <c r="N56" i="8"/>
  <c r="N67" i="8" s="1"/>
  <c r="N156" i="4" s="1"/>
  <c r="N52" i="8"/>
  <c r="N51" i="8" s="1"/>
  <c r="V147" i="11"/>
  <c r="V132" i="11"/>
  <c r="V130" i="11"/>
  <c r="V129" i="11"/>
  <c r="V126" i="11"/>
  <c r="V125" i="11"/>
  <c r="V123" i="11"/>
  <c r="V122" i="11"/>
  <c r="V56" i="8"/>
  <c r="V52" i="8"/>
  <c r="V51" i="8" s="1"/>
  <c r="O45" i="6"/>
  <c r="W45" i="6"/>
  <c r="G46" i="6"/>
  <c r="O46" i="6"/>
  <c r="W46" i="6"/>
  <c r="G47" i="6"/>
  <c r="O47" i="6"/>
  <c r="W47" i="6"/>
  <c r="G48" i="6"/>
  <c r="O48" i="6"/>
  <c r="W48" i="6"/>
  <c r="H45" i="6"/>
  <c r="P45" i="6"/>
  <c r="X45" i="6"/>
  <c r="H46" i="6"/>
  <c r="P46" i="6"/>
  <c r="X46" i="6"/>
  <c r="H48" i="6"/>
  <c r="P48" i="6"/>
  <c r="B5" i="7"/>
  <c r="B53" i="7" s="1"/>
  <c r="P130" i="11"/>
  <c r="P125" i="11"/>
  <c r="P122" i="11"/>
  <c r="P56" i="8"/>
  <c r="P67" i="8" s="1"/>
  <c r="P156" i="4" s="1"/>
  <c r="P132" i="11"/>
  <c r="P129" i="11"/>
  <c r="P126" i="11"/>
  <c r="P123" i="11"/>
  <c r="P147" i="11"/>
  <c r="Q45" i="6"/>
  <c r="Y45" i="6"/>
  <c r="I46" i="6"/>
  <c r="Q46" i="6"/>
  <c r="Y46" i="6"/>
  <c r="Q48" i="6"/>
  <c r="R45" i="6"/>
  <c r="J46" i="6"/>
  <c r="R46" i="6"/>
  <c r="R47" i="6"/>
  <c r="B48" i="6"/>
  <c r="J48" i="6"/>
  <c r="R48" i="6"/>
  <c r="C47" i="6"/>
  <c r="K47" i="6"/>
  <c r="S47" i="6"/>
  <c r="C48" i="6"/>
  <c r="K48" i="6"/>
  <c r="S48" i="6"/>
  <c r="L45" i="6"/>
  <c r="T45" i="6"/>
  <c r="D46" i="6"/>
  <c r="L46" i="6"/>
  <c r="V67" i="8"/>
  <c r="V156" i="4" s="1"/>
  <c r="M45" i="6"/>
  <c r="U45" i="6"/>
  <c r="E46" i="6"/>
  <c r="M46" i="6"/>
  <c r="U46" i="6"/>
  <c r="E47" i="6"/>
  <c r="M47" i="6"/>
  <c r="U47" i="6"/>
  <c r="E48" i="6"/>
  <c r="E41" i="6" s="1"/>
  <c r="M48" i="6"/>
  <c r="U48" i="6"/>
  <c r="E147" i="11"/>
  <c r="E132" i="11"/>
  <c r="E130" i="11"/>
  <c r="E129" i="11"/>
  <c r="E126" i="11"/>
  <c r="E125" i="11"/>
  <c r="E123" i="11"/>
  <c r="E122" i="11"/>
  <c r="E56" i="8"/>
  <c r="E67" i="8" s="1"/>
  <c r="E156" i="4" s="1"/>
  <c r="E52" i="8"/>
  <c r="E51" i="8" s="1"/>
  <c r="M147" i="11"/>
  <c r="M132" i="11"/>
  <c r="M130" i="11"/>
  <c r="M129" i="11"/>
  <c r="M126" i="11"/>
  <c r="M125" i="11"/>
  <c r="M123" i="11"/>
  <c r="M122" i="11"/>
  <c r="M56" i="8"/>
  <c r="M52" i="8"/>
  <c r="M51" i="8" s="1"/>
  <c r="U147" i="11"/>
  <c r="U132" i="11"/>
  <c r="U130" i="11"/>
  <c r="U129" i="11"/>
  <c r="U126" i="11"/>
  <c r="U125" i="11"/>
  <c r="U123" i="11"/>
  <c r="U122" i="11"/>
  <c r="U117" i="11" s="1"/>
  <c r="U56" i="8"/>
  <c r="U52" i="8"/>
  <c r="U51" i="8" s="1"/>
  <c r="D58" i="8"/>
  <c r="L58" i="8"/>
  <c r="T58" i="8"/>
  <c r="D59" i="8"/>
  <c r="L59" i="8"/>
  <c r="D60" i="8"/>
  <c r="L60" i="8"/>
  <c r="T60" i="8"/>
  <c r="D61" i="8"/>
  <c r="L61" i="8"/>
  <c r="T61" i="8"/>
  <c r="D111" i="9"/>
  <c r="L111" i="9"/>
  <c r="T111" i="9"/>
  <c r="D128" i="9"/>
  <c r="L128" i="9"/>
  <c r="T128" i="9"/>
  <c r="D111" i="10"/>
  <c r="L111" i="10"/>
  <c r="T111" i="10"/>
  <c r="D128" i="10"/>
  <c r="L128" i="10"/>
  <c r="T128" i="10"/>
  <c r="B156" i="11"/>
  <c r="B128" i="11"/>
  <c r="J156" i="11"/>
  <c r="J128" i="11"/>
  <c r="R156" i="11"/>
  <c r="R128" i="11"/>
  <c r="W105" i="11"/>
  <c r="H106" i="11"/>
  <c r="Q106" i="11"/>
  <c r="C107" i="11"/>
  <c r="Q107" i="11"/>
  <c r="G108" i="11"/>
  <c r="R108" i="11"/>
  <c r="H109" i="11"/>
  <c r="I111" i="11"/>
  <c r="J112" i="11"/>
  <c r="X112" i="11"/>
  <c r="K113" i="11"/>
  <c r="Y113" i="11"/>
  <c r="Q115" i="11"/>
  <c r="Q122" i="11"/>
  <c r="I123" i="11"/>
  <c r="Y123" i="11"/>
  <c r="Q125" i="11"/>
  <c r="I126" i="11"/>
  <c r="Y126" i="11"/>
  <c r="I129" i="11"/>
  <c r="Y129" i="11"/>
  <c r="Q130" i="11"/>
  <c r="I132" i="11"/>
  <c r="Y132" i="11"/>
  <c r="Q136" i="11"/>
  <c r="I147" i="11"/>
  <c r="E58" i="8"/>
  <c r="M58" i="8"/>
  <c r="U58" i="8"/>
  <c r="E59" i="8"/>
  <c r="M59" i="8"/>
  <c r="E60" i="8"/>
  <c r="M60" i="8"/>
  <c r="U60" i="8"/>
  <c r="E61" i="8"/>
  <c r="M61" i="8"/>
  <c r="U61" i="8"/>
  <c r="E111" i="9"/>
  <c r="M111" i="9"/>
  <c r="U111" i="9"/>
  <c r="E128" i="9"/>
  <c r="M128" i="9"/>
  <c r="U128" i="9"/>
  <c r="E111" i="10"/>
  <c r="M111" i="10"/>
  <c r="U111" i="10"/>
  <c r="E128" i="10"/>
  <c r="M128" i="10"/>
  <c r="U128" i="10"/>
  <c r="D136" i="11"/>
  <c r="D115" i="11"/>
  <c r="D113" i="11"/>
  <c r="D112" i="11"/>
  <c r="D109" i="11"/>
  <c r="D100" i="11" s="1"/>
  <c r="D108" i="11"/>
  <c r="D107" i="11"/>
  <c r="L136" i="11"/>
  <c r="L115" i="11"/>
  <c r="L113" i="11"/>
  <c r="L112" i="11"/>
  <c r="L109" i="11"/>
  <c r="L108" i="11"/>
  <c r="L107" i="11"/>
  <c r="T136" i="11"/>
  <c r="T115" i="11"/>
  <c r="T113" i="11"/>
  <c r="T112" i="11"/>
  <c r="T109" i="11"/>
  <c r="T108" i="11"/>
  <c r="T107" i="11"/>
  <c r="T106" i="11"/>
  <c r="D145" i="11"/>
  <c r="D111" i="11"/>
  <c r="L145" i="11"/>
  <c r="L111" i="11"/>
  <c r="T145" i="11"/>
  <c r="T111" i="11"/>
  <c r="C156" i="11"/>
  <c r="K156" i="11"/>
  <c r="S156" i="11"/>
  <c r="O105" i="11"/>
  <c r="X105" i="11"/>
  <c r="I106" i="11"/>
  <c r="R106" i="11"/>
  <c r="G107" i="11"/>
  <c r="R107" i="11"/>
  <c r="H108" i="11"/>
  <c r="I109" i="11"/>
  <c r="X111" i="11"/>
  <c r="K112" i="11"/>
  <c r="Y112" i="11"/>
  <c r="O113" i="11"/>
  <c r="C115" i="11"/>
  <c r="C122" i="11"/>
  <c r="S122" i="11"/>
  <c r="K123" i="11"/>
  <c r="C125" i="11"/>
  <c r="S125" i="11"/>
  <c r="K126" i="11"/>
  <c r="C128" i="11"/>
  <c r="S128" i="11"/>
  <c r="K129" i="11"/>
  <c r="C130" i="11"/>
  <c r="S130" i="11"/>
  <c r="K132" i="11"/>
  <c r="C136" i="11"/>
  <c r="P145" i="11"/>
  <c r="K147" i="11"/>
  <c r="F58" i="8"/>
  <c r="N58" i="8"/>
  <c r="V58" i="8"/>
  <c r="N59" i="8"/>
  <c r="V59" i="8"/>
  <c r="F60" i="8"/>
  <c r="N60" i="8"/>
  <c r="V60" i="8"/>
  <c r="F61" i="8"/>
  <c r="N61" i="8"/>
  <c r="V61" i="8"/>
  <c r="F111" i="9"/>
  <c r="N111" i="9"/>
  <c r="V111" i="9"/>
  <c r="F128" i="9"/>
  <c r="N128" i="9"/>
  <c r="V128" i="9"/>
  <c r="F111" i="10"/>
  <c r="N111" i="10"/>
  <c r="V111" i="10"/>
  <c r="F128" i="10"/>
  <c r="N128" i="10"/>
  <c r="V128" i="10"/>
  <c r="E136" i="11"/>
  <c r="E115" i="11"/>
  <c r="E113" i="11"/>
  <c r="E112" i="11"/>
  <c r="E109" i="11"/>
  <c r="E108" i="11"/>
  <c r="E107" i="11"/>
  <c r="M136" i="11"/>
  <c r="M115" i="11"/>
  <c r="M113" i="11"/>
  <c r="M112" i="11"/>
  <c r="M109" i="11"/>
  <c r="M108" i="11"/>
  <c r="M107" i="11"/>
  <c r="U136" i="11"/>
  <c r="U115" i="11"/>
  <c r="U113" i="11"/>
  <c r="U112" i="11"/>
  <c r="U109" i="11"/>
  <c r="U108" i="11"/>
  <c r="U107" i="11"/>
  <c r="E145" i="11"/>
  <c r="E111" i="11"/>
  <c r="M145" i="11"/>
  <c r="M111" i="11"/>
  <c r="U145" i="11"/>
  <c r="U111" i="11"/>
  <c r="D156" i="11"/>
  <c r="L156" i="11"/>
  <c r="L128" i="11"/>
  <c r="T156" i="11"/>
  <c r="G105" i="11"/>
  <c r="P105" i="11"/>
  <c r="Y105" i="11"/>
  <c r="J106" i="11"/>
  <c r="H107" i="11"/>
  <c r="I108" i="11"/>
  <c r="J109" i="11"/>
  <c r="X109" i="11"/>
  <c r="Y111" i="11"/>
  <c r="O112" i="11"/>
  <c r="B113" i="11"/>
  <c r="P113" i="11"/>
  <c r="G115" i="11"/>
  <c r="G122" i="11"/>
  <c r="O123" i="11"/>
  <c r="G125" i="11"/>
  <c r="O126" i="11"/>
  <c r="O129" i="11"/>
  <c r="G130" i="11"/>
  <c r="W130" i="11"/>
  <c r="O132" i="11"/>
  <c r="G136" i="11"/>
  <c r="W136" i="11"/>
  <c r="Q145" i="11"/>
  <c r="G58" i="8"/>
  <c r="O58" i="8"/>
  <c r="W58" i="8"/>
  <c r="G60" i="8"/>
  <c r="O60" i="8"/>
  <c r="W60" i="8"/>
  <c r="G61" i="8"/>
  <c r="O61" i="8"/>
  <c r="W61" i="8"/>
  <c r="G111" i="9"/>
  <c r="O111" i="9"/>
  <c r="W111" i="9"/>
  <c r="G128" i="9"/>
  <c r="O128" i="9"/>
  <c r="W128" i="9"/>
  <c r="G111" i="10"/>
  <c r="O111" i="10"/>
  <c r="W111" i="10"/>
  <c r="G128" i="10"/>
  <c r="O128" i="10"/>
  <c r="W128" i="10"/>
  <c r="F136" i="11"/>
  <c r="F115" i="11"/>
  <c r="F113" i="11"/>
  <c r="F112" i="11"/>
  <c r="F109" i="11"/>
  <c r="F108" i="11"/>
  <c r="F107" i="11"/>
  <c r="F106" i="11"/>
  <c r="F105" i="11"/>
  <c r="N136" i="11"/>
  <c r="N115" i="11"/>
  <c r="N113" i="11"/>
  <c r="N112" i="11"/>
  <c r="N109" i="11"/>
  <c r="N108" i="11"/>
  <c r="N107" i="11"/>
  <c r="N106" i="11"/>
  <c r="N105" i="11"/>
  <c r="V136" i="11"/>
  <c r="V115" i="11"/>
  <c r="V113" i="11"/>
  <c r="V112" i="11"/>
  <c r="V109" i="11"/>
  <c r="V108" i="11"/>
  <c r="V107" i="11"/>
  <c r="V106" i="11"/>
  <c r="V105" i="11"/>
  <c r="F145" i="11"/>
  <c r="F111" i="11"/>
  <c r="N145" i="11"/>
  <c r="N111" i="11"/>
  <c r="V145" i="11"/>
  <c r="V111" i="11"/>
  <c r="H54" i="11"/>
  <c r="H128" i="11" s="1"/>
  <c r="X54" i="11"/>
  <c r="X128" i="11" s="1"/>
  <c r="E156" i="11"/>
  <c r="E128" i="11"/>
  <c r="M156" i="11"/>
  <c r="M128" i="11"/>
  <c r="U156" i="11"/>
  <c r="U128" i="11"/>
  <c r="H105" i="11"/>
  <c r="Q105" i="11"/>
  <c r="B106" i="11"/>
  <c r="K106" i="11"/>
  <c r="U106" i="11"/>
  <c r="I107" i="11"/>
  <c r="J108" i="11"/>
  <c r="X108" i="11"/>
  <c r="K109" i="11"/>
  <c r="Y109" i="11"/>
  <c r="B112" i="11"/>
  <c r="P112" i="11"/>
  <c r="C113" i="11"/>
  <c r="Q113" i="11"/>
  <c r="H115" i="11"/>
  <c r="X115" i="11"/>
  <c r="H136" i="11"/>
  <c r="X136" i="11"/>
  <c r="S145" i="11"/>
  <c r="Q147" i="11"/>
  <c r="H58" i="8"/>
  <c r="P58" i="8"/>
  <c r="X58" i="8"/>
  <c r="X59" i="8"/>
  <c r="H60" i="8"/>
  <c r="P60" i="8"/>
  <c r="X60" i="8"/>
  <c r="H61" i="8"/>
  <c r="P61" i="8"/>
  <c r="X61" i="8"/>
  <c r="H111" i="9"/>
  <c r="P111" i="9"/>
  <c r="X111" i="9"/>
  <c r="H128" i="9"/>
  <c r="P128" i="9"/>
  <c r="X128" i="9"/>
  <c r="H111" i="10"/>
  <c r="P111" i="10"/>
  <c r="X111" i="10"/>
  <c r="H128" i="10"/>
  <c r="P128" i="10"/>
  <c r="X128" i="10"/>
  <c r="G145" i="11"/>
  <c r="O145" i="11"/>
  <c r="W145" i="11"/>
  <c r="F156" i="11"/>
  <c r="F128" i="11"/>
  <c r="N156" i="11"/>
  <c r="N128" i="11"/>
  <c r="V156" i="11"/>
  <c r="V128" i="11"/>
  <c r="I105" i="11"/>
  <c r="W106" i="11"/>
  <c r="O109" i="11"/>
  <c r="Q112" i="11"/>
  <c r="G113" i="11"/>
  <c r="I115" i="11"/>
  <c r="Y115" i="11"/>
  <c r="I122" i="11"/>
  <c r="Y122" i="11"/>
  <c r="Q123" i="11"/>
  <c r="I125" i="11"/>
  <c r="Y125" i="11"/>
  <c r="Q126" i="11"/>
  <c r="I128" i="11"/>
  <c r="Y128" i="11"/>
  <c r="Q129" i="11"/>
  <c r="Y130" i="11"/>
  <c r="I136" i="11"/>
  <c r="Y136" i="11"/>
  <c r="S147" i="11"/>
  <c r="I58" i="8"/>
  <c r="Q58" i="8"/>
  <c r="Y58" i="8"/>
  <c r="I60" i="8"/>
  <c r="Q60" i="8"/>
  <c r="Y60" i="8"/>
  <c r="I61" i="8"/>
  <c r="Q61" i="8"/>
  <c r="Y61" i="8"/>
  <c r="I111" i="9"/>
  <c r="Q111" i="9"/>
  <c r="Y111" i="9"/>
  <c r="I128" i="9"/>
  <c r="Q128" i="9"/>
  <c r="Y128" i="9"/>
  <c r="I111" i="10"/>
  <c r="Q111" i="10"/>
  <c r="Y111" i="10"/>
  <c r="I128" i="10"/>
  <c r="Q128" i="10"/>
  <c r="Y128" i="10"/>
  <c r="B147" i="11"/>
  <c r="B132" i="11"/>
  <c r="B130" i="11"/>
  <c r="B129" i="11"/>
  <c r="B126" i="11"/>
  <c r="B125" i="11"/>
  <c r="B123" i="11"/>
  <c r="B122" i="11"/>
  <c r="J147" i="11"/>
  <c r="J132" i="11"/>
  <c r="J130" i="11"/>
  <c r="J129" i="11"/>
  <c r="J126" i="11"/>
  <c r="J125" i="11"/>
  <c r="J123" i="11"/>
  <c r="J122" i="11"/>
  <c r="R147" i="11"/>
  <c r="R132" i="11"/>
  <c r="R130" i="11"/>
  <c r="R129" i="11"/>
  <c r="R126" i="11"/>
  <c r="R125" i="11"/>
  <c r="R123" i="11"/>
  <c r="R122" i="11"/>
  <c r="G156" i="11"/>
  <c r="O156" i="11"/>
  <c r="W156" i="11"/>
  <c r="M106" i="11"/>
  <c r="X106" i="11"/>
  <c r="Y107" i="11"/>
  <c r="O108" i="11"/>
  <c r="B109" i="11"/>
  <c r="P109" i="11"/>
  <c r="G112" i="11"/>
  <c r="R112" i="11"/>
  <c r="H113" i="11"/>
  <c r="K122" i="11"/>
  <c r="K117" i="11" s="1"/>
  <c r="C123" i="11"/>
  <c r="S123" i="11"/>
  <c r="K125" i="11"/>
  <c r="C126" i="11"/>
  <c r="S126" i="11"/>
  <c r="K128" i="11"/>
  <c r="C129" i="11"/>
  <c r="S129" i="11"/>
  <c r="C132" i="11"/>
  <c r="B59" i="8"/>
  <c r="J59" i="8"/>
  <c r="B60" i="8"/>
  <c r="J60" i="8"/>
  <c r="R60" i="8"/>
  <c r="B61" i="8"/>
  <c r="J61" i="8"/>
  <c r="R61" i="8"/>
  <c r="B111" i="10"/>
  <c r="J111" i="10"/>
  <c r="R111" i="10"/>
  <c r="B128" i="10"/>
  <c r="J128" i="10"/>
  <c r="R128" i="10"/>
  <c r="H156" i="11"/>
  <c r="P156" i="11"/>
  <c r="X156" i="11"/>
  <c r="B105" i="11"/>
  <c r="E106" i="11"/>
  <c r="O106" i="11"/>
  <c r="O107" i="11"/>
  <c r="P108" i="11"/>
  <c r="Q109" i="11"/>
  <c r="G111" i="11"/>
  <c r="I113" i="11"/>
  <c r="O115" i="11"/>
  <c r="O122" i="11"/>
  <c r="G123" i="11"/>
  <c r="O125" i="11"/>
  <c r="G126" i="11"/>
  <c r="O128" i="11"/>
  <c r="G129" i="11"/>
  <c r="O130" i="11"/>
  <c r="G132" i="11"/>
  <c r="H145" i="11"/>
  <c r="K59" i="8"/>
  <c r="C60" i="8"/>
  <c r="K60" i="8"/>
  <c r="S60" i="8"/>
  <c r="C61" i="8"/>
  <c r="K61" i="8"/>
  <c r="S61" i="8"/>
  <c r="C128" i="9"/>
  <c r="K128" i="9"/>
  <c r="S128" i="9"/>
  <c r="C128" i="10"/>
  <c r="K128" i="10"/>
  <c r="S128" i="10"/>
  <c r="B136" i="11"/>
  <c r="B115" i="11"/>
  <c r="J136" i="11"/>
  <c r="J115" i="11"/>
  <c r="R136" i="11"/>
  <c r="R115" i="11"/>
  <c r="B145" i="11"/>
  <c r="J145" i="11"/>
  <c r="R145" i="11"/>
  <c r="D54" i="11"/>
  <c r="D128" i="11" s="1"/>
  <c r="L54" i="11"/>
  <c r="T54" i="11"/>
  <c r="T128" i="11" s="1"/>
  <c r="I156" i="11"/>
  <c r="Q156" i="11"/>
  <c r="Y156" i="11"/>
  <c r="C105" i="11"/>
  <c r="L105" i="11"/>
  <c r="L100" i="11" s="1"/>
  <c r="U105" i="11"/>
  <c r="G106" i="11"/>
  <c r="P106" i="11"/>
  <c r="B107" i="11"/>
  <c r="P107" i="11"/>
  <c r="R109" i="11"/>
  <c r="J113" i="11"/>
  <c r="P115" i="11"/>
  <c r="P128" i="11"/>
  <c r="F82" i="12"/>
  <c r="N82" i="12"/>
  <c r="V82" i="12"/>
  <c r="F85" i="12"/>
  <c r="N85" i="12"/>
  <c r="V85" i="12"/>
  <c r="F86" i="12"/>
  <c r="N86" i="12"/>
  <c r="V86" i="12"/>
  <c r="F87" i="12"/>
  <c r="N87" i="12"/>
  <c r="V87" i="12"/>
  <c r="F88" i="12"/>
  <c r="N88" i="12"/>
  <c r="V88" i="12"/>
  <c r="F89" i="12"/>
  <c r="N89" i="12"/>
  <c r="V89" i="12"/>
  <c r="E181" i="13"/>
  <c r="M181" i="13"/>
  <c r="U181" i="13"/>
  <c r="E199" i="13"/>
  <c r="M199" i="13"/>
  <c r="U199" i="13"/>
  <c r="E216" i="13"/>
  <c r="M216" i="13"/>
  <c r="U216" i="13"/>
  <c r="G261" i="13"/>
  <c r="G253" i="13" s="1"/>
  <c r="Q261" i="13"/>
  <c r="Q253" i="13" s="1"/>
  <c r="H261" i="14"/>
  <c r="H216" i="14"/>
  <c r="P261" i="14"/>
  <c r="P216" i="14"/>
  <c r="X261" i="14"/>
  <c r="X216" i="14"/>
  <c r="B181" i="14"/>
  <c r="O181" i="14"/>
  <c r="C199" i="14"/>
  <c r="C261" i="15"/>
  <c r="K261" i="15"/>
  <c r="S261" i="15"/>
  <c r="K91" i="16"/>
  <c r="K89" i="16" s="1"/>
  <c r="K52" i="16"/>
  <c r="G85" i="12"/>
  <c r="O85" i="12"/>
  <c r="W85" i="12"/>
  <c r="G87" i="12"/>
  <c r="O87" i="12"/>
  <c r="W87" i="12"/>
  <c r="G88" i="12"/>
  <c r="O88" i="12"/>
  <c r="W88" i="12"/>
  <c r="G89" i="12"/>
  <c r="O89" i="12"/>
  <c r="W89" i="12"/>
  <c r="F181" i="13"/>
  <c r="N181" i="13"/>
  <c r="V181" i="13"/>
  <c r="F199" i="13"/>
  <c r="N199" i="13"/>
  <c r="V199" i="13"/>
  <c r="F216" i="13"/>
  <c r="N216" i="13"/>
  <c r="V216" i="13"/>
  <c r="H261" i="13"/>
  <c r="H253" i="13" s="1"/>
  <c r="R261" i="13"/>
  <c r="R253" i="13" s="1"/>
  <c r="D241" i="14"/>
  <c r="D181" i="14"/>
  <c r="L241" i="14"/>
  <c r="L181" i="14"/>
  <c r="T241" i="14"/>
  <c r="T181" i="14"/>
  <c r="I261" i="14"/>
  <c r="I216" i="14"/>
  <c r="Q261" i="14"/>
  <c r="Q216" i="14"/>
  <c r="Y261" i="14"/>
  <c r="Y216" i="14"/>
  <c r="C181" i="14"/>
  <c r="P181" i="14"/>
  <c r="J199" i="14"/>
  <c r="D261" i="15"/>
  <c r="L261" i="15"/>
  <c r="T261" i="15"/>
  <c r="E3" i="12"/>
  <c r="M3" i="12"/>
  <c r="U3" i="12"/>
  <c r="H85" i="12"/>
  <c r="P85" i="12"/>
  <c r="X85" i="12"/>
  <c r="H86" i="12"/>
  <c r="P86" i="12"/>
  <c r="X86" i="12"/>
  <c r="H87" i="12"/>
  <c r="P87" i="12"/>
  <c r="X87" i="12"/>
  <c r="H88" i="12"/>
  <c r="P88" i="12"/>
  <c r="X88" i="12"/>
  <c r="H89" i="12"/>
  <c r="P89" i="12"/>
  <c r="X89" i="12"/>
  <c r="G181" i="13"/>
  <c r="O181" i="13"/>
  <c r="W181" i="13"/>
  <c r="G199" i="13"/>
  <c r="O199" i="13"/>
  <c r="W199" i="13"/>
  <c r="O216" i="13"/>
  <c r="W216" i="13"/>
  <c r="I261" i="13"/>
  <c r="I253" i="13" s="1"/>
  <c r="S261" i="13"/>
  <c r="S253" i="13" s="1"/>
  <c r="B261" i="14"/>
  <c r="J261" i="14"/>
  <c r="R261" i="14"/>
  <c r="R181" i="14"/>
  <c r="E261" i="15"/>
  <c r="M261" i="15"/>
  <c r="U261" i="15"/>
  <c r="I82" i="12"/>
  <c r="Q82" i="12"/>
  <c r="Y82" i="12"/>
  <c r="I85" i="12"/>
  <c r="Q85" i="12"/>
  <c r="Y85" i="12"/>
  <c r="I86" i="12"/>
  <c r="I87" i="12"/>
  <c r="Q87" i="12"/>
  <c r="Y87" i="12"/>
  <c r="I88" i="12"/>
  <c r="Q88" i="12"/>
  <c r="Y88" i="12"/>
  <c r="I89" i="12"/>
  <c r="Q89" i="12"/>
  <c r="Y89" i="12"/>
  <c r="H181" i="13"/>
  <c r="P181" i="13"/>
  <c r="X181" i="13"/>
  <c r="H199" i="13"/>
  <c r="P199" i="13"/>
  <c r="X199" i="13"/>
  <c r="P216" i="13"/>
  <c r="X216" i="13"/>
  <c r="J261" i="13"/>
  <c r="J253" i="13" s="1"/>
  <c r="T261" i="13"/>
  <c r="T253" i="13" s="1"/>
  <c r="C261" i="14"/>
  <c r="K261" i="14"/>
  <c r="S261" i="14"/>
  <c r="G181" i="14"/>
  <c r="F261" i="15"/>
  <c r="N261" i="15"/>
  <c r="V261" i="15"/>
  <c r="C101" i="16"/>
  <c r="C164" i="4" s="1"/>
  <c r="C91" i="16"/>
  <c r="C89" i="16" s="1"/>
  <c r="C52" i="16"/>
  <c r="B85" i="12"/>
  <c r="J85" i="12"/>
  <c r="R85" i="12"/>
  <c r="B86" i="12"/>
  <c r="B87" i="12"/>
  <c r="J87" i="12"/>
  <c r="R87" i="12"/>
  <c r="B88" i="12"/>
  <c r="J88" i="12"/>
  <c r="R88" i="12"/>
  <c r="B89" i="12"/>
  <c r="J89" i="12"/>
  <c r="R89" i="12"/>
  <c r="I181" i="13"/>
  <c r="Q181" i="13"/>
  <c r="Y181" i="13"/>
  <c r="I199" i="13"/>
  <c r="Q199" i="13"/>
  <c r="Y199" i="13"/>
  <c r="Y216" i="13"/>
  <c r="K261" i="13"/>
  <c r="K253" i="13" s="1"/>
  <c r="F251" i="14"/>
  <c r="F199" i="14"/>
  <c r="N251" i="14"/>
  <c r="N199" i="14"/>
  <c r="V251" i="14"/>
  <c r="V199" i="14"/>
  <c r="D261" i="14"/>
  <c r="D216" i="14"/>
  <c r="L261" i="14"/>
  <c r="L216" i="14"/>
  <c r="T261" i="14"/>
  <c r="T216" i="14"/>
  <c r="H181" i="14"/>
  <c r="G261" i="15"/>
  <c r="O261" i="15"/>
  <c r="W261" i="15"/>
  <c r="C85" i="12"/>
  <c r="K85" i="12"/>
  <c r="S85" i="12"/>
  <c r="C86" i="12"/>
  <c r="K86" i="12"/>
  <c r="S86" i="12"/>
  <c r="C87" i="12"/>
  <c r="K87" i="12"/>
  <c r="S87" i="12"/>
  <c r="C88" i="12"/>
  <c r="K88" i="12"/>
  <c r="S88" i="12"/>
  <c r="C89" i="12"/>
  <c r="K89" i="12"/>
  <c r="S89" i="12"/>
  <c r="B181" i="13"/>
  <c r="J181" i="13"/>
  <c r="R181" i="13"/>
  <c r="B199" i="13"/>
  <c r="J199" i="13"/>
  <c r="R199" i="13"/>
  <c r="B216" i="13"/>
  <c r="L261" i="13"/>
  <c r="L253" i="13" s="1"/>
  <c r="G251" i="14"/>
  <c r="G199" i="14"/>
  <c r="O251" i="14"/>
  <c r="O199" i="14"/>
  <c r="W251" i="14"/>
  <c r="W199" i="14"/>
  <c r="E261" i="14"/>
  <c r="E216" i="14"/>
  <c r="M261" i="14"/>
  <c r="M216" i="14"/>
  <c r="U261" i="14"/>
  <c r="U216" i="14"/>
  <c r="J181" i="14"/>
  <c r="W181" i="14"/>
  <c r="H261" i="15"/>
  <c r="P261" i="15"/>
  <c r="X261" i="15"/>
  <c r="S91" i="16"/>
  <c r="S89" i="16" s="1"/>
  <c r="S52" i="16"/>
  <c r="D85" i="12"/>
  <c r="L85" i="12"/>
  <c r="T85" i="12"/>
  <c r="D86" i="12"/>
  <c r="T86" i="12"/>
  <c r="D87" i="12"/>
  <c r="L87" i="12"/>
  <c r="T87" i="12"/>
  <c r="D88" i="12"/>
  <c r="L88" i="12"/>
  <c r="T88" i="12"/>
  <c r="D89" i="12"/>
  <c r="L89" i="12"/>
  <c r="T89" i="12"/>
  <c r="C181" i="13"/>
  <c r="K181" i="13"/>
  <c r="S181" i="13"/>
  <c r="C199" i="13"/>
  <c r="K199" i="13"/>
  <c r="S199" i="13"/>
  <c r="C216" i="13"/>
  <c r="I241" i="14"/>
  <c r="I181" i="14"/>
  <c r="Q241" i="14"/>
  <c r="Q181" i="14"/>
  <c r="Y241" i="14"/>
  <c r="Y181" i="14"/>
  <c r="H251" i="14"/>
  <c r="H199" i="14"/>
  <c r="P251" i="14"/>
  <c r="P199" i="14"/>
  <c r="X251" i="14"/>
  <c r="X199" i="14"/>
  <c r="F261" i="14"/>
  <c r="F216" i="14"/>
  <c r="N261" i="14"/>
  <c r="N216" i="14"/>
  <c r="V261" i="14"/>
  <c r="V216" i="14"/>
  <c r="K181" i="14"/>
  <c r="X181" i="14"/>
  <c r="I261" i="15"/>
  <c r="Q261" i="15"/>
  <c r="Y261" i="15"/>
  <c r="E85" i="12"/>
  <c r="M85" i="12"/>
  <c r="U85" i="12"/>
  <c r="E86" i="12"/>
  <c r="M86" i="12"/>
  <c r="E87" i="12"/>
  <c r="M87" i="12"/>
  <c r="U87" i="12"/>
  <c r="E88" i="12"/>
  <c r="M88" i="12"/>
  <c r="U88" i="12"/>
  <c r="E89" i="12"/>
  <c r="M89" i="12"/>
  <c r="U89" i="12"/>
  <c r="D181" i="13"/>
  <c r="L181" i="13"/>
  <c r="T181" i="13"/>
  <c r="D199" i="13"/>
  <c r="L199" i="13"/>
  <c r="T199" i="13"/>
  <c r="D216" i="13"/>
  <c r="I251" i="14"/>
  <c r="I199" i="14"/>
  <c r="Q251" i="14"/>
  <c r="Q199" i="14"/>
  <c r="Y251" i="14"/>
  <c r="Y199" i="14"/>
  <c r="G261" i="14"/>
  <c r="G216" i="14"/>
  <c r="O261" i="14"/>
  <c r="O216" i="14"/>
  <c r="W261" i="14"/>
  <c r="W216" i="14"/>
  <c r="B261" i="15"/>
  <c r="J261" i="15"/>
  <c r="R261" i="15"/>
  <c r="F175" i="17"/>
  <c r="F174" i="17"/>
  <c r="F173" i="17"/>
  <c r="F172" i="17"/>
  <c r="F170" i="17"/>
  <c r="F169" i="17"/>
  <c r="F168" i="17"/>
  <c r="F167" i="17"/>
  <c r="F166" i="17"/>
  <c r="F165" i="17"/>
  <c r="F164" i="17"/>
  <c r="F163" i="17"/>
  <c r="F162" i="17"/>
  <c r="F161" i="17"/>
  <c r="F53" i="16"/>
  <c r="N175" i="17"/>
  <c r="N174" i="17"/>
  <c r="N173" i="17"/>
  <c r="N172" i="17"/>
  <c r="N170" i="17"/>
  <c r="N169" i="17"/>
  <c r="N168" i="17"/>
  <c r="N167" i="17"/>
  <c r="N166" i="17"/>
  <c r="N165" i="17"/>
  <c r="N164" i="17"/>
  <c r="N163" i="17"/>
  <c r="N162" i="17"/>
  <c r="N161" i="17"/>
  <c r="N53" i="16"/>
  <c r="V175" i="17"/>
  <c r="V174" i="17"/>
  <c r="V173" i="17"/>
  <c r="V172" i="17"/>
  <c r="V170" i="17"/>
  <c r="V169" i="17"/>
  <c r="V168" i="17"/>
  <c r="V167" i="17"/>
  <c r="V166" i="17"/>
  <c r="V165" i="17"/>
  <c r="V164" i="17"/>
  <c r="V163" i="17"/>
  <c r="V162" i="17"/>
  <c r="V161" i="17"/>
  <c r="V53" i="16"/>
  <c r="D199" i="14"/>
  <c r="L199" i="14"/>
  <c r="T199" i="14"/>
  <c r="C34" i="15"/>
  <c r="K34" i="15"/>
  <c r="S34" i="15"/>
  <c r="E115" i="15"/>
  <c r="M115" i="15"/>
  <c r="M216" i="15" s="1"/>
  <c r="U115" i="15"/>
  <c r="C181" i="15"/>
  <c r="K181" i="15"/>
  <c r="S181" i="15"/>
  <c r="C199" i="15"/>
  <c r="K199" i="15"/>
  <c r="S199" i="15"/>
  <c r="C209" i="15"/>
  <c r="K209" i="15"/>
  <c r="S209" i="15"/>
  <c r="C210" i="15"/>
  <c r="K210" i="15"/>
  <c r="S210" i="15"/>
  <c r="C211" i="15"/>
  <c r="K211" i="15"/>
  <c r="S211" i="15"/>
  <c r="C213" i="15"/>
  <c r="K213" i="15"/>
  <c r="S213" i="15"/>
  <c r="C214" i="15"/>
  <c r="K214" i="15"/>
  <c r="S214" i="15"/>
  <c r="C216" i="15"/>
  <c r="K216" i="15"/>
  <c r="S216" i="15"/>
  <c r="C217" i="15"/>
  <c r="K217" i="15"/>
  <c r="S217" i="15"/>
  <c r="C218" i="15"/>
  <c r="K218" i="15"/>
  <c r="S218" i="15"/>
  <c r="C220" i="15"/>
  <c r="K220" i="15"/>
  <c r="S220" i="15"/>
  <c r="B90" i="16"/>
  <c r="J90" i="16"/>
  <c r="R90" i="16"/>
  <c r="B92" i="16"/>
  <c r="J92" i="16"/>
  <c r="R92" i="16"/>
  <c r="B93" i="16"/>
  <c r="J93" i="16"/>
  <c r="R93" i="16"/>
  <c r="C246" i="17"/>
  <c r="C240" i="17" s="1"/>
  <c r="C203" i="17"/>
  <c r="K246" i="17"/>
  <c r="K240" i="17" s="1"/>
  <c r="K203" i="17"/>
  <c r="S246" i="17"/>
  <c r="S240" i="17" s="1"/>
  <c r="S203" i="17"/>
  <c r="B248" i="17"/>
  <c r="B209" i="17"/>
  <c r="B184" i="17"/>
  <c r="R184" i="17"/>
  <c r="J190" i="17"/>
  <c r="M226" i="18"/>
  <c r="E181" i="14"/>
  <c r="M181" i="14"/>
  <c r="U181" i="14"/>
  <c r="E199" i="14"/>
  <c r="M199" i="14"/>
  <c r="U199" i="14"/>
  <c r="F115" i="15"/>
  <c r="N115" i="15"/>
  <c r="N216" i="15" s="1"/>
  <c r="V115" i="15"/>
  <c r="D181" i="15"/>
  <c r="L181" i="15"/>
  <c r="T181" i="15"/>
  <c r="D199" i="15"/>
  <c r="L199" i="15"/>
  <c r="T199" i="15"/>
  <c r="D209" i="15"/>
  <c r="L209" i="15"/>
  <c r="T209" i="15"/>
  <c r="D210" i="15"/>
  <c r="L210" i="15"/>
  <c r="T210" i="15"/>
  <c r="D211" i="15"/>
  <c r="L211" i="15"/>
  <c r="T211" i="15"/>
  <c r="D213" i="15"/>
  <c r="L213" i="15"/>
  <c r="T213" i="15"/>
  <c r="D214" i="15"/>
  <c r="L214" i="15"/>
  <c r="T214" i="15"/>
  <c r="D216" i="15"/>
  <c r="L216" i="15"/>
  <c r="T216" i="15"/>
  <c r="D217" i="15"/>
  <c r="L217" i="15"/>
  <c r="T217" i="15"/>
  <c r="D218" i="15"/>
  <c r="L218" i="15"/>
  <c r="T218" i="15"/>
  <c r="D220" i="15"/>
  <c r="L220" i="15"/>
  <c r="T220" i="15"/>
  <c r="F71" i="16"/>
  <c r="N71" i="16"/>
  <c r="V71" i="16"/>
  <c r="C92" i="16"/>
  <c r="K92" i="16"/>
  <c r="S92" i="16"/>
  <c r="C93" i="16"/>
  <c r="K93" i="16"/>
  <c r="S93" i="16"/>
  <c r="B5" i="17"/>
  <c r="J5" i="17"/>
  <c r="J171" i="17" s="1"/>
  <c r="R5" i="17"/>
  <c r="C235" i="17"/>
  <c r="C184" i="17"/>
  <c r="K235" i="17"/>
  <c r="K184" i="17"/>
  <c r="S235" i="17"/>
  <c r="S184" i="17"/>
  <c r="D246" i="17"/>
  <c r="D203" i="17"/>
  <c r="L246" i="17"/>
  <c r="L203" i="17"/>
  <c r="T246" i="17"/>
  <c r="T203" i="17"/>
  <c r="C248" i="17"/>
  <c r="C209" i="17"/>
  <c r="L171" i="17"/>
  <c r="D184" i="17"/>
  <c r="T184" i="17"/>
  <c r="L190" i="17"/>
  <c r="T217" i="18"/>
  <c r="N226" i="18"/>
  <c r="G115" i="15"/>
  <c r="O115" i="15"/>
  <c r="O216" i="15" s="1"/>
  <c r="W115" i="15"/>
  <c r="W216" i="15" s="1"/>
  <c r="E199" i="15"/>
  <c r="M199" i="15"/>
  <c r="U199" i="15"/>
  <c r="E216" i="15"/>
  <c r="U216" i="15"/>
  <c r="C175" i="17"/>
  <c r="C174" i="17"/>
  <c r="C173" i="17"/>
  <c r="C172" i="17"/>
  <c r="C170" i="17"/>
  <c r="C169" i="17"/>
  <c r="C168" i="17"/>
  <c r="C167" i="17"/>
  <c r="C166" i="17"/>
  <c r="C165" i="17"/>
  <c r="C164" i="17"/>
  <c r="C163" i="17"/>
  <c r="C162" i="17"/>
  <c r="C161" i="17"/>
  <c r="K175" i="17"/>
  <c r="K174" i="17"/>
  <c r="K173" i="17"/>
  <c r="K172" i="17"/>
  <c r="K170" i="17"/>
  <c r="K169" i="17"/>
  <c r="K168" i="17"/>
  <c r="K167" i="17"/>
  <c r="K166" i="17"/>
  <c r="K165" i="17"/>
  <c r="K164" i="17"/>
  <c r="K163" i="17"/>
  <c r="K162" i="17"/>
  <c r="K161" i="17"/>
  <c r="S175" i="17"/>
  <c r="S174" i="17"/>
  <c r="S173" i="17"/>
  <c r="S172" i="17"/>
  <c r="S170" i="17"/>
  <c r="S169" i="17"/>
  <c r="S168" i="17"/>
  <c r="S167" i="17"/>
  <c r="S166" i="17"/>
  <c r="S165" i="17"/>
  <c r="S164" i="17"/>
  <c r="S163" i="17"/>
  <c r="S162" i="17"/>
  <c r="S161" i="17"/>
  <c r="C237" i="17"/>
  <c r="C190" i="17"/>
  <c r="K237" i="17"/>
  <c r="K190" i="17"/>
  <c r="S237" i="17"/>
  <c r="S190" i="17"/>
  <c r="E246" i="17"/>
  <c r="E203" i="17"/>
  <c r="M246" i="17"/>
  <c r="M203" i="17"/>
  <c r="U246" i="17"/>
  <c r="U203" i="17"/>
  <c r="D248" i="17"/>
  <c r="D209" i="17"/>
  <c r="L248" i="17"/>
  <c r="L209" i="17"/>
  <c r="T248" i="17"/>
  <c r="T209" i="17"/>
  <c r="P161" i="17"/>
  <c r="H162" i="17"/>
  <c r="X162" i="17"/>
  <c r="P163" i="17"/>
  <c r="H164" i="17"/>
  <c r="X164" i="17"/>
  <c r="P165" i="17"/>
  <c r="H166" i="17"/>
  <c r="X166" i="17"/>
  <c r="P167" i="17"/>
  <c r="H168" i="17"/>
  <c r="X168" i="17"/>
  <c r="P169" i="17"/>
  <c r="H170" i="17"/>
  <c r="X170" i="17"/>
  <c r="P171" i="17"/>
  <c r="H172" i="17"/>
  <c r="X172" i="17"/>
  <c r="P173" i="17"/>
  <c r="P175" i="17"/>
  <c r="H184" i="17"/>
  <c r="X184" i="17"/>
  <c r="P190" i="17"/>
  <c r="F34" i="15"/>
  <c r="N34" i="15"/>
  <c r="V34" i="15"/>
  <c r="H115" i="15"/>
  <c r="H216" i="15" s="1"/>
  <c r="P115" i="15"/>
  <c r="P216" i="15" s="1"/>
  <c r="X115" i="15"/>
  <c r="X216" i="15" s="1"/>
  <c r="F181" i="15"/>
  <c r="N181" i="15"/>
  <c r="V181" i="15"/>
  <c r="F199" i="15"/>
  <c r="N199" i="15"/>
  <c r="V199" i="15"/>
  <c r="F216" i="15"/>
  <c r="V216" i="15"/>
  <c r="H71" i="16"/>
  <c r="P71" i="16"/>
  <c r="X71" i="16"/>
  <c r="E91" i="16"/>
  <c r="M91" i="16"/>
  <c r="M89" i="16" s="1"/>
  <c r="U91" i="16"/>
  <c r="U89" i="16" s="1"/>
  <c r="E92" i="16"/>
  <c r="M92" i="16"/>
  <c r="U92" i="16"/>
  <c r="E93" i="16"/>
  <c r="M93" i="16"/>
  <c r="U93" i="16"/>
  <c r="D5" i="17"/>
  <c r="D171" i="17" s="1"/>
  <c r="L5" i="17"/>
  <c r="L217" i="19" s="1"/>
  <c r="T5" i="17"/>
  <c r="C226" i="17"/>
  <c r="C217" i="17" s="1"/>
  <c r="C171" i="17"/>
  <c r="K226" i="17"/>
  <c r="K217" i="17" s="1"/>
  <c r="K171" i="17"/>
  <c r="S226" i="17"/>
  <c r="S217" i="17" s="1"/>
  <c r="S171" i="17"/>
  <c r="E235" i="17"/>
  <c r="E184" i="17"/>
  <c r="M235" i="17"/>
  <c r="M184" i="17"/>
  <c r="U235" i="17"/>
  <c r="U184" i="17"/>
  <c r="F246" i="17"/>
  <c r="F203" i="17"/>
  <c r="N246" i="17"/>
  <c r="N203" i="17"/>
  <c r="V246" i="17"/>
  <c r="V203" i="17"/>
  <c r="E248" i="17"/>
  <c r="E209" i="17"/>
  <c r="M248" i="17"/>
  <c r="M209" i="17"/>
  <c r="U248" i="17"/>
  <c r="U209" i="17"/>
  <c r="Q167" i="17"/>
  <c r="Q169" i="17"/>
  <c r="I170" i="17"/>
  <c r="Q171" i="17"/>
  <c r="I172" i="17"/>
  <c r="Y172" i="17"/>
  <c r="Q173" i="17"/>
  <c r="I184" i="17"/>
  <c r="Y184" i="17"/>
  <c r="Y217" i="18"/>
  <c r="B235" i="18"/>
  <c r="G181" i="15"/>
  <c r="O181" i="15"/>
  <c r="W181" i="15"/>
  <c r="G199" i="15"/>
  <c r="O199" i="15"/>
  <c r="W199" i="15"/>
  <c r="G216" i="15"/>
  <c r="F92" i="16"/>
  <c r="N92" i="16"/>
  <c r="V92" i="16"/>
  <c r="F93" i="16"/>
  <c r="N93" i="16"/>
  <c r="V93" i="16"/>
  <c r="E175" i="17"/>
  <c r="E174" i="17"/>
  <c r="E173" i="17"/>
  <c r="E172" i="17"/>
  <c r="E170" i="17"/>
  <c r="E169" i="17"/>
  <c r="E168" i="17"/>
  <c r="E167" i="17"/>
  <c r="E166" i="17"/>
  <c r="E165" i="17"/>
  <c r="E164" i="17"/>
  <c r="E163" i="17"/>
  <c r="E162" i="17"/>
  <c r="E161" i="17"/>
  <c r="M175" i="17"/>
  <c r="M174" i="17"/>
  <c r="M173" i="17"/>
  <c r="M172" i="17"/>
  <c r="M170" i="17"/>
  <c r="M169" i="17"/>
  <c r="M168" i="17"/>
  <c r="M167" i="17"/>
  <c r="M166" i="17"/>
  <c r="M165" i="17"/>
  <c r="M164" i="17"/>
  <c r="M163" i="17"/>
  <c r="M162" i="17"/>
  <c r="M161" i="17"/>
  <c r="U175" i="17"/>
  <c r="U174" i="17"/>
  <c r="U173" i="17"/>
  <c r="U172" i="17"/>
  <c r="U170" i="17"/>
  <c r="U169" i="17"/>
  <c r="U168" i="17"/>
  <c r="U167" i="17"/>
  <c r="U166" i="17"/>
  <c r="U165" i="17"/>
  <c r="U164" i="17"/>
  <c r="U163" i="17"/>
  <c r="U162" i="17"/>
  <c r="U161" i="17"/>
  <c r="F235" i="17"/>
  <c r="F184" i="17"/>
  <c r="N235" i="17"/>
  <c r="N184" i="17"/>
  <c r="V235" i="17"/>
  <c r="V184" i="17"/>
  <c r="E237" i="17"/>
  <c r="E190" i="17"/>
  <c r="M237" i="17"/>
  <c r="M190" i="17"/>
  <c r="U237" i="17"/>
  <c r="U190" i="17"/>
  <c r="G246" i="17"/>
  <c r="G203" i="17"/>
  <c r="O246" i="17"/>
  <c r="O203" i="17"/>
  <c r="W246" i="17"/>
  <c r="W203" i="17"/>
  <c r="F248" i="17"/>
  <c r="F209" i="17"/>
  <c r="N248" i="17"/>
  <c r="N209" i="17"/>
  <c r="V248" i="17"/>
  <c r="V209" i="17"/>
  <c r="B171" i="17"/>
  <c r="R171" i="17"/>
  <c r="H34" i="15"/>
  <c r="P34" i="15"/>
  <c r="X34" i="15"/>
  <c r="H181" i="15"/>
  <c r="P181" i="15"/>
  <c r="X181" i="15"/>
  <c r="H199" i="15"/>
  <c r="P199" i="15"/>
  <c r="X199" i="15"/>
  <c r="G91" i="16"/>
  <c r="G89" i="16" s="1"/>
  <c r="O91" i="16"/>
  <c r="O89" i="16" s="1"/>
  <c r="W91" i="16"/>
  <c r="W89" i="16" s="1"/>
  <c r="G92" i="16"/>
  <c r="O92" i="16"/>
  <c r="W92" i="16"/>
  <c r="G93" i="16"/>
  <c r="O93" i="16"/>
  <c r="W93" i="16"/>
  <c r="E226" i="17"/>
  <c r="E217" i="17" s="1"/>
  <c r="E171" i="17"/>
  <c r="M226" i="17"/>
  <c r="M217" i="17" s="1"/>
  <c r="M171" i="17"/>
  <c r="U226" i="17"/>
  <c r="U217" i="17" s="1"/>
  <c r="U171" i="17"/>
  <c r="G235" i="17"/>
  <c r="G184" i="17"/>
  <c r="O235" i="17"/>
  <c r="O184" i="17"/>
  <c r="W235" i="17"/>
  <c r="W184" i="17"/>
  <c r="F237" i="17"/>
  <c r="F190" i="17"/>
  <c r="N237" i="17"/>
  <c r="N190" i="17"/>
  <c r="V237" i="17"/>
  <c r="V190" i="17"/>
  <c r="H246" i="17"/>
  <c r="H203" i="17"/>
  <c r="P246" i="17"/>
  <c r="P203" i="17"/>
  <c r="X246" i="17"/>
  <c r="X203" i="17"/>
  <c r="G248" i="17"/>
  <c r="G209" i="17"/>
  <c r="O248" i="17"/>
  <c r="O209" i="17"/>
  <c r="W248" i="17"/>
  <c r="W209" i="17"/>
  <c r="T171" i="17"/>
  <c r="L184" i="17"/>
  <c r="D190" i="17"/>
  <c r="T190" i="17"/>
  <c r="B175" i="18"/>
  <c r="B174" i="18"/>
  <c r="B170" i="18"/>
  <c r="B173" i="18"/>
  <c r="B169" i="18"/>
  <c r="B167" i="18"/>
  <c r="B165" i="18"/>
  <c r="B164" i="18"/>
  <c r="B163" i="18"/>
  <c r="B162" i="18"/>
  <c r="B161" i="18"/>
  <c r="B217" i="18"/>
  <c r="B172" i="18"/>
  <c r="B168" i="18"/>
  <c r="J172" i="18"/>
  <c r="J175" i="18"/>
  <c r="J174" i="18"/>
  <c r="J170" i="18"/>
  <c r="J167" i="18"/>
  <c r="J165" i="18"/>
  <c r="J164" i="18"/>
  <c r="J163" i="18"/>
  <c r="J162" i="18"/>
  <c r="J161" i="18"/>
  <c r="J173" i="18"/>
  <c r="J169" i="18"/>
  <c r="R173" i="18"/>
  <c r="R169" i="18"/>
  <c r="R172" i="18"/>
  <c r="R168" i="18"/>
  <c r="R217" i="18"/>
  <c r="R175" i="18"/>
  <c r="R167" i="18"/>
  <c r="R165" i="18"/>
  <c r="R164" i="18"/>
  <c r="R163" i="18"/>
  <c r="R162" i="18"/>
  <c r="R161" i="18"/>
  <c r="R174" i="18"/>
  <c r="R170" i="18"/>
  <c r="B226" i="18"/>
  <c r="R226" i="18"/>
  <c r="D235" i="18"/>
  <c r="L235" i="18"/>
  <c r="B216" i="14"/>
  <c r="J216" i="14"/>
  <c r="R216" i="14"/>
  <c r="I181" i="15"/>
  <c r="Q181" i="15"/>
  <c r="Y181" i="15"/>
  <c r="I199" i="15"/>
  <c r="Q199" i="15"/>
  <c r="Y199" i="15"/>
  <c r="I209" i="15"/>
  <c r="Q209" i="15"/>
  <c r="Y209" i="15"/>
  <c r="I210" i="15"/>
  <c r="Q210" i="15"/>
  <c r="Y210" i="15"/>
  <c r="I211" i="15"/>
  <c r="Q211" i="15"/>
  <c r="Y211" i="15"/>
  <c r="I213" i="15"/>
  <c r="Q213" i="15"/>
  <c r="Y213" i="15"/>
  <c r="I214" i="15"/>
  <c r="Q214" i="15"/>
  <c r="Y214" i="15"/>
  <c r="I216" i="15"/>
  <c r="Q216" i="15"/>
  <c r="Y216" i="15"/>
  <c r="I217" i="15"/>
  <c r="Q217" i="15"/>
  <c r="Y217" i="15"/>
  <c r="I218" i="15"/>
  <c r="Q218" i="15"/>
  <c r="Y218" i="15"/>
  <c r="I220" i="15"/>
  <c r="Q220" i="15"/>
  <c r="Y220" i="15"/>
  <c r="H92" i="16"/>
  <c r="P92" i="16"/>
  <c r="X92" i="16"/>
  <c r="H93" i="16"/>
  <c r="P93" i="16"/>
  <c r="X93" i="16"/>
  <c r="G175" i="17"/>
  <c r="G174" i="17"/>
  <c r="G173" i="17"/>
  <c r="G172" i="17"/>
  <c r="G170" i="17"/>
  <c r="G169" i="17"/>
  <c r="G168" i="17"/>
  <c r="G167" i="17"/>
  <c r="G166" i="17"/>
  <c r="G165" i="17"/>
  <c r="G164" i="17"/>
  <c r="G163" i="17"/>
  <c r="G162" i="17"/>
  <c r="G161" i="17"/>
  <c r="O175" i="17"/>
  <c r="O174" i="17"/>
  <c r="O173" i="17"/>
  <c r="O172" i="17"/>
  <c r="O170" i="17"/>
  <c r="O169" i="17"/>
  <c r="O168" i="17"/>
  <c r="O167" i="17"/>
  <c r="O166" i="17"/>
  <c r="O165" i="17"/>
  <c r="O164" i="17"/>
  <c r="O163" i="17"/>
  <c r="O162" i="17"/>
  <c r="O161" i="17"/>
  <c r="O160" i="17" s="1"/>
  <c r="W175" i="17"/>
  <c r="W174" i="17"/>
  <c r="W173" i="17"/>
  <c r="W172" i="17"/>
  <c r="W170" i="17"/>
  <c r="W169" i="17"/>
  <c r="W168" i="17"/>
  <c r="W167" i="17"/>
  <c r="W166" i="17"/>
  <c r="W165" i="17"/>
  <c r="W164" i="17"/>
  <c r="W163" i="17"/>
  <c r="W162" i="17"/>
  <c r="W161" i="17"/>
  <c r="F226" i="17"/>
  <c r="F217" i="17" s="1"/>
  <c r="F171" i="17"/>
  <c r="N226" i="17"/>
  <c r="N217" i="17" s="1"/>
  <c r="N171" i="17"/>
  <c r="V226" i="17"/>
  <c r="V217" i="17" s="1"/>
  <c r="V171" i="17"/>
  <c r="G237" i="17"/>
  <c r="G190" i="17"/>
  <c r="O237" i="17"/>
  <c r="O190" i="17"/>
  <c r="W237" i="17"/>
  <c r="W190" i="17"/>
  <c r="I246" i="17"/>
  <c r="I203" i="17"/>
  <c r="Q246" i="17"/>
  <c r="Q203" i="17"/>
  <c r="Y246" i="17"/>
  <c r="Y203" i="17"/>
  <c r="H248" i="17"/>
  <c r="H209" i="17"/>
  <c r="P248" i="17"/>
  <c r="P209" i="17"/>
  <c r="X248" i="17"/>
  <c r="X209" i="17"/>
  <c r="P162" i="17"/>
  <c r="H163" i="17"/>
  <c r="X163" i="17"/>
  <c r="P164" i="17"/>
  <c r="H165" i="17"/>
  <c r="X165" i="17"/>
  <c r="P166" i="17"/>
  <c r="H167" i="17"/>
  <c r="X167" i="17"/>
  <c r="P168" i="17"/>
  <c r="H169" i="17"/>
  <c r="X169" i="17"/>
  <c r="P170" i="17"/>
  <c r="H171" i="17"/>
  <c r="X171" i="17"/>
  <c r="P172" i="17"/>
  <c r="H173" i="17"/>
  <c r="X173" i="17"/>
  <c r="P184" i="17"/>
  <c r="H190" i="17"/>
  <c r="X190" i="17"/>
  <c r="D237" i="18"/>
  <c r="C216" i="14"/>
  <c r="K216" i="14"/>
  <c r="S216" i="14"/>
  <c r="B34" i="15"/>
  <c r="J34" i="15"/>
  <c r="R34" i="15"/>
  <c r="B181" i="15"/>
  <c r="J181" i="15"/>
  <c r="R181" i="15"/>
  <c r="B199" i="15"/>
  <c r="J199" i="15"/>
  <c r="R199" i="15"/>
  <c r="B209" i="15"/>
  <c r="J209" i="15"/>
  <c r="R209" i="15"/>
  <c r="B210" i="15"/>
  <c r="J210" i="15"/>
  <c r="R210" i="15"/>
  <c r="B211" i="15"/>
  <c r="J211" i="15"/>
  <c r="R211" i="15"/>
  <c r="B213" i="15"/>
  <c r="J213" i="15"/>
  <c r="R213" i="15"/>
  <c r="B214" i="15"/>
  <c r="J214" i="15"/>
  <c r="R214" i="15"/>
  <c r="B216" i="15"/>
  <c r="J216" i="15"/>
  <c r="R216" i="15"/>
  <c r="B217" i="15"/>
  <c r="J217" i="15"/>
  <c r="R217" i="15"/>
  <c r="B218" i="15"/>
  <c r="J218" i="15"/>
  <c r="R218" i="15"/>
  <c r="B220" i="15"/>
  <c r="J220" i="15"/>
  <c r="R220" i="15"/>
  <c r="I92" i="16"/>
  <c r="Q92" i="16"/>
  <c r="Y92" i="16"/>
  <c r="I93" i="16"/>
  <c r="Q93" i="16"/>
  <c r="Y93" i="16"/>
  <c r="G226" i="17"/>
  <c r="G217" i="17" s="1"/>
  <c r="G171" i="17"/>
  <c r="O226" i="17"/>
  <c r="O217" i="17" s="1"/>
  <c r="O171" i="17"/>
  <c r="W226" i="17"/>
  <c r="W217" i="17" s="1"/>
  <c r="W171" i="17"/>
  <c r="B246" i="17"/>
  <c r="B203" i="17"/>
  <c r="J246" i="17"/>
  <c r="J240" i="17" s="1"/>
  <c r="J203" i="17"/>
  <c r="R246" i="17"/>
  <c r="R240" i="17" s="1"/>
  <c r="R203" i="17"/>
  <c r="I248" i="17"/>
  <c r="I209" i="17"/>
  <c r="Q248" i="17"/>
  <c r="Q209" i="17"/>
  <c r="Y248" i="17"/>
  <c r="Y209" i="17"/>
  <c r="Q184" i="17"/>
  <c r="L226" i="18"/>
  <c r="T226" i="18"/>
  <c r="F235" i="18"/>
  <c r="N235" i="18"/>
  <c r="V235" i="18"/>
  <c r="C226" i="18"/>
  <c r="K226" i="18"/>
  <c r="S226" i="18"/>
  <c r="E235" i="18"/>
  <c r="M235" i="18"/>
  <c r="U235" i="18"/>
  <c r="L237" i="18"/>
  <c r="T237" i="18"/>
  <c r="F246" i="18"/>
  <c r="N246" i="18"/>
  <c r="V246" i="18"/>
  <c r="E248" i="18"/>
  <c r="M248" i="18"/>
  <c r="U248" i="18"/>
  <c r="P161" i="18"/>
  <c r="X161" i="18"/>
  <c r="P162" i="18"/>
  <c r="X162" i="18"/>
  <c r="P163" i="18"/>
  <c r="X163" i="18"/>
  <c r="P164" i="18"/>
  <c r="X164" i="18"/>
  <c r="P165" i="18"/>
  <c r="P166" i="18"/>
  <c r="X166" i="18"/>
  <c r="Y167" i="18"/>
  <c r="S169" i="18"/>
  <c r="Q170" i="18"/>
  <c r="C171" i="18"/>
  <c r="S173" i="18"/>
  <c r="Q174" i="18"/>
  <c r="Y175" i="18"/>
  <c r="U184" i="18"/>
  <c r="M209" i="18"/>
  <c r="B223" i="18"/>
  <c r="N223" i="18"/>
  <c r="D226" i="18"/>
  <c r="L229" i="19"/>
  <c r="L192" i="19"/>
  <c r="L191" i="19"/>
  <c r="L188" i="19"/>
  <c r="L187" i="19"/>
  <c r="L185" i="19"/>
  <c r="L183" i="19"/>
  <c r="T229" i="19"/>
  <c r="T192" i="19"/>
  <c r="T191" i="19"/>
  <c r="T188" i="19"/>
  <c r="T187" i="19"/>
  <c r="T185" i="19"/>
  <c r="T183" i="19"/>
  <c r="E246" i="19"/>
  <c r="U246" i="19"/>
  <c r="E5" i="18"/>
  <c r="M5" i="18"/>
  <c r="M171" i="18" s="1"/>
  <c r="U5" i="18"/>
  <c r="E237" i="18"/>
  <c r="M237" i="18"/>
  <c r="U237" i="18"/>
  <c r="G246" i="18"/>
  <c r="G203" i="18"/>
  <c r="O246" i="18"/>
  <c r="O203" i="18"/>
  <c r="W246" i="18"/>
  <c r="W203" i="18"/>
  <c r="F248" i="18"/>
  <c r="N248" i="18"/>
  <c r="V248" i="18"/>
  <c r="Q161" i="18"/>
  <c r="Y161" i="18"/>
  <c r="Q162" i="18"/>
  <c r="Y162" i="18"/>
  <c r="Q163" i="18"/>
  <c r="Y163" i="18"/>
  <c r="Q164" i="18"/>
  <c r="Y164" i="18"/>
  <c r="Q165" i="18"/>
  <c r="Y165" i="18"/>
  <c r="Q166" i="18"/>
  <c r="Y166" i="18"/>
  <c r="Q167" i="18"/>
  <c r="T169" i="18"/>
  <c r="N171" i="18"/>
  <c r="T173" i="18"/>
  <c r="D175" i="18"/>
  <c r="B184" i="18"/>
  <c r="L184" i="18"/>
  <c r="V184" i="18"/>
  <c r="T190" i="18"/>
  <c r="F203" i="18"/>
  <c r="N209" i="18"/>
  <c r="E226" i="18"/>
  <c r="U226" i="18"/>
  <c r="R235" i="18"/>
  <c r="M217" i="19"/>
  <c r="D176" i="19"/>
  <c r="D173" i="19"/>
  <c r="D172" i="19"/>
  <c r="D169" i="19"/>
  <c r="D168" i="19"/>
  <c r="D167" i="19"/>
  <c r="D165" i="19"/>
  <c r="L176" i="19"/>
  <c r="L173" i="19"/>
  <c r="L172" i="19"/>
  <c r="L169" i="19"/>
  <c r="L168" i="19"/>
  <c r="L167" i="19"/>
  <c r="L165" i="19"/>
  <c r="T217" i="19"/>
  <c r="T176" i="19"/>
  <c r="T173" i="19"/>
  <c r="T172" i="19"/>
  <c r="T169" i="19"/>
  <c r="T168" i="19"/>
  <c r="T167" i="19"/>
  <c r="T165" i="19"/>
  <c r="E235" i="19"/>
  <c r="M235" i="19"/>
  <c r="U235" i="19"/>
  <c r="L190" i="19"/>
  <c r="T190" i="19"/>
  <c r="F246" i="19"/>
  <c r="E248" i="19"/>
  <c r="M248" i="19"/>
  <c r="G76" i="20"/>
  <c r="G167" i="4" s="1"/>
  <c r="F5" i="18"/>
  <c r="N5" i="18"/>
  <c r="V5" i="18"/>
  <c r="V171" i="18" s="1"/>
  <c r="G235" i="18"/>
  <c r="G184" i="18"/>
  <c r="O235" i="18"/>
  <c r="O184" i="18"/>
  <c r="W235" i="18"/>
  <c r="W184" i="18"/>
  <c r="F237" i="18"/>
  <c r="N237" i="18"/>
  <c r="V237" i="18"/>
  <c r="H246" i="18"/>
  <c r="H203" i="18"/>
  <c r="P246" i="18"/>
  <c r="P203" i="18"/>
  <c r="X246" i="18"/>
  <c r="X203" i="18"/>
  <c r="G248" i="18"/>
  <c r="G209" i="18"/>
  <c r="O248" i="18"/>
  <c r="O209" i="18"/>
  <c r="W248" i="18"/>
  <c r="W209" i="18"/>
  <c r="B166" i="18"/>
  <c r="J166" i="18"/>
  <c r="R166" i="18"/>
  <c r="Y168" i="18"/>
  <c r="S170" i="18"/>
  <c r="C172" i="18"/>
  <c r="Y172" i="18"/>
  <c r="K173" i="18"/>
  <c r="S174" i="18"/>
  <c r="Q175" i="18"/>
  <c r="M184" i="18"/>
  <c r="U190" i="18"/>
  <c r="E209" i="18"/>
  <c r="Q217" i="18"/>
  <c r="R223" i="18"/>
  <c r="F226" i="18"/>
  <c r="V226" i="18"/>
  <c r="T235" i="18"/>
  <c r="E226" i="19"/>
  <c r="M226" i="19"/>
  <c r="U226" i="19"/>
  <c r="F229" i="19"/>
  <c r="F192" i="19"/>
  <c r="F191" i="19"/>
  <c r="F190" i="19"/>
  <c r="F188" i="19"/>
  <c r="F187" i="19"/>
  <c r="F185" i="19"/>
  <c r="F183" i="19"/>
  <c r="N235" i="19"/>
  <c r="V192" i="19"/>
  <c r="V191" i="19"/>
  <c r="V190" i="19"/>
  <c r="V188" i="19"/>
  <c r="V187" i="19"/>
  <c r="V185" i="19"/>
  <c r="V183" i="19"/>
  <c r="V229" i="19"/>
  <c r="M237" i="19"/>
  <c r="U237" i="19"/>
  <c r="G246" i="19"/>
  <c r="F248" i="19"/>
  <c r="N248" i="19"/>
  <c r="G5" i="18"/>
  <c r="G171" i="18" s="1"/>
  <c r="O5" i="18"/>
  <c r="O171" i="18" s="1"/>
  <c r="W5" i="18"/>
  <c r="W171" i="18" s="1"/>
  <c r="H235" i="18"/>
  <c r="H184" i="18"/>
  <c r="P235" i="18"/>
  <c r="P184" i="18"/>
  <c r="X235" i="18"/>
  <c r="X184" i="18"/>
  <c r="G237" i="18"/>
  <c r="G190" i="18"/>
  <c r="O237" i="18"/>
  <c r="O190" i="18"/>
  <c r="W237" i="18"/>
  <c r="W190" i="18"/>
  <c r="I246" i="18"/>
  <c r="Q246" i="18"/>
  <c r="Y246" i="18"/>
  <c r="H248" i="18"/>
  <c r="H209" i="18"/>
  <c r="P248" i="18"/>
  <c r="P209" i="18"/>
  <c r="X248" i="18"/>
  <c r="X209" i="18"/>
  <c r="C161" i="18"/>
  <c r="K161" i="18"/>
  <c r="S161" i="18"/>
  <c r="C162" i="18"/>
  <c r="K162" i="18"/>
  <c r="S162" i="18"/>
  <c r="S163" i="18"/>
  <c r="S164" i="18"/>
  <c r="S165" i="18"/>
  <c r="C166" i="18"/>
  <c r="S166" i="18"/>
  <c r="K167" i="18"/>
  <c r="S167" i="18"/>
  <c r="R171" i="18"/>
  <c r="D172" i="18"/>
  <c r="T174" i="18"/>
  <c r="D184" i="18"/>
  <c r="V190" i="18"/>
  <c r="F223" i="18"/>
  <c r="J226" i="18"/>
  <c r="F226" i="19"/>
  <c r="N226" i="19"/>
  <c r="V226" i="19"/>
  <c r="G235" i="19"/>
  <c r="O235" i="19"/>
  <c r="W235" i="19"/>
  <c r="F237" i="19"/>
  <c r="N237" i="19"/>
  <c r="V237" i="19"/>
  <c r="H246" i="19"/>
  <c r="P246" i="19"/>
  <c r="X246" i="19"/>
  <c r="G248" i="19"/>
  <c r="O248" i="19"/>
  <c r="W248" i="19"/>
  <c r="P217" i="18"/>
  <c r="P175" i="18"/>
  <c r="P174" i="18"/>
  <c r="P173" i="18"/>
  <c r="P172" i="18"/>
  <c r="P170" i="18"/>
  <c r="P169" i="18"/>
  <c r="P168" i="18"/>
  <c r="X217" i="18"/>
  <c r="X175" i="18"/>
  <c r="X174" i="18"/>
  <c r="X173" i="18"/>
  <c r="X172" i="18"/>
  <c r="X170" i="18"/>
  <c r="X169" i="18"/>
  <c r="X168" i="18"/>
  <c r="G226" i="18"/>
  <c r="O226" i="18"/>
  <c r="W226" i="18"/>
  <c r="I235" i="18"/>
  <c r="Q235" i="18"/>
  <c r="Y235" i="18"/>
  <c r="H237" i="18"/>
  <c r="H190" i="18"/>
  <c r="P237" i="18"/>
  <c r="P190" i="18"/>
  <c r="X237" i="18"/>
  <c r="X190" i="18"/>
  <c r="B246" i="18"/>
  <c r="J246" i="18"/>
  <c r="R246" i="18"/>
  <c r="I248" i="18"/>
  <c r="Q248" i="18"/>
  <c r="Y248" i="18"/>
  <c r="Q168" i="18"/>
  <c r="C169" i="18"/>
  <c r="Y169" i="18"/>
  <c r="K170" i="18"/>
  <c r="I171" i="18"/>
  <c r="S171" i="18"/>
  <c r="Q172" i="18"/>
  <c r="C173" i="18"/>
  <c r="Y173" i="18"/>
  <c r="K174" i="18"/>
  <c r="S175" i="18"/>
  <c r="Q184" i="18"/>
  <c r="I209" i="18"/>
  <c r="U217" i="19"/>
  <c r="G226" i="19"/>
  <c r="H235" i="19"/>
  <c r="P235" i="19"/>
  <c r="X235" i="19"/>
  <c r="G237" i="19"/>
  <c r="O237" i="19"/>
  <c r="W237" i="19"/>
  <c r="I246" i="19"/>
  <c r="Q246" i="19"/>
  <c r="Y246" i="19"/>
  <c r="P248" i="19"/>
  <c r="J209" i="17"/>
  <c r="R209" i="17"/>
  <c r="H226" i="18"/>
  <c r="H171" i="18"/>
  <c r="P226" i="18"/>
  <c r="P171" i="18"/>
  <c r="X226" i="18"/>
  <c r="X171" i="18"/>
  <c r="I237" i="18"/>
  <c r="Q237" i="18"/>
  <c r="Y237" i="18"/>
  <c r="C246" i="18"/>
  <c r="K246" i="18"/>
  <c r="S246" i="18"/>
  <c r="B248" i="18"/>
  <c r="J248" i="18"/>
  <c r="R248" i="18"/>
  <c r="N190" i="18"/>
  <c r="B203" i="18"/>
  <c r="J209" i="18"/>
  <c r="J223" i="18"/>
  <c r="V223" i="18"/>
  <c r="H226" i="19"/>
  <c r="Y235" i="19"/>
  <c r="B246" i="19"/>
  <c r="J246" i="19"/>
  <c r="R246" i="19"/>
  <c r="Q248" i="19"/>
  <c r="K209" i="17"/>
  <c r="S209" i="17"/>
  <c r="I226" i="18"/>
  <c r="Q226" i="18"/>
  <c r="Y226" i="18"/>
  <c r="C235" i="18"/>
  <c r="K235" i="18"/>
  <c r="S235" i="18"/>
  <c r="B237" i="18"/>
  <c r="J237" i="18"/>
  <c r="R237" i="18"/>
  <c r="D246" i="18"/>
  <c r="L246" i="18"/>
  <c r="T246" i="18"/>
  <c r="C248" i="18"/>
  <c r="K248" i="18"/>
  <c r="S248" i="18"/>
  <c r="S168" i="18"/>
  <c r="Q169" i="18"/>
  <c r="C170" i="18"/>
  <c r="Y170" i="18"/>
  <c r="K171" i="18"/>
  <c r="Y174" i="18"/>
  <c r="I184" i="18"/>
  <c r="S184" i="18"/>
  <c r="E190" i="18"/>
  <c r="Q190" i="18"/>
  <c r="C203" i="18"/>
  <c r="Y203" i="18"/>
  <c r="K209" i="18"/>
  <c r="U209" i="18"/>
  <c r="J235" i="18"/>
  <c r="I226" i="19"/>
  <c r="B235" i="19"/>
  <c r="J235" i="19"/>
  <c r="R235" i="19"/>
  <c r="B248" i="19"/>
  <c r="J248" i="19"/>
  <c r="R248" i="19"/>
  <c r="S217" i="18"/>
  <c r="C237" i="18"/>
  <c r="K237" i="18"/>
  <c r="S237" i="18"/>
  <c r="E246" i="18"/>
  <c r="M246" i="18"/>
  <c r="U246" i="18"/>
  <c r="D248" i="18"/>
  <c r="L248" i="18"/>
  <c r="T248" i="18"/>
  <c r="X167" i="18"/>
  <c r="B171" i="18"/>
  <c r="F190" i="18"/>
  <c r="R190" i="18"/>
  <c r="D203" i="18"/>
  <c r="B209" i="18"/>
  <c r="L209" i="18"/>
  <c r="B217" i="19"/>
  <c r="B176" i="19"/>
  <c r="B173" i="19"/>
  <c r="B172" i="19"/>
  <c r="B169" i="19"/>
  <c r="B168" i="19"/>
  <c r="B167" i="19"/>
  <c r="B165" i="19"/>
  <c r="J217" i="19"/>
  <c r="J176" i="19"/>
  <c r="J173" i="19"/>
  <c r="J172" i="19"/>
  <c r="J169" i="19"/>
  <c r="J168" i="19"/>
  <c r="J167" i="19"/>
  <c r="J165" i="19"/>
  <c r="R226" i="19"/>
  <c r="B237" i="19"/>
  <c r="J237" i="19"/>
  <c r="R237" i="19"/>
  <c r="F5" i="19"/>
  <c r="N5" i="19"/>
  <c r="V5" i="19"/>
  <c r="H61" i="19"/>
  <c r="H190" i="19" s="1"/>
  <c r="P61" i="19"/>
  <c r="P190" i="19" s="1"/>
  <c r="X61" i="19"/>
  <c r="X190" i="19" s="1"/>
  <c r="B171" i="19"/>
  <c r="J171" i="19"/>
  <c r="J184" i="19"/>
  <c r="R190" i="19"/>
  <c r="B203" i="19"/>
  <c r="J203" i="19"/>
  <c r="R203" i="19"/>
  <c r="B209" i="19"/>
  <c r="J209" i="19"/>
  <c r="R209" i="19"/>
  <c r="J226" i="19"/>
  <c r="F235" i="19"/>
  <c r="X237" i="19"/>
  <c r="V246" i="19"/>
  <c r="H248" i="19"/>
  <c r="I69" i="20"/>
  <c r="U69" i="20"/>
  <c r="G70" i="20"/>
  <c r="Q70" i="20"/>
  <c r="O71" i="20"/>
  <c r="Y71" i="20"/>
  <c r="P77" i="20"/>
  <c r="P168" i="4" s="1"/>
  <c r="G79" i="20"/>
  <c r="G170" i="4" s="1"/>
  <c r="H205" i="21"/>
  <c r="P205" i="21"/>
  <c r="X205" i="21"/>
  <c r="F141" i="21"/>
  <c r="F132" i="21" s="1"/>
  <c r="G5" i="19"/>
  <c r="G171" i="19" s="1"/>
  <c r="O5" i="19"/>
  <c r="W5" i="19"/>
  <c r="I61" i="19"/>
  <c r="I184" i="19" s="1"/>
  <c r="Q61" i="19"/>
  <c r="Y61" i="19"/>
  <c r="Y184" i="19" s="1"/>
  <c r="C165" i="19"/>
  <c r="K165" i="19"/>
  <c r="S165" i="19"/>
  <c r="C167" i="19"/>
  <c r="K167" i="19"/>
  <c r="S167" i="19"/>
  <c r="C168" i="19"/>
  <c r="C169" i="19"/>
  <c r="C172" i="19"/>
  <c r="C173" i="19"/>
  <c r="K173" i="19"/>
  <c r="C183" i="19"/>
  <c r="K183" i="19"/>
  <c r="S183" i="19"/>
  <c r="C185" i="19"/>
  <c r="K185" i="19"/>
  <c r="S185" i="19"/>
  <c r="C187" i="19"/>
  <c r="K187" i="19"/>
  <c r="S187" i="19"/>
  <c r="C188" i="19"/>
  <c r="K188" i="19"/>
  <c r="S188" i="19"/>
  <c r="C191" i="19"/>
  <c r="K191" i="19"/>
  <c r="S191" i="19"/>
  <c r="C192" i="19"/>
  <c r="K192" i="19"/>
  <c r="S192" i="19"/>
  <c r="E217" i="19"/>
  <c r="W226" i="19"/>
  <c r="U229" i="19"/>
  <c r="Q235" i="19"/>
  <c r="E237" i="19"/>
  <c r="Y237" i="19"/>
  <c r="M246" i="19"/>
  <c r="W246" i="19"/>
  <c r="I248" i="19"/>
  <c r="U248" i="19"/>
  <c r="V69" i="20"/>
  <c r="H70" i="20"/>
  <c r="R70" i="20"/>
  <c r="F71" i="20"/>
  <c r="P71" i="20"/>
  <c r="Q77" i="20"/>
  <c r="Q168" i="4" s="1"/>
  <c r="H79" i="20"/>
  <c r="H170" i="4" s="1"/>
  <c r="E192" i="21"/>
  <c r="E183" i="21" s="1"/>
  <c r="E141" i="21"/>
  <c r="E132" i="21" s="1"/>
  <c r="M192" i="21"/>
  <c r="M183" i="21" s="1"/>
  <c r="M141" i="21"/>
  <c r="M132" i="21" s="1"/>
  <c r="U192" i="21"/>
  <c r="U183" i="21" s="1"/>
  <c r="U141" i="21"/>
  <c r="U132" i="21" s="1"/>
  <c r="H201" i="21"/>
  <c r="H153" i="21"/>
  <c r="P201" i="21"/>
  <c r="P153" i="21"/>
  <c r="X201" i="21"/>
  <c r="X153" i="21"/>
  <c r="H202" i="21"/>
  <c r="H157" i="21"/>
  <c r="P202" i="21"/>
  <c r="P157" i="21"/>
  <c r="X202" i="21"/>
  <c r="X157" i="21"/>
  <c r="H203" i="21"/>
  <c r="H160" i="21"/>
  <c r="P203" i="21"/>
  <c r="P160" i="21"/>
  <c r="X203" i="21"/>
  <c r="X160" i="21"/>
  <c r="I211" i="21"/>
  <c r="I205" i="21" s="1"/>
  <c r="I171" i="21"/>
  <c r="Q211" i="21"/>
  <c r="Q205" i="21" s="1"/>
  <c r="Q171" i="21"/>
  <c r="Y211" i="21"/>
  <c r="Y205" i="21" s="1"/>
  <c r="Y171" i="21"/>
  <c r="C213" i="21"/>
  <c r="C175" i="21"/>
  <c r="K213" i="21"/>
  <c r="K175" i="21"/>
  <c r="S213" i="21"/>
  <c r="S175" i="21"/>
  <c r="H5" i="19"/>
  <c r="P5" i="19"/>
  <c r="P171" i="19" s="1"/>
  <c r="X5" i="19"/>
  <c r="X171" i="19" s="1"/>
  <c r="B61" i="19"/>
  <c r="B190" i="19" s="1"/>
  <c r="J61" i="19"/>
  <c r="J190" i="19" s="1"/>
  <c r="R61" i="19"/>
  <c r="D171" i="19"/>
  <c r="L171" i="19"/>
  <c r="T171" i="19"/>
  <c r="D184" i="19"/>
  <c r="L184" i="19"/>
  <c r="T184" i="19"/>
  <c r="B226" i="19"/>
  <c r="X226" i="19"/>
  <c r="P237" i="19"/>
  <c r="N246" i="19"/>
  <c r="V248" i="19"/>
  <c r="M69" i="20"/>
  <c r="W69" i="20"/>
  <c r="I70" i="20"/>
  <c r="Q71" i="20"/>
  <c r="G77" i="20"/>
  <c r="G168" i="4" s="1"/>
  <c r="W79" i="20"/>
  <c r="W170" i="4" s="1"/>
  <c r="I201" i="21"/>
  <c r="I153" i="21"/>
  <c r="Q201" i="21"/>
  <c r="Q153" i="21"/>
  <c r="Y201" i="21"/>
  <c r="Y153" i="21"/>
  <c r="I202" i="21"/>
  <c r="I157" i="21"/>
  <c r="Q202" i="21"/>
  <c r="Q157" i="21"/>
  <c r="Y202" i="21"/>
  <c r="Y157" i="21"/>
  <c r="I203" i="21"/>
  <c r="I160" i="21"/>
  <c r="Q203" i="21"/>
  <c r="Q160" i="21"/>
  <c r="Y203" i="21"/>
  <c r="Y160" i="21"/>
  <c r="B211" i="21"/>
  <c r="B205" i="21" s="1"/>
  <c r="B171" i="21"/>
  <c r="J211" i="21"/>
  <c r="J205" i="21" s="1"/>
  <c r="J171" i="21"/>
  <c r="R211" i="21"/>
  <c r="R205" i="21" s="1"/>
  <c r="R171" i="21"/>
  <c r="D213" i="21"/>
  <c r="D205" i="21" s="1"/>
  <c r="D175" i="21"/>
  <c r="L213" i="21"/>
  <c r="L205" i="21" s="1"/>
  <c r="L175" i="21"/>
  <c r="T213" i="21"/>
  <c r="T205" i="21" s="1"/>
  <c r="T175" i="21"/>
  <c r="N141" i="21"/>
  <c r="N132" i="21" s="1"/>
  <c r="C246" i="19"/>
  <c r="K246" i="19"/>
  <c r="S246" i="19"/>
  <c r="E165" i="19"/>
  <c r="M165" i="19"/>
  <c r="U165" i="19"/>
  <c r="E167" i="19"/>
  <c r="M167" i="19"/>
  <c r="U167" i="19"/>
  <c r="E168" i="19"/>
  <c r="M168" i="19"/>
  <c r="U168" i="19"/>
  <c r="E169" i="19"/>
  <c r="M169" i="19"/>
  <c r="U169" i="19"/>
  <c r="E171" i="19"/>
  <c r="M171" i="19"/>
  <c r="U171" i="19"/>
  <c r="E172" i="19"/>
  <c r="M172" i="19"/>
  <c r="U172" i="19"/>
  <c r="E173" i="19"/>
  <c r="M173" i="19"/>
  <c r="U173" i="19"/>
  <c r="M176" i="19"/>
  <c r="U176" i="19"/>
  <c r="E183" i="19"/>
  <c r="M183" i="19"/>
  <c r="U183" i="19"/>
  <c r="E184" i="19"/>
  <c r="M184" i="19"/>
  <c r="U184" i="19"/>
  <c r="E185" i="19"/>
  <c r="M185" i="19"/>
  <c r="U185" i="19"/>
  <c r="E187" i="19"/>
  <c r="M187" i="19"/>
  <c r="U187" i="19"/>
  <c r="E188" i="19"/>
  <c r="M188" i="19"/>
  <c r="U188" i="19"/>
  <c r="M190" i="19"/>
  <c r="U190" i="19"/>
  <c r="E191" i="19"/>
  <c r="M191" i="19"/>
  <c r="U191" i="19"/>
  <c r="E192" i="19"/>
  <c r="M192" i="19"/>
  <c r="E203" i="19"/>
  <c r="U203" i="19"/>
  <c r="E209" i="19"/>
  <c r="M209" i="19"/>
  <c r="Q217" i="19"/>
  <c r="O226" i="19"/>
  <c r="Y226" i="19"/>
  <c r="W229" i="19"/>
  <c r="I235" i="19"/>
  <c r="Q237" i="19"/>
  <c r="O246" i="19"/>
  <c r="N69" i="20"/>
  <c r="X69" i="20"/>
  <c r="H77" i="20"/>
  <c r="H168" i="4" s="1"/>
  <c r="W78" i="20"/>
  <c r="W169" i="4" s="1"/>
  <c r="X79" i="20"/>
  <c r="X170" i="4" s="1"/>
  <c r="G192" i="21"/>
  <c r="G183" i="21" s="1"/>
  <c r="G141" i="21"/>
  <c r="G132" i="21" s="1"/>
  <c r="O192" i="21"/>
  <c r="O183" i="21" s="1"/>
  <c r="O141" i="21"/>
  <c r="O132" i="21" s="1"/>
  <c r="W192" i="21"/>
  <c r="W183" i="21" s="1"/>
  <c r="W141" i="21"/>
  <c r="W132" i="21" s="1"/>
  <c r="B201" i="21"/>
  <c r="B153" i="21"/>
  <c r="J201" i="21"/>
  <c r="J153" i="21"/>
  <c r="R201" i="21"/>
  <c r="R153" i="21"/>
  <c r="B202" i="21"/>
  <c r="B157" i="21"/>
  <c r="J202" i="21"/>
  <c r="J157" i="21"/>
  <c r="R202" i="21"/>
  <c r="R157" i="21"/>
  <c r="B203" i="21"/>
  <c r="B160" i="21"/>
  <c r="J203" i="21"/>
  <c r="J160" i="21"/>
  <c r="R203" i="21"/>
  <c r="R160" i="21"/>
  <c r="C211" i="21"/>
  <c r="C171" i="21"/>
  <c r="K211" i="21"/>
  <c r="K171" i="21"/>
  <c r="S211" i="21"/>
  <c r="S205" i="21" s="1"/>
  <c r="S171" i="21"/>
  <c r="E213" i="21"/>
  <c r="E175" i="21"/>
  <c r="M213" i="21"/>
  <c r="M175" i="21"/>
  <c r="U213" i="21"/>
  <c r="U175" i="21"/>
  <c r="R5" i="19"/>
  <c r="R171" i="19" s="1"/>
  <c r="C235" i="19"/>
  <c r="K235" i="19"/>
  <c r="S235" i="19"/>
  <c r="D246" i="19"/>
  <c r="L246" i="19"/>
  <c r="T246" i="19"/>
  <c r="C248" i="19"/>
  <c r="K248" i="19"/>
  <c r="S248" i="19"/>
  <c r="F184" i="19"/>
  <c r="V184" i="19"/>
  <c r="F203" i="19"/>
  <c r="F209" i="19"/>
  <c r="N209" i="19"/>
  <c r="P226" i="19"/>
  <c r="V235" i="19"/>
  <c r="H237" i="19"/>
  <c r="X248" i="19"/>
  <c r="E69" i="20"/>
  <c r="O69" i="20"/>
  <c r="Y69" i="20"/>
  <c r="M70" i="20"/>
  <c r="U71" i="20"/>
  <c r="X78" i="20"/>
  <c r="X169" i="4" s="1"/>
  <c r="H192" i="21"/>
  <c r="H183" i="21" s="1"/>
  <c r="H141" i="21"/>
  <c r="H132" i="21" s="1"/>
  <c r="P192" i="21"/>
  <c r="P183" i="21" s="1"/>
  <c r="P141" i="21"/>
  <c r="P132" i="21" s="1"/>
  <c r="X192" i="21"/>
  <c r="X183" i="21" s="1"/>
  <c r="X141" i="21"/>
  <c r="X132" i="21" s="1"/>
  <c r="C201" i="21"/>
  <c r="C194" i="21" s="1"/>
  <c r="C153" i="21"/>
  <c r="K201" i="21"/>
  <c r="K194" i="21" s="1"/>
  <c r="K153" i="21"/>
  <c r="S201" i="21"/>
  <c r="S194" i="21" s="1"/>
  <c r="S153" i="21"/>
  <c r="V141" i="21"/>
  <c r="V132" i="21" s="1"/>
  <c r="C217" i="19"/>
  <c r="K217" i="19"/>
  <c r="S217" i="19"/>
  <c r="D235" i="19"/>
  <c r="L235" i="19"/>
  <c r="T235" i="19"/>
  <c r="C237" i="19"/>
  <c r="K237" i="19"/>
  <c r="S237" i="19"/>
  <c r="D248" i="19"/>
  <c r="L248" i="19"/>
  <c r="T248" i="19"/>
  <c r="G183" i="19"/>
  <c r="O183" i="19"/>
  <c r="W183" i="19"/>
  <c r="G184" i="19"/>
  <c r="O184" i="19"/>
  <c r="W184" i="19"/>
  <c r="G185" i="19"/>
  <c r="O185" i="19"/>
  <c r="W185" i="19"/>
  <c r="G187" i="19"/>
  <c r="O187" i="19"/>
  <c r="W187" i="19"/>
  <c r="G188" i="19"/>
  <c r="O188" i="19"/>
  <c r="W188" i="19"/>
  <c r="G190" i="19"/>
  <c r="O190" i="19"/>
  <c r="W190" i="19"/>
  <c r="G191" i="19"/>
  <c r="O191" i="19"/>
  <c r="W191" i="19"/>
  <c r="G192" i="19"/>
  <c r="O192" i="19"/>
  <c r="G203" i="19"/>
  <c r="Q226" i="19"/>
  <c r="I237" i="19"/>
  <c r="Y248" i="19"/>
  <c r="N70" i="20"/>
  <c r="I192" i="21"/>
  <c r="I183" i="21" s="1"/>
  <c r="I141" i="21"/>
  <c r="I132" i="21" s="1"/>
  <c r="Q192" i="21"/>
  <c r="Q183" i="21" s="1"/>
  <c r="Q141" i="21"/>
  <c r="Q132" i="21" s="1"/>
  <c r="Y192" i="21"/>
  <c r="Y183" i="21" s="1"/>
  <c r="Y141" i="21"/>
  <c r="Y132" i="21" s="1"/>
  <c r="D201" i="21"/>
  <c r="D153" i="21"/>
  <c r="L201" i="21"/>
  <c r="L153" i="21"/>
  <c r="T201" i="21"/>
  <c r="T153" i="21"/>
  <c r="D202" i="21"/>
  <c r="D157" i="21"/>
  <c r="L202" i="21"/>
  <c r="L157" i="21"/>
  <c r="T202" i="21"/>
  <c r="T157" i="21"/>
  <c r="D203" i="21"/>
  <c r="D160" i="21"/>
  <c r="L203" i="21"/>
  <c r="L160" i="21"/>
  <c r="T203" i="21"/>
  <c r="T160" i="21"/>
  <c r="E211" i="21"/>
  <c r="E171" i="21"/>
  <c r="M211" i="21"/>
  <c r="M171" i="21"/>
  <c r="U211" i="21"/>
  <c r="U171" i="21"/>
  <c r="G213" i="21"/>
  <c r="G205" i="21" s="1"/>
  <c r="G175" i="21"/>
  <c r="O213" i="21"/>
  <c r="O205" i="21" s="1"/>
  <c r="O175" i="21"/>
  <c r="W213" i="21"/>
  <c r="W175" i="21"/>
  <c r="C226" i="19"/>
  <c r="K226" i="19"/>
  <c r="S226" i="19"/>
  <c r="N61" i="19"/>
  <c r="N184" i="19" s="1"/>
  <c r="D237" i="19"/>
  <c r="L237" i="19"/>
  <c r="T237" i="19"/>
  <c r="H171" i="19"/>
  <c r="P209" i="19"/>
  <c r="E70" i="20"/>
  <c r="O70" i="20"/>
  <c r="M71" i="20"/>
  <c r="D226" i="19"/>
  <c r="L226" i="19"/>
  <c r="T226" i="19"/>
  <c r="I165" i="19"/>
  <c r="Q165" i="19"/>
  <c r="Y165" i="19"/>
  <c r="I167" i="19"/>
  <c r="Q167" i="19"/>
  <c r="Y167" i="19"/>
  <c r="I168" i="19"/>
  <c r="Q168" i="19"/>
  <c r="Y168" i="19"/>
  <c r="I169" i="19"/>
  <c r="I171" i="19"/>
  <c r="I172" i="19"/>
  <c r="I173" i="19"/>
  <c r="Q209" i="19"/>
  <c r="P70" i="20"/>
  <c r="W205" i="21"/>
  <c r="C69" i="20"/>
  <c r="K69" i="20"/>
  <c r="S69" i="20"/>
  <c r="C70" i="20"/>
  <c r="K70" i="20"/>
  <c r="S70" i="20"/>
  <c r="C71" i="20"/>
  <c r="K71" i="20"/>
  <c r="S71" i="20"/>
  <c r="I175" i="21"/>
  <c r="Q175" i="21"/>
  <c r="Y175" i="21"/>
  <c r="H192" i="22"/>
  <c r="P192" i="22"/>
  <c r="X192" i="22"/>
  <c r="C201" i="22"/>
  <c r="K201" i="22"/>
  <c r="S201" i="22"/>
  <c r="C202" i="22"/>
  <c r="K202" i="22"/>
  <c r="S202" i="22"/>
  <c r="C203" i="22"/>
  <c r="K203" i="22"/>
  <c r="S203" i="22"/>
  <c r="D211" i="22"/>
  <c r="L211" i="22"/>
  <c r="T211" i="22"/>
  <c r="F213" i="22"/>
  <c r="F175" i="22"/>
  <c r="N213" i="22"/>
  <c r="N175" i="22"/>
  <c r="V213" i="22"/>
  <c r="V175" i="22"/>
  <c r="S153" i="22"/>
  <c r="C160" i="22"/>
  <c r="L171" i="22"/>
  <c r="D69" i="20"/>
  <c r="L69" i="20"/>
  <c r="T69" i="20"/>
  <c r="D70" i="20"/>
  <c r="L70" i="20"/>
  <c r="T70" i="20"/>
  <c r="D71" i="20"/>
  <c r="L71" i="20"/>
  <c r="T71" i="20"/>
  <c r="B141" i="21"/>
  <c r="B132" i="21" s="1"/>
  <c r="J141" i="21"/>
  <c r="J132" i="21" s="1"/>
  <c r="R141" i="21"/>
  <c r="R132" i="21" s="1"/>
  <c r="B175" i="21"/>
  <c r="J175" i="21"/>
  <c r="R175" i="21"/>
  <c r="I192" i="22"/>
  <c r="Q192" i="22"/>
  <c r="Y192" i="22"/>
  <c r="D201" i="22"/>
  <c r="L201" i="22"/>
  <c r="T201" i="22"/>
  <c r="D202" i="22"/>
  <c r="L202" i="22"/>
  <c r="T202" i="22"/>
  <c r="D203" i="22"/>
  <c r="L203" i="22"/>
  <c r="T203" i="22"/>
  <c r="E211" i="22"/>
  <c r="M211" i="22"/>
  <c r="U211" i="22"/>
  <c r="G213" i="22"/>
  <c r="O213" i="22"/>
  <c r="W213" i="22"/>
  <c r="H141" i="22"/>
  <c r="H132" i="22" s="1"/>
  <c r="P141" i="22"/>
  <c r="P132" i="22" s="1"/>
  <c r="X141" i="22"/>
  <c r="X132" i="22" s="1"/>
  <c r="T153" i="22"/>
  <c r="D160" i="22"/>
  <c r="M171" i="22"/>
  <c r="H179" i="23"/>
  <c r="H176" i="23"/>
  <c r="H172" i="23"/>
  <c r="H170" i="23"/>
  <c r="C157" i="21"/>
  <c r="K157" i="21"/>
  <c r="S157" i="21"/>
  <c r="C160" i="21"/>
  <c r="K160" i="21"/>
  <c r="S160" i="21"/>
  <c r="B192" i="22"/>
  <c r="J192" i="22"/>
  <c r="R192" i="22"/>
  <c r="E201" i="22"/>
  <c r="M201" i="22"/>
  <c r="U201" i="22"/>
  <c r="E202" i="22"/>
  <c r="M202" i="22"/>
  <c r="U202" i="22"/>
  <c r="E203" i="22"/>
  <c r="M203" i="22"/>
  <c r="U203" i="22"/>
  <c r="F211" i="22"/>
  <c r="F171" i="22"/>
  <c r="N211" i="22"/>
  <c r="N171" i="22"/>
  <c r="V211" i="22"/>
  <c r="V171" i="22"/>
  <c r="H213" i="22"/>
  <c r="H175" i="22"/>
  <c r="P213" i="22"/>
  <c r="P175" i="22"/>
  <c r="X213" i="22"/>
  <c r="X175" i="22"/>
  <c r="U153" i="22"/>
  <c r="E160" i="22"/>
  <c r="G179" i="23"/>
  <c r="G176" i="23"/>
  <c r="G172" i="23"/>
  <c r="G170" i="23"/>
  <c r="G165" i="23" s="1"/>
  <c r="D141" i="21"/>
  <c r="D132" i="21" s="1"/>
  <c r="L141" i="21"/>
  <c r="L132" i="21" s="1"/>
  <c r="T141" i="21"/>
  <c r="T132" i="21" s="1"/>
  <c r="D171" i="21"/>
  <c r="L171" i="21"/>
  <c r="T171" i="21"/>
  <c r="F201" i="22"/>
  <c r="N201" i="22"/>
  <c r="V201" i="22"/>
  <c r="F202" i="22"/>
  <c r="N202" i="22"/>
  <c r="V202" i="22"/>
  <c r="F203" i="22"/>
  <c r="N203" i="22"/>
  <c r="V203" i="22"/>
  <c r="G211" i="22"/>
  <c r="O211" i="22"/>
  <c r="W211" i="22"/>
  <c r="I213" i="22"/>
  <c r="I175" i="22"/>
  <c r="Q213" i="22"/>
  <c r="Q175" i="22"/>
  <c r="Y213" i="22"/>
  <c r="Y175" i="22"/>
  <c r="B141" i="22"/>
  <c r="B132" i="22" s="1"/>
  <c r="J141" i="22"/>
  <c r="J132" i="22" s="1"/>
  <c r="R141" i="22"/>
  <c r="R132" i="22" s="1"/>
  <c r="V153" i="22"/>
  <c r="F160" i="22"/>
  <c r="P179" i="23"/>
  <c r="P176" i="23"/>
  <c r="P172" i="23"/>
  <c r="P170" i="23"/>
  <c r="X179" i="23"/>
  <c r="X176" i="23"/>
  <c r="X172" i="23"/>
  <c r="X170" i="23"/>
  <c r="C194" i="23"/>
  <c r="K194" i="23"/>
  <c r="S194" i="23"/>
  <c r="D192" i="22"/>
  <c r="L192" i="22"/>
  <c r="T192" i="22"/>
  <c r="G201" i="22"/>
  <c r="O201" i="22"/>
  <c r="W201" i="22"/>
  <c r="G202" i="22"/>
  <c r="O202" i="22"/>
  <c r="W202" i="22"/>
  <c r="G203" i="22"/>
  <c r="O203" i="22"/>
  <c r="W203" i="22"/>
  <c r="H211" i="22"/>
  <c r="H171" i="22"/>
  <c r="P211" i="22"/>
  <c r="P171" i="22"/>
  <c r="X211" i="22"/>
  <c r="X171" i="22"/>
  <c r="B213" i="22"/>
  <c r="B175" i="22"/>
  <c r="J213" i="22"/>
  <c r="J175" i="22"/>
  <c r="R213" i="22"/>
  <c r="R175" i="22"/>
  <c r="C141" i="22"/>
  <c r="C132" i="22" s="1"/>
  <c r="K141" i="22"/>
  <c r="K132" i="22" s="1"/>
  <c r="S141" i="22"/>
  <c r="S132" i="22" s="1"/>
  <c r="M153" i="22"/>
  <c r="W153" i="22"/>
  <c r="U157" i="22"/>
  <c r="G160" i="22"/>
  <c r="E171" i="22"/>
  <c r="D183" i="23"/>
  <c r="F175" i="21"/>
  <c r="N175" i="21"/>
  <c r="V175" i="21"/>
  <c r="M192" i="22"/>
  <c r="U192" i="22"/>
  <c r="H201" i="22"/>
  <c r="H153" i="22"/>
  <c r="P201" i="22"/>
  <c r="P153" i="22"/>
  <c r="X201" i="22"/>
  <c r="X153" i="22"/>
  <c r="H202" i="22"/>
  <c r="H157" i="22"/>
  <c r="P202" i="22"/>
  <c r="P157" i="22"/>
  <c r="X202" i="22"/>
  <c r="X157" i="22"/>
  <c r="H203" i="22"/>
  <c r="H160" i="22"/>
  <c r="P203" i="22"/>
  <c r="P160" i="22"/>
  <c r="X203" i="22"/>
  <c r="X160" i="22"/>
  <c r="I211" i="22"/>
  <c r="I171" i="22"/>
  <c r="Q211" i="22"/>
  <c r="Q171" i="22"/>
  <c r="Y211" i="22"/>
  <c r="Y171" i="22"/>
  <c r="C213" i="22"/>
  <c r="K213" i="22"/>
  <c r="S213" i="22"/>
  <c r="D141" i="22"/>
  <c r="D132" i="22" s="1"/>
  <c r="L141" i="22"/>
  <c r="L132" i="22" s="1"/>
  <c r="T141" i="22"/>
  <c r="T132" i="22" s="1"/>
  <c r="N153" i="22"/>
  <c r="V157" i="22"/>
  <c r="G171" i="22"/>
  <c r="E192" i="22"/>
  <c r="E183" i="23"/>
  <c r="M183" i="23"/>
  <c r="G153" i="21"/>
  <c r="O153" i="21"/>
  <c r="W153" i="21"/>
  <c r="G157" i="21"/>
  <c r="O157" i="21"/>
  <c r="W157" i="21"/>
  <c r="G160" i="21"/>
  <c r="O160" i="21"/>
  <c r="W160" i="21"/>
  <c r="F192" i="22"/>
  <c r="N192" i="22"/>
  <c r="V192" i="22"/>
  <c r="I201" i="22"/>
  <c r="I153" i="22"/>
  <c r="Q201" i="22"/>
  <c r="Q153" i="22"/>
  <c r="Y201" i="22"/>
  <c r="Y153" i="22"/>
  <c r="I202" i="22"/>
  <c r="I157" i="22"/>
  <c r="Q202" i="22"/>
  <c r="Q157" i="22"/>
  <c r="Y202" i="22"/>
  <c r="Y157" i="22"/>
  <c r="I203" i="22"/>
  <c r="I160" i="22"/>
  <c r="Q203" i="22"/>
  <c r="Q160" i="22"/>
  <c r="Y203" i="22"/>
  <c r="Y160" i="22"/>
  <c r="B211" i="22"/>
  <c r="J211" i="22"/>
  <c r="R211" i="22"/>
  <c r="D213" i="22"/>
  <c r="L213" i="22"/>
  <c r="T213" i="22"/>
  <c r="M141" i="22"/>
  <c r="M132" i="22" s="1"/>
  <c r="U141" i="22"/>
  <c r="U132" i="22" s="1"/>
  <c r="E153" i="22"/>
  <c r="O153" i="22"/>
  <c r="M157" i="22"/>
  <c r="W157" i="22"/>
  <c r="U160" i="22"/>
  <c r="J171" i="22"/>
  <c r="C172" i="23"/>
  <c r="C179" i="23"/>
  <c r="C176" i="23"/>
  <c r="C170" i="23"/>
  <c r="H171" i="21"/>
  <c r="P171" i="21"/>
  <c r="X171" i="21"/>
  <c r="G192" i="22"/>
  <c r="O192" i="22"/>
  <c r="W192" i="22"/>
  <c r="B201" i="22"/>
  <c r="J201" i="22"/>
  <c r="R201" i="22"/>
  <c r="B202" i="22"/>
  <c r="J202" i="22"/>
  <c r="R202" i="22"/>
  <c r="B203" i="22"/>
  <c r="J203" i="22"/>
  <c r="R203" i="22"/>
  <c r="C211" i="22"/>
  <c r="K211" i="22"/>
  <c r="S211" i="22"/>
  <c r="E213" i="22"/>
  <c r="M213" i="22"/>
  <c r="U213" i="22"/>
  <c r="F141" i="22"/>
  <c r="F132" i="22" s="1"/>
  <c r="N141" i="22"/>
  <c r="N132" i="22" s="1"/>
  <c r="V141" i="22"/>
  <c r="V132" i="22" s="1"/>
  <c r="F153" i="22"/>
  <c r="R153" i="22"/>
  <c r="N157" i="22"/>
  <c r="B160" i="22"/>
  <c r="V160" i="22"/>
  <c r="K171" i="22"/>
  <c r="W171" i="22"/>
  <c r="G144" i="23"/>
  <c r="G143" i="23"/>
  <c r="G140" i="23"/>
  <c r="G139" i="23"/>
  <c r="G137" i="23"/>
  <c r="O144" i="23"/>
  <c r="O143" i="23"/>
  <c r="O140" i="23"/>
  <c r="O139" i="23"/>
  <c r="O137" i="23"/>
  <c r="W144" i="23"/>
  <c r="W143" i="23"/>
  <c r="W140" i="23"/>
  <c r="W139" i="23"/>
  <c r="W137" i="23"/>
  <c r="G192" i="23"/>
  <c r="G183" i="23" s="1"/>
  <c r="G141" i="23"/>
  <c r="O192" i="23"/>
  <c r="O183" i="23" s="1"/>
  <c r="O141" i="23"/>
  <c r="W192" i="23"/>
  <c r="W183" i="23" s="1"/>
  <c r="W141" i="23"/>
  <c r="D48" i="23"/>
  <c r="D157" i="23" s="1"/>
  <c r="L48" i="23"/>
  <c r="L153" i="23" s="1"/>
  <c r="T48" i="23"/>
  <c r="D99" i="23"/>
  <c r="I205" i="23"/>
  <c r="Q205" i="23"/>
  <c r="Y205" i="23"/>
  <c r="B137" i="23"/>
  <c r="L137" i="23"/>
  <c r="L132" i="23" s="1"/>
  <c r="V137" i="23"/>
  <c r="J139" i="23"/>
  <c r="T139" i="23"/>
  <c r="F140" i="23"/>
  <c r="R140" i="23"/>
  <c r="N141" i="23"/>
  <c r="B143" i="23"/>
  <c r="L143" i="23"/>
  <c r="J144" i="23"/>
  <c r="T144" i="23"/>
  <c r="J154" i="23"/>
  <c r="R155" i="23"/>
  <c r="J160" i="23"/>
  <c r="R161" i="23"/>
  <c r="J170" i="23"/>
  <c r="T170" i="23"/>
  <c r="R171" i="23"/>
  <c r="L175" i="23"/>
  <c r="J176" i="23"/>
  <c r="T176" i="23"/>
  <c r="R179" i="23"/>
  <c r="S192" i="23"/>
  <c r="S183" i="23" s="1"/>
  <c r="E203" i="23"/>
  <c r="E194" i="23" s="1"/>
  <c r="C211" i="23"/>
  <c r="C205" i="23" s="1"/>
  <c r="L136" i="25"/>
  <c r="T136" i="25"/>
  <c r="C146" i="25"/>
  <c r="S146" i="25"/>
  <c r="H144" i="23"/>
  <c r="H143" i="23"/>
  <c r="H140" i="23"/>
  <c r="H139" i="23"/>
  <c r="H137" i="23"/>
  <c r="P144" i="23"/>
  <c r="P143" i="23"/>
  <c r="P140" i="23"/>
  <c r="P139" i="23"/>
  <c r="P137" i="23"/>
  <c r="X144" i="23"/>
  <c r="X143" i="23"/>
  <c r="X140" i="23"/>
  <c r="X139" i="23"/>
  <c r="X137" i="23"/>
  <c r="H192" i="23"/>
  <c r="H183" i="23" s="1"/>
  <c r="H141" i="23"/>
  <c r="P192" i="23"/>
  <c r="P183" i="23" s="1"/>
  <c r="P141" i="23"/>
  <c r="X192" i="23"/>
  <c r="X183" i="23" s="1"/>
  <c r="X141" i="23"/>
  <c r="E48" i="23"/>
  <c r="M48" i="23"/>
  <c r="U48" i="23"/>
  <c r="U153" i="23" s="1"/>
  <c r="Q99" i="23"/>
  <c r="B205" i="23"/>
  <c r="J205" i="23"/>
  <c r="R205" i="23"/>
  <c r="C137" i="23"/>
  <c r="M137" i="23"/>
  <c r="Y137" i="23"/>
  <c r="K139" i="23"/>
  <c r="U139" i="23"/>
  <c r="I140" i="23"/>
  <c r="S140" i="23"/>
  <c r="Q141" i="23"/>
  <c r="C143" i="23"/>
  <c r="M143" i="23"/>
  <c r="Y143" i="23"/>
  <c r="K144" i="23"/>
  <c r="U144" i="23"/>
  <c r="Q151" i="23"/>
  <c r="C153" i="23"/>
  <c r="Y153" i="23"/>
  <c r="K154" i="23"/>
  <c r="I155" i="23"/>
  <c r="S155" i="23"/>
  <c r="Q157" i="23"/>
  <c r="C158" i="23"/>
  <c r="Y158" i="23"/>
  <c r="K160" i="23"/>
  <c r="I161" i="23"/>
  <c r="S161" i="23"/>
  <c r="Q163" i="23"/>
  <c r="K170" i="23"/>
  <c r="I171" i="23"/>
  <c r="C175" i="23"/>
  <c r="K176" i="23"/>
  <c r="I179" i="23"/>
  <c r="T192" i="23"/>
  <c r="T183" i="23" s="1"/>
  <c r="L202" i="23"/>
  <c r="L194" i="23" s="1"/>
  <c r="T146" i="25"/>
  <c r="I146" i="25"/>
  <c r="F48" i="23"/>
  <c r="F153" i="23" s="1"/>
  <c r="N48" i="23"/>
  <c r="N157" i="23" s="1"/>
  <c r="V48" i="23"/>
  <c r="V157" i="23" s="1"/>
  <c r="E213" i="23"/>
  <c r="E205" i="23" s="1"/>
  <c r="E99" i="23"/>
  <c r="M213" i="23"/>
  <c r="M205" i="23" s="1"/>
  <c r="M99" i="23"/>
  <c r="U213" i="23"/>
  <c r="U205" i="23" s="1"/>
  <c r="U99" i="23"/>
  <c r="U175" i="23" s="1"/>
  <c r="D137" i="23"/>
  <c r="N137" i="23"/>
  <c r="B139" i="23"/>
  <c r="L139" i="23"/>
  <c r="V139" i="23"/>
  <c r="J140" i="23"/>
  <c r="T140" i="23"/>
  <c r="R141" i="23"/>
  <c r="N143" i="23"/>
  <c r="B144" i="23"/>
  <c r="L144" i="23"/>
  <c r="B154" i="23"/>
  <c r="J155" i="23"/>
  <c r="F157" i="23"/>
  <c r="R157" i="23"/>
  <c r="B160" i="23"/>
  <c r="J161" i="23"/>
  <c r="R163" i="23"/>
  <c r="L170" i="23"/>
  <c r="J171" i="23"/>
  <c r="T171" i="23"/>
  <c r="R172" i="23"/>
  <c r="L176" i="23"/>
  <c r="J179" i="23"/>
  <c r="T179" i="23"/>
  <c r="C192" i="23"/>
  <c r="C183" i="23" s="1"/>
  <c r="U192" i="23"/>
  <c r="U183" i="23" s="1"/>
  <c r="M202" i="23"/>
  <c r="M194" i="23" s="1"/>
  <c r="G163" i="23"/>
  <c r="G161" i="23"/>
  <c r="G158" i="23"/>
  <c r="G155" i="23"/>
  <c r="G154" i="23"/>
  <c r="G151" i="23"/>
  <c r="G146" i="23" s="1"/>
  <c r="O163" i="23"/>
  <c r="O161" i="23"/>
  <c r="O158" i="23"/>
  <c r="O155" i="23"/>
  <c r="O154" i="23"/>
  <c r="O151" i="23"/>
  <c r="W163" i="23"/>
  <c r="W161" i="23"/>
  <c r="W158" i="23"/>
  <c r="W155" i="23"/>
  <c r="W154" i="23"/>
  <c r="W151" i="23"/>
  <c r="E137" i="23"/>
  <c r="Q137" i="23"/>
  <c r="C139" i="23"/>
  <c r="M139" i="23"/>
  <c r="Y139" i="23"/>
  <c r="K140" i="23"/>
  <c r="U140" i="23"/>
  <c r="U132" i="23" s="1"/>
  <c r="I141" i="23"/>
  <c r="E143" i="23"/>
  <c r="Q143" i="23"/>
  <c r="C144" i="23"/>
  <c r="M144" i="23"/>
  <c r="Y144" i="23"/>
  <c r="I151" i="23"/>
  <c r="Q153" i="23"/>
  <c r="C154" i="23"/>
  <c r="Y154" i="23"/>
  <c r="K155" i="23"/>
  <c r="I157" i="23"/>
  <c r="Q158" i="23"/>
  <c r="C160" i="23"/>
  <c r="Y160" i="23"/>
  <c r="K161" i="23"/>
  <c r="I163" i="23"/>
  <c r="S163" i="23"/>
  <c r="K171" i="23"/>
  <c r="I172" i="23"/>
  <c r="S172" i="23"/>
  <c r="Q175" i="23"/>
  <c r="K179" i="23"/>
  <c r="T201" i="23"/>
  <c r="T194" i="23" s="1"/>
  <c r="H163" i="23"/>
  <c r="H161" i="23"/>
  <c r="H158" i="23"/>
  <c r="H155" i="23"/>
  <c r="H154" i="23"/>
  <c r="H151" i="23"/>
  <c r="P163" i="23"/>
  <c r="P161" i="23"/>
  <c r="P158" i="23"/>
  <c r="P155" i="23"/>
  <c r="P154" i="23"/>
  <c r="P151" i="23"/>
  <c r="X163" i="23"/>
  <c r="X161" i="23"/>
  <c r="X158" i="23"/>
  <c r="X155" i="23"/>
  <c r="X154" i="23"/>
  <c r="X151" i="23"/>
  <c r="F137" i="23"/>
  <c r="R137" i="23"/>
  <c r="D139" i="23"/>
  <c r="N139" i="23"/>
  <c r="J141" i="23"/>
  <c r="F143" i="23"/>
  <c r="R143" i="23"/>
  <c r="D144" i="23"/>
  <c r="N144" i="23"/>
  <c r="J151" i="23"/>
  <c r="R153" i="23"/>
  <c r="B155" i="23"/>
  <c r="J157" i="23"/>
  <c r="J163" i="23"/>
  <c r="L171" i="23"/>
  <c r="R175" i="23"/>
  <c r="L179" i="23"/>
  <c r="U201" i="23"/>
  <c r="U194" i="23" s="1"/>
  <c r="R146" i="25"/>
  <c r="G201" i="23"/>
  <c r="G153" i="23"/>
  <c r="O201" i="23"/>
  <c r="O153" i="23"/>
  <c r="W201" i="23"/>
  <c r="W153" i="23"/>
  <c r="G202" i="23"/>
  <c r="G157" i="23"/>
  <c r="O202" i="23"/>
  <c r="O157" i="23"/>
  <c r="W202" i="23"/>
  <c r="W157" i="23"/>
  <c r="G203" i="23"/>
  <c r="G160" i="23"/>
  <c r="O203" i="23"/>
  <c r="O160" i="23"/>
  <c r="W203" i="23"/>
  <c r="W160" i="23"/>
  <c r="W179" i="23"/>
  <c r="W176" i="23"/>
  <c r="W172" i="23"/>
  <c r="W170" i="23"/>
  <c r="F211" i="23"/>
  <c r="F205" i="23" s="1"/>
  <c r="F99" i="23"/>
  <c r="F171" i="23" s="1"/>
  <c r="N211" i="23"/>
  <c r="N205" i="23" s="1"/>
  <c r="N99" i="23"/>
  <c r="V211" i="23"/>
  <c r="V205" i="23" s="1"/>
  <c r="V99" i="23"/>
  <c r="V171" i="23" s="1"/>
  <c r="H213" i="23"/>
  <c r="H175" i="23"/>
  <c r="P213" i="23"/>
  <c r="P175" i="23"/>
  <c r="X213" i="23"/>
  <c r="X175" i="23"/>
  <c r="I137" i="23"/>
  <c r="S137" i="23"/>
  <c r="S132" i="23" s="1"/>
  <c r="E139" i="23"/>
  <c r="Q139" i="23"/>
  <c r="K141" i="23"/>
  <c r="I143" i="23"/>
  <c r="S143" i="23"/>
  <c r="E144" i="23"/>
  <c r="Q144" i="23"/>
  <c r="K151" i="23"/>
  <c r="K146" i="23" s="1"/>
  <c r="I153" i="23"/>
  <c r="S153" i="23"/>
  <c r="Q154" i="23"/>
  <c r="C155" i="23"/>
  <c r="Y155" i="23"/>
  <c r="K157" i="23"/>
  <c r="I158" i="23"/>
  <c r="Q160" i="23"/>
  <c r="C161" i="23"/>
  <c r="Y161" i="23"/>
  <c r="K163" i="23"/>
  <c r="C171" i="23"/>
  <c r="K172" i="23"/>
  <c r="I175" i="23"/>
  <c r="S175" i="23"/>
  <c r="H146" i="25"/>
  <c r="H201" i="23"/>
  <c r="H153" i="23"/>
  <c r="P201" i="23"/>
  <c r="P153" i="23"/>
  <c r="X201" i="23"/>
  <c r="X153" i="23"/>
  <c r="H202" i="23"/>
  <c r="H157" i="23"/>
  <c r="P202" i="23"/>
  <c r="P157" i="23"/>
  <c r="X202" i="23"/>
  <c r="X157" i="23"/>
  <c r="H203" i="23"/>
  <c r="H160" i="23"/>
  <c r="P203" i="23"/>
  <c r="P160" i="23"/>
  <c r="X203" i="23"/>
  <c r="X160" i="23"/>
  <c r="B99" i="23"/>
  <c r="G211" i="23"/>
  <c r="G205" i="23" s="1"/>
  <c r="G171" i="23"/>
  <c r="O211" i="23"/>
  <c r="O205" i="23" s="1"/>
  <c r="O171" i="23"/>
  <c r="W211" i="23"/>
  <c r="W205" i="23" s="1"/>
  <c r="W171" i="23"/>
  <c r="J137" i="23"/>
  <c r="T137" i="23"/>
  <c r="F139" i="23"/>
  <c r="R139" i="23"/>
  <c r="B141" i="23"/>
  <c r="L141" i="23"/>
  <c r="V141" i="23"/>
  <c r="B151" i="23"/>
  <c r="J153" i="23"/>
  <c r="R154" i="23"/>
  <c r="B157" i="23"/>
  <c r="R170" i="23"/>
  <c r="J175" i="23"/>
  <c r="B136" i="25"/>
  <c r="J136" i="25"/>
  <c r="O179" i="23"/>
  <c r="O176" i="23"/>
  <c r="O172" i="23"/>
  <c r="O170" i="23"/>
  <c r="H211" i="23"/>
  <c r="H171" i="23"/>
  <c r="P211" i="23"/>
  <c r="P171" i="23"/>
  <c r="X211" i="23"/>
  <c r="X171" i="23"/>
  <c r="K137" i="23"/>
  <c r="U137" i="23"/>
  <c r="I139" i="23"/>
  <c r="S139" i="23"/>
  <c r="M141" i="23"/>
  <c r="Y141" i="23"/>
  <c r="C151" i="23"/>
  <c r="Y151" i="23"/>
  <c r="K153" i="23"/>
  <c r="S154" i="23"/>
  <c r="Q155" i="23"/>
  <c r="C157" i="23"/>
  <c r="Y157" i="23"/>
  <c r="I160" i="23"/>
  <c r="I170" i="23"/>
  <c r="S170" i="23"/>
  <c r="K136" i="25"/>
  <c r="S136" i="25"/>
  <c r="G175" i="23"/>
  <c r="O175" i="23"/>
  <c r="W175" i="23"/>
  <c r="H67" i="24"/>
  <c r="T67" i="24"/>
  <c r="F68" i="24"/>
  <c r="P68" i="24"/>
  <c r="D69" i="24"/>
  <c r="N69" i="24"/>
  <c r="X69" i="24"/>
  <c r="I105" i="25"/>
  <c r="S105" i="25"/>
  <c r="E116" i="25"/>
  <c r="C119" i="25"/>
  <c r="M119" i="25"/>
  <c r="Y119" i="25"/>
  <c r="E143" i="25"/>
  <c r="E136" i="25" s="1"/>
  <c r="Q143" i="25"/>
  <c r="Q136" i="25" s="1"/>
  <c r="U152" i="25"/>
  <c r="U146" i="25" s="1"/>
  <c r="K153" i="25"/>
  <c r="K146" i="25" s="1"/>
  <c r="I143" i="26"/>
  <c r="Q143" i="26"/>
  <c r="Y143" i="26"/>
  <c r="D152" i="26"/>
  <c r="L152" i="26"/>
  <c r="T152" i="26"/>
  <c r="I153" i="26"/>
  <c r="Q153" i="26"/>
  <c r="Y153" i="26"/>
  <c r="F154" i="26"/>
  <c r="N154" i="26"/>
  <c r="V154" i="26"/>
  <c r="C143" i="27"/>
  <c r="K143" i="27"/>
  <c r="S143" i="27"/>
  <c r="F152" i="27"/>
  <c r="N152" i="27"/>
  <c r="V152" i="27"/>
  <c r="C153" i="27"/>
  <c r="K153" i="27"/>
  <c r="S153" i="27"/>
  <c r="H154" i="27"/>
  <c r="P154" i="27"/>
  <c r="X154" i="27"/>
  <c r="K67" i="24"/>
  <c r="U67" i="24"/>
  <c r="G68" i="24"/>
  <c r="S68" i="24"/>
  <c r="E69" i="24"/>
  <c r="O69" i="24"/>
  <c r="J105" i="25"/>
  <c r="T105" i="25"/>
  <c r="H116" i="25"/>
  <c r="D119" i="25"/>
  <c r="P119" i="25"/>
  <c r="B122" i="25"/>
  <c r="X122" i="25"/>
  <c r="R143" i="25"/>
  <c r="R136" i="25" s="1"/>
  <c r="L152" i="25"/>
  <c r="L146" i="25" s="1"/>
  <c r="L153" i="25"/>
  <c r="B143" i="26"/>
  <c r="B105" i="26"/>
  <c r="J143" i="26"/>
  <c r="J105" i="26"/>
  <c r="R143" i="26"/>
  <c r="R105" i="26"/>
  <c r="E152" i="26"/>
  <c r="E116" i="26"/>
  <c r="M152" i="26"/>
  <c r="M116" i="26"/>
  <c r="U152" i="26"/>
  <c r="U116" i="26"/>
  <c r="B153" i="26"/>
  <c r="B119" i="26"/>
  <c r="J153" i="26"/>
  <c r="J119" i="26"/>
  <c r="R153" i="26"/>
  <c r="R119" i="26"/>
  <c r="G154" i="26"/>
  <c r="G122" i="26"/>
  <c r="O154" i="26"/>
  <c r="O122" i="26"/>
  <c r="W154" i="26"/>
  <c r="D143" i="27"/>
  <c r="L143" i="27"/>
  <c r="T143" i="27"/>
  <c r="G152" i="27"/>
  <c r="O152" i="27"/>
  <c r="W152" i="27"/>
  <c r="D153" i="27"/>
  <c r="L153" i="27"/>
  <c r="T153" i="27"/>
  <c r="I154" i="27"/>
  <c r="Q154" i="27"/>
  <c r="Y154" i="27"/>
  <c r="I75" i="24"/>
  <c r="I172" i="4" s="1"/>
  <c r="I67" i="24"/>
  <c r="Q75" i="24"/>
  <c r="Q172" i="4" s="1"/>
  <c r="Q67" i="24"/>
  <c r="Y75" i="24"/>
  <c r="Y172" i="4" s="1"/>
  <c r="Y67" i="24"/>
  <c r="I76" i="24"/>
  <c r="I173" i="4" s="1"/>
  <c r="I68" i="24"/>
  <c r="Q76" i="24"/>
  <c r="Q173" i="4" s="1"/>
  <c r="Q68" i="24"/>
  <c r="Y76" i="24"/>
  <c r="Y173" i="4" s="1"/>
  <c r="Y68" i="24"/>
  <c r="I77" i="24"/>
  <c r="I174" i="4" s="1"/>
  <c r="I69" i="24"/>
  <c r="Q77" i="24"/>
  <c r="Q174" i="4" s="1"/>
  <c r="Q69" i="24"/>
  <c r="Y77" i="24"/>
  <c r="Y174" i="4" s="1"/>
  <c r="Y69" i="24"/>
  <c r="L67" i="24"/>
  <c r="T68" i="24"/>
  <c r="F154" i="25"/>
  <c r="F122" i="25"/>
  <c r="N154" i="25"/>
  <c r="N122" i="25"/>
  <c r="V154" i="25"/>
  <c r="V122" i="25"/>
  <c r="K105" i="25"/>
  <c r="U105" i="25"/>
  <c r="E119" i="25"/>
  <c r="Q119" i="25"/>
  <c r="Y122" i="25"/>
  <c r="M152" i="25"/>
  <c r="M146" i="25" s="1"/>
  <c r="B153" i="25"/>
  <c r="B146" i="25" s="1"/>
  <c r="Q154" i="25"/>
  <c r="Q146" i="25" s="1"/>
  <c r="C143" i="26"/>
  <c r="K143" i="26"/>
  <c r="S143" i="26"/>
  <c r="C153" i="26"/>
  <c r="K153" i="26"/>
  <c r="S153" i="26"/>
  <c r="H154" i="26"/>
  <c r="P154" i="26"/>
  <c r="X154" i="26"/>
  <c r="E143" i="27"/>
  <c r="M143" i="27"/>
  <c r="U143" i="27"/>
  <c r="H152" i="27"/>
  <c r="P152" i="27"/>
  <c r="X152" i="27"/>
  <c r="E153" i="27"/>
  <c r="M153" i="27"/>
  <c r="U153" i="27"/>
  <c r="B154" i="27"/>
  <c r="J154" i="27"/>
  <c r="R154" i="27"/>
  <c r="B75" i="24"/>
  <c r="B172" i="4" s="1"/>
  <c r="B67" i="24"/>
  <c r="J75" i="24"/>
  <c r="J172" i="4" s="1"/>
  <c r="J67" i="24"/>
  <c r="R75" i="24"/>
  <c r="R172" i="4" s="1"/>
  <c r="R67" i="24"/>
  <c r="B76" i="24"/>
  <c r="B173" i="4" s="1"/>
  <c r="B68" i="24"/>
  <c r="J76" i="24"/>
  <c r="J173" i="4" s="1"/>
  <c r="J68" i="24"/>
  <c r="R76" i="24"/>
  <c r="R173" i="4" s="1"/>
  <c r="R68" i="24"/>
  <c r="B77" i="24"/>
  <c r="B174" i="4" s="1"/>
  <c r="B69" i="24"/>
  <c r="J77" i="24"/>
  <c r="J174" i="4" s="1"/>
  <c r="J69" i="24"/>
  <c r="R77" i="24"/>
  <c r="R174" i="4" s="1"/>
  <c r="R69" i="24"/>
  <c r="C67" i="24"/>
  <c r="M67" i="24"/>
  <c r="K68" i="24"/>
  <c r="U68" i="24"/>
  <c r="S69" i="24"/>
  <c r="G154" i="25"/>
  <c r="G122" i="25"/>
  <c r="O154" i="25"/>
  <c r="O122" i="25"/>
  <c r="W154" i="25"/>
  <c r="W122" i="25"/>
  <c r="B105" i="25"/>
  <c r="L105" i="25"/>
  <c r="T116" i="25"/>
  <c r="R119" i="25"/>
  <c r="P122" i="25"/>
  <c r="D152" i="25"/>
  <c r="D146" i="25" s="1"/>
  <c r="P152" i="25"/>
  <c r="P146" i="25" s="1"/>
  <c r="D143" i="26"/>
  <c r="L143" i="26"/>
  <c r="T143" i="26"/>
  <c r="G152" i="26"/>
  <c r="O152" i="26"/>
  <c r="W152" i="26"/>
  <c r="D153" i="26"/>
  <c r="L153" i="26"/>
  <c r="T153" i="26"/>
  <c r="D67" i="24"/>
  <c r="L68" i="24"/>
  <c r="T69" i="24"/>
  <c r="F152" i="26"/>
  <c r="F152" i="25"/>
  <c r="F146" i="25" s="1"/>
  <c r="F116" i="25"/>
  <c r="N152" i="26"/>
  <c r="N152" i="25"/>
  <c r="N146" i="25" s="1"/>
  <c r="N116" i="25"/>
  <c r="V152" i="26"/>
  <c r="V152" i="25"/>
  <c r="V146" i="25" s="1"/>
  <c r="V116" i="25"/>
  <c r="C105" i="25"/>
  <c r="M105" i="25"/>
  <c r="Y105" i="25"/>
  <c r="I119" i="25"/>
  <c r="S119" i="25"/>
  <c r="Q122" i="25"/>
  <c r="E143" i="26"/>
  <c r="M143" i="26"/>
  <c r="U143" i="26"/>
  <c r="H152" i="26"/>
  <c r="P152" i="26"/>
  <c r="X152" i="26"/>
  <c r="E153" i="26"/>
  <c r="M153" i="26"/>
  <c r="U153" i="26"/>
  <c r="B154" i="26"/>
  <c r="J154" i="26"/>
  <c r="R154" i="26"/>
  <c r="E67" i="24"/>
  <c r="C68" i="24"/>
  <c r="M68" i="24"/>
  <c r="K69" i="24"/>
  <c r="U69" i="24"/>
  <c r="G152" i="25"/>
  <c r="G116" i="25"/>
  <c r="O152" i="25"/>
  <c r="O146" i="25" s="1"/>
  <c r="O116" i="25"/>
  <c r="W152" i="25"/>
  <c r="W116" i="25"/>
  <c r="D105" i="25"/>
  <c r="X116" i="25"/>
  <c r="J119" i="25"/>
  <c r="T119" i="25"/>
  <c r="H122" i="25"/>
  <c r="R122" i="25"/>
  <c r="I154" i="25"/>
  <c r="F143" i="26"/>
  <c r="F105" i="26"/>
  <c r="N143" i="26"/>
  <c r="N105" i="26"/>
  <c r="V143" i="26"/>
  <c r="V105" i="26"/>
  <c r="I152" i="26"/>
  <c r="I116" i="26"/>
  <c r="Q152" i="26"/>
  <c r="Q116" i="26"/>
  <c r="Y152" i="26"/>
  <c r="Y116" i="26"/>
  <c r="F153" i="26"/>
  <c r="F119" i="26"/>
  <c r="N153" i="26"/>
  <c r="N119" i="26"/>
  <c r="V153" i="26"/>
  <c r="V119" i="26"/>
  <c r="H143" i="27"/>
  <c r="P143" i="27"/>
  <c r="X143" i="27"/>
  <c r="C152" i="27"/>
  <c r="K152" i="27"/>
  <c r="S152" i="27"/>
  <c r="H153" i="27"/>
  <c r="P153" i="27"/>
  <c r="X153" i="27"/>
  <c r="E154" i="27"/>
  <c r="M154" i="27"/>
  <c r="U154" i="27"/>
  <c r="D68" i="24"/>
  <c r="L69" i="24"/>
  <c r="U119" i="25"/>
  <c r="I122" i="25"/>
  <c r="J154" i="25"/>
  <c r="J146" i="25" s="1"/>
  <c r="Y154" i="25"/>
  <c r="Y146" i="25" s="1"/>
  <c r="I143" i="27"/>
  <c r="Q143" i="27"/>
  <c r="Y143" i="27"/>
  <c r="D152" i="27"/>
  <c r="L152" i="27"/>
  <c r="T152" i="27"/>
  <c r="I153" i="27"/>
  <c r="Q153" i="27"/>
  <c r="Y153" i="27"/>
  <c r="F154" i="27"/>
  <c r="N154" i="27"/>
  <c r="V154" i="27"/>
  <c r="S67" i="24"/>
  <c r="E68" i="24"/>
  <c r="C69" i="24"/>
  <c r="M69" i="24"/>
  <c r="H143" i="26"/>
  <c r="P143" i="26"/>
  <c r="X143" i="26"/>
  <c r="C152" i="26"/>
  <c r="K152" i="26"/>
  <c r="S152" i="26"/>
  <c r="H153" i="26"/>
  <c r="P153" i="26"/>
  <c r="X153" i="26"/>
  <c r="E154" i="26"/>
  <c r="M154" i="26"/>
  <c r="U154" i="26"/>
  <c r="B143" i="27"/>
  <c r="J143" i="27"/>
  <c r="R143" i="27"/>
  <c r="E152" i="27"/>
  <c r="M152" i="27"/>
  <c r="U152" i="27"/>
  <c r="B153" i="27"/>
  <c r="J153" i="27"/>
  <c r="R153" i="27"/>
  <c r="G154" i="27"/>
  <c r="O154" i="27"/>
  <c r="W154" i="27"/>
  <c r="F113" i="29"/>
  <c r="F105" i="25"/>
  <c r="N105" i="25"/>
  <c r="V105" i="25"/>
  <c r="F119" i="25"/>
  <c r="N119" i="25"/>
  <c r="V119" i="25"/>
  <c r="C105" i="26"/>
  <c r="K105" i="26"/>
  <c r="S105" i="26"/>
  <c r="C116" i="26"/>
  <c r="K116" i="26"/>
  <c r="S116" i="26"/>
  <c r="C119" i="26"/>
  <c r="K119" i="26"/>
  <c r="S119" i="26"/>
  <c r="C122" i="26"/>
  <c r="K122" i="26"/>
  <c r="S122" i="26"/>
  <c r="H105" i="27"/>
  <c r="P105" i="27"/>
  <c r="X105" i="27"/>
  <c r="H116" i="27"/>
  <c r="P116" i="27"/>
  <c r="X116" i="27"/>
  <c r="H119" i="27"/>
  <c r="P119" i="27"/>
  <c r="X119" i="27"/>
  <c r="H122" i="27"/>
  <c r="P122" i="27"/>
  <c r="X122" i="27"/>
  <c r="H123" i="29"/>
  <c r="H105" i="29"/>
  <c r="P123" i="29"/>
  <c r="P105" i="29"/>
  <c r="X123" i="29"/>
  <c r="X105" i="29"/>
  <c r="C90" i="29"/>
  <c r="M90" i="29"/>
  <c r="Y90" i="29"/>
  <c r="K94" i="29"/>
  <c r="U94" i="29"/>
  <c r="I99" i="29"/>
  <c r="S99" i="29"/>
  <c r="Q105" i="29"/>
  <c r="J120" i="29"/>
  <c r="F120" i="30"/>
  <c r="N120" i="30"/>
  <c r="V120" i="30"/>
  <c r="G105" i="25"/>
  <c r="O105" i="25"/>
  <c r="W105" i="25"/>
  <c r="G119" i="25"/>
  <c r="O119" i="25"/>
  <c r="W119" i="25"/>
  <c r="D105" i="26"/>
  <c r="L105" i="26"/>
  <c r="T105" i="26"/>
  <c r="D116" i="26"/>
  <c r="L116" i="26"/>
  <c r="T116" i="26"/>
  <c r="D119" i="26"/>
  <c r="L119" i="26"/>
  <c r="T119" i="26"/>
  <c r="D122" i="26"/>
  <c r="L122" i="26"/>
  <c r="T122" i="26"/>
  <c r="I105" i="27"/>
  <c r="Q105" i="27"/>
  <c r="Y105" i="27"/>
  <c r="I116" i="27"/>
  <c r="Q116" i="27"/>
  <c r="Y116" i="27"/>
  <c r="I119" i="27"/>
  <c r="Q119" i="27"/>
  <c r="Y119" i="27"/>
  <c r="I122" i="27"/>
  <c r="Q122" i="27"/>
  <c r="Y122" i="27"/>
  <c r="D90" i="29"/>
  <c r="B94" i="29"/>
  <c r="L94" i="29"/>
  <c r="V94" i="29"/>
  <c r="J99" i="29"/>
  <c r="T99" i="29"/>
  <c r="F105" i="29"/>
  <c r="R105" i="29"/>
  <c r="E105" i="26"/>
  <c r="M105" i="26"/>
  <c r="U105" i="26"/>
  <c r="E119" i="26"/>
  <c r="M119" i="26"/>
  <c r="U119" i="26"/>
  <c r="E122" i="26"/>
  <c r="M122" i="26"/>
  <c r="U122" i="26"/>
  <c r="B105" i="27"/>
  <c r="J105" i="27"/>
  <c r="R105" i="27"/>
  <c r="B116" i="27"/>
  <c r="J116" i="27"/>
  <c r="R116" i="27"/>
  <c r="B119" i="27"/>
  <c r="J119" i="27"/>
  <c r="R119" i="27"/>
  <c r="B122" i="27"/>
  <c r="J122" i="27"/>
  <c r="R122" i="27"/>
  <c r="E90" i="29"/>
  <c r="Q90" i="29"/>
  <c r="M94" i="29"/>
  <c r="Y94" i="29"/>
  <c r="D119" i="29"/>
  <c r="T119" i="29"/>
  <c r="N120" i="29"/>
  <c r="N113" i="29" s="1"/>
  <c r="L122" i="29"/>
  <c r="V123" i="29"/>
  <c r="V113" i="29" s="1"/>
  <c r="H119" i="31"/>
  <c r="P119" i="31"/>
  <c r="X119" i="31"/>
  <c r="I120" i="31"/>
  <c r="Q120" i="31"/>
  <c r="Y120" i="31"/>
  <c r="H122" i="31"/>
  <c r="P122" i="31"/>
  <c r="X122" i="31"/>
  <c r="F123" i="31"/>
  <c r="N123" i="31"/>
  <c r="V123" i="31"/>
  <c r="G72" i="33"/>
  <c r="O72" i="33"/>
  <c r="F122" i="26"/>
  <c r="N122" i="26"/>
  <c r="V122" i="26"/>
  <c r="C105" i="27"/>
  <c r="K105" i="27"/>
  <c r="S105" i="27"/>
  <c r="C119" i="27"/>
  <c r="K119" i="27"/>
  <c r="S119" i="27"/>
  <c r="C122" i="27"/>
  <c r="K122" i="27"/>
  <c r="S122" i="27"/>
  <c r="E122" i="30"/>
  <c r="E122" i="29"/>
  <c r="E113" i="29" s="1"/>
  <c r="M122" i="30"/>
  <c r="M122" i="29"/>
  <c r="U122" i="30"/>
  <c r="U122" i="29"/>
  <c r="C123" i="31"/>
  <c r="C123" i="30"/>
  <c r="C123" i="29"/>
  <c r="C113" i="29" s="1"/>
  <c r="K123" i="31"/>
  <c r="K123" i="30"/>
  <c r="K123" i="29"/>
  <c r="K113" i="29" s="1"/>
  <c r="S123" i="31"/>
  <c r="S123" i="30"/>
  <c r="S123" i="29"/>
  <c r="S113" i="29" s="1"/>
  <c r="L99" i="29"/>
  <c r="J105" i="29"/>
  <c r="E119" i="29"/>
  <c r="U119" i="29"/>
  <c r="R120" i="29"/>
  <c r="J123" i="29"/>
  <c r="H119" i="30"/>
  <c r="H90" i="30"/>
  <c r="P119" i="30"/>
  <c r="P90" i="30"/>
  <c r="X119" i="30"/>
  <c r="X90" i="30"/>
  <c r="I120" i="30"/>
  <c r="Q120" i="30"/>
  <c r="Y120" i="30"/>
  <c r="H122" i="30"/>
  <c r="P122" i="30"/>
  <c r="X122" i="30"/>
  <c r="F123" i="30"/>
  <c r="N123" i="30"/>
  <c r="V123" i="30"/>
  <c r="I119" i="31"/>
  <c r="Q119" i="31"/>
  <c r="Y119" i="31"/>
  <c r="B120" i="31"/>
  <c r="J120" i="31"/>
  <c r="R120" i="31"/>
  <c r="I122" i="31"/>
  <c r="Q122" i="31"/>
  <c r="Y122" i="31"/>
  <c r="G123" i="31"/>
  <c r="O123" i="31"/>
  <c r="W123" i="31"/>
  <c r="G105" i="26"/>
  <c r="O105" i="26"/>
  <c r="W105" i="26"/>
  <c r="G119" i="26"/>
  <c r="O119" i="26"/>
  <c r="W119" i="26"/>
  <c r="W122" i="26"/>
  <c r="D105" i="27"/>
  <c r="L105" i="27"/>
  <c r="T105" i="27"/>
  <c r="D119" i="27"/>
  <c r="L119" i="27"/>
  <c r="T119" i="27"/>
  <c r="D122" i="27"/>
  <c r="L122" i="27"/>
  <c r="T122" i="27"/>
  <c r="I90" i="29"/>
  <c r="E94" i="29"/>
  <c r="Q94" i="29"/>
  <c r="M99" i="29"/>
  <c r="Y99" i="29"/>
  <c r="K105" i="29"/>
  <c r="I119" i="30"/>
  <c r="Q119" i="30"/>
  <c r="Y119" i="30"/>
  <c r="B120" i="30"/>
  <c r="J120" i="30"/>
  <c r="R120" i="30"/>
  <c r="I122" i="30"/>
  <c r="Q122" i="30"/>
  <c r="Y122" i="30"/>
  <c r="G123" i="30"/>
  <c r="O123" i="30"/>
  <c r="W123" i="30"/>
  <c r="B119" i="31"/>
  <c r="J119" i="31"/>
  <c r="R119" i="31"/>
  <c r="C120" i="31"/>
  <c r="K120" i="31"/>
  <c r="S120" i="31"/>
  <c r="B122" i="31"/>
  <c r="J122" i="31"/>
  <c r="R122" i="31"/>
  <c r="H123" i="31"/>
  <c r="P123" i="31"/>
  <c r="X123" i="31"/>
  <c r="H105" i="26"/>
  <c r="P105" i="26"/>
  <c r="X105" i="26"/>
  <c r="H116" i="26"/>
  <c r="P116" i="26"/>
  <c r="X116" i="26"/>
  <c r="H119" i="26"/>
  <c r="P119" i="26"/>
  <c r="X119" i="26"/>
  <c r="E105" i="27"/>
  <c r="M105" i="27"/>
  <c r="U105" i="27"/>
  <c r="E116" i="27"/>
  <c r="M116" i="27"/>
  <c r="U116" i="27"/>
  <c r="E119" i="27"/>
  <c r="M119" i="27"/>
  <c r="U119" i="27"/>
  <c r="O113" i="29"/>
  <c r="T90" i="29"/>
  <c r="F94" i="29"/>
  <c r="D99" i="29"/>
  <c r="B105" i="29"/>
  <c r="T122" i="29"/>
  <c r="B119" i="30"/>
  <c r="B90" i="30"/>
  <c r="J119" i="30"/>
  <c r="J90" i="30"/>
  <c r="R119" i="30"/>
  <c r="R90" i="30"/>
  <c r="C120" i="30"/>
  <c r="C94" i="30"/>
  <c r="K120" i="30"/>
  <c r="K94" i="30"/>
  <c r="S120" i="30"/>
  <c r="S94" i="30"/>
  <c r="B122" i="30"/>
  <c r="B99" i="30"/>
  <c r="J122" i="30"/>
  <c r="J99" i="30"/>
  <c r="R122" i="30"/>
  <c r="R99" i="30"/>
  <c r="H123" i="30"/>
  <c r="H105" i="30"/>
  <c r="P123" i="30"/>
  <c r="P105" i="30"/>
  <c r="X123" i="30"/>
  <c r="X105" i="30"/>
  <c r="C119" i="31"/>
  <c r="K119" i="31"/>
  <c r="S119" i="31"/>
  <c r="D120" i="31"/>
  <c r="L120" i="31"/>
  <c r="T120" i="31"/>
  <c r="C122" i="31"/>
  <c r="K122" i="31"/>
  <c r="S122" i="31"/>
  <c r="I123" i="31"/>
  <c r="Q123" i="31"/>
  <c r="Y123" i="31"/>
  <c r="I105" i="26"/>
  <c r="Q105" i="26"/>
  <c r="Y105" i="26"/>
  <c r="I119" i="26"/>
  <c r="Q119" i="26"/>
  <c r="Y119" i="26"/>
  <c r="F105" i="27"/>
  <c r="N105" i="27"/>
  <c r="V105" i="27"/>
  <c r="F116" i="27"/>
  <c r="N116" i="27"/>
  <c r="V116" i="27"/>
  <c r="F119" i="27"/>
  <c r="N119" i="27"/>
  <c r="V119" i="27"/>
  <c r="H119" i="29"/>
  <c r="H90" i="29"/>
  <c r="P119" i="29"/>
  <c r="P90" i="29"/>
  <c r="X119" i="29"/>
  <c r="X90" i="29"/>
  <c r="H122" i="29"/>
  <c r="H99" i="29"/>
  <c r="P122" i="29"/>
  <c r="P99" i="29"/>
  <c r="X122" i="29"/>
  <c r="X99" i="29"/>
  <c r="U90" i="29"/>
  <c r="I94" i="29"/>
  <c r="E99" i="29"/>
  <c r="Q99" i="29"/>
  <c r="C105" i="29"/>
  <c r="L119" i="29"/>
  <c r="N123" i="29"/>
  <c r="E120" i="31"/>
  <c r="M120" i="31"/>
  <c r="U120" i="31"/>
  <c r="C72" i="33"/>
  <c r="B116" i="26"/>
  <c r="J116" i="26"/>
  <c r="R116" i="26"/>
  <c r="B122" i="26"/>
  <c r="J122" i="26"/>
  <c r="R122" i="26"/>
  <c r="G105" i="27"/>
  <c r="O105" i="27"/>
  <c r="W105" i="27"/>
  <c r="G116" i="27"/>
  <c r="O116" i="27"/>
  <c r="W116" i="27"/>
  <c r="G119" i="27"/>
  <c r="O119" i="27"/>
  <c r="W119" i="27"/>
  <c r="G122" i="27"/>
  <c r="O122" i="27"/>
  <c r="W122" i="27"/>
  <c r="G123" i="29"/>
  <c r="G113" i="29" s="1"/>
  <c r="G105" i="29"/>
  <c r="O123" i="29"/>
  <c r="O105" i="29"/>
  <c r="W123" i="29"/>
  <c r="W113" i="29" s="1"/>
  <c r="W105" i="29"/>
  <c r="L90" i="29"/>
  <c r="M119" i="29"/>
  <c r="D122" i="29"/>
  <c r="B123" i="29"/>
  <c r="B113" i="29" s="1"/>
  <c r="R123" i="29"/>
  <c r="D119" i="30"/>
  <c r="D90" i="30"/>
  <c r="L119" i="30"/>
  <c r="L90" i="30"/>
  <c r="T119" i="30"/>
  <c r="T90" i="30"/>
  <c r="E120" i="30"/>
  <c r="E94" i="30"/>
  <c r="M120" i="30"/>
  <c r="M94" i="30"/>
  <c r="U120" i="30"/>
  <c r="U94" i="30"/>
  <c r="D122" i="30"/>
  <c r="D99" i="30"/>
  <c r="L122" i="30"/>
  <c r="L99" i="30"/>
  <c r="T122" i="30"/>
  <c r="T99" i="30"/>
  <c r="B123" i="30"/>
  <c r="B105" i="30"/>
  <c r="J123" i="30"/>
  <c r="J105" i="30"/>
  <c r="R123" i="30"/>
  <c r="R105" i="30"/>
  <c r="E119" i="31"/>
  <c r="M119" i="31"/>
  <c r="U119" i="31"/>
  <c r="F120" i="31"/>
  <c r="N120" i="31"/>
  <c r="V120" i="31"/>
  <c r="E122" i="31"/>
  <c r="M122" i="31"/>
  <c r="U122" i="31"/>
  <c r="G90" i="29"/>
  <c r="O90" i="29"/>
  <c r="W90" i="29"/>
  <c r="G94" i="29"/>
  <c r="O94" i="29"/>
  <c r="W94" i="29"/>
  <c r="G99" i="29"/>
  <c r="O99" i="29"/>
  <c r="W99" i="29"/>
  <c r="F90" i="30"/>
  <c r="N90" i="30"/>
  <c r="V90" i="30"/>
  <c r="F94" i="30"/>
  <c r="N94" i="30"/>
  <c r="V94" i="30"/>
  <c r="F99" i="30"/>
  <c r="N99" i="30"/>
  <c r="V99" i="30"/>
  <c r="F105" i="30"/>
  <c r="N105" i="30"/>
  <c r="V105" i="30"/>
  <c r="E90" i="31"/>
  <c r="M90" i="31"/>
  <c r="U90" i="31"/>
  <c r="E94" i="31"/>
  <c r="M94" i="31"/>
  <c r="U94" i="31"/>
  <c r="E99" i="31"/>
  <c r="M99" i="31"/>
  <c r="U99" i="31"/>
  <c r="E105" i="31"/>
  <c r="M105" i="31"/>
  <c r="U105" i="31"/>
  <c r="E79" i="34"/>
  <c r="E79" i="33"/>
  <c r="E60" i="33"/>
  <c r="M79" i="34"/>
  <c r="M79" i="33"/>
  <c r="M60" i="33"/>
  <c r="U79" i="34"/>
  <c r="U79" i="33"/>
  <c r="U60" i="33"/>
  <c r="K57" i="33"/>
  <c r="S60" i="33"/>
  <c r="Q63" i="33"/>
  <c r="K78" i="33"/>
  <c r="K72" i="33" s="1"/>
  <c r="S80" i="33"/>
  <c r="S72" i="33" s="1"/>
  <c r="D78" i="34"/>
  <c r="D57" i="34"/>
  <c r="L78" i="34"/>
  <c r="L57" i="34"/>
  <c r="T78" i="34"/>
  <c r="T57" i="34"/>
  <c r="F79" i="34"/>
  <c r="F60" i="34"/>
  <c r="N79" i="34"/>
  <c r="N60" i="34"/>
  <c r="V79" i="34"/>
  <c r="V60" i="34"/>
  <c r="D80" i="34"/>
  <c r="D63" i="34"/>
  <c r="L80" i="34"/>
  <c r="L63" i="34"/>
  <c r="T80" i="34"/>
  <c r="T63" i="34"/>
  <c r="E72" i="37"/>
  <c r="M72" i="37"/>
  <c r="U72" i="37"/>
  <c r="H94" i="29"/>
  <c r="P94" i="29"/>
  <c r="X94" i="29"/>
  <c r="G90" i="30"/>
  <c r="O90" i="30"/>
  <c r="W90" i="30"/>
  <c r="G94" i="30"/>
  <c r="O94" i="30"/>
  <c r="W94" i="30"/>
  <c r="G99" i="30"/>
  <c r="O99" i="30"/>
  <c r="W99" i="30"/>
  <c r="G105" i="30"/>
  <c r="O105" i="30"/>
  <c r="W105" i="30"/>
  <c r="F90" i="31"/>
  <c r="N90" i="31"/>
  <c r="V90" i="31"/>
  <c r="F94" i="31"/>
  <c r="N94" i="31"/>
  <c r="V94" i="31"/>
  <c r="F99" i="31"/>
  <c r="N99" i="31"/>
  <c r="V99" i="31"/>
  <c r="F105" i="31"/>
  <c r="N105" i="31"/>
  <c r="V105" i="31"/>
  <c r="D78" i="33"/>
  <c r="D57" i="33"/>
  <c r="L78" i="33"/>
  <c r="L57" i="33"/>
  <c r="T78" i="33"/>
  <c r="T57" i="33"/>
  <c r="D80" i="33"/>
  <c r="D63" i="33"/>
  <c r="L80" i="33"/>
  <c r="L63" i="33"/>
  <c r="T80" i="33"/>
  <c r="T63" i="33"/>
  <c r="B57" i="33"/>
  <c r="X57" i="33"/>
  <c r="J60" i="33"/>
  <c r="V60" i="33"/>
  <c r="H63" i="33"/>
  <c r="B78" i="33"/>
  <c r="E78" i="34"/>
  <c r="E57" i="34"/>
  <c r="M78" i="34"/>
  <c r="M57" i="34"/>
  <c r="U78" i="34"/>
  <c r="U57" i="34"/>
  <c r="G79" i="34"/>
  <c r="G60" i="34"/>
  <c r="O79" i="34"/>
  <c r="O60" i="34"/>
  <c r="W79" i="34"/>
  <c r="W60" i="34"/>
  <c r="E80" i="34"/>
  <c r="E63" i="34"/>
  <c r="M80" i="34"/>
  <c r="M63" i="34"/>
  <c r="U80" i="34"/>
  <c r="U63" i="34"/>
  <c r="H78" i="35"/>
  <c r="P78" i="35"/>
  <c r="X78" i="35"/>
  <c r="B79" i="35"/>
  <c r="J79" i="35"/>
  <c r="R79" i="35"/>
  <c r="H80" i="35"/>
  <c r="P80" i="35"/>
  <c r="X80" i="35"/>
  <c r="F72" i="37"/>
  <c r="N72" i="37"/>
  <c r="H72" i="37"/>
  <c r="H94" i="30"/>
  <c r="P94" i="30"/>
  <c r="X94" i="30"/>
  <c r="H99" i="30"/>
  <c r="P99" i="30"/>
  <c r="X99" i="30"/>
  <c r="G90" i="31"/>
  <c r="O90" i="31"/>
  <c r="W90" i="31"/>
  <c r="G94" i="31"/>
  <c r="O94" i="31"/>
  <c r="W94" i="31"/>
  <c r="G99" i="31"/>
  <c r="O99" i="31"/>
  <c r="W99" i="31"/>
  <c r="G105" i="31"/>
  <c r="O105" i="31"/>
  <c r="W105" i="31"/>
  <c r="E78" i="33"/>
  <c r="E72" i="33" s="1"/>
  <c r="E57" i="33"/>
  <c r="M78" i="33"/>
  <c r="M57" i="33"/>
  <c r="U78" i="33"/>
  <c r="U72" i="33" s="1"/>
  <c r="U57" i="33"/>
  <c r="E80" i="33"/>
  <c r="E63" i="33"/>
  <c r="M80" i="33"/>
  <c r="M63" i="33"/>
  <c r="U80" i="33"/>
  <c r="U63" i="33"/>
  <c r="Y57" i="33"/>
  <c r="K60" i="33"/>
  <c r="W60" i="33"/>
  <c r="I63" i="33"/>
  <c r="I78" i="35"/>
  <c r="Q78" i="35"/>
  <c r="Y78" i="35"/>
  <c r="C79" i="35"/>
  <c r="K79" i="35"/>
  <c r="S79" i="35"/>
  <c r="I80" i="35"/>
  <c r="Q80" i="35"/>
  <c r="Y80" i="35"/>
  <c r="I90" i="30"/>
  <c r="Q90" i="30"/>
  <c r="Y90" i="30"/>
  <c r="I94" i="30"/>
  <c r="Q94" i="30"/>
  <c r="Y94" i="30"/>
  <c r="I99" i="30"/>
  <c r="Q99" i="30"/>
  <c r="Y99" i="30"/>
  <c r="I105" i="30"/>
  <c r="Q105" i="30"/>
  <c r="Y105" i="30"/>
  <c r="H90" i="31"/>
  <c r="P90" i="31"/>
  <c r="X90" i="31"/>
  <c r="H94" i="31"/>
  <c r="P94" i="31"/>
  <c r="X94" i="31"/>
  <c r="H99" i="31"/>
  <c r="P99" i="31"/>
  <c r="X99" i="31"/>
  <c r="H105" i="31"/>
  <c r="P105" i="31"/>
  <c r="X105" i="31"/>
  <c r="P57" i="33"/>
  <c r="B60" i="33"/>
  <c r="X80" i="33"/>
  <c r="X72" i="33" s="1"/>
  <c r="G78" i="34"/>
  <c r="G57" i="34"/>
  <c r="O78" i="34"/>
  <c r="O57" i="34"/>
  <c r="W78" i="34"/>
  <c r="W57" i="34"/>
  <c r="I79" i="34"/>
  <c r="I60" i="34"/>
  <c r="Q79" i="34"/>
  <c r="Q60" i="34"/>
  <c r="Y79" i="34"/>
  <c r="Y60" i="34"/>
  <c r="B78" i="35"/>
  <c r="J78" i="35"/>
  <c r="R78" i="35"/>
  <c r="D79" i="35"/>
  <c r="L79" i="35"/>
  <c r="T79" i="35"/>
  <c r="B80" i="35"/>
  <c r="J80" i="35"/>
  <c r="R80" i="35"/>
  <c r="B94" i="30"/>
  <c r="J94" i="30"/>
  <c r="R94" i="30"/>
  <c r="I90" i="31"/>
  <c r="Q90" i="31"/>
  <c r="Y90" i="31"/>
  <c r="I94" i="31"/>
  <c r="Q94" i="31"/>
  <c r="Y94" i="31"/>
  <c r="I99" i="31"/>
  <c r="Q99" i="31"/>
  <c r="Y99" i="31"/>
  <c r="I105" i="31"/>
  <c r="Q105" i="31"/>
  <c r="Y105" i="31"/>
  <c r="Q57" i="33"/>
  <c r="C60" i="33"/>
  <c r="O60" i="33"/>
  <c r="Y80" i="33"/>
  <c r="Y72" i="33" s="1"/>
  <c r="H78" i="34"/>
  <c r="P78" i="34"/>
  <c r="X78" i="34"/>
  <c r="B79" i="34"/>
  <c r="J79" i="34"/>
  <c r="R79" i="34"/>
  <c r="H80" i="34"/>
  <c r="P80" i="34"/>
  <c r="X80" i="34"/>
  <c r="C78" i="35"/>
  <c r="C99" i="30"/>
  <c r="K99" i="30"/>
  <c r="S99" i="30"/>
  <c r="B90" i="31"/>
  <c r="J90" i="31"/>
  <c r="R90" i="31"/>
  <c r="B94" i="31"/>
  <c r="J94" i="31"/>
  <c r="R94" i="31"/>
  <c r="B99" i="31"/>
  <c r="J99" i="31"/>
  <c r="R99" i="31"/>
  <c r="H57" i="33"/>
  <c r="R57" i="33"/>
  <c r="B63" i="33"/>
  <c r="R78" i="33"/>
  <c r="B80" i="33"/>
  <c r="I78" i="34"/>
  <c r="I57" i="34"/>
  <c r="Q78" i="34"/>
  <c r="Q57" i="34"/>
  <c r="Y78" i="34"/>
  <c r="Y57" i="34"/>
  <c r="C79" i="34"/>
  <c r="C60" i="34"/>
  <c r="K79" i="34"/>
  <c r="K60" i="34"/>
  <c r="S79" i="34"/>
  <c r="S60" i="34"/>
  <c r="I80" i="34"/>
  <c r="I63" i="34"/>
  <c r="Q80" i="34"/>
  <c r="Q63" i="34"/>
  <c r="Y80" i="34"/>
  <c r="Y63" i="34"/>
  <c r="D94" i="30"/>
  <c r="L94" i="30"/>
  <c r="T94" i="30"/>
  <c r="C90" i="31"/>
  <c r="K90" i="31"/>
  <c r="S90" i="31"/>
  <c r="C94" i="31"/>
  <c r="K94" i="31"/>
  <c r="S94" i="31"/>
  <c r="C99" i="31"/>
  <c r="K99" i="31"/>
  <c r="S99" i="31"/>
  <c r="I57" i="33"/>
  <c r="G60" i="33"/>
  <c r="P80" i="33"/>
  <c r="P72" i="33" s="1"/>
  <c r="E78" i="35"/>
  <c r="M78" i="35"/>
  <c r="U78" i="35"/>
  <c r="G79" i="35"/>
  <c r="O79" i="35"/>
  <c r="W79" i="35"/>
  <c r="E80" i="35"/>
  <c r="M80" i="35"/>
  <c r="U80" i="35"/>
  <c r="E105" i="30"/>
  <c r="M105" i="30"/>
  <c r="U105" i="30"/>
  <c r="D94" i="31"/>
  <c r="L94" i="31"/>
  <c r="T94" i="31"/>
  <c r="D105" i="31"/>
  <c r="L105" i="31"/>
  <c r="T105" i="31"/>
  <c r="D79" i="34"/>
  <c r="D79" i="33"/>
  <c r="D60" i="33"/>
  <c r="L79" i="34"/>
  <c r="L79" i="33"/>
  <c r="L60" i="33"/>
  <c r="T79" i="34"/>
  <c r="T79" i="33"/>
  <c r="T60" i="33"/>
  <c r="J80" i="33"/>
  <c r="J80" i="34"/>
  <c r="R80" i="33"/>
  <c r="R80" i="34"/>
  <c r="J57" i="33"/>
  <c r="R60" i="33"/>
  <c r="J78" i="33"/>
  <c r="H57" i="34"/>
  <c r="P57" i="34"/>
  <c r="X57" i="34"/>
  <c r="H60" i="34"/>
  <c r="P60" i="34"/>
  <c r="X60" i="34"/>
  <c r="H63" i="34"/>
  <c r="P63" i="34"/>
  <c r="X63" i="34"/>
  <c r="D57" i="35"/>
  <c r="L57" i="35"/>
  <c r="T57" i="35"/>
  <c r="D60" i="35"/>
  <c r="L60" i="35"/>
  <c r="T60" i="35"/>
  <c r="D63" i="35"/>
  <c r="L63" i="35"/>
  <c r="T63" i="35"/>
  <c r="E57" i="37"/>
  <c r="M57" i="37"/>
  <c r="U57" i="37"/>
  <c r="E60" i="37"/>
  <c r="M60" i="37"/>
  <c r="U60" i="37"/>
  <c r="E63" i="37"/>
  <c r="M63" i="37"/>
  <c r="U63" i="37"/>
  <c r="V79" i="37"/>
  <c r="V72" i="37" s="1"/>
  <c r="T80" i="37"/>
  <c r="D78" i="38"/>
  <c r="L78" i="38"/>
  <c r="T78" i="38"/>
  <c r="F79" i="38"/>
  <c r="F60" i="38"/>
  <c r="N79" i="38"/>
  <c r="N60" i="38"/>
  <c r="V79" i="38"/>
  <c r="V60" i="38"/>
  <c r="D80" i="38"/>
  <c r="L80" i="38"/>
  <c r="T80" i="38"/>
  <c r="T63" i="38"/>
  <c r="L57" i="38"/>
  <c r="G78" i="39"/>
  <c r="O78" i="39"/>
  <c r="W78" i="39"/>
  <c r="I79" i="39"/>
  <c r="Q79" i="39"/>
  <c r="Y79" i="39"/>
  <c r="G80" i="39"/>
  <c r="O80" i="39"/>
  <c r="W80" i="39"/>
  <c r="E57" i="35"/>
  <c r="M57" i="35"/>
  <c r="U57" i="35"/>
  <c r="E60" i="35"/>
  <c r="M60" i="35"/>
  <c r="U60" i="35"/>
  <c r="E63" i="35"/>
  <c r="M63" i="35"/>
  <c r="U63" i="35"/>
  <c r="F57" i="37"/>
  <c r="N57" i="37"/>
  <c r="V57" i="37"/>
  <c r="F60" i="37"/>
  <c r="N60" i="37"/>
  <c r="F63" i="37"/>
  <c r="N63" i="37"/>
  <c r="V63" i="37"/>
  <c r="W79" i="37"/>
  <c r="W72" i="37" s="1"/>
  <c r="K80" i="37"/>
  <c r="K72" i="37" s="1"/>
  <c r="E78" i="38"/>
  <c r="E57" i="38"/>
  <c r="M78" i="38"/>
  <c r="M57" i="38"/>
  <c r="U78" i="38"/>
  <c r="U57" i="38"/>
  <c r="G79" i="38"/>
  <c r="O79" i="38"/>
  <c r="W79" i="38"/>
  <c r="E80" i="38"/>
  <c r="E63" i="38"/>
  <c r="M80" i="38"/>
  <c r="M63" i="38"/>
  <c r="U80" i="38"/>
  <c r="U63" i="38"/>
  <c r="W60" i="38"/>
  <c r="H78" i="39"/>
  <c r="P78" i="39"/>
  <c r="X78" i="39"/>
  <c r="B79" i="39"/>
  <c r="J79" i="39"/>
  <c r="R79" i="39"/>
  <c r="H80" i="39"/>
  <c r="P80" i="39"/>
  <c r="X80" i="39"/>
  <c r="B60" i="34"/>
  <c r="J60" i="34"/>
  <c r="R60" i="34"/>
  <c r="F60" i="35"/>
  <c r="N60" i="35"/>
  <c r="V60" i="35"/>
  <c r="G60" i="37"/>
  <c r="O60" i="37"/>
  <c r="X79" i="37"/>
  <c r="X72" i="37" s="1"/>
  <c r="L80" i="37"/>
  <c r="L72" i="37" s="1"/>
  <c r="F78" i="38"/>
  <c r="F57" i="38"/>
  <c r="N78" i="38"/>
  <c r="N57" i="38"/>
  <c r="V78" i="38"/>
  <c r="V57" i="38"/>
  <c r="H79" i="38"/>
  <c r="P79" i="38"/>
  <c r="X79" i="38"/>
  <c r="F80" i="38"/>
  <c r="F63" i="38"/>
  <c r="N80" i="38"/>
  <c r="N63" i="38"/>
  <c r="V80" i="38"/>
  <c r="V63" i="38"/>
  <c r="X60" i="38"/>
  <c r="I78" i="39"/>
  <c r="Q78" i="39"/>
  <c r="Y78" i="39"/>
  <c r="C79" i="39"/>
  <c r="K79" i="39"/>
  <c r="S79" i="39"/>
  <c r="I80" i="39"/>
  <c r="Q80" i="39"/>
  <c r="Y80" i="39"/>
  <c r="G60" i="35"/>
  <c r="O60" i="35"/>
  <c r="W60" i="35"/>
  <c r="H60" i="37"/>
  <c r="P60" i="37"/>
  <c r="C80" i="37"/>
  <c r="C72" i="37" s="1"/>
  <c r="B78" i="39"/>
  <c r="J78" i="39"/>
  <c r="R78" i="39"/>
  <c r="D79" i="39"/>
  <c r="L79" i="39"/>
  <c r="T79" i="39"/>
  <c r="B80" i="39"/>
  <c r="J80" i="39"/>
  <c r="R80" i="39"/>
  <c r="H57" i="35"/>
  <c r="P57" i="35"/>
  <c r="X57" i="35"/>
  <c r="H63" i="35"/>
  <c r="P63" i="35"/>
  <c r="X63" i="35"/>
  <c r="I57" i="37"/>
  <c r="Q57" i="37"/>
  <c r="Y57" i="37"/>
  <c r="I63" i="37"/>
  <c r="Q63" i="37"/>
  <c r="Y63" i="37"/>
  <c r="D80" i="37"/>
  <c r="D72" i="37" s="1"/>
  <c r="P60" i="38"/>
  <c r="C78" i="39"/>
  <c r="K78" i="39"/>
  <c r="S78" i="39"/>
  <c r="E79" i="39"/>
  <c r="M79" i="39"/>
  <c r="U79" i="39"/>
  <c r="C80" i="39"/>
  <c r="K80" i="39"/>
  <c r="S80" i="39"/>
  <c r="I57" i="35"/>
  <c r="Q57" i="35"/>
  <c r="Y57" i="35"/>
  <c r="I63" i="35"/>
  <c r="Q63" i="35"/>
  <c r="Y63" i="35"/>
  <c r="B57" i="37"/>
  <c r="J57" i="37"/>
  <c r="R57" i="37"/>
  <c r="B63" i="37"/>
  <c r="J63" i="37"/>
  <c r="R63" i="37"/>
  <c r="S79" i="37"/>
  <c r="S72" i="37" s="1"/>
  <c r="I78" i="38"/>
  <c r="Q78" i="38"/>
  <c r="Y78" i="38"/>
  <c r="C79" i="38"/>
  <c r="K79" i="38"/>
  <c r="S79" i="38"/>
  <c r="I80" i="38"/>
  <c r="I63" i="38"/>
  <c r="Q80" i="38"/>
  <c r="Q63" i="38"/>
  <c r="Y80" i="38"/>
  <c r="Y63" i="38"/>
  <c r="I57" i="38"/>
  <c r="D78" i="39"/>
  <c r="L78" i="39"/>
  <c r="T78" i="39"/>
  <c r="F79" i="39"/>
  <c r="N79" i="39"/>
  <c r="V79" i="39"/>
  <c r="D80" i="39"/>
  <c r="L80" i="39"/>
  <c r="T80" i="39"/>
  <c r="F57" i="34"/>
  <c r="N57" i="34"/>
  <c r="V57" i="34"/>
  <c r="F63" i="34"/>
  <c r="N63" i="34"/>
  <c r="V63" i="34"/>
  <c r="B57" i="35"/>
  <c r="J57" i="35"/>
  <c r="R57" i="35"/>
  <c r="B60" i="35"/>
  <c r="J60" i="35"/>
  <c r="R60" i="35"/>
  <c r="B63" i="35"/>
  <c r="J63" i="35"/>
  <c r="R63" i="35"/>
  <c r="C57" i="37"/>
  <c r="K57" i="37"/>
  <c r="S57" i="37"/>
  <c r="C60" i="37"/>
  <c r="K60" i="37"/>
  <c r="S63" i="37"/>
  <c r="T79" i="37"/>
  <c r="B78" i="38"/>
  <c r="J78" i="38"/>
  <c r="R78" i="38"/>
  <c r="D79" i="38"/>
  <c r="L79" i="38"/>
  <c r="T79" i="38"/>
  <c r="B80" i="38"/>
  <c r="J80" i="38"/>
  <c r="R80" i="38"/>
  <c r="J57" i="38"/>
  <c r="H60" i="38"/>
  <c r="R63" i="38"/>
  <c r="E78" i="39"/>
  <c r="M78" i="39"/>
  <c r="U78" i="39"/>
  <c r="G79" i="39"/>
  <c r="O79" i="39"/>
  <c r="W79" i="39"/>
  <c r="E80" i="39"/>
  <c r="M80" i="39"/>
  <c r="U80" i="39"/>
  <c r="G63" i="34"/>
  <c r="O63" i="34"/>
  <c r="W63" i="34"/>
  <c r="C60" i="35"/>
  <c r="K60" i="35"/>
  <c r="S60" i="35"/>
  <c r="C63" i="35"/>
  <c r="K63" i="35"/>
  <c r="S63" i="35"/>
  <c r="D57" i="37"/>
  <c r="L57" i="37"/>
  <c r="T57" i="37"/>
  <c r="D60" i="37"/>
  <c r="L60" i="37"/>
  <c r="C78" i="38"/>
  <c r="K78" i="38"/>
  <c r="S78" i="38"/>
  <c r="E79" i="38"/>
  <c r="E60" i="38"/>
  <c r="M79" i="38"/>
  <c r="M60" i="38"/>
  <c r="U79" i="38"/>
  <c r="U60" i="38"/>
  <c r="C80" i="38"/>
  <c r="K80" i="38"/>
  <c r="S80" i="38"/>
  <c r="K57" i="38"/>
  <c r="S60" i="38"/>
  <c r="S63" i="38"/>
  <c r="F78" i="39"/>
  <c r="N78" i="39"/>
  <c r="V78" i="39"/>
  <c r="H79" i="39"/>
  <c r="P79" i="39"/>
  <c r="X79" i="39"/>
  <c r="F80" i="39"/>
  <c r="N80" i="39"/>
  <c r="V80" i="39"/>
  <c r="I57" i="39"/>
  <c r="Q57" i="39"/>
  <c r="Y57" i="39"/>
  <c r="I60" i="39"/>
  <c r="Q60" i="39"/>
  <c r="Y60" i="39"/>
  <c r="I63" i="39"/>
  <c r="Q63" i="39"/>
  <c r="Y63" i="39"/>
  <c r="E72" i="41"/>
  <c r="M72" i="41"/>
  <c r="U72" i="41"/>
  <c r="E90" i="41"/>
  <c r="E81" i="41" s="1"/>
  <c r="M90" i="41"/>
  <c r="M81" i="41" s="1"/>
  <c r="U90" i="41"/>
  <c r="U81" i="41" s="1"/>
  <c r="D72" i="42"/>
  <c r="L72" i="42"/>
  <c r="T72" i="42"/>
  <c r="C72" i="43"/>
  <c r="K72" i="43"/>
  <c r="S72" i="43"/>
  <c r="J60" i="45"/>
  <c r="X77" i="45"/>
  <c r="X69" i="45" s="1"/>
  <c r="I77" i="47"/>
  <c r="Q77" i="47"/>
  <c r="Y77" i="47"/>
  <c r="B57" i="39"/>
  <c r="J57" i="39"/>
  <c r="R57" i="39"/>
  <c r="B60" i="39"/>
  <c r="J60" i="39"/>
  <c r="R60" i="39"/>
  <c r="B63" i="39"/>
  <c r="J63" i="39"/>
  <c r="R63" i="39"/>
  <c r="F72" i="41"/>
  <c r="N72" i="41"/>
  <c r="V72" i="41"/>
  <c r="F90" i="41"/>
  <c r="F81" i="41" s="1"/>
  <c r="N90" i="41"/>
  <c r="N81" i="41" s="1"/>
  <c r="V90" i="41"/>
  <c r="V81" i="41" s="1"/>
  <c r="E72" i="42"/>
  <c r="M72" i="42"/>
  <c r="U72" i="42"/>
  <c r="D72" i="43"/>
  <c r="L72" i="43"/>
  <c r="T72" i="43"/>
  <c r="C77" i="45"/>
  <c r="C69" i="45" s="1"/>
  <c r="C60" i="45"/>
  <c r="K77" i="45"/>
  <c r="K69" i="45" s="1"/>
  <c r="K60" i="45"/>
  <c r="S77" i="45"/>
  <c r="S69" i="45" s="1"/>
  <c r="S60" i="45"/>
  <c r="W60" i="45"/>
  <c r="J77" i="47"/>
  <c r="R77" i="47"/>
  <c r="C60" i="39"/>
  <c r="K60" i="39"/>
  <c r="S60" i="39"/>
  <c r="D77" i="45"/>
  <c r="D69" i="45" s="1"/>
  <c r="D60" i="45"/>
  <c r="L77" i="45"/>
  <c r="L69" i="45" s="1"/>
  <c r="L60" i="45"/>
  <c r="T77" i="45"/>
  <c r="T69" i="45" s="1"/>
  <c r="T60" i="45"/>
  <c r="G77" i="46"/>
  <c r="O77" i="46"/>
  <c r="W77" i="46"/>
  <c r="D60" i="39"/>
  <c r="L60" i="39"/>
  <c r="T60" i="39"/>
  <c r="D63" i="39"/>
  <c r="L63" i="39"/>
  <c r="T63" i="39"/>
  <c r="H72" i="41"/>
  <c r="P72" i="41"/>
  <c r="X72" i="41"/>
  <c r="G72" i="42"/>
  <c r="O72" i="42"/>
  <c r="W72" i="42"/>
  <c r="F72" i="43"/>
  <c r="N72" i="43"/>
  <c r="V72" i="43"/>
  <c r="O60" i="45"/>
  <c r="Y60" i="45"/>
  <c r="G77" i="45"/>
  <c r="G69" i="45" s="1"/>
  <c r="H77" i="46"/>
  <c r="P77" i="46"/>
  <c r="X77" i="46"/>
  <c r="L77" i="47"/>
  <c r="T77" i="47"/>
  <c r="E57" i="39"/>
  <c r="M57" i="39"/>
  <c r="U57" i="39"/>
  <c r="E60" i="39"/>
  <c r="M60" i="39"/>
  <c r="U60" i="39"/>
  <c r="E63" i="39"/>
  <c r="M63" i="39"/>
  <c r="U63" i="39"/>
  <c r="I72" i="41"/>
  <c r="Q72" i="41"/>
  <c r="Y72" i="41"/>
  <c r="H72" i="42"/>
  <c r="P72" i="42"/>
  <c r="X72" i="42"/>
  <c r="G72" i="43"/>
  <c r="O72" i="43"/>
  <c r="W72" i="43"/>
  <c r="P60" i="45"/>
  <c r="H77" i="45"/>
  <c r="H69" i="45" s="1"/>
  <c r="I77" i="46"/>
  <c r="Q77" i="46"/>
  <c r="Y77" i="46"/>
  <c r="F57" i="39"/>
  <c r="N57" i="39"/>
  <c r="V57" i="39"/>
  <c r="F63" i="39"/>
  <c r="N63" i="39"/>
  <c r="V63" i="39"/>
  <c r="B72" i="41"/>
  <c r="J72" i="41"/>
  <c r="R72" i="41"/>
  <c r="I72" i="42"/>
  <c r="Q72" i="42"/>
  <c r="Y72" i="42"/>
  <c r="Q60" i="45"/>
  <c r="G57" i="39"/>
  <c r="O57" i="39"/>
  <c r="W57" i="39"/>
  <c r="G60" i="39"/>
  <c r="O60" i="39"/>
  <c r="W60" i="39"/>
  <c r="G63" i="39"/>
  <c r="O63" i="39"/>
  <c r="W63" i="39"/>
  <c r="G77" i="47"/>
  <c r="O77" i="47"/>
  <c r="W77" i="47"/>
  <c r="H57" i="39"/>
  <c r="P57" i="39"/>
  <c r="X57" i="39"/>
  <c r="H60" i="39"/>
  <c r="P60" i="39"/>
  <c r="X60" i="39"/>
  <c r="H63" i="39"/>
  <c r="P63" i="39"/>
  <c r="X63" i="39"/>
  <c r="D72" i="41"/>
  <c r="L72" i="41"/>
  <c r="T72" i="41"/>
  <c r="C72" i="42"/>
  <c r="K72" i="42"/>
  <c r="S72" i="42"/>
  <c r="B72" i="43"/>
  <c r="J72" i="43"/>
  <c r="R72" i="43"/>
  <c r="I60" i="45"/>
  <c r="D77" i="46"/>
  <c r="L77" i="46"/>
  <c r="T77" i="46"/>
  <c r="H77" i="47"/>
  <c r="P77" i="47"/>
  <c r="X77" i="47"/>
  <c r="D60" i="46"/>
  <c r="L60" i="46"/>
  <c r="T60" i="46"/>
  <c r="E60" i="47"/>
  <c r="M60" i="47"/>
  <c r="U60" i="47"/>
  <c r="D80" i="49"/>
  <c r="L80" i="49"/>
  <c r="T80" i="49"/>
  <c r="D83" i="49"/>
  <c r="L83" i="49"/>
  <c r="T83" i="49"/>
  <c r="D87" i="49"/>
  <c r="L87" i="49"/>
  <c r="T87" i="49"/>
  <c r="C80" i="50"/>
  <c r="K80" i="50"/>
  <c r="S80" i="50"/>
  <c r="C83" i="50"/>
  <c r="K83" i="50"/>
  <c r="S83" i="50"/>
  <c r="C87" i="50"/>
  <c r="K87" i="50"/>
  <c r="S87" i="50"/>
  <c r="B80" i="51"/>
  <c r="J80" i="51"/>
  <c r="R80" i="51"/>
  <c r="B83" i="51"/>
  <c r="J83" i="51"/>
  <c r="R83" i="51"/>
  <c r="B87" i="51"/>
  <c r="J87" i="51"/>
  <c r="R87" i="51"/>
  <c r="E60" i="46"/>
  <c r="M60" i="46"/>
  <c r="U60" i="46"/>
  <c r="F60" i="47"/>
  <c r="N60" i="47"/>
  <c r="V60" i="47"/>
  <c r="E80" i="49"/>
  <c r="M80" i="49"/>
  <c r="U80" i="49"/>
  <c r="E83" i="49"/>
  <c r="M83" i="49"/>
  <c r="U83" i="49"/>
  <c r="E87" i="49"/>
  <c r="M87" i="49"/>
  <c r="U87" i="49"/>
  <c r="D80" i="50"/>
  <c r="L80" i="50"/>
  <c r="T80" i="50"/>
  <c r="D83" i="50"/>
  <c r="L83" i="50"/>
  <c r="T83" i="50"/>
  <c r="D87" i="50"/>
  <c r="L87" i="50"/>
  <c r="T87" i="50"/>
  <c r="C80" i="51"/>
  <c r="K80" i="51"/>
  <c r="S80" i="51"/>
  <c r="C83" i="51"/>
  <c r="K83" i="51"/>
  <c r="S83" i="51"/>
  <c r="C87" i="51"/>
  <c r="K87" i="51"/>
  <c r="S87" i="51"/>
  <c r="F80" i="49"/>
  <c r="N80" i="49"/>
  <c r="V80" i="49"/>
  <c r="F83" i="49"/>
  <c r="N83" i="49"/>
  <c r="V83" i="49"/>
  <c r="F87" i="49"/>
  <c r="N87" i="49"/>
  <c r="V87" i="49"/>
  <c r="E80" i="50"/>
  <c r="M80" i="50"/>
  <c r="U80" i="50"/>
  <c r="E83" i="50"/>
  <c r="M83" i="50"/>
  <c r="U83" i="50"/>
  <c r="E87" i="50"/>
  <c r="M87" i="50"/>
  <c r="U87" i="50"/>
  <c r="D80" i="51"/>
  <c r="L80" i="51"/>
  <c r="T80" i="51"/>
  <c r="D83" i="51"/>
  <c r="L83" i="51"/>
  <c r="T83" i="51"/>
  <c r="D87" i="51"/>
  <c r="L87" i="51"/>
  <c r="T87" i="51"/>
  <c r="G80" i="49"/>
  <c r="O80" i="49"/>
  <c r="W80" i="49"/>
  <c r="G83" i="49"/>
  <c r="O83" i="49"/>
  <c r="W83" i="49"/>
  <c r="G87" i="49"/>
  <c r="O87" i="49"/>
  <c r="W87" i="49"/>
  <c r="F80" i="50"/>
  <c r="N80" i="50"/>
  <c r="V80" i="50"/>
  <c r="F83" i="50"/>
  <c r="N83" i="50"/>
  <c r="V83" i="50"/>
  <c r="F87" i="50"/>
  <c r="N87" i="50"/>
  <c r="V87" i="50"/>
  <c r="E80" i="51"/>
  <c r="M80" i="51"/>
  <c r="U80" i="51"/>
  <c r="E83" i="51"/>
  <c r="M83" i="51"/>
  <c r="U83" i="51"/>
  <c r="E87" i="51"/>
  <c r="M87" i="51"/>
  <c r="U87" i="51"/>
  <c r="H60" i="46"/>
  <c r="P60" i="46"/>
  <c r="X60" i="46"/>
  <c r="I60" i="47"/>
  <c r="Q60" i="47"/>
  <c r="Y60" i="47"/>
  <c r="H80" i="49"/>
  <c r="P80" i="49"/>
  <c r="X80" i="49"/>
  <c r="H83" i="49"/>
  <c r="P83" i="49"/>
  <c r="X83" i="49"/>
  <c r="H87" i="49"/>
  <c r="P87" i="49"/>
  <c r="X87" i="49"/>
  <c r="G80" i="50"/>
  <c r="O80" i="50"/>
  <c r="W80" i="50"/>
  <c r="G83" i="50"/>
  <c r="O83" i="50"/>
  <c r="W83" i="50"/>
  <c r="G87" i="50"/>
  <c r="O87" i="50"/>
  <c r="W87" i="50"/>
  <c r="F80" i="51"/>
  <c r="N80" i="51"/>
  <c r="V80" i="51"/>
  <c r="F83" i="51"/>
  <c r="N83" i="51"/>
  <c r="V83" i="51"/>
  <c r="F87" i="51"/>
  <c r="N87" i="51"/>
  <c r="V87" i="51"/>
  <c r="I60" i="46"/>
  <c r="Q60" i="46"/>
  <c r="Y60" i="46"/>
  <c r="B60" i="47"/>
  <c r="J60" i="47"/>
  <c r="R60" i="47"/>
  <c r="I80" i="49"/>
  <c r="Q80" i="49"/>
  <c r="Y80" i="49"/>
  <c r="I83" i="49"/>
  <c r="Q83" i="49"/>
  <c r="Y83" i="49"/>
  <c r="I87" i="49"/>
  <c r="Q87" i="49"/>
  <c r="Y87" i="49"/>
  <c r="H80" i="50"/>
  <c r="P80" i="50"/>
  <c r="X80" i="50"/>
  <c r="H83" i="50"/>
  <c r="P83" i="50"/>
  <c r="X83" i="50"/>
  <c r="H87" i="50"/>
  <c r="P87" i="50"/>
  <c r="X87" i="50"/>
  <c r="G80" i="51"/>
  <c r="O80" i="51"/>
  <c r="W80" i="51"/>
  <c r="G83" i="51"/>
  <c r="O83" i="51"/>
  <c r="W83" i="51"/>
  <c r="G87" i="51"/>
  <c r="O87" i="51"/>
  <c r="W87" i="51"/>
  <c r="B60" i="46"/>
  <c r="J60" i="46"/>
  <c r="R60" i="46"/>
  <c r="C60" i="47"/>
  <c r="K60" i="47"/>
  <c r="S60" i="47"/>
  <c r="B80" i="49"/>
  <c r="J80" i="49"/>
  <c r="R80" i="49"/>
  <c r="B83" i="49"/>
  <c r="J83" i="49"/>
  <c r="R83" i="49"/>
  <c r="B87" i="49"/>
  <c r="J87" i="49"/>
  <c r="R87" i="49"/>
  <c r="I80" i="50"/>
  <c r="Q80" i="50"/>
  <c r="Y80" i="50"/>
  <c r="I83" i="50"/>
  <c r="Q83" i="50"/>
  <c r="Y83" i="50"/>
  <c r="I87" i="50"/>
  <c r="Q87" i="50"/>
  <c r="Y87" i="50"/>
  <c r="H80" i="51"/>
  <c r="P80" i="51"/>
  <c r="X80" i="51"/>
  <c r="H83" i="51"/>
  <c r="P83" i="51"/>
  <c r="X83" i="51"/>
  <c r="H87" i="51"/>
  <c r="P87" i="51"/>
  <c r="X87" i="51"/>
  <c r="C60" i="46"/>
  <c r="K60" i="46"/>
  <c r="S60" i="46"/>
  <c r="D60" i="47"/>
  <c r="L60" i="47"/>
  <c r="T60" i="47"/>
  <c r="C80" i="49"/>
  <c r="K80" i="49"/>
  <c r="S80" i="49"/>
  <c r="C83" i="49"/>
  <c r="K83" i="49"/>
  <c r="S83" i="49"/>
  <c r="C87" i="49"/>
  <c r="K87" i="49"/>
  <c r="S87" i="49"/>
  <c r="B80" i="50"/>
  <c r="J80" i="50"/>
  <c r="R80" i="50"/>
  <c r="B83" i="50"/>
  <c r="J83" i="50"/>
  <c r="R83" i="50"/>
  <c r="B87" i="50"/>
  <c r="J87" i="50"/>
  <c r="R87" i="50"/>
  <c r="I80" i="51"/>
  <c r="Q80" i="51"/>
  <c r="Y80" i="51"/>
  <c r="I83" i="51"/>
  <c r="Q83" i="51"/>
  <c r="Y83" i="51"/>
  <c r="I87" i="51"/>
  <c r="Q87" i="51"/>
  <c r="Y87" i="51"/>
  <c r="T72" i="37" l="1"/>
  <c r="M113" i="29"/>
  <c r="U113" i="29"/>
  <c r="D113" i="29"/>
  <c r="R113" i="29"/>
  <c r="L113" i="29"/>
  <c r="P113" i="29"/>
  <c r="L74" i="24"/>
  <c r="L171" i="4" s="1"/>
  <c r="H74" i="24"/>
  <c r="H171" i="4" s="1"/>
  <c r="F74" i="24"/>
  <c r="F171" i="4" s="1"/>
  <c r="D74" i="24"/>
  <c r="D171" i="4" s="1"/>
  <c r="C74" i="24"/>
  <c r="C171" i="4" s="1"/>
  <c r="Y74" i="24"/>
  <c r="Y171" i="4" s="1"/>
  <c r="I69" i="4"/>
  <c r="I142" i="4" s="1"/>
  <c r="G146" i="25"/>
  <c r="T74" i="24"/>
  <c r="T171" i="4" s="1"/>
  <c r="T69" i="4"/>
  <c r="T142" i="4" s="1"/>
  <c r="G74" i="24"/>
  <c r="G171" i="4" s="1"/>
  <c r="G69" i="4"/>
  <c r="G142" i="4" s="1"/>
  <c r="S74" i="24"/>
  <c r="S171" i="4" s="1"/>
  <c r="S69" i="4"/>
  <c r="S142" i="4" s="1"/>
  <c r="X74" i="24"/>
  <c r="X171" i="4" s="1"/>
  <c r="X69" i="4"/>
  <c r="X142" i="4" s="1"/>
  <c r="P69" i="4"/>
  <c r="P142" i="4" s="1"/>
  <c r="P74" i="24"/>
  <c r="P171" i="4" s="1"/>
  <c r="W74" i="24"/>
  <c r="W171" i="4" s="1"/>
  <c r="W69" i="4"/>
  <c r="W142" i="4" s="1"/>
  <c r="O69" i="4"/>
  <c r="O142" i="4" s="1"/>
  <c r="O74" i="24"/>
  <c r="O171" i="4" s="1"/>
  <c r="N74" i="24"/>
  <c r="N171" i="4" s="1"/>
  <c r="N69" i="4"/>
  <c r="N142" i="4" s="1"/>
  <c r="U74" i="24"/>
  <c r="U171" i="4" s="1"/>
  <c r="U69" i="4"/>
  <c r="U142" i="4" s="1"/>
  <c r="K74" i="24"/>
  <c r="K171" i="4" s="1"/>
  <c r="K69" i="4"/>
  <c r="K142" i="4" s="1"/>
  <c r="J79" i="20"/>
  <c r="J170" i="4" s="1"/>
  <c r="F144" i="23"/>
  <c r="F60" i="20"/>
  <c r="U160" i="23"/>
  <c r="B163" i="23"/>
  <c r="B61" i="20"/>
  <c r="S160" i="23"/>
  <c r="S61" i="20"/>
  <c r="V140" i="23"/>
  <c r="V132" i="23" s="1"/>
  <c r="V60" i="20"/>
  <c r="Y176" i="23"/>
  <c r="N132" i="23"/>
  <c r="E140" i="23"/>
  <c r="E60" i="20"/>
  <c r="T175" i="23"/>
  <c r="T62" i="20"/>
  <c r="Q132" i="23"/>
  <c r="R160" i="23"/>
  <c r="R61" i="20"/>
  <c r="R57" i="20"/>
  <c r="R56" i="20" s="1"/>
  <c r="D140" i="23"/>
  <c r="D132" i="23" s="1"/>
  <c r="D60" i="20"/>
  <c r="Y170" i="23"/>
  <c r="Y165" i="23" s="1"/>
  <c r="L165" i="23"/>
  <c r="J165" i="23"/>
  <c r="S176" i="23"/>
  <c r="S62" i="20"/>
  <c r="T132" i="23"/>
  <c r="Y179" i="23"/>
  <c r="C165" i="23"/>
  <c r="Q161" i="23"/>
  <c r="Q61" i="20"/>
  <c r="R132" i="23"/>
  <c r="W194" i="23"/>
  <c r="Q146" i="23"/>
  <c r="S57" i="20"/>
  <c r="S56" i="20" s="1"/>
  <c r="C140" i="23"/>
  <c r="C57" i="20"/>
  <c r="C56" i="20" s="1"/>
  <c r="C60" i="20"/>
  <c r="K165" i="23"/>
  <c r="R176" i="23"/>
  <c r="R165" i="23" s="1"/>
  <c r="R62" i="20"/>
  <c r="Y171" i="23"/>
  <c r="B140" i="23"/>
  <c r="B132" i="23" s="1"/>
  <c r="B60" i="20"/>
  <c r="W59" i="20"/>
  <c r="W112" i="4" s="1"/>
  <c r="W113" i="4"/>
  <c r="S157" i="23"/>
  <c r="B158" i="23"/>
  <c r="B146" i="23" s="1"/>
  <c r="N153" i="23"/>
  <c r="J143" i="23"/>
  <c r="J57" i="20"/>
  <c r="J56" i="20" s="1"/>
  <c r="J60" i="20"/>
  <c r="O57" i="20"/>
  <c r="O56" i="20" s="1"/>
  <c r="O62" i="20"/>
  <c r="D153" i="23"/>
  <c r="R151" i="23"/>
  <c r="S179" i="23"/>
  <c r="S165" i="23" s="1"/>
  <c r="E141" i="23"/>
  <c r="B153" i="23"/>
  <c r="J78" i="20"/>
  <c r="J169" i="4" s="1"/>
  <c r="H59" i="20"/>
  <c r="H112" i="4" s="1"/>
  <c r="H113" i="4"/>
  <c r="V144" i="23"/>
  <c r="I144" i="23"/>
  <c r="I57" i="20"/>
  <c r="I56" i="20" s="1"/>
  <c r="I60" i="20"/>
  <c r="K175" i="23"/>
  <c r="K57" i="20"/>
  <c r="K56" i="20" s="1"/>
  <c r="K62" i="20"/>
  <c r="H57" i="20"/>
  <c r="H56" i="20" s="1"/>
  <c r="S158" i="23"/>
  <c r="T172" i="23"/>
  <c r="T165" i="23" s="1"/>
  <c r="C141" i="23"/>
  <c r="S151" i="23"/>
  <c r="S146" i="23" s="1"/>
  <c r="V143" i="23"/>
  <c r="T77" i="20"/>
  <c r="T168" i="4" s="1"/>
  <c r="I154" i="23"/>
  <c r="I146" i="23" s="1"/>
  <c r="I61" i="20"/>
  <c r="Y163" i="23"/>
  <c r="Y61" i="20"/>
  <c r="B161" i="23"/>
  <c r="H146" i="23"/>
  <c r="D143" i="23"/>
  <c r="S171" i="23"/>
  <c r="O132" i="23"/>
  <c r="Y172" i="23"/>
  <c r="Y62" i="20"/>
  <c r="K132" i="23"/>
  <c r="N160" i="23"/>
  <c r="M132" i="23"/>
  <c r="I176" i="23"/>
  <c r="I165" i="23" s="1"/>
  <c r="I62" i="20"/>
  <c r="R158" i="23"/>
  <c r="F141" i="23"/>
  <c r="F132" i="23" s="1"/>
  <c r="D141" i="23"/>
  <c r="Y140" i="23"/>
  <c r="Y132" i="23" s="1"/>
  <c r="Y60" i="20"/>
  <c r="Y57" i="20"/>
  <c r="Y56" i="20" s="1"/>
  <c r="L194" i="21"/>
  <c r="M205" i="21"/>
  <c r="I65" i="4"/>
  <c r="I138" i="4" s="1"/>
  <c r="O65" i="4"/>
  <c r="O138" i="4" s="1"/>
  <c r="Y65" i="4"/>
  <c r="Y138" i="4" s="1"/>
  <c r="D194" i="21"/>
  <c r="H65" i="4"/>
  <c r="H138" i="4" s="1"/>
  <c r="P205" i="23"/>
  <c r="S65" i="4"/>
  <c r="S138" i="4" s="1"/>
  <c r="H205" i="23"/>
  <c r="X76" i="20"/>
  <c r="X167" i="4" s="1"/>
  <c r="X65" i="4"/>
  <c r="X138" i="4" s="1"/>
  <c r="U205" i="21"/>
  <c r="W65" i="4"/>
  <c r="W138" i="4" s="1"/>
  <c r="E205" i="21"/>
  <c r="C205" i="21"/>
  <c r="K65" i="4"/>
  <c r="K138" i="4" s="1"/>
  <c r="P76" i="20"/>
  <c r="P167" i="4" s="1"/>
  <c r="P65" i="4"/>
  <c r="P138" i="4" s="1"/>
  <c r="C65" i="4"/>
  <c r="C138" i="4" s="1"/>
  <c r="Y194" i="21"/>
  <c r="P194" i="23"/>
  <c r="Y176" i="19"/>
  <c r="Y80" i="16"/>
  <c r="Y109" i="4" s="1"/>
  <c r="S176" i="19"/>
  <c r="S80" i="16"/>
  <c r="S77" i="16"/>
  <c r="S76" i="16" s="1"/>
  <c r="C229" i="19"/>
  <c r="C81" i="16"/>
  <c r="Q176" i="19"/>
  <c r="Q80" i="16"/>
  <c r="Q109" i="4" s="1"/>
  <c r="U79" i="16"/>
  <c r="U108" i="4" s="1"/>
  <c r="U109" i="4"/>
  <c r="D102" i="16"/>
  <c r="D165" i="4" s="1"/>
  <c r="Y171" i="19"/>
  <c r="Y190" i="19"/>
  <c r="C190" i="19"/>
  <c r="I190" i="19"/>
  <c r="G178" i="19"/>
  <c r="K176" i="19"/>
  <c r="K160" i="19" s="1"/>
  <c r="K80" i="16"/>
  <c r="K77" i="16"/>
  <c r="K76" i="16" s="1"/>
  <c r="S178" i="19"/>
  <c r="L77" i="16"/>
  <c r="L76" i="16" s="1"/>
  <c r="D190" i="19"/>
  <c r="D183" i="19"/>
  <c r="D178" i="19" s="1"/>
  <c r="D185" i="19"/>
  <c r="S171" i="19"/>
  <c r="S173" i="19"/>
  <c r="D187" i="19"/>
  <c r="L79" i="16"/>
  <c r="L108" i="4" s="1"/>
  <c r="E100" i="16"/>
  <c r="E163" i="4" s="1"/>
  <c r="D188" i="19"/>
  <c r="U101" i="16"/>
  <c r="U164" i="4" s="1"/>
  <c r="D191" i="19"/>
  <c r="Y173" i="19"/>
  <c r="S172" i="19"/>
  <c r="D192" i="19"/>
  <c r="Q171" i="19"/>
  <c r="Q173" i="19"/>
  <c r="K172" i="19"/>
  <c r="D229" i="19"/>
  <c r="D77" i="16"/>
  <c r="D76" i="16" s="1"/>
  <c r="Y172" i="19"/>
  <c r="S169" i="19"/>
  <c r="Q172" i="19"/>
  <c r="K169" i="19"/>
  <c r="Y217" i="19"/>
  <c r="W102" i="16"/>
  <c r="W165" i="4" s="1"/>
  <c r="D79" i="16"/>
  <c r="D108" i="4" s="1"/>
  <c r="S168" i="19"/>
  <c r="C77" i="16"/>
  <c r="C76" i="16" s="1"/>
  <c r="Y169" i="19"/>
  <c r="Y160" i="19" s="1"/>
  <c r="K168" i="19"/>
  <c r="M102" i="16"/>
  <c r="M165" i="4" s="1"/>
  <c r="K171" i="19"/>
  <c r="Q169" i="19"/>
  <c r="Q160" i="19" s="1"/>
  <c r="K229" i="19"/>
  <c r="K81" i="16"/>
  <c r="U102" i="16"/>
  <c r="U165" i="4" s="1"/>
  <c r="L172" i="18"/>
  <c r="L163" i="18"/>
  <c r="L175" i="18"/>
  <c r="L167" i="18"/>
  <c r="L97" i="16"/>
  <c r="L95" i="16" s="1"/>
  <c r="L174" i="18"/>
  <c r="L169" i="18"/>
  <c r="L162" i="18"/>
  <c r="L161" i="18"/>
  <c r="O166" i="18"/>
  <c r="G166" i="18"/>
  <c r="K97" i="16"/>
  <c r="K95" i="16" s="1"/>
  <c r="L173" i="18"/>
  <c r="L166" i="18"/>
  <c r="L170" i="18"/>
  <c r="K169" i="18"/>
  <c r="I164" i="18"/>
  <c r="I173" i="18"/>
  <c r="K172" i="18"/>
  <c r="L217" i="18"/>
  <c r="I163" i="18"/>
  <c r="H168" i="18"/>
  <c r="K166" i="18"/>
  <c r="H172" i="18"/>
  <c r="L165" i="18"/>
  <c r="I162" i="18"/>
  <c r="I169" i="18"/>
  <c r="K217" i="18"/>
  <c r="I168" i="18"/>
  <c r="K165" i="18"/>
  <c r="K168" i="18"/>
  <c r="C217" i="18"/>
  <c r="C165" i="18"/>
  <c r="T165" i="18"/>
  <c r="T170" i="18"/>
  <c r="T161" i="18"/>
  <c r="T175" i="18"/>
  <c r="T172" i="18"/>
  <c r="T167" i="18"/>
  <c r="T162" i="18"/>
  <c r="K164" i="18"/>
  <c r="C164" i="18"/>
  <c r="H166" i="18"/>
  <c r="L171" i="18"/>
  <c r="K163" i="18"/>
  <c r="J217" i="18"/>
  <c r="J171" i="18"/>
  <c r="J168" i="18"/>
  <c r="L164" i="18"/>
  <c r="T171" i="18"/>
  <c r="P240" i="17"/>
  <c r="I172" i="18"/>
  <c r="I97" i="16"/>
  <c r="I95" i="16" s="1"/>
  <c r="H167" i="18"/>
  <c r="H97" i="16"/>
  <c r="H95" i="16" s="1"/>
  <c r="I174" i="17"/>
  <c r="I169" i="17"/>
  <c r="I167" i="17"/>
  <c r="I165" i="17"/>
  <c r="I164" i="17"/>
  <c r="I163" i="17"/>
  <c r="I162" i="17"/>
  <c r="I175" i="17"/>
  <c r="I161" i="17"/>
  <c r="I173" i="17"/>
  <c r="I53" i="16"/>
  <c r="D174" i="18"/>
  <c r="D167" i="18"/>
  <c r="D165" i="18"/>
  <c r="D164" i="18"/>
  <c r="D163" i="18"/>
  <c r="D173" i="18"/>
  <c r="D162" i="18"/>
  <c r="D161" i="18"/>
  <c r="D97" i="16"/>
  <c r="D95" i="16" s="1"/>
  <c r="D170" i="18"/>
  <c r="D160" i="18" s="1"/>
  <c r="D169" i="18"/>
  <c r="D168" i="18"/>
  <c r="Y174" i="17"/>
  <c r="Y169" i="17"/>
  <c r="Y167" i="17"/>
  <c r="Y166" i="17"/>
  <c r="Y165" i="17"/>
  <c r="Y164" i="17"/>
  <c r="Y163" i="17"/>
  <c r="Y53" i="16"/>
  <c r="Y162" i="17"/>
  <c r="Y175" i="17"/>
  <c r="Y161" i="17"/>
  <c r="Y173" i="17"/>
  <c r="Y171" i="17"/>
  <c r="H175" i="17"/>
  <c r="H53" i="16"/>
  <c r="C174" i="18"/>
  <c r="C97" i="16"/>
  <c r="C95" i="16" s="1"/>
  <c r="X175" i="17"/>
  <c r="X53" i="16"/>
  <c r="D166" i="18"/>
  <c r="T160" i="18"/>
  <c r="I174" i="18"/>
  <c r="H164" i="18"/>
  <c r="Y170" i="17"/>
  <c r="Y160" i="17" s="1"/>
  <c r="I217" i="18"/>
  <c r="H169" i="18"/>
  <c r="I167" i="18"/>
  <c r="K229" i="17"/>
  <c r="D171" i="18"/>
  <c r="H170" i="18"/>
  <c r="H163" i="18"/>
  <c r="Y168" i="17"/>
  <c r="I168" i="17"/>
  <c r="C229" i="17"/>
  <c r="I171" i="17"/>
  <c r="H173" i="18"/>
  <c r="I170" i="18"/>
  <c r="I166" i="18"/>
  <c r="Q175" i="17"/>
  <c r="Q168" i="17"/>
  <c r="Q166" i="17"/>
  <c r="Q165" i="17"/>
  <c r="Q164" i="17"/>
  <c r="Q163" i="17"/>
  <c r="Q162" i="17"/>
  <c r="Q53" i="16"/>
  <c r="Q161" i="17"/>
  <c r="Q160" i="17" s="1"/>
  <c r="Q174" i="17"/>
  <c r="Q172" i="17"/>
  <c r="Q170" i="17"/>
  <c r="H174" i="18"/>
  <c r="C167" i="18"/>
  <c r="C160" i="18" s="1"/>
  <c r="H162" i="18"/>
  <c r="X161" i="17"/>
  <c r="X160" i="17" s="1"/>
  <c r="I166" i="17"/>
  <c r="H175" i="18"/>
  <c r="H161" i="17"/>
  <c r="H217" i="18"/>
  <c r="C168" i="18"/>
  <c r="I165" i="18"/>
  <c r="X174" i="17"/>
  <c r="I217" i="19"/>
  <c r="C175" i="18"/>
  <c r="H161" i="18"/>
  <c r="H174" i="17"/>
  <c r="H160" i="17" s="1"/>
  <c r="P174" i="17"/>
  <c r="P160" i="17" s="1"/>
  <c r="P53" i="16"/>
  <c r="I175" i="18"/>
  <c r="W240" i="17"/>
  <c r="O240" i="17"/>
  <c r="U240" i="17"/>
  <c r="U61" i="4"/>
  <c r="U134" i="4" s="1"/>
  <c r="E240" i="17"/>
  <c r="B240" i="17"/>
  <c r="E89" i="16"/>
  <c r="N240" i="17"/>
  <c r="N229" i="17"/>
  <c r="F229" i="17"/>
  <c r="T240" i="17"/>
  <c r="O229" i="17"/>
  <c r="M100" i="16"/>
  <c r="M163" i="4" s="1"/>
  <c r="M61" i="4"/>
  <c r="M134" i="4" s="1"/>
  <c r="E55" i="7"/>
  <c r="E53" i="7"/>
  <c r="Q101" i="12"/>
  <c r="Q162" i="4" s="1"/>
  <c r="Y233" i="15"/>
  <c r="Y76" i="12"/>
  <c r="Y71" i="12"/>
  <c r="Y70" i="12" s="1"/>
  <c r="L101" i="12"/>
  <c r="L162" i="4" s="1"/>
  <c r="Q233" i="15"/>
  <c r="Q71" i="12"/>
  <c r="Q70" i="12" s="1"/>
  <c r="Q76" i="12"/>
  <c r="M233" i="15"/>
  <c r="M76" i="12"/>
  <c r="O75" i="12"/>
  <c r="O104" i="4" s="1"/>
  <c r="O105" i="4"/>
  <c r="L233" i="15"/>
  <c r="L71" i="12"/>
  <c r="L70" i="12" s="1"/>
  <c r="L76" i="12"/>
  <c r="D73" i="12"/>
  <c r="D102" i="4" s="1"/>
  <c r="I233" i="15"/>
  <c r="I71" i="12"/>
  <c r="I70" i="12" s="1"/>
  <c r="I76" i="12"/>
  <c r="D101" i="12"/>
  <c r="D162" i="4" s="1"/>
  <c r="R101" i="12"/>
  <c r="R162" i="4" s="1"/>
  <c r="S101" i="12"/>
  <c r="S162" i="4" s="1"/>
  <c r="T73" i="12"/>
  <c r="W98" i="12"/>
  <c r="W159" i="4" s="1"/>
  <c r="W57" i="4"/>
  <c r="W132" i="4" s="1"/>
  <c r="V98" i="12"/>
  <c r="V159" i="4" s="1"/>
  <c r="V57" i="4"/>
  <c r="V132" i="4" s="1"/>
  <c r="W86" i="12"/>
  <c r="W63" i="12"/>
  <c r="W55" i="4" s="1"/>
  <c r="D52" i="7"/>
  <c r="D53" i="7"/>
  <c r="L98" i="12"/>
  <c r="L159" i="4" s="1"/>
  <c r="L57" i="4"/>
  <c r="L132" i="4" s="1"/>
  <c r="L63" i="12"/>
  <c r="I98" i="12"/>
  <c r="I159" i="4" s="1"/>
  <c r="I57" i="4"/>
  <c r="I132" i="4" s="1"/>
  <c r="C98" i="12"/>
  <c r="C159" i="4" s="1"/>
  <c r="C63" i="12"/>
  <c r="C55" i="4" s="1"/>
  <c r="C130" i="4" s="1"/>
  <c r="C57" i="4"/>
  <c r="C132" i="4" s="1"/>
  <c r="E98" i="12"/>
  <c r="E159" i="4" s="1"/>
  <c r="E63" i="12"/>
  <c r="E55" i="4" s="1"/>
  <c r="E51" i="4" s="1"/>
  <c r="E57" i="4"/>
  <c r="E132" i="4" s="1"/>
  <c r="R98" i="12"/>
  <c r="R159" i="4" s="1"/>
  <c r="R57" i="4"/>
  <c r="R132" i="4" s="1"/>
  <c r="R63" i="12"/>
  <c r="R55" i="4" s="1"/>
  <c r="J98" i="12"/>
  <c r="J159" i="4" s="1"/>
  <c r="J57" i="4"/>
  <c r="J132" i="4" s="1"/>
  <c r="J63" i="12"/>
  <c r="J55" i="4" s="1"/>
  <c r="J130" i="4" s="1"/>
  <c r="B130" i="4"/>
  <c r="O98" i="12"/>
  <c r="O159" i="4" s="1"/>
  <c r="O57" i="4"/>
  <c r="O132" i="4" s="1"/>
  <c r="O63" i="12"/>
  <c r="O55" i="4" s="1"/>
  <c r="O130" i="4" s="1"/>
  <c r="W5" i="4"/>
  <c r="W3" i="4"/>
  <c r="W128" i="4" s="1"/>
  <c r="Y98" i="12"/>
  <c r="Y159" i="4" s="1"/>
  <c r="Y57" i="4"/>
  <c r="Y132" i="4" s="1"/>
  <c r="Q55" i="4"/>
  <c r="Q130" i="4" s="1"/>
  <c r="R52" i="7"/>
  <c r="B3" i="4"/>
  <c r="B128" i="4" s="1"/>
  <c r="B5" i="4"/>
  <c r="F98" i="12"/>
  <c r="F159" i="4" s="1"/>
  <c r="F63" i="12"/>
  <c r="F55" i="4" s="1"/>
  <c r="F130" i="4" s="1"/>
  <c r="F57" i="4"/>
  <c r="F132" i="4" s="1"/>
  <c r="S98" i="12"/>
  <c r="S159" i="4" s="1"/>
  <c r="S57" i="4"/>
  <c r="S132" i="4" s="1"/>
  <c r="S63" i="12"/>
  <c r="S55" i="4" s="1"/>
  <c r="S130" i="4" s="1"/>
  <c r="Y63" i="12"/>
  <c r="Q98" i="12"/>
  <c r="Q159" i="4" s="1"/>
  <c r="Q57" i="4"/>
  <c r="Q132" i="4" s="1"/>
  <c r="P5" i="4"/>
  <c r="P3" i="4"/>
  <c r="P128" i="4" s="1"/>
  <c r="I63" i="12"/>
  <c r="G98" i="12"/>
  <c r="G159" i="4" s="1"/>
  <c r="G57" i="4"/>
  <c r="G132" i="4" s="1"/>
  <c r="R5" i="4"/>
  <c r="R3" i="4"/>
  <c r="R128" i="4" s="1"/>
  <c r="X98" i="12"/>
  <c r="X159" i="4" s="1"/>
  <c r="X57" i="4"/>
  <c r="X132" i="4" s="1"/>
  <c r="P130" i="4"/>
  <c r="H98" i="12"/>
  <c r="H159" i="4" s="1"/>
  <c r="H57" i="4"/>
  <c r="H132" i="4" s="1"/>
  <c r="U98" i="12"/>
  <c r="U159" i="4" s="1"/>
  <c r="U57" i="4"/>
  <c r="U132" i="4" s="1"/>
  <c r="U63" i="12"/>
  <c r="U55" i="4" s="1"/>
  <c r="D98" i="12"/>
  <c r="D159" i="4" s="1"/>
  <c r="D63" i="12"/>
  <c r="D57" i="4"/>
  <c r="D132" i="4" s="1"/>
  <c r="L86" i="12"/>
  <c r="R86" i="12"/>
  <c r="P98" i="12"/>
  <c r="P159" i="4" s="1"/>
  <c r="P57" i="4"/>
  <c r="P132" i="4" s="1"/>
  <c r="X63" i="12"/>
  <c r="X55" i="4" s="1"/>
  <c r="T3" i="4"/>
  <c r="T128" i="4" s="1"/>
  <c r="E100" i="11"/>
  <c r="W112" i="11"/>
  <c r="W52" i="8"/>
  <c r="W51" i="8" s="1"/>
  <c r="W55" i="8"/>
  <c r="W147" i="11"/>
  <c r="W56" i="8"/>
  <c r="O100" i="4"/>
  <c r="O54" i="8"/>
  <c r="O99" i="4" s="1"/>
  <c r="R100" i="11"/>
  <c r="J67" i="8"/>
  <c r="J156" i="4" s="1"/>
  <c r="I67" i="8"/>
  <c r="I156" i="4" s="1"/>
  <c r="W111" i="11"/>
  <c r="I54" i="8"/>
  <c r="I99" i="4" s="1"/>
  <c r="S136" i="11"/>
  <c r="S52" i="8"/>
  <c r="S51" i="8" s="1"/>
  <c r="S113" i="11"/>
  <c r="S112" i="11"/>
  <c r="S55" i="8"/>
  <c r="S107" i="11"/>
  <c r="S106" i="11"/>
  <c r="S105" i="11"/>
  <c r="J54" i="8"/>
  <c r="J99" i="4" s="1"/>
  <c r="C100" i="11"/>
  <c r="W125" i="11"/>
  <c r="P136" i="11"/>
  <c r="P55" i="8"/>
  <c r="W132" i="11"/>
  <c r="W122" i="11"/>
  <c r="W117" i="11" s="1"/>
  <c r="S117" i="11"/>
  <c r="W128" i="11"/>
  <c r="S111" i="11"/>
  <c r="C117" i="11"/>
  <c r="J66" i="8"/>
  <c r="J155" i="4" s="1"/>
  <c r="G100" i="4"/>
  <c r="C100" i="4"/>
  <c r="C54" i="8"/>
  <c r="C99" i="4" s="1"/>
  <c r="W129" i="11"/>
  <c r="W115" i="11"/>
  <c r="S115" i="11"/>
  <c r="T100" i="11"/>
  <c r="W54" i="7"/>
  <c r="W107" i="11"/>
  <c r="P52" i="8"/>
  <c r="P51" i="8" s="1"/>
  <c r="Y106" i="11"/>
  <c r="Y52" i="8"/>
  <c r="Y51" i="8" s="1"/>
  <c r="Y55" i="8"/>
  <c r="W126" i="11"/>
  <c r="I117" i="11"/>
  <c r="Q54" i="8"/>
  <c r="Q99" i="4" s="1"/>
  <c r="Q100" i="4"/>
  <c r="E66" i="8"/>
  <c r="E155" i="4" s="1"/>
  <c r="O66" i="8"/>
  <c r="O155" i="4" s="1"/>
  <c r="S109" i="11"/>
  <c r="S100" i="11" s="1"/>
  <c r="C67" i="8"/>
  <c r="C156" i="4" s="1"/>
  <c r="P111" i="11"/>
  <c r="W123" i="11"/>
  <c r="M100" i="11"/>
  <c r="W109" i="11"/>
  <c r="J100" i="11"/>
  <c r="G147" i="11"/>
  <c r="G56" i="8"/>
  <c r="O117" i="11"/>
  <c r="W108" i="11"/>
  <c r="S108" i="11"/>
  <c r="X113" i="11"/>
  <c r="X55" i="8"/>
  <c r="Y108" i="11"/>
  <c r="W113" i="11"/>
  <c r="X107" i="11"/>
  <c r="D66" i="8"/>
  <c r="D155" i="4" s="1"/>
  <c r="K136" i="11"/>
  <c r="K52" i="8"/>
  <c r="K51" i="8" s="1"/>
  <c r="K115" i="11"/>
  <c r="K108" i="11"/>
  <c r="K107" i="11"/>
  <c r="K55" i="8"/>
  <c r="K105" i="11"/>
  <c r="K100" i="11" s="1"/>
  <c r="B52" i="4"/>
  <c r="B129" i="4" s="1"/>
  <c r="U59" i="8"/>
  <c r="P59" i="8"/>
  <c r="H59" i="8"/>
  <c r="O52" i="7"/>
  <c r="O54" i="7"/>
  <c r="J55" i="7"/>
  <c r="J54" i="7"/>
  <c r="J52" i="4"/>
  <c r="J129" i="4" s="1"/>
  <c r="P55" i="7"/>
  <c r="W52" i="4"/>
  <c r="O65" i="8"/>
  <c r="O154" i="4" s="1"/>
  <c r="O52" i="4"/>
  <c r="S52" i="4"/>
  <c r="S129" i="4" s="1"/>
  <c r="K129" i="4"/>
  <c r="I65" i="8"/>
  <c r="I154" i="4" s="1"/>
  <c r="I52" i="4"/>
  <c r="C52" i="7"/>
  <c r="P129" i="4"/>
  <c r="R65" i="8"/>
  <c r="R154" i="4" s="1"/>
  <c r="R52" i="4"/>
  <c r="R129" i="4" s="1"/>
  <c r="C65" i="8"/>
  <c r="C154" i="4" s="1"/>
  <c r="C52" i="4"/>
  <c r="C129" i="4" s="1"/>
  <c r="U129" i="4"/>
  <c r="W59" i="8"/>
  <c r="H129" i="4"/>
  <c r="I59" i="8"/>
  <c r="O59" i="8"/>
  <c r="F59" i="8"/>
  <c r="S59" i="8"/>
  <c r="T59" i="8"/>
  <c r="W53" i="7"/>
  <c r="Q52" i="4"/>
  <c r="X55" i="7"/>
  <c r="C59" i="8"/>
  <c r="L55" i="7"/>
  <c r="Y52" i="4"/>
  <c r="G52" i="4"/>
  <c r="Y52" i="7"/>
  <c r="Y54" i="7"/>
  <c r="U54" i="7"/>
  <c r="L54" i="7"/>
  <c r="S54" i="7"/>
  <c r="C53" i="7"/>
  <c r="O53" i="7"/>
  <c r="Q54" i="7"/>
  <c r="P52" i="7"/>
  <c r="H55" i="7"/>
  <c r="G52" i="7"/>
  <c r="D54" i="7"/>
  <c r="D55" i="7"/>
  <c r="H53" i="7"/>
  <c r="K43" i="5"/>
  <c r="K44" i="5"/>
  <c r="K45" i="5"/>
  <c r="K46" i="5"/>
  <c r="S41" i="5"/>
  <c r="M55" i="7"/>
  <c r="I41" i="6"/>
  <c r="L41" i="6"/>
  <c r="X41" i="6"/>
  <c r="I55" i="7"/>
  <c r="Q41" i="6"/>
  <c r="P41" i="6"/>
  <c r="N54" i="7"/>
  <c r="I52" i="7"/>
  <c r="H41" i="6"/>
  <c r="T27" i="5"/>
  <c r="R27" i="5"/>
  <c r="R5" i="5" s="1"/>
  <c r="K53" i="7"/>
  <c r="I54" i="7"/>
  <c r="N27" i="5"/>
  <c r="N5" i="5" s="1"/>
  <c r="N44" i="5" s="1"/>
  <c r="P27" i="5"/>
  <c r="C41" i="6"/>
  <c r="M46" i="5"/>
  <c r="H27" i="5"/>
  <c r="H5" i="5" s="1"/>
  <c r="H43" i="5" s="1"/>
  <c r="U53" i="7"/>
  <c r="K54" i="7"/>
  <c r="N53" i="7"/>
  <c r="M45" i="5"/>
  <c r="E27" i="5"/>
  <c r="V55" i="7"/>
  <c r="C54" i="7"/>
  <c r="C46" i="5"/>
  <c r="S48" i="5"/>
  <c r="G53" i="7"/>
  <c r="M54" i="7"/>
  <c r="S44" i="6"/>
  <c r="S52" i="7"/>
  <c r="T53" i="7"/>
  <c r="X52" i="7"/>
  <c r="K52" i="7"/>
  <c r="X27" i="5"/>
  <c r="X5" i="5" s="1"/>
  <c r="W44" i="6"/>
  <c r="W41" i="6" s="1"/>
  <c r="O43" i="6"/>
  <c r="F52" i="7"/>
  <c r="B47" i="6"/>
  <c r="Y44" i="6"/>
  <c r="Y41" i="6" s="1"/>
  <c r="S43" i="6"/>
  <c r="G54" i="7"/>
  <c r="C45" i="5"/>
  <c r="V5" i="5"/>
  <c r="O42" i="6"/>
  <c r="O41" i="6" s="1"/>
  <c r="S53" i="7"/>
  <c r="U41" i="6"/>
  <c r="G41" i="6"/>
  <c r="S44" i="5"/>
  <c r="L43" i="6"/>
  <c r="J27" i="5"/>
  <c r="B43" i="6"/>
  <c r="Y43" i="6"/>
  <c r="N52" i="7"/>
  <c r="M41" i="6"/>
  <c r="J47" i="6"/>
  <c r="O55" i="7"/>
  <c r="D43" i="6"/>
  <c r="N43" i="6"/>
  <c r="N41" i="6" s="1"/>
  <c r="C44" i="5"/>
  <c r="F5" i="5"/>
  <c r="L27" i="5"/>
  <c r="L5" i="5" s="1"/>
  <c r="I53" i="7"/>
  <c r="S42" i="6"/>
  <c r="S41" i="6" s="1"/>
  <c r="J42" i="6"/>
  <c r="J41" i="6" s="1"/>
  <c r="F54" i="7"/>
  <c r="B46" i="6"/>
  <c r="B41" i="6" s="1"/>
  <c r="C43" i="5"/>
  <c r="W47" i="5"/>
  <c r="E54" i="7"/>
  <c r="V53" i="7"/>
  <c r="T48" i="6"/>
  <c r="R41" i="6"/>
  <c r="I43" i="6"/>
  <c r="B27" i="5"/>
  <c r="B5" i="5" s="1"/>
  <c r="O27" i="5"/>
  <c r="O5" i="5" s="1"/>
  <c r="V52" i="7"/>
  <c r="L48" i="6"/>
  <c r="Y48" i="6"/>
  <c r="X48" i="6"/>
  <c r="S45" i="6"/>
  <c r="K44" i="6"/>
  <c r="K41" i="6" s="1"/>
  <c r="U27" i="5"/>
  <c r="L52" i="7"/>
  <c r="H52" i="7"/>
  <c r="D48" i="6"/>
  <c r="D41" i="6" s="1"/>
  <c r="I27" i="5"/>
  <c r="F43" i="6"/>
  <c r="F41" i="6" s="1"/>
  <c r="Q27" i="5"/>
  <c r="Q5" i="5" s="1"/>
  <c r="Q48" i="5" s="1"/>
  <c r="T55" i="7"/>
  <c r="T47" i="6"/>
  <c r="I48" i="6"/>
  <c r="V48" i="6"/>
  <c r="W44" i="5"/>
  <c r="B42" i="6"/>
  <c r="G27" i="5"/>
  <c r="Y27" i="5"/>
  <c r="W55" i="7"/>
  <c r="M53" i="7"/>
  <c r="X54" i="7"/>
  <c r="U52" i="7"/>
  <c r="X47" i="6"/>
  <c r="W43" i="5"/>
  <c r="Q52" i="7"/>
  <c r="Y53" i="7"/>
  <c r="Q53" i="7"/>
  <c r="Q47" i="6"/>
  <c r="P47" i="6"/>
  <c r="N55" i="7"/>
  <c r="F55" i="7"/>
  <c r="V44" i="6"/>
  <c r="V41" i="6" s="1"/>
  <c r="T44" i="6"/>
  <c r="T41" i="6" s="1"/>
  <c r="F53" i="7"/>
  <c r="T46" i="6"/>
  <c r="V47" i="6"/>
  <c r="D27" i="5"/>
  <c r="E52" i="7"/>
  <c r="P53" i="7"/>
  <c r="T52" i="7"/>
  <c r="B72" i="33"/>
  <c r="Y146" i="23"/>
  <c r="F160" i="23"/>
  <c r="V160" i="23"/>
  <c r="Q179" i="23"/>
  <c r="Q171" i="23"/>
  <c r="Q176" i="23"/>
  <c r="Q170" i="23"/>
  <c r="Q172" i="23"/>
  <c r="Q62" i="20"/>
  <c r="Q57" i="20"/>
  <c r="Q56" i="20" s="1"/>
  <c r="V153" i="23"/>
  <c r="G132" i="23"/>
  <c r="K205" i="21"/>
  <c r="R194" i="21"/>
  <c r="M178" i="19"/>
  <c r="E160" i="19"/>
  <c r="Q194" i="21"/>
  <c r="X176" i="19"/>
  <c r="X173" i="19"/>
  <c r="X172" i="19"/>
  <c r="X169" i="19"/>
  <c r="X168" i="19"/>
  <c r="X167" i="19"/>
  <c r="X165" i="19"/>
  <c r="X217" i="19"/>
  <c r="X80" i="16"/>
  <c r="X77" i="16"/>
  <c r="X76" i="16" s="1"/>
  <c r="H194" i="21"/>
  <c r="B184" i="19"/>
  <c r="N176" i="19"/>
  <c r="N173" i="19"/>
  <c r="N172" i="19"/>
  <c r="N171" i="19"/>
  <c r="N169" i="19"/>
  <c r="N168" i="19"/>
  <c r="N167" i="19"/>
  <c r="N165" i="19"/>
  <c r="N160" i="19" s="1"/>
  <c r="N217" i="19"/>
  <c r="N80" i="16"/>
  <c r="N101" i="16" s="1"/>
  <c r="N164" i="4" s="1"/>
  <c r="N77" i="16"/>
  <c r="N76" i="16" s="1"/>
  <c r="K160" i="18"/>
  <c r="O217" i="18"/>
  <c r="O175" i="18"/>
  <c r="O174" i="18"/>
  <c r="O173" i="18"/>
  <c r="O172" i="18"/>
  <c r="O170" i="18"/>
  <c r="O169" i="18"/>
  <c r="O168" i="18"/>
  <c r="O167" i="18"/>
  <c r="O165" i="18"/>
  <c r="O164" i="18"/>
  <c r="O163" i="18"/>
  <c r="O162" i="18"/>
  <c r="O161" i="18"/>
  <c r="O97" i="16"/>
  <c r="O95" i="16" s="1"/>
  <c r="V178" i="19"/>
  <c r="F178" i="19"/>
  <c r="D217" i="18"/>
  <c r="N174" i="18"/>
  <c r="N170" i="18"/>
  <c r="N167" i="18"/>
  <c r="N165" i="18"/>
  <c r="N164" i="18"/>
  <c r="N163" i="18"/>
  <c r="N162" i="18"/>
  <c r="N161" i="18"/>
  <c r="N173" i="18"/>
  <c r="N169" i="18"/>
  <c r="N172" i="18"/>
  <c r="N168" i="18"/>
  <c r="N217" i="18"/>
  <c r="N175" i="18"/>
  <c r="N97" i="16"/>
  <c r="N95" i="16" s="1"/>
  <c r="B204" i="15"/>
  <c r="J233" i="15"/>
  <c r="J76" i="12"/>
  <c r="J71" i="12"/>
  <c r="J70" i="12" s="1"/>
  <c r="I240" i="17"/>
  <c r="Y204" i="15"/>
  <c r="B160" i="18"/>
  <c r="X240" i="17"/>
  <c r="G229" i="17"/>
  <c r="I160" i="17"/>
  <c r="V240" i="17"/>
  <c r="M229" i="17"/>
  <c r="K160" i="17"/>
  <c r="V166" i="18"/>
  <c r="B53" i="16"/>
  <c r="B175" i="17"/>
  <c r="B173" i="17"/>
  <c r="B169" i="17"/>
  <c r="B167" i="17"/>
  <c r="B165" i="17"/>
  <c r="B163" i="17"/>
  <c r="B161" i="17"/>
  <c r="B174" i="17"/>
  <c r="B172" i="17"/>
  <c r="B170" i="17"/>
  <c r="B168" i="17"/>
  <c r="B166" i="17"/>
  <c r="B164" i="17"/>
  <c r="B162" i="17"/>
  <c r="K204" i="15"/>
  <c r="U253" i="15"/>
  <c r="U220" i="15"/>
  <c r="U218" i="15"/>
  <c r="U217" i="15"/>
  <c r="U214" i="15"/>
  <c r="U213" i="15"/>
  <c r="U211" i="15"/>
  <c r="U210" i="15"/>
  <c r="U209" i="15"/>
  <c r="U78" i="12"/>
  <c r="U71" i="12"/>
  <c r="U70" i="12" s="1"/>
  <c r="N91" i="16"/>
  <c r="N89" i="16" s="1"/>
  <c r="N52" i="16"/>
  <c r="N62" i="4"/>
  <c r="N135" i="4" s="1"/>
  <c r="F160" i="17"/>
  <c r="F100" i="11"/>
  <c r="G117" i="11"/>
  <c r="Q117" i="11"/>
  <c r="P101" i="4"/>
  <c r="R55" i="7"/>
  <c r="R53" i="7"/>
  <c r="V54" i="8"/>
  <c r="V101" i="4"/>
  <c r="W45" i="5"/>
  <c r="N47" i="5"/>
  <c r="F42" i="5"/>
  <c r="M43" i="5"/>
  <c r="D72" i="33"/>
  <c r="H113" i="29"/>
  <c r="W146" i="25"/>
  <c r="C146" i="23"/>
  <c r="X205" i="23"/>
  <c r="X194" i="23"/>
  <c r="W165" i="23"/>
  <c r="M172" i="23"/>
  <c r="M179" i="23"/>
  <c r="M171" i="23"/>
  <c r="M176" i="23"/>
  <c r="M170" i="23"/>
  <c r="M62" i="20"/>
  <c r="U158" i="23"/>
  <c r="U163" i="23"/>
  <c r="U151" i="23"/>
  <c r="U161" i="23"/>
  <c r="U155" i="23"/>
  <c r="U154" i="23"/>
  <c r="U61" i="20"/>
  <c r="U57" i="20"/>
  <c r="U56" i="20" s="1"/>
  <c r="M175" i="23"/>
  <c r="P165" i="23"/>
  <c r="T194" i="21"/>
  <c r="W178" i="19"/>
  <c r="E178" i="19"/>
  <c r="P176" i="19"/>
  <c r="P173" i="19"/>
  <c r="P172" i="19"/>
  <c r="P169" i="19"/>
  <c r="P168" i="19"/>
  <c r="P167" i="19"/>
  <c r="P165" i="19"/>
  <c r="P217" i="19"/>
  <c r="P80" i="16"/>
  <c r="P77" i="16"/>
  <c r="P76" i="16" s="1"/>
  <c r="C160" i="19"/>
  <c r="F176" i="19"/>
  <c r="F173" i="19"/>
  <c r="F172" i="19"/>
  <c r="F171" i="19"/>
  <c r="F169" i="19"/>
  <c r="F168" i="19"/>
  <c r="F167" i="19"/>
  <c r="F165" i="19"/>
  <c r="F217" i="19"/>
  <c r="F80" i="16"/>
  <c r="F101" i="16" s="1"/>
  <c r="F164" i="4" s="1"/>
  <c r="F77" i="16"/>
  <c r="F76" i="16" s="1"/>
  <c r="G217" i="18"/>
  <c r="G175" i="18"/>
  <c r="G174" i="18"/>
  <c r="G173" i="18"/>
  <c r="G172" i="18"/>
  <c r="G170" i="18"/>
  <c r="G169" i="18"/>
  <c r="G168" i="18"/>
  <c r="G167" i="18"/>
  <c r="G165" i="18"/>
  <c r="G164" i="18"/>
  <c r="G163" i="18"/>
  <c r="G162" i="18"/>
  <c r="G161" i="18"/>
  <c r="G97" i="16"/>
  <c r="G95" i="16" s="1"/>
  <c r="F173" i="18"/>
  <c r="F169" i="18"/>
  <c r="F167" i="18"/>
  <c r="F165" i="18"/>
  <c r="F164" i="18"/>
  <c r="F163" i="18"/>
  <c r="F162" i="18"/>
  <c r="F161" i="18"/>
  <c r="F172" i="18"/>
  <c r="F168" i="18"/>
  <c r="F217" i="18"/>
  <c r="F175" i="18"/>
  <c r="F174" i="18"/>
  <c r="F170" i="18"/>
  <c r="F97" i="16"/>
  <c r="F95" i="16" s="1"/>
  <c r="L160" i="18"/>
  <c r="B233" i="15"/>
  <c r="B76" i="12"/>
  <c r="B71" i="12"/>
  <c r="B70" i="12" s="1"/>
  <c r="G160" i="17"/>
  <c r="Q204" i="15"/>
  <c r="J160" i="18"/>
  <c r="X233" i="15"/>
  <c r="X76" i="12"/>
  <c r="X71" i="12"/>
  <c r="X70" i="12" s="1"/>
  <c r="G240" i="17"/>
  <c r="V229" i="17"/>
  <c r="T175" i="17"/>
  <c r="T173" i="17"/>
  <c r="T169" i="17"/>
  <c r="T167" i="17"/>
  <c r="T165" i="17"/>
  <c r="T163" i="17"/>
  <c r="T161" i="17"/>
  <c r="T174" i="17"/>
  <c r="T172" i="17"/>
  <c r="T170" i="17"/>
  <c r="T168" i="17"/>
  <c r="T166" i="17"/>
  <c r="T164" i="17"/>
  <c r="T162" i="17"/>
  <c r="T53" i="16"/>
  <c r="X253" i="15"/>
  <c r="X220" i="15"/>
  <c r="X218" i="15"/>
  <c r="X217" i="15"/>
  <c r="X214" i="15"/>
  <c r="X213" i="15"/>
  <c r="X211" i="15"/>
  <c r="X210" i="15"/>
  <c r="X209" i="15"/>
  <c r="X78" i="12"/>
  <c r="M240" i="17"/>
  <c r="N166" i="18"/>
  <c r="S229" i="17"/>
  <c r="C204" i="15"/>
  <c r="M253" i="15"/>
  <c r="M220" i="15"/>
  <c r="M218" i="15"/>
  <c r="M217" i="15"/>
  <c r="M214" i="15"/>
  <c r="M213" i="15"/>
  <c r="M211" i="15"/>
  <c r="M210" i="15"/>
  <c r="M209" i="15"/>
  <c r="M78" i="12"/>
  <c r="M71" i="12"/>
  <c r="M70" i="12" s="1"/>
  <c r="V91" i="16"/>
  <c r="V89" i="16" s="1"/>
  <c r="V52" i="16"/>
  <c r="V62" i="4"/>
  <c r="V135" i="4" s="1"/>
  <c r="N160" i="17"/>
  <c r="P117" i="11"/>
  <c r="J53" i="7"/>
  <c r="V117" i="11"/>
  <c r="H46" i="5"/>
  <c r="O45" i="5"/>
  <c r="M48" i="5"/>
  <c r="F47" i="5"/>
  <c r="M163" i="23"/>
  <c r="M151" i="23"/>
  <c r="M161" i="23"/>
  <c r="M155" i="23"/>
  <c r="M154" i="23"/>
  <c r="M158" i="23"/>
  <c r="M57" i="20"/>
  <c r="M56" i="20" s="1"/>
  <c r="M61" i="20"/>
  <c r="X132" i="23"/>
  <c r="O178" i="19"/>
  <c r="J194" i="21"/>
  <c r="I194" i="21"/>
  <c r="H176" i="19"/>
  <c r="H173" i="19"/>
  <c r="H172" i="19"/>
  <c r="H169" i="19"/>
  <c r="H168" i="19"/>
  <c r="H167" i="19"/>
  <c r="H165" i="19"/>
  <c r="H217" i="19"/>
  <c r="H80" i="16"/>
  <c r="H77" i="16"/>
  <c r="H76" i="16" s="1"/>
  <c r="Y192" i="19"/>
  <c r="Y191" i="19"/>
  <c r="Y188" i="19"/>
  <c r="Y187" i="19"/>
  <c r="Y185" i="19"/>
  <c r="Y183" i="19"/>
  <c r="Y229" i="19"/>
  <c r="Y81" i="16"/>
  <c r="Y77" i="16"/>
  <c r="Y76" i="16" s="1"/>
  <c r="I204" i="15"/>
  <c r="P233" i="15"/>
  <c r="P76" i="12"/>
  <c r="P71" i="12"/>
  <c r="P70" i="12" s="1"/>
  <c r="E160" i="17"/>
  <c r="E229" i="17"/>
  <c r="L174" i="17"/>
  <c r="L172" i="17"/>
  <c r="L170" i="17"/>
  <c r="L168" i="17"/>
  <c r="L166" i="17"/>
  <c r="L164" i="17"/>
  <c r="L162" i="17"/>
  <c r="L175" i="17"/>
  <c r="L173" i="17"/>
  <c r="L169" i="17"/>
  <c r="L167" i="17"/>
  <c r="L165" i="17"/>
  <c r="L163" i="17"/>
  <c r="L161" i="17"/>
  <c r="L53" i="16"/>
  <c r="P253" i="15"/>
  <c r="P220" i="15"/>
  <c r="P218" i="15"/>
  <c r="P217" i="15"/>
  <c r="P214" i="15"/>
  <c r="P213" i="15"/>
  <c r="P211" i="15"/>
  <c r="P210" i="15"/>
  <c r="P209" i="15"/>
  <c r="P78" i="12"/>
  <c r="S160" i="17"/>
  <c r="W253" i="15"/>
  <c r="W220" i="15"/>
  <c r="W218" i="15"/>
  <c r="W217" i="15"/>
  <c r="W214" i="15"/>
  <c r="W213" i="15"/>
  <c r="W211" i="15"/>
  <c r="W210" i="15"/>
  <c r="W209" i="15"/>
  <c r="W78" i="12"/>
  <c r="W71" i="12"/>
  <c r="W70" i="12" s="1"/>
  <c r="F166" i="18"/>
  <c r="E253" i="15"/>
  <c r="E220" i="15"/>
  <c r="E218" i="15"/>
  <c r="E217" i="15"/>
  <c r="E214" i="15"/>
  <c r="E213" i="15"/>
  <c r="E211" i="15"/>
  <c r="E210" i="15"/>
  <c r="E209" i="15"/>
  <c r="E78" i="12"/>
  <c r="E71" i="12"/>
  <c r="E70" i="12" s="1"/>
  <c r="V160" i="17"/>
  <c r="U5" i="4"/>
  <c r="U130" i="4" s="1"/>
  <c r="U3" i="4"/>
  <c r="Y117" i="11"/>
  <c r="U54" i="8"/>
  <c r="U101" i="4"/>
  <c r="N54" i="8"/>
  <c r="N101" i="4"/>
  <c r="X45" i="5"/>
  <c r="B172" i="23"/>
  <c r="B179" i="23"/>
  <c r="B171" i="23"/>
  <c r="B176" i="23"/>
  <c r="B170" i="23"/>
  <c r="B57" i="20"/>
  <c r="B56" i="20" s="1"/>
  <c r="B62" i="20"/>
  <c r="V172" i="23"/>
  <c r="V179" i="23"/>
  <c r="V176" i="23"/>
  <c r="V170" i="23"/>
  <c r="V175" i="23"/>
  <c r="V62" i="20"/>
  <c r="E179" i="23"/>
  <c r="E171" i="23"/>
  <c r="E176" i="23"/>
  <c r="E170" i="23"/>
  <c r="E172" i="23"/>
  <c r="E62" i="20"/>
  <c r="E161" i="23"/>
  <c r="E155" i="23"/>
  <c r="E154" i="23"/>
  <c r="E158" i="23"/>
  <c r="E163" i="23"/>
  <c r="E151" i="23"/>
  <c r="E57" i="20"/>
  <c r="E56" i="20" s="1"/>
  <c r="E61" i="20"/>
  <c r="Q229" i="19"/>
  <c r="Q192" i="19"/>
  <c r="Q191" i="19"/>
  <c r="Q188" i="19"/>
  <c r="Q187" i="19"/>
  <c r="Q185" i="19"/>
  <c r="Q183" i="19"/>
  <c r="Q81" i="16"/>
  <c r="Q77" i="16"/>
  <c r="Q76" i="16" s="1"/>
  <c r="R160" i="18"/>
  <c r="H233" i="15"/>
  <c r="H76" i="12"/>
  <c r="H71" i="12"/>
  <c r="H70" i="12" s="1"/>
  <c r="D175" i="17"/>
  <c r="D173" i="17"/>
  <c r="D169" i="17"/>
  <c r="D167" i="17"/>
  <c r="D165" i="17"/>
  <c r="D163" i="17"/>
  <c r="D161" i="17"/>
  <c r="D174" i="17"/>
  <c r="D172" i="17"/>
  <c r="D170" i="17"/>
  <c r="D168" i="17"/>
  <c r="D166" i="17"/>
  <c r="D164" i="17"/>
  <c r="D162" i="17"/>
  <c r="D53" i="16"/>
  <c r="H253" i="15"/>
  <c r="H220" i="15"/>
  <c r="H218" i="15"/>
  <c r="H217" i="15"/>
  <c r="H214" i="15"/>
  <c r="H213" i="15"/>
  <c r="H211" i="15"/>
  <c r="H210" i="15"/>
  <c r="H209" i="15"/>
  <c r="H78" i="12"/>
  <c r="O253" i="15"/>
  <c r="O220" i="15"/>
  <c r="O218" i="15"/>
  <c r="O217" i="15"/>
  <c r="O214" i="15"/>
  <c r="O213" i="15"/>
  <c r="O211" i="15"/>
  <c r="O210" i="15"/>
  <c r="O209" i="15"/>
  <c r="O78" i="12"/>
  <c r="O71" i="12"/>
  <c r="O70" i="12" s="1"/>
  <c r="T204" i="15"/>
  <c r="S233" i="15"/>
  <c r="S76" i="12"/>
  <c r="S71" i="12"/>
  <c r="S70" i="12" s="1"/>
  <c r="S61" i="4"/>
  <c r="M5" i="4"/>
  <c r="M130" i="4" s="1"/>
  <c r="M3" i="4"/>
  <c r="K61" i="4"/>
  <c r="B100" i="11"/>
  <c r="N46" i="5"/>
  <c r="R72" i="33"/>
  <c r="M72" i="33"/>
  <c r="J132" i="23"/>
  <c r="U157" i="23"/>
  <c r="I132" i="23"/>
  <c r="O194" i="23"/>
  <c r="M153" i="23"/>
  <c r="C132" i="23"/>
  <c r="H132" i="23"/>
  <c r="D179" i="23"/>
  <c r="D171" i="23"/>
  <c r="D176" i="23"/>
  <c r="D170" i="23"/>
  <c r="D175" i="23"/>
  <c r="D172" i="23"/>
  <c r="D62" i="20"/>
  <c r="H165" i="23"/>
  <c r="N229" i="19"/>
  <c r="N192" i="19"/>
  <c r="N191" i="19"/>
  <c r="N190" i="19"/>
  <c r="N188" i="19"/>
  <c r="N187" i="19"/>
  <c r="N185" i="19"/>
  <c r="N183" i="19"/>
  <c r="N81" i="16"/>
  <c r="B194" i="21"/>
  <c r="X194" i="21"/>
  <c r="I192" i="19"/>
  <c r="I191" i="19"/>
  <c r="I188" i="19"/>
  <c r="I187" i="19"/>
  <c r="I185" i="19"/>
  <c r="I183" i="19"/>
  <c r="I229" i="19"/>
  <c r="I81" i="16"/>
  <c r="I77" i="16"/>
  <c r="I76" i="16" s="1"/>
  <c r="X192" i="19"/>
  <c r="X191" i="19"/>
  <c r="X188" i="19"/>
  <c r="X187" i="19"/>
  <c r="X185" i="19"/>
  <c r="X184" i="19"/>
  <c r="X183" i="19"/>
  <c r="X229" i="19"/>
  <c r="X81" i="16"/>
  <c r="Q190" i="19"/>
  <c r="D217" i="19"/>
  <c r="X160" i="18"/>
  <c r="Y240" i="17"/>
  <c r="H240" i="17"/>
  <c r="W229" i="17"/>
  <c r="M160" i="17"/>
  <c r="F240" i="17"/>
  <c r="V233" i="15"/>
  <c r="V76" i="12"/>
  <c r="V71" i="12"/>
  <c r="V70" i="12" s="1"/>
  <c r="G253" i="15"/>
  <c r="G220" i="15"/>
  <c r="G218" i="15"/>
  <c r="G217" i="15"/>
  <c r="G214" i="15"/>
  <c r="G213" i="15"/>
  <c r="G211" i="15"/>
  <c r="G210" i="15"/>
  <c r="G209" i="15"/>
  <c r="G78" i="12"/>
  <c r="G71" i="12"/>
  <c r="G70" i="12" s="1"/>
  <c r="L204" i="15"/>
  <c r="V253" i="15"/>
  <c r="V220" i="15"/>
  <c r="V218" i="15"/>
  <c r="V217" i="15"/>
  <c r="V214" i="15"/>
  <c r="V213" i="15"/>
  <c r="V211" i="15"/>
  <c r="V210" i="15"/>
  <c r="V209" i="15"/>
  <c r="V78" i="12"/>
  <c r="K233" i="15"/>
  <c r="K76" i="12"/>
  <c r="K71" i="12"/>
  <c r="K70" i="12" s="1"/>
  <c r="E5" i="4"/>
  <c r="E130" i="4" s="1"/>
  <c r="E3" i="4"/>
  <c r="T147" i="11"/>
  <c r="T132" i="11"/>
  <c r="T130" i="11"/>
  <c r="T129" i="11"/>
  <c r="T126" i="11"/>
  <c r="T125" i="11"/>
  <c r="T123" i="11"/>
  <c r="T122" i="11"/>
  <c r="T56" i="8"/>
  <c r="T52" i="8"/>
  <c r="T51" i="8" s="1"/>
  <c r="R117" i="11"/>
  <c r="J117" i="11"/>
  <c r="B117" i="11"/>
  <c r="I100" i="11"/>
  <c r="X100" i="11"/>
  <c r="M54" i="8"/>
  <c r="M101" i="4"/>
  <c r="B55" i="7"/>
  <c r="J52" i="7"/>
  <c r="F54" i="8"/>
  <c r="F101" i="4"/>
  <c r="K42" i="5"/>
  <c r="O44" i="5"/>
  <c r="N43" i="5"/>
  <c r="M47" i="5"/>
  <c r="K48" i="5"/>
  <c r="L44" i="5"/>
  <c r="J72" i="33"/>
  <c r="T72" i="33"/>
  <c r="X113" i="29"/>
  <c r="H194" i="23"/>
  <c r="N179" i="23"/>
  <c r="N176" i="23"/>
  <c r="N170" i="23"/>
  <c r="N175" i="23"/>
  <c r="N172" i="23"/>
  <c r="N62" i="20"/>
  <c r="J146" i="23"/>
  <c r="P146" i="23"/>
  <c r="E175" i="23"/>
  <c r="O146" i="23"/>
  <c r="V163" i="23"/>
  <c r="V151" i="23"/>
  <c r="V161" i="23"/>
  <c r="V155" i="23"/>
  <c r="V154" i="23"/>
  <c r="V158" i="23"/>
  <c r="V57" i="20"/>
  <c r="V56" i="20" s="1"/>
  <c r="V61" i="20"/>
  <c r="B175" i="23"/>
  <c r="T158" i="23"/>
  <c r="T163" i="23"/>
  <c r="T157" i="23"/>
  <c r="T151" i="23"/>
  <c r="T161" i="23"/>
  <c r="T155" i="23"/>
  <c r="T160" i="23"/>
  <c r="T154" i="23"/>
  <c r="T61" i="20"/>
  <c r="T57" i="20"/>
  <c r="T56" i="20" s="1"/>
  <c r="E160" i="23"/>
  <c r="X165" i="23"/>
  <c r="R229" i="19"/>
  <c r="R192" i="19"/>
  <c r="R191" i="19"/>
  <c r="R188" i="19"/>
  <c r="R187" i="19"/>
  <c r="R185" i="19"/>
  <c r="R183" i="19"/>
  <c r="R178" i="19" s="1"/>
  <c r="R81" i="16"/>
  <c r="W217" i="19"/>
  <c r="W176" i="19"/>
  <c r="W173" i="19"/>
  <c r="W172" i="19"/>
  <c r="W169" i="19"/>
  <c r="W168" i="19"/>
  <c r="W167" i="19"/>
  <c r="W165" i="19"/>
  <c r="W160" i="19" s="1"/>
  <c r="W80" i="16"/>
  <c r="W77" i="16"/>
  <c r="W76" i="16" s="1"/>
  <c r="P229" i="19"/>
  <c r="P192" i="19"/>
  <c r="P191" i="19"/>
  <c r="P188" i="19"/>
  <c r="P187" i="19"/>
  <c r="P185" i="19"/>
  <c r="P184" i="19"/>
  <c r="P183" i="19"/>
  <c r="P81" i="16"/>
  <c r="Q184" i="19"/>
  <c r="W171" i="19"/>
  <c r="T160" i="19"/>
  <c r="L160" i="19"/>
  <c r="D160" i="19"/>
  <c r="U175" i="18"/>
  <c r="U217" i="18"/>
  <c r="U167" i="18"/>
  <c r="U166" i="18"/>
  <c r="U165" i="18"/>
  <c r="U164" i="18"/>
  <c r="U163" i="18"/>
  <c r="U162" i="18"/>
  <c r="U161" i="18"/>
  <c r="U174" i="18"/>
  <c r="U170" i="18"/>
  <c r="U173" i="18"/>
  <c r="U169" i="18"/>
  <c r="U172" i="18"/>
  <c r="U168" i="18"/>
  <c r="U97" i="16"/>
  <c r="U95" i="16" s="1"/>
  <c r="P160" i="18"/>
  <c r="W160" i="17"/>
  <c r="N233" i="15"/>
  <c r="N76" i="12"/>
  <c r="N71" i="12"/>
  <c r="N70" i="12" s="1"/>
  <c r="L240" i="17"/>
  <c r="D204" i="15"/>
  <c r="N253" i="15"/>
  <c r="N220" i="15"/>
  <c r="N218" i="15"/>
  <c r="N217" i="15"/>
  <c r="N214" i="15"/>
  <c r="N213" i="15"/>
  <c r="N211" i="15"/>
  <c r="N210" i="15"/>
  <c r="N209" i="15"/>
  <c r="N78" i="12"/>
  <c r="U171" i="18"/>
  <c r="C233" i="15"/>
  <c r="C76" i="12"/>
  <c r="C71" i="12"/>
  <c r="C70" i="12" s="1"/>
  <c r="L147" i="11"/>
  <c r="L132" i="11"/>
  <c r="L130" i="11"/>
  <c r="L129" i="11"/>
  <c r="L126" i="11"/>
  <c r="L125" i="11"/>
  <c r="L123" i="11"/>
  <c r="L122" i="11"/>
  <c r="L56" i="8"/>
  <c r="L52" i="8"/>
  <c r="L51" i="8" s="1"/>
  <c r="Y100" i="11"/>
  <c r="O100" i="11"/>
  <c r="M117" i="11"/>
  <c r="U67" i="8"/>
  <c r="U156" i="4" s="1"/>
  <c r="B52" i="7"/>
  <c r="F117" i="11"/>
  <c r="K47" i="5"/>
  <c r="C41" i="5"/>
  <c r="X44" i="5"/>
  <c r="H42" i="5"/>
  <c r="W46" i="5"/>
  <c r="M44" i="5"/>
  <c r="R48" i="5"/>
  <c r="J113" i="29"/>
  <c r="O165" i="23"/>
  <c r="N171" i="23"/>
  <c r="G194" i="23"/>
  <c r="M160" i="23"/>
  <c r="N161" i="23"/>
  <c r="N155" i="23"/>
  <c r="N154" i="23"/>
  <c r="N158" i="23"/>
  <c r="N163" i="23"/>
  <c r="N151" i="23"/>
  <c r="N57" i="20"/>
  <c r="N56" i="20" s="1"/>
  <c r="N61" i="20"/>
  <c r="L163" i="23"/>
  <c r="L151" i="23"/>
  <c r="L161" i="23"/>
  <c r="L155" i="23"/>
  <c r="L160" i="23"/>
  <c r="L154" i="23"/>
  <c r="L158" i="23"/>
  <c r="L61" i="20"/>
  <c r="L57" i="20"/>
  <c r="L56" i="20" s="1"/>
  <c r="W132" i="23"/>
  <c r="M157" i="23"/>
  <c r="L157" i="23"/>
  <c r="R217" i="19"/>
  <c r="R176" i="19"/>
  <c r="R173" i="19"/>
  <c r="R172" i="19"/>
  <c r="R169" i="19"/>
  <c r="R168" i="19"/>
  <c r="R167" i="19"/>
  <c r="R165" i="19"/>
  <c r="R80" i="16"/>
  <c r="R77" i="16"/>
  <c r="R76" i="16" s="1"/>
  <c r="U160" i="19"/>
  <c r="J229" i="19"/>
  <c r="J192" i="19"/>
  <c r="J191" i="19"/>
  <c r="J188" i="19"/>
  <c r="J187" i="19"/>
  <c r="J185" i="19"/>
  <c r="J183" i="19"/>
  <c r="J81" i="16"/>
  <c r="J77" i="16"/>
  <c r="J76" i="16" s="1"/>
  <c r="P194" i="21"/>
  <c r="K178" i="19"/>
  <c r="O176" i="19"/>
  <c r="O173" i="19"/>
  <c r="O172" i="19"/>
  <c r="O169" i="19"/>
  <c r="O168" i="19"/>
  <c r="O167" i="19"/>
  <c r="O165" i="19"/>
  <c r="O217" i="19"/>
  <c r="O80" i="16"/>
  <c r="O77" i="16"/>
  <c r="O76" i="16" s="1"/>
  <c r="R184" i="19"/>
  <c r="H192" i="19"/>
  <c r="H191" i="19"/>
  <c r="H188" i="19"/>
  <c r="H187" i="19"/>
  <c r="H185" i="19"/>
  <c r="H184" i="19"/>
  <c r="H183" i="19"/>
  <c r="H229" i="19"/>
  <c r="H81" i="16"/>
  <c r="J160" i="19"/>
  <c r="B160" i="19"/>
  <c r="W166" i="18"/>
  <c r="O171" i="19"/>
  <c r="Y160" i="18"/>
  <c r="M174" i="18"/>
  <c r="M170" i="18"/>
  <c r="M167" i="18"/>
  <c r="M166" i="18"/>
  <c r="M165" i="18"/>
  <c r="M164" i="18"/>
  <c r="M163" i="18"/>
  <c r="M162" i="18"/>
  <c r="M161" i="18"/>
  <c r="M173" i="18"/>
  <c r="M169" i="18"/>
  <c r="M172" i="18"/>
  <c r="M168" i="18"/>
  <c r="M217" i="18"/>
  <c r="M175" i="18"/>
  <c r="M97" i="16"/>
  <c r="M95" i="16" s="1"/>
  <c r="L178" i="19"/>
  <c r="R204" i="15"/>
  <c r="Q240" i="17"/>
  <c r="U160" i="17"/>
  <c r="U229" i="17"/>
  <c r="F233" i="15"/>
  <c r="F76" i="12"/>
  <c r="F71" i="12"/>
  <c r="F70" i="12" s="1"/>
  <c r="C160" i="17"/>
  <c r="R53" i="16"/>
  <c r="R175" i="17"/>
  <c r="R173" i="17"/>
  <c r="R169" i="17"/>
  <c r="R167" i="17"/>
  <c r="R165" i="17"/>
  <c r="R163" i="17"/>
  <c r="R161" i="17"/>
  <c r="R174" i="17"/>
  <c r="R172" i="17"/>
  <c r="R170" i="17"/>
  <c r="R168" i="17"/>
  <c r="R166" i="17"/>
  <c r="R164" i="17"/>
  <c r="R162" i="17"/>
  <c r="F253" i="15"/>
  <c r="F220" i="15"/>
  <c r="F218" i="15"/>
  <c r="F217" i="15"/>
  <c r="F214" i="15"/>
  <c r="F213" i="15"/>
  <c r="F211" i="15"/>
  <c r="F210" i="15"/>
  <c r="F209" i="15"/>
  <c r="F78" i="12"/>
  <c r="C61" i="4"/>
  <c r="U100" i="11"/>
  <c r="D147" i="11"/>
  <c r="D132" i="11"/>
  <c r="D130" i="11"/>
  <c r="D129" i="11"/>
  <c r="D126" i="11"/>
  <c r="D125" i="11"/>
  <c r="D123" i="11"/>
  <c r="D122" i="11"/>
  <c r="D56" i="8"/>
  <c r="D52" i="8"/>
  <c r="D51" i="8" s="1"/>
  <c r="Q100" i="11"/>
  <c r="X132" i="11"/>
  <c r="X129" i="11"/>
  <c r="X126" i="11"/>
  <c r="X123" i="11"/>
  <c r="X147" i="11"/>
  <c r="X56" i="8"/>
  <c r="X52" i="8"/>
  <c r="X51" i="8" s="1"/>
  <c r="X130" i="11"/>
  <c r="X125" i="11"/>
  <c r="X122" i="11"/>
  <c r="V100" i="11"/>
  <c r="P100" i="11"/>
  <c r="E54" i="8"/>
  <c r="E101" i="4"/>
  <c r="M67" i="8"/>
  <c r="M156" i="4" s="1"/>
  <c r="H47" i="5"/>
  <c r="O46" i="5"/>
  <c r="N45" i="5"/>
  <c r="L72" i="33"/>
  <c r="T113" i="29"/>
  <c r="F176" i="23"/>
  <c r="F170" i="23"/>
  <c r="F175" i="23"/>
  <c r="F172" i="23"/>
  <c r="F179" i="23"/>
  <c r="F62" i="20"/>
  <c r="X146" i="23"/>
  <c r="E153" i="23"/>
  <c r="W146" i="23"/>
  <c r="U172" i="23"/>
  <c r="U179" i="23"/>
  <c r="U171" i="23"/>
  <c r="U176" i="23"/>
  <c r="U170" i="23"/>
  <c r="U62" i="20"/>
  <c r="F154" i="23"/>
  <c r="F158" i="23"/>
  <c r="F163" i="23"/>
  <c r="F151" i="23"/>
  <c r="F161" i="23"/>
  <c r="F155" i="23"/>
  <c r="F61" i="20"/>
  <c r="F57" i="20"/>
  <c r="F56" i="20" s="1"/>
  <c r="E157" i="23"/>
  <c r="P132" i="23"/>
  <c r="D161" i="23"/>
  <c r="D155" i="23"/>
  <c r="D160" i="23"/>
  <c r="D154" i="23"/>
  <c r="D158" i="23"/>
  <c r="D163" i="23"/>
  <c r="D151" i="23"/>
  <c r="D61" i="20"/>
  <c r="D57" i="20"/>
  <c r="D56" i="20" s="1"/>
  <c r="T153" i="23"/>
  <c r="I160" i="19"/>
  <c r="U178" i="19"/>
  <c r="M160" i="19"/>
  <c r="B229" i="19"/>
  <c r="B192" i="19"/>
  <c r="B191" i="19"/>
  <c r="B188" i="19"/>
  <c r="B187" i="19"/>
  <c r="B185" i="19"/>
  <c r="B183" i="19"/>
  <c r="B178" i="19" s="1"/>
  <c r="B81" i="16"/>
  <c r="B77" i="16"/>
  <c r="B76" i="16" s="1"/>
  <c r="C178" i="19"/>
  <c r="S160" i="19"/>
  <c r="G176" i="19"/>
  <c r="G173" i="19"/>
  <c r="G172" i="19"/>
  <c r="G169" i="19"/>
  <c r="G168" i="19"/>
  <c r="G167" i="19"/>
  <c r="G165" i="19"/>
  <c r="G217" i="19"/>
  <c r="G80" i="16"/>
  <c r="G77" i="16"/>
  <c r="G76" i="16" s="1"/>
  <c r="V217" i="19"/>
  <c r="V176" i="19"/>
  <c r="V173" i="19"/>
  <c r="V172" i="19"/>
  <c r="V171" i="19"/>
  <c r="V169" i="19"/>
  <c r="V168" i="19"/>
  <c r="V167" i="19"/>
  <c r="V165" i="19"/>
  <c r="V80" i="16"/>
  <c r="V77" i="16"/>
  <c r="V76" i="16" s="1"/>
  <c r="S160" i="18"/>
  <c r="W217" i="18"/>
  <c r="W175" i="18"/>
  <c r="W174" i="18"/>
  <c r="W173" i="18"/>
  <c r="W172" i="18"/>
  <c r="W170" i="18"/>
  <c r="W169" i="18"/>
  <c r="W168" i="18"/>
  <c r="W167" i="18"/>
  <c r="W165" i="18"/>
  <c r="W164" i="18"/>
  <c r="W163" i="18"/>
  <c r="W162" i="18"/>
  <c r="W161" i="18"/>
  <c r="W97" i="16"/>
  <c r="W95" i="16" s="1"/>
  <c r="V175" i="18"/>
  <c r="V217" i="18"/>
  <c r="V167" i="18"/>
  <c r="V165" i="18"/>
  <c r="V164" i="18"/>
  <c r="V163" i="18"/>
  <c r="V162" i="18"/>
  <c r="V161" i="18"/>
  <c r="V174" i="18"/>
  <c r="V170" i="18"/>
  <c r="V173" i="18"/>
  <c r="V169" i="18"/>
  <c r="V172" i="18"/>
  <c r="V168" i="18"/>
  <c r="V97" i="16"/>
  <c r="V95" i="16" s="1"/>
  <c r="Q160" i="18"/>
  <c r="E173" i="18"/>
  <c r="E169" i="18"/>
  <c r="E167" i="18"/>
  <c r="E166" i="18"/>
  <c r="E165" i="18"/>
  <c r="E164" i="18"/>
  <c r="E163" i="18"/>
  <c r="E162" i="18"/>
  <c r="E161" i="18"/>
  <c r="E172" i="18"/>
  <c r="E168" i="18"/>
  <c r="E217" i="18"/>
  <c r="E175" i="18"/>
  <c r="E174" i="18"/>
  <c r="E170" i="18"/>
  <c r="E97" i="16"/>
  <c r="E95" i="16" s="1"/>
  <c r="T178" i="19"/>
  <c r="J204" i="15"/>
  <c r="R233" i="15"/>
  <c r="R76" i="12"/>
  <c r="R71" i="12"/>
  <c r="R70" i="12" s="1"/>
  <c r="F171" i="18"/>
  <c r="D240" i="17"/>
  <c r="J53" i="16"/>
  <c r="J174" i="17"/>
  <c r="J172" i="17"/>
  <c r="J170" i="17"/>
  <c r="J168" i="17"/>
  <c r="J166" i="17"/>
  <c r="J164" i="17"/>
  <c r="J162" i="17"/>
  <c r="J175" i="17"/>
  <c r="J173" i="17"/>
  <c r="J169" i="17"/>
  <c r="J167" i="17"/>
  <c r="J165" i="17"/>
  <c r="J163" i="17"/>
  <c r="J161" i="17"/>
  <c r="E171" i="18"/>
  <c r="S204" i="15"/>
  <c r="F91" i="16"/>
  <c r="F89" i="16" s="1"/>
  <c r="F52" i="16"/>
  <c r="F62" i="4"/>
  <c r="F135" i="4" s="1"/>
  <c r="H100" i="11"/>
  <c r="H147" i="11"/>
  <c r="H132" i="11"/>
  <c r="H129" i="11"/>
  <c r="H126" i="11"/>
  <c r="H123" i="11"/>
  <c r="H56" i="8"/>
  <c r="H52" i="8"/>
  <c r="H51" i="8" s="1"/>
  <c r="H130" i="11"/>
  <c r="H125" i="11"/>
  <c r="H122" i="11"/>
  <c r="N100" i="11"/>
  <c r="G100" i="11"/>
  <c r="W100" i="11"/>
  <c r="E117" i="11"/>
  <c r="B54" i="7"/>
  <c r="Q42" i="5"/>
  <c r="D113" i="4" l="1"/>
  <c r="D77" i="20"/>
  <c r="D168" i="4" s="1"/>
  <c r="B113" i="4"/>
  <c r="B77" i="20"/>
  <c r="B168" i="4" s="1"/>
  <c r="R114" i="4"/>
  <c r="R59" i="20"/>
  <c r="R78" i="20"/>
  <c r="R169" i="4" s="1"/>
  <c r="Y113" i="4"/>
  <c r="Y77" i="20"/>
  <c r="Y168" i="4" s="1"/>
  <c r="Y59" i="20"/>
  <c r="K115" i="4"/>
  <c r="K59" i="20"/>
  <c r="K79" i="20"/>
  <c r="K170" i="4" s="1"/>
  <c r="R115" i="4"/>
  <c r="R79" i="20"/>
  <c r="R170" i="4" s="1"/>
  <c r="T115" i="4"/>
  <c r="T79" i="20"/>
  <c r="T170" i="4" s="1"/>
  <c r="E113" i="4"/>
  <c r="E77" i="20"/>
  <c r="E168" i="4" s="1"/>
  <c r="I115" i="4"/>
  <c r="I79" i="20"/>
  <c r="I170" i="4" s="1"/>
  <c r="I113" i="4"/>
  <c r="I77" i="20"/>
  <c r="I168" i="4" s="1"/>
  <c r="I59" i="20"/>
  <c r="C59" i="20"/>
  <c r="C113" i="4"/>
  <c r="C77" i="20"/>
  <c r="C168" i="4" s="1"/>
  <c r="I114" i="4"/>
  <c r="I78" i="20"/>
  <c r="I169" i="4" s="1"/>
  <c r="W76" i="20"/>
  <c r="W167" i="4" s="1"/>
  <c r="V113" i="4"/>
  <c r="V77" i="20"/>
  <c r="V168" i="4" s="1"/>
  <c r="Y115" i="4"/>
  <c r="Y79" i="20"/>
  <c r="Y170" i="4" s="1"/>
  <c r="S114" i="4"/>
  <c r="S78" i="20"/>
  <c r="S169" i="4" s="1"/>
  <c r="S59" i="20"/>
  <c r="E132" i="23"/>
  <c r="Q114" i="4"/>
  <c r="Q78" i="20"/>
  <c r="Q169" i="4" s="1"/>
  <c r="B114" i="4"/>
  <c r="B78" i="20"/>
  <c r="B169" i="4" s="1"/>
  <c r="R146" i="23"/>
  <c r="H76" i="20"/>
  <c r="H167" i="4" s="1"/>
  <c r="O115" i="4"/>
  <c r="O79" i="20"/>
  <c r="O170" i="4" s="1"/>
  <c r="O59" i="20"/>
  <c r="Y114" i="4"/>
  <c r="Y78" i="20"/>
  <c r="Y169" i="4" s="1"/>
  <c r="F113" i="4"/>
  <c r="F77" i="20"/>
  <c r="F168" i="4" s="1"/>
  <c r="J113" i="4"/>
  <c r="J59" i="20"/>
  <c r="J77" i="20"/>
  <c r="J168" i="4" s="1"/>
  <c r="S115" i="4"/>
  <c r="S79" i="20"/>
  <c r="S170" i="4" s="1"/>
  <c r="K109" i="4"/>
  <c r="K79" i="16"/>
  <c r="K101" i="16"/>
  <c r="K164" i="4" s="1"/>
  <c r="U100" i="16"/>
  <c r="U163" i="4" s="1"/>
  <c r="C79" i="16"/>
  <c r="C110" i="4"/>
  <c r="C102" i="16"/>
  <c r="C165" i="4" s="1"/>
  <c r="S109" i="4"/>
  <c r="S101" i="16"/>
  <c r="S164" i="4" s="1"/>
  <c r="S79" i="16"/>
  <c r="P178" i="19"/>
  <c r="K110" i="4"/>
  <c r="K102" i="16"/>
  <c r="K165" i="4" s="1"/>
  <c r="I160" i="18"/>
  <c r="O160" i="18"/>
  <c r="H160" i="18"/>
  <c r="D160" i="17"/>
  <c r="Q62" i="4"/>
  <c r="Q135" i="4" s="1"/>
  <c r="Q52" i="16"/>
  <c r="Q61" i="4" s="1"/>
  <c r="Q134" i="4" s="1"/>
  <c r="Q91" i="16"/>
  <c r="Q89" i="16" s="1"/>
  <c r="Q101" i="16"/>
  <c r="Q164" i="4" s="1"/>
  <c r="X62" i="4"/>
  <c r="X135" i="4" s="1"/>
  <c r="X52" i="16"/>
  <c r="X61" i="4" s="1"/>
  <c r="X134" i="4" s="1"/>
  <c r="X91" i="16"/>
  <c r="X89" i="16" s="1"/>
  <c r="I52" i="16"/>
  <c r="I61" i="4" s="1"/>
  <c r="I134" i="4" s="1"/>
  <c r="I62" i="4"/>
  <c r="I135" i="4" s="1"/>
  <c r="I101" i="16"/>
  <c r="I164" i="4" s="1"/>
  <c r="I91" i="16"/>
  <c r="I89" i="16" s="1"/>
  <c r="H62" i="4"/>
  <c r="H135" i="4" s="1"/>
  <c r="H91" i="16"/>
  <c r="H89" i="16" s="1"/>
  <c r="H52" i="16"/>
  <c r="H61" i="4" s="1"/>
  <c r="P52" i="16"/>
  <c r="P61" i="4" s="1"/>
  <c r="P62" i="4"/>
  <c r="P135" i="4" s="1"/>
  <c r="P91" i="16"/>
  <c r="P89" i="16" s="1"/>
  <c r="Y101" i="16"/>
  <c r="Y164" i="4" s="1"/>
  <c r="Y62" i="4"/>
  <c r="Y135" i="4" s="1"/>
  <c r="Y52" i="16"/>
  <c r="Y61" i="4" s="1"/>
  <c r="Y134" i="4" s="1"/>
  <c r="Y91" i="16"/>
  <c r="Y89" i="16" s="1"/>
  <c r="R160" i="17"/>
  <c r="U51" i="4"/>
  <c r="M51" i="4"/>
  <c r="W47" i="7"/>
  <c r="T102" i="4"/>
  <c r="T96" i="12"/>
  <c r="T157" i="4" s="1"/>
  <c r="I105" i="4"/>
  <c r="I75" i="12"/>
  <c r="L105" i="4"/>
  <c r="L75" i="12"/>
  <c r="M105" i="4"/>
  <c r="M75" i="12"/>
  <c r="M104" i="4" s="1"/>
  <c r="Q75" i="12"/>
  <c r="Q105" i="4"/>
  <c r="Y75" i="12"/>
  <c r="Y105" i="4"/>
  <c r="W130" i="4"/>
  <c r="I55" i="4"/>
  <c r="I130" i="4" s="1"/>
  <c r="R130" i="4"/>
  <c r="Y55" i="4"/>
  <c r="Y130" i="4" s="1"/>
  <c r="X130" i="4"/>
  <c r="X51" i="4"/>
  <c r="D96" i="12"/>
  <c r="D157" i="4" s="1"/>
  <c r="D55" i="4"/>
  <c r="D130" i="4" s="1"/>
  <c r="L55" i="4"/>
  <c r="L130" i="4" s="1"/>
  <c r="Y47" i="7"/>
  <c r="P100" i="4"/>
  <c r="P66" i="8"/>
  <c r="P155" i="4" s="1"/>
  <c r="K100" i="4"/>
  <c r="K54" i="8"/>
  <c r="K66" i="8"/>
  <c r="K155" i="4" s="1"/>
  <c r="Y54" i="8"/>
  <c r="Y100" i="4"/>
  <c r="Y66" i="8"/>
  <c r="Y155" i="4" s="1"/>
  <c r="S54" i="8"/>
  <c r="S100" i="4"/>
  <c r="S66" i="8"/>
  <c r="S155" i="4" s="1"/>
  <c r="X100" i="4"/>
  <c r="X66" i="8"/>
  <c r="X155" i="4" s="1"/>
  <c r="G101" i="4"/>
  <c r="G67" i="8"/>
  <c r="G156" i="4" s="1"/>
  <c r="G54" i="8"/>
  <c r="Q65" i="8"/>
  <c r="Q154" i="4" s="1"/>
  <c r="W101" i="4"/>
  <c r="W67" i="8"/>
  <c r="W156" i="4" s="1"/>
  <c r="P54" i="8"/>
  <c r="P99" i="4" s="1"/>
  <c r="J65" i="8"/>
  <c r="J154" i="4" s="1"/>
  <c r="W100" i="4"/>
  <c r="W66" i="8"/>
  <c r="W155" i="4" s="1"/>
  <c r="W54" i="8"/>
  <c r="X117" i="11"/>
  <c r="D47" i="7"/>
  <c r="I129" i="4"/>
  <c r="I51" i="4"/>
  <c r="G129" i="4"/>
  <c r="G51" i="4"/>
  <c r="P47" i="7"/>
  <c r="Y129" i="4"/>
  <c r="Y51" i="4"/>
  <c r="X47" i="7"/>
  <c r="O129" i="4"/>
  <c r="O51" i="4"/>
  <c r="W129" i="4"/>
  <c r="W51" i="4"/>
  <c r="H47" i="7"/>
  <c r="O47" i="7"/>
  <c r="Q129" i="4"/>
  <c r="Q51" i="4"/>
  <c r="L47" i="7"/>
  <c r="G47" i="7"/>
  <c r="C47" i="7"/>
  <c r="R47" i="7"/>
  <c r="V47" i="7"/>
  <c r="M47" i="7"/>
  <c r="D5" i="5"/>
  <c r="V44" i="5"/>
  <c r="V42" i="5"/>
  <c r="V43" i="5"/>
  <c r="V46" i="5"/>
  <c r="V47" i="5"/>
  <c r="Q44" i="5"/>
  <c r="Q41" i="5" s="1"/>
  <c r="I5" i="5"/>
  <c r="I48" i="5"/>
  <c r="P5" i="5"/>
  <c r="P48" i="5"/>
  <c r="L45" i="5"/>
  <c r="L42" i="5"/>
  <c r="L41" i="5" s="1"/>
  <c r="L43" i="5"/>
  <c r="L46" i="5"/>
  <c r="L47" i="5"/>
  <c r="F47" i="7"/>
  <c r="H48" i="5"/>
  <c r="F46" i="5"/>
  <c r="F44" i="5"/>
  <c r="F45" i="5"/>
  <c r="U5" i="5"/>
  <c r="X48" i="5"/>
  <c r="X42" i="5"/>
  <c r="X41" i="5" s="1"/>
  <c r="Q47" i="7"/>
  <c r="K47" i="7"/>
  <c r="Q46" i="5"/>
  <c r="R47" i="5"/>
  <c r="R42" i="5"/>
  <c r="R41" i="5" s="1"/>
  <c r="R43" i="5"/>
  <c r="R44" i="5"/>
  <c r="R45" i="5"/>
  <c r="R46" i="5"/>
  <c r="N48" i="5"/>
  <c r="W41" i="5"/>
  <c r="S47" i="7"/>
  <c r="X43" i="5"/>
  <c r="U47" i="7"/>
  <c r="H45" i="5"/>
  <c r="Q47" i="5"/>
  <c r="N47" i="7"/>
  <c r="T5" i="5"/>
  <c r="O48" i="5"/>
  <c r="O42" i="5"/>
  <c r="O41" i="5" s="1"/>
  <c r="O43" i="5"/>
  <c r="O47" i="5"/>
  <c r="Q45" i="5"/>
  <c r="Q43" i="5"/>
  <c r="Y5" i="5"/>
  <c r="Y48" i="5"/>
  <c r="B42" i="5"/>
  <c r="B43" i="5"/>
  <c r="B44" i="5"/>
  <c r="B45" i="5"/>
  <c r="B46" i="5"/>
  <c r="B47" i="5"/>
  <c r="F43" i="5"/>
  <c r="F41" i="5" s="1"/>
  <c r="G5" i="5"/>
  <c r="G48" i="5"/>
  <c r="J5" i="5"/>
  <c r="V48" i="5"/>
  <c r="M41" i="5"/>
  <c r="V45" i="5"/>
  <c r="X47" i="5"/>
  <c r="L48" i="5"/>
  <c r="N42" i="5"/>
  <c r="N41" i="5" s="1"/>
  <c r="B48" i="5"/>
  <c r="B41" i="5" s="1"/>
  <c r="T47" i="7"/>
  <c r="H44" i="5"/>
  <c r="H41" i="5" s="1"/>
  <c r="J47" i="7"/>
  <c r="I47" i="7"/>
  <c r="F48" i="5"/>
  <c r="X46" i="5"/>
  <c r="E47" i="7"/>
  <c r="E5" i="5"/>
  <c r="F61" i="4"/>
  <c r="E160" i="18"/>
  <c r="V79" i="16"/>
  <c r="V108" i="4" s="1"/>
  <c r="V109" i="4"/>
  <c r="X54" i="8"/>
  <c r="X101" i="4"/>
  <c r="X67" i="8"/>
  <c r="X156" i="4" s="1"/>
  <c r="F107" i="4"/>
  <c r="F101" i="12"/>
  <c r="F162" i="4" s="1"/>
  <c r="J79" i="16"/>
  <c r="J108" i="4" s="1"/>
  <c r="J110" i="4"/>
  <c r="J102" i="16"/>
  <c r="J165" i="4" s="1"/>
  <c r="L59" i="20"/>
  <c r="L114" i="4"/>
  <c r="L78" i="20"/>
  <c r="L169" i="4" s="1"/>
  <c r="B47" i="7"/>
  <c r="N204" i="15"/>
  <c r="K75" i="12"/>
  <c r="K105" i="4"/>
  <c r="M59" i="20"/>
  <c r="M114" i="4"/>
  <c r="M78" i="20"/>
  <c r="M169" i="4" s="1"/>
  <c r="M204" i="15"/>
  <c r="X204" i="15"/>
  <c r="F160" i="19"/>
  <c r="B52" i="16"/>
  <c r="B101" i="16"/>
  <c r="B164" i="4" s="1"/>
  <c r="B91" i="16"/>
  <c r="B62" i="4"/>
  <c r="B135" i="4" s="1"/>
  <c r="N79" i="16"/>
  <c r="N108" i="4" s="1"/>
  <c r="N109" i="4"/>
  <c r="Q165" i="23"/>
  <c r="H54" i="8"/>
  <c r="H101" i="4"/>
  <c r="H67" i="8"/>
  <c r="H156" i="4" s="1"/>
  <c r="V160" i="19"/>
  <c r="B79" i="16"/>
  <c r="B108" i="4" s="1"/>
  <c r="B110" i="4"/>
  <c r="B102" i="16"/>
  <c r="B165" i="4" s="1"/>
  <c r="F146" i="23"/>
  <c r="F204" i="15"/>
  <c r="O79" i="16"/>
  <c r="O109" i="4"/>
  <c r="O101" i="16"/>
  <c r="O164" i="4" s="1"/>
  <c r="J178" i="19"/>
  <c r="N114" i="4"/>
  <c r="N59" i="20"/>
  <c r="N78" i="20"/>
  <c r="N169" i="4" s="1"/>
  <c r="W79" i="16"/>
  <c r="W109" i="4"/>
  <c r="W101" i="16"/>
  <c r="W164" i="4" s="1"/>
  <c r="T59" i="20"/>
  <c r="T114" i="4"/>
  <c r="T78" i="20"/>
  <c r="T169" i="4" s="1"/>
  <c r="M99" i="4"/>
  <c r="M65" i="8"/>
  <c r="M154" i="4" s="1"/>
  <c r="E128" i="4"/>
  <c r="I178" i="19"/>
  <c r="D115" i="4"/>
  <c r="D79" i="20"/>
  <c r="D170" i="4" s="1"/>
  <c r="S75" i="12"/>
  <c r="S105" i="4"/>
  <c r="E114" i="4"/>
  <c r="E78" i="20"/>
  <c r="E169" i="4" s="1"/>
  <c r="E59" i="20"/>
  <c r="E115" i="4"/>
  <c r="E79" i="20"/>
  <c r="E170" i="4" s="1"/>
  <c r="V165" i="23"/>
  <c r="B165" i="23"/>
  <c r="H79" i="16"/>
  <c r="H109" i="4"/>
  <c r="H101" i="16"/>
  <c r="H164" i="4" s="1"/>
  <c r="U146" i="23"/>
  <c r="B160" i="17"/>
  <c r="N160" i="18"/>
  <c r="J52" i="16"/>
  <c r="J101" i="16"/>
  <c r="J164" i="4" s="1"/>
  <c r="J91" i="16"/>
  <c r="J62" i="4"/>
  <c r="J135" i="4" s="1"/>
  <c r="D59" i="20"/>
  <c r="D114" i="4"/>
  <c r="D78" i="20"/>
  <c r="D169" i="4" s="1"/>
  <c r="E99" i="4"/>
  <c r="E65" i="8"/>
  <c r="E154" i="4" s="1"/>
  <c r="L54" i="8"/>
  <c r="L101" i="4"/>
  <c r="L67" i="8"/>
  <c r="L156" i="4" s="1"/>
  <c r="P110" i="4"/>
  <c r="P102" i="16"/>
  <c r="P165" i="4" s="1"/>
  <c r="N115" i="4"/>
  <c r="N79" i="20"/>
  <c r="N170" i="4" s="1"/>
  <c r="G73" i="12"/>
  <c r="G107" i="4"/>
  <c r="G101" i="12"/>
  <c r="G162" i="4" s="1"/>
  <c r="O73" i="12"/>
  <c r="O107" i="4"/>
  <c r="O101" i="12"/>
  <c r="O162" i="4" s="1"/>
  <c r="D101" i="16"/>
  <c r="D164" i="4" s="1"/>
  <c r="D91" i="16"/>
  <c r="D52" i="16"/>
  <c r="D62" i="4"/>
  <c r="D135" i="4" s="1"/>
  <c r="N99" i="4"/>
  <c r="N65" i="8"/>
  <c r="N154" i="4" s="1"/>
  <c r="E73" i="12"/>
  <c r="E107" i="4"/>
  <c r="E101" i="12"/>
  <c r="E162" i="4" s="1"/>
  <c r="V61" i="4"/>
  <c r="F160" i="18"/>
  <c r="J75" i="12"/>
  <c r="J105" i="4"/>
  <c r="R75" i="12"/>
  <c r="R105" i="4"/>
  <c r="V160" i="18"/>
  <c r="D146" i="23"/>
  <c r="F165" i="23"/>
  <c r="C134" i="4"/>
  <c r="C51" i="4"/>
  <c r="R52" i="16"/>
  <c r="R101" i="16"/>
  <c r="R164" i="4" s="1"/>
  <c r="R91" i="16"/>
  <c r="R62" i="4"/>
  <c r="R135" i="4" s="1"/>
  <c r="O160" i="19"/>
  <c r="N146" i="23"/>
  <c r="L117" i="11"/>
  <c r="U160" i="18"/>
  <c r="R110" i="4"/>
  <c r="R102" i="16"/>
  <c r="R165" i="4" s="1"/>
  <c r="V146" i="23"/>
  <c r="K41" i="5"/>
  <c r="G204" i="15"/>
  <c r="X110" i="4"/>
  <c r="X102" i="16"/>
  <c r="X165" i="4" s="1"/>
  <c r="K134" i="4"/>
  <c r="K51" i="4"/>
  <c r="O204" i="15"/>
  <c r="H75" i="12"/>
  <c r="H105" i="4"/>
  <c r="E146" i="23"/>
  <c r="E165" i="23"/>
  <c r="E204" i="15"/>
  <c r="W73" i="12"/>
  <c r="W107" i="4"/>
  <c r="W101" i="12"/>
  <c r="W162" i="4" s="1"/>
  <c r="H160" i="19"/>
  <c r="X79" i="16"/>
  <c r="X109" i="4"/>
  <c r="X101" i="16"/>
  <c r="X164" i="4" s="1"/>
  <c r="J160" i="17"/>
  <c r="G79" i="16"/>
  <c r="G109" i="4"/>
  <c r="G101" i="16"/>
  <c r="G164" i="4" s="1"/>
  <c r="D54" i="8"/>
  <c r="D101" i="4"/>
  <c r="D67" i="8"/>
  <c r="D156" i="4" s="1"/>
  <c r="R79" i="16"/>
  <c r="R108" i="4" s="1"/>
  <c r="R109" i="4"/>
  <c r="C75" i="12"/>
  <c r="C105" i="4"/>
  <c r="T54" i="8"/>
  <c r="T101" i="4"/>
  <c r="T67" i="8"/>
  <c r="T156" i="4" s="1"/>
  <c r="N110" i="4"/>
  <c r="N102" i="16"/>
  <c r="N165" i="4" s="1"/>
  <c r="D165" i="23"/>
  <c r="S134" i="4"/>
  <c r="S51" i="4"/>
  <c r="H107" i="4"/>
  <c r="H101" i="12"/>
  <c r="H162" i="4" s="1"/>
  <c r="Q79" i="16"/>
  <c r="Q110" i="4"/>
  <c r="Q102" i="16"/>
  <c r="Q165" i="4" s="1"/>
  <c r="U99" i="4"/>
  <c r="U65" i="8"/>
  <c r="U154" i="4" s="1"/>
  <c r="W204" i="15"/>
  <c r="L101" i="16"/>
  <c r="L164" i="4" s="1"/>
  <c r="L91" i="16"/>
  <c r="L52" i="16"/>
  <c r="L62" i="4"/>
  <c r="L135" i="4" s="1"/>
  <c r="V101" i="16"/>
  <c r="V164" i="4" s="1"/>
  <c r="T101" i="16"/>
  <c r="T164" i="4" s="1"/>
  <c r="T91" i="16"/>
  <c r="T52" i="16"/>
  <c r="T62" i="4"/>
  <c r="T135" i="4" s="1"/>
  <c r="T160" i="17"/>
  <c r="P79" i="16"/>
  <c r="P109" i="4"/>
  <c r="P101" i="16"/>
  <c r="P164" i="4" s="1"/>
  <c r="M115" i="4"/>
  <c r="M79" i="20"/>
  <c r="M170" i="4" s="1"/>
  <c r="U73" i="12"/>
  <c r="U107" i="4"/>
  <c r="U101" i="12"/>
  <c r="U162" i="4" s="1"/>
  <c r="H117" i="11"/>
  <c r="U115" i="4"/>
  <c r="U79" i="20"/>
  <c r="U170" i="4" s="1"/>
  <c r="D117" i="11"/>
  <c r="H110" i="4"/>
  <c r="H102" i="16"/>
  <c r="H165" i="4" s="1"/>
  <c r="R160" i="19"/>
  <c r="N75" i="12"/>
  <c r="N105" i="4"/>
  <c r="V59" i="20"/>
  <c r="V114" i="4"/>
  <c r="V78" i="20"/>
  <c r="V169" i="4" s="1"/>
  <c r="N165" i="23"/>
  <c r="F99" i="4"/>
  <c r="F65" i="8"/>
  <c r="F154" i="4" s="1"/>
  <c r="T117" i="11"/>
  <c r="V107" i="4"/>
  <c r="V101" i="12"/>
  <c r="V162" i="4" s="1"/>
  <c r="X178" i="19"/>
  <c r="N178" i="19"/>
  <c r="H204" i="15"/>
  <c r="Q178" i="19"/>
  <c r="L160" i="17"/>
  <c r="Y79" i="16"/>
  <c r="Y110" i="4"/>
  <c r="Y102" i="16"/>
  <c r="Y165" i="4" s="1"/>
  <c r="G160" i="18"/>
  <c r="U59" i="20"/>
  <c r="U114" i="4"/>
  <c r="U78" i="20"/>
  <c r="U169" i="4" s="1"/>
  <c r="M165" i="23"/>
  <c r="U204" i="15"/>
  <c r="X160" i="19"/>
  <c r="W160" i="18"/>
  <c r="G160" i="19"/>
  <c r="F114" i="4"/>
  <c r="F78" i="20"/>
  <c r="F169" i="4" s="1"/>
  <c r="F59" i="20"/>
  <c r="U165" i="23"/>
  <c r="L146" i="23"/>
  <c r="T146" i="23"/>
  <c r="V204" i="15"/>
  <c r="V75" i="12"/>
  <c r="V105" i="4"/>
  <c r="U128" i="4"/>
  <c r="P107" i="4"/>
  <c r="P101" i="12"/>
  <c r="P162" i="4" s="1"/>
  <c r="M146" i="23"/>
  <c r="B75" i="12"/>
  <c r="B105" i="4"/>
  <c r="F79" i="16"/>
  <c r="F108" i="4" s="1"/>
  <c r="F109" i="4"/>
  <c r="P160" i="19"/>
  <c r="V99" i="4"/>
  <c r="V65" i="8"/>
  <c r="Q59" i="20"/>
  <c r="Q115" i="4"/>
  <c r="Q79" i="20"/>
  <c r="Q170" i="4" s="1"/>
  <c r="F115" i="4"/>
  <c r="F79" i="20"/>
  <c r="F170" i="4" s="1"/>
  <c r="F75" i="12"/>
  <c r="F105" i="4"/>
  <c r="M160" i="18"/>
  <c r="H178" i="19"/>
  <c r="N107" i="4"/>
  <c r="N101" i="12"/>
  <c r="N162" i="4" s="1"/>
  <c r="I79" i="16"/>
  <c r="I110" i="4"/>
  <c r="I102" i="16"/>
  <c r="I165" i="4" s="1"/>
  <c r="M128" i="4"/>
  <c r="V115" i="4"/>
  <c r="V79" i="20"/>
  <c r="V170" i="4" s="1"/>
  <c r="B79" i="20"/>
  <c r="B170" i="4" s="1"/>
  <c r="B115" i="4"/>
  <c r="B59" i="20"/>
  <c r="P204" i="15"/>
  <c r="P75" i="12"/>
  <c r="P105" i="4"/>
  <c r="Y178" i="19"/>
  <c r="M107" i="4"/>
  <c r="M101" i="12"/>
  <c r="M162" i="4" s="1"/>
  <c r="X107" i="4"/>
  <c r="X101" i="12"/>
  <c r="X162" i="4" s="1"/>
  <c r="X75" i="12"/>
  <c r="X105" i="4"/>
  <c r="N61" i="4"/>
  <c r="C112" i="4" l="1"/>
  <c r="C76" i="20"/>
  <c r="C167" i="4" s="1"/>
  <c r="J76" i="20"/>
  <c r="J167" i="4" s="1"/>
  <c r="J112" i="4"/>
  <c r="I112" i="4"/>
  <c r="I76" i="20"/>
  <c r="I167" i="4" s="1"/>
  <c r="K112" i="4"/>
  <c r="K76" i="20"/>
  <c r="K167" i="4" s="1"/>
  <c r="O112" i="4"/>
  <c r="O76" i="20"/>
  <c r="O167" i="4" s="1"/>
  <c r="Y112" i="4"/>
  <c r="Y76" i="20"/>
  <c r="Y167" i="4" s="1"/>
  <c r="S112" i="4"/>
  <c r="S76" i="20"/>
  <c r="S167" i="4" s="1"/>
  <c r="R76" i="20"/>
  <c r="R167" i="4" s="1"/>
  <c r="R112" i="4"/>
  <c r="C108" i="4"/>
  <c r="C100" i="16"/>
  <c r="C163" i="4" s="1"/>
  <c r="S108" i="4"/>
  <c r="S100" i="16"/>
  <c r="S163" i="4" s="1"/>
  <c r="K108" i="4"/>
  <c r="K100" i="16"/>
  <c r="K163" i="4" s="1"/>
  <c r="P134" i="4"/>
  <c r="P51" i="4"/>
  <c r="H134" i="4"/>
  <c r="H51" i="4"/>
  <c r="N100" i="16"/>
  <c r="N163" i="4" s="1"/>
  <c r="V100" i="16"/>
  <c r="V163" i="4" s="1"/>
  <c r="Q104" i="4"/>
  <c r="Q73" i="12"/>
  <c r="I73" i="12"/>
  <c r="I104" i="4"/>
  <c r="Y73" i="12"/>
  <c r="Y104" i="4"/>
  <c r="L104" i="4"/>
  <c r="L73" i="12"/>
  <c r="M73" i="12"/>
  <c r="W99" i="4"/>
  <c r="W65" i="8"/>
  <c r="W154" i="4" s="1"/>
  <c r="P65" i="8"/>
  <c r="K99" i="4"/>
  <c r="K65" i="8"/>
  <c r="K154" i="4" s="1"/>
  <c r="Y99" i="4"/>
  <c r="Y65" i="8"/>
  <c r="Y154" i="4" s="1"/>
  <c r="G99" i="4"/>
  <c r="G65" i="8"/>
  <c r="G154" i="4" s="1"/>
  <c r="S99" i="4"/>
  <c r="S65" i="8"/>
  <c r="S154" i="4" s="1"/>
  <c r="U44" i="5"/>
  <c r="U42" i="5"/>
  <c r="U43" i="5"/>
  <c r="U47" i="5"/>
  <c r="U46" i="5"/>
  <c r="U45" i="5"/>
  <c r="U48" i="5"/>
  <c r="T42" i="5"/>
  <c r="T46" i="5"/>
  <c r="T44" i="5"/>
  <c r="T45" i="5"/>
  <c r="T47" i="5"/>
  <c r="T43" i="5"/>
  <c r="T41" i="5" s="1"/>
  <c r="J42" i="5"/>
  <c r="J43" i="5"/>
  <c r="J44" i="5"/>
  <c r="J45" i="5"/>
  <c r="J46" i="5"/>
  <c r="J47" i="5"/>
  <c r="P46" i="5"/>
  <c r="P44" i="5"/>
  <c r="P45" i="5"/>
  <c r="P42" i="5"/>
  <c r="P41" i="5" s="1"/>
  <c r="P43" i="5"/>
  <c r="P47" i="5"/>
  <c r="G45" i="5"/>
  <c r="G46" i="5"/>
  <c r="G42" i="5"/>
  <c r="G44" i="5"/>
  <c r="G43" i="5"/>
  <c r="G47" i="5"/>
  <c r="J48" i="5"/>
  <c r="E43" i="5"/>
  <c r="E47" i="5"/>
  <c r="E45" i="5"/>
  <c r="E46" i="5"/>
  <c r="E42" i="5"/>
  <c r="E44" i="5"/>
  <c r="I46" i="5"/>
  <c r="I44" i="5"/>
  <c r="I45" i="5"/>
  <c r="I42" i="5"/>
  <c r="I47" i="5"/>
  <c r="I43" i="5"/>
  <c r="I41" i="5" s="1"/>
  <c r="E48" i="5"/>
  <c r="D44" i="5"/>
  <c r="D42" i="5"/>
  <c r="D46" i="5"/>
  <c r="D47" i="5"/>
  <c r="D43" i="5"/>
  <c r="D45" i="5"/>
  <c r="T48" i="5"/>
  <c r="D48" i="5"/>
  <c r="V41" i="5"/>
  <c r="Y42" i="5"/>
  <c r="Y43" i="5"/>
  <c r="Y44" i="5"/>
  <c r="Y46" i="5"/>
  <c r="Y47" i="5"/>
  <c r="Y45" i="5"/>
  <c r="F112" i="4"/>
  <c r="F76" i="20"/>
  <c r="F167" i="4" s="1"/>
  <c r="X73" i="12"/>
  <c r="X104" i="4"/>
  <c r="V112" i="4"/>
  <c r="V76" i="20"/>
  <c r="J89" i="16"/>
  <c r="T112" i="4"/>
  <c r="T76" i="20"/>
  <c r="T167" i="4" s="1"/>
  <c r="M112" i="4"/>
  <c r="M76" i="20"/>
  <c r="F51" i="4"/>
  <c r="F134" i="4"/>
  <c r="P73" i="12"/>
  <c r="P104" i="4"/>
  <c r="U102" i="4"/>
  <c r="U96" i="12"/>
  <c r="U157" i="4" s="1"/>
  <c r="P108" i="4"/>
  <c r="P100" i="16"/>
  <c r="P163" i="4" s="1"/>
  <c r="C73" i="12"/>
  <c r="C104" i="4"/>
  <c r="R73" i="12"/>
  <c r="R104" i="4"/>
  <c r="O102" i="4"/>
  <c r="O96" i="12"/>
  <c r="O157" i="4" s="1"/>
  <c r="F100" i="16"/>
  <c r="F163" i="4" s="1"/>
  <c r="F73" i="12"/>
  <c r="F104" i="4"/>
  <c r="G108" i="4"/>
  <c r="G100" i="16"/>
  <c r="G163" i="4" s="1"/>
  <c r="X108" i="4"/>
  <c r="X100" i="16"/>
  <c r="X163" i="4" s="1"/>
  <c r="J100" i="16"/>
  <c r="J163" i="4" s="1"/>
  <c r="J61" i="4"/>
  <c r="K73" i="12"/>
  <c r="K104" i="4"/>
  <c r="N73" i="12"/>
  <c r="N104" i="4"/>
  <c r="W102" i="4"/>
  <c r="W96" i="12"/>
  <c r="W157" i="4" s="1"/>
  <c r="H73" i="12"/>
  <c r="H104" i="4"/>
  <c r="V51" i="4"/>
  <c r="V134" i="4"/>
  <c r="E102" i="4"/>
  <c r="E96" i="12"/>
  <c r="E157" i="4" s="1"/>
  <c r="S73" i="12"/>
  <c r="S104" i="4"/>
  <c r="W108" i="4"/>
  <c r="W100" i="16"/>
  <c r="W163" i="4" s="1"/>
  <c r="V73" i="12"/>
  <c r="V104" i="4"/>
  <c r="T99" i="4"/>
  <c r="T65" i="8"/>
  <c r="T154" i="4" s="1"/>
  <c r="R89" i="16"/>
  <c r="D100" i="16"/>
  <c r="D163" i="4" s="1"/>
  <c r="D61" i="4"/>
  <c r="L99" i="4"/>
  <c r="L65" i="8"/>
  <c r="L154" i="4" s="1"/>
  <c r="O108" i="4"/>
  <c r="O100" i="16"/>
  <c r="L112" i="4"/>
  <c r="L76" i="20"/>
  <c r="Q112" i="4"/>
  <c r="Q76" i="20"/>
  <c r="Q167" i="4" s="1"/>
  <c r="B73" i="12"/>
  <c r="B104" i="4"/>
  <c r="B112" i="4"/>
  <c r="B76" i="20"/>
  <c r="B167" i="4" s="1"/>
  <c r="N51" i="4"/>
  <c r="N134" i="4"/>
  <c r="M102" i="4"/>
  <c r="M98" i="4" s="1"/>
  <c r="M96" i="12"/>
  <c r="M157" i="4" s="1"/>
  <c r="V154" i="4"/>
  <c r="U112" i="4"/>
  <c r="U98" i="4" s="1"/>
  <c r="U76" i="20"/>
  <c r="Y108" i="4"/>
  <c r="Y100" i="16"/>
  <c r="T100" i="16"/>
  <c r="T163" i="4" s="1"/>
  <c r="T61" i="4"/>
  <c r="D89" i="16"/>
  <c r="G102" i="4"/>
  <c r="G96" i="12"/>
  <c r="G157" i="4" s="1"/>
  <c r="D112" i="4"/>
  <c r="D76" i="20"/>
  <c r="D167" i="4" s="1"/>
  <c r="E112" i="4"/>
  <c r="E76" i="20"/>
  <c r="B89" i="16"/>
  <c r="I108" i="4"/>
  <c r="I100" i="16"/>
  <c r="I163" i="4" s="1"/>
  <c r="T89" i="16"/>
  <c r="L100" i="16"/>
  <c r="L163" i="4" s="1"/>
  <c r="L61" i="4"/>
  <c r="D99" i="4"/>
  <c r="D65" i="8"/>
  <c r="D154" i="4" s="1"/>
  <c r="R100" i="16"/>
  <c r="R163" i="4" s="1"/>
  <c r="R61" i="4"/>
  <c r="J73" i="12"/>
  <c r="J104" i="4"/>
  <c r="L89" i="16"/>
  <c r="Q108" i="4"/>
  <c r="Q100" i="16"/>
  <c r="Q163" i="4" s="1"/>
  <c r="P154" i="4"/>
  <c r="H108" i="4"/>
  <c r="H100" i="16"/>
  <c r="H163" i="4" s="1"/>
  <c r="N112" i="4"/>
  <c r="N76" i="20"/>
  <c r="H99" i="4"/>
  <c r="H65" i="8"/>
  <c r="H154" i="4" s="1"/>
  <c r="B100" i="16"/>
  <c r="B163" i="4" s="1"/>
  <c r="B61" i="4"/>
  <c r="X99" i="4"/>
  <c r="X65" i="8"/>
  <c r="D98" i="4" l="1"/>
  <c r="E98" i="4"/>
  <c r="T98" i="4"/>
  <c r="G98" i="4"/>
  <c r="G153" i="4" s="1"/>
  <c r="W98" i="4"/>
  <c r="W153" i="4" s="1"/>
  <c r="Q98" i="4"/>
  <c r="Q153" i="4" s="1"/>
  <c r="L102" i="4"/>
  <c r="L96" i="12"/>
  <c r="L157" i="4" s="1"/>
  <c r="Q102" i="4"/>
  <c r="Q96" i="12"/>
  <c r="Q157" i="4" s="1"/>
  <c r="Y102" i="4"/>
  <c r="Y98" i="4" s="1"/>
  <c r="Y153" i="4" s="1"/>
  <c r="Y96" i="12"/>
  <c r="Y157" i="4" s="1"/>
  <c r="I102" i="4"/>
  <c r="I96" i="12"/>
  <c r="I157" i="4" s="1"/>
  <c r="I98" i="4"/>
  <c r="J41" i="5"/>
  <c r="U41" i="5"/>
  <c r="E41" i="5"/>
  <c r="Y41" i="5"/>
  <c r="G41" i="5"/>
  <c r="D41" i="5"/>
  <c r="M153" i="4"/>
  <c r="U153" i="4"/>
  <c r="B102" i="4"/>
  <c r="B98" i="4" s="1"/>
  <c r="B96" i="12"/>
  <c r="B157" i="4" s="1"/>
  <c r="P102" i="4"/>
  <c r="P98" i="4" s="1"/>
  <c r="P96" i="12"/>
  <c r="P157" i="4" s="1"/>
  <c r="X154" i="4"/>
  <c r="R134" i="4"/>
  <c r="R51" i="4"/>
  <c r="U167" i="4"/>
  <c r="L98" i="4"/>
  <c r="O98" i="4"/>
  <c r="Y163" i="4"/>
  <c r="E153" i="4"/>
  <c r="N167" i="4"/>
  <c r="L167" i="4"/>
  <c r="H102" i="4"/>
  <c r="H98" i="4" s="1"/>
  <c r="H96" i="12"/>
  <c r="H157" i="4" s="1"/>
  <c r="K102" i="4"/>
  <c r="K98" i="4" s="1"/>
  <c r="K96" i="12"/>
  <c r="K157" i="4" s="1"/>
  <c r="X102" i="4"/>
  <c r="X98" i="4" s="1"/>
  <c r="X96" i="12"/>
  <c r="X157" i="4" s="1"/>
  <c r="E167" i="4"/>
  <c r="F102" i="4"/>
  <c r="F98" i="4" s="1"/>
  <c r="F153" i="4" s="1"/>
  <c r="F96" i="12"/>
  <c r="F157" i="4" s="1"/>
  <c r="R102" i="4"/>
  <c r="R98" i="4" s="1"/>
  <c r="R96" i="12"/>
  <c r="R157" i="4" s="1"/>
  <c r="S102" i="4"/>
  <c r="S98" i="4" s="1"/>
  <c r="S96" i="12"/>
  <c r="S157" i="4" s="1"/>
  <c r="I153" i="4"/>
  <c r="M167" i="4"/>
  <c r="D134" i="4"/>
  <c r="D51" i="4"/>
  <c r="O163" i="4"/>
  <c r="J134" i="4"/>
  <c r="J51" i="4"/>
  <c r="T134" i="4"/>
  <c r="T51" i="4"/>
  <c r="B134" i="4"/>
  <c r="B51" i="4"/>
  <c r="J102" i="4"/>
  <c r="J98" i="4" s="1"/>
  <c r="J96" i="12"/>
  <c r="J157" i="4" s="1"/>
  <c r="L134" i="4"/>
  <c r="L51" i="4"/>
  <c r="V102" i="4"/>
  <c r="V98" i="4" s="1"/>
  <c r="V153" i="4" s="1"/>
  <c r="V96" i="12"/>
  <c r="V157" i="4" s="1"/>
  <c r="C102" i="4"/>
  <c r="C98" i="4" s="1"/>
  <c r="C96" i="12"/>
  <c r="C157" i="4" s="1"/>
  <c r="N102" i="4"/>
  <c r="N98" i="4" s="1"/>
  <c r="N153" i="4" s="1"/>
  <c r="N96" i="12"/>
  <c r="N157" i="4" s="1"/>
  <c r="V167" i="4"/>
  <c r="H153" i="4" l="1"/>
  <c r="X153" i="4"/>
  <c r="D153" i="4"/>
  <c r="L153" i="4"/>
  <c r="C153" i="4"/>
  <c r="J153" i="4"/>
  <c r="K153" i="4"/>
  <c r="R153" i="4"/>
  <c r="P153" i="4"/>
  <c r="T153" i="4"/>
  <c r="S153" i="4"/>
  <c r="O153" i="4"/>
  <c r="B153" i="4"/>
</calcChain>
</file>

<file path=xl/sharedStrings.xml><?xml version="1.0" encoding="utf-8"?>
<sst xmlns="http://schemas.openxmlformats.org/spreadsheetml/2006/main" count="8364" uniqueCount="3249">
  <si>
    <t>JRC-IDEES-2023 - Integrated Database of the European Energy System</t>
  </si>
  <si>
    <t>Industrial sectors</t>
  </si>
  <si>
    <t>Prepared by JRC C.6</t>
  </si>
  <si>
    <t>v2023-1.00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</si>
  <si>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</si>
  <si>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</si>
  <si>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</si>
  <si>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</si>
  <si>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</si>
  <si>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</si>
  <si>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Click on the link to jump to the sheet</t>
  </si>
  <si>
    <t>Industrial sectors summary</t>
  </si>
  <si>
    <t>split of final energy consumption</t>
  </si>
  <si>
    <t>split of useful energy demand</t>
  </si>
  <si>
    <t>Iron and steel</t>
  </si>
  <si>
    <t>detailed split of final energy consumption</t>
  </si>
  <si>
    <t>detailed split of useful energy demand</t>
  </si>
  <si>
    <t>detailed split of CO2 emissions</t>
  </si>
  <si>
    <t>Non-ferrous metals</t>
  </si>
  <si>
    <t>Chemical industry</t>
  </si>
  <si>
    <t>Non-metallic mineral products</t>
  </si>
  <si>
    <t>Pulp, paper and printing</t>
  </si>
  <si>
    <t>Food, beverages and tobacco</t>
  </si>
  <si>
    <t>Transport equipment</t>
  </si>
  <si>
    <t>Machinery equipment</t>
  </si>
  <si>
    <t>Textiles and leather</t>
  </si>
  <si>
    <t>Wood and wood products</t>
  </si>
  <si>
    <t>Other industrial sectors</t>
  </si>
  <si>
    <t>Solids</t>
  </si>
  <si>
    <t>Liquids</t>
  </si>
  <si>
    <t>Refinery gas</t>
  </si>
  <si>
    <t>LPG</t>
  </si>
  <si>
    <t>Fuel oil</t>
  </si>
  <si>
    <t>Other liquids</t>
  </si>
  <si>
    <t>Gas</t>
  </si>
  <si>
    <t>Natural gas and biogas</t>
  </si>
  <si>
    <t>Derived gases</t>
  </si>
  <si>
    <t>RES and wastes</t>
  </si>
  <si>
    <t>Biomass and waste</t>
  </si>
  <si>
    <t>Distributed steam</t>
  </si>
  <si>
    <t>Electricity</t>
  </si>
  <si>
    <t>Hard coal and others</t>
  </si>
  <si>
    <t>Coke</t>
  </si>
  <si>
    <t>Integrated steelworks</t>
  </si>
  <si>
    <t>Electric arc</t>
  </si>
  <si>
    <t>Alumina production</t>
  </si>
  <si>
    <t>Aluminium - primary production</t>
  </si>
  <si>
    <t>Other non-ferrous metals</t>
  </si>
  <si>
    <t>Basic chemicals</t>
  </si>
  <si>
    <t>Other chemicals</t>
  </si>
  <si>
    <t>Pharmaceutical products etc.</t>
  </si>
  <si>
    <t>Cement</t>
  </si>
  <si>
    <t>Ceramics &amp; other NMM</t>
  </si>
  <si>
    <t>Glass production</t>
  </si>
  <si>
    <t>Pulp production</t>
  </si>
  <si>
    <t>Paper production</t>
  </si>
  <si>
    <t>Energy intensity (toe/physical output index)</t>
  </si>
  <si>
    <t>Value added (M€2023)</t>
  </si>
  <si>
    <t>Aluminium production</t>
  </si>
  <si>
    <t xml:space="preserve">Basic chemicals </t>
  </si>
  <si>
    <t xml:space="preserve">Glass production </t>
  </si>
  <si>
    <t xml:space="preserve">Paper production </t>
  </si>
  <si>
    <t>Printing and media reproduction</t>
  </si>
  <si>
    <t xml:space="preserve"> Food, beverages and tobacco</t>
  </si>
  <si>
    <t xml:space="preserve"> Transport equipment</t>
  </si>
  <si>
    <t xml:space="preserve"> Machinery equipment</t>
  </si>
  <si>
    <t xml:space="preserve"> Textiles and leather</t>
  </si>
  <si>
    <t xml:space="preserve"> Wood and wood products</t>
  </si>
  <si>
    <t xml:space="preserve"> Other industrial sectors</t>
  </si>
  <si>
    <t>Energy consumption (ktoe)</t>
  </si>
  <si>
    <t>by fuel (EUROSTAT DATA)</t>
  </si>
  <si>
    <t>Diesel oil (without biofuels)</t>
  </si>
  <si>
    <t>Gases</t>
  </si>
  <si>
    <t>Natural gas</t>
  </si>
  <si>
    <t>Biogas</t>
  </si>
  <si>
    <t>Liquid biofuels</t>
  </si>
  <si>
    <t>Solar</t>
  </si>
  <si>
    <t>Geothermal</t>
  </si>
  <si>
    <t>Ambient heat</t>
  </si>
  <si>
    <t>by sector</t>
  </si>
  <si>
    <t>Aluminium - secondary production</t>
  </si>
  <si>
    <t>Non-energy use (ktoe)</t>
  </si>
  <si>
    <t>Diesel oil</t>
  </si>
  <si>
    <t>Naphtha</t>
  </si>
  <si>
    <t>CO2 emissions (kt CO2)</t>
  </si>
  <si>
    <t>Solvent use and other process emissions</t>
  </si>
  <si>
    <t>Value added intensity (toe / M€2023)</t>
  </si>
  <si>
    <t>Emission intensity (kt of CO2 / ktoe)</t>
  </si>
  <si>
    <t>Basic chemicals  (kt of CO2 / ktoe energy)</t>
  </si>
  <si>
    <t>Detailed split of energy consumption (ktoe)</t>
  </si>
  <si>
    <t>All industrial sectors</t>
  </si>
  <si>
    <t>Lighting</t>
  </si>
  <si>
    <t>Air compressors</t>
  </si>
  <si>
    <t>Motor drives</t>
  </si>
  <si>
    <t>Fans and pumps</t>
  </si>
  <si>
    <t>Low-enthalpy heat</t>
  </si>
  <si>
    <t>Solar and geothermal</t>
  </si>
  <si>
    <t>Steam processes</t>
  </si>
  <si>
    <t>Other processes</t>
  </si>
  <si>
    <t>Market shares of energy uses (%)</t>
  </si>
  <si>
    <t>Detailed split of useful energy demand (ktoe)</t>
  </si>
  <si>
    <t>Market shares of useful energy demand (%)</t>
  </si>
  <si>
    <t>Code</t>
  </si>
  <si>
    <t>Detailed split of CO2 emissions (kt of CO2)</t>
  </si>
  <si>
    <t>Other energy use related</t>
  </si>
  <si>
    <t>Process emissions</t>
  </si>
  <si>
    <t>Iron and Steel</t>
  </si>
  <si>
    <t>Non-Ferrous Metals</t>
  </si>
  <si>
    <t>Chemical and Petrochemical</t>
  </si>
  <si>
    <t>Non-Metallic Minerals</t>
  </si>
  <si>
    <t>Solvent use and other process</t>
  </si>
  <si>
    <t>PROCESS_EMI.ktCO2.BE.NSI.TOTAL</t>
  </si>
  <si>
    <t>Market shares of CO2 emissions (%)</t>
  </si>
  <si>
    <t>VA.Meuro2023.BE.ISI.BF_BOF</t>
  </si>
  <si>
    <t>VA.Meuro2023.BE.ISI.EAF</t>
  </si>
  <si>
    <t>Physical output (kt steel)</t>
  </si>
  <si>
    <t>OUTPUT.kt.BE.ISI.BF_BOF</t>
  </si>
  <si>
    <t>OUTPUT.kt.BE.ISI.EAF</t>
  </si>
  <si>
    <t>Installed capacity (kt steel production)</t>
  </si>
  <si>
    <t>CAP.kt.BE.ISI.BF_BOF</t>
  </si>
  <si>
    <t>CAP.kt.BE.ISI.EAF</t>
  </si>
  <si>
    <t>Capacity investment (kt steel production)</t>
  </si>
  <si>
    <t>NEWCAP.kt.BE.ISI.BF_BOF</t>
  </si>
  <si>
    <t>NEWCAP.kt.BE.ISI.EAF</t>
  </si>
  <si>
    <t>Decommissioned capacity (kt steel production)</t>
  </si>
  <si>
    <t>Idle capacity (kt steel production)</t>
  </si>
  <si>
    <t>FEC.ktoe.BE.ISI.TOTAL.TOTAL.TOTAL.TOTAL</t>
  </si>
  <si>
    <t>FEC.ktoe.BE.ISI.TOTAL.TOTAL.TOTAL.NONCOKE_SOLIDS</t>
  </si>
  <si>
    <t>FEC.ktoe.BE.ISI.TOTAL.TOTAL.TOTAL.COKE</t>
  </si>
  <si>
    <t>FEC.ktoe.BE.ISI.TOTAL.TOTAL.TOTAL.RFG</t>
  </si>
  <si>
    <t>FEC.ktoe.BE.ISI.TOTAL.TOTAL.TOTAL.LPG</t>
  </si>
  <si>
    <t>FEC.ktoe.BE.ISI.TOTAL.TOTAL.TOTAL.DIESEL</t>
  </si>
  <si>
    <t>FEC.ktoe.BE.ISI.TOTAL.TOTAL.TOTAL.RFO</t>
  </si>
  <si>
    <t>FEC.ktoe.BE.ISI.TOTAL.TOTAL.TOTAL.OTHER</t>
  </si>
  <si>
    <t>FEC.ktoe.BE.ISI.TOTAL.TOTAL.TOTAL.NG</t>
  </si>
  <si>
    <t>FEC.ktoe.BE.ISI.TOTAL.TOTAL.TOTAL.DERIVED</t>
  </si>
  <si>
    <t>FEC.ktoe.BE.ISI.TOTAL.TOTAL.TOTAL.BIOMASS_WASTE</t>
  </si>
  <si>
    <t>FEC.ktoe.BE.ISI.TOTAL.TOTAL.TOTAL.BIOGAS</t>
  </si>
  <si>
    <t>FEC.ktoe.BE.ISI.TOTAL.TOTAL.TOTAL.LIQBIO</t>
  </si>
  <si>
    <t>FEC.ktoe.BE.ISI.TOTAL.TOTAL.TOTAL.SOLAR</t>
  </si>
  <si>
    <t>FEC.ktoe.BE.ISI.TOTAL.TOTAL.TOTAL.GEO</t>
  </si>
  <si>
    <t>FEC.ktoe.BE.ISI.TOTAL.TOTAL.TOTAL.AMBIENT</t>
  </si>
  <si>
    <t>FEC.ktoe.BE.ISI.TOTAL.TOTAL.TOTAL.STEAM_DISTR</t>
  </si>
  <si>
    <t>FEC.ktoe.BE.ISI.TOTAL.TOTAL.TOTAL.ELEC</t>
  </si>
  <si>
    <t>by subsector (calibration output)</t>
  </si>
  <si>
    <t>energy use related</t>
  </si>
  <si>
    <t>process emissions</t>
  </si>
  <si>
    <t>Value added intensity (VA in €2015/t of output)</t>
  </si>
  <si>
    <t>Energy intensity (toe/t of output)</t>
  </si>
  <si>
    <t>Useful energy demand intensity (toe useful/t of output)</t>
  </si>
  <si>
    <t>Integrated steelworks (including process emissions)</t>
  </si>
  <si>
    <t>Electric arc (including process emissions)</t>
  </si>
  <si>
    <t>Detailed split of energy consumption by subsector (ktoe)</t>
  </si>
  <si>
    <t>FEC.ktoe.BE.ISI.BF_BOF.TOTAL.TOTAL.TOTAL</t>
  </si>
  <si>
    <t>FEC.ktoe.BE.ISI.BF_BOF.LIGHT.GENERIC.ELEC</t>
  </si>
  <si>
    <t>FEC.ktoe.BE.ISI.BF_BOF.AIRCOMP.GENERIC.ELEC</t>
  </si>
  <si>
    <t>FEC.ktoe.BE.ISI.BF_BOF.MOTOR.GENERIC.ELEC</t>
  </si>
  <si>
    <t>FEC.ktoe.BE.ISI.BF_BOF.FANS.GENERIC.ELEC</t>
  </si>
  <si>
    <t>FEC.ktoe.BE.ISI.BF_BOF.LOW_ENTH.TOTAL.TOTAL</t>
  </si>
  <si>
    <t>Diesel oil and liquid biofuels</t>
  </si>
  <si>
    <t>FEC.ktoe.BE.ISI.BF_BOF.LOW_ENTH.THERM.DIESEL_LIQBIO</t>
  </si>
  <si>
    <t>FEC.ktoe.BE.ISI.BF_BOF.LOW_ENTH.THERM.NG_BIOGAS</t>
  </si>
  <si>
    <t>FEC.ktoe.BE.ISI.BF_BOF.LOW_ENTH.THERM.SOLAR_GEO</t>
  </si>
  <si>
    <t>FEC.ktoe.BE.ISI.BF_BOF.LOW_ENTH.HP.AMBIENT</t>
  </si>
  <si>
    <t>FEC.ktoe.BE.ISI.BF_BOF.LOW_ENTH.THERM.ELEC</t>
  </si>
  <si>
    <t>Steel: Sinter/Pellet-making</t>
  </si>
  <si>
    <t>FEC.ktoe.BE.ISI.BF_BOF.SINTERING.TOTAL.TOTAL</t>
  </si>
  <si>
    <t>FEC.ktoe.BE.ISI.BF_BOF.SINTERING.THERM.NONCOKE_SOLIDS</t>
  </si>
  <si>
    <t>FEC.ktoe.BE.ISI.BF_BOF.SINTERING.THERM.RFO</t>
  </si>
  <si>
    <t>FEC.ktoe.BE.ISI.BF_BOF.SINTERING.THERM.NG_BIOGAS</t>
  </si>
  <si>
    <t>FEC.ktoe.BE.ISI.BF_BOF.SINTERING.THERM.DERIVED</t>
  </si>
  <si>
    <t>FEC.ktoe.BE.ISI.BF_BOF.SINTERING.THERM.ELEC</t>
  </si>
  <si>
    <t>Steel: Blast /Basic oxygen furnace</t>
  </si>
  <si>
    <t>FEC.ktoe.BE.ISI.BF_BOF.BLAST_FURNACE.TOTAL.TOTAL</t>
  </si>
  <si>
    <t>FEC.ktoe.BE.ISI.BF_BOF.BLAST_FURNACE.THERM.NONCOKE_SOLIDS</t>
  </si>
  <si>
    <t>FEC.ktoe.BE.ISI.BF_BOF.BLAST_FURNACE.THERM.COKE</t>
  </si>
  <si>
    <t>FEC.ktoe.BE.ISI.BF_BOF.BLAST_FURNACE.THERM.RFO</t>
  </si>
  <si>
    <t>FEC.ktoe.BE.ISI.BF_BOF.BLAST_FURNACE.THERM.NG_BIOGAS</t>
  </si>
  <si>
    <t>FEC.ktoe.BE.ISI.BF_BOF.BLAST_FURNACE.THERM.DERIVED</t>
  </si>
  <si>
    <t>Steel: Furnaces, refining and rolling</t>
  </si>
  <si>
    <t>FEC.ktoe.BE.ISI.BF_BOF.REFINING.TOTAL.TOTAL</t>
  </si>
  <si>
    <t>Steel: Furnaces, refining and rolling - Thermal</t>
  </si>
  <si>
    <t>FEC.ktoe.BE.ISI.BF_BOF.REFINING.THERM.TOTAL</t>
  </si>
  <si>
    <t>FEC.ktoe.BE.ISI.BF_BOF.REFINING.THERM.LPG</t>
  </si>
  <si>
    <t>FEC.ktoe.BE.ISI.BF_BOF.REFINING.THERM.DIESEL_LIQBIO</t>
  </si>
  <si>
    <t>FEC.ktoe.BE.ISI.BF_BOF.REFINING.THERM.RFO</t>
  </si>
  <si>
    <t>FEC.ktoe.BE.ISI.BF_BOF.REFINING.THERM.NG_BIOGAS</t>
  </si>
  <si>
    <t>Steel: Furnaces, refining and rolling - Electric</t>
  </si>
  <si>
    <t>FEC.ktoe.BE.ISI.BF_BOF.REFINING.ELEC.ELEC</t>
  </si>
  <si>
    <t>Steel: Product finishing</t>
  </si>
  <si>
    <t>Steel: Product finishing - Thermal</t>
  </si>
  <si>
    <t>FEC.ktoe.BE.ISI.BF_BOF.FINISHING.THERM.TOTAL</t>
  </si>
  <si>
    <t>FEC.ktoe.BE.ISI.BF_BOF.FINISHING.THERM.LPG</t>
  </si>
  <si>
    <t>FEC.ktoe.BE.ISI.BF_BOF.FINISHING.THERM.DIESEL_LIQBIO</t>
  </si>
  <si>
    <t>FEC.ktoe.BE.ISI.BF_BOF.FINISHING.THERM.NG_BIOGAS</t>
  </si>
  <si>
    <t>Steel: Product finishing - Steam</t>
  </si>
  <si>
    <t>FEC.ktoe.BE.ISI.BF_BOF.FINISHING_STEAM.TOTAL.TOTAL</t>
  </si>
  <si>
    <t>FEC.ktoe.BE.ISI.BF_BOF.FINISHING_STEAM.STEAM.NONCOKE_SOLIDS</t>
  </si>
  <si>
    <t>FEC.ktoe.BE.ISI.BF_BOF.FINISHING_STEAM.STEAM.RFG</t>
  </si>
  <si>
    <t>FEC.ktoe.BE.ISI.BF_BOF.FINISHING_STEAM.STEAM.LPG</t>
  </si>
  <si>
    <t>FEC.ktoe.BE.ISI.BF_BOF.FINISHING_STEAM.STEAM.DIESEL_LIQBIO</t>
  </si>
  <si>
    <t>FEC.ktoe.BE.ISI.BF_BOF.FINISHING_STEAM.STEAM.RFO</t>
  </si>
  <si>
    <t>FEC.ktoe.BE.ISI.BF_BOF.FINISHING_STEAM.STEAM.OTHER</t>
  </si>
  <si>
    <t>FEC.ktoe.BE.ISI.BF_BOF.FINISHING_STEAM.STEAM.NG_BIOGAS</t>
  </si>
  <si>
    <t>FEC.ktoe.BE.ISI.BF_BOF.FINISHING_STEAM.STEAM.DERIVED</t>
  </si>
  <si>
    <t>FEC.ktoe.BE.ISI.BF_BOF.FINISHING_STEAM.STEAM.BIOMASS_WASTE</t>
  </si>
  <si>
    <t>FEC.ktoe.BE.ISI.BF_BOF.FINISHING_STEAM.STEAM.STEAM_DISTR</t>
  </si>
  <si>
    <t>Steel: Product finishing - Electric</t>
  </si>
  <si>
    <t>FEC.ktoe.BE.ISI.BF_BOF.FINISHING.ELEC.ELEC</t>
  </si>
  <si>
    <t>FEC.ktoe.BE.ISI.EAF.TOTAL.TOTAL.TOTAL</t>
  </si>
  <si>
    <t>FEC.ktoe.BE.ISI.EAF.LIGHT.GENERIC.ELEC</t>
  </si>
  <si>
    <t>FEC.ktoe.BE.ISI.EAF.AIRCOMP.GENERIC.ELEC</t>
  </si>
  <si>
    <t>FEC.ktoe.BE.ISI.EAF.MOTOR.GENERIC.ELEC</t>
  </si>
  <si>
    <t>FEC.ktoe.BE.ISI.EAF.FANS.GENERIC.ELEC</t>
  </si>
  <si>
    <t>FEC.ktoe.BE.ISI.EAF.LOW_ENTH.TOTAL.TOTAL</t>
  </si>
  <si>
    <t>FEC.ktoe.BE.ISI.EAF.LOW_ENTH.THERM.DIESEL_LIQBIO</t>
  </si>
  <si>
    <t>FEC.ktoe.BE.ISI.EAF.LOW_ENTH.THERM.NG_BIOGAS</t>
  </si>
  <si>
    <t>FEC.ktoe.BE.ISI.EAF.LOW_ENTH.THERM.SOLAR_GEO</t>
  </si>
  <si>
    <t>FEC.ktoe.BE.ISI.EAF.LOW_ENTH.HP.AMBIENT</t>
  </si>
  <si>
    <t>FEC.ktoe.BE.ISI.EAF.LOW_ENTH.THERM.ELEC</t>
  </si>
  <si>
    <t>Steel: Smelters</t>
  </si>
  <si>
    <t>FEC.ktoe.BE.ISI.EAF.SMELTING.TOTAL.TOTAL</t>
  </si>
  <si>
    <t>FEC.ktoe.BE.ISI.EAF.SMELTING.THERM.NONCOKE_SOLIDS</t>
  </si>
  <si>
    <t>FEC.ktoe.BE.ISI.EAF.SMELTING.THERM.RFO</t>
  </si>
  <si>
    <t>FEC.ktoe.BE.ISI.EAF.SMELTING.THERM.NG_BIOGAS</t>
  </si>
  <si>
    <t>FEC.ktoe.BE.ISI.EAF.SMELTING.THERM.DERIVED</t>
  </si>
  <si>
    <t>Steel: Electric arc</t>
  </si>
  <si>
    <t>FEC.ktoe.BE.ISI.EAF.ARC_FURNACE.ELEC.ELEC</t>
  </si>
  <si>
    <t>FEC.ktoe.BE.ISI.EAF.REFINING.TOTAL.TOTAL</t>
  </si>
  <si>
    <t>FEC.ktoe.BE.ISI.EAF.REFINING.THERM.TOTAL</t>
  </si>
  <si>
    <t>FEC.ktoe.BE.ISI.EAF.REFINING.THERM.LPG</t>
  </si>
  <si>
    <t>FEC.ktoe.BE.ISI.EAF.REFINING.THERM.DIESEL_LIQBIO</t>
  </si>
  <si>
    <t>FEC.ktoe.BE.ISI.EAF.REFINING.THERM.RFO</t>
  </si>
  <si>
    <t>FEC.ktoe.BE.ISI.EAF.REFINING.THERM.NG_BIOGAS</t>
  </si>
  <si>
    <t>FEC.ktoe.BE.ISI.EAF.REFINING.ELEC.ELEC</t>
  </si>
  <si>
    <t>FEC.ktoe.BE.ISI.EAF.FINISHING.THERM.TOTAL</t>
  </si>
  <si>
    <t>FEC.ktoe.BE.ISI.EAF.FINISHING.THERM.LPG</t>
  </si>
  <si>
    <t>FEC.ktoe.BE.ISI.EAF.FINISHING.THERM.DIESEL_LIQBIO</t>
  </si>
  <si>
    <t>FEC.ktoe.BE.ISI.EAF.FINISHING.THERM.NG_BIOGAS</t>
  </si>
  <si>
    <t>FEC.ktoe.BE.ISI.EAF.FINISHING_STEAM.TOTAL.TOTAL</t>
  </si>
  <si>
    <t>FEC.ktoe.BE.ISI.EAF.FINISHING_STEAM.STEAM.NONCOKE_SOLIDS</t>
  </si>
  <si>
    <t>FEC.ktoe.BE.ISI.EAF.FINISHING_STEAM.STEAM.RFG</t>
  </si>
  <si>
    <t>FEC.ktoe.BE.ISI.EAF.FINISHING_STEAM.STEAM.LPG</t>
  </si>
  <si>
    <t>FEC.ktoe.BE.ISI.EAF.FINISHING_STEAM.STEAM.DIESEL_LIQBIO</t>
  </si>
  <si>
    <t>FEC.ktoe.BE.ISI.EAF.FINISHING_STEAM.STEAM.RFO</t>
  </si>
  <si>
    <t>FEC.ktoe.BE.ISI.EAF.FINISHING_STEAM.STEAM.OTHER</t>
  </si>
  <si>
    <t>FEC.ktoe.BE.ISI.EAF.FINISHING_STEAM.STEAM.NG_BIOGAS</t>
  </si>
  <si>
    <t>FEC.ktoe.BE.ISI.EAF.FINISHING_STEAM.STEAM.DERIVED</t>
  </si>
  <si>
    <t>FEC.ktoe.BE.ISI.EAF.FINISHING_STEAM.STEAM.BIOMASS_WASTE</t>
  </si>
  <si>
    <t>FEC.ktoe.BE.ISI.EAF.FINISHING_STEAM.STEAM.STEAM_DISTR</t>
  </si>
  <si>
    <t>FEC.ktoe.BE.ISI.EAF.FINISHING.ELEC.ELEC</t>
  </si>
  <si>
    <t>Market shares of energy uses by subsector (%)</t>
  </si>
  <si>
    <t>Energy intensity (kgoe per t of output)</t>
  </si>
  <si>
    <t>Detailed split of useful energy demand by subsector (ktoe)</t>
  </si>
  <si>
    <t>UED.ktoe.BE.ISI.BF_BOF.TOTAL.TOTAL.TOTAL</t>
  </si>
  <si>
    <t>UED.ktoe.BE.ISI.BF_BOF.LIGHT.GENERIC.ELEC</t>
  </si>
  <si>
    <t>UED.ktoe.BE.ISI.BF_BOF.AIRCOMP.GENERIC.ELEC</t>
  </si>
  <si>
    <t>UED.ktoe.BE.ISI.BF_BOF.MOTOR.GENERIC.ELEC</t>
  </si>
  <si>
    <t>UED.ktoe.BE.ISI.BF_BOF.FANS.GENERIC.ELEC</t>
  </si>
  <si>
    <t>UED.ktoe.BE.ISI.BF_BOF.LOW_ENTH.TOTAL.TOTAL</t>
  </si>
  <si>
    <t>UED.ktoe.BE.ISI.BF_BOF.LOW_ENTH.THERM.DIESEL_LIQBIO</t>
  </si>
  <si>
    <t>UED.ktoe.BE.ISI.BF_BOF.LOW_ENTH.THERM.NG_BIOGAS</t>
  </si>
  <si>
    <t>UED.ktoe.BE.ISI.BF_BOF.LOW_ENTH.THERM.SOLAR_GEO</t>
  </si>
  <si>
    <t>UED.ktoe.BE.ISI.BF_BOF.LOW_ENTH.HP.AMBIENT</t>
  </si>
  <si>
    <t>UED.ktoe.BE.ISI.BF_BOF.LOW_ENTH.THERM.ELEC</t>
  </si>
  <si>
    <t>UED.ktoe.BE.ISI.BF_BOF.SINTERING.TOTAL.TOTAL</t>
  </si>
  <si>
    <t>UED.ktoe.BE.ISI.BF_BOF.SINTERING.THERM.NONCOKE_SOLIDS</t>
  </si>
  <si>
    <t>UED.ktoe.BE.ISI.BF_BOF.SINTERING.THERM.RFO</t>
  </si>
  <si>
    <t>UED.ktoe.BE.ISI.BF_BOF.SINTERING.THERM.NG_BIOGAS</t>
  </si>
  <si>
    <t>UED.ktoe.BE.ISI.BF_BOF.SINTERING.THERM.DERIVED</t>
  </si>
  <si>
    <t>UED.ktoe.BE.ISI.BF_BOF.SINTERING.THERM.ELEC</t>
  </si>
  <si>
    <t>UED.ktoe.BE.ISI.BF_BOF.BLAST_FURNACE.TOTAL.TOTAL</t>
  </si>
  <si>
    <t>UED.ktoe.BE.ISI.BF_BOF.BLAST_FURNACE.THERM.NONCOKE_SOLIDS</t>
  </si>
  <si>
    <t>UED.ktoe.BE.ISI.BF_BOF.BLAST_FURNACE.THERM.COKE</t>
  </si>
  <si>
    <t>UED.ktoe.BE.ISI.BF_BOF.BLAST_FURNACE.THERM.RFO</t>
  </si>
  <si>
    <t>UED.ktoe.BE.ISI.BF_BOF.BLAST_FURNACE.THERM.NG_BIOGAS</t>
  </si>
  <si>
    <t>UED.ktoe.BE.ISI.BF_BOF.BLAST_FURNACE.THERM.DERIVED</t>
  </si>
  <si>
    <t>UED.ktoe.BE.ISI.BF_BOF.REFINING.TOTAL.TOTAL</t>
  </si>
  <si>
    <t>UED.ktoe.BE.ISI.BF_BOF.REFINING.THERM.TOTAL</t>
  </si>
  <si>
    <t>UED.ktoe.BE.ISI.BF_BOF.REFINING.THERM.LPG</t>
  </si>
  <si>
    <t>UED.ktoe.BE.ISI.BF_BOF.REFINING.THERM.DIESEL_LIQBIO</t>
  </si>
  <si>
    <t>UED.ktoe.BE.ISI.BF_BOF.REFINING.THERM.RFO</t>
  </si>
  <si>
    <t>UED.ktoe.BE.ISI.BF_BOF.REFINING.THERM.NG_BIOGAS</t>
  </si>
  <si>
    <t>UED.ktoe.BE.ISI.BF_BOF.REFINING.ELEC.ELEC</t>
  </si>
  <si>
    <t>UED.ktoe.BE.ISI.BF_BOF.FINISHING.THERM.TOTAL</t>
  </si>
  <si>
    <t>UED.ktoe.BE.ISI.BF_BOF.FINISHING.THERM.LPG</t>
  </si>
  <si>
    <t>UED.ktoe.BE.ISI.BF_BOF.FINISHING.THERM.DIESEL_LIQBIO</t>
  </si>
  <si>
    <t>UED.ktoe.BE.ISI.BF_BOF.FINISHING.THERM.NG_BIOGAS</t>
  </si>
  <si>
    <t>UED.ktoe.BE.ISI.BF_BOF.FINISHING_STEAM.TOTAL.TOTAL</t>
  </si>
  <si>
    <t>UED.ktoe.BE.ISI.BF_BOF.FINISHING_STEAM.STEAM.NONCOKE_SOLIDS</t>
  </si>
  <si>
    <t>UED.ktoe.BE.ISI.BF_BOF.FINISHING_STEAM.STEAM.RFG</t>
  </si>
  <si>
    <t>UED.ktoe.BE.ISI.BF_BOF.FINISHING_STEAM.STEAM.LPG</t>
  </si>
  <si>
    <t>UED.ktoe.BE.ISI.BF_BOF.FINISHING_STEAM.STEAM.DIESEL_LIQBIO</t>
  </si>
  <si>
    <t>UED.ktoe.BE.ISI.BF_BOF.FINISHING_STEAM.STEAM.RFO</t>
  </si>
  <si>
    <t>UED.ktoe.BE.ISI.BF_BOF.FINISHING_STEAM.STEAM.OTHER</t>
  </si>
  <si>
    <t>UED.ktoe.BE.ISI.BF_BOF.FINISHING_STEAM.STEAM.NG_BIOGAS</t>
  </si>
  <si>
    <t>UED.ktoe.BE.ISI.BF_BOF.FINISHING_STEAM.STEAM.DERIVED</t>
  </si>
  <si>
    <t>UED.ktoe.BE.ISI.BF_BOF.FINISHING_STEAM.STEAM.BIOMASS_WASTE</t>
  </si>
  <si>
    <t>UED.ktoe.BE.ISI.BF_BOF.FINISHING_STEAM.STEAM.STEAM_DISTR</t>
  </si>
  <si>
    <t>UED.ktoe.BE.ISI.BF_BOF.FINISHING.ELEC.ELEC</t>
  </si>
  <si>
    <t>UED.ktoe.BE.ISI.EAF.TOTAL.TOTAL.TOTAL</t>
  </si>
  <si>
    <t>UED.ktoe.BE.ISI.EAF.LIGHT.GENERIC.ELEC</t>
  </si>
  <si>
    <t>UED.ktoe.BE.ISI.EAF.AIRCOMP.GENERIC.ELEC</t>
  </si>
  <si>
    <t>UED.ktoe.BE.ISI.EAF.MOTOR.GENERIC.ELEC</t>
  </si>
  <si>
    <t>UED.ktoe.BE.ISI.EAF.FANS.GENERIC.ELEC</t>
  </si>
  <si>
    <t>UED.ktoe.BE.ISI.EAF.LOW_ENTH.TOTAL.TOTAL</t>
  </si>
  <si>
    <t>UED.ktoe.BE.ISI.EAF.LOW_ENTH.THERM.DIESEL_LIQBIO</t>
  </si>
  <si>
    <t>UED.ktoe.BE.ISI.EAF.LOW_ENTH.THERM.NG_BIOGAS</t>
  </si>
  <si>
    <t>UED.ktoe.BE.ISI.EAF.LOW_ENTH.THERM.SOLAR_GEO</t>
  </si>
  <si>
    <t>UED.ktoe.BE.ISI.EAF.LOW_ENTH.HP.AMBIENT</t>
  </si>
  <si>
    <t>UED.ktoe.BE.ISI.EAF.LOW_ENTH.THERM.ELEC</t>
  </si>
  <si>
    <t>UED.ktoe.BE.ISI.EAF.SMELTING.TOTAL.TOTAL</t>
  </si>
  <si>
    <t>UED.ktoe.BE.ISI.EAF.SMELTING.THERM.NONCOKE_SOLIDS</t>
  </si>
  <si>
    <t>UED.ktoe.BE.ISI.EAF.SMELTING.THERM.RFO</t>
  </si>
  <si>
    <t>UED.ktoe.BE.ISI.EAF.SMELTING.THERM.NG_BIOGAS</t>
  </si>
  <si>
    <t>UED.ktoe.BE.ISI.EAF.SMELTING.THERM.DERIVED</t>
  </si>
  <si>
    <t>UED.ktoe.BE.ISI.EAF.ARC_FURNACE.ELEC.ELEC</t>
  </si>
  <si>
    <t>UED.ktoe.BE.ISI.EAF.REFINING.TOTAL.TOTAL</t>
  </si>
  <si>
    <t>UED.ktoe.BE.ISI.EAF.REFINING.THERM.TOTAL</t>
  </si>
  <si>
    <t>UED.ktoe.BE.ISI.EAF.REFINING.THERM.LPG</t>
  </si>
  <si>
    <t>UED.ktoe.BE.ISI.EAF.REFINING.THERM.DIESEL_LIQBIO</t>
  </si>
  <si>
    <t>UED.ktoe.BE.ISI.EAF.REFINING.THERM.RFO</t>
  </si>
  <si>
    <t>UED.ktoe.BE.ISI.EAF.REFINING.THERM.NG_BIOGAS</t>
  </si>
  <si>
    <t>UED.ktoe.BE.ISI.EAF.REFINING.ELEC.ELEC</t>
  </si>
  <si>
    <t>UED.ktoe.BE.ISI.EAF.FINISHING.THERM.TOTAL</t>
  </si>
  <si>
    <t>UED.ktoe.BE.ISI.EAF.FINISHING.THERM.LPG</t>
  </si>
  <si>
    <t>UED.ktoe.BE.ISI.EAF.FINISHING.THERM.DIESEL_LIQBIO</t>
  </si>
  <si>
    <t>UED.ktoe.BE.ISI.EAF.FINISHING.THERM.NG_BIOGAS</t>
  </si>
  <si>
    <t>UED.ktoe.BE.ISI.EAF.FINISHING_STEAM.TOTAL.TOTAL</t>
  </si>
  <si>
    <t>UED.ktoe.BE.ISI.EAF.FINISHING_STEAM.STEAM.NONCOKE_SOLIDS</t>
  </si>
  <si>
    <t>UED.ktoe.BE.ISI.EAF.FINISHING_STEAM.STEAM.RFG</t>
  </si>
  <si>
    <t>UED.ktoe.BE.ISI.EAF.FINISHING_STEAM.STEAM.LPG</t>
  </si>
  <si>
    <t>UED.ktoe.BE.ISI.EAF.FINISHING_STEAM.STEAM.DIESEL_LIQBIO</t>
  </si>
  <si>
    <t>UED.ktoe.BE.ISI.EAF.FINISHING_STEAM.STEAM.RFO</t>
  </si>
  <si>
    <t>UED.ktoe.BE.ISI.EAF.FINISHING_STEAM.STEAM.OTHER</t>
  </si>
  <si>
    <t>UED.ktoe.BE.ISI.EAF.FINISHING_STEAM.STEAM.NG_BIOGAS</t>
  </si>
  <si>
    <t>UED.ktoe.BE.ISI.EAF.FINISHING_STEAM.STEAM.DERIVED</t>
  </si>
  <si>
    <t>UED.ktoe.BE.ISI.EAF.FINISHING_STEAM.STEAM.BIOMASS_WASTE</t>
  </si>
  <si>
    <t>UED.ktoe.BE.ISI.EAF.FINISHING_STEAM.STEAM.STEAM_DISTR</t>
  </si>
  <si>
    <t>UED.ktoe.BE.ISI.EAF.FINISHING.ELEC.ELEC</t>
  </si>
  <si>
    <t>Market shares of useful energy demand by subsector (%)</t>
  </si>
  <si>
    <t>Ratio of useful energy demand to final energy consumption (system efficiency indicator)</t>
  </si>
  <si>
    <t>Detailed split of CO2 emissions by subsector (kt of CO2)</t>
  </si>
  <si>
    <t>FUEL_EMI.ktCO2.BE.ISI.BF_BOF.LIGHT.GENERIC.ELEC</t>
  </si>
  <si>
    <t>FUEL_EMI.ktCO2.BE.ISI.BF_BOF.AIRCOMP.GENERIC.ELEC</t>
  </si>
  <si>
    <t>FUEL_EMI.ktCO2.BE.ISI.BF_BOF.MOTOR.GENERIC.ELEC</t>
  </si>
  <si>
    <t>FUEL_EMI.ktCO2.BE.ISI.BF_BOF.FANS.GENERIC.ELEC</t>
  </si>
  <si>
    <t>FUEL_EMI.ktCO2.BE.ISI.BF_BOF.LOW_ENTH.TOTAL.TOTAL</t>
  </si>
  <si>
    <t>FUEL_EMI.ktCO2.BE.ISI.BF_BOF.LOW_ENTH.THERM.DIESEL_LIQBIO</t>
  </si>
  <si>
    <t>FUEL_EMI.ktCO2.BE.ISI.BF_BOF.LOW_ENTH.THERM.NG_BIOGAS</t>
  </si>
  <si>
    <t>FUEL_EMI.ktCO2.BE.ISI.BF_BOF.LOW_ENTH.THERM.SOLAR_GEO</t>
  </si>
  <si>
    <t>FUEL_EMI.ktCO2.BE.ISI.BF_BOF.LOW_ENTH.HP.AMBIENT</t>
  </si>
  <si>
    <t>FUEL_EMI.ktCO2.BE.ISI.BF_BOF.LOW_ENTH.THERM.ELEC</t>
  </si>
  <si>
    <t>FUEL_EMI.ktCO2.BE.ISI.BF_BOF.SINTERING.TOTAL.TOTAL</t>
  </si>
  <si>
    <t>FUEL_EMI.ktCO2.BE.ISI.BF_BOF.SINTERING.THERM.NONCOKE_SOLIDS</t>
  </si>
  <si>
    <t>FUEL_EMI.ktCO2.BE.ISI.BF_BOF.SINTERING.THERM.RFO</t>
  </si>
  <si>
    <t>FUEL_EMI.ktCO2.BE.ISI.BF_BOF.SINTERING.THERM.NG_BIOGAS</t>
  </si>
  <si>
    <t>FUEL_EMI.ktCO2.BE.ISI.BF_BOF.SINTERING.THERM.DERIVED</t>
  </si>
  <si>
    <t>FUEL_EMI.ktCO2.BE.ISI.BF_BOF.SINTERING.THERM.ELEC</t>
  </si>
  <si>
    <t>FUEL_EMI.ktCO2.BE.ISI.BF_BOF.BLAST_FURNACE.TOTAL.TOTAL</t>
  </si>
  <si>
    <t>FUEL_EMI.ktCO2.BE.ISI.BF_BOF.BLAST_FURNACE.THERM.NONCOKE_SOLIDS</t>
  </si>
  <si>
    <t>FUEL_EMI.ktCO2.BE.ISI.BF_BOF.BLAST_FURNACE.THERM.COKE</t>
  </si>
  <si>
    <t>FUEL_EMI.ktCO2.BE.ISI.BF_BOF.BLAST_FURNACE.THERM.RFO</t>
  </si>
  <si>
    <t>FUEL_EMI.ktCO2.BE.ISI.BF_BOF.BLAST_FURNACE.THERM.NG_BIOGAS</t>
  </si>
  <si>
    <t>FUEL_EMI.ktCO2.BE.ISI.BF_BOF.BLAST_FURNACE.THERM.DERIVED</t>
  </si>
  <si>
    <t>FUEL_EMI.ktCO2.BE.ISI.BF_BOF.REFINING.TOTAL.TOTAL</t>
  </si>
  <si>
    <t>FUEL_EMI.ktCO2.BE.ISI.BF_BOF.REFINING.THERM.TOTAL</t>
  </si>
  <si>
    <t>FUEL_EMI.ktCO2.BE.ISI.BF_BOF.REFINING.THERM.LPG</t>
  </si>
  <si>
    <t>FUEL_EMI.ktCO2.BE.ISI.BF_BOF.REFINING.THERM.DIESEL_LIQBIO</t>
  </si>
  <si>
    <t>FUEL_EMI.ktCO2.BE.ISI.BF_BOF.REFINING.THERM.RFO</t>
  </si>
  <si>
    <t>FUEL_EMI.ktCO2.BE.ISI.BF_BOF.REFINING.THERM.NG_BIOGAS</t>
  </si>
  <si>
    <t>FUEL_EMI.ktCO2.BE.ISI.BF_BOF.REFINING.ELEC.ELEC</t>
  </si>
  <si>
    <t>FUEL_EMI.ktCO2.BE.ISI.BF_BOF.FINISHING.THERM.TOTAL</t>
  </si>
  <si>
    <t>FUEL_EMI.ktCO2.BE.ISI.BF_BOF.FINISHING.THERM.LPG</t>
  </si>
  <si>
    <t>FUEL_EMI.ktCO2.BE.ISI.BF_BOF.FINISHING.THERM.DIESEL_LIQBIO</t>
  </si>
  <si>
    <t>FUEL_EMI.ktCO2.BE.ISI.BF_BOF.FINISHING.THERM.NG_BIOGAS</t>
  </si>
  <si>
    <t>FUEL_EMI.ktCO2.BE.ISI.BF_BOF.FINISHING_STEAM.TOTAL.TOTAL</t>
  </si>
  <si>
    <t>FUEL_EMI.ktCO2.BE.ISI.BF_BOF.FINISHING_STEAM.STEAM.NONCOKE_SOLIDS</t>
  </si>
  <si>
    <t>FUEL_EMI.ktCO2.BE.ISI.BF_BOF.FINISHING_STEAM.STEAM.RFG</t>
  </si>
  <si>
    <t>FUEL_EMI.ktCO2.BE.ISI.BF_BOF.FINISHING_STEAM.STEAM.LPG</t>
  </si>
  <si>
    <t>FUEL_EMI.ktCO2.BE.ISI.BF_BOF.FINISHING_STEAM.STEAM.DIESEL_LIQBIO</t>
  </si>
  <si>
    <t>FUEL_EMI.ktCO2.BE.ISI.BF_BOF.FINISHING_STEAM.STEAM.RFO</t>
  </si>
  <si>
    <t>FUEL_EMI.ktCO2.BE.ISI.BF_BOF.FINISHING_STEAM.STEAM.OTHER</t>
  </si>
  <si>
    <t>FUEL_EMI.ktCO2.BE.ISI.BF_BOF.FINISHING_STEAM.STEAM.NG_BIOGAS</t>
  </si>
  <si>
    <t>FUEL_EMI.ktCO2.BE.ISI.BF_BOF.FINISHING_STEAM.STEAM.DERIVED</t>
  </si>
  <si>
    <t>FUEL_EMI.ktCO2.BE.ISI.BF_BOF.FINISHING_STEAM.STEAM.BIOMASS_WASTE</t>
  </si>
  <si>
    <t>FUEL_EMI.ktCO2.BE.ISI.BF_BOF.FINISHING_STEAM.STEAM.STEAM_DISTR</t>
  </si>
  <si>
    <t>FUEL_EMI.ktCO2.BE.ISI.BF_BOF.FINISHING.ELEC.ELEC</t>
  </si>
  <si>
    <t>PROCESS_EMI.ktCO2.BE.ISI.BF_BOF</t>
  </si>
  <si>
    <t>FUEL_EMI.ktCO2.BE.ISI.EAF.LIGHT.GENERIC.ELEC</t>
  </si>
  <si>
    <t>FUEL_EMI.ktCO2.BE.ISI.EAF.AIRCOMP.GENERIC.ELEC</t>
  </si>
  <si>
    <t>FUEL_EMI.ktCO2.BE.ISI.EAF.MOTOR.GENERIC.ELEC</t>
  </si>
  <si>
    <t>FUEL_EMI.ktCO2.BE.ISI.EAF.FANS.GENERIC.ELEC</t>
  </si>
  <si>
    <t>FUEL_EMI.ktCO2.BE.ISI.EAF.LOW_ENTH.TOTAL.TOTAL</t>
  </si>
  <si>
    <t>FUEL_EMI.ktCO2.BE.ISI.EAF.LOW_ENTH.THERM.DIESEL_LIQBIO</t>
  </si>
  <si>
    <t>FUEL_EMI.ktCO2.BE.ISI.EAF.LOW_ENTH.THERM.NG_BIOGAS</t>
  </si>
  <si>
    <t>FUEL_EMI.ktCO2.BE.ISI.EAF.LOW_ENTH.THERM.SOLAR_GEO</t>
  </si>
  <si>
    <t>FUEL_EMI.ktCO2.BE.ISI.EAF.LOW_ENTH.HP.AMBIENT</t>
  </si>
  <si>
    <t>FUEL_EMI.ktCO2.BE.ISI.EAF.LOW_ENTH.THERM.ELEC</t>
  </si>
  <si>
    <t>FUEL_EMI.ktCO2.BE.ISI.EAF.SMELTING.TOTAL.TOTAL</t>
  </si>
  <si>
    <t>FUEL_EMI.ktCO2.BE.ISI.EAF.SMELTING.THERM.NONCOKE_SOLIDS</t>
  </si>
  <si>
    <t>FUEL_EMI.ktCO2.BE.ISI.EAF.SMELTING.THERM.RFO</t>
  </si>
  <si>
    <t>FUEL_EMI.ktCO2.BE.ISI.EAF.SMELTING.THERM.NG_BIOGAS</t>
  </si>
  <si>
    <t>FUEL_EMI.ktCO2.BE.ISI.EAF.SMELTING.THERM.DERIVED</t>
  </si>
  <si>
    <t>FUEL_EMI.ktCO2.BE.ISI.EAF.ARC_FURNACE.ELEC.ELEC</t>
  </si>
  <si>
    <t>FUEL_EMI.ktCO2.BE.ISI.EAF.REFINING.TOTAL.TOTAL</t>
  </si>
  <si>
    <t>FUEL_EMI.ktCO2.BE.ISI.EAF.REFINING.THERM.TOTAL</t>
  </si>
  <si>
    <t>FUEL_EMI.ktCO2.BE.ISI.EAF.REFINING.THERM.LPG</t>
  </si>
  <si>
    <t>FUEL_EMI.ktCO2.BE.ISI.EAF.REFINING.THERM.DIESEL_LIQBIO</t>
  </si>
  <si>
    <t>FUEL_EMI.ktCO2.BE.ISI.EAF.REFINING.THERM.RFO</t>
  </si>
  <si>
    <t>FUEL_EMI.ktCO2.BE.ISI.EAF.REFINING.THERM.NG_BIOGAS</t>
  </si>
  <si>
    <t>FUEL_EMI.ktCO2.BE.ISI.EAF.REFINING.ELEC.ELEC</t>
  </si>
  <si>
    <t>FUEL_EMI.ktCO2.BE.ISI.EAF.FINISHING.THERM.TOTAL</t>
  </si>
  <si>
    <t>FUEL_EMI.ktCO2.BE.ISI.EAF.FINISHING.THERM.LPG</t>
  </si>
  <si>
    <t>FUEL_EMI.ktCO2.BE.ISI.EAF.FINISHING.THERM.DIESEL_LIQBIO</t>
  </si>
  <si>
    <t>FUEL_EMI.ktCO2.BE.ISI.EAF.FINISHING.THERM.NG_BIOGAS</t>
  </si>
  <si>
    <t>FUEL_EMI.ktCO2.BE.ISI.EAF.FINISHING_STEAM.TOTAL.TOTAL</t>
  </si>
  <si>
    <t>FUEL_EMI.ktCO2.BE.ISI.EAF.FINISHING_STEAM.STEAM.NONCOKE_SOLIDS</t>
  </si>
  <si>
    <t>FUEL_EMI.ktCO2.BE.ISI.EAF.FINISHING_STEAM.STEAM.RFG</t>
  </si>
  <si>
    <t>FUEL_EMI.ktCO2.BE.ISI.EAF.FINISHING_STEAM.STEAM.LPG</t>
  </si>
  <si>
    <t>FUEL_EMI.ktCO2.BE.ISI.EAF.FINISHING_STEAM.STEAM.DIESEL_LIQBIO</t>
  </si>
  <si>
    <t>FUEL_EMI.ktCO2.BE.ISI.EAF.FINISHING_STEAM.STEAM.RFO</t>
  </si>
  <si>
    <t>FUEL_EMI.ktCO2.BE.ISI.EAF.FINISHING_STEAM.STEAM.OTHER</t>
  </si>
  <si>
    <t>FUEL_EMI.ktCO2.BE.ISI.EAF.FINISHING_STEAM.STEAM.NG_BIOGAS</t>
  </si>
  <si>
    <t>FUEL_EMI.ktCO2.BE.ISI.EAF.FINISHING_STEAM.STEAM.DERIVED</t>
  </si>
  <si>
    <t>FUEL_EMI.ktCO2.BE.ISI.EAF.FINISHING_STEAM.STEAM.BIOMASS_WASTE</t>
  </si>
  <si>
    <t>FUEL_EMI.ktCO2.BE.ISI.EAF.FINISHING_STEAM.STEAM.STEAM_DISTR</t>
  </si>
  <si>
    <t>FUEL_EMI.ktCO2.BE.ISI.EAF.FINISHING.ELEC.ELEC</t>
  </si>
  <si>
    <t>PROCESS_EMI.ktCO2.BE.ISI.EAF</t>
  </si>
  <si>
    <t>Market shares of CO2 emissions by subsector (%)</t>
  </si>
  <si>
    <t>Emission intensity (kt of CO2 per ktoe)</t>
  </si>
  <si>
    <t>Integrated steelworks (without process emissions)</t>
  </si>
  <si>
    <t>Electric arc (without process emissions)</t>
  </si>
  <si>
    <t>VA.Meuro2023.BE.NFM.ALUMINA</t>
  </si>
  <si>
    <t>VA.Meuro2023.BE.NFM.PRIM_ALU</t>
  </si>
  <si>
    <t>VA.Meuro2023.BE.NFM.SEC_ALU</t>
  </si>
  <si>
    <t>VA.Meuro2023.BE.NFM.OTHER_NFM</t>
  </si>
  <si>
    <t>Physical output (kt)</t>
  </si>
  <si>
    <t>Alumina production (kt)</t>
  </si>
  <si>
    <t>OUTPUT.kt.BE.NFM.ALUMINA</t>
  </si>
  <si>
    <t>Aluminium production (kt)</t>
  </si>
  <si>
    <t>OUTPUT.kt.BE.NFM.PRIM_ALU</t>
  </si>
  <si>
    <t>OUTPUT.kt.BE.NFM.SEC_ALU</t>
  </si>
  <si>
    <t>Other non-ferrous metals (kt lead eq.)</t>
  </si>
  <si>
    <t>OUTPUT.kt.BE.NFM.OTHER_NFM</t>
  </si>
  <si>
    <t>Installed capacity (kt production)</t>
  </si>
  <si>
    <t>CAP.kt.BE.NFM.ALUMINA</t>
  </si>
  <si>
    <t>CAP.kt.BE.NFM.PRIM_ALU</t>
  </si>
  <si>
    <t>CAP.kt.BE.NFM.SEC_ALU</t>
  </si>
  <si>
    <t>CAP.kt.BE.NFM.OTHER_NFM</t>
  </si>
  <si>
    <t>Capacity investment (kt production)</t>
  </si>
  <si>
    <t>NEWCAP.kt.BE.NFM.ALUMINA</t>
  </si>
  <si>
    <t>NEWCAP.kt.BE.NFM.PRIM_ALU</t>
  </si>
  <si>
    <t>NEWCAP.kt.BE.NFM.SEC_ALU</t>
  </si>
  <si>
    <t>NEWCAP.kt.BE.NFM.OTHER_NFM</t>
  </si>
  <si>
    <t>Decommissioned capacity (kt production)</t>
  </si>
  <si>
    <t>Idle capacity (kt production)</t>
  </si>
  <si>
    <t>FEC.ktoe.BE.NFM.TOTAL.TOTAL.TOTAL.TOTAL</t>
  </si>
  <si>
    <t>FEC.ktoe.BE.NFM.TOTAL.TOTAL.TOTAL.SOLIDS</t>
  </si>
  <si>
    <t>FEC.ktoe.BE.NFM.TOTAL.TOTAL.TOTAL.RFG</t>
  </si>
  <si>
    <t>FEC.ktoe.BE.NFM.TOTAL.TOTAL.TOTAL.LPG</t>
  </si>
  <si>
    <t>FEC.ktoe.BE.NFM.TOTAL.TOTAL.TOTAL.DIESEL</t>
  </si>
  <si>
    <t>FEC.ktoe.BE.NFM.TOTAL.TOTAL.TOTAL.RFO</t>
  </si>
  <si>
    <t>FEC.ktoe.BE.NFM.TOTAL.TOTAL.TOTAL.OTHER</t>
  </si>
  <si>
    <t>FEC.ktoe.BE.NFM.TOTAL.TOTAL.TOTAL.NG</t>
  </si>
  <si>
    <t>FEC.ktoe.BE.NFM.TOTAL.TOTAL.TOTAL.DERIVED</t>
  </si>
  <si>
    <t>FEC.ktoe.BE.NFM.TOTAL.TOTAL.TOTAL.BIOMASS_WASTE</t>
  </si>
  <si>
    <t>FEC.ktoe.BE.NFM.TOTAL.TOTAL.TOTAL.BIOGAS</t>
  </si>
  <si>
    <t>FEC.ktoe.BE.NFM.TOTAL.TOTAL.TOTAL.LIQBIO</t>
  </si>
  <si>
    <t>FEC.ktoe.BE.NFM.TOTAL.TOTAL.TOTAL.SOLAR</t>
  </si>
  <si>
    <t>FEC.ktoe.BE.NFM.TOTAL.TOTAL.TOTAL.GEO</t>
  </si>
  <si>
    <t>FEC.ktoe.BE.NFM.TOTAL.TOTAL.TOTAL.AMBIENT</t>
  </si>
  <si>
    <t>FEC.ktoe.BE.NFM.TOTAL.TOTAL.TOTAL.STEAM_DISTR</t>
  </si>
  <si>
    <t>FEC.ktoe.BE.NFM.TOTAL.TOTAL.TOTAL.ELEC</t>
  </si>
  <si>
    <t>FEC.ktoe.BE.NFM.ALUMINA.TOTAL.TOTAL.TOTAL</t>
  </si>
  <si>
    <t>FEC.ktoe.BE.NFM.ALUMINA.LIGHT.GENERIC.ELEC</t>
  </si>
  <si>
    <t>FEC.ktoe.BE.NFM.ALUMINA.AIRCOMP.GENERIC.ELEC</t>
  </si>
  <si>
    <t>FEC.ktoe.BE.NFM.ALUMINA.MOTOR.GENERIC.ELEC</t>
  </si>
  <si>
    <t>FEC.ktoe.BE.NFM.ALUMINA.FANS.GENERIC.ELEC</t>
  </si>
  <si>
    <t>FEC.ktoe.BE.NFM.ALUMINA.LOW_ENTH.TOTAL.TOTAL</t>
  </si>
  <si>
    <t>FEC.ktoe.BE.NFM.ALUMINA.LOW_ENTH.THERM.DIESEL_LIQBIO</t>
  </si>
  <si>
    <t>FEC.ktoe.BE.NFM.ALUMINA.LOW_ENTH.THERM.NG_BIOGAS</t>
  </si>
  <si>
    <t>FEC.ktoe.BE.NFM.ALUMINA.LOW_ENTH.THERM.SOLAR_GEO</t>
  </si>
  <si>
    <t>FEC.ktoe.BE.NFM.ALUMINA.LOW_ENTH.HP.AMBIENT</t>
  </si>
  <si>
    <t>FEC.ktoe.BE.NFM.ALUMINA.LOW_ENTH.THERM.ELEC</t>
  </si>
  <si>
    <t>Alumina production: High-enthalpy heat</t>
  </si>
  <si>
    <t>FEC.ktoe.BE.NFM.ALUMINA.A_PRODUCTION.TOTAL.TOTAL</t>
  </si>
  <si>
    <t>FEC.ktoe.BE.NFM.ALUMINA.A_PRODUCTION.STEAM.SOLIDS</t>
  </si>
  <si>
    <t>FEC.ktoe.BE.NFM.ALUMINA.A_PRODUCTION.STEAM.RFG</t>
  </si>
  <si>
    <t>FEC.ktoe.BE.NFM.ALUMINA.A_PRODUCTION.STEAM.LPG</t>
  </si>
  <si>
    <t>FEC.ktoe.BE.NFM.ALUMINA.A_PRODUCTION.STEAM.DIESEL_LIQBIO</t>
  </si>
  <si>
    <t>FEC.ktoe.BE.NFM.ALUMINA.A_PRODUCTION.STEAM.RFO</t>
  </si>
  <si>
    <t>FEC.ktoe.BE.NFM.ALUMINA.A_PRODUCTION.STEAM.OTHER</t>
  </si>
  <si>
    <t>FEC.ktoe.BE.NFM.ALUMINA.A_PRODUCTION.STEAM.NG_BIOGAS</t>
  </si>
  <si>
    <t>FEC.ktoe.BE.NFM.ALUMINA.A_PRODUCTION.STEAM.DERIVED</t>
  </si>
  <si>
    <t>FEC.ktoe.BE.NFM.ALUMINA.A_PRODUCTION.STEAM.BIOMASS_WASTE</t>
  </si>
  <si>
    <t>FEC.ktoe.BE.NFM.ALUMINA.A_PRODUCTION.STEAM.STEAM_DISTR</t>
  </si>
  <si>
    <t>Alumina production: Refining</t>
  </si>
  <si>
    <t>FEC.ktoe.BE.NFM.ALUMINA.A_REFINING.TOTAL.TOTAL</t>
  </si>
  <si>
    <t>FEC.ktoe.BE.NFM.ALUMINA.A_REFINING.THERM.LPG</t>
  </si>
  <si>
    <t>FEC.ktoe.BE.NFM.ALUMINA.A_REFINING.THERM.DIESEL_LIQBIO</t>
  </si>
  <si>
    <t>FEC.ktoe.BE.NFM.ALUMINA.A_REFINING.THERM.RFO</t>
  </si>
  <si>
    <t>FEC.ktoe.BE.NFM.ALUMINA.A_REFINING.THERM.NG_BIOGAS</t>
  </si>
  <si>
    <t>FEC.ktoe.BE.NFM.ALUMINA.A_REFINING.THERM.ELEC</t>
  </si>
  <si>
    <t>FEC.ktoe.BE.NFM.PRIM_ALU.TOTAL.TOTAL.TOTAL</t>
  </si>
  <si>
    <t>FEC.ktoe.BE.NFM.PRIM_ALU.LIGHT.GENERIC.ELEC</t>
  </si>
  <si>
    <t>FEC.ktoe.BE.NFM.PRIM_ALU.AIRCOMP.GENERIC.ELEC</t>
  </si>
  <si>
    <t>FEC.ktoe.BE.NFM.PRIM_ALU.MOTOR.GENERIC.ELEC</t>
  </si>
  <si>
    <t>FEC.ktoe.BE.NFM.PRIM_ALU.FANS.GENERIC.ELEC</t>
  </si>
  <si>
    <t>FEC.ktoe.BE.NFM.PRIM_ALU.LOW_ENTH.TOTAL.TOTAL</t>
  </si>
  <si>
    <t>FEC.ktoe.BE.NFM.PRIM_ALU.LOW_ENTH.THERM.DIESEL_LIQBIO</t>
  </si>
  <si>
    <t>FEC.ktoe.BE.NFM.PRIM_ALU.LOW_ENTH.THERM.NG_BIOGAS</t>
  </si>
  <si>
    <t>FEC.ktoe.BE.NFM.PRIM_ALU.LOW_ENTH.THERM.SOLAR_GEO</t>
  </si>
  <si>
    <t>FEC.ktoe.BE.NFM.PRIM_ALU.LOW_ENTH.HP.AMBIENT</t>
  </si>
  <si>
    <t>FEC.ktoe.BE.NFM.PRIM_ALU.LOW_ENTH.THERM.ELEC</t>
  </si>
  <si>
    <t>Aluminium electrolysis (smelting)</t>
  </si>
  <si>
    <t>FEC.ktoe.BE.NFM.PRIM_ALU.SMELTING.ELEC.ELEC</t>
  </si>
  <si>
    <t>Aluminium processing  (metallurgy e.g. cast house, reheating)</t>
  </si>
  <si>
    <t>FEC.ktoe.BE.NFM.PRIM_ALU.PROCESSING.TOTAL.TOTAL</t>
  </si>
  <si>
    <t>Aluminium processing - Thermal</t>
  </si>
  <si>
    <t>FEC.ktoe.BE.NFM.PRIM_ALU.PROCESSING.THERM.TOTAL</t>
  </si>
  <si>
    <t>FEC.ktoe.BE.NFM.PRIM_ALU.PROCESSING.THERM.LPG</t>
  </si>
  <si>
    <t>FEC.ktoe.BE.NFM.PRIM_ALU.PROCESSING.THERM.DIESEL_LIQBIO</t>
  </si>
  <si>
    <t>FEC.ktoe.BE.NFM.PRIM_ALU.PROCESSING.THERM.RFO</t>
  </si>
  <si>
    <t>FEC.ktoe.BE.NFM.PRIM_ALU.PROCESSING.THERM.NG_BIOGAS</t>
  </si>
  <si>
    <t>Aluminium processing - Electric</t>
  </si>
  <si>
    <t>FEC.ktoe.BE.NFM.PRIM_ALU.PROCESSING.ELEC.ELEC</t>
  </si>
  <si>
    <t>Aluminium finishing</t>
  </si>
  <si>
    <t>Aluminium finishing - Thermal</t>
  </si>
  <si>
    <t>FEC.ktoe.BE.NFM.PRIM_ALU.FINISHING.THERM.TOTAL</t>
  </si>
  <si>
    <t>FEC.ktoe.BE.NFM.PRIM_ALU.FINISHING.THERM.LPG</t>
  </si>
  <si>
    <t>FEC.ktoe.BE.NFM.PRIM_ALU.FINISHING.THERM.DIESEL_LIQBIO</t>
  </si>
  <si>
    <t>FEC.ktoe.BE.NFM.PRIM_ALU.FINISHING.THERM.NG_BIOGAS</t>
  </si>
  <si>
    <t>Aluminium finishing - Steam</t>
  </si>
  <si>
    <t>FEC.ktoe.BE.NFM.PRIM_ALU.FINISHING_STEAM.TOTAL.TOTAL</t>
  </si>
  <si>
    <t>FEC.ktoe.BE.NFM.PRIM_ALU.FINISHING_STEAM.STEAM.SOLIDS</t>
  </si>
  <si>
    <t>FEC.ktoe.BE.NFM.PRIM_ALU.FINISHING_STEAM.STEAM.RFG</t>
  </si>
  <si>
    <t>FEC.ktoe.BE.NFM.PRIM_ALU.FINISHING_STEAM.STEAM.LPG</t>
  </si>
  <si>
    <t>FEC.ktoe.BE.NFM.PRIM_ALU.FINISHING_STEAM.STEAM.DIESEL_LIQBIO</t>
  </si>
  <si>
    <t>FEC.ktoe.BE.NFM.PRIM_ALU.FINISHING_STEAM.STEAM.RFO</t>
  </si>
  <si>
    <t>FEC.ktoe.BE.NFM.PRIM_ALU.FINISHING_STEAM.STEAM.OTHER</t>
  </si>
  <si>
    <t>FEC.ktoe.BE.NFM.PRIM_ALU.FINISHING_STEAM.STEAM.NG_BIOGAS</t>
  </si>
  <si>
    <t>FEC.ktoe.BE.NFM.PRIM_ALU.FINISHING_STEAM.STEAM.DERIVED</t>
  </si>
  <si>
    <t>FEC.ktoe.BE.NFM.PRIM_ALU.FINISHING_STEAM.STEAM.BIOMASS_WASTE</t>
  </si>
  <si>
    <t>FEC.ktoe.BE.NFM.PRIM_ALU.FINISHING_STEAM.STEAM.STEAM_DISTR</t>
  </si>
  <si>
    <t>Aluminium finishing - Electric</t>
  </si>
  <si>
    <t>FEC.ktoe.BE.NFM.PRIM_ALU.FINISHING.ELEC.ELEC</t>
  </si>
  <si>
    <t>FEC.ktoe.BE.NFM.SEC_ALU.TOTAL.TOTAL.TOTAL</t>
  </si>
  <si>
    <t>FEC.ktoe.BE.NFM.SEC_ALU.LIGHT.GENERIC.ELEC</t>
  </si>
  <si>
    <t>FEC.ktoe.BE.NFM.SEC_ALU.AIRCOMP.GENERIC.ELEC</t>
  </si>
  <si>
    <t>FEC.ktoe.BE.NFM.SEC_ALU.MOTOR.GENERIC.ELEC</t>
  </si>
  <si>
    <t>FEC.ktoe.BE.NFM.SEC_ALU.FANS.GENERIC.ELEC</t>
  </si>
  <si>
    <t>FEC.ktoe.BE.NFM.SEC_ALU.LOW_ENTH.TOTAL.TOTAL</t>
  </si>
  <si>
    <t>FEC.ktoe.BE.NFM.SEC_ALU.LOW_ENTH.THERM.DIESEL_LIQBIO</t>
  </si>
  <si>
    <t>FEC.ktoe.BE.NFM.SEC_ALU.LOW_ENTH.THERM.NG_BIOGAS</t>
  </si>
  <si>
    <t>FEC.ktoe.BE.NFM.SEC_ALU.LOW_ENTH.THERM.SOLAR_GEO</t>
  </si>
  <si>
    <t>FEC.ktoe.BE.NFM.SEC_ALU.LOW_ENTH.HP.AMBIENT</t>
  </si>
  <si>
    <t>FEC.ktoe.BE.NFM.SEC_ALU.LOW_ENTH.THERM.ELEC</t>
  </si>
  <si>
    <t>Secondary aluminium (incl. pre-treatment, remelting)</t>
  </si>
  <si>
    <t>FEC.ktoe.BE.NFM.SEC_ALU.SEC_REMELTING.TOTAL.TOTAL</t>
  </si>
  <si>
    <t>Secondary aluminium - Thermal</t>
  </si>
  <si>
    <t>FEC.ktoe.BE.NFM.SEC_ALU.SEC_REMELTING.THERM.TOTAL</t>
  </si>
  <si>
    <t>FEC.ktoe.BE.NFM.SEC_ALU.SEC_REMELTING.THERM.LPG</t>
  </si>
  <si>
    <t>FEC.ktoe.BE.NFM.SEC_ALU.SEC_REMELTING.THERM.DIESEL_LIQBIO</t>
  </si>
  <si>
    <t>FEC.ktoe.BE.NFM.SEC_ALU.SEC_REMELTING.THERM.RFO</t>
  </si>
  <si>
    <t>FEC.ktoe.BE.NFM.SEC_ALU.SEC_REMELTING.THERM.NG_BIOGAS</t>
  </si>
  <si>
    <t>Secondary aluminium - Electric</t>
  </si>
  <si>
    <t>FEC.ktoe.BE.NFM.SEC_ALU.SEC_REMELTING.ELEC.ELEC</t>
  </si>
  <si>
    <t>FEC.ktoe.BE.NFM.SEC_ALU.SEC_PROCESSING.TOTAL.TOTAL</t>
  </si>
  <si>
    <t>FEC.ktoe.BE.NFM.SEC_ALU.SEC_PROCESSING.THERM.TOTAL</t>
  </si>
  <si>
    <t>FEC.ktoe.BE.NFM.SEC_ALU.SEC_PROCESSING.THERM.LPG</t>
  </si>
  <si>
    <t>FEC.ktoe.BE.NFM.SEC_ALU.SEC_PROCESSING.THERM.DIESEL_LIQBIO</t>
  </si>
  <si>
    <t>FEC.ktoe.BE.NFM.SEC_ALU.SEC_PROCESSING.THERM.RFO</t>
  </si>
  <si>
    <t>FEC.ktoe.BE.NFM.SEC_ALU.SEC_PROCESSING.THERM.NG_BIOGAS</t>
  </si>
  <si>
    <t>FEC.ktoe.BE.NFM.SEC_ALU.SEC_PROCESSING.ELEC.ELEC</t>
  </si>
  <si>
    <t>FEC.ktoe.BE.NFM.SEC_ALU.SEC_FINISHING.THERM.TOTAL</t>
  </si>
  <si>
    <t>FEC.ktoe.BE.NFM.SEC_ALU.SEC_FINISHING.THERM.LPG</t>
  </si>
  <si>
    <t>FEC.ktoe.BE.NFM.SEC_ALU.SEC_FINISHING.THERM.DIESEL_LIQBIO</t>
  </si>
  <si>
    <t>FEC.ktoe.BE.NFM.SEC_ALU.SEC_FINISHING.THERM.NG_BIOGAS</t>
  </si>
  <si>
    <t>FEC.ktoe.BE.NFM.SEC_ALU.SEC_FINISHING_STEAM.TOTAL.TOTAL</t>
  </si>
  <si>
    <t>FEC.ktoe.BE.NFM.SEC_ALU.SEC_FINISHING_STEAM.STEAM.SOLIDS</t>
  </si>
  <si>
    <t>FEC.ktoe.BE.NFM.SEC_ALU.SEC_FINISHING_STEAM.STEAM.RFG</t>
  </si>
  <si>
    <t>FEC.ktoe.BE.NFM.SEC_ALU.SEC_FINISHING_STEAM.STEAM.LPG</t>
  </si>
  <si>
    <t>FEC.ktoe.BE.NFM.SEC_ALU.SEC_FINISHING_STEAM.STEAM.DIESEL_LIQBIO</t>
  </si>
  <si>
    <t>FEC.ktoe.BE.NFM.SEC_ALU.SEC_FINISHING_STEAM.STEAM.RFO</t>
  </si>
  <si>
    <t>FEC.ktoe.BE.NFM.SEC_ALU.SEC_FINISHING_STEAM.STEAM.OTHER</t>
  </si>
  <si>
    <t>FEC.ktoe.BE.NFM.SEC_ALU.SEC_FINISHING_STEAM.STEAM.NG_BIOGAS</t>
  </si>
  <si>
    <t>FEC.ktoe.BE.NFM.SEC_ALU.SEC_FINISHING_STEAM.STEAM.DERIVED</t>
  </si>
  <si>
    <t>FEC.ktoe.BE.NFM.SEC_ALU.SEC_FINISHING_STEAM.STEAM.BIOMASS_WASTE</t>
  </si>
  <si>
    <t>FEC.ktoe.BE.NFM.SEC_ALU.SEC_FINISHING_STEAM.STEAM.STEAM_DISTR</t>
  </si>
  <si>
    <t>FEC.ktoe.BE.NFM.SEC_ALU.SEC_FINISHING.ELEC.ELEC</t>
  </si>
  <si>
    <t>FEC.ktoe.BE.NFM.OTHER_NFM.TOTAL.TOTAL.TOTAL</t>
  </si>
  <si>
    <t>FEC.ktoe.BE.NFM.OTHER_NFM.LIGHT.GENERIC.ELEC</t>
  </si>
  <si>
    <t>FEC.ktoe.BE.NFM.OTHER_NFM.AIRCOMP.GENERIC.ELEC</t>
  </si>
  <si>
    <t>FEC.ktoe.BE.NFM.OTHER_NFM.MOTOR.GENERIC.ELEC</t>
  </si>
  <si>
    <t>FEC.ktoe.BE.NFM.OTHER_NFM.FANS.GENERIC.ELEC</t>
  </si>
  <si>
    <t>FEC.ktoe.BE.NFM.OTHER_NFM.LOW_ENTH.TOTAL.TOTAL</t>
  </si>
  <si>
    <t>FEC.ktoe.BE.NFM.OTHER_NFM.LOW_ENTH.THERM.DIESEL_LIQBIO</t>
  </si>
  <si>
    <t>FEC.ktoe.BE.NFM.OTHER_NFM.LOW_ENTH.THERM.NG_BIOGAS</t>
  </si>
  <si>
    <t>FEC.ktoe.BE.NFM.OTHER_NFM.LOW_ENTH.THERM.SOLAR_GEO</t>
  </si>
  <si>
    <t>FEC.ktoe.BE.NFM.OTHER_NFM.LOW_ENTH.HP.AMBIENT</t>
  </si>
  <si>
    <t>FEC.ktoe.BE.NFM.OTHER_NFM.LOW_ENTH.THERM.ELEC</t>
  </si>
  <si>
    <t>Other Metals: production</t>
  </si>
  <si>
    <t>FEC.ktoe.BE.NFM.OTHER_NFM.OTH_PRODUCTION.TOTAL.TOTAL</t>
  </si>
  <si>
    <t>Metal production - Thermal</t>
  </si>
  <si>
    <t>FEC.ktoe.BE.NFM.OTHER_NFM.OTH_PRODUCTION.THERM.TOTAL</t>
  </si>
  <si>
    <t>FEC.ktoe.BE.NFM.OTHER_NFM.OTH_PRODUCTION.THERM.SOLIDS</t>
  </si>
  <si>
    <t>FEC.ktoe.BE.NFM.OTHER_NFM.OTH_PRODUCTION.THERM.LPG</t>
  </si>
  <si>
    <t>FEC.ktoe.BE.NFM.OTHER_NFM.OTH_PRODUCTION.THERM.DIESEL_LIQBIO</t>
  </si>
  <si>
    <t>FEC.ktoe.BE.NFM.OTHER_NFM.OTH_PRODUCTION.THERM.RFO</t>
  </si>
  <si>
    <t>FEC.ktoe.BE.NFM.OTHER_NFM.OTH_PRODUCTION.THERM.NG_BIOGAS</t>
  </si>
  <si>
    <t>Metal production - Electric</t>
  </si>
  <si>
    <t>FEC.ktoe.BE.NFM.OTHER_NFM.OTH_PRODUCTION.ELEC.ELEC</t>
  </si>
  <si>
    <t>Metal processing  (metallurgy e.g. cast house, reheating)</t>
  </si>
  <si>
    <t>FEC.ktoe.BE.NFM.OTHER_NFM.OTH_PROCESSING.TOTAL.TOTAL</t>
  </si>
  <si>
    <t>Metal processing - Thermal</t>
  </si>
  <si>
    <t>FEC.ktoe.BE.NFM.OTHER_NFM.OTH_PROCESSING.THERM.TOTAL</t>
  </si>
  <si>
    <t>FEC.ktoe.BE.NFM.OTHER_NFM.OTH_PROCESSING.THERM.LPG</t>
  </si>
  <si>
    <t>FEC.ktoe.BE.NFM.OTHER_NFM.OTH_PROCESSING.THERM.DIESEL_LIQBIO</t>
  </si>
  <si>
    <t>FEC.ktoe.BE.NFM.OTHER_NFM.OTH_PROCESSING.THERM.RFO</t>
  </si>
  <si>
    <t>FEC.ktoe.BE.NFM.OTHER_NFM.OTH_PROCESSING.THERM.NG_BIOGAS</t>
  </si>
  <si>
    <t>Metal processing - Electric</t>
  </si>
  <si>
    <t>FEC.ktoe.BE.NFM.OTHER_NFM.OTH_PROCESSING.ELEC.ELEC</t>
  </si>
  <si>
    <t>Metal finishing</t>
  </si>
  <si>
    <t>Metal finishing - Thermal</t>
  </si>
  <si>
    <t>FEC.ktoe.BE.NFM.OTHER_NFM.OTH_FINISHING.THERM.TOTAL</t>
  </si>
  <si>
    <t>FEC.ktoe.BE.NFM.OTHER_NFM.OTH_FINISHING.THERM.LPG</t>
  </si>
  <si>
    <t>FEC.ktoe.BE.NFM.OTHER_NFM.OTH_FINISHING.THERM.DIESEL_LIQBIO</t>
  </si>
  <si>
    <t>FEC.ktoe.BE.NFM.OTHER_NFM.OTH_FINISHING.THERM.NG_BIOGAS</t>
  </si>
  <si>
    <t>Metal finishing - Steam</t>
  </si>
  <si>
    <t>FEC.ktoe.BE.NFM.OTHER_NFM.OTH_FINISHING_STEAM.TOTAL.TOTAL</t>
  </si>
  <si>
    <t>FEC.ktoe.BE.NFM.OTHER_NFM.OTH_FINISHING_STEAM.STEAM.SOLIDS</t>
  </si>
  <si>
    <t>FEC.ktoe.BE.NFM.OTHER_NFM.OTH_FINISHING_STEAM.STEAM.RFG</t>
  </si>
  <si>
    <t>FEC.ktoe.BE.NFM.OTHER_NFM.OTH_FINISHING_STEAM.STEAM.LPG</t>
  </si>
  <si>
    <t>FEC.ktoe.BE.NFM.OTHER_NFM.OTH_FINISHING_STEAM.STEAM.DIESEL_LIQBIO</t>
  </si>
  <si>
    <t>FEC.ktoe.BE.NFM.OTHER_NFM.OTH_FINISHING_STEAM.STEAM.RFO</t>
  </si>
  <si>
    <t>FEC.ktoe.BE.NFM.OTHER_NFM.OTH_FINISHING_STEAM.STEAM.OTHER</t>
  </si>
  <si>
    <t>FEC.ktoe.BE.NFM.OTHER_NFM.OTH_FINISHING_STEAM.STEAM.NG_BIOGAS</t>
  </si>
  <si>
    <t>FEC.ktoe.BE.NFM.OTHER_NFM.OTH_FINISHING_STEAM.STEAM.DERIVED</t>
  </si>
  <si>
    <t>FEC.ktoe.BE.NFM.OTHER_NFM.OTH_FINISHING_STEAM.STEAM.BIOMASS_WASTE</t>
  </si>
  <si>
    <t>FEC.ktoe.BE.NFM.OTHER_NFM.OTH_FINISHING_STEAM.STEAM.STEAM_DISTR</t>
  </si>
  <si>
    <t>Metal finishing - Electric</t>
  </si>
  <si>
    <t>FEC.ktoe.BE.NFM.OTHER_NFM.OTH_FINISHING.ELEC.ELEC</t>
  </si>
  <si>
    <t>UED.ktoe.BE.NFM.ALUMINA.TOTAL.TOTAL.TOTAL</t>
  </si>
  <si>
    <t>UED.ktoe.BE.NFM.ALUMINA.LIGHT.GENERIC.ELEC</t>
  </si>
  <si>
    <t>UED.ktoe.BE.NFM.ALUMINA.AIRCOMP.GENERIC.ELEC</t>
  </si>
  <si>
    <t>UED.ktoe.BE.NFM.ALUMINA.MOTOR.GENERIC.ELEC</t>
  </si>
  <si>
    <t>UED.ktoe.BE.NFM.ALUMINA.FANS.GENERIC.ELEC</t>
  </si>
  <si>
    <t>UED.ktoe.BE.NFM.ALUMINA.LOW_ENTH.TOTAL.TOTAL</t>
  </si>
  <si>
    <t>UED.ktoe.BE.NFM.ALUMINA.LOW_ENTH.THERM.DIESEL_LIQBIO</t>
  </si>
  <si>
    <t>UED.ktoe.BE.NFM.ALUMINA.LOW_ENTH.THERM.NG_BIOGAS</t>
  </si>
  <si>
    <t>UED.ktoe.BE.NFM.ALUMINA.LOW_ENTH.THERM.SOLAR_GEO</t>
  </si>
  <si>
    <t>UED.ktoe.BE.NFM.ALUMINA.LOW_ENTH.HP.AMBIENT</t>
  </si>
  <si>
    <t>UED.ktoe.BE.NFM.ALUMINA.LOW_ENTH.THERM.ELEC</t>
  </si>
  <si>
    <t>UED.ktoe.BE.NFM.ALUMINA.A_PRODUCTION.TOTAL.TOTAL</t>
  </si>
  <si>
    <t>UED.ktoe.BE.NFM.ALUMINA.A_PRODUCTION.STEAM.SOLIDS</t>
  </si>
  <si>
    <t>UED.ktoe.BE.NFM.ALUMINA.A_PRODUCTION.STEAM.RFG</t>
  </si>
  <si>
    <t>UED.ktoe.BE.NFM.ALUMINA.A_PRODUCTION.STEAM.LPG</t>
  </si>
  <si>
    <t>UED.ktoe.BE.NFM.ALUMINA.A_PRODUCTION.STEAM.DIESEL_LIQBIO</t>
  </si>
  <si>
    <t>UED.ktoe.BE.NFM.ALUMINA.A_PRODUCTION.STEAM.RFO</t>
  </si>
  <si>
    <t>UED.ktoe.BE.NFM.ALUMINA.A_PRODUCTION.STEAM.OTHER</t>
  </si>
  <si>
    <t>UED.ktoe.BE.NFM.ALUMINA.A_PRODUCTION.STEAM.NG_BIOGAS</t>
  </si>
  <si>
    <t>UED.ktoe.BE.NFM.ALUMINA.A_PRODUCTION.STEAM.DERIVED</t>
  </si>
  <si>
    <t>UED.ktoe.BE.NFM.ALUMINA.A_PRODUCTION.STEAM.BIOMASS_WASTE</t>
  </si>
  <si>
    <t>UED.ktoe.BE.NFM.ALUMINA.A_PRODUCTION.STEAM.STEAM_DISTR</t>
  </si>
  <si>
    <t>UED.ktoe.BE.NFM.ALUMINA.A_REFINING.TOTAL.TOTAL</t>
  </si>
  <si>
    <t>UED.ktoe.BE.NFM.ALUMINA.A_REFINING.THERM.LPG</t>
  </si>
  <si>
    <t>UED.ktoe.BE.NFM.ALUMINA.A_REFINING.THERM.DIESEL_LIQBIO</t>
  </si>
  <si>
    <t>UED.ktoe.BE.NFM.ALUMINA.A_REFINING.THERM.RFO</t>
  </si>
  <si>
    <t>UED.ktoe.BE.NFM.ALUMINA.A_REFINING.THERM.NG_BIOGAS</t>
  </si>
  <si>
    <t>UED.ktoe.BE.NFM.ALUMINA.A_REFINING.THERM.ELEC</t>
  </si>
  <si>
    <t>UED.ktoe.BE.NFM.PRIM_ALU.TOTAL.TOTAL.TOTAL</t>
  </si>
  <si>
    <t>UED.ktoe.BE.NFM.PRIM_ALU.LIGHT.GENERIC.ELEC</t>
  </si>
  <si>
    <t>UED.ktoe.BE.NFM.PRIM_ALU.AIRCOMP.GENERIC.ELEC</t>
  </si>
  <si>
    <t>UED.ktoe.BE.NFM.PRIM_ALU.MOTOR.GENERIC.ELEC</t>
  </si>
  <si>
    <t>UED.ktoe.BE.NFM.PRIM_ALU.FANS.GENERIC.ELEC</t>
  </si>
  <si>
    <t>UED.ktoe.BE.NFM.PRIM_ALU.LOW_ENTH.TOTAL.TOTAL</t>
  </si>
  <si>
    <t>UED.ktoe.BE.NFM.PRIM_ALU.LOW_ENTH.THERM.DIESEL_LIQBIO</t>
  </si>
  <si>
    <t>UED.ktoe.BE.NFM.PRIM_ALU.LOW_ENTH.THERM.NG_BIOGAS</t>
  </si>
  <si>
    <t>UED.ktoe.BE.NFM.PRIM_ALU.LOW_ENTH.THERM.SOLAR_GEO</t>
  </si>
  <si>
    <t>UED.ktoe.BE.NFM.PRIM_ALU.LOW_ENTH.HP.AMBIENT</t>
  </si>
  <si>
    <t>UED.ktoe.BE.NFM.PRIM_ALU.LOW_ENTH.THERM.ELEC</t>
  </si>
  <si>
    <t>UED.ktoe.BE.NFM.PRIM_ALU.SMELTING.ELEC.ELEC</t>
  </si>
  <si>
    <t>UED.ktoe.BE.NFM.PRIM_ALU.PROCESSING.TOTAL.TOTAL</t>
  </si>
  <si>
    <t>UED.ktoe.BE.NFM.PRIM_ALU.PROCESSING.THERM.TOTAL</t>
  </si>
  <si>
    <t>UED.ktoe.BE.NFM.PRIM_ALU.PROCESSING.THERM.LPG</t>
  </si>
  <si>
    <t>UED.ktoe.BE.NFM.PRIM_ALU.PROCESSING.THERM.DIESEL_LIQBIO</t>
  </si>
  <si>
    <t>UED.ktoe.BE.NFM.PRIM_ALU.PROCESSING.THERM.RFO</t>
  </si>
  <si>
    <t>UED.ktoe.BE.NFM.PRIM_ALU.PROCESSING.THERM.NG_BIOGAS</t>
  </si>
  <si>
    <t>UED.ktoe.BE.NFM.PRIM_ALU.PROCESSING.ELEC.ELEC</t>
  </si>
  <si>
    <t>UED.ktoe.BE.NFM.PRIM_ALU.FINISHING.THERM.TOTAL</t>
  </si>
  <si>
    <t>UED.ktoe.BE.NFM.PRIM_ALU.FINISHING.THERM.LPG</t>
  </si>
  <si>
    <t>UED.ktoe.BE.NFM.PRIM_ALU.FINISHING.THERM.DIESEL_LIQBIO</t>
  </si>
  <si>
    <t>UED.ktoe.BE.NFM.PRIM_ALU.FINISHING.THERM.NG_BIOGAS</t>
  </si>
  <si>
    <t>UED.ktoe.BE.NFM.PRIM_ALU.FINISHING_STEAM.TOTAL.TOTAL</t>
  </si>
  <si>
    <t>UED.ktoe.BE.NFM.PRIM_ALU.FINISHING_STEAM.STEAM.SOLIDS</t>
  </si>
  <si>
    <t>UED.ktoe.BE.NFM.PRIM_ALU.FINISHING_STEAM.STEAM.RFG</t>
  </si>
  <si>
    <t>UED.ktoe.BE.NFM.PRIM_ALU.FINISHING_STEAM.STEAM.LPG</t>
  </si>
  <si>
    <t>UED.ktoe.BE.NFM.PRIM_ALU.FINISHING_STEAM.STEAM.DIESEL_LIQBIO</t>
  </si>
  <si>
    <t>UED.ktoe.BE.NFM.PRIM_ALU.FINISHING_STEAM.STEAM.RFO</t>
  </si>
  <si>
    <t>UED.ktoe.BE.NFM.PRIM_ALU.FINISHING_STEAM.STEAM.OTHER</t>
  </si>
  <si>
    <t>UED.ktoe.BE.NFM.PRIM_ALU.FINISHING_STEAM.STEAM.NG_BIOGAS</t>
  </si>
  <si>
    <t>UED.ktoe.BE.NFM.PRIM_ALU.FINISHING_STEAM.STEAM.DERIVED</t>
  </si>
  <si>
    <t>UED.ktoe.BE.NFM.PRIM_ALU.FINISHING_STEAM.STEAM.BIOMASS_WASTE</t>
  </si>
  <si>
    <t>UED.ktoe.BE.NFM.PRIM_ALU.FINISHING_STEAM.STEAM.STEAM_DISTR</t>
  </si>
  <si>
    <t>UED.ktoe.BE.NFM.PRIM_ALU.FINISHING.ELEC.ELEC</t>
  </si>
  <si>
    <t>UED.ktoe.BE.NFM.SEC_ALU.TOTAL.TOTAL.TOTAL</t>
  </si>
  <si>
    <t>UED.ktoe.BE.NFM.SEC_ALU.LIGHT.GENERIC.ELEC</t>
  </si>
  <si>
    <t>UED.ktoe.BE.NFM.SEC_ALU.AIRCOMP.GENERIC.ELEC</t>
  </si>
  <si>
    <t>UED.ktoe.BE.NFM.SEC_ALU.MOTOR.GENERIC.ELEC</t>
  </si>
  <si>
    <t>UED.ktoe.BE.NFM.SEC_ALU.FANS.GENERIC.ELEC</t>
  </si>
  <si>
    <t>UED.ktoe.BE.NFM.SEC_ALU.LOW_ENTH.TOTAL.TOTAL</t>
  </si>
  <si>
    <t>UED.ktoe.BE.NFM.SEC_ALU.LOW_ENTH.THERM.DIESEL_LIQBIO</t>
  </si>
  <si>
    <t>UED.ktoe.BE.NFM.SEC_ALU.LOW_ENTH.THERM.NG_BIOGAS</t>
  </si>
  <si>
    <t>UED.ktoe.BE.NFM.SEC_ALU.LOW_ENTH.THERM.SOLAR_GEO</t>
  </si>
  <si>
    <t>UED.ktoe.BE.NFM.SEC_ALU.LOW_ENTH.HP.AMBIENT</t>
  </si>
  <si>
    <t>UED.ktoe.BE.NFM.SEC_ALU.LOW_ENTH.THERM.ELEC</t>
  </si>
  <si>
    <t>UED.ktoe.BE.NFM.SEC_ALU.SEC_REMELTING.TOTAL.TOTAL</t>
  </si>
  <si>
    <t>UED.ktoe.BE.NFM.SEC_ALU.SEC_REMELTING.THERM.TOTAL</t>
  </si>
  <si>
    <t>UED.ktoe.BE.NFM.SEC_ALU.SEC_REMELTING.THERM.LPG</t>
  </si>
  <si>
    <t>UED.ktoe.BE.NFM.SEC_ALU.SEC_REMELTING.THERM.DIESEL_LIQBIO</t>
  </si>
  <si>
    <t>UED.ktoe.BE.NFM.SEC_ALU.SEC_REMELTING.THERM.RFO</t>
  </si>
  <si>
    <t>UED.ktoe.BE.NFM.SEC_ALU.SEC_REMELTING.THERM.NG_BIOGAS</t>
  </si>
  <si>
    <t>UED.ktoe.BE.NFM.SEC_ALU.SEC_REMELTING.ELEC.ELEC</t>
  </si>
  <si>
    <t>UED.ktoe.BE.NFM.SEC_ALU.SEC_PROCESSING.TOTAL.TOTAL</t>
  </si>
  <si>
    <t>UED.ktoe.BE.NFM.SEC_ALU.SEC_PROCESSING.THERM.TOTAL</t>
  </si>
  <si>
    <t>UED.ktoe.BE.NFM.SEC_ALU.SEC_PROCESSING.THERM.LPG</t>
  </si>
  <si>
    <t>UED.ktoe.BE.NFM.SEC_ALU.SEC_PROCESSING.THERM.DIESEL_LIQBIO</t>
  </si>
  <si>
    <t>UED.ktoe.BE.NFM.SEC_ALU.SEC_PROCESSING.THERM.RFO</t>
  </si>
  <si>
    <t>UED.ktoe.BE.NFM.SEC_ALU.SEC_PROCESSING.THERM.NG_BIOGAS</t>
  </si>
  <si>
    <t>UED.ktoe.BE.NFM.SEC_ALU.SEC_PROCESSING.ELEC.ELEC</t>
  </si>
  <si>
    <t>UED.ktoe.BE.NFM.SEC_ALU.SEC_FINISHING.THERM.TOTAL</t>
  </si>
  <si>
    <t>UED.ktoe.BE.NFM.SEC_ALU.SEC_FINISHING.THERM.LPG</t>
  </si>
  <si>
    <t>UED.ktoe.BE.NFM.SEC_ALU.SEC_FINISHING.THERM.DIESEL_LIQBIO</t>
  </si>
  <si>
    <t>UED.ktoe.BE.NFM.SEC_ALU.SEC_FINISHING.THERM.NG_BIOGAS</t>
  </si>
  <si>
    <t>UED.ktoe.BE.NFM.SEC_ALU.SEC_FINISHING_STEAM.TOTAL.TOTAL</t>
  </si>
  <si>
    <t>UED.ktoe.BE.NFM.SEC_ALU.SEC_FINISHING_STEAM.STEAM.SOLIDS</t>
  </si>
  <si>
    <t>UED.ktoe.BE.NFM.SEC_ALU.SEC_FINISHING_STEAM.STEAM.RFG</t>
  </si>
  <si>
    <t>UED.ktoe.BE.NFM.SEC_ALU.SEC_FINISHING_STEAM.STEAM.LPG</t>
  </si>
  <si>
    <t>UED.ktoe.BE.NFM.SEC_ALU.SEC_FINISHING_STEAM.STEAM.DIESEL_LIQBIO</t>
  </si>
  <si>
    <t>UED.ktoe.BE.NFM.SEC_ALU.SEC_FINISHING_STEAM.STEAM.RFO</t>
  </si>
  <si>
    <t>UED.ktoe.BE.NFM.SEC_ALU.SEC_FINISHING_STEAM.STEAM.OTHER</t>
  </si>
  <si>
    <t>UED.ktoe.BE.NFM.SEC_ALU.SEC_FINISHING_STEAM.STEAM.NG_BIOGAS</t>
  </si>
  <si>
    <t>UED.ktoe.BE.NFM.SEC_ALU.SEC_FINISHING_STEAM.STEAM.DERIVED</t>
  </si>
  <si>
    <t>UED.ktoe.BE.NFM.SEC_ALU.SEC_FINISHING_STEAM.STEAM.BIOMASS_WASTE</t>
  </si>
  <si>
    <t>UED.ktoe.BE.NFM.SEC_ALU.SEC_FINISHING_STEAM.STEAM.STEAM_DISTR</t>
  </si>
  <si>
    <t>UED.ktoe.BE.NFM.SEC_ALU.SEC_FINISHING.ELEC.ELEC</t>
  </si>
  <si>
    <t>UED.ktoe.BE.NFM.OTHER_NFM.TOTAL.TOTAL.TOTAL</t>
  </si>
  <si>
    <t>UED.ktoe.BE.NFM.OTHER_NFM.LIGHT.GENERIC.ELEC</t>
  </si>
  <si>
    <t>UED.ktoe.BE.NFM.OTHER_NFM.AIRCOMP.GENERIC.ELEC</t>
  </si>
  <si>
    <t>UED.ktoe.BE.NFM.OTHER_NFM.MOTOR.GENERIC.ELEC</t>
  </si>
  <si>
    <t>UED.ktoe.BE.NFM.OTHER_NFM.FANS.GENERIC.ELEC</t>
  </si>
  <si>
    <t>UED.ktoe.BE.NFM.OTHER_NFM.LOW_ENTH.TOTAL.TOTAL</t>
  </si>
  <si>
    <t>UED.ktoe.BE.NFM.OTHER_NFM.LOW_ENTH.THERM.DIESEL_LIQBIO</t>
  </si>
  <si>
    <t>UED.ktoe.BE.NFM.OTHER_NFM.LOW_ENTH.THERM.NG_BIOGAS</t>
  </si>
  <si>
    <t>UED.ktoe.BE.NFM.OTHER_NFM.LOW_ENTH.THERM.SOLAR_GEO</t>
  </si>
  <si>
    <t>UED.ktoe.BE.NFM.OTHER_NFM.LOW_ENTH.HP.AMBIENT</t>
  </si>
  <si>
    <t>UED.ktoe.BE.NFM.OTHER_NFM.LOW_ENTH.THERM.ELEC</t>
  </si>
  <si>
    <t>UED.ktoe.BE.NFM.OTHER_NFM.OTH_PRODUCTION.TOTAL.TOTAL</t>
  </si>
  <si>
    <t>UED.ktoe.BE.NFM.OTHER_NFM.OTH_PRODUCTION.THERM.TOTAL</t>
  </si>
  <si>
    <t>UED.ktoe.BE.NFM.OTHER_NFM.OTH_PRODUCTION.THERM.SOLIDS</t>
  </si>
  <si>
    <t>UED.ktoe.BE.NFM.OTHER_NFM.OTH_PRODUCTION.THERM.LPG</t>
  </si>
  <si>
    <t>UED.ktoe.BE.NFM.OTHER_NFM.OTH_PRODUCTION.THERM.DIESEL_LIQBIO</t>
  </si>
  <si>
    <t>UED.ktoe.BE.NFM.OTHER_NFM.OTH_PRODUCTION.THERM.RFO</t>
  </si>
  <si>
    <t>UED.ktoe.BE.NFM.OTHER_NFM.OTH_PRODUCTION.THERM.NG_BIOGAS</t>
  </si>
  <si>
    <t>UED.ktoe.BE.NFM.OTHER_NFM.OTH_PRODUCTION.ELEC.ELEC</t>
  </si>
  <si>
    <t>UED.ktoe.BE.NFM.OTHER_NFM.OTH_PROCESSING.TOTAL.TOTAL</t>
  </si>
  <si>
    <t>UED.ktoe.BE.NFM.OTHER_NFM.OTH_PROCESSING.THERM.TOTAL</t>
  </si>
  <si>
    <t>UED.ktoe.BE.NFM.OTHER_NFM.OTH_PROCESSING.THERM.LPG</t>
  </si>
  <si>
    <t>UED.ktoe.BE.NFM.OTHER_NFM.OTH_PROCESSING.THERM.DIESEL_LIQBIO</t>
  </si>
  <si>
    <t>UED.ktoe.BE.NFM.OTHER_NFM.OTH_PROCESSING.THERM.RFO</t>
  </si>
  <si>
    <t>UED.ktoe.BE.NFM.OTHER_NFM.OTH_PROCESSING.THERM.NG_BIOGAS</t>
  </si>
  <si>
    <t>UED.ktoe.BE.NFM.OTHER_NFM.OTH_PROCESSING.ELEC.ELEC</t>
  </si>
  <si>
    <t>UED.ktoe.BE.NFM.OTHER_NFM.OTH_FINISHING.THERM.TOTAL</t>
  </si>
  <si>
    <t>UED.ktoe.BE.NFM.OTHER_NFM.OTH_FINISHING.THERM.LPG</t>
  </si>
  <si>
    <t>UED.ktoe.BE.NFM.OTHER_NFM.OTH_FINISHING.THERM.DIESEL_LIQBIO</t>
  </si>
  <si>
    <t>UED.ktoe.BE.NFM.OTHER_NFM.OTH_FINISHING.THERM.NG_BIOGAS</t>
  </si>
  <si>
    <t>UED.ktoe.BE.NFM.OTHER_NFM.OTH_FINISHING_STEAM.TOTAL.TOTAL</t>
  </si>
  <si>
    <t>UED.ktoe.BE.NFM.OTHER_NFM.OTH_FINISHING_STEAM.STEAM.SOLIDS</t>
  </si>
  <si>
    <t>UED.ktoe.BE.NFM.OTHER_NFM.OTH_FINISHING_STEAM.STEAM.RFG</t>
  </si>
  <si>
    <t>UED.ktoe.BE.NFM.OTHER_NFM.OTH_FINISHING_STEAM.STEAM.LPG</t>
  </si>
  <si>
    <t>UED.ktoe.BE.NFM.OTHER_NFM.OTH_FINISHING_STEAM.STEAM.DIESEL_LIQBIO</t>
  </si>
  <si>
    <t>UED.ktoe.BE.NFM.OTHER_NFM.OTH_FINISHING_STEAM.STEAM.RFO</t>
  </si>
  <si>
    <t>UED.ktoe.BE.NFM.OTHER_NFM.OTH_FINISHING_STEAM.STEAM.OTHER</t>
  </si>
  <si>
    <t>UED.ktoe.BE.NFM.OTHER_NFM.OTH_FINISHING_STEAM.STEAM.NG_BIOGAS</t>
  </si>
  <si>
    <t>UED.ktoe.BE.NFM.OTHER_NFM.OTH_FINISHING_STEAM.STEAM.DERIVED</t>
  </si>
  <si>
    <t>UED.ktoe.BE.NFM.OTHER_NFM.OTH_FINISHING_STEAM.STEAM.BIOMASS_WASTE</t>
  </si>
  <si>
    <t>UED.ktoe.BE.NFM.OTHER_NFM.OTH_FINISHING_STEAM.STEAM.STEAM_DISTR</t>
  </si>
  <si>
    <t>UED.ktoe.BE.NFM.OTHER_NFM.OTH_FINISHING.ELEC.ELEC</t>
  </si>
  <si>
    <t>FUEL_EMI.ktCO2.BE.NFM.ALUMINA.TOTAL.TOTAL.TOTAL</t>
  </si>
  <si>
    <t>FUEL_EMI.ktCO2.BE.NFM.ALUMINA.LIGHT.GENERIC.ELEC</t>
  </si>
  <si>
    <t>FUEL_EMI.ktCO2.BE.NFM.ALUMINA.AIRCOMP.GENERIC.ELEC</t>
  </si>
  <si>
    <t>FUEL_EMI.ktCO2.BE.NFM.ALUMINA.MOTOR.GENERIC.ELEC</t>
  </si>
  <si>
    <t>FUEL_EMI.ktCO2.BE.NFM.ALUMINA.FANS.GENERIC.ELEC</t>
  </si>
  <si>
    <t>FUEL_EMI.ktCO2.BE.NFM.ALUMINA.LOW_ENTH.TOTAL.TOTAL</t>
  </si>
  <si>
    <t>FUEL_EMI.ktCO2.BE.NFM.ALUMINA.LOW_ENTH.THERM.DIESEL_LIQBIO</t>
  </si>
  <si>
    <t>FUEL_EMI.ktCO2.BE.NFM.ALUMINA.LOW_ENTH.THERM.NG_BIOGAS</t>
  </si>
  <si>
    <t>FUEL_EMI.ktCO2.BE.NFM.ALUMINA.LOW_ENTH.THERM.SOLAR_GEO</t>
  </si>
  <si>
    <t>FUEL_EMI.ktCO2.BE.NFM.ALUMINA.LOW_ENTH.HP.AMBIENT</t>
  </si>
  <si>
    <t>FUEL_EMI.ktCO2.BE.NFM.ALUMINA.LOW_ENTH.THERM.ELEC</t>
  </si>
  <si>
    <t>FUEL_EMI.ktCO2.BE.NFM.ALUMINA.A_PRODUCTION.TOTAL.TOTAL</t>
  </si>
  <si>
    <t>FUEL_EMI.ktCO2.BE.NFM.ALUMINA.A_PRODUCTION.STEAM.SOLIDS</t>
  </si>
  <si>
    <t>FUEL_EMI.ktCO2.BE.NFM.ALUMINA.A_PRODUCTION.STEAM.RFG</t>
  </si>
  <si>
    <t>FUEL_EMI.ktCO2.BE.NFM.ALUMINA.A_PRODUCTION.STEAM.LPG</t>
  </si>
  <si>
    <t>FUEL_EMI.ktCO2.BE.NFM.ALUMINA.A_PRODUCTION.STEAM.DIESEL_LIQBIO</t>
  </si>
  <si>
    <t>FUEL_EMI.ktCO2.BE.NFM.ALUMINA.A_PRODUCTION.STEAM.RFO</t>
  </si>
  <si>
    <t>FUEL_EMI.ktCO2.BE.NFM.ALUMINA.A_PRODUCTION.STEAM.OTHER</t>
  </si>
  <si>
    <t>FUEL_EMI.ktCO2.BE.NFM.ALUMINA.A_PRODUCTION.STEAM.NG_BIOGAS</t>
  </si>
  <si>
    <t>FUEL_EMI.ktCO2.BE.NFM.ALUMINA.A_PRODUCTION.STEAM.DERIVED</t>
  </si>
  <si>
    <t>FUEL_EMI.ktCO2.BE.NFM.ALUMINA.A_PRODUCTION.STEAM.BIOMASS_WASTE</t>
  </si>
  <si>
    <t>FUEL_EMI.ktCO2.BE.NFM.ALUMINA.A_PRODUCTION.STEAM.STEAM_DISTR</t>
  </si>
  <si>
    <t>FUEL_EMI.ktCO2.BE.NFM.ALUMINA.A_REFINING.TOTAL.TOTAL</t>
  </si>
  <si>
    <t>FUEL_EMI.ktCO2.BE.NFM.ALUMINA.A_REFINING.THERM.LPG</t>
  </si>
  <si>
    <t>FUEL_EMI.ktCO2.BE.NFM.ALUMINA.A_REFINING.THERM.DIESEL_LIQBIO</t>
  </si>
  <si>
    <t>FUEL_EMI.ktCO2.BE.NFM.ALUMINA.A_REFINING.THERM.RFO</t>
  </si>
  <si>
    <t>FUEL_EMI.ktCO2.BE.NFM.ALUMINA.A_REFINING.THERM.NG_BIOGAS</t>
  </si>
  <si>
    <t>FUEL_EMI.ktCO2.BE.NFM.ALUMINA.A_REFINING.THERM.ELEC</t>
  </si>
  <si>
    <t>FUEL_EMI.ktCO2.BE.NFM.PRIM_ALU.LIGHT.GENERIC.ELEC</t>
  </si>
  <si>
    <t>FUEL_EMI.ktCO2.BE.NFM.PRIM_ALU.AIRCOMP.GENERIC.ELEC</t>
  </si>
  <si>
    <t>FUEL_EMI.ktCO2.BE.NFM.PRIM_ALU.MOTOR.GENERIC.ELEC</t>
  </si>
  <si>
    <t>FUEL_EMI.ktCO2.BE.NFM.PRIM_ALU.FANS.GENERIC.ELEC</t>
  </si>
  <si>
    <t>FUEL_EMI.ktCO2.BE.NFM.PRIM_ALU.LOW_ENTH.TOTAL.TOTAL</t>
  </si>
  <si>
    <t>FUEL_EMI.ktCO2.BE.NFM.PRIM_ALU.LOW_ENTH.THERM.DIESEL_LIQBIO</t>
  </si>
  <si>
    <t>FUEL_EMI.ktCO2.BE.NFM.PRIM_ALU.LOW_ENTH.THERM.NG_BIOGAS</t>
  </si>
  <si>
    <t>FUEL_EMI.ktCO2.BE.NFM.PRIM_ALU.LOW_ENTH.THERM.SOLAR_GEO</t>
  </si>
  <si>
    <t>FUEL_EMI.ktCO2.BE.NFM.PRIM_ALU.LOW_ENTH.HP.AMBIENT</t>
  </si>
  <si>
    <t>FUEL_EMI.ktCO2.BE.NFM.PRIM_ALU.LOW_ENTH.THERM.ELEC</t>
  </si>
  <si>
    <t>FUEL_EMI.ktCO2.BE.NFM.PRIM_ALU.SMELTING.ELEC.ELEC</t>
  </si>
  <si>
    <t>FUEL_EMI.ktCO2.BE.NFM.PRIM_ALU.PROCESSING.TOTAL.TOTAL</t>
  </si>
  <si>
    <t>FUEL_EMI.ktCO2.BE.NFM.PRIM_ALU.PROCESSING.THERM.TOTAL</t>
  </si>
  <si>
    <t>FUEL_EMI.ktCO2.BE.NFM.PRIM_ALU.PROCESSING.THERM.LPG</t>
  </si>
  <si>
    <t>FUEL_EMI.ktCO2.BE.NFM.PRIM_ALU.PROCESSING.THERM.DIESEL_LIQBIO</t>
  </si>
  <si>
    <t>FUEL_EMI.ktCO2.BE.NFM.PRIM_ALU.PROCESSING.THERM.RFO</t>
  </si>
  <si>
    <t>FUEL_EMI.ktCO2.BE.NFM.PRIM_ALU.PROCESSING.THERM.NG_BIOGAS</t>
  </si>
  <si>
    <t>FUEL_EMI.ktCO2.BE.NFM.PRIM_ALU.PROCESSING.ELEC.ELEC</t>
  </si>
  <si>
    <t>FUEL_EMI.ktCO2.BE.NFM.PRIM_ALU.FINISHING.THERM.TOTAL</t>
  </si>
  <si>
    <t>FUEL_EMI.ktCO2.BE.NFM.PRIM_ALU.FINISHING.THERM.LPG</t>
  </si>
  <si>
    <t>FUEL_EMI.ktCO2.BE.NFM.PRIM_ALU.FINISHING.THERM.DIESEL_LIQBIO</t>
  </si>
  <si>
    <t>FUEL_EMI.ktCO2.BE.NFM.PRIM_ALU.FINISHING.THERM.NG_BIOGAS</t>
  </si>
  <si>
    <t>FUEL_EMI.ktCO2.BE.NFM.PRIM_ALU.FINISHING_STEAM.TOTAL.TOTAL</t>
  </si>
  <si>
    <t>FUEL_EMI.ktCO2.BE.NFM.PRIM_ALU.FINISHING_STEAM.STEAM.SOLIDS</t>
  </si>
  <si>
    <t>FUEL_EMI.ktCO2.BE.NFM.PRIM_ALU.FINISHING_STEAM.STEAM.RFG</t>
  </si>
  <si>
    <t>FUEL_EMI.ktCO2.BE.NFM.PRIM_ALU.FINISHING_STEAM.STEAM.LPG</t>
  </si>
  <si>
    <t>FUEL_EMI.ktCO2.BE.NFM.PRIM_ALU.FINISHING_STEAM.STEAM.DIESEL_LIQBIO</t>
  </si>
  <si>
    <t>FUEL_EMI.ktCO2.BE.NFM.PRIM_ALU.FINISHING_STEAM.STEAM.RFO</t>
  </si>
  <si>
    <t>FUEL_EMI.ktCO2.BE.NFM.PRIM_ALU.FINISHING_STEAM.STEAM.OTHER</t>
  </si>
  <si>
    <t>FUEL_EMI.ktCO2.BE.NFM.PRIM_ALU.FINISHING_STEAM.STEAM.NG_BIOGAS</t>
  </si>
  <si>
    <t>FUEL_EMI.ktCO2.BE.NFM.PRIM_ALU.FINISHING_STEAM.STEAM.DERIVED</t>
  </si>
  <si>
    <t>FUEL_EMI.ktCO2.BE.NFM.PRIM_ALU.FINISHING_STEAM.STEAM.BIOMASS_WASTE</t>
  </si>
  <si>
    <t>FUEL_EMI.ktCO2.BE.NFM.PRIM_ALU.FINISHING_STEAM.STEAM.STEAM_DISTR</t>
  </si>
  <si>
    <t>FUEL_EMI.ktCO2.BE.NFM.PRIM_ALU.FINISHING.ELEC.ELEC</t>
  </si>
  <si>
    <t>PROCESS_EMI.ktCO2.BE.NFM.PRIM_ALU</t>
  </si>
  <si>
    <t>FUEL_EMI.ktCO2.BE.NFM.SEC_ALU.TOTAL.TOTAL.TOTAL</t>
  </si>
  <si>
    <t>FUEL_EMI.ktCO2.BE.NFM.SEC_ALU.LIGHT.GENERIC.ELEC</t>
  </si>
  <si>
    <t>FUEL_EMI.ktCO2.BE.NFM.SEC_ALU.AIRCOMP.GENERIC.ELEC</t>
  </si>
  <si>
    <t>FUEL_EMI.ktCO2.BE.NFM.SEC_ALU.MOTOR.GENERIC.ELEC</t>
  </si>
  <si>
    <t>FUEL_EMI.ktCO2.BE.NFM.SEC_ALU.FANS.GENERIC.ELEC</t>
  </si>
  <si>
    <t>FUEL_EMI.ktCO2.BE.NFM.SEC_ALU.LOW_ENTH.TOTAL.TOTAL</t>
  </si>
  <si>
    <t>FUEL_EMI.ktCO2.BE.NFM.SEC_ALU.LOW_ENTH.THERM.DIESEL_LIQBIO</t>
  </si>
  <si>
    <t>FUEL_EMI.ktCO2.BE.NFM.SEC_ALU.LOW_ENTH.THERM.NG_BIOGAS</t>
  </si>
  <si>
    <t>FUEL_EMI.ktCO2.BE.NFM.SEC_ALU.LOW_ENTH.THERM.SOLAR_GEO</t>
  </si>
  <si>
    <t>FUEL_EMI.ktCO2.BE.NFM.SEC_ALU.LOW_ENTH.HP.AMBIENT</t>
  </si>
  <si>
    <t>FUEL_EMI.ktCO2.BE.NFM.SEC_ALU.LOW_ENTH.THERM.ELEC</t>
  </si>
  <si>
    <t>FUEL_EMI.ktCO2.BE.NFM.SEC_ALU.SEC_REMELTING.TOTAL.TOTAL</t>
  </si>
  <si>
    <t>FUEL_EMI.ktCO2.BE.NFM.SEC_ALU.SEC_REMELTING.THERM.TOTAL</t>
  </si>
  <si>
    <t>FUEL_EMI.ktCO2.BE.NFM.SEC_ALU.SEC_REMELTING.THERM.LPG</t>
  </si>
  <si>
    <t>FUEL_EMI.ktCO2.BE.NFM.SEC_ALU.SEC_REMELTING.THERM.DIESEL_LIQBIO</t>
  </si>
  <si>
    <t>FUEL_EMI.ktCO2.BE.NFM.SEC_ALU.SEC_REMELTING.THERM.RFO</t>
  </si>
  <si>
    <t>FUEL_EMI.ktCO2.BE.NFM.SEC_ALU.SEC_REMELTING.THERM.NG_BIOGAS</t>
  </si>
  <si>
    <t>FUEL_EMI.ktCO2.BE.NFM.SEC_ALU.SEC_REMELTING.ELEC.ELEC</t>
  </si>
  <si>
    <t>FUEL_EMI.ktCO2.BE.NFM.SEC_ALU.SEC_PROCESSING.TOTAL.TOTAL</t>
  </si>
  <si>
    <t>FUEL_EMI.ktCO2.BE.NFM.SEC_ALU.SEC_PROCESSING.THERM.TOTAL</t>
  </si>
  <si>
    <t>FUEL_EMI.ktCO2.BE.NFM.SEC_ALU.SEC_PROCESSING.THERM.LPG</t>
  </si>
  <si>
    <t>FUEL_EMI.ktCO2.BE.NFM.SEC_ALU.SEC_PROCESSING.THERM.DIESEL_LIQBIO</t>
  </si>
  <si>
    <t>FUEL_EMI.ktCO2.BE.NFM.SEC_ALU.SEC_PROCESSING.THERM.RFO</t>
  </si>
  <si>
    <t>FUEL_EMI.ktCO2.BE.NFM.SEC_ALU.SEC_PROCESSING.THERM.NG_BIOGAS</t>
  </si>
  <si>
    <t>FUEL_EMI.ktCO2.BE.NFM.SEC_ALU.SEC_PROCESSING.ELEC.ELEC</t>
  </si>
  <si>
    <t>FUEL_EMI.ktCO2.BE.NFM.SEC_ALU.SEC_FINISHING.THERM.TOTAL</t>
  </si>
  <si>
    <t>FUEL_EMI.ktCO2.BE.NFM.SEC_ALU.SEC_FINISHING.THERM.LPG</t>
  </si>
  <si>
    <t>FUEL_EMI.ktCO2.BE.NFM.SEC_ALU.SEC_FINISHING.THERM.DIESEL_LIQBIO</t>
  </si>
  <si>
    <t>FUEL_EMI.ktCO2.BE.NFM.SEC_ALU.SEC_FINISHING.THERM.NG_BIOGAS</t>
  </si>
  <si>
    <t>FUEL_EMI.ktCO2.BE.NFM.SEC_ALU.SEC_FINISHING_STEAM.TOTAL.TOTAL</t>
  </si>
  <si>
    <t>FUEL_EMI.ktCO2.BE.NFM.SEC_ALU.SEC_FINISHING_STEAM.STEAM.SOLIDS</t>
  </si>
  <si>
    <t>FUEL_EMI.ktCO2.BE.NFM.SEC_ALU.SEC_FINISHING_STEAM.STEAM.RFG</t>
  </si>
  <si>
    <t>FUEL_EMI.ktCO2.BE.NFM.SEC_ALU.SEC_FINISHING_STEAM.STEAM.LPG</t>
  </si>
  <si>
    <t>FUEL_EMI.ktCO2.BE.NFM.SEC_ALU.SEC_FINISHING_STEAM.STEAM.DIESEL_LIQBIO</t>
  </si>
  <si>
    <t>FUEL_EMI.ktCO2.BE.NFM.SEC_ALU.SEC_FINISHING_STEAM.STEAM.RFO</t>
  </si>
  <si>
    <t>FUEL_EMI.ktCO2.BE.NFM.SEC_ALU.SEC_FINISHING_STEAM.STEAM.OTHER</t>
  </si>
  <si>
    <t>FUEL_EMI.ktCO2.BE.NFM.SEC_ALU.SEC_FINISHING_STEAM.STEAM.NG_BIOGAS</t>
  </si>
  <si>
    <t>FUEL_EMI.ktCO2.BE.NFM.SEC_ALU.SEC_FINISHING_STEAM.STEAM.DERIVED</t>
  </si>
  <si>
    <t>FUEL_EMI.ktCO2.BE.NFM.SEC_ALU.SEC_FINISHING_STEAM.STEAM.BIOMASS_WASTE</t>
  </si>
  <si>
    <t>FUEL_EMI.ktCO2.BE.NFM.SEC_ALU.SEC_FINISHING_STEAM.STEAM.STEAM_DISTR</t>
  </si>
  <si>
    <t>FUEL_EMI.ktCO2.BE.NFM.SEC_ALU.SEC_FINISHING.ELEC.ELEC</t>
  </si>
  <si>
    <t>FUEL_EMI.ktCO2.BE.NFM.OTHER_NFM.LIGHT.GENERIC.ELEC</t>
  </si>
  <si>
    <t>FUEL_EMI.ktCO2.BE.NFM.OTHER_NFM.AIRCOMP.GENERIC.ELEC</t>
  </si>
  <si>
    <t>FUEL_EMI.ktCO2.BE.NFM.OTHER_NFM.MOTOR.GENERIC.ELEC</t>
  </si>
  <si>
    <t>FUEL_EMI.ktCO2.BE.NFM.OTHER_NFM.FANS.GENERIC.ELEC</t>
  </si>
  <si>
    <t>FUEL_EMI.ktCO2.BE.NFM.OTHER_NFM.LOW_ENTH.TOTAL.TOTAL</t>
  </si>
  <si>
    <t>FUEL_EMI.ktCO2.BE.NFM.OTHER_NFM.LOW_ENTH.THERM.DIESEL_LIQBIO</t>
  </si>
  <si>
    <t>FUEL_EMI.ktCO2.BE.NFM.OTHER_NFM.LOW_ENTH.THERM.NG_BIOGAS</t>
  </si>
  <si>
    <t>FUEL_EMI.ktCO2.BE.NFM.OTHER_NFM.LOW_ENTH.THERM.SOLAR_GEO</t>
  </si>
  <si>
    <t>FUEL_EMI.ktCO2.BE.NFM.OTHER_NFM.LOW_ENTH.HP.AMBIENT</t>
  </si>
  <si>
    <t>FUEL_EMI.ktCO2.BE.NFM.OTHER_NFM.LOW_ENTH.THERM.ELEC</t>
  </si>
  <si>
    <t>FUEL_EMI.ktCO2.BE.NFM.OTHER_NFM.OTH_PRODUCTION.TOTAL.TOTAL</t>
  </si>
  <si>
    <t>FUEL_EMI.ktCO2.BE.NFM.OTHER_NFM.OTH_PRODUCTION.THERM.TOTAL</t>
  </si>
  <si>
    <t>FUEL_EMI.ktCO2.BE.NFM.OTHER_NFM.OTH_PRODUCTION.THERM.SOLIDS</t>
  </si>
  <si>
    <t>FUEL_EMI.ktCO2.BE.NFM.OTHER_NFM.OTH_PRODUCTION.THERM.LPG</t>
  </si>
  <si>
    <t>FUEL_EMI.ktCO2.BE.NFM.OTHER_NFM.OTH_PRODUCTION.THERM.DIESEL_LIQBIO</t>
  </si>
  <si>
    <t>FUEL_EMI.ktCO2.BE.NFM.OTHER_NFM.OTH_PRODUCTION.THERM.RFO</t>
  </si>
  <si>
    <t>FUEL_EMI.ktCO2.BE.NFM.OTHER_NFM.OTH_PRODUCTION.THERM.NG_BIOGAS</t>
  </si>
  <si>
    <t>FUEL_EMI.ktCO2.BE.NFM.OTHER_NFM.OTH_PRODUCTION.ELEC.ELEC</t>
  </si>
  <si>
    <t>FUEL_EMI.ktCO2.BE.NFM.OTHER_NFM.OTH_PROCESSING.TOTAL.TOTAL</t>
  </si>
  <si>
    <t>FUEL_EMI.ktCO2.BE.NFM.OTHER_NFM.OTH_PROCESSING.THERM.TOTAL</t>
  </si>
  <si>
    <t>FUEL_EMI.ktCO2.BE.NFM.OTHER_NFM.OTH_PROCESSING.THERM.LPG</t>
  </si>
  <si>
    <t>FUEL_EMI.ktCO2.BE.NFM.OTHER_NFM.OTH_PROCESSING.THERM.DIESEL_LIQBIO</t>
  </si>
  <si>
    <t>FUEL_EMI.ktCO2.BE.NFM.OTHER_NFM.OTH_PROCESSING.THERM.RFO</t>
  </si>
  <si>
    <t>FUEL_EMI.ktCO2.BE.NFM.OTHER_NFM.OTH_PROCESSING.THERM.NG_BIOGAS</t>
  </si>
  <si>
    <t>FUEL_EMI.ktCO2.BE.NFM.OTHER_NFM.OTH_PROCESSING.ELEC.ELEC</t>
  </si>
  <si>
    <t>FUEL_EMI.ktCO2.BE.NFM.OTHER_NFM.OTH_FINISHING.THERM.TOTAL</t>
  </si>
  <si>
    <t>FUEL_EMI.ktCO2.BE.NFM.OTHER_NFM.OTH_FINISHING.THERM.LPG</t>
  </si>
  <si>
    <t>FUEL_EMI.ktCO2.BE.NFM.OTHER_NFM.OTH_FINISHING.THERM.DIESEL_LIQBIO</t>
  </si>
  <si>
    <t>FUEL_EMI.ktCO2.BE.NFM.OTHER_NFM.OTH_FINISHING.THERM.NG_BIOGAS</t>
  </si>
  <si>
    <t>FUEL_EMI.ktCO2.BE.NFM.OTHER_NFM.OTH_FINISHING_STEAM.TOTAL.TOTAL</t>
  </si>
  <si>
    <t>FUEL_EMI.ktCO2.BE.NFM.OTHER_NFM.OTH_FINISHING_STEAM.STEAM.SOLIDS</t>
  </si>
  <si>
    <t>FUEL_EMI.ktCO2.BE.NFM.OTHER_NFM.OTH_FINISHING_STEAM.STEAM.RFG</t>
  </si>
  <si>
    <t>FUEL_EMI.ktCO2.BE.NFM.OTHER_NFM.OTH_FINISHING_STEAM.STEAM.LPG</t>
  </si>
  <si>
    <t>FUEL_EMI.ktCO2.BE.NFM.OTHER_NFM.OTH_FINISHING_STEAM.STEAM.DIESEL_LIQBIO</t>
  </si>
  <si>
    <t>FUEL_EMI.ktCO2.BE.NFM.OTHER_NFM.OTH_FINISHING_STEAM.STEAM.RFO</t>
  </si>
  <si>
    <t>FUEL_EMI.ktCO2.BE.NFM.OTHER_NFM.OTH_FINISHING_STEAM.STEAM.OTHER</t>
  </si>
  <si>
    <t>FUEL_EMI.ktCO2.BE.NFM.OTHER_NFM.OTH_FINISHING_STEAM.STEAM.NG_BIOGAS</t>
  </si>
  <si>
    <t>FUEL_EMI.ktCO2.BE.NFM.OTHER_NFM.OTH_FINISHING_STEAM.STEAM.DERIVED</t>
  </si>
  <si>
    <t>FUEL_EMI.ktCO2.BE.NFM.OTHER_NFM.OTH_FINISHING_STEAM.STEAM.BIOMASS_WASTE</t>
  </si>
  <si>
    <t>FUEL_EMI.ktCO2.BE.NFM.OTHER_NFM.OTH_FINISHING_STEAM.STEAM.STEAM_DISTR</t>
  </si>
  <si>
    <t>FUEL_EMI.ktCO2.BE.NFM.OTHER_NFM.OTH_FINISHING.ELEC.ELEC</t>
  </si>
  <si>
    <t>PROCESS_EMI.ktCO2.BE.NFM.OTHER_NFM</t>
  </si>
  <si>
    <t>Aluminium - primary production (without process emissions)</t>
  </si>
  <si>
    <t>Other non-ferrous metals (without process emissions)</t>
  </si>
  <si>
    <t>Basic and other chemicals</t>
  </si>
  <si>
    <t>VA.Meuro2023.BE.CHI.BASIC_CHEM</t>
  </si>
  <si>
    <t>VA.Meuro2023.BE.CHI.OTHER_CHEM</t>
  </si>
  <si>
    <t>VA.Meuro2023.BE.CHI.PHARM</t>
  </si>
  <si>
    <t>Basic chemicals (kt ethylene eq.)</t>
  </si>
  <si>
    <t>OUTPUT.kt.BE.CHI.BASIC_CHEM</t>
  </si>
  <si>
    <t>Other chemicals (kt ethylene eq.)</t>
  </si>
  <si>
    <t>OUTPUT.kt.BE.CHI.OTHER_CHEM</t>
  </si>
  <si>
    <t>Pharmaceutical products etc. (kt ethylene eq.)</t>
  </si>
  <si>
    <t>OUTPUT.kt.BE.CHI.PHARM</t>
  </si>
  <si>
    <t>CAP.kt.BE.CHI.BASIC_CHEM</t>
  </si>
  <si>
    <t>CAP.kt.BE.CHI.OTHER_CHEM</t>
  </si>
  <si>
    <t>CAP.kt.BE.CHI.PHARM</t>
  </si>
  <si>
    <t>NEWCAP.kt.BE.CHI.BASIC_CHEM</t>
  </si>
  <si>
    <t>NEWCAP.kt.BE.CHI.OTHER_CHEM</t>
  </si>
  <si>
    <t>NEWCAP.kt.BE.CHI.PHARM</t>
  </si>
  <si>
    <t>FEC.ktoe.BE.CHI.TOTAL.TOTAL.TOTAL.TOTAL</t>
  </si>
  <si>
    <t>FEC.ktoe.BE.CHI.TOTAL.TOTAL.TOTAL.SOLIDS</t>
  </si>
  <si>
    <t>FEC.ktoe.BE.CHI.TOTAL.TOTAL.TOTAL.RFG</t>
  </si>
  <si>
    <t>FEC.ktoe.BE.CHI.TOTAL.TOTAL.TOTAL.LPG</t>
  </si>
  <si>
    <t>FEC.ktoe.BE.CHI.TOTAL.TOTAL.TOTAL.DIESEL</t>
  </si>
  <si>
    <t>FEC.ktoe.BE.CHI.TOTAL.TOTAL.TOTAL.RFO</t>
  </si>
  <si>
    <t>FEC.ktoe.BE.CHI.TOTAL.TOTAL.TOTAL.OTHER</t>
  </si>
  <si>
    <t>FEC.ktoe.BE.CHI.TOTAL.TOTAL.TOTAL.NG</t>
  </si>
  <si>
    <t>FEC.ktoe.BE.CHI.TOTAL.TOTAL.TOTAL.DERIVED</t>
  </si>
  <si>
    <t>FEC.ktoe.BE.CHI.TOTAL.TOTAL.TOTAL.BIOMASS_WASTE</t>
  </si>
  <si>
    <t>FEC.ktoe.BE.CHI.TOTAL.TOTAL.TOTAL.BIOGAS</t>
  </si>
  <si>
    <t>FEC.ktoe.BE.CHI.TOTAL.TOTAL.TOTAL.LIQBIO</t>
  </si>
  <si>
    <t>FEC.ktoe.BE.CHI.TOTAL.TOTAL.TOTAL.SOLAR</t>
  </si>
  <si>
    <t>FEC.ktoe.BE.CHI.TOTAL.TOTAL.TOTAL.GEO</t>
  </si>
  <si>
    <t>FEC.ktoe.BE.CHI.TOTAL.TOTAL.TOTAL.AMBIENT</t>
  </si>
  <si>
    <t>FEC.ktoe.BE.CHI.TOTAL.TOTAL.TOTAL.STEAM_DISTR</t>
  </si>
  <si>
    <t>FEC.ktoe.BE.CHI.TOTAL.TOTAL.TOTAL.ELEC</t>
  </si>
  <si>
    <t>Non-energy use in the Chemical industry (ktoe)</t>
  </si>
  <si>
    <t>NONENERGY.ktoe.BE.CHI.TOTAL.TOTAL.TOTAL.TOTAL</t>
  </si>
  <si>
    <t>NONENERGY.ktoe.BE.CHI.TOTAL.TOTAL.TOTAL.SOLIDS</t>
  </si>
  <si>
    <t>NONENERGY.ktoe.BE.CHI.TOTAL.TOTAL.TOTAL.RFG</t>
  </si>
  <si>
    <t>NONENERGY.ktoe.BE.CHI.TOTAL.TOTAL.TOTAL.LPG</t>
  </si>
  <si>
    <t>NONENERGY.ktoe.BE.CHI.TOTAL.TOTAL.TOTAL.DIESEL</t>
  </si>
  <si>
    <t>NONENERGY.ktoe.BE.CHI.TOTAL.TOTAL.TOTAL.RFO</t>
  </si>
  <si>
    <t>NONENERGY.ktoe.BE.CHI.TOTAL.TOTAL.TOTAL.OTHER</t>
  </si>
  <si>
    <t>NONENERGY.ktoe.BE.CHI.TOTAL.TOTAL.TOTAL.NAPHTHA</t>
  </si>
  <si>
    <t>NONENERGY.ktoe.BE.CHI.TOTAL.TOTAL.TOTAL.NG_BIOGAS</t>
  </si>
  <si>
    <t>NONENERGY.ktoe.BE.CHI.TOTAL.TOTAL.TOTAL.DERIVED</t>
  </si>
  <si>
    <t>NONENERGY.ktoe.BE.CHI.TOTAL.TOTAL.TOTAL.BIOMASS_WASTE</t>
  </si>
  <si>
    <t>Basic chemicals - non energy</t>
  </si>
  <si>
    <t>Basic chemicals - energy</t>
  </si>
  <si>
    <t>Emission intensity (kt of CO2 / ktoe energy)</t>
  </si>
  <si>
    <t>Basic chemicals (including process emissions)</t>
  </si>
  <si>
    <t>Other chemicals (including process emissions)</t>
  </si>
  <si>
    <t>FEC.ktoe.BE.CHI.BASIC_CHEM.LIGHT.GENERIC.ELEC</t>
  </si>
  <si>
    <t>FEC.ktoe.BE.CHI.BASIC_CHEM.AIRCOMP.GENERIC.ELEC</t>
  </si>
  <si>
    <t>FEC.ktoe.BE.CHI.BASIC_CHEM.MOTOR.GENERIC.ELEC</t>
  </si>
  <si>
    <t>FEC.ktoe.BE.CHI.BASIC_CHEM.FANS.GENERIC.ELEC</t>
  </si>
  <si>
    <t>FEC.ktoe.BE.CHI.BASIC_CHEM.LOW_ENTH.TOTAL.TOTAL</t>
  </si>
  <si>
    <t>FEC.ktoe.BE.CHI.BASIC_CHEM.LOW_ENTH.THERM.DIESEL_LIQBIO</t>
  </si>
  <si>
    <t>FEC.ktoe.BE.CHI.BASIC_CHEM.LOW_ENTH.THERM.NG_BIOGAS</t>
  </si>
  <si>
    <t>FEC.ktoe.BE.CHI.BASIC_CHEM.LOW_ENTH.THERM.SOLAR_GEO</t>
  </si>
  <si>
    <t>FEC.ktoe.BE.CHI.BASIC_CHEM.LOW_ENTH.HP.AMBIENT</t>
  </si>
  <si>
    <t>FEC.ktoe.BE.CHI.BASIC_CHEM.LOW_ENTH.THERM.ELEC</t>
  </si>
  <si>
    <t>Chemicals: Feedstock (energy used as raw material)</t>
  </si>
  <si>
    <t>Chemicals: Steam processing</t>
  </si>
  <si>
    <t>FEC.ktoe.BE.CHI.BASIC_CHEM.PROCESSING.TOTAL.TOTAL</t>
  </si>
  <si>
    <t>FEC.ktoe.BE.CHI.BASIC_CHEM.PROCESSING.STEAM.SOLIDS</t>
  </si>
  <si>
    <t>FEC.ktoe.BE.CHI.BASIC_CHEM.PROCESSING.STEAM.RFG</t>
  </si>
  <si>
    <t>FEC.ktoe.BE.CHI.BASIC_CHEM.PROCESSING.STEAM.LPG</t>
  </si>
  <si>
    <t>FEC.ktoe.BE.CHI.BASIC_CHEM.PROCESSING.STEAM.DIESEL_LIQBIO</t>
  </si>
  <si>
    <t>FEC.ktoe.BE.CHI.BASIC_CHEM.PROCESSING.STEAM.RFO</t>
  </si>
  <si>
    <t>FEC.ktoe.BE.CHI.BASIC_CHEM.PROCESSING.STEAM.OTHER</t>
  </si>
  <si>
    <t>FEC.ktoe.BE.CHI.BASIC_CHEM.PROCESSING.STEAM.NG_BIOGAS</t>
  </si>
  <si>
    <t>FEC.ktoe.BE.CHI.BASIC_CHEM.PROCESSING.STEAM.DERIVED</t>
  </si>
  <si>
    <t>FEC.ktoe.BE.CHI.BASIC_CHEM.PROCESSING.STEAM.BIOMASS_WASTE</t>
  </si>
  <si>
    <t>FEC.ktoe.BE.CHI.BASIC_CHEM.PROCESSING.STEAM.STEAM_DISTR</t>
  </si>
  <si>
    <t>Chemicals: Furnaces</t>
  </si>
  <si>
    <t>FEC.ktoe.BE.CHI.BASIC_CHEM.PROC_HEAT.TOTAL.TOTAL</t>
  </si>
  <si>
    <t>Chemicals: Furnaces - Thermal</t>
  </si>
  <si>
    <t>FEC.ktoe.BE.CHI.BASIC_CHEM.PROC_HEAT.THERM.TOTAL</t>
  </si>
  <si>
    <t>FEC.ktoe.BE.CHI.BASIC_CHEM.PROC_HEAT.THERM.SOLIDS</t>
  </si>
  <si>
    <t>FEC.ktoe.BE.CHI.BASIC_CHEM.PROC_HEAT.THERM.LPG</t>
  </si>
  <si>
    <t>FEC.ktoe.BE.CHI.BASIC_CHEM.PROC_HEAT.THERM.DIESEL_LIQBIO</t>
  </si>
  <si>
    <t>FEC.ktoe.BE.CHI.BASIC_CHEM.PROC_HEAT.THERM.RFO</t>
  </si>
  <si>
    <t>FEC.ktoe.BE.CHI.BASIC_CHEM.PROC_HEAT.THERM.NG_BIOGAS</t>
  </si>
  <si>
    <t>Chemicals: Furnaces - Electric</t>
  </si>
  <si>
    <t>FEC.ktoe.BE.CHI.BASIC_CHEM.PROC_HEAT.ELEC.ELEC</t>
  </si>
  <si>
    <t>Chemicals: Process cooling</t>
  </si>
  <si>
    <t>Chemicals: Process cooling - Natural gas and biogas</t>
  </si>
  <si>
    <t>FEC.ktoe.BE.CHI.BASIC_CHEM.PROC_COOL.THERM.NG_BIOGAS</t>
  </si>
  <si>
    <t>Chemicals: Process cooling - Steam</t>
  </si>
  <si>
    <t>FEC.ktoe.BE.CHI.BASIC_CHEM.PROC_COOL_STEAM.TOTAL.TOTAL</t>
  </si>
  <si>
    <t>FEC.ktoe.BE.CHI.BASIC_CHEM.PROC_COOL_STEAM.STEAM.SOLIDS</t>
  </si>
  <si>
    <t>FEC.ktoe.BE.CHI.BASIC_CHEM.PROC_COOL_STEAM.STEAM.RFG</t>
  </si>
  <si>
    <t>FEC.ktoe.BE.CHI.BASIC_CHEM.PROC_COOL_STEAM.STEAM.LPG</t>
  </si>
  <si>
    <t>FEC.ktoe.BE.CHI.BASIC_CHEM.PROC_COOL_STEAM.STEAM.DIESEL_LIQBIO</t>
  </si>
  <si>
    <t>FEC.ktoe.BE.CHI.BASIC_CHEM.PROC_COOL_STEAM.STEAM.RFO</t>
  </si>
  <si>
    <t>FEC.ktoe.BE.CHI.BASIC_CHEM.PROC_COOL_STEAM.STEAM.OTHER</t>
  </si>
  <si>
    <t>FEC.ktoe.BE.CHI.BASIC_CHEM.PROC_COOL_STEAM.STEAM.NG_BIOGAS</t>
  </si>
  <si>
    <t>FEC.ktoe.BE.CHI.BASIC_CHEM.PROC_COOL_STEAM.STEAM.DERIVED</t>
  </si>
  <si>
    <t>FEC.ktoe.BE.CHI.BASIC_CHEM.PROC_COOL_STEAM.STEAM.BIOMASS_WASTE</t>
  </si>
  <si>
    <t>FEC.ktoe.BE.CHI.BASIC_CHEM.PROC_COOL_STEAM.STEAM.STEAM_DISTR</t>
  </si>
  <si>
    <t>Chemicals: Process cooling - Electric</t>
  </si>
  <si>
    <t>FEC.ktoe.BE.CHI.BASIC_CHEM.PROC_COOL.ELEC.ELEC</t>
  </si>
  <si>
    <t>Chemicals: Generic electric process</t>
  </si>
  <si>
    <t>FEC.ktoe.BE.CHI.BASIC_CHEM.GENERIC.MECH.ELEC</t>
  </si>
  <si>
    <t>FEC.ktoe.BE.CHI.OTHER_CHEM.TOTAL.TOTAL.TOTAL</t>
  </si>
  <si>
    <t>FEC.ktoe.BE.CHI.OTHER_CHEM.LIGHT.GENERIC.ELEC</t>
  </si>
  <si>
    <t>FEC.ktoe.BE.CHI.OTHER_CHEM.AIRCOMP.GENERIC.ELEC</t>
  </si>
  <si>
    <t>FEC.ktoe.BE.CHI.OTHER_CHEM.MOTOR.GENERIC.ELEC</t>
  </si>
  <si>
    <t>FEC.ktoe.BE.CHI.OTHER_CHEM.FANS.GENERIC.ELEC</t>
  </si>
  <si>
    <t>FEC.ktoe.BE.CHI.OTHER_CHEM.LOW_ENTH.TOTAL.TOTAL</t>
  </si>
  <si>
    <t>FEC.ktoe.BE.CHI.OTHER_CHEM.LOW_ENTH.THERM.DIESEL_LIQBIO</t>
  </si>
  <si>
    <t>FEC.ktoe.BE.CHI.OTHER_CHEM.LOW_ENTH.THERM.NG_BIOGAS</t>
  </si>
  <si>
    <t>FEC.ktoe.BE.CHI.OTHER_CHEM.LOW_ENTH.THERM.SOLAR_GEO</t>
  </si>
  <si>
    <t>FEC.ktoe.BE.CHI.OTHER_CHEM.LOW_ENTH.HP.AMBIENT</t>
  </si>
  <si>
    <t>FEC.ktoe.BE.CHI.OTHER_CHEM.LOW_ENTH.THERM.ELEC</t>
  </si>
  <si>
    <t>Chemicals: High-enthalpy heat processing</t>
  </si>
  <si>
    <t>High-enthalpy heat processing - Steam</t>
  </si>
  <si>
    <t>FEC.ktoe.BE.CHI.OTHER_CHEM.PROCESSING_STEAM.TOTAL.TOTAL</t>
  </si>
  <si>
    <t>FEC.ktoe.BE.CHI.OTHER_CHEM.PROCESSING_STEAM.STEAM.SOLIDS</t>
  </si>
  <si>
    <t>FEC.ktoe.BE.CHI.OTHER_CHEM.PROCESSING_STEAM.STEAM.RFG</t>
  </si>
  <si>
    <t>FEC.ktoe.BE.CHI.OTHER_CHEM.PROCESSING_STEAM.STEAM.LPG</t>
  </si>
  <si>
    <t>FEC.ktoe.BE.CHI.OTHER_CHEM.PROCESSING_STEAM.STEAM.DIESEL_LIQBIO</t>
  </si>
  <si>
    <t>FEC.ktoe.BE.CHI.OTHER_CHEM.PROCESSING_STEAM.STEAM.RFO</t>
  </si>
  <si>
    <t>FEC.ktoe.BE.CHI.OTHER_CHEM.PROCESSING_STEAM.STEAM.OTHER</t>
  </si>
  <si>
    <t>FEC.ktoe.BE.CHI.OTHER_CHEM.PROCESSING_STEAM.STEAM.NG_BIOGAS</t>
  </si>
  <si>
    <t>FEC.ktoe.BE.CHI.OTHER_CHEM.PROCESSING_STEAM.STEAM.DERIVED</t>
  </si>
  <si>
    <t>FEC.ktoe.BE.CHI.OTHER_CHEM.PROCESSING_STEAM.STEAM.BIOMASS_WASTE</t>
  </si>
  <si>
    <t>FEC.ktoe.BE.CHI.OTHER_CHEM.PROCESSING_STEAM.STEAM.STEAM_DISTR</t>
  </si>
  <si>
    <t>High-enthalpy heat processing - Electric (microwave)</t>
  </si>
  <si>
    <t>FEC.ktoe.BE.CHI.OTHER_CHEM.PROCESSING.MICROW.ELEC</t>
  </si>
  <si>
    <t>FEC.ktoe.BE.CHI.OTHER_CHEM.PROC_HEAT.TOTAL.TOTAL</t>
  </si>
  <si>
    <t>FEC.ktoe.BE.CHI.OTHER_CHEM.PROC_HEAT.THERM.TOTAL</t>
  </si>
  <si>
    <t>FEC.ktoe.BE.CHI.OTHER_CHEM.PROC_HEAT.THERM.SOLIDS</t>
  </si>
  <si>
    <t>FEC.ktoe.BE.CHI.OTHER_CHEM.PROC_HEAT.THERM.LPG</t>
  </si>
  <si>
    <t>FEC.ktoe.BE.CHI.OTHER_CHEM.PROC_HEAT.THERM.DIESEL_LIQBIO</t>
  </si>
  <si>
    <t>FEC.ktoe.BE.CHI.OTHER_CHEM.PROC_HEAT.THERM.RFO</t>
  </si>
  <si>
    <t>FEC.ktoe.BE.CHI.OTHER_CHEM.PROC_HEAT.THERM.NG_BIOGAS</t>
  </si>
  <si>
    <t>FEC.ktoe.BE.CHI.OTHER_CHEM.PROC_HEAT.ELEC.ELEC</t>
  </si>
  <si>
    <t>FEC.ktoe.BE.CHI.OTHER_CHEM.PROC_COOL.THERM.NG_BIOGAS</t>
  </si>
  <si>
    <t>FEC.ktoe.BE.CHI.OTHER_CHEM.PROC_COOL_STEAM.TOTAL.TOTAL</t>
  </si>
  <si>
    <t>FEC.ktoe.BE.CHI.OTHER_CHEM.PROC_COOL_STEAM.STEAM.SOLIDS</t>
  </si>
  <si>
    <t>FEC.ktoe.BE.CHI.OTHER_CHEM.PROC_COOL_STEAM.STEAM.RFG</t>
  </si>
  <si>
    <t>FEC.ktoe.BE.CHI.OTHER_CHEM.PROC_COOL_STEAM.STEAM.LPG</t>
  </si>
  <si>
    <t>FEC.ktoe.BE.CHI.OTHER_CHEM.PROC_COOL_STEAM.STEAM.DIESEL_LIQBIO</t>
  </si>
  <si>
    <t>FEC.ktoe.BE.CHI.OTHER_CHEM.PROC_COOL_STEAM.STEAM.RFO</t>
  </si>
  <si>
    <t>FEC.ktoe.BE.CHI.OTHER_CHEM.PROC_COOL_STEAM.STEAM.OTHER</t>
  </si>
  <si>
    <t>FEC.ktoe.BE.CHI.OTHER_CHEM.PROC_COOL_STEAM.STEAM.NG_BIOGAS</t>
  </si>
  <si>
    <t>FEC.ktoe.BE.CHI.OTHER_CHEM.PROC_COOL_STEAM.STEAM.DERIVED</t>
  </si>
  <si>
    <t>FEC.ktoe.BE.CHI.OTHER_CHEM.PROC_COOL_STEAM.STEAM.BIOMASS_WASTE</t>
  </si>
  <si>
    <t>FEC.ktoe.BE.CHI.OTHER_CHEM.PROC_COOL_STEAM.STEAM.STEAM_DISTR</t>
  </si>
  <si>
    <t>FEC.ktoe.BE.CHI.OTHER_CHEM.PROC_COOL.ELEC.ELEC</t>
  </si>
  <si>
    <t>FEC.ktoe.BE.CHI.OTHER_CHEM.GENERIC.MECH.ELEC</t>
  </si>
  <si>
    <t>FEC.ktoe.BE.CHI.PHARM.TOTAL.TOTAL.TOTAL</t>
  </si>
  <si>
    <t>FEC.ktoe.BE.CHI.PHARM.LIGHT.GENERIC.ELEC</t>
  </si>
  <si>
    <t>FEC.ktoe.BE.CHI.PHARM.AIRCOMP.GENERIC.ELEC</t>
  </si>
  <si>
    <t>FEC.ktoe.BE.CHI.PHARM.MOTOR.GENERIC.ELEC</t>
  </si>
  <si>
    <t>FEC.ktoe.BE.CHI.PHARM.FANS.GENERIC.ELEC</t>
  </si>
  <si>
    <t>FEC.ktoe.BE.CHI.PHARM.LOW_ENTH.TOTAL.TOTAL</t>
  </si>
  <si>
    <t>FEC.ktoe.BE.CHI.PHARM.LOW_ENTH.THERM.DIESEL_LIQBIO</t>
  </si>
  <si>
    <t>FEC.ktoe.BE.CHI.PHARM.LOW_ENTH.THERM.NG_BIOGAS</t>
  </si>
  <si>
    <t>FEC.ktoe.BE.CHI.PHARM.LOW_ENTH.THERM.SOLAR_GEO</t>
  </si>
  <si>
    <t>FEC.ktoe.BE.CHI.PHARM.LOW_ENTH.HP.AMBIENT</t>
  </si>
  <si>
    <t>FEC.ktoe.BE.CHI.PHARM.LOW_ENTH.THERM.ELEC</t>
  </si>
  <si>
    <t>FEC.ktoe.BE.CHI.PHARM.PROCESSING_STEAM.TOTAL.TOTAL</t>
  </si>
  <si>
    <t>FEC.ktoe.BE.CHI.PHARM.PROCESSING_STEAM.STEAM.SOLIDS</t>
  </si>
  <si>
    <t>FEC.ktoe.BE.CHI.PHARM.PROCESSING_STEAM.STEAM.RFG</t>
  </si>
  <si>
    <t>FEC.ktoe.BE.CHI.PHARM.PROCESSING_STEAM.STEAM.LPG</t>
  </si>
  <si>
    <t>FEC.ktoe.BE.CHI.PHARM.PROCESSING_STEAM.STEAM.DIESEL_LIQBIO</t>
  </si>
  <si>
    <t>FEC.ktoe.BE.CHI.PHARM.PROCESSING_STEAM.STEAM.RFO</t>
  </si>
  <si>
    <t>FEC.ktoe.BE.CHI.PHARM.PROCESSING_STEAM.STEAM.OTHER</t>
  </si>
  <si>
    <t>FEC.ktoe.BE.CHI.PHARM.PROCESSING_STEAM.STEAM.NG_BIOGAS</t>
  </si>
  <si>
    <t>FEC.ktoe.BE.CHI.PHARM.PROCESSING_STEAM.STEAM.DERIVED</t>
  </si>
  <si>
    <t>FEC.ktoe.BE.CHI.PHARM.PROCESSING_STEAM.STEAM.BIOMASS_WASTE</t>
  </si>
  <si>
    <t>FEC.ktoe.BE.CHI.PHARM.PROCESSING_STEAM.STEAM.STEAM_DISTR</t>
  </si>
  <si>
    <t>FEC.ktoe.BE.CHI.PHARM.PROCESSING.MICROW.ELEC</t>
  </si>
  <si>
    <t>FEC.ktoe.BE.CHI.PHARM.PROC_HEAT.TOTAL.TOTAL</t>
  </si>
  <si>
    <t>FEC.ktoe.BE.CHI.PHARM.PROC_HEAT.THERM.TOTAL</t>
  </si>
  <si>
    <t>FEC.ktoe.BE.CHI.PHARM.PROC_HEAT.THERM.SOLIDS</t>
  </si>
  <si>
    <t>FEC.ktoe.BE.CHI.PHARM.PROC_HEAT.THERM.LPG</t>
  </si>
  <si>
    <t>FEC.ktoe.BE.CHI.PHARM.PROC_HEAT.THERM.DIESEL_LIQBIO</t>
  </si>
  <si>
    <t>FEC.ktoe.BE.CHI.PHARM.PROC_HEAT.THERM.RFO</t>
  </si>
  <si>
    <t>FEC.ktoe.BE.CHI.PHARM.PROC_HEAT.THERM.NG_BIOGAS</t>
  </si>
  <si>
    <t>FEC.ktoe.BE.CHI.PHARM.PROC_HEAT.ELEC.ELEC</t>
  </si>
  <si>
    <t>FEC.ktoe.BE.CHI.PHARM.PROC_COOL.THERM.NG_BIOGAS</t>
  </si>
  <si>
    <t>FEC.ktoe.BE.CHI.PHARM.PROC_COOL_STEAM.TOTAL.TOTAL</t>
  </si>
  <si>
    <t>FEC.ktoe.BE.CHI.PHARM.PROC_COOL_STEAM.STEAM.SOLIDS</t>
  </si>
  <si>
    <t>FEC.ktoe.BE.CHI.PHARM.PROC_COOL_STEAM.STEAM.RFG</t>
  </si>
  <si>
    <t>FEC.ktoe.BE.CHI.PHARM.PROC_COOL_STEAM.STEAM.LPG</t>
  </si>
  <si>
    <t>FEC.ktoe.BE.CHI.PHARM.PROC_COOL_STEAM.STEAM.DIESEL_LIQBIO</t>
  </si>
  <si>
    <t>FEC.ktoe.BE.CHI.PHARM.PROC_COOL_STEAM.STEAM.RFO</t>
  </si>
  <si>
    <t>FEC.ktoe.BE.CHI.PHARM.PROC_COOL_STEAM.STEAM.OTHER</t>
  </si>
  <si>
    <t>FEC.ktoe.BE.CHI.PHARM.PROC_COOL_STEAM.STEAM.NG_BIOGAS</t>
  </si>
  <si>
    <t>FEC.ktoe.BE.CHI.PHARM.PROC_COOL_STEAM.STEAM.DERIVED</t>
  </si>
  <si>
    <t>FEC.ktoe.BE.CHI.PHARM.PROC_COOL_STEAM.STEAM.BIOMASS_WASTE</t>
  </si>
  <si>
    <t>FEC.ktoe.BE.CHI.PHARM.PROC_COOL_STEAM.STEAM.STEAM_DISTR</t>
  </si>
  <si>
    <t>FEC.ktoe.BE.CHI.PHARM.PROC_COOL.ELEC.ELEC</t>
  </si>
  <si>
    <t>FEC.ktoe.BE.CHI.PHARM.GENERIC.MECH.ELEC</t>
  </si>
  <si>
    <t>Chemicals: Process cooling - Natural gas</t>
  </si>
  <si>
    <t>UED.ktoe.BE.CHI.BASIC_CHEM.LIGHT.GENERIC.ELEC</t>
  </si>
  <si>
    <t>UED.ktoe.BE.CHI.BASIC_CHEM.AIRCOMP.GENERIC.ELEC</t>
  </si>
  <si>
    <t>UED.ktoe.BE.CHI.BASIC_CHEM.MOTOR.GENERIC.ELEC</t>
  </si>
  <si>
    <t>UED.ktoe.BE.CHI.BASIC_CHEM.FANS.GENERIC.ELEC</t>
  </si>
  <si>
    <t>UED.ktoe.BE.CHI.BASIC_CHEM.LOW_ENTH.TOTAL.TOTAL</t>
  </si>
  <si>
    <t>UED.ktoe.BE.CHI.BASIC_CHEM.LOW_ENTH.THERM.DIESEL_LIQBIO</t>
  </si>
  <si>
    <t>UED.ktoe.BE.CHI.BASIC_CHEM.LOW_ENTH.THERM.NG_BIOGAS</t>
  </si>
  <si>
    <t>UED.ktoe.BE.CHI.BASIC_CHEM.LOW_ENTH.THERM.SOLAR_GEO</t>
  </si>
  <si>
    <t>UED.ktoe.BE.CHI.BASIC_CHEM.LOW_ENTH.HP.AMBIENT</t>
  </si>
  <si>
    <t>UED.ktoe.BE.CHI.BASIC_CHEM.LOW_ENTH.THERM.ELEC</t>
  </si>
  <si>
    <t>UED.ktoe.BE.CHI.BASIC_CHEM.PROCESSING.TOTAL.TOTAL</t>
  </si>
  <si>
    <t>UED.ktoe.BE.CHI.BASIC_CHEM.PROCESSING.STEAM.SOLIDS</t>
  </si>
  <si>
    <t>UED.ktoe.BE.CHI.BASIC_CHEM.PROCESSING.STEAM.RFG</t>
  </si>
  <si>
    <t>UED.ktoe.BE.CHI.BASIC_CHEM.PROCESSING.STEAM.LPG</t>
  </si>
  <si>
    <t>UED.ktoe.BE.CHI.BASIC_CHEM.PROCESSING.STEAM.DIESEL_LIQBIO</t>
  </si>
  <si>
    <t>UED.ktoe.BE.CHI.BASIC_CHEM.PROCESSING.STEAM.RFO</t>
  </si>
  <si>
    <t>UED.ktoe.BE.CHI.BASIC_CHEM.PROCESSING.STEAM.OTHER</t>
  </si>
  <si>
    <t>UED.ktoe.BE.CHI.BASIC_CHEM.PROCESSING.STEAM.NG_BIOGAS</t>
  </si>
  <si>
    <t>UED.ktoe.BE.CHI.BASIC_CHEM.PROCESSING.STEAM.DERIVED</t>
  </si>
  <si>
    <t>UED.ktoe.BE.CHI.BASIC_CHEM.PROCESSING.STEAM.BIOMASS_WASTE</t>
  </si>
  <si>
    <t>UED.ktoe.BE.CHI.BASIC_CHEM.PROCESSING.STEAM.STEAM_DISTR</t>
  </si>
  <si>
    <t>UED.ktoe.BE.CHI.BASIC_CHEM.PROC_HEAT.TOTAL.TOTAL</t>
  </si>
  <si>
    <t>UED.ktoe.BE.CHI.BASIC_CHEM.PROC_HEAT.THERM.TOTAL</t>
  </si>
  <si>
    <t>UED.ktoe.BE.CHI.BASIC_CHEM.PROC_HEAT.THERM.SOLIDS</t>
  </si>
  <si>
    <t>UED.ktoe.BE.CHI.BASIC_CHEM.PROC_HEAT.THERM.LPG</t>
  </si>
  <si>
    <t>UED.ktoe.BE.CHI.BASIC_CHEM.PROC_HEAT.THERM.DIESEL_LIQBIO</t>
  </si>
  <si>
    <t>UED.ktoe.BE.CHI.BASIC_CHEM.PROC_HEAT.THERM.RFO</t>
  </si>
  <si>
    <t>UED.ktoe.BE.CHI.BASIC_CHEM.PROC_HEAT.THERM.NG_BIOGAS</t>
  </si>
  <si>
    <t>UED.ktoe.BE.CHI.BASIC_CHEM.PROC_HEAT.ELEC.ELEC</t>
  </si>
  <si>
    <t>UED.ktoe.BE.CHI.BASIC_CHEM.PROC_COOL.THERM.NG_BIOGAS</t>
  </si>
  <si>
    <t>UED.ktoe.BE.CHI.BASIC_CHEM.PROC_COOL_STEAM.TOTAL.TOTAL</t>
  </si>
  <si>
    <t>UED.ktoe.BE.CHI.BASIC_CHEM.PROC_COOL_STEAM.STEAM.SOLIDS</t>
  </si>
  <si>
    <t>UED.ktoe.BE.CHI.BASIC_CHEM.PROC_COOL_STEAM.STEAM.RFG</t>
  </si>
  <si>
    <t>UED.ktoe.BE.CHI.BASIC_CHEM.PROC_COOL_STEAM.STEAM.LPG</t>
  </si>
  <si>
    <t>UED.ktoe.BE.CHI.BASIC_CHEM.PROC_COOL_STEAM.STEAM.DIESEL_LIQBIO</t>
  </si>
  <si>
    <t>UED.ktoe.BE.CHI.BASIC_CHEM.PROC_COOL_STEAM.STEAM.RFO</t>
  </si>
  <si>
    <t>UED.ktoe.BE.CHI.BASIC_CHEM.PROC_COOL_STEAM.STEAM.OTHER</t>
  </si>
  <si>
    <t>UED.ktoe.BE.CHI.BASIC_CHEM.PROC_COOL_STEAM.STEAM.NG_BIOGAS</t>
  </si>
  <si>
    <t>UED.ktoe.BE.CHI.BASIC_CHEM.PROC_COOL_STEAM.STEAM.DERIVED</t>
  </si>
  <si>
    <t>UED.ktoe.BE.CHI.BASIC_CHEM.PROC_COOL_STEAM.STEAM.BIOMASS_WASTE</t>
  </si>
  <si>
    <t>UED.ktoe.BE.CHI.BASIC_CHEM.PROC_COOL_STEAM.STEAM.STEAM_DISTR</t>
  </si>
  <si>
    <t>UED.ktoe.BE.CHI.BASIC_CHEM.PROC_COOL.ELEC.ELEC</t>
  </si>
  <si>
    <t>UED.ktoe.BE.CHI.BASIC_CHEM.GENERIC.MECH.ELEC</t>
  </si>
  <si>
    <t>UED.ktoe.BE.CHI.OTHER_CHEM.TOTAL.TOTAL.TOTAL</t>
  </si>
  <si>
    <t>UED.ktoe.BE.CHI.OTHER_CHEM.LIGHT.GENERIC.ELEC</t>
  </si>
  <si>
    <t>UED.ktoe.BE.CHI.OTHER_CHEM.AIRCOMP.GENERIC.ELEC</t>
  </si>
  <si>
    <t>UED.ktoe.BE.CHI.OTHER_CHEM.MOTOR.GENERIC.ELEC</t>
  </si>
  <si>
    <t>UED.ktoe.BE.CHI.OTHER_CHEM.FANS.GENERIC.ELEC</t>
  </si>
  <si>
    <t>UED.ktoe.BE.CHI.OTHER_CHEM.LOW_ENTH.TOTAL.TOTAL</t>
  </si>
  <si>
    <t>UED.ktoe.BE.CHI.OTHER_CHEM.LOW_ENTH.THERM.DIESEL_LIQBIO</t>
  </si>
  <si>
    <t>UED.ktoe.BE.CHI.OTHER_CHEM.LOW_ENTH.THERM.NG_BIOGAS</t>
  </si>
  <si>
    <t>UED.ktoe.BE.CHI.OTHER_CHEM.LOW_ENTH.THERM.SOLAR_GEO</t>
  </si>
  <si>
    <t>UED.ktoe.BE.CHI.OTHER_CHEM.LOW_ENTH.HP.AMBIENT</t>
  </si>
  <si>
    <t>UED.ktoe.BE.CHI.OTHER_CHEM.LOW_ENTH.THERM.ELEC</t>
  </si>
  <si>
    <t>UED.ktoe.BE.CHI.OTHER_CHEM.PROCESSING_STEAM.TOTAL.TOTAL</t>
  </si>
  <si>
    <t>UED.ktoe.BE.CHI.OTHER_CHEM.PROCESSING_STEAM.STEAM.SOLIDS</t>
  </si>
  <si>
    <t>UED.ktoe.BE.CHI.OTHER_CHEM.PROCESSING_STEAM.STEAM.RFG</t>
  </si>
  <si>
    <t>UED.ktoe.BE.CHI.OTHER_CHEM.PROCESSING_STEAM.STEAM.LPG</t>
  </si>
  <si>
    <t>UED.ktoe.BE.CHI.OTHER_CHEM.PROCESSING_STEAM.STEAM.DIESEL_LIQBIO</t>
  </si>
  <si>
    <t>UED.ktoe.BE.CHI.OTHER_CHEM.PROCESSING_STEAM.STEAM.RFO</t>
  </si>
  <si>
    <t>UED.ktoe.BE.CHI.OTHER_CHEM.PROCESSING_STEAM.STEAM.OTHER</t>
  </si>
  <si>
    <t>UED.ktoe.BE.CHI.OTHER_CHEM.PROCESSING_STEAM.STEAM.NG_BIOGAS</t>
  </si>
  <si>
    <t>UED.ktoe.BE.CHI.OTHER_CHEM.PROCESSING_STEAM.STEAM.DERIVED</t>
  </si>
  <si>
    <t>UED.ktoe.BE.CHI.OTHER_CHEM.PROCESSING_STEAM.STEAM.BIOMASS_WASTE</t>
  </si>
  <si>
    <t>UED.ktoe.BE.CHI.OTHER_CHEM.PROCESSING_STEAM.STEAM.STEAM_DISTR</t>
  </si>
  <si>
    <t>UED.ktoe.BE.CHI.OTHER_CHEM.PROCESSING.MICROW.ELEC</t>
  </si>
  <si>
    <t>UED.ktoe.BE.CHI.OTHER_CHEM.PROC_HEAT.TOTAL.TOTAL</t>
  </si>
  <si>
    <t>UED.ktoe.BE.CHI.OTHER_CHEM.PROC_HEAT.THERM.TOTAL</t>
  </si>
  <si>
    <t>UED.ktoe.BE.CHI.OTHER_CHEM.PROC_HEAT.THERM.SOLIDS</t>
  </si>
  <si>
    <t>UED.ktoe.BE.CHI.OTHER_CHEM.PROC_HEAT.THERM.LPG</t>
  </si>
  <si>
    <t>UED.ktoe.BE.CHI.OTHER_CHEM.PROC_HEAT.THERM.DIESEL_LIQBIO</t>
  </si>
  <si>
    <t>UED.ktoe.BE.CHI.OTHER_CHEM.PROC_HEAT.THERM.RFO</t>
  </si>
  <si>
    <t>UED.ktoe.BE.CHI.OTHER_CHEM.PROC_HEAT.THERM.NG_BIOGAS</t>
  </si>
  <si>
    <t>UED.ktoe.BE.CHI.OTHER_CHEM.PROC_HEAT.ELEC.ELEC</t>
  </si>
  <si>
    <t>UED.ktoe.BE.CHI.OTHER_CHEM.PROC_COOL.THERM.NG_BIOGAS</t>
  </si>
  <si>
    <t>UED.ktoe.BE.CHI.OTHER_CHEM.PROC_COOL_STEAM.TOTAL.TOTAL</t>
  </si>
  <si>
    <t>UED.ktoe.BE.CHI.OTHER_CHEM.PROC_COOL_STEAM.STEAM.SOLIDS</t>
  </si>
  <si>
    <t>UED.ktoe.BE.CHI.OTHER_CHEM.PROC_COOL_STEAM.STEAM.RFG</t>
  </si>
  <si>
    <t>UED.ktoe.BE.CHI.OTHER_CHEM.PROC_COOL_STEAM.STEAM.LPG</t>
  </si>
  <si>
    <t>UED.ktoe.BE.CHI.OTHER_CHEM.PROC_COOL_STEAM.STEAM.DIESEL_LIQBIO</t>
  </si>
  <si>
    <t>UED.ktoe.BE.CHI.OTHER_CHEM.PROC_COOL_STEAM.STEAM.RFO</t>
  </si>
  <si>
    <t>UED.ktoe.BE.CHI.OTHER_CHEM.PROC_COOL_STEAM.STEAM.OTHER</t>
  </si>
  <si>
    <t>UED.ktoe.BE.CHI.OTHER_CHEM.PROC_COOL_STEAM.STEAM.NG_BIOGAS</t>
  </si>
  <si>
    <t>UED.ktoe.BE.CHI.OTHER_CHEM.PROC_COOL_STEAM.STEAM.DERIVED</t>
  </si>
  <si>
    <t>UED.ktoe.BE.CHI.OTHER_CHEM.PROC_COOL_STEAM.STEAM.BIOMASS_WASTE</t>
  </si>
  <si>
    <t>UED.ktoe.BE.CHI.OTHER_CHEM.PROC_COOL_STEAM.STEAM.STEAM_DISTR</t>
  </si>
  <si>
    <t>UED.ktoe.BE.CHI.OTHER_CHEM.PROC_COOL.ELEC.ELEC</t>
  </si>
  <si>
    <t>UED.ktoe.BE.CHI.OTHER_CHEM.GENERIC.MECH.ELEC</t>
  </si>
  <si>
    <t>UED.ktoe.BE.CHI.PHARM.TOTAL.TOTAL.TOTAL</t>
  </si>
  <si>
    <t>UED.ktoe.BE.CHI.PHARM.LIGHT.GENERIC.ELEC</t>
  </si>
  <si>
    <t>UED.ktoe.BE.CHI.PHARM.AIRCOMP.GENERIC.ELEC</t>
  </si>
  <si>
    <t>UED.ktoe.BE.CHI.PHARM.MOTOR.GENERIC.ELEC</t>
  </si>
  <si>
    <t>UED.ktoe.BE.CHI.PHARM.FANS.GENERIC.ELEC</t>
  </si>
  <si>
    <t>UED.ktoe.BE.CHI.PHARM.LOW_ENTH.TOTAL.TOTAL</t>
  </si>
  <si>
    <t>UED.ktoe.BE.CHI.PHARM.LOW_ENTH.THERM.DIESEL_LIQBIO</t>
  </si>
  <si>
    <t>UED.ktoe.BE.CHI.PHARM.LOW_ENTH.THERM.NG_BIOGAS</t>
  </si>
  <si>
    <t>UED.ktoe.BE.CHI.PHARM.LOW_ENTH.THERM.SOLAR_GEO</t>
  </si>
  <si>
    <t>UED.ktoe.BE.CHI.PHARM.LOW_ENTH.HP.AMBIENT</t>
  </si>
  <si>
    <t>UED.ktoe.BE.CHI.PHARM.LOW_ENTH.THERM.ELEC</t>
  </si>
  <si>
    <t>UED.ktoe.BE.CHI.PHARM.PROCESSING_STEAM.TOTAL.TOTAL</t>
  </si>
  <si>
    <t>UED.ktoe.BE.CHI.PHARM.PROCESSING_STEAM.STEAM.SOLIDS</t>
  </si>
  <si>
    <t>UED.ktoe.BE.CHI.PHARM.PROCESSING_STEAM.STEAM.RFG</t>
  </si>
  <si>
    <t>UED.ktoe.BE.CHI.PHARM.PROCESSING_STEAM.STEAM.LPG</t>
  </si>
  <si>
    <t>UED.ktoe.BE.CHI.PHARM.PROCESSING_STEAM.STEAM.DIESEL_LIQBIO</t>
  </si>
  <si>
    <t>UED.ktoe.BE.CHI.PHARM.PROCESSING_STEAM.STEAM.RFO</t>
  </si>
  <si>
    <t>UED.ktoe.BE.CHI.PHARM.PROCESSING_STEAM.STEAM.OTHER</t>
  </si>
  <si>
    <t>UED.ktoe.BE.CHI.PHARM.PROCESSING_STEAM.STEAM.NG_BIOGAS</t>
  </si>
  <si>
    <t>UED.ktoe.BE.CHI.PHARM.PROCESSING_STEAM.STEAM.DERIVED</t>
  </si>
  <si>
    <t>UED.ktoe.BE.CHI.PHARM.PROCESSING_STEAM.STEAM.BIOMASS_WASTE</t>
  </si>
  <si>
    <t>UED.ktoe.BE.CHI.PHARM.PROCESSING_STEAM.STEAM.STEAM_DISTR</t>
  </si>
  <si>
    <t>UED.ktoe.BE.CHI.PHARM.PROCESSING.MICROW.ELEC</t>
  </si>
  <si>
    <t>UED.ktoe.BE.CHI.PHARM.PROC_HEAT.TOTAL.TOTAL</t>
  </si>
  <si>
    <t>UED.ktoe.BE.CHI.PHARM.PROC_HEAT.THERM.TOTAL</t>
  </si>
  <si>
    <t>UED.ktoe.BE.CHI.PHARM.PROC_HEAT.THERM.SOLIDS</t>
  </si>
  <si>
    <t>UED.ktoe.BE.CHI.PHARM.PROC_HEAT.THERM.LPG</t>
  </si>
  <si>
    <t>UED.ktoe.BE.CHI.PHARM.PROC_HEAT.THERM.DIESEL_LIQBIO</t>
  </si>
  <si>
    <t>UED.ktoe.BE.CHI.PHARM.PROC_HEAT.THERM.RFO</t>
  </si>
  <si>
    <t>UED.ktoe.BE.CHI.PHARM.PROC_HEAT.THERM.NG_BIOGAS</t>
  </si>
  <si>
    <t>UED.ktoe.BE.CHI.PHARM.PROC_HEAT.ELEC.ELEC</t>
  </si>
  <si>
    <t>UED.ktoe.BE.CHI.PHARM.PROC_COOL.THERM.NG_BIOGAS</t>
  </si>
  <si>
    <t>UED.ktoe.BE.CHI.PHARM.PROC_COOL_STEAM.TOTAL.TOTAL</t>
  </si>
  <si>
    <t>UED.ktoe.BE.CHI.PHARM.PROC_COOL_STEAM.STEAM.SOLIDS</t>
  </si>
  <si>
    <t>UED.ktoe.BE.CHI.PHARM.PROC_COOL_STEAM.STEAM.RFG</t>
  </si>
  <si>
    <t>UED.ktoe.BE.CHI.PHARM.PROC_COOL_STEAM.STEAM.LPG</t>
  </si>
  <si>
    <t>UED.ktoe.BE.CHI.PHARM.PROC_COOL_STEAM.STEAM.DIESEL_LIQBIO</t>
  </si>
  <si>
    <t>UED.ktoe.BE.CHI.PHARM.PROC_COOL_STEAM.STEAM.RFO</t>
  </si>
  <si>
    <t>UED.ktoe.BE.CHI.PHARM.PROC_COOL_STEAM.STEAM.OTHER</t>
  </si>
  <si>
    <t>UED.ktoe.BE.CHI.PHARM.PROC_COOL_STEAM.STEAM.NG_BIOGAS</t>
  </si>
  <si>
    <t>UED.ktoe.BE.CHI.PHARM.PROC_COOL_STEAM.STEAM.DERIVED</t>
  </si>
  <si>
    <t>UED.ktoe.BE.CHI.PHARM.PROC_COOL_STEAM.STEAM.BIOMASS_WASTE</t>
  </si>
  <si>
    <t>UED.ktoe.BE.CHI.PHARM.PROC_COOL_STEAM.STEAM.STEAM_DISTR</t>
  </si>
  <si>
    <t>UED.ktoe.BE.CHI.PHARM.PROC_COOL.ELEC.ELEC</t>
  </si>
  <si>
    <t>UED.ktoe.BE.CHI.PHARM.GENERIC.MECH.ELEC</t>
  </si>
  <si>
    <t>Basic chemicals (energy consumption)</t>
  </si>
  <si>
    <t>FUEL_EMI.ktCO2.BE.CHI.BASIC_CHEM.LIGHT.GENERIC.ELEC</t>
  </si>
  <si>
    <t>FUEL_EMI.ktCO2.BE.CHI.BASIC_CHEM.AIRCOMP.GENERIC.ELEC</t>
  </si>
  <si>
    <t>FUEL_EMI.ktCO2.BE.CHI.BASIC_CHEM.MOTOR.GENERIC.ELEC</t>
  </si>
  <si>
    <t>FUEL_EMI.ktCO2.BE.CHI.BASIC_CHEM.FANS.GENERIC.ELEC</t>
  </si>
  <si>
    <t>FUEL_EMI.ktCO2.BE.CHI.BASIC_CHEM.LOW_ENTH.TOTAL.TOTAL</t>
  </si>
  <si>
    <t>FUEL_EMI.ktCO2.BE.CHI.BASIC_CHEM.LOW_ENTH.THERM.DIESEL_LIQBIO</t>
  </si>
  <si>
    <t>FUEL_EMI.ktCO2.BE.CHI.BASIC_CHEM.LOW_ENTH.THERM.NG_BIOGAS</t>
  </si>
  <si>
    <t>FUEL_EMI.ktCO2.BE.CHI.BASIC_CHEM.LOW_ENTH.THERM.SOLAR_GEO</t>
  </si>
  <si>
    <t>FUEL_EMI.ktCO2.BE.CHI.BASIC_CHEM.LOW_ENTH.HP.AMBIENT</t>
  </si>
  <si>
    <t>FUEL_EMI.ktCO2.BE.CHI.BASIC_CHEM.LOW_ENTH.THERM.ELEC</t>
  </si>
  <si>
    <t>FUEL_EMI.ktCO2.BE.CHI.BASIC_CHEM.PROCESSING.TOTAL.TOTAL</t>
  </si>
  <si>
    <t>FUEL_EMI.ktCO2.BE.CHI.BASIC_CHEM.PROCESSING.STEAM.SOLIDS</t>
  </si>
  <si>
    <t>FUEL_EMI.ktCO2.BE.CHI.BASIC_CHEM.PROCESSING.STEAM.RFG</t>
  </si>
  <si>
    <t>FUEL_EMI.ktCO2.BE.CHI.BASIC_CHEM.PROCESSING.STEAM.LPG</t>
  </si>
  <si>
    <t>FUEL_EMI.ktCO2.BE.CHI.BASIC_CHEM.PROCESSING.STEAM.DIESEL_LIQBIO</t>
  </si>
  <si>
    <t>FUEL_EMI.ktCO2.BE.CHI.BASIC_CHEM.PROCESSING.STEAM.RFO</t>
  </si>
  <si>
    <t>FUEL_EMI.ktCO2.BE.CHI.BASIC_CHEM.PROCESSING.STEAM.OTHER</t>
  </si>
  <si>
    <t>FUEL_EMI.ktCO2.BE.CHI.BASIC_CHEM.PROCESSING.STEAM.NG_BIOGAS</t>
  </si>
  <si>
    <t>FUEL_EMI.ktCO2.BE.CHI.BASIC_CHEM.PROCESSING.STEAM.DERIVED</t>
  </si>
  <si>
    <t>FUEL_EMI.ktCO2.BE.CHI.BASIC_CHEM.PROCESSING.STEAM.BIOMASS_WASTE</t>
  </si>
  <si>
    <t>FUEL_EMI.ktCO2.BE.CHI.BASIC_CHEM.PROCESSING.STEAM.STEAM_DISTR</t>
  </si>
  <si>
    <t>FUEL_EMI.ktCO2.BE.CHI.BASIC_CHEM.PROC_HEAT.TOTAL.TOTAL</t>
  </si>
  <si>
    <t>FUEL_EMI.ktCO2.BE.CHI.BASIC_CHEM.PROC_HEAT.THERM.TOTAL</t>
  </si>
  <si>
    <t>FUEL_EMI.ktCO2.BE.CHI.BASIC_CHEM.PROC_HEAT.THERM.SOLIDS</t>
  </si>
  <si>
    <t>FUEL_EMI.ktCO2.BE.CHI.BASIC_CHEM.PROC_HEAT.THERM.LPG</t>
  </si>
  <si>
    <t>FUEL_EMI.ktCO2.BE.CHI.BASIC_CHEM.PROC_HEAT.THERM.DIESEL_LIQBIO</t>
  </si>
  <si>
    <t>FUEL_EMI.ktCO2.BE.CHI.BASIC_CHEM.PROC_HEAT.THERM.RFO</t>
  </si>
  <si>
    <t>FUEL_EMI.ktCO2.BE.CHI.BASIC_CHEM.PROC_HEAT.THERM.NG_BIOGAS</t>
  </si>
  <si>
    <t>FUEL_EMI.ktCO2.BE.CHI.BASIC_CHEM.PROC_HEAT.ELEC.ELEC</t>
  </si>
  <si>
    <t>FUEL_EMI.ktCO2.BE.CHI.BASIC_CHEM.PROC_COOL.THERM.NG_BIOGAS</t>
  </si>
  <si>
    <t>FUEL_EMI.ktCO2.BE.CHI.BASIC_CHEM.PROC_COOL_STEAM.TOTAL.TOTAL</t>
  </si>
  <si>
    <t>FUEL_EMI.ktCO2.BE.CHI.BASIC_CHEM.PROC_COOL_STEAM.STEAM.SOLIDS</t>
  </si>
  <si>
    <t>FUEL_EMI.ktCO2.BE.CHI.BASIC_CHEM.PROC_COOL_STEAM.STEAM.RFG</t>
  </si>
  <si>
    <t>FUEL_EMI.ktCO2.BE.CHI.BASIC_CHEM.PROC_COOL_STEAM.STEAM.LPG</t>
  </si>
  <si>
    <t>FUEL_EMI.ktCO2.BE.CHI.BASIC_CHEM.PROC_COOL_STEAM.STEAM.DIESEL_LIQBIO</t>
  </si>
  <si>
    <t>FUEL_EMI.ktCO2.BE.CHI.BASIC_CHEM.PROC_COOL_STEAM.STEAM.RFO</t>
  </si>
  <si>
    <t>FUEL_EMI.ktCO2.BE.CHI.BASIC_CHEM.PROC_COOL_STEAM.STEAM.OTHER</t>
  </si>
  <si>
    <t>FUEL_EMI.ktCO2.BE.CHI.BASIC_CHEM.PROC_COOL_STEAM.STEAM.NG_BIOGAS</t>
  </si>
  <si>
    <t>FUEL_EMI.ktCO2.BE.CHI.BASIC_CHEM.PROC_COOL_STEAM.STEAM.DERIVED</t>
  </si>
  <si>
    <t>FUEL_EMI.ktCO2.BE.CHI.BASIC_CHEM.PROC_COOL_STEAM.STEAM.BIOMASS_WASTE</t>
  </si>
  <si>
    <t>FUEL_EMI.ktCO2.BE.CHI.BASIC_CHEM.PROC_COOL_STEAM.STEAM.STEAM_DISTR</t>
  </si>
  <si>
    <t>FUEL_EMI.ktCO2.BE.CHI.BASIC_CHEM.PROC_COOL.ELEC.ELEC</t>
  </si>
  <si>
    <t>FUEL_EMI.ktCO2.BE.CHI.BASIC_CHEM.GENERIC.MECH.ELEC</t>
  </si>
  <si>
    <t>PROCESS_EMI.ktCO2.BE.CHI.BASIC_CHEM</t>
  </si>
  <si>
    <t>FUEL_EMI.ktCO2.BE.CHI.OTHER_CHEM.LIGHT.GENERIC.ELEC</t>
  </si>
  <si>
    <t>FUEL_EMI.ktCO2.BE.CHI.OTHER_CHEM.AIRCOMP.GENERIC.ELEC</t>
  </si>
  <si>
    <t>FUEL_EMI.ktCO2.BE.CHI.OTHER_CHEM.MOTOR.GENERIC.ELEC</t>
  </si>
  <si>
    <t>FUEL_EMI.ktCO2.BE.CHI.OTHER_CHEM.FANS.GENERIC.ELEC</t>
  </si>
  <si>
    <t>FUEL_EMI.ktCO2.BE.CHI.OTHER_CHEM.LOW_ENTH.TOTAL.TOTAL</t>
  </si>
  <si>
    <t>FUEL_EMI.ktCO2.BE.CHI.OTHER_CHEM.LOW_ENTH.THERM.DIESEL_LIQBIO</t>
  </si>
  <si>
    <t>FUEL_EMI.ktCO2.BE.CHI.OTHER_CHEM.LOW_ENTH.THERM.NG_BIOGAS</t>
  </si>
  <si>
    <t>FUEL_EMI.ktCO2.BE.CHI.OTHER_CHEM.LOW_ENTH.THERM.SOLAR_GEO</t>
  </si>
  <si>
    <t>FUEL_EMI.ktCO2.BE.CHI.OTHER_CHEM.LOW_ENTH.HP.AMBIENT</t>
  </si>
  <si>
    <t>FUEL_EMI.ktCO2.BE.CHI.OTHER_CHEM.LOW_ENTH.THERM.ELEC</t>
  </si>
  <si>
    <t>FUEL_EMI.ktCO2.BE.CHI.OTHER_CHEM.PROCESSING_STEAM.TOTAL.TOTAL</t>
  </si>
  <si>
    <t>FUEL_EMI.ktCO2.BE.CHI.OTHER_CHEM.PROCESSING_STEAM.STEAM.SOLIDS</t>
  </si>
  <si>
    <t>FUEL_EMI.ktCO2.BE.CHI.OTHER_CHEM.PROCESSING_STEAM.STEAM.RFG</t>
  </si>
  <si>
    <t>FUEL_EMI.ktCO2.BE.CHI.OTHER_CHEM.PROCESSING_STEAM.STEAM.LPG</t>
  </si>
  <si>
    <t>FUEL_EMI.ktCO2.BE.CHI.OTHER_CHEM.PROCESSING_STEAM.STEAM.DIESEL_LIQBIO</t>
  </si>
  <si>
    <t>FUEL_EMI.ktCO2.BE.CHI.OTHER_CHEM.PROCESSING_STEAM.STEAM.RFO</t>
  </si>
  <si>
    <t>FUEL_EMI.ktCO2.BE.CHI.OTHER_CHEM.PROCESSING_STEAM.STEAM.OTHER</t>
  </si>
  <si>
    <t>FUEL_EMI.ktCO2.BE.CHI.OTHER_CHEM.PROCESSING_STEAM.STEAM.NG_BIOGAS</t>
  </si>
  <si>
    <t>FUEL_EMI.ktCO2.BE.CHI.OTHER_CHEM.PROCESSING_STEAM.STEAM.DERIVED</t>
  </si>
  <si>
    <t>FUEL_EMI.ktCO2.BE.CHI.OTHER_CHEM.PROCESSING_STEAM.STEAM.BIOMASS_WASTE</t>
  </si>
  <si>
    <t>FUEL_EMI.ktCO2.BE.CHI.OTHER_CHEM.PROCESSING_STEAM.STEAM.STEAM_DISTR</t>
  </si>
  <si>
    <t>FUEL_EMI.ktCO2.BE.CHI.OTHER_CHEM.PROCESSING.MICROW.ELEC</t>
  </si>
  <si>
    <t>FUEL_EMI.ktCO2.BE.CHI.OTHER_CHEM.PROC_HEAT.TOTAL.TOTAL</t>
  </si>
  <si>
    <t>FUEL_EMI.ktCO2.BE.CHI.OTHER_CHEM.PROC_HEAT.THERM.TOTAL</t>
  </si>
  <si>
    <t>FUEL_EMI.ktCO2.BE.CHI.OTHER_CHEM.PROC_HEAT.THERM.SOLIDS</t>
  </si>
  <si>
    <t>FUEL_EMI.ktCO2.BE.CHI.OTHER_CHEM.PROC_HEAT.THERM.LPG</t>
  </si>
  <si>
    <t>FUEL_EMI.ktCO2.BE.CHI.OTHER_CHEM.PROC_HEAT.THERM.DIESEL_LIQBIO</t>
  </si>
  <si>
    <t>FUEL_EMI.ktCO2.BE.CHI.OTHER_CHEM.PROC_HEAT.THERM.RFO</t>
  </si>
  <si>
    <t>FUEL_EMI.ktCO2.BE.CHI.OTHER_CHEM.PROC_HEAT.THERM.NG_BIOGAS</t>
  </si>
  <si>
    <t>FUEL_EMI.ktCO2.BE.CHI.OTHER_CHEM.PROC_HEAT.ELEC.ELEC</t>
  </si>
  <si>
    <t>FUEL_EMI.ktCO2.BE.CHI.OTHER_CHEM.PROC_COOL.THERM.NG_BIOGAS</t>
  </si>
  <si>
    <t>FUEL_EMI.ktCO2.BE.CHI.OTHER_CHEM.PROC_COOL_STEAM.TOTAL.TOTAL</t>
  </si>
  <si>
    <t>FUEL_EMI.ktCO2.BE.CHI.OTHER_CHEM.PROC_COOL_STEAM.STEAM.SOLIDS</t>
  </si>
  <si>
    <t>FUEL_EMI.ktCO2.BE.CHI.OTHER_CHEM.PROC_COOL_STEAM.STEAM.RFG</t>
  </si>
  <si>
    <t>FUEL_EMI.ktCO2.BE.CHI.OTHER_CHEM.PROC_COOL_STEAM.STEAM.LPG</t>
  </si>
  <si>
    <t>FUEL_EMI.ktCO2.BE.CHI.OTHER_CHEM.PROC_COOL_STEAM.STEAM.DIESEL_LIQBIO</t>
  </si>
  <si>
    <t>FUEL_EMI.ktCO2.BE.CHI.OTHER_CHEM.PROC_COOL_STEAM.STEAM.RFO</t>
  </si>
  <si>
    <t>FUEL_EMI.ktCO2.BE.CHI.OTHER_CHEM.PROC_COOL_STEAM.STEAM.OTHER</t>
  </si>
  <si>
    <t>FUEL_EMI.ktCO2.BE.CHI.OTHER_CHEM.PROC_COOL_STEAM.STEAM.NG_BIOGAS</t>
  </si>
  <si>
    <t>FUEL_EMI.ktCO2.BE.CHI.OTHER_CHEM.PROC_COOL_STEAM.STEAM.DERIVED</t>
  </si>
  <si>
    <t>FUEL_EMI.ktCO2.BE.CHI.OTHER_CHEM.PROC_COOL_STEAM.STEAM.BIOMASS_WASTE</t>
  </si>
  <si>
    <t>FUEL_EMI.ktCO2.BE.CHI.OTHER_CHEM.PROC_COOL_STEAM.STEAM.STEAM_DISTR</t>
  </si>
  <si>
    <t>FUEL_EMI.ktCO2.BE.CHI.OTHER_CHEM.PROC_COOL.ELEC.ELEC</t>
  </si>
  <si>
    <t>FUEL_EMI.ktCO2.BE.CHI.OTHER_CHEM.GENERIC.MECH.ELEC</t>
  </si>
  <si>
    <t>PROCESS_EMI.ktCO2.BE.CHI.OTHER_CHEM</t>
  </si>
  <si>
    <t>FUEL_EMI.ktCO2.BE.CHI.PHARM.TOTAL.TOTAL.TOTAL</t>
  </si>
  <si>
    <t>FUEL_EMI.ktCO2.BE.CHI.PHARM.LIGHT.GENERIC.ELEC</t>
  </si>
  <si>
    <t>FUEL_EMI.ktCO2.BE.CHI.PHARM.AIRCOMP.GENERIC.ELEC</t>
  </si>
  <si>
    <t>FUEL_EMI.ktCO2.BE.CHI.PHARM.MOTOR.GENERIC.ELEC</t>
  </si>
  <si>
    <t>FUEL_EMI.ktCO2.BE.CHI.PHARM.FANS.GENERIC.ELEC</t>
  </si>
  <si>
    <t>FUEL_EMI.ktCO2.BE.CHI.PHARM.LOW_ENTH.TOTAL.TOTAL</t>
  </si>
  <si>
    <t>FUEL_EMI.ktCO2.BE.CHI.PHARM.LOW_ENTH.THERM.DIESEL_LIQBIO</t>
  </si>
  <si>
    <t>FUEL_EMI.ktCO2.BE.CHI.PHARM.LOW_ENTH.THERM.NG_BIOGAS</t>
  </si>
  <si>
    <t>FUEL_EMI.ktCO2.BE.CHI.PHARM.LOW_ENTH.THERM.SOLAR_GEO</t>
  </si>
  <si>
    <t>FUEL_EMI.ktCO2.BE.CHI.PHARM.LOW_ENTH.HP.AMBIENT</t>
  </si>
  <si>
    <t>FUEL_EMI.ktCO2.BE.CHI.PHARM.LOW_ENTH.THERM.ELEC</t>
  </si>
  <si>
    <t>FUEL_EMI.ktCO2.BE.CHI.PHARM.PROCESSING_STEAM.TOTAL.TOTAL</t>
  </si>
  <si>
    <t>FUEL_EMI.ktCO2.BE.CHI.PHARM.PROCESSING_STEAM.STEAM.SOLIDS</t>
  </si>
  <si>
    <t>FUEL_EMI.ktCO2.BE.CHI.PHARM.PROCESSING_STEAM.STEAM.RFG</t>
  </si>
  <si>
    <t>FUEL_EMI.ktCO2.BE.CHI.PHARM.PROCESSING_STEAM.STEAM.LPG</t>
  </si>
  <si>
    <t>FUEL_EMI.ktCO2.BE.CHI.PHARM.PROCESSING_STEAM.STEAM.DIESEL_LIQBIO</t>
  </si>
  <si>
    <t>FUEL_EMI.ktCO2.BE.CHI.PHARM.PROCESSING_STEAM.STEAM.RFO</t>
  </si>
  <si>
    <t>FUEL_EMI.ktCO2.BE.CHI.PHARM.PROCESSING_STEAM.STEAM.OTHER</t>
  </si>
  <si>
    <t>FUEL_EMI.ktCO2.BE.CHI.PHARM.PROCESSING_STEAM.STEAM.NG_BIOGAS</t>
  </si>
  <si>
    <t>FUEL_EMI.ktCO2.BE.CHI.PHARM.PROCESSING_STEAM.STEAM.DERIVED</t>
  </si>
  <si>
    <t>FUEL_EMI.ktCO2.BE.CHI.PHARM.PROCESSING_STEAM.STEAM.BIOMASS_WASTE</t>
  </si>
  <si>
    <t>FUEL_EMI.ktCO2.BE.CHI.PHARM.PROCESSING_STEAM.STEAM.STEAM_DISTR</t>
  </si>
  <si>
    <t>FUEL_EMI.ktCO2.BE.CHI.PHARM.PROCESSING.MICROW.ELEC</t>
  </si>
  <si>
    <t>FUEL_EMI.ktCO2.BE.CHI.PHARM.PROC_HEAT.TOTAL.TOTAL</t>
  </si>
  <si>
    <t>FUEL_EMI.ktCO2.BE.CHI.PHARM.PROC_HEAT.THERM.TOTAL</t>
  </si>
  <si>
    <t>FUEL_EMI.ktCO2.BE.CHI.PHARM.PROC_HEAT.THERM.SOLIDS</t>
  </si>
  <si>
    <t>FUEL_EMI.ktCO2.BE.CHI.PHARM.PROC_HEAT.THERM.LPG</t>
  </si>
  <si>
    <t>FUEL_EMI.ktCO2.BE.CHI.PHARM.PROC_HEAT.THERM.DIESEL_LIQBIO</t>
  </si>
  <si>
    <t>FUEL_EMI.ktCO2.BE.CHI.PHARM.PROC_HEAT.THERM.RFO</t>
  </si>
  <si>
    <t>FUEL_EMI.ktCO2.BE.CHI.PHARM.PROC_HEAT.THERM.NG_BIOGAS</t>
  </si>
  <si>
    <t>FUEL_EMI.ktCO2.BE.CHI.PHARM.PROC_HEAT.ELEC.ELEC</t>
  </si>
  <si>
    <t>FUEL_EMI.ktCO2.BE.CHI.PHARM.PROC_COOL.THERM.NG_BIOGAS</t>
  </si>
  <si>
    <t>FUEL_EMI.ktCO2.BE.CHI.PHARM.PROC_COOL_STEAM.TOTAL.TOTAL</t>
  </si>
  <si>
    <t>FUEL_EMI.ktCO2.BE.CHI.PHARM.PROC_COOL_STEAM.STEAM.SOLIDS</t>
  </si>
  <si>
    <t>FUEL_EMI.ktCO2.BE.CHI.PHARM.PROC_COOL_STEAM.STEAM.RFG</t>
  </si>
  <si>
    <t>FUEL_EMI.ktCO2.BE.CHI.PHARM.PROC_COOL_STEAM.STEAM.LPG</t>
  </si>
  <si>
    <t>FUEL_EMI.ktCO2.BE.CHI.PHARM.PROC_COOL_STEAM.STEAM.DIESEL_LIQBIO</t>
  </si>
  <si>
    <t>FUEL_EMI.ktCO2.BE.CHI.PHARM.PROC_COOL_STEAM.STEAM.RFO</t>
  </si>
  <si>
    <t>FUEL_EMI.ktCO2.BE.CHI.PHARM.PROC_COOL_STEAM.STEAM.OTHER</t>
  </si>
  <si>
    <t>FUEL_EMI.ktCO2.BE.CHI.PHARM.PROC_COOL_STEAM.STEAM.NG_BIOGAS</t>
  </si>
  <si>
    <t>FUEL_EMI.ktCO2.BE.CHI.PHARM.PROC_COOL_STEAM.STEAM.DERIVED</t>
  </si>
  <si>
    <t>FUEL_EMI.ktCO2.BE.CHI.PHARM.PROC_COOL_STEAM.STEAM.BIOMASS_WASTE</t>
  </si>
  <si>
    <t>FUEL_EMI.ktCO2.BE.CHI.PHARM.PROC_COOL_STEAM.STEAM.STEAM_DISTR</t>
  </si>
  <si>
    <t>FUEL_EMI.ktCO2.BE.CHI.PHARM.PROC_COOL.ELEC.ELEC</t>
  </si>
  <si>
    <t>FUEL_EMI.ktCO2.BE.CHI.PHARM.GENERIC.MECH.ELEC</t>
  </si>
  <si>
    <t>Basic chemicals (over energy consumption, without process emissions)</t>
  </si>
  <si>
    <t>Other chemicals (without process emissions)</t>
  </si>
  <si>
    <t>VA.Meuro2023.BE.NMM.CEM</t>
  </si>
  <si>
    <t>VA.Meuro2023.BE.NMM.CER</t>
  </si>
  <si>
    <t>VA.Meuro2023.BE.NMM.GLASS</t>
  </si>
  <si>
    <t>Cement (kt)</t>
  </si>
  <si>
    <t>OUTPUT.kt.BE.NMM.CEM</t>
  </si>
  <si>
    <t>Ceramics &amp; other NMM (kt bricks eq.)</t>
  </si>
  <si>
    <t>OUTPUT.kt.BE.NMM.CER</t>
  </si>
  <si>
    <t>Glass production  (kt)</t>
  </si>
  <si>
    <t>OUTPUT.kt.BE.NMM.GLASS</t>
  </si>
  <si>
    <t>CAP.kt.BE.NMM.CEM</t>
  </si>
  <si>
    <t>CAP.kt.BE.NMM.CER</t>
  </si>
  <si>
    <t>CAP.kt.BE.NMM.GLASS</t>
  </si>
  <si>
    <t>NEWCAP.kt.BE.NMM.CEM</t>
  </si>
  <si>
    <t>NEWCAP.kt.BE.NMM.CER</t>
  </si>
  <si>
    <t>NEWCAP.kt.BE.NMM.GLASS</t>
  </si>
  <si>
    <t>FEC.ktoe.BE.NMM.TOTAL.TOTAL.TOTAL.TOTAL</t>
  </si>
  <si>
    <t>FEC.ktoe.BE.NMM.TOTAL.TOTAL.TOTAL.SOLIDS</t>
  </si>
  <si>
    <t>FEC.ktoe.BE.NMM.TOTAL.TOTAL.TOTAL.RFG</t>
  </si>
  <si>
    <t>FEC.ktoe.BE.NMM.TOTAL.TOTAL.TOTAL.LPG</t>
  </si>
  <si>
    <t>FEC.ktoe.BE.NMM.TOTAL.TOTAL.TOTAL.DIESEL</t>
  </si>
  <si>
    <t>FEC.ktoe.BE.NMM.TOTAL.TOTAL.TOTAL.RFO</t>
  </si>
  <si>
    <t>FEC.ktoe.BE.NMM.TOTAL.TOTAL.TOTAL.OTHER</t>
  </si>
  <si>
    <t>FEC.ktoe.BE.NMM.TOTAL.TOTAL.TOTAL.NG</t>
  </si>
  <si>
    <t>FEC.ktoe.BE.NMM.TOTAL.TOTAL.TOTAL.DERIVED</t>
  </si>
  <si>
    <t>FEC.ktoe.BE.NMM.TOTAL.TOTAL.TOTAL.BIOMASS_WASTE</t>
  </si>
  <si>
    <t>FEC.ktoe.BE.NMM.TOTAL.TOTAL.TOTAL.BIOGAS</t>
  </si>
  <si>
    <t>FEC.ktoe.BE.NMM.TOTAL.TOTAL.TOTAL.LIQBIO</t>
  </si>
  <si>
    <t>FEC.ktoe.BE.NMM.TOTAL.TOTAL.TOTAL.SOLAR</t>
  </si>
  <si>
    <t>FEC.ktoe.BE.NMM.TOTAL.TOTAL.TOTAL.GEO</t>
  </si>
  <si>
    <t>FEC.ktoe.BE.NMM.TOTAL.TOTAL.TOTAL.AMBIENT</t>
  </si>
  <si>
    <t>FEC.ktoe.BE.NMM.TOTAL.TOTAL.TOTAL.STEAM_DISTR</t>
  </si>
  <si>
    <t>FEC.ktoe.BE.NMM.TOTAL.TOTAL.TOTAL.ELEC</t>
  </si>
  <si>
    <t>Cement (including process emissions)</t>
  </si>
  <si>
    <t>Ceramics &amp; other NMM (including process emissions)</t>
  </si>
  <si>
    <t>Glass production (including process emissions)</t>
  </si>
  <si>
    <t>FEC.ktoe.BE.NMM.CEM.TOTAL.TOTAL.TOTAL</t>
  </si>
  <si>
    <t>FEC.ktoe.BE.NMM.CEM.LIGHT.GENERIC.ELEC</t>
  </si>
  <si>
    <t>FEC.ktoe.BE.NMM.CEM.AIRCOMP.GENERIC.ELEC</t>
  </si>
  <si>
    <t>FEC.ktoe.BE.NMM.CEM.MOTOR.GENERIC.ELEC</t>
  </si>
  <si>
    <t>FEC.ktoe.BE.NMM.CEM.FANS.GENERIC.ELEC</t>
  </si>
  <si>
    <t>FEC.ktoe.BE.NMM.CEM.LOW_ENTH.TOTAL.TOTAL</t>
  </si>
  <si>
    <t>FEC.ktoe.BE.NMM.CEM.LOW_ENTH.THERM.DIESEL_LIQBIO</t>
  </si>
  <si>
    <t>FEC.ktoe.BE.NMM.CEM.LOW_ENTH.THERM.NG_BIOGAS</t>
  </si>
  <si>
    <t>FEC.ktoe.BE.NMM.CEM.LOW_ENTH.THERM.SOLAR_GEO</t>
  </si>
  <si>
    <t>FEC.ktoe.BE.NMM.CEM.LOW_ENTH.HP.AMBIENT</t>
  </si>
  <si>
    <t>FEC.ktoe.BE.NMM.CEM.LOW_ENTH.THERM.ELEC</t>
  </si>
  <si>
    <t>Cement: Grinding, milling of raw material</t>
  </si>
  <si>
    <t>FEC.ktoe.BE.NMM.CEM.GRINDING_RAW.MECH.ELEC</t>
  </si>
  <si>
    <t>Cement: Pre-heating and pre-calcination</t>
  </si>
  <si>
    <t>FEC.ktoe.BE.NMM.CEM.PREHEAT.TOTAL.TOTAL</t>
  </si>
  <si>
    <t>FEC.ktoe.BE.NMM.CEM.PREHEAT.THERM.SOLIDS</t>
  </si>
  <si>
    <t>FEC.ktoe.BE.NMM.CEM.PREHEAT.THERM.LPG</t>
  </si>
  <si>
    <t>FEC.ktoe.BE.NMM.CEM.PREHEAT.THERM.DIESEL_LIQBIO</t>
  </si>
  <si>
    <t>FEC.ktoe.BE.NMM.CEM.PREHEAT.THERM.RFO</t>
  </si>
  <si>
    <t>FEC.ktoe.BE.NMM.CEM.PREHEAT.THERM.OTHER</t>
  </si>
  <si>
    <t>FEC.ktoe.BE.NMM.CEM.PREHEAT.THERM.NG_BIOGAS</t>
  </si>
  <si>
    <t>FEC.ktoe.BE.NMM.CEM.PREHEAT.THERM.BIOMASS_WASTE</t>
  </si>
  <si>
    <t>Cement: Clinker production (kilns)</t>
  </si>
  <si>
    <t>FEC.ktoe.BE.NMM.CEM.KILN.TOTAL.TOTAL</t>
  </si>
  <si>
    <t>FEC.ktoe.BE.NMM.CEM.KILN.THERM.SOLIDS</t>
  </si>
  <si>
    <t>FEC.ktoe.BE.NMM.CEM.KILN.THERM.LPG</t>
  </si>
  <si>
    <t>FEC.ktoe.BE.NMM.CEM.KILN.THERM.DIESEL_LIQBIO</t>
  </si>
  <si>
    <t>FEC.ktoe.BE.NMM.CEM.KILN.THERM.RFO</t>
  </si>
  <si>
    <t>FEC.ktoe.BE.NMM.CEM.KILN.THERM.OTHER</t>
  </si>
  <si>
    <t>FEC.ktoe.BE.NMM.CEM.KILN.THERM.NG_BIOGAS</t>
  </si>
  <si>
    <t>FEC.ktoe.BE.NMM.CEM.KILN.THERM.BIOMASS_WASTE</t>
  </si>
  <si>
    <t>Cement: Grinding, packaging and precasting</t>
  </si>
  <si>
    <t>Cement: Grinding, packaging and precasting (electricity)</t>
  </si>
  <si>
    <t>FEC.ktoe.BE.NMM.CEM.PRECAST.MECH.ELEC</t>
  </si>
  <si>
    <t>Cement: Precasting - Steam</t>
  </si>
  <si>
    <t>FEC.ktoe.BE.NMM.CEM.PRECAST_STEAM.TOTAL.TOTAL</t>
  </si>
  <si>
    <t>FEC.ktoe.BE.NMM.CEM.PRECAST_STEAM.STEAM.SOLIDS</t>
  </si>
  <si>
    <t>FEC.ktoe.BE.NMM.CEM.PRECAST_STEAM.STEAM.RFG</t>
  </si>
  <si>
    <t>FEC.ktoe.BE.NMM.CEM.PRECAST_STEAM.STEAM.LPG</t>
  </si>
  <si>
    <t>FEC.ktoe.BE.NMM.CEM.PRECAST_STEAM.STEAM.DIESEL_LIQBIO</t>
  </si>
  <si>
    <t>FEC.ktoe.BE.NMM.CEM.PRECAST_STEAM.STEAM.RFO</t>
  </si>
  <si>
    <t>FEC.ktoe.BE.NMM.CEM.PRECAST_STEAM.STEAM.OTHER</t>
  </si>
  <si>
    <t>FEC.ktoe.BE.NMM.CEM.PRECAST_STEAM.STEAM.NG_BIOGAS</t>
  </si>
  <si>
    <t>FEC.ktoe.BE.NMM.CEM.PRECAST_STEAM.STEAM.DERIVED</t>
  </si>
  <si>
    <t>FEC.ktoe.BE.NMM.CEM.PRECAST_STEAM.STEAM.BIOMASS_WASTE</t>
  </si>
  <si>
    <t>FEC.ktoe.BE.NMM.CEM.PRECAST_STEAM.STEAM.STEAM_DISTR</t>
  </si>
  <si>
    <t>FEC.ktoe.BE.NMM.CER.TOTAL.TOTAL.TOTAL</t>
  </si>
  <si>
    <t>FEC.ktoe.BE.NMM.CER.LIGHT.GENERIC.ELEC</t>
  </si>
  <si>
    <t>FEC.ktoe.BE.NMM.CER.AIRCOMP.GENERIC.ELEC</t>
  </si>
  <si>
    <t>FEC.ktoe.BE.NMM.CER.MOTOR.GENERIC.ELEC</t>
  </si>
  <si>
    <t>FEC.ktoe.BE.NMM.CER.FANS.GENERIC.ELEC</t>
  </si>
  <si>
    <t>FEC.ktoe.BE.NMM.CER.LOW_ENTH.TOTAL.TOTAL</t>
  </si>
  <si>
    <t>FEC.ktoe.BE.NMM.CER.LOW_ENTH.THERM.DIESEL_LIQBIO</t>
  </si>
  <si>
    <t>FEC.ktoe.BE.NMM.CER.LOW_ENTH.THERM.NG_BIOGAS</t>
  </si>
  <si>
    <t>FEC.ktoe.BE.NMM.CER.LOW_ENTH.THERM.SOLAR_GEO</t>
  </si>
  <si>
    <t>FEC.ktoe.BE.NMM.CER.LOW_ENTH.HP.AMBIENT</t>
  </si>
  <si>
    <t>FEC.ktoe.BE.NMM.CER.LOW_ENTH.THERM.ELEC</t>
  </si>
  <si>
    <t>Ceramics: Mixing of raw material</t>
  </si>
  <si>
    <t>FEC.ktoe.BE.NMM.CER.MIXING.MECH.ELEC</t>
  </si>
  <si>
    <t>Ceramics: Drying and sintering of raw material</t>
  </si>
  <si>
    <t>Ceramics: Thermal drying and sintering</t>
  </si>
  <si>
    <t>FEC.ktoe.BE.NMM.CER.DRYING.TOTAL.TOTAL</t>
  </si>
  <si>
    <t>FEC.ktoe.BE.NMM.CER.DRYING.THERM.SOLIDS</t>
  </si>
  <si>
    <t>FEC.ktoe.BE.NMM.CER.DRYING.THERM.LPG</t>
  </si>
  <si>
    <t>FEC.ktoe.BE.NMM.CER.DRYING.THERM.DIESEL_LIQBIO</t>
  </si>
  <si>
    <t>FEC.ktoe.BE.NMM.CER.DRYING.THERM.RFO</t>
  </si>
  <si>
    <t>FEC.ktoe.BE.NMM.CER.DRYING.THERM.NG_BIOGAS</t>
  </si>
  <si>
    <t>Ceramics: Steam drying and sintering</t>
  </si>
  <si>
    <t>FEC.ktoe.BE.NMM.CER.DRYING_STEAM.TOTAL.TOTAL</t>
  </si>
  <si>
    <t>FEC.ktoe.BE.NMM.CER.DRYING_STEAM.STEAM.SOLIDS</t>
  </si>
  <si>
    <t>FEC.ktoe.BE.NMM.CER.DRYING_STEAM.STEAM.RFG</t>
  </si>
  <si>
    <t>FEC.ktoe.BE.NMM.CER.DRYING_STEAM.STEAM.LPG</t>
  </si>
  <si>
    <t>FEC.ktoe.BE.NMM.CER.DRYING_STEAM.STEAM.DIESEL_LIQBIO</t>
  </si>
  <si>
    <t>FEC.ktoe.BE.NMM.CER.DRYING_STEAM.STEAM.RFO</t>
  </si>
  <si>
    <t>FEC.ktoe.BE.NMM.CER.DRYING_STEAM.STEAM.OTHER</t>
  </si>
  <si>
    <t>FEC.ktoe.BE.NMM.CER.DRYING_STEAM.STEAM.NG_BIOGAS</t>
  </si>
  <si>
    <t>FEC.ktoe.BE.NMM.CER.DRYING_STEAM.STEAM.DERIVED</t>
  </si>
  <si>
    <t>FEC.ktoe.BE.NMM.CER.DRYING_STEAM.STEAM.BIOMASS_WASTE</t>
  </si>
  <si>
    <t>FEC.ktoe.BE.NMM.CER.DRYING_STEAM.STEAM.STEAM_DISTR</t>
  </si>
  <si>
    <t>Ceramics: Microwave drying and sintering</t>
  </si>
  <si>
    <t>FEC.ktoe.BE.NMM.CER.DRYING_MICROW.MICROW.ELEC</t>
  </si>
  <si>
    <t>Ceramics: Primary production process</t>
  </si>
  <si>
    <t>Ceramics: Thermal kiln</t>
  </si>
  <si>
    <t>FEC.ktoe.BE.NMM.CER.KILN_THERM.TOTAL.TOTAL</t>
  </si>
  <si>
    <t>FEC.ktoe.BE.NMM.CER.KILN_THERM.THERM.SOLIDS</t>
  </si>
  <si>
    <t>FEC.ktoe.BE.NMM.CER.KILN_THERM.THERM.LPG</t>
  </si>
  <si>
    <t>FEC.ktoe.BE.NMM.CER.KILN_THERM.THERM.DIESEL_LIQBIO</t>
  </si>
  <si>
    <t>FEC.ktoe.BE.NMM.CER.KILN_THERM.THERM.RFO</t>
  </si>
  <si>
    <t>FEC.ktoe.BE.NMM.CER.KILN_THERM.THERM.OTHER</t>
  </si>
  <si>
    <t>FEC.ktoe.BE.NMM.CER.KILN_THERM.THERM.NG_BIOGAS</t>
  </si>
  <si>
    <t>FEC.ktoe.BE.NMM.CER.KILN_THERM.THERM.BIOMASS_WASTE</t>
  </si>
  <si>
    <t>Ceramics: Electric kiln</t>
  </si>
  <si>
    <t>FEC.ktoe.BE.NMM.CER.KILN_ELEC.ELEC.ELEC</t>
  </si>
  <si>
    <t>Ceramics: Product finishing</t>
  </si>
  <si>
    <t>Ceramics: Thermal furnace</t>
  </si>
  <si>
    <t>FEC.ktoe.BE.NMM.CER.FINISHING.TOTAL.TOTAL</t>
  </si>
  <si>
    <t>FEC.ktoe.BE.NMM.CER.FINISHING.THERM.SOLIDS</t>
  </si>
  <si>
    <t>FEC.ktoe.BE.NMM.CER.FINISHING.THERM.LPG</t>
  </si>
  <si>
    <t>FEC.ktoe.BE.NMM.CER.FINISHING.THERM.DIESEL_LIQBIO</t>
  </si>
  <si>
    <t>FEC.ktoe.BE.NMM.CER.FINISHING.THERM.RFO</t>
  </si>
  <si>
    <t>FEC.ktoe.BE.NMM.CER.FINISHING.THERM.NG_BIOGAS</t>
  </si>
  <si>
    <t>Ceramics: Electric furnace</t>
  </si>
  <si>
    <t>FEC.ktoe.BE.NMM.CER.FINISHING_ELEC.ELEC.ELEC</t>
  </si>
  <si>
    <t>FEC.ktoe.BE.NMM.GLASS.TOTAL.TOTAL.TOTAL</t>
  </si>
  <si>
    <t>FEC.ktoe.BE.NMM.GLASS.LIGHT.GENERIC.ELEC</t>
  </si>
  <si>
    <t>FEC.ktoe.BE.NMM.GLASS.AIRCOMP.GENERIC.ELEC</t>
  </si>
  <si>
    <t>FEC.ktoe.BE.NMM.GLASS.MOTOR.GENERIC.ELEC</t>
  </si>
  <si>
    <t>FEC.ktoe.BE.NMM.GLASS.FANS.GENERIC.ELEC</t>
  </si>
  <si>
    <t>FEC.ktoe.BE.NMM.GLASS.LOW_ENTH.TOTAL.TOTAL</t>
  </si>
  <si>
    <t>FEC.ktoe.BE.NMM.GLASS.LOW_ENTH.THERM.DIESEL_LIQBIO</t>
  </si>
  <si>
    <t>FEC.ktoe.BE.NMM.GLASS.LOW_ENTH.THERM.NG_BIOGAS</t>
  </si>
  <si>
    <t>FEC.ktoe.BE.NMM.GLASS.LOW_ENTH.THERM.SOLAR_GEO</t>
  </si>
  <si>
    <t>FEC.ktoe.BE.NMM.GLASS.LOW_ENTH.HP.AMBIENT</t>
  </si>
  <si>
    <t>FEC.ktoe.BE.NMM.GLASS.LOW_ENTH.THERM.ELEC</t>
  </si>
  <si>
    <t>Glass: Melting tank</t>
  </si>
  <si>
    <t>Glass: Thermal melting tank</t>
  </si>
  <si>
    <t>FEC.ktoe.BE.NMM.GLASS.MELTING.TOTAL.TOTAL</t>
  </si>
  <si>
    <t>FEC.ktoe.BE.NMM.GLASS.MELTING.THERM.SOLIDS</t>
  </si>
  <si>
    <t>FEC.ktoe.BE.NMM.GLASS.MELTING.THERM.LPG</t>
  </si>
  <si>
    <t>FEC.ktoe.BE.NMM.GLASS.MELTING.THERM.DIESEL_LIQBIO</t>
  </si>
  <si>
    <t>FEC.ktoe.BE.NMM.GLASS.MELTING.THERM.RFO</t>
  </si>
  <si>
    <t>FEC.ktoe.BE.NMM.GLASS.MELTING.THERM.NG_BIOGAS</t>
  </si>
  <si>
    <t>Glass: Electric melting tank</t>
  </si>
  <si>
    <t>FEC.ktoe.BE.NMM.GLASS.MELTING_ELEC.ELEC.ELEC</t>
  </si>
  <si>
    <t>Glass: Forming</t>
  </si>
  <si>
    <t>FEC.ktoe.BE.NMM.GLASS.FORMING.ELEC.ELEC</t>
  </si>
  <si>
    <t>Glass: Annealing</t>
  </si>
  <si>
    <t>Glass: Annealing - thermal</t>
  </si>
  <si>
    <t>FEC.ktoe.BE.NMM.GLASS.ANNEALING.TOTAL.TOTAL</t>
  </si>
  <si>
    <t>FEC.ktoe.BE.NMM.GLASS.ANNEALING.THERM.SOLIDS</t>
  </si>
  <si>
    <t>FEC.ktoe.BE.NMM.GLASS.ANNEALING.THERM.LPG</t>
  </si>
  <si>
    <t>FEC.ktoe.BE.NMM.GLASS.ANNEALING.THERM.DIESEL_LIQBIO</t>
  </si>
  <si>
    <t>FEC.ktoe.BE.NMM.GLASS.ANNEALING.THERM.RFO</t>
  </si>
  <si>
    <t>FEC.ktoe.BE.NMM.GLASS.ANNEALING.THERM.NG_BIOGAS</t>
  </si>
  <si>
    <t>Glass: Annealing - electric</t>
  </si>
  <si>
    <t>FEC.ktoe.BE.NMM.GLASS.ANNEALING_ELEC.ELEC.ELEC</t>
  </si>
  <si>
    <t>Glass: Finishing processes</t>
  </si>
  <si>
    <t>FEC.ktoe.BE.NMM.GLASS.FINISHING.ELEC.ELEC</t>
  </si>
  <si>
    <t>Cement: Grinding, packaging - electric</t>
  </si>
  <si>
    <t>Cement: Precasting - steam</t>
  </si>
  <si>
    <t>UED.ktoe.BE.NMM.CEM.TOTAL.TOTAL.TOTAL</t>
  </si>
  <si>
    <t>UED.ktoe.BE.NMM.CEM.LIGHT.GENERIC.ELEC</t>
  </si>
  <si>
    <t>UED.ktoe.BE.NMM.CEM.AIRCOMP.GENERIC.ELEC</t>
  </si>
  <si>
    <t>UED.ktoe.BE.NMM.CEM.MOTOR.GENERIC.ELEC</t>
  </si>
  <si>
    <t>UED.ktoe.BE.NMM.CEM.FANS.GENERIC.ELEC</t>
  </si>
  <si>
    <t>UED.ktoe.BE.NMM.CEM.LOW_ENTH.TOTAL.TOTAL</t>
  </si>
  <si>
    <t>UED.ktoe.BE.NMM.CEM.LOW_ENTH.THERM.DIESEL_LIQBIO</t>
  </si>
  <si>
    <t>UED.ktoe.BE.NMM.CEM.LOW_ENTH.THERM.NG_BIOGAS</t>
  </si>
  <si>
    <t>UED.ktoe.BE.NMM.CEM.LOW_ENTH.THERM.SOLAR_GEO</t>
  </si>
  <si>
    <t>UED.ktoe.BE.NMM.CEM.LOW_ENTH.HP.AMBIENT</t>
  </si>
  <si>
    <t>UED.ktoe.BE.NMM.CEM.LOW_ENTH.THERM.ELEC</t>
  </si>
  <si>
    <t>UED.ktoe.BE.NMM.CEM.GRINDING_RAW.MECH.ELEC</t>
  </si>
  <si>
    <t>UED.ktoe.BE.NMM.CEM.PREHEAT.TOTAL.TOTAL</t>
  </si>
  <si>
    <t>UED.ktoe.BE.NMM.CEM.PREHEAT.THERM.SOLIDS</t>
  </si>
  <si>
    <t>UED.ktoe.BE.NMM.CEM.PREHEAT.THERM.LPG</t>
  </si>
  <si>
    <t>UED.ktoe.BE.NMM.CEM.PREHEAT.THERM.DIESEL_LIQBIO</t>
  </si>
  <si>
    <t>UED.ktoe.BE.NMM.CEM.PREHEAT.THERM.RFO</t>
  </si>
  <si>
    <t>UED.ktoe.BE.NMM.CEM.PREHEAT.THERM.OTHER</t>
  </si>
  <si>
    <t>UED.ktoe.BE.NMM.CEM.PREHEAT.THERM.NG_BIOGAS</t>
  </si>
  <si>
    <t>UED.ktoe.BE.NMM.CEM.PREHEAT.THERM.BIOMASS_WASTE</t>
  </si>
  <si>
    <t>UED.ktoe.BE.NMM.CEM.KILN.TOTAL.TOTAL</t>
  </si>
  <si>
    <t>UED.ktoe.BE.NMM.CEM.KILN.THERM.SOLIDS</t>
  </si>
  <si>
    <t>UED.ktoe.BE.NMM.CEM.KILN.THERM.LPG</t>
  </si>
  <si>
    <t>UED.ktoe.BE.NMM.CEM.KILN.THERM.DIESEL_LIQBIO</t>
  </si>
  <si>
    <t>UED.ktoe.BE.NMM.CEM.KILN.THERM.RFO</t>
  </si>
  <si>
    <t>UED.ktoe.BE.NMM.CEM.KILN.THERM.OTHER</t>
  </si>
  <si>
    <t>UED.ktoe.BE.NMM.CEM.KILN.THERM.NG_BIOGAS</t>
  </si>
  <si>
    <t>UED.ktoe.BE.NMM.CEM.KILN.THERM.BIOMASS_WASTE</t>
  </si>
  <si>
    <t>UED.ktoe.BE.NMM.CEM.PRECAST.MECH.ELEC</t>
  </si>
  <si>
    <t>UED.ktoe.BE.NMM.CEM.PRECAST_STEAM.TOTAL.TOTAL</t>
  </si>
  <si>
    <t>UED.ktoe.BE.NMM.CEM.PRECAST_STEAM.STEAM.SOLIDS</t>
  </si>
  <si>
    <t>UED.ktoe.BE.NMM.CEM.PRECAST_STEAM.STEAM.RFG</t>
  </si>
  <si>
    <t>UED.ktoe.BE.NMM.CEM.PRECAST_STEAM.STEAM.LPG</t>
  </si>
  <si>
    <t>UED.ktoe.BE.NMM.CEM.PRECAST_STEAM.STEAM.DIESEL_LIQBIO</t>
  </si>
  <si>
    <t>UED.ktoe.BE.NMM.CEM.PRECAST_STEAM.STEAM.RFO</t>
  </si>
  <si>
    <t>UED.ktoe.BE.NMM.CEM.PRECAST_STEAM.STEAM.OTHER</t>
  </si>
  <si>
    <t>UED.ktoe.BE.NMM.CEM.PRECAST_STEAM.STEAM.NG_BIOGAS</t>
  </si>
  <si>
    <t>UED.ktoe.BE.NMM.CEM.PRECAST_STEAM.STEAM.DERIVED</t>
  </si>
  <si>
    <t>UED.ktoe.BE.NMM.CEM.PRECAST_STEAM.STEAM.BIOMASS_WASTE</t>
  </si>
  <si>
    <t>UED.ktoe.BE.NMM.CEM.PRECAST_STEAM.STEAM.STEAM_DISTR</t>
  </si>
  <si>
    <t>UED.ktoe.BE.NMM.CER.TOTAL.TOTAL.TOTAL</t>
  </si>
  <si>
    <t>UED.ktoe.BE.NMM.CER.LIGHT.GENERIC.ELEC</t>
  </si>
  <si>
    <t>UED.ktoe.BE.NMM.CER.AIRCOMP.GENERIC.ELEC</t>
  </si>
  <si>
    <t>UED.ktoe.BE.NMM.CER.MOTOR.GENERIC.ELEC</t>
  </si>
  <si>
    <t>UED.ktoe.BE.NMM.CER.FANS.GENERIC.ELEC</t>
  </si>
  <si>
    <t>UED.ktoe.BE.NMM.CER.LOW_ENTH.TOTAL.TOTAL</t>
  </si>
  <si>
    <t>UED.ktoe.BE.NMM.CER.LOW_ENTH.THERM.DIESEL_LIQBIO</t>
  </si>
  <si>
    <t>UED.ktoe.BE.NMM.CER.LOW_ENTH.THERM.NG_BIOGAS</t>
  </si>
  <si>
    <t>UED.ktoe.BE.NMM.CER.LOW_ENTH.THERM.SOLAR_GEO</t>
  </si>
  <si>
    <t>UED.ktoe.BE.NMM.CER.LOW_ENTH.HP.AMBIENT</t>
  </si>
  <si>
    <t>UED.ktoe.BE.NMM.CER.LOW_ENTH.THERM.ELEC</t>
  </si>
  <si>
    <t>UED.ktoe.BE.NMM.CER.MIXING.MECH.ELEC</t>
  </si>
  <si>
    <t>UED.ktoe.BE.NMM.CER.DRYING.TOTAL.TOTAL</t>
  </si>
  <si>
    <t>UED.ktoe.BE.NMM.CER.DRYING.THERM.SOLIDS</t>
  </si>
  <si>
    <t>UED.ktoe.BE.NMM.CER.DRYING.THERM.LPG</t>
  </si>
  <si>
    <t>UED.ktoe.BE.NMM.CER.DRYING.THERM.DIESEL_LIQBIO</t>
  </si>
  <si>
    <t>UED.ktoe.BE.NMM.CER.DRYING.THERM.RFO</t>
  </si>
  <si>
    <t>UED.ktoe.BE.NMM.CER.DRYING.THERM.NG_BIOGAS</t>
  </si>
  <si>
    <t>UED.ktoe.BE.NMM.CER.DRYING_STEAM.TOTAL.TOTAL</t>
  </si>
  <si>
    <t>UED.ktoe.BE.NMM.CER.DRYING_STEAM.STEAM.SOLIDS</t>
  </si>
  <si>
    <t>UED.ktoe.BE.NMM.CER.DRYING_STEAM.STEAM.RFG</t>
  </si>
  <si>
    <t>UED.ktoe.BE.NMM.CER.DRYING_STEAM.STEAM.LPG</t>
  </si>
  <si>
    <t>UED.ktoe.BE.NMM.CER.DRYING_STEAM.STEAM.DIESEL_LIQBIO</t>
  </si>
  <si>
    <t>UED.ktoe.BE.NMM.CER.DRYING_STEAM.STEAM.RFO</t>
  </si>
  <si>
    <t>UED.ktoe.BE.NMM.CER.DRYING_STEAM.STEAM.OTHER</t>
  </si>
  <si>
    <t>UED.ktoe.BE.NMM.CER.DRYING_STEAM.STEAM.NG_BIOGAS</t>
  </si>
  <si>
    <t>UED.ktoe.BE.NMM.CER.DRYING_STEAM.STEAM.DERIVED</t>
  </si>
  <si>
    <t>UED.ktoe.BE.NMM.CER.DRYING_STEAM.STEAM.BIOMASS_WASTE</t>
  </si>
  <si>
    <t>UED.ktoe.BE.NMM.CER.DRYING_STEAM.STEAM.STEAM_DISTR</t>
  </si>
  <si>
    <t>UED.ktoe.BE.NMM.CER.DRYING_MICROW.MICROW.ELEC</t>
  </si>
  <si>
    <t>UED.ktoe.BE.NMM.CER.KILN_THERM.TOTAL.TOTAL</t>
  </si>
  <si>
    <t>UED.ktoe.BE.NMM.CER.KILN_THERM.THERM.SOLIDS</t>
  </si>
  <si>
    <t>UED.ktoe.BE.NMM.CER.KILN_THERM.THERM.LPG</t>
  </si>
  <si>
    <t>UED.ktoe.BE.NMM.CER.KILN_THERM.THERM.DIESEL_LIQBIO</t>
  </si>
  <si>
    <t>UED.ktoe.BE.NMM.CER.KILN_THERM.THERM.RFO</t>
  </si>
  <si>
    <t>UED.ktoe.BE.NMM.CER.KILN_THERM.THERM.OTHER</t>
  </si>
  <si>
    <t>UED.ktoe.BE.NMM.CER.KILN_THERM.THERM.NG_BIOGAS</t>
  </si>
  <si>
    <t>UED.ktoe.BE.NMM.CER.KILN_THERM.THERM.BIOMASS_WASTE</t>
  </si>
  <si>
    <t>UED.ktoe.BE.NMM.CER.KILN_ELEC.ELEC.ELEC</t>
  </si>
  <si>
    <t>UED.ktoe.BE.NMM.CER.FINISHING.TOTAL.TOTAL</t>
  </si>
  <si>
    <t>UED.ktoe.BE.NMM.CER.FINISHING.THERM.SOLIDS</t>
  </si>
  <si>
    <t>UED.ktoe.BE.NMM.CER.FINISHING.THERM.LPG</t>
  </si>
  <si>
    <t>UED.ktoe.BE.NMM.CER.FINISHING.THERM.DIESEL_LIQBIO</t>
  </si>
  <si>
    <t>UED.ktoe.BE.NMM.CER.FINISHING.THERM.RFO</t>
  </si>
  <si>
    <t>UED.ktoe.BE.NMM.CER.FINISHING.THERM.NG_BIOGAS</t>
  </si>
  <si>
    <t>UED.ktoe.BE.NMM.CER.FINISHING_ELEC.ELEC.ELEC</t>
  </si>
  <si>
    <t>UED.ktoe.BE.NMM.GLASS.TOTAL.TOTAL.TOTAL</t>
  </si>
  <si>
    <t>UED.ktoe.BE.NMM.GLASS.LIGHT.GENERIC.ELEC</t>
  </si>
  <si>
    <t>UED.ktoe.BE.NMM.GLASS.AIRCOMP.GENERIC.ELEC</t>
  </si>
  <si>
    <t>UED.ktoe.BE.NMM.GLASS.MOTOR.GENERIC.ELEC</t>
  </si>
  <si>
    <t>UED.ktoe.BE.NMM.GLASS.FANS.GENERIC.ELEC</t>
  </si>
  <si>
    <t>UED.ktoe.BE.NMM.GLASS.LOW_ENTH.TOTAL.TOTAL</t>
  </si>
  <si>
    <t>UED.ktoe.BE.NMM.GLASS.LOW_ENTH.THERM.DIESEL_LIQBIO</t>
  </si>
  <si>
    <t>UED.ktoe.BE.NMM.GLASS.LOW_ENTH.THERM.NG_BIOGAS</t>
  </si>
  <si>
    <t>UED.ktoe.BE.NMM.GLASS.LOW_ENTH.THERM.SOLAR_GEO</t>
  </si>
  <si>
    <t>UED.ktoe.BE.NMM.GLASS.LOW_ENTH.HP.AMBIENT</t>
  </si>
  <si>
    <t>UED.ktoe.BE.NMM.GLASS.LOW_ENTH.THERM.ELEC</t>
  </si>
  <si>
    <t>UED.ktoe.BE.NMM.GLASS.MELTING.TOTAL.TOTAL</t>
  </si>
  <si>
    <t>UED.ktoe.BE.NMM.GLASS.MELTING.THERM.SOLIDS</t>
  </si>
  <si>
    <t>UED.ktoe.BE.NMM.GLASS.MELTING.THERM.LPG</t>
  </si>
  <si>
    <t>UED.ktoe.BE.NMM.GLASS.MELTING.THERM.DIESEL_LIQBIO</t>
  </si>
  <si>
    <t>UED.ktoe.BE.NMM.GLASS.MELTING.THERM.RFO</t>
  </si>
  <si>
    <t>UED.ktoe.BE.NMM.GLASS.MELTING.THERM.NG_BIOGAS</t>
  </si>
  <si>
    <t>UED.ktoe.BE.NMM.GLASS.MELTING_ELEC.ELEC.ELEC</t>
  </si>
  <si>
    <t>UED.ktoe.BE.NMM.GLASS.FORMING.ELEC.ELEC</t>
  </si>
  <si>
    <t>UED.ktoe.BE.NMM.GLASS.ANNEALING.TOTAL.TOTAL</t>
  </si>
  <si>
    <t>UED.ktoe.BE.NMM.GLASS.ANNEALING.THERM.SOLIDS</t>
  </si>
  <si>
    <t>UED.ktoe.BE.NMM.GLASS.ANNEALING.THERM.LPG</t>
  </si>
  <si>
    <t>UED.ktoe.BE.NMM.GLASS.ANNEALING.THERM.DIESEL_LIQBIO</t>
  </si>
  <si>
    <t>UED.ktoe.BE.NMM.GLASS.ANNEALING.THERM.RFO</t>
  </si>
  <si>
    <t>UED.ktoe.BE.NMM.GLASS.ANNEALING.THERM.NG_BIOGAS</t>
  </si>
  <si>
    <t>UED.ktoe.BE.NMM.GLASS.ANNEALING_ELEC.ELEC.ELEC</t>
  </si>
  <si>
    <t>UED.ktoe.BE.NMM.GLASS.FINISHING.ELEC.ELEC</t>
  </si>
  <si>
    <t>FUEL_EMI.ktCO2.BE.NMM.CEM.LIGHT.GENERIC.ELEC</t>
  </si>
  <si>
    <t>FUEL_EMI.ktCO2.BE.NMM.CEM.AIRCOMP.GENERIC.ELEC</t>
  </si>
  <si>
    <t>FUEL_EMI.ktCO2.BE.NMM.CEM.MOTOR.GENERIC.ELEC</t>
  </si>
  <si>
    <t>FUEL_EMI.ktCO2.BE.NMM.CEM.FANS.GENERIC.ELEC</t>
  </si>
  <si>
    <t>FUEL_EMI.ktCO2.BE.NMM.CEM.LOW_ENTH.TOTAL.TOTAL</t>
  </si>
  <si>
    <t>FUEL_EMI.ktCO2.BE.NMM.CEM.LOW_ENTH.THERM.DIESEL_LIQBIO</t>
  </si>
  <si>
    <t>FUEL_EMI.ktCO2.BE.NMM.CEM.LOW_ENTH.THERM.NG_BIOGAS</t>
  </si>
  <si>
    <t>FUEL_EMI.ktCO2.BE.NMM.CEM.LOW_ENTH.THERM.SOLAR_GEO</t>
  </si>
  <si>
    <t>FUEL_EMI.ktCO2.BE.NMM.CEM.LOW_ENTH.HP.AMBIENT</t>
  </si>
  <si>
    <t>FUEL_EMI.ktCO2.BE.NMM.CEM.LOW_ENTH.THERM.ELEC</t>
  </si>
  <si>
    <t>FUEL_EMI.ktCO2.BE.NMM.CEM.GRINDING_RAW.MECH.ELEC</t>
  </si>
  <si>
    <t>FUEL_EMI.ktCO2.BE.NMM.CEM.PREHEAT.TOTAL.TOTAL</t>
  </si>
  <si>
    <t>FUEL_EMI.ktCO2.BE.NMM.CEM.PREHEAT.THERM.SOLIDS</t>
  </si>
  <si>
    <t>FUEL_EMI.ktCO2.BE.NMM.CEM.PREHEAT.THERM.LPG</t>
  </si>
  <si>
    <t>FUEL_EMI.ktCO2.BE.NMM.CEM.PREHEAT.THERM.DIESEL_LIQBIO</t>
  </si>
  <si>
    <t>FUEL_EMI.ktCO2.BE.NMM.CEM.PREHEAT.THERM.RFO</t>
  </si>
  <si>
    <t>FUEL_EMI.ktCO2.BE.NMM.CEM.PREHEAT.THERM.OTHER</t>
  </si>
  <si>
    <t>FUEL_EMI.ktCO2.BE.NMM.CEM.PREHEAT.THERM.NG_BIOGAS</t>
  </si>
  <si>
    <t>FUEL_EMI.ktCO2.BE.NMM.CEM.PREHEAT.THERM.BIOMASS_WASTE</t>
  </si>
  <si>
    <t>FUEL_EMI.ktCO2.BE.NMM.CEM.KILN.TOTAL.TOTAL</t>
  </si>
  <si>
    <t>FUEL_EMI.ktCO2.BE.NMM.CEM.KILN.THERM.SOLIDS</t>
  </si>
  <si>
    <t>FUEL_EMI.ktCO2.BE.NMM.CEM.KILN.THERM.LPG</t>
  </si>
  <si>
    <t>FUEL_EMI.ktCO2.BE.NMM.CEM.KILN.THERM.DIESEL_LIQBIO</t>
  </si>
  <si>
    <t>FUEL_EMI.ktCO2.BE.NMM.CEM.KILN.THERM.RFO</t>
  </si>
  <si>
    <t>FUEL_EMI.ktCO2.BE.NMM.CEM.KILN.THERM.OTHER</t>
  </si>
  <si>
    <t>FUEL_EMI.ktCO2.BE.NMM.CEM.KILN.THERM.NG_BIOGAS</t>
  </si>
  <si>
    <t>FUEL_EMI.ktCO2.BE.NMM.CEM.KILN.THERM.BIOMASS_WASTE</t>
  </si>
  <si>
    <t>FUEL_EMI.ktCO2.BE.NMM.CEM.PRECAST.MECH.ELEC</t>
  </si>
  <si>
    <t>FUEL_EMI.ktCO2.BE.NMM.CEM.PRECAST_STEAM.TOTAL.TOTAL</t>
  </si>
  <si>
    <t>FUEL_EMI.ktCO2.BE.NMM.CEM.PRECAST_STEAM.STEAM.SOLIDS</t>
  </si>
  <si>
    <t>FUEL_EMI.ktCO2.BE.NMM.CEM.PRECAST_STEAM.STEAM.RFG</t>
  </si>
  <si>
    <t>FUEL_EMI.ktCO2.BE.NMM.CEM.PRECAST_STEAM.STEAM.LPG</t>
  </si>
  <si>
    <t>FUEL_EMI.ktCO2.BE.NMM.CEM.PRECAST_STEAM.STEAM.DIESEL_LIQBIO</t>
  </si>
  <si>
    <t>FUEL_EMI.ktCO2.BE.NMM.CEM.PRECAST_STEAM.STEAM.RFO</t>
  </si>
  <si>
    <t>FUEL_EMI.ktCO2.BE.NMM.CEM.PRECAST_STEAM.STEAM.OTHER</t>
  </si>
  <si>
    <t>FUEL_EMI.ktCO2.BE.NMM.CEM.PRECAST_STEAM.STEAM.NG_BIOGAS</t>
  </si>
  <si>
    <t>FUEL_EMI.ktCO2.BE.NMM.CEM.PRECAST_STEAM.STEAM.DERIVED</t>
  </si>
  <si>
    <t>FUEL_EMI.ktCO2.BE.NMM.CEM.PRECAST_STEAM.STEAM.BIOMASS_WASTE</t>
  </si>
  <si>
    <t>FUEL_EMI.ktCO2.BE.NMM.CEM.PRECAST_STEAM.STEAM.STEAM_DISTR</t>
  </si>
  <si>
    <t>PROCESS_EMI.ktCO2.BE.NMM.CEM</t>
  </si>
  <si>
    <t>FUEL_EMI.ktCO2.BE.NMM.CER.LIGHT.GENERIC.ELEC</t>
  </si>
  <si>
    <t>FUEL_EMI.ktCO2.BE.NMM.CER.AIRCOMP.GENERIC.ELEC</t>
  </si>
  <si>
    <t>FUEL_EMI.ktCO2.BE.NMM.CER.MOTOR.GENERIC.ELEC</t>
  </si>
  <si>
    <t>FUEL_EMI.ktCO2.BE.NMM.CER.FANS.GENERIC.ELEC</t>
  </si>
  <si>
    <t>FUEL_EMI.ktCO2.BE.NMM.CER.LOW_ENTH.TOTAL.TOTAL</t>
  </si>
  <si>
    <t>FUEL_EMI.ktCO2.BE.NMM.CER.LOW_ENTH.THERM.DIESEL_LIQBIO</t>
  </si>
  <si>
    <t>FUEL_EMI.ktCO2.BE.NMM.CER.LOW_ENTH.THERM.NG_BIOGAS</t>
  </si>
  <si>
    <t>FUEL_EMI.ktCO2.BE.NMM.CER.LOW_ENTH.THERM.SOLAR_GEO</t>
  </si>
  <si>
    <t>FUEL_EMI.ktCO2.BE.NMM.CER.LOW_ENTH.HP.AMBIENT</t>
  </si>
  <si>
    <t>FUEL_EMI.ktCO2.BE.NMM.CER.LOW_ENTH.THERM.ELEC</t>
  </si>
  <si>
    <t>FUEL_EMI.ktCO2.BE.NMM.CER.MIXING.MECH.ELEC</t>
  </si>
  <si>
    <t>FUEL_EMI.ktCO2.BE.NMM.CER.DRYING.TOTAL.TOTAL</t>
  </si>
  <si>
    <t>FUEL_EMI.ktCO2.BE.NMM.CER.DRYING.THERM.SOLIDS</t>
  </si>
  <si>
    <t>FUEL_EMI.ktCO2.BE.NMM.CER.DRYING.THERM.LPG</t>
  </si>
  <si>
    <t>FUEL_EMI.ktCO2.BE.NMM.CER.DRYING.THERM.DIESEL_LIQBIO</t>
  </si>
  <si>
    <t>FUEL_EMI.ktCO2.BE.NMM.CER.DRYING.THERM.RFO</t>
  </si>
  <si>
    <t>FUEL_EMI.ktCO2.BE.NMM.CER.DRYING.THERM.NG_BIOGAS</t>
  </si>
  <si>
    <t>FUEL_EMI.ktCO2.BE.NMM.CER.DRYING_STEAM.TOTAL.TOTAL</t>
  </si>
  <si>
    <t>FUEL_EMI.ktCO2.BE.NMM.CER.DRYING_STEAM.STEAM.SOLIDS</t>
  </si>
  <si>
    <t>FUEL_EMI.ktCO2.BE.NMM.CER.DRYING_STEAM.STEAM.RFG</t>
  </si>
  <si>
    <t>FUEL_EMI.ktCO2.BE.NMM.CER.DRYING_STEAM.STEAM.LPG</t>
  </si>
  <si>
    <t>FUEL_EMI.ktCO2.BE.NMM.CER.DRYING_STEAM.STEAM.DIESEL_LIQBIO</t>
  </si>
  <si>
    <t>FUEL_EMI.ktCO2.BE.NMM.CER.DRYING_STEAM.STEAM.RFO</t>
  </si>
  <si>
    <t>FUEL_EMI.ktCO2.BE.NMM.CER.DRYING_STEAM.STEAM.OTHER</t>
  </si>
  <si>
    <t>FUEL_EMI.ktCO2.BE.NMM.CER.DRYING_STEAM.STEAM.NG_BIOGAS</t>
  </si>
  <si>
    <t>FUEL_EMI.ktCO2.BE.NMM.CER.DRYING_STEAM.STEAM.DERIVED</t>
  </si>
  <si>
    <t>FUEL_EMI.ktCO2.BE.NMM.CER.DRYING_STEAM.STEAM.BIOMASS_WASTE</t>
  </si>
  <si>
    <t>FUEL_EMI.ktCO2.BE.NMM.CER.DRYING_STEAM.STEAM.STEAM_DISTR</t>
  </si>
  <si>
    <t>FUEL_EMI.ktCO2.BE.NMM.CER.DRYING_MICROW.MICROW.ELEC</t>
  </si>
  <si>
    <t>FUEL_EMI.ktCO2.BE.NMM.CER.KILN_THERM.TOTAL.TOTAL</t>
  </si>
  <si>
    <t>FUEL_EMI.ktCO2.BE.NMM.CER.KILN_THERM.THERM.SOLIDS</t>
  </si>
  <si>
    <t>FUEL_EMI.ktCO2.BE.NMM.CER.KILN_THERM.THERM.LPG</t>
  </si>
  <si>
    <t>FUEL_EMI.ktCO2.BE.NMM.CER.KILN_THERM.THERM.DIESEL_LIQBIO</t>
  </si>
  <si>
    <t>FUEL_EMI.ktCO2.BE.NMM.CER.KILN_THERM.THERM.RFO</t>
  </si>
  <si>
    <t>FUEL_EMI.ktCO2.BE.NMM.CER.KILN_THERM.THERM.OTHER</t>
  </si>
  <si>
    <t>FUEL_EMI.ktCO2.BE.NMM.CER.KILN_THERM.THERM.NG_BIOGAS</t>
  </si>
  <si>
    <t>FUEL_EMI.ktCO2.BE.NMM.CER.KILN_THERM.THERM.BIOMASS_WASTE</t>
  </si>
  <si>
    <t>FUEL_EMI.ktCO2.BE.NMM.CER.KILN_ELEC.ELEC.ELEC</t>
  </si>
  <si>
    <t>FUEL_EMI.ktCO2.BE.NMM.CER.FINISHING.TOTAL.TOTAL</t>
  </si>
  <si>
    <t>FUEL_EMI.ktCO2.BE.NMM.CER.FINISHING.THERM.SOLIDS</t>
  </si>
  <si>
    <t>FUEL_EMI.ktCO2.BE.NMM.CER.FINISHING.THERM.LPG</t>
  </si>
  <si>
    <t>FUEL_EMI.ktCO2.BE.NMM.CER.FINISHING.THERM.DIESEL_LIQBIO</t>
  </si>
  <si>
    <t>FUEL_EMI.ktCO2.BE.NMM.CER.FINISHING.THERM.RFO</t>
  </si>
  <si>
    <t>FUEL_EMI.ktCO2.BE.NMM.CER.FINISHING.THERM.NG_BIOGAS</t>
  </si>
  <si>
    <t>FUEL_EMI.ktCO2.BE.NMM.CER.FINISHING_ELEC.ELEC.ELEC</t>
  </si>
  <si>
    <t>PROCESS_EMI.ktCO2.BE.NMM.CER</t>
  </si>
  <si>
    <t>FUEL_EMI.ktCO2.BE.NMM.GLASS.LIGHT.GENERIC.ELEC</t>
  </si>
  <si>
    <t>FUEL_EMI.ktCO2.BE.NMM.GLASS.AIRCOMP.GENERIC.ELEC</t>
  </si>
  <si>
    <t>FUEL_EMI.ktCO2.BE.NMM.GLASS.MOTOR.GENERIC.ELEC</t>
  </si>
  <si>
    <t>FUEL_EMI.ktCO2.BE.NMM.GLASS.FANS.GENERIC.ELEC</t>
  </si>
  <si>
    <t>FUEL_EMI.ktCO2.BE.NMM.GLASS.LOW_ENTH.TOTAL.TOTAL</t>
  </si>
  <si>
    <t>FUEL_EMI.ktCO2.BE.NMM.GLASS.LOW_ENTH.THERM.DIESEL_LIQBIO</t>
  </si>
  <si>
    <t>FUEL_EMI.ktCO2.BE.NMM.GLASS.LOW_ENTH.THERM.NG_BIOGAS</t>
  </si>
  <si>
    <t>FUEL_EMI.ktCO2.BE.NMM.GLASS.LOW_ENTH.THERM.SOLAR_GEO</t>
  </si>
  <si>
    <t>FUEL_EMI.ktCO2.BE.NMM.GLASS.LOW_ENTH.HP.AMBIENT</t>
  </si>
  <si>
    <t>FUEL_EMI.ktCO2.BE.NMM.GLASS.LOW_ENTH.THERM.ELEC</t>
  </si>
  <si>
    <t>FUEL_EMI.ktCO2.BE.NMM.GLASS.MELTING.TOTAL.TOTAL</t>
  </si>
  <si>
    <t>FUEL_EMI.ktCO2.BE.NMM.GLASS.MELTING.THERM.SOLIDS</t>
  </si>
  <si>
    <t>FUEL_EMI.ktCO2.BE.NMM.GLASS.MELTING.THERM.LPG</t>
  </si>
  <si>
    <t>FUEL_EMI.ktCO2.BE.NMM.GLASS.MELTING.THERM.DIESEL_LIQBIO</t>
  </si>
  <si>
    <t>FUEL_EMI.ktCO2.BE.NMM.GLASS.MELTING.THERM.RFO</t>
  </si>
  <si>
    <t>FUEL_EMI.ktCO2.BE.NMM.GLASS.MELTING.THERM.NG_BIOGAS</t>
  </si>
  <si>
    <t>FUEL_EMI.ktCO2.BE.NMM.GLASS.MELTING_ELEC.ELEC.ELEC</t>
  </si>
  <si>
    <t>FUEL_EMI.ktCO2.BE.NMM.GLASS.FORMING.ELEC.ELEC</t>
  </si>
  <si>
    <t>FUEL_EMI.ktCO2.BE.NMM.GLASS.ANNEALING.TOTAL.TOTAL</t>
  </si>
  <si>
    <t>FUEL_EMI.ktCO2.BE.NMM.GLASS.ANNEALING.THERM.SOLIDS</t>
  </si>
  <si>
    <t>FUEL_EMI.ktCO2.BE.NMM.GLASS.ANNEALING.THERM.LPG</t>
  </si>
  <si>
    <t>FUEL_EMI.ktCO2.BE.NMM.GLASS.ANNEALING.THERM.DIESEL_LIQBIO</t>
  </si>
  <si>
    <t>FUEL_EMI.ktCO2.BE.NMM.GLASS.ANNEALING.THERM.RFO</t>
  </si>
  <si>
    <t>FUEL_EMI.ktCO2.BE.NMM.GLASS.ANNEALING.THERM.NG_BIOGAS</t>
  </si>
  <si>
    <t>FUEL_EMI.ktCO2.BE.NMM.GLASS.ANNEALING_ELEC.ELEC.ELEC</t>
  </si>
  <si>
    <t>FUEL_EMI.ktCO2.BE.NMM.GLASS.FINISHING.ELEC.ELEC</t>
  </si>
  <si>
    <t>PROCESS_EMI.ktCO2.BE.NMM.GLASS</t>
  </si>
  <si>
    <t>Cement (without process emissions)</t>
  </si>
  <si>
    <t>Cement: Grinding, packaging</t>
  </si>
  <si>
    <t>Ceramics &amp; other NMM (without process emissions)</t>
  </si>
  <si>
    <t>Glass production (without process emissions)</t>
  </si>
  <si>
    <t>Paper and paper products</t>
  </si>
  <si>
    <t>VA.Meuro2023.BE.PPA.PULP</t>
  </si>
  <si>
    <t>VA.Meuro2023.BE.PPA.PAPER</t>
  </si>
  <si>
    <t>VA.Meuro2023.BE.PPA.PRINT</t>
  </si>
  <si>
    <t>Pulp production (kt)</t>
  </si>
  <si>
    <t>OUTPUT.kt.BE.PPA.PULP</t>
  </si>
  <si>
    <t>Paper production  (kt)</t>
  </si>
  <si>
    <t>OUTPUT.kt.BE.PPA.PAPER</t>
  </si>
  <si>
    <t>Printing and media reproduction (kt paper eq.)</t>
  </si>
  <si>
    <t>OUTPUT.kt.BE.PPA.PRINT</t>
  </si>
  <si>
    <t>CAP.kt.BE.PPA.PULP</t>
  </si>
  <si>
    <t>CAP.kt.BE.PPA.PAPER</t>
  </si>
  <si>
    <t>CAP.kt.BE.PPA.PRINT</t>
  </si>
  <si>
    <t>NEWCAP.kt.BE.PPA.PULP</t>
  </si>
  <si>
    <t>NEWCAP.kt.BE.PPA.PAPER</t>
  </si>
  <si>
    <t>NEWCAP.kt.BE.PPA.PRINT</t>
  </si>
  <si>
    <t>FEC.ktoe.BE.PPA.TOTAL.TOTAL.TOTAL.TOTAL</t>
  </si>
  <si>
    <t>FEC.ktoe.BE.PPA.TOTAL.TOTAL.TOTAL.SOLIDS</t>
  </si>
  <si>
    <t>FEC.ktoe.BE.PPA.TOTAL.TOTAL.TOTAL.RFG</t>
  </si>
  <si>
    <t>FEC.ktoe.BE.PPA.TOTAL.TOTAL.TOTAL.LPG</t>
  </si>
  <si>
    <t>FEC.ktoe.BE.PPA.TOTAL.TOTAL.TOTAL.DIESEL</t>
  </si>
  <si>
    <t>FEC.ktoe.BE.PPA.TOTAL.TOTAL.TOTAL.RFO</t>
  </si>
  <si>
    <t>FEC.ktoe.BE.PPA.TOTAL.TOTAL.TOTAL.OTHER</t>
  </si>
  <si>
    <t>FEC.ktoe.BE.PPA.TOTAL.TOTAL.TOTAL.NG</t>
  </si>
  <si>
    <t>FEC.ktoe.BE.PPA.TOTAL.TOTAL.TOTAL.DERIVED</t>
  </si>
  <si>
    <t>FEC.ktoe.BE.PPA.TOTAL.TOTAL.TOTAL.BIOMASS_WASTE</t>
  </si>
  <si>
    <t>FEC.ktoe.BE.PPA.TOTAL.TOTAL.TOTAL.BIOGAS</t>
  </si>
  <si>
    <t>FEC.ktoe.BE.PPA.TOTAL.TOTAL.TOTAL.LIQBIO</t>
  </si>
  <si>
    <t>FEC.ktoe.BE.PPA.TOTAL.TOTAL.TOTAL.SOLAR</t>
  </si>
  <si>
    <t>FEC.ktoe.BE.PPA.TOTAL.TOTAL.TOTAL.GEO</t>
  </si>
  <si>
    <t>FEC.ktoe.BE.PPA.TOTAL.TOTAL.TOTAL.AMBIENT</t>
  </si>
  <si>
    <t>FEC.ktoe.BE.PPA.TOTAL.TOTAL.TOTAL.STEAM_DISTR</t>
  </si>
  <si>
    <t>FEC.ktoe.BE.PPA.TOTAL.TOTAL.TOTAL.ELEC</t>
  </si>
  <si>
    <t>FEC.ktoe.BE.PPA.PULP.TOTAL.TOTAL.TOTAL</t>
  </si>
  <si>
    <t>FEC.ktoe.BE.PPA.PULP.LIGHT.GENERIC.ELEC</t>
  </si>
  <si>
    <t>FEC.ktoe.BE.PPA.PULP.AIRCOMP.GENERIC.ELEC</t>
  </si>
  <si>
    <t>FEC.ktoe.BE.PPA.PULP.MOTOR.GENERIC.ELEC</t>
  </si>
  <si>
    <t>FEC.ktoe.BE.PPA.PULP.FANS.GENERIC.ELEC</t>
  </si>
  <si>
    <t>FEC.ktoe.BE.PPA.PULP.LOW_ENTH.TOTAL.TOTAL</t>
  </si>
  <si>
    <t>FEC.ktoe.BE.PPA.PULP.LOW_ENTH.THERM.DIESEL_LIQBIO</t>
  </si>
  <si>
    <t>FEC.ktoe.BE.PPA.PULP.LOW_ENTH.THERM.NG_BIOGAS</t>
  </si>
  <si>
    <t>FEC.ktoe.BE.PPA.PULP.LOW_ENTH.THERM.SOLAR_GEO</t>
  </si>
  <si>
    <t>FEC.ktoe.BE.PPA.PULP.LOW_ENTH.HP.AMBIENT</t>
  </si>
  <si>
    <t>FEC.ktoe.BE.PPA.PULP.LOW_ENTH.THERM.ELEC</t>
  </si>
  <si>
    <t>Pulp: Wood preparation, grinding</t>
  </si>
  <si>
    <t>FEC.ktoe.BE.PPA.PULP.PREPARATION.MECH.ELEC</t>
  </si>
  <si>
    <t>Pulp: Pulping</t>
  </si>
  <si>
    <t>Pulp: Pulping thermal</t>
  </si>
  <si>
    <t>FEC.ktoe.BE.PPA.PULP.PULPING.TOTAL.TOTAL</t>
  </si>
  <si>
    <t>FEC.ktoe.BE.PPA.PULP.PULPING.STEAM.SOLIDS</t>
  </si>
  <si>
    <t>FEC.ktoe.BE.PPA.PULP.PULPING.STEAM.RFG</t>
  </si>
  <si>
    <t>FEC.ktoe.BE.PPA.PULP.PULPING.STEAM.LPG</t>
  </si>
  <si>
    <t>FEC.ktoe.BE.PPA.PULP.PULPING.STEAM.DIESEL_LIQBIO</t>
  </si>
  <si>
    <t>FEC.ktoe.BE.PPA.PULP.PULPING.STEAM.RFO</t>
  </si>
  <si>
    <t>FEC.ktoe.BE.PPA.PULP.PULPING.STEAM.OTHER</t>
  </si>
  <si>
    <t>FEC.ktoe.BE.PPA.PULP.PULPING.STEAM.NG_BIOGAS</t>
  </si>
  <si>
    <t>FEC.ktoe.BE.PPA.PULP.PULPING.STEAM.DERIVED</t>
  </si>
  <si>
    <t>FEC.ktoe.BE.PPA.PULP.PULPING.STEAM.BIOMASS_WASTE</t>
  </si>
  <si>
    <t>FEC.ktoe.BE.PPA.PULP.PULPING.STEAM.STEAM_DISTR</t>
  </si>
  <si>
    <t>Pulp: Pulping electric</t>
  </si>
  <si>
    <t>FEC.ktoe.BE.PPA.PULP.PULPING_MECH.MECH.ELEC</t>
  </si>
  <si>
    <t>Pulp: Cleaning</t>
  </si>
  <si>
    <t>FEC.ktoe.BE.PPA.PULP.BLEACHING.THERM.ELEC</t>
  </si>
  <si>
    <t>FEC.ktoe.BE.PPA.PAPER.TOTAL.TOTAL.TOTAL</t>
  </si>
  <si>
    <t>FEC.ktoe.BE.PPA.PAPER.LIGHT.GENERIC.ELEC</t>
  </si>
  <si>
    <t>FEC.ktoe.BE.PPA.PAPER.AIRCOMP.GENERIC.ELEC</t>
  </si>
  <si>
    <t>FEC.ktoe.BE.PPA.PAPER.MOTOR.GENERIC.ELEC</t>
  </si>
  <si>
    <t>FEC.ktoe.BE.PPA.PAPER.FANS.GENERIC.ELEC</t>
  </si>
  <si>
    <t>FEC.ktoe.BE.PPA.PAPER.LOW_ENTH.TOTAL.TOTAL</t>
  </si>
  <si>
    <t>FEC.ktoe.BE.PPA.PAPER.LOW_ENTH.THERM.DIESEL_LIQBIO</t>
  </si>
  <si>
    <t>FEC.ktoe.BE.PPA.PAPER.LOW_ENTH.THERM.NG_BIOGAS</t>
  </si>
  <si>
    <t>FEC.ktoe.BE.PPA.PAPER.LOW_ENTH.THERM.SOLAR_GEO</t>
  </si>
  <si>
    <t>FEC.ktoe.BE.PPA.PAPER.LOW_ENTH.HP.AMBIENT</t>
  </si>
  <si>
    <t>FEC.ktoe.BE.PPA.PAPER.LOW_ENTH.THERM.ELEC</t>
  </si>
  <si>
    <t>Paper: Stock preparation</t>
  </si>
  <si>
    <t>Paper: Stock preparation - Thermal</t>
  </si>
  <si>
    <t>FEC.ktoe.BE.PPA.PAPER.PREPARATION.TOTAL.TOTAL</t>
  </si>
  <si>
    <t>FEC.ktoe.BE.PPA.PAPER.PREPARATION.THERM.SOLIDS</t>
  </si>
  <si>
    <t>FEC.ktoe.BE.PPA.PAPER.PREPARATION.THERM.RFG</t>
  </si>
  <si>
    <t>FEC.ktoe.BE.PPA.PAPER.PREPARATION.THERM.LPG</t>
  </si>
  <si>
    <t>FEC.ktoe.BE.PPA.PAPER.PREPARATION.THERM.DIESEL_LIQBIO</t>
  </si>
  <si>
    <t>FEC.ktoe.BE.PPA.PAPER.PREPARATION.THERM.RFO</t>
  </si>
  <si>
    <t>FEC.ktoe.BE.PPA.PAPER.PREPARATION.THERM.OTHER</t>
  </si>
  <si>
    <t>FEC.ktoe.BE.PPA.PAPER.PREPARATION.THERM.NG_BIOGAS</t>
  </si>
  <si>
    <t>FEC.ktoe.BE.PPA.PAPER.PREPARATION.THERM.DERIVED</t>
  </si>
  <si>
    <t>FEC.ktoe.BE.PPA.PAPER.PREPARATION.THERM.BIOMASS_WASTE</t>
  </si>
  <si>
    <t>FEC.ktoe.BE.PPA.PAPER.PREPARATION.THERM.STEAM_DISTR</t>
  </si>
  <si>
    <t>Paper: Stock preparation - Mechanical</t>
  </si>
  <si>
    <t>FEC.ktoe.BE.PPA.PAPER.PREPARATION_ELEC.MECH.ELEC</t>
  </si>
  <si>
    <t>Paper: Paper machine</t>
  </si>
  <si>
    <t>Paper: Paper machine - Steam use</t>
  </si>
  <si>
    <t>FEC.ktoe.BE.PPA.PAPER.PAPER_MACHINE.TOTAL.TOTAL</t>
  </si>
  <si>
    <t>FEC.ktoe.BE.PPA.PAPER.PAPER_MACHINE.STEAM.SOLIDS</t>
  </si>
  <si>
    <t>FEC.ktoe.BE.PPA.PAPER.PAPER_MACHINE.STEAM.RFG</t>
  </si>
  <si>
    <t>FEC.ktoe.BE.PPA.PAPER.PAPER_MACHINE.STEAM.LPG</t>
  </si>
  <si>
    <t>FEC.ktoe.BE.PPA.PAPER.PAPER_MACHINE.STEAM.DIESEL_LIQBIO</t>
  </si>
  <si>
    <t>FEC.ktoe.BE.PPA.PAPER.PAPER_MACHINE.STEAM.RFO</t>
  </si>
  <si>
    <t>FEC.ktoe.BE.PPA.PAPER.PAPER_MACHINE.STEAM.OTHER</t>
  </si>
  <si>
    <t>FEC.ktoe.BE.PPA.PAPER.PAPER_MACHINE.STEAM.NG_BIOGAS</t>
  </si>
  <si>
    <t>FEC.ktoe.BE.PPA.PAPER.PAPER_MACHINE.STEAM.DERIVED</t>
  </si>
  <si>
    <t>FEC.ktoe.BE.PPA.PAPER.PAPER_MACHINE.STEAM.BIOMASS_WASTE</t>
  </si>
  <si>
    <t>FEC.ktoe.BE.PPA.PAPER.PAPER_MACHINE.STEAM.STEAM_DISTR</t>
  </si>
  <si>
    <t>Paper: Paper machine - Electricity</t>
  </si>
  <si>
    <t>FEC.ktoe.BE.PPA.PAPER.PAPER_MACHINE_ELEC.ELEC.ELEC</t>
  </si>
  <si>
    <t>Paper: Product finishing</t>
  </si>
  <si>
    <t>Paper: Product finishing - Steam use</t>
  </si>
  <si>
    <t>FEC.ktoe.BE.PPA.PAPER.FINISHING.TOTAL.TOTAL</t>
  </si>
  <si>
    <t>FEC.ktoe.BE.PPA.PAPER.FINISHING.STEAM.SOLIDS</t>
  </si>
  <si>
    <t>FEC.ktoe.BE.PPA.PAPER.FINISHING.STEAM.RFG</t>
  </si>
  <si>
    <t>FEC.ktoe.BE.PPA.PAPER.FINISHING.STEAM.LPG</t>
  </si>
  <si>
    <t>FEC.ktoe.BE.PPA.PAPER.FINISHING.STEAM.DIESEL_LIQBIO</t>
  </si>
  <si>
    <t>FEC.ktoe.BE.PPA.PAPER.FINISHING.STEAM.RFO</t>
  </si>
  <si>
    <t>FEC.ktoe.BE.PPA.PAPER.FINISHING.STEAM.OTHER</t>
  </si>
  <si>
    <t>FEC.ktoe.BE.PPA.PAPER.FINISHING.STEAM.NG_BIOGAS</t>
  </si>
  <si>
    <t>FEC.ktoe.BE.PPA.PAPER.FINISHING.STEAM.DERIVED</t>
  </si>
  <si>
    <t>FEC.ktoe.BE.PPA.PAPER.FINISHING.STEAM.BIOMASS_WASTE</t>
  </si>
  <si>
    <t>FEC.ktoe.BE.PPA.PAPER.FINISHING.STEAM.STEAM_DISTR</t>
  </si>
  <si>
    <t>Paper: Product finishing - Electricity</t>
  </si>
  <si>
    <t>FEC.ktoe.BE.PPA.PAPER.FINISHING_ELEC.ELEC.ELEC</t>
  </si>
  <si>
    <t>FEC.ktoe.BE.PPA.PRINT.TOTAL.TOTAL.TOTAL</t>
  </si>
  <si>
    <t>FEC.ktoe.BE.PPA.PRINT.LIGHT.GENERIC.ELEC</t>
  </si>
  <si>
    <t>FEC.ktoe.BE.PPA.PRINT.AIRCOMP.GENERIC.ELEC</t>
  </si>
  <si>
    <t>FEC.ktoe.BE.PPA.PRINT.MOTOR.GENERIC.ELEC</t>
  </si>
  <si>
    <t>FEC.ktoe.BE.PPA.PRINT.FANS.GENERIC.ELEC</t>
  </si>
  <si>
    <t>FEC.ktoe.BE.PPA.PRINT.LOW_ENTH.TOTAL.TOTAL</t>
  </si>
  <si>
    <t>FEC.ktoe.BE.PPA.PRINT.LOW_ENTH.THERM.DIESEL_LIQBIO</t>
  </si>
  <si>
    <t>FEC.ktoe.BE.PPA.PRINT.LOW_ENTH.THERM.NG_BIOGAS</t>
  </si>
  <si>
    <t>FEC.ktoe.BE.PPA.PRINT.LOW_ENTH.THERM.SOLAR_GEO</t>
  </si>
  <si>
    <t>FEC.ktoe.BE.PPA.PRINT.LOW_ENTH.HP.AMBIENT</t>
  </si>
  <si>
    <t>FEC.ktoe.BE.PPA.PRINT.LOW_ENTH.THERM.ELEC</t>
  </si>
  <si>
    <t>Printing and publishing</t>
  </si>
  <si>
    <t>FEC.ktoe.BE.PPA.PRINT.PRINTING.MECH.ELEC</t>
  </si>
  <si>
    <t>UED.ktoe.BE.PPA.PULP.TOTAL.TOTAL.TOTAL</t>
  </si>
  <si>
    <t>UED.ktoe.BE.PPA.PULP.LIGHT.GENERIC.ELEC</t>
  </si>
  <si>
    <t>UED.ktoe.BE.PPA.PULP.AIRCOMP.GENERIC.ELEC</t>
  </si>
  <si>
    <t>UED.ktoe.BE.PPA.PULP.MOTOR.GENERIC.ELEC</t>
  </si>
  <si>
    <t>UED.ktoe.BE.PPA.PULP.FANS.GENERIC.ELEC</t>
  </si>
  <si>
    <t>UED.ktoe.BE.PPA.PULP.LOW_ENTH.TOTAL.TOTAL</t>
  </si>
  <si>
    <t>UED.ktoe.BE.PPA.PULP.LOW_ENTH.THERM.DIESEL_LIQBIO</t>
  </si>
  <si>
    <t>UED.ktoe.BE.PPA.PULP.LOW_ENTH.THERM.NG_BIOGAS</t>
  </si>
  <si>
    <t>UED.ktoe.BE.PPA.PULP.LOW_ENTH.THERM.SOLAR_GEO</t>
  </si>
  <si>
    <t>UED.ktoe.BE.PPA.PULP.LOW_ENTH.HP.AMBIENT</t>
  </si>
  <si>
    <t>UED.ktoe.BE.PPA.PULP.LOW_ENTH.THERM.ELEC</t>
  </si>
  <si>
    <t>UED.ktoe.BE.PPA.PULP.PREPARATION.MECH.ELEC</t>
  </si>
  <si>
    <t>UED.ktoe.BE.PPA.PULP.PULPING.TOTAL.TOTAL</t>
  </si>
  <si>
    <t>UED.ktoe.BE.PPA.PULP.PULPING.STEAM.SOLIDS</t>
  </si>
  <si>
    <t>UED.ktoe.BE.PPA.PULP.PULPING.STEAM.RFG</t>
  </si>
  <si>
    <t>UED.ktoe.BE.PPA.PULP.PULPING.STEAM.LPG</t>
  </si>
  <si>
    <t>UED.ktoe.BE.PPA.PULP.PULPING.STEAM.DIESEL_LIQBIO</t>
  </si>
  <si>
    <t>UED.ktoe.BE.PPA.PULP.PULPING.STEAM.RFO</t>
  </si>
  <si>
    <t>UED.ktoe.BE.PPA.PULP.PULPING.STEAM.OTHER</t>
  </si>
  <si>
    <t>UED.ktoe.BE.PPA.PULP.PULPING.STEAM.NG_BIOGAS</t>
  </si>
  <si>
    <t>UED.ktoe.BE.PPA.PULP.PULPING.STEAM.DERIVED</t>
  </si>
  <si>
    <t>UED.ktoe.BE.PPA.PULP.PULPING.STEAM.BIOMASS_WASTE</t>
  </si>
  <si>
    <t>UED.ktoe.BE.PPA.PULP.PULPING.STEAM.STEAM_DISTR</t>
  </si>
  <si>
    <t>UED.ktoe.BE.PPA.PULP.PULPING_MECH.MECH.ELEC</t>
  </si>
  <si>
    <t>UED.ktoe.BE.PPA.PULP.BLEACHING.THERM.ELEC</t>
  </si>
  <si>
    <t>UED.ktoe.BE.PPA.PAPER.TOTAL.TOTAL.TOTAL</t>
  </si>
  <si>
    <t>UED.ktoe.BE.PPA.PAPER.LIGHT.GENERIC.ELEC</t>
  </si>
  <si>
    <t>UED.ktoe.BE.PPA.PAPER.AIRCOMP.GENERIC.ELEC</t>
  </si>
  <si>
    <t>UED.ktoe.BE.PPA.PAPER.MOTOR.GENERIC.ELEC</t>
  </si>
  <si>
    <t>UED.ktoe.BE.PPA.PAPER.FANS.GENERIC.ELEC</t>
  </si>
  <si>
    <t>UED.ktoe.BE.PPA.PAPER.LOW_ENTH.TOTAL.TOTAL</t>
  </si>
  <si>
    <t>UED.ktoe.BE.PPA.PAPER.LOW_ENTH.THERM.DIESEL_LIQBIO</t>
  </si>
  <si>
    <t>UED.ktoe.BE.PPA.PAPER.LOW_ENTH.THERM.NG_BIOGAS</t>
  </si>
  <si>
    <t>UED.ktoe.BE.PPA.PAPER.LOW_ENTH.THERM.SOLAR_GEO</t>
  </si>
  <si>
    <t>UED.ktoe.BE.PPA.PAPER.LOW_ENTH.HP.AMBIENT</t>
  </si>
  <si>
    <t>UED.ktoe.BE.PPA.PAPER.LOW_ENTH.THERM.ELEC</t>
  </si>
  <si>
    <t>UED.ktoe.BE.PPA.PAPER.PREPARATION.TOTAL.TOTAL</t>
  </si>
  <si>
    <t>UED.ktoe.BE.PPA.PAPER.PREPARATION.THERM.SOLIDS</t>
  </si>
  <si>
    <t>UED.ktoe.BE.PPA.PAPER.PREPARATION.THERM.RFG</t>
  </si>
  <si>
    <t>UED.ktoe.BE.PPA.PAPER.PREPARATION.THERM.LPG</t>
  </si>
  <si>
    <t>UED.ktoe.BE.PPA.PAPER.PREPARATION.THERM.DIESEL_LIQBIO</t>
  </si>
  <si>
    <t>UED.ktoe.BE.PPA.PAPER.PREPARATION.THERM.RFO</t>
  </si>
  <si>
    <t>UED.ktoe.BE.PPA.PAPER.PREPARATION.THERM.OTHER</t>
  </si>
  <si>
    <t>UED.ktoe.BE.PPA.PAPER.PREPARATION.THERM.NG_BIOGAS</t>
  </si>
  <si>
    <t>UED.ktoe.BE.PPA.PAPER.PREPARATION.THERM.DERIVED</t>
  </si>
  <si>
    <t>UED.ktoe.BE.PPA.PAPER.PREPARATION.THERM.BIOMASS_WASTE</t>
  </si>
  <si>
    <t>UED.ktoe.BE.PPA.PAPER.PREPARATION.THERM.STEAM_DISTR</t>
  </si>
  <si>
    <t>UED.ktoe.BE.PPA.PAPER.PREPARATION_ELEC.MECH.ELEC</t>
  </si>
  <si>
    <t>UED.ktoe.BE.PPA.PAPER.PAPER_MACHINE.TOTAL.TOTAL</t>
  </si>
  <si>
    <t>UED.ktoe.BE.PPA.PAPER.PAPER_MACHINE.STEAM.SOLIDS</t>
  </si>
  <si>
    <t>UED.ktoe.BE.PPA.PAPER.PAPER_MACHINE.STEAM.RFG</t>
  </si>
  <si>
    <t>UED.ktoe.BE.PPA.PAPER.PAPER_MACHINE.STEAM.LPG</t>
  </si>
  <si>
    <t>UED.ktoe.BE.PPA.PAPER.PAPER_MACHINE.STEAM.DIESEL_LIQBIO</t>
  </si>
  <si>
    <t>UED.ktoe.BE.PPA.PAPER.PAPER_MACHINE.STEAM.RFO</t>
  </si>
  <si>
    <t>UED.ktoe.BE.PPA.PAPER.PAPER_MACHINE.STEAM.OTHER</t>
  </si>
  <si>
    <t>UED.ktoe.BE.PPA.PAPER.PAPER_MACHINE.STEAM.NG_BIOGAS</t>
  </si>
  <si>
    <t>UED.ktoe.BE.PPA.PAPER.PAPER_MACHINE.STEAM.DERIVED</t>
  </si>
  <si>
    <t>UED.ktoe.BE.PPA.PAPER.PAPER_MACHINE.STEAM.BIOMASS_WASTE</t>
  </si>
  <si>
    <t>UED.ktoe.BE.PPA.PAPER.PAPER_MACHINE.STEAM.STEAM_DISTR</t>
  </si>
  <si>
    <t>UED.ktoe.BE.PPA.PAPER.PAPER_MACHINE_ELEC.ELEC.ELEC</t>
  </si>
  <si>
    <t>UED.ktoe.BE.PPA.PAPER.FINISHING.TOTAL.TOTAL</t>
  </si>
  <si>
    <t>UED.ktoe.BE.PPA.PAPER.FINISHING.STEAM.SOLIDS</t>
  </si>
  <si>
    <t>UED.ktoe.BE.PPA.PAPER.FINISHING.STEAM.RFG</t>
  </si>
  <si>
    <t>UED.ktoe.BE.PPA.PAPER.FINISHING.STEAM.LPG</t>
  </si>
  <si>
    <t>UED.ktoe.BE.PPA.PAPER.FINISHING.STEAM.DIESEL_LIQBIO</t>
  </si>
  <si>
    <t>UED.ktoe.BE.PPA.PAPER.FINISHING.STEAM.RFO</t>
  </si>
  <si>
    <t>UED.ktoe.BE.PPA.PAPER.FINISHING.STEAM.OTHER</t>
  </si>
  <si>
    <t>UED.ktoe.BE.PPA.PAPER.FINISHING.STEAM.NG_BIOGAS</t>
  </si>
  <si>
    <t>UED.ktoe.BE.PPA.PAPER.FINISHING.STEAM.DERIVED</t>
  </si>
  <si>
    <t>UED.ktoe.BE.PPA.PAPER.FINISHING.STEAM.BIOMASS_WASTE</t>
  </si>
  <si>
    <t>UED.ktoe.BE.PPA.PAPER.FINISHING.STEAM.STEAM_DISTR</t>
  </si>
  <si>
    <t>UED.ktoe.BE.PPA.PAPER.FINISHING_ELEC.ELEC.ELEC</t>
  </si>
  <si>
    <t>UED.ktoe.BE.PPA.PRINT.TOTAL.TOTAL.TOTAL</t>
  </si>
  <si>
    <t>UED.ktoe.BE.PPA.PRINT.LIGHT.GENERIC.ELEC</t>
  </si>
  <si>
    <t>UED.ktoe.BE.PPA.PRINT.AIRCOMP.GENERIC.ELEC</t>
  </si>
  <si>
    <t>UED.ktoe.BE.PPA.PRINT.MOTOR.GENERIC.ELEC</t>
  </si>
  <si>
    <t>UED.ktoe.BE.PPA.PRINT.FANS.GENERIC.ELEC</t>
  </si>
  <si>
    <t>UED.ktoe.BE.PPA.PRINT.LOW_ENTH.TOTAL.TOTAL</t>
  </si>
  <si>
    <t>UED.ktoe.BE.PPA.PRINT.LOW_ENTH.THERM.DIESEL_LIQBIO</t>
  </si>
  <si>
    <t>UED.ktoe.BE.PPA.PRINT.LOW_ENTH.THERM.NG_BIOGAS</t>
  </si>
  <si>
    <t>UED.ktoe.BE.PPA.PRINT.LOW_ENTH.THERM.SOLAR_GEO</t>
  </si>
  <si>
    <t>UED.ktoe.BE.PPA.PRINT.LOW_ENTH.HP.AMBIENT</t>
  </si>
  <si>
    <t>UED.ktoe.BE.PPA.PRINT.LOW_ENTH.THERM.ELEC</t>
  </si>
  <si>
    <t>UED.ktoe.BE.PPA.PRINT.PRINTING.MECH.ELEC</t>
  </si>
  <si>
    <t>FUEL_EMI.ktCO2.BE.PPA.PULP.TOTAL.TOTAL.TOTAL</t>
  </si>
  <si>
    <t>FUEL_EMI.ktCO2.BE.PPA.PULP.LIGHT.GENERIC.ELEC</t>
  </si>
  <si>
    <t>FUEL_EMI.ktCO2.BE.PPA.PULP.AIRCOMP.GENERIC.ELEC</t>
  </si>
  <si>
    <t>FUEL_EMI.ktCO2.BE.PPA.PULP.MOTOR.GENERIC.ELEC</t>
  </si>
  <si>
    <t>FUEL_EMI.ktCO2.BE.PPA.PULP.FANS.GENERIC.ELEC</t>
  </si>
  <si>
    <t>FUEL_EMI.ktCO2.BE.PPA.PULP.LOW_ENTH.TOTAL.TOTAL</t>
  </si>
  <si>
    <t>FUEL_EMI.ktCO2.BE.PPA.PULP.LOW_ENTH.THERM.DIESEL_LIQBIO</t>
  </si>
  <si>
    <t>FUEL_EMI.ktCO2.BE.PPA.PULP.LOW_ENTH.THERM.NG_BIOGAS</t>
  </si>
  <si>
    <t>FUEL_EMI.ktCO2.BE.PPA.PULP.LOW_ENTH.THERM.SOLAR_GEO</t>
  </si>
  <si>
    <t>FUEL_EMI.ktCO2.BE.PPA.PULP.LOW_ENTH.HP.AMBIENT</t>
  </si>
  <si>
    <t>FUEL_EMI.ktCO2.BE.PPA.PULP.LOW_ENTH.THERM.ELEC</t>
  </si>
  <si>
    <t>FUEL_EMI.ktCO2.BE.PPA.PULP.PREPARATION.MECH.ELEC</t>
  </si>
  <si>
    <t>FUEL_EMI.ktCO2.BE.PPA.PULP.PULPING.TOTAL.TOTAL</t>
  </si>
  <si>
    <t>FUEL_EMI.ktCO2.BE.PPA.PULP.PULPING.STEAM.SOLIDS</t>
  </si>
  <si>
    <t>FUEL_EMI.ktCO2.BE.PPA.PULP.PULPING.STEAM.RFG</t>
  </si>
  <si>
    <t>FUEL_EMI.ktCO2.BE.PPA.PULP.PULPING.STEAM.LPG</t>
  </si>
  <si>
    <t>FUEL_EMI.ktCO2.BE.PPA.PULP.PULPING.STEAM.DIESEL_LIQBIO</t>
  </si>
  <si>
    <t>FUEL_EMI.ktCO2.BE.PPA.PULP.PULPING.STEAM.RFO</t>
  </si>
  <si>
    <t>FUEL_EMI.ktCO2.BE.PPA.PULP.PULPING.STEAM.OTHER</t>
  </si>
  <si>
    <t>FUEL_EMI.ktCO2.BE.PPA.PULP.PULPING.STEAM.NG_BIOGAS</t>
  </si>
  <si>
    <t>FUEL_EMI.ktCO2.BE.PPA.PULP.PULPING.STEAM.DERIVED</t>
  </si>
  <si>
    <t>FUEL_EMI.ktCO2.BE.PPA.PULP.PULPING.STEAM.BIOMASS_WASTE</t>
  </si>
  <si>
    <t>FUEL_EMI.ktCO2.BE.PPA.PULP.PULPING.STEAM.STEAM_DISTR</t>
  </si>
  <si>
    <t>FUEL_EMI.ktCO2.BE.PPA.PULP.PULPING_MECH.MECH.ELEC</t>
  </si>
  <si>
    <t>FUEL_EMI.ktCO2.BE.PPA.PULP.BLEACHING.THERM.ELEC</t>
  </si>
  <si>
    <t>FUEL_EMI.ktCO2.BE.PPA.PAPER.TOTAL.TOTAL.TOTAL</t>
  </si>
  <si>
    <t>FUEL_EMI.ktCO2.BE.PPA.PAPER.LIGHT.GENERIC.ELEC</t>
  </si>
  <si>
    <t>FUEL_EMI.ktCO2.BE.PPA.PAPER.AIRCOMP.GENERIC.ELEC</t>
  </si>
  <si>
    <t>FUEL_EMI.ktCO2.BE.PPA.PAPER.MOTOR.GENERIC.ELEC</t>
  </si>
  <si>
    <t>FUEL_EMI.ktCO2.BE.PPA.PAPER.FANS.GENERIC.ELEC</t>
  </si>
  <si>
    <t>FUEL_EMI.ktCO2.BE.PPA.PAPER.LOW_ENTH.TOTAL.TOTAL</t>
  </si>
  <si>
    <t>FUEL_EMI.ktCO2.BE.PPA.PAPER.LOW_ENTH.THERM.DIESEL_LIQBIO</t>
  </si>
  <si>
    <t>FUEL_EMI.ktCO2.BE.PPA.PAPER.LOW_ENTH.THERM.NG_BIOGAS</t>
  </si>
  <si>
    <t>FUEL_EMI.ktCO2.BE.PPA.PAPER.LOW_ENTH.THERM.SOLAR_GEO</t>
  </si>
  <si>
    <t>FUEL_EMI.ktCO2.BE.PPA.PAPER.LOW_ENTH.HP.AMBIENT</t>
  </si>
  <si>
    <t>FUEL_EMI.ktCO2.BE.PPA.PAPER.LOW_ENTH.THERM.ELEC</t>
  </si>
  <si>
    <t>FUEL_EMI.ktCO2.BE.PPA.PAPER.PREPARATION.TOTAL.TOTAL</t>
  </si>
  <si>
    <t>FUEL_EMI.ktCO2.BE.PPA.PAPER.PREPARATION.THERM.SOLIDS</t>
  </si>
  <si>
    <t>FUEL_EMI.ktCO2.BE.PPA.PAPER.PREPARATION.THERM.RFG</t>
  </si>
  <si>
    <t>FUEL_EMI.ktCO2.BE.PPA.PAPER.PREPARATION.THERM.LPG</t>
  </si>
  <si>
    <t>FUEL_EMI.ktCO2.BE.PPA.PAPER.PREPARATION.THERM.DIESEL_LIQBIO</t>
  </si>
  <si>
    <t>FUEL_EMI.ktCO2.BE.PPA.PAPER.PREPARATION.THERM.RFO</t>
  </si>
  <si>
    <t>FUEL_EMI.ktCO2.BE.PPA.PAPER.PREPARATION.THERM.OTHER</t>
  </si>
  <si>
    <t>FUEL_EMI.ktCO2.BE.PPA.PAPER.PREPARATION.THERM.NG_BIOGAS</t>
  </si>
  <si>
    <t>FUEL_EMI.ktCO2.BE.PPA.PAPER.PREPARATION.THERM.DERIVED</t>
  </si>
  <si>
    <t>FUEL_EMI.ktCO2.BE.PPA.PAPER.PREPARATION.THERM.BIOMASS_WASTE</t>
  </si>
  <si>
    <t>FUEL_EMI.ktCO2.BE.PPA.PAPER.PREPARATION.THERM.STEAM_DISTR</t>
  </si>
  <si>
    <t>FUEL_EMI.ktCO2.BE.PPA.PAPER.PREPARATION_ELEC.MECH.ELEC</t>
  </si>
  <si>
    <t>FUEL_EMI.ktCO2.BE.PPA.PAPER.PAPER_MACHINE.TOTAL.TOTAL</t>
  </si>
  <si>
    <t>FUEL_EMI.ktCO2.BE.PPA.PAPER.PAPER_MACHINE.STEAM.SOLIDS</t>
  </si>
  <si>
    <t>FUEL_EMI.ktCO2.BE.PPA.PAPER.PAPER_MACHINE.STEAM.RFG</t>
  </si>
  <si>
    <t>FUEL_EMI.ktCO2.BE.PPA.PAPER.PAPER_MACHINE.STEAM.LPG</t>
  </si>
  <si>
    <t>FUEL_EMI.ktCO2.BE.PPA.PAPER.PAPER_MACHINE.STEAM.DIESEL_LIQBIO</t>
  </si>
  <si>
    <t>FUEL_EMI.ktCO2.BE.PPA.PAPER.PAPER_MACHINE.STEAM.RFO</t>
  </si>
  <si>
    <t>FUEL_EMI.ktCO2.BE.PPA.PAPER.PAPER_MACHINE.STEAM.OTHER</t>
  </si>
  <si>
    <t>FUEL_EMI.ktCO2.BE.PPA.PAPER.PAPER_MACHINE.STEAM.NG_BIOGAS</t>
  </si>
  <si>
    <t>FUEL_EMI.ktCO2.BE.PPA.PAPER.PAPER_MACHINE.STEAM.DERIVED</t>
  </si>
  <si>
    <t>FUEL_EMI.ktCO2.BE.PPA.PAPER.PAPER_MACHINE.STEAM.BIOMASS_WASTE</t>
  </si>
  <si>
    <t>FUEL_EMI.ktCO2.BE.PPA.PAPER.PAPER_MACHINE.STEAM.STEAM_DISTR</t>
  </si>
  <si>
    <t>FUEL_EMI.ktCO2.BE.PPA.PAPER.PAPER_MACHINE_ELEC.ELEC.ELEC</t>
  </si>
  <si>
    <t>FUEL_EMI.ktCO2.BE.PPA.PAPER.FINISHING.TOTAL.TOTAL</t>
  </si>
  <si>
    <t>FUEL_EMI.ktCO2.BE.PPA.PAPER.FINISHING.STEAM.SOLIDS</t>
  </si>
  <si>
    <t>FUEL_EMI.ktCO2.BE.PPA.PAPER.FINISHING.STEAM.RFG</t>
  </si>
  <si>
    <t>FUEL_EMI.ktCO2.BE.PPA.PAPER.FINISHING.STEAM.LPG</t>
  </si>
  <si>
    <t>FUEL_EMI.ktCO2.BE.PPA.PAPER.FINISHING.STEAM.DIESEL_LIQBIO</t>
  </si>
  <si>
    <t>FUEL_EMI.ktCO2.BE.PPA.PAPER.FINISHING.STEAM.RFO</t>
  </si>
  <si>
    <t>FUEL_EMI.ktCO2.BE.PPA.PAPER.FINISHING.STEAM.OTHER</t>
  </si>
  <si>
    <t>FUEL_EMI.ktCO2.BE.PPA.PAPER.FINISHING.STEAM.NG_BIOGAS</t>
  </si>
  <si>
    <t>FUEL_EMI.ktCO2.BE.PPA.PAPER.FINISHING.STEAM.DERIVED</t>
  </si>
  <si>
    <t>FUEL_EMI.ktCO2.BE.PPA.PAPER.FINISHING.STEAM.BIOMASS_WASTE</t>
  </si>
  <si>
    <t>FUEL_EMI.ktCO2.BE.PPA.PAPER.FINISHING.STEAM.STEAM_DISTR</t>
  </si>
  <si>
    <t>FUEL_EMI.ktCO2.BE.PPA.PAPER.FINISHING_ELEC.ELEC.ELEC</t>
  </si>
  <si>
    <t>FUEL_EMI.ktCO2.BE.PPA.PRINT.TOTAL.TOTAL.TOTAL</t>
  </si>
  <si>
    <t>FUEL_EMI.ktCO2.BE.PPA.PRINT.LIGHT.GENERIC.ELEC</t>
  </si>
  <si>
    <t>FUEL_EMI.ktCO2.BE.PPA.PRINT.AIRCOMP.GENERIC.ELEC</t>
  </si>
  <si>
    <t>FUEL_EMI.ktCO2.BE.PPA.PRINT.MOTOR.GENERIC.ELEC</t>
  </si>
  <si>
    <t>FUEL_EMI.ktCO2.BE.PPA.PRINT.FANS.GENERIC.ELEC</t>
  </si>
  <si>
    <t>FUEL_EMI.ktCO2.BE.PPA.PRINT.LOW_ENTH.TOTAL.TOTAL</t>
  </si>
  <si>
    <t>FUEL_EMI.ktCO2.BE.PPA.PRINT.LOW_ENTH.THERM.DIESEL_LIQBIO</t>
  </si>
  <si>
    <t>FUEL_EMI.ktCO2.BE.PPA.PRINT.LOW_ENTH.THERM.NG_BIOGAS</t>
  </si>
  <si>
    <t>FUEL_EMI.ktCO2.BE.PPA.PRINT.LOW_ENTH.THERM.SOLAR_GEO</t>
  </si>
  <si>
    <t>FUEL_EMI.ktCO2.BE.PPA.PRINT.LOW_ENTH.HP.AMBIENT</t>
  </si>
  <si>
    <t>FUEL_EMI.ktCO2.BE.PPA.PRINT.LOW_ENTH.THERM.ELEC</t>
  </si>
  <si>
    <t>FUEL_EMI.ktCO2.BE.PPA.PRINT.PRINTING.MECH.ELEC</t>
  </si>
  <si>
    <t>VA.Meuro2023.BE.FBT.FBT</t>
  </si>
  <si>
    <t>Physical output (index)</t>
  </si>
  <si>
    <t>OUTPUT.index.BE.FBT.FBT</t>
  </si>
  <si>
    <t>Installed capacity (production index)</t>
  </si>
  <si>
    <t>CAP.index.BE.FBT.FBT</t>
  </si>
  <si>
    <t>Capacity investment (production index)</t>
  </si>
  <si>
    <t>NEWCAP.index.BE.FBT.FBT</t>
  </si>
  <si>
    <t>Decommissioned capacity (production index)</t>
  </si>
  <si>
    <t>Idle capacity (production index)</t>
  </si>
  <si>
    <t>FEC.ktoe.BE.FBT.FBT.TOTAL.TOTAL.TOTAL</t>
  </si>
  <si>
    <t>FEC.ktoe.BE.FBT.FBT.TOTAL.TOTAL.SOLIDS</t>
  </si>
  <si>
    <t>FEC.ktoe.BE.FBT.FBT.TOTAL.TOTAL.RFG</t>
  </si>
  <si>
    <t>FEC.ktoe.BE.FBT.FBT.TOTAL.TOTAL.LPG</t>
  </si>
  <si>
    <t>FEC.ktoe.BE.FBT.FBT.TOTAL.TOTAL.DIESEL</t>
  </si>
  <si>
    <t>FEC.ktoe.BE.FBT.FBT.TOTAL.TOTAL.RFO</t>
  </si>
  <si>
    <t>FEC.ktoe.BE.FBT.FBT.TOTAL.TOTAL.OTHER</t>
  </si>
  <si>
    <t>FEC.ktoe.BE.FBT.FBT.TOTAL.TOTAL.NG</t>
  </si>
  <si>
    <t>FEC.ktoe.BE.FBT.FBT.TOTAL.TOTAL.DERIVED</t>
  </si>
  <si>
    <t>FEC.ktoe.BE.FBT.FBT.TOTAL.TOTAL.BIOMASS_WASTE</t>
  </si>
  <si>
    <t>FEC.ktoe.BE.FBT.FBT.TOTAL.TOTAL.BIOGAS</t>
  </si>
  <si>
    <t>FEC.ktoe.BE.FBT.FBT.TOTAL.TOTAL.LIQBIO</t>
  </si>
  <si>
    <t>FEC.ktoe.BE.FBT.FBT.TOTAL.TOTAL.SOLAR</t>
  </si>
  <si>
    <t>FEC.ktoe.BE.FBT.FBT.TOTAL.TOTAL.GEO</t>
  </si>
  <si>
    <t>FEC.ktoe.BE.FBT.FBT.TOTAL.TOTAL.AMBIENT</t>
  </si>
  <si>
    <t>FEC.ktoe.BE.FBT.FBT.TOTAL.TOTAL.STEAM_DISTR</t>
  </si>
  <si>
    <t>FEC.ktoe.BE.FBT.FBT.TOTAL.TOTAL.ELEC</t>
  </si>
  <si>
    <t>Energy intensity (toe / physical output index)</t>
  </si>
  <si>
    <t>Useful energy demand intensity (toe useful / physical output index)</t>
  </si>
  <si>
    <t>FEC.ktoe.BE.FBT.FBT.LIGHT.GENERIC.ELEC</t>
  </si>
  <si>
    <t>FEC.ktoe.BE.FBT.FBT.AIRCOMP.GENERIC.ELEC</t>
  </si>
  <si>
    <t>FEC.ktoe.BE.FBT.FBT.MOTOR.GENERIC.ELEC</t>
  </si>
  <si>
    <t>FEC.ktoe.BE.FBT.FBT.FANS.GENERIC.ELEC</t>
  </si>
  <si>
    <t>FEC.ktoe.BE.FBT.FBT.LOW_ENTH.TOTAL.TOTAL</t>
  </si>
  <si>
    <t>FEC.ktoe.BE.FBT.FBT.LOW_ENTH.THERM.DIESEL_LIQBIO</t>
  </si>
  <si>
    <t>FEC.ktoe.BE.FBT.FBT.LOW_ENTH.THERM.NG_BIOGAS</t>
  </si>
  <si>
    <t>FEC.ktoe.BE.FBT.FBT.LOW_ENTH.THERM.SOLAR_GEO</t>
  </si>
  <si>
    <t>FEC.ktoe.BE.FBT.FBT.LOW_ENTH.HP.AMBIENT</t>
  </si>
  <si>
    <t>FEC.ktoe.BE.FBT.FBT.LOW_ENTH.THERM.ELEC</t>
  </si>
  <si>
    <t>Food: Oven (direct heat)</t>
  </si>
  <si>
    <t>Food: Direct Heat - Thermal</t>
  </si>
  <si>
    <t>FEC.ktoe.BE.FBT.FBT.OVEN.THERM.TOTAL</t>
  </si>
  <si>
    <t>FEC.ktoe.BE.FBT.FBT.OVEN.THERM.SOLIDS</t>
  </si>
  <si>
    <t>FEC.ktoe.BE.FBT.FBT.OVEN.THERM.LPG</t>
  </si>
  <si>
    <t>FEC.ktoe.BE.FBT.FBT.OVEN.THERM.DIESEL_LIQBIO</t>
  </si>
  <si>
    <t>FEC.ktoe.BE.FBT.FBT.OVEN.THERM.RFO</t>
  </si>
  <si>
    <t>FEC.ktoe.BE.FBT.FBT.OVEN.THERM.NG_BIOGAS</t>
  </si>
  <si>
    <t>Food: Direct Heat - Electric</t>
  </si>
  <si>
    <t>FEC.ktoe.BE.FBT.FBT.OVEN.ELEC.ELEC</t>
  </si>
  <si>
    <t>Food: Direct Heat - Microwave</t>
  </si>
  <si>
    <t>FEC.ktoe.BE.FBT.FBT.OVEN_MICROW.MICROW.ELEC</t>
  </si>
  <si>
    <t>Food: Specific process heat</t>
  </si>
  <si>
    <t>Food: Process Heat - Thermal</t>
  </si>
  <si>
    <t>FEC.ktoe.BE.FBT.FBT.PROC_HEAT.THERM.TOTAL</t>
  </si>
  <si>
    <t>FEC.ktoe.BE.FBT.FBT.PROC_HEAT.THERM.SOLIDS</t>
  </si>
  <si>
    <t>FEC.ktoe.BE.FBT.FBT.PROC_HEAT.THERM.LPG</t>
  </si>
  <si>
    <t>FEC.ktoe.BE.FBT.FBT.PROC_HEAT.THERM.DIESEL_LIQBIO</t>
  </si>
  <si>
    <t>FEC.ktoe.BE.FBT.FBT.PROC_HEAT.THERM.RFO</t>
  </si>
  <si>
    <t>FEC.ktoe.BE.FBT.FBT.PROC_HEAT.THERM.NG_BIOGAS</t>
  </si>
  <si>
    <t>Food: Process Heat - Electric</t>
  </si>
  <si>
    <t>FEC.ktoe.BE.FBT.FBT.PROC_HEAT.ELEC.ELEC</t>
  </si>
  <si>
    <t>Food: Process Heat - Microwave</t>
  </si>
  <si>
    <t>FEC.ktoe.BE.FBT.FBT.PROC_HEAT_MICROW.MICROW.ELEC</t>
  </si>
  <si>
    <t>Food: Steam processing</t>
  </si>
  <si>
    <t>FEC.ktoe.BE.FBT.FBT.PROCESSING.TOTAL.TOTAL</t>
  </si>
  <si>
    <t>FEC.ktoe.BE.FBT.FBT.PROCESSING.STEAM.SOLIDS</t>
  </si>
  <si>
    <t>FEC.ktoe.BE.FBT.FBT.PROCESSING.STEAM.RFG</t>
  </si>
  <si>
    <t>FEC.ktoe.BE.FBT.FBT.PROCESSING.STEAM.LPG</t>
  </si>
  <si>
    <t>FEC.ktoe.BE.FBT.FBT.PROCESSING.STEAM.DIESEL_LIQBIO</t>
  </si>
  <si>
    <t>FEC.ktoe.BE.FBT.FBT.PROCESSING.STEAM.RFO</t>
  </si>
  <si>
    <t>FEC.ktoe.BE.FBT.FBT.PROCESSING.STEAM.OTHER</t>
  </si>
  <si>
    <t>FEC.ktoe.BE.FBT.FBT.PROCESSING.STEAM.NG_BIOGAS</t>
  </si>
  <si>
    <t>FEC.ktoe.BE.FBT.FBT.PROCESSING.STEAM.DERIVED</t>
  </si>
  <si>
    <t>FEC.ktoe.BE.FBT.FBT.PROCESSING.STEAM.BIOMASS_WASTE</t>
  </si>
  <si>
    <t>FEC.ktoe.BE.FBT.FBT.PROCESSING.STEAM.STEAM_DISTR</t>
  </si>
  <si>
    <t>Food: Drying</t>
  </si>
  <si>
    <t>Food: Thermal drying</t>
  </si>
  <si>
    <t>FEC.ktoe.BE.FBT.FBT.DRYING.TOTAL.TOTAL</t>
  </si>
  <si>
    <t>FEC.ktoe.BE.FBT.FBT.DRYING.THERM.SOLIDS</t>
  </si>
  <si>
    <t>FEC.ktoe.BE.FBT.FBT.DRYING.THERM.LPG</t>
  </si>
  <si>
    <t>FEC.ktoe.BE.FBT.FBT.DRYING.THERM.DIESEL_LIQBIO</t>
  </si>
  <si>
    <t>FEC.ktoe.BE.FBT.FBT.DRYING.THERM.RFO</t>
  </si>
  <si>
    <t>FEC.ktoe.BE.FBT.FBT.DRYING.THERM.NG_BIOGAS</t>
  </si>
  <si>
    <t>Food: Steam drying</t>
  </si>
  <si>
    <t>FEC.ktoe.BE.FBT.FBT.DRYING_STEAM.TOTAL.TOTAL</t>
  </si>
  <si>
    <t>FEC.ktoe.BE.FBT.FBT.DRYING_STEAM.STEAM.SOLIDS</t>
  </si>
  <si>
    <t>FEC.ktoe.BE.FBT.FBT.DRYING_STEAM.STEAM.RFG</t>
  </si>
  <si>
    <t>FEC.ktoe.BE.FBT.FBT.DRYING_STEAM.STEAM.LPG</t>
  </si>
  <si>
    <t>FEC.ktoe.BE.FBT.FBT.DRYING_STEAM.STEAM.DIESEL_LIQBIO</t>
  </si>
  <si>
    <t>FEC.ktoe.BE.FBT.FBT.DRYING_STEAM.STEAM.RFO</t>
  </si>
  <si>
    <t>FEC.ktoe.BE.FBT.FBT.DRYING_STEAM.STEAM.OTHER</t>
  </si>
  <si>
    <t>FEC.ktoe.BE.FBT.FBT.DRYING_STEAM.STEAM.NG_BIOGAS</t>
  </si>
  <si>
    <t>FEC.ktoe.BE.FBT.FBT.DRYING_STEAM.STEAM.DERIVED</t>
  </si>
  <si>
    <t>FEC.ktoe.BE.FBT.FBT.DRYING_STEAM.STEAM.BIOMASS_WASTE</t>
  </si>
  <si>
    <t>FEC.ktoe.BE.FBT.FBT.DRYING_STEAM.STEAM.STEAM_DISTR</t>
  </si>
  <si>
    <t>Food: Electric drying</t>
  </si>
  <si>
    <t>FEC.ktoe.BE.FBT.FBT.DRYING_ELEC.ELEC.ELEC</t>
  </si>
  <si>
    <t>Food: Freeze drying</t>
  </si>
  <si>
    <t>FEC.ktoe.BE.FBT.FBT.DRYING_FREEZE.FREEZE_DRY.ELEC</t>
  </si>
  <si>
    <t>Food: Microwave drying</t>
  </si>
  <si>
    <t>FEC.ktoe.BE.FBT.FBT.DRYING_MICROW.MICROW.ELEC</t>
  </si>
  <si>
    <t>Food: Process cooling and refrigeration</t>
  </si>
  <si>
    <t>Food: Thermal cooling</t>
  </si>
  <si>
    <t>FEC.ktoe.BE.FBT.FBT.PROC_COOL_THERM.THERM.NG_BIOGAS</t>
  </si>
  <si>
    <t>Food: Steam cooling</t>
  </si>
  <si>
    <t>FEC.ktoe.BE.FBT.FBT.PROC_COOL.TOTAL.TOTAL</t>
  </si>
  <si>
    <t>FEC.ktoe.BE.FBT.FBT.PROC_COOL.STEAM.SOLIDS</t>
  </si>
  <si>
    <t>FEC.ktoe.BE.FBT.FBT.PROC_COOL.STEAM.RFG</t>
  </si>
  <si>
    <t>FEC.ktoe.BE.FBT.FBT.PROC_COOL.STEAM.LPG</t>
  </si>
  <si>
    <t>FEC.ktoe.BE.FBT.FBT.PROC_COOL.STEAM.DIESEL_LIQBIO</t>
  </si>
  <si>
    <t>FEC.ktoe.BE.FBT.FBT.PROC_COOL.STEAM.RFO</t>
  </si>
  <si>
    <t>FEC.ktoe.BE.FBT.FBT.PROC_COOL.STEAM.OTHER</t>
  </si>
  <si>
    <t>FEC.ktoe.BE.FBT.FBT.PROC_COOL.STEAM.NG_BIOGAS</t>
  </si>
  <si>
    <t>FEC.ktoe.BE.FBT.FBT.PROC_COOL.STEAM.DERIVED</t>
  </si>
  <si>
    <t>FEC.ktoe.BE.FBT.FBT.PROC_COOL.STEAM.BIOMASS_WASTE</t>
  </si>
  <si>
    <t>FEC.ktoe.BE.FBT.FBT.PROC_COOL.STEAM.STEAM_DISTR</t>
  </si>
  <si>
    <t>Food: Electric cooling</t>
  </si>
  <si>
    <t>FEC.ktoe.BE.FBT.FBT.PROC_COOL_ELEC.ELEC.ELEC</t>
  </si>
  <si>
    <t>Food: Electric machinery</t>
  </si>
  <si>
    <t>FEC.ktoe.BE.FBT.FBT.GENERIC.MECH.ELEC</t>
  </si>
  <si>
    <t>UED.ktoe.BE.FBT.FBT.TOTAL.TOTAL.TOTAL</t>
  </si>
  <si>
    <t>UED.ktoe.BE.FBT.FBT.LIGHT.GENERIC.ELEC</t>
  </si>
  <si>
    <t>UED.ktoe.BE.FBT.FBT.AIRCOMP.GENERIC.ELEC</t>
  </si>
  <si>
    <t>UED.ktoe.BE.FBT.FBT.MOTOR.GENERIC.ELEC</t>
  </si>
  <si>
    <t>UED.ktoe.BE.FBT.FBT.FANS.GENERIC.ELEC</t>
  </si>
  <si>
    <t>UED.ktoe.BE.FBT.FBT.LOW_ENTH.TOTAL.TOTAL</t>
  </si>
  <si>
    <t>UED.ktoe.BE.FBT.FBT.LOW_ENTH.THERM.DIESEL_LIQBIO</t>
  </si>
  <si>
    <t>UED.ktoe.BE.FBT.FBT.LOW_ENTH.THERM.NG_BIOGAS</t>
  </si>
  <si>
    <t>UED.ktoe.BE.FBT.FBT.LOW_ENTH.THERM.SOLAR_GEO</t>
  </si>
  <si>
    <t>UED.ktoe.BE.FBT.FBT.LOW_ENTH.HP.AMBIENT</t>
  </si>
  <si>
    <t>UED.ktoe.BE.FBT.FBT.LOW_ENTH.THERM.ELEC</t>
  </si>
  <si>
    <t>UED.ktoe.BE.FBT.FBT.OVEN.THERM.TOTAL</t>
  </si>
  <si>
    <t>UED.ktoe.BE.FBT.FBT.OVEN.THERM.SOLIDS</t>
  </si>
  <si>
    <t>UED.ktoe.BE.FBT.FBT.OVEN.THERM.LPG</t>
  </si>
  <si>
    <t>UED.ktoe.BE.FBT.FBT.OVEN.THERM.DIESEL_LIQBIO</t>
  </si>
  <si>
    <t>UED.ktoe.BE.FBT.FBT.OVEN.THERM.RFO</t>
  </si>
  <si>
    <t>UED.ktoe.BE.FBT.FBT.OVEN.THERM.NG_BIOGAS</t>
  </si>
  <si>
    <t>UED.ktoe.BE.FBT.FBT.OVEN.ELEC.ELEC</t>
  </si>
  <si>
    <t>UED.ktoe.BE.FBT.FBT.OVEN_MICROW.MICROW.ELEC</t>
  </si>
  <si>
    <t>UED.ktoe.BE.FBT.FBT.PROC_HEAT.THERM.TOTAL</t>
  </si>
  <si>
    <t>UED.ktoe.BE.FBT.FBT.PROC_HEAT.THERM.SOLIDS</t>
  </si>
  <si>
    <t>UED.ktoe.BE.FBT.FBT.PROC_HEAT.THERM.LPG</t>
  </si>
  <si>
    <t>UED.ktoe.BE.FBT.FBT.PROC_HEAT.THERM.DIESEL_LIQBIO</t>
  </si>
  <si>
    <t>UED.ktoe.BE.FBT.FBT.PROC_HEAT.THERM.RFO</t>
  </si>
  <si>
    <t>UED.ktoe.BE.FBT.FBT.PROC_HEAT.THERM.NG_BIOGAS</t>
  </si>
  <si>
    <t>UED.ktoe.BE.FBT.FBT.PROC_HEAT.ELEC.ELEC</t>
  </si>
  <si>
    <t>UED.ktoe.BE.FBT.FBT.PROC_HEAT_MICROW.MICROW.ELEC</t>
  </si>
  <si>
    <t>UED.ktoe.BE.FBT.FBT.PROCESSING.TOTAL.TOTAL</t>
  </si>
  <si>
    <t>UED.ktoe.BE.FBT.FBT.PROCESSING.STEAM.SOLIDS</t>
  </si>
  <si>
    <t>UED.ktoe.BE.FBT.FBT.PROCESSING.STEAM.RFG</t>
  </si>
  <si>
    <t>UED.ktoe.BE.FBT.FBT.PROCESSING.STEAM.LPG</t>
  </si>
  <si>
    <t>UED.ktoe.BE.FBT.FBT.PROCESSING.STEAM.DIESEL_LIQBIO</t>
  </si>
  <si>
    <t>UED.ktoe.BE.FBT.FBT.PROCESSING.STEAM.RFO</t>
  </si>
  <si>
    <t>UED.ktoe.BE.FBT.FBT.PROCESSING.STEAM.OTHER</t>
  </si>
  <si>
    <t>UED.ktoe.BE.FBT.FBT.PROCESSING.STEAM.NG_BIOGAS</t>
  </si>
  <si>
    <t>UED.ktoe.BE.FBT.FBT.PROCESSING.STEAM.DERIVED</t>
  </si>
  <si>
    <t>UED.ktoe.BE.FBT.FBT.PROCESSING.STEAM.BIOMASS_WASTE</t>
  </si>
  <si>
    <t>UED.ktoe.BE.FBT.FBT.PROCESSING.STEAM.STEAM_DISTR</t>
  </si>
  <si>
    <t>UED.ktoe.BE.FBT.FBT.DRYING.TOTAL.TOTAL</t>
  </si>
  <si>
    <t>UED.ktoe.BE.FBT.FBT.DRYING.THERM.SOLIDS</t>
  </si>
  <si>
    <t>UED.ktoe.BE.FBT.FBT.DRYING.THERM.LPG</t>
  </si>
  <si>
    <t>UED.ktoe.BE.FBT.FBT.DRYING.THERM.DIESEL_LIQBIO</t>
  </si>
  <si>
    <t>UED.ktoe.BE.FBT.FBT.DRYING.THERM.RFO</t>
  </si>
  <si>
    <t>UED.ktoe.BE.FBT.FBT.DRYING.THERM.NG_BIOGAS</t>
  </si>
  <si>
    <t>UED.ktoe.BE.FBT.FBT.DRYING_STEAM.TOTAL.TOTAL</t>
  </si>
  <si>
    <t>UED.ktoe.BE.FBT.FBT.DRYING_STEAM.STEAM.SOLIDS</t>
  </si>
  <si>
    <t>UED.ktoe.BE.FBT.FBT.DRYING_STEAM.STEAM.RFG</t>
  </si>
  <si>
    <t>UED.ktoe.BE.FBT.FBT.DRYING_STEAM.STEAM.LPG</t>
  </si>
  <si>
    <t>UED.ktoe.BE.FBT.FBT.DRYING_STEAM.STEAM.DIESEL_LIQBIO</t>
  </si>
  <si>
    <t>UED.ktoe.BE.FBT.FBT.DRYING_STEAM.STEAM.RFO</t>
  </si>
  <si>
    <t>UED.ktoe.BE.FBT.FBT.DRYING_STEAM.STEAM.OTHER</t>
  </si>
  <si>
    <t>UED.ktoe.BE.FBT.FBT.DRYING_STEAM.STEAM.NG_BIOGAS</t>
  </si>
  <si>
    <t>UED.ktoe.BE.FBT.FBT.DRYING_STEAM.STEAM.DERIVED</t>
  </si>
  <si>
    <t>UED.ktoe.BE.FBT.FBT.DRYING_STEAM.STEAM.BIOMASS_WASTE</t>
  </si>
  <si>
    <t>UED.ktoe.BE.FBT.FBT.DRYING_STEAM.STEAM.STEAM_DISTR</t>
  </si>
  <si>
    <t>UED.ktoe.BE.FBT.FBT.DRYING_ELEC.ELEC.ELEC</t>
  </si>
  <si>
    <t>UED.ktoe.BE.FBT.FBT.DRYING_FREEZE.FREEZE_DRY.ELEC</t>
  </si>
  <si>
    <t>UED.ktoe.BE.FBT.FBT.DRYING_MICROW.MICROW.ELEC</t>
  </si>
  <si>
    <t>UED.ktoe.BE.FBT.FBT.PROC_COOL_THERM.THERM.NG_BIOGAS</t>
  </si>
  <si>
    <t>UED.ktoe.BE.FBT.FBT.PROC_COOL.TOTAL.TOTAL</t>
  </si>
  <si>
    <t>UED.ktoe.BE.FBT.FBT.PROC_COOL.STEAM.SOLIDS</t>
  </si>
  <si>
    <t>UED.ktoe.BE.FBT.FBT.PROC_COOL.STEAM.RFG</t>
  </si>
  <si>
    <t>UED.ktoe.BE.FBT.FBT.PROC_COOL.STEAM.LPG</t>
  </si>
  <si>
    <t>UED.ktoe.BE.FBT.FBT.PROC_COOL.STEAM.DIESEL_LIQBIO</t>
  </si>
  <si>
    <t>UED.ktoe.BE.FBT.FBT.PROC_COOL.STEAM.RFO</t>
  </si>
  <si>
    <t>UED.ktoe.BE.FBT.FBT.PROC_COOL.STEAM.OTHER</t>
  </si>
  <si>
    <t>UED.ktoe.BE.FBT.FBT.PROC_COOL.STEAM.NG_BIOGAS</t>
  </si>
  <si>
    <t>UED.ktoe.BE.FBT.FBT.PROC_COOL.STEAM.DERIVED</t>
  </si>
  <si>
    <t>UED.ktoe.BE.FBT.FBT.PROC_COOL.STEAM.BIOMASS_WASTE</t>
  </si>
  <si>
    <t>UED.ktoe.BE.FBT.FBT.PROC_COOL.STEAM.STEAM_DISTR</t>
  </si>
  <si>
    <t>UED.ktoe.BE.FBT.FBT.PROC_COOL_ELEC.ELEC.ELEC</t>
  </si>
  <si>
    <t>UED.ktoe.BE.FBT.FBT.GENERIC.MECH.ELEC</t>
  </si>
  <si>
    <t>FUEL_EMI.ktCO2.BE.FBT.FBT.TOTAL.TOTAL.TOTAL</t>
  </si>
  <si>
    <t>FUEL_EMI.ktCO2.BE.FBT.FBT.LIGHT.GENERIC.ELEC</t>
  </si>
  <si>
    <t>FUEL_EMI.ktCO2.BE.FBT.FBT.AIRCOMP.GENERIC.ELEC</t>
  </si>
  <si>
    <t>FUEL_EMI.ktCO2.BE.FBT.FBT.MOTOR.GENERIC.ELEC</t>
  </si>
  <si>
    <t>FUEL_EMI.ktCO2.BE.FBT.FBT.FANS.GENERIC.ELEC</t>
  </si>
  <si>
    <t>FUEL_EMI.ktCO2.BE.FBT.FBT.LOW_ENTH.TOTAL.TOTAL</t>
  </si>
  <si>
    <t>FUEL_EMI.ktCO2.BE.FBT.FBT.LOW_ENTH.THERM.DIESEL_LIQBIO</t>
  </si>
  <si>
    <t>FUEL_EMI.ktCO2.BE.FBT.FBT.LOW_ENTH.THERM.NG_BIOGAS</t>
  </si>
  <si>
    <t>FUEL_EMI.ktCO2.BE.FBT.FBT.LOW_ENTH.THERM.SOLAR_GEO</t>
  </si>
  <si>
    <t>FUEL_EMI.ktCO2.BE.FBT.FBT.LOW_ENTH.HP.AMBIENT</t>
  </si>
  <si>
    <t>FUEL_EMI.ktCO2.BE.FBT.FBT.LOW_ENTH.THERM.ELEC</t>
  </si>
  <si>
    <t>FUEL_EMI.ktCO2.BE.FBT.FBT.OVEN.THERM.TOTAL</t>
  </si>
  <si>
    <t>FUEL_EMI.ktCO2.BE.FBT.FBT.OVEN.THERM.SOLIDS</t>
  </si>
  <si>
    <t>FUEL_EMI.ktCO2.BE.FBT.FBT.OVEN.THERM.LPG</t>
  </si>
  <si>
    <t>FUEL_EMI.ktCO2.BE.FBT.FBT.OVEN.THERM.DIESEL_LIQBIO</t>
  </si>
  <si>
    <t>FUEL_EMI.ktCO2.BE.FBT.FBT.OVEN.THERM.RFO</t>
  </si>
  <si>
    <t>FUEL_EMI.ktCO2.BE.FBT.FBT.OVEN.THERM.NG_BIOGAS</t>
  </si>
  <si>
    <t>FUEL_EMI.ktCO2.BE.FBT.FBT.OVEN.ELEC.ELEC</t>
  </si>
  <si>
    <t>FUEL_EMI.ktCO2.BE.FBT.FBT.OVEN_MICROW.MICROW.ELEC</t>
  </si>
  <si>
    <t>FUEL_EMI.ktCO2.BE.FBT.FBT.PROC_HEAT.THERM.TOTAL</t>
  </si>
  <si>
    <t>FUEL_EMI.ktCO2.BE.FBT.FBT.PROC_HEAT.THERM.SOLIDS</t>
  </si>
  <si>
    <t>FUEL_EMI.ktCO2.BE.FBT.FBT.PROC_HEAT.THERM.LPG</t>
  </si>
  <si>
    <t>FUEL_EMI.ktCO2.BE.FBT.FBT.PROC_HEAT.THERM.DIESEL_LIQBIO</t>
  </si>
  <si>
    <t>FUEL_EMI.ktCO2.BE.FBT.FBT.PROC_HEAT.THERM.RFO</t>
  </si>
  <si>
    <t>FUEL_EMI.ktCO2.BE.FBT.FBT.PROC_HEAT.THERM.NG_BIOGAS</t>
  </si>
  <si>
    <t>FUEL_EMI.ktCO2.BE.FBT.FBT.PROC_HEAT.ELEC.ELEC</t>
  </si>
  <si>
    <t>FUEL_EMI.ktCO2.BE.FBT.FBT.PROC_HEAT_MICROW.MICROW.ELEC</t>
  </si>
  <si>
    <t>FUEL_EMI.ktCO2.BE.FBT.FBT.PROCESSING.TOTAL.TOTAL</t>
  </si>
  <si>
    <t>FUEL_EMI.ktCO2.BE.FBT.FBT.PROCESSING.STEAM.SOLIDS</t>
  </si>
  <si>
    <t>FUEL_EMI.ktCO2.BE.FBT.FBT.PROCESSING.STEAM.RFG</t>
  </si>
  <si>
    <t>FUEL_EMI.ktCO2.BE.FBT.FBT.PROCESSING.STEAM.LPG</t>
  </si>
  <si>
    <t>FUEL_EMI.ktCO2.BE.FBT.FBT.PROCESSING.STEAM.DIESEL_LIQBIO</t>
  </si>
  <si>
    <t>FUEL_EMI.ktCO2.BE.FBT.FBT.PROCESSING.STEAM.RFO</t>
  </si>
  <si>
    <t>FUEL_EMI.ktCO2.BE.FBT.FBT.PROCESSING.STEAM.OTHER</t>
  </si>
  <si>
    <t>FUEL_EMI.ktCO2.BE.FBT.FBT.PROCESSING.STEAM.NG_BIOGAS</t>
  </si>
  <si>
    <t>FUEL_EMI.ktCO2.BE.FBT.FBT.PROCESSING.STEAM.DERIVED</t>
  </si>
  <si>
    <t>FUEL_EMI.ktCO2.BE.FBT.FBT.PROCESSING.STEAM.BIOMASS_WASTE</t>
  </si>
  <si>
    <t>FUEL_EMI.ktCO2.BE.FBT.FBT.PROCESSING.STEAM.STEAM_DISTR</t>
  </si>
  <si>
    <t>FUEL_EMI.ktCO2.BE.FBT.FBT.DRYING.TOTAL.TOTAL</t>
  </si>
  <si>
    <t>FUEL_EMI.ktCO2.BE.FBT.FBT.DRYING.THERM.SOLIDS</t>
  </si>
  <si>
    <t>FUEL_EMI.ktCO2.BE.FBT.FBT.DRYING.THERM.LPG</t>
  </si>
  <si>
    <t>FUEL_EMI.ktCO2.BE.FBT.FBT.DRYING.THERM.DIESEL_LIQBIO</t>
  </si>
  <si>
    <t>FUEL_EMI.ktCO2.BE.FBT.FBT.DRYING.THERM.RFO</t>
  </si>
  <si>
    <t>FUEL_EMI.ktCO2.BE.FBT.FBT.DRYING.THERM.NG_BIOGAS</t>
  </si>
  <si>
    <t>FUEL_EMI.ktCO2.BE.FBT.FBT.DRYING_STEAM.TOTAL.TOTAL</t>
  </si>
  <si>
    <t>FUEL_EMI.ktCO2.BE.FBT.FBT.DRYING_STEAM.STEAM.SOLIDS</t>
  </si>
  <si>
    <t>FUEL_EMI.ktCO2.BE.FBT.FBT.DRYING_STEAM.STEAM.RFG</t>
  </si>
  <si>
    <t>FUEL_EMI.ktCO2.BE.FBT.FBT.DRYING_STEAM.STEAM.LPG</t>
  </si>
  <si>
    <t>FUEL_EMI.ktCO2.BE.FBT.FBT.DRYING_STEAM.STEAM.DIESEL_LIQBIO</t>
  </si>
  <si>
    <t>FUEL_EMI.ktCO2.BE.FBT.FBT.DRYING_STEAM.STEAM.RFO</t>
  </si>
  <si>
    <t>FUEL_EMI.ktCO2.BE.FBT.FBT.DRYING_STEAM.STEAM.OTHER</t>
  </si>
  <si>
    <t>FUEL_EMI.ktCO2.BE.FBT.FBT.DRYING_STEAM.STEAM.NG_BIOGAS</t>
  </si>
  <si>
    <t>FUEL_EMI.ktCO2.BE.FBT.FBT.DRYING_STEAM.STEAM.DERIVED</t>
  </si>
  <si>
    <t>FUEL_EMI.ktCO2.BE.FBT.FBT.DRYING_STEAM.STEAM.BIOMASS_WASTE</t>
  </si>
  <si>
    <t>FUEL_EMI.ktCO2.BE.FBT.FBT.DRYING_STEAM.STEAM.STEAM_DISTR</t>
  </si>
  <si>
    <t>FUEL_EMI.ktCO2.BE.FBT.FBT.DRYING_ELEC.ELEC.ELEC</t>
  </si>
  <si>
    <t>FUEL_EMI.ktCO2.BE.FBT.FBT.DRYING_FREEZE.FREEZE_DRY.ELEC</t>
  </si>
  <si>
    <t>FUEL_EMI.ktCO2.BE.FBT.FBT.DRYING_MICROW.MICROW.ELEC</t>
  </si>
  <si>
    <t>FUEL_EMI.ktCO2.BE.FBT.FBT.PROC_COOL_THERM.THERM.NG_BIOGAS</t>
  </si>
  <si>
    <t>FUEL_EMI.ktCO2.BE.FBT.FBT.PROC_COOL.TOTAL.TOTAL</t>
  </si>
  <si>
    <t>FUEL_EMI.ktCO2.BE.FBT.FBT.PROC_COOL.STEAM.SOLIDS</t>
  </si>
  <si>
    <t>FUEL_EMI.ktCO2.BE.FBT.FBT.PROC_COOL.STEAM.RFG</t>
  </si>
  <si>
    <t>FUEL_EMI.ktCO2.BE.FBT.FBT.PROC_COOL.STEAM.LPG</t>
  </si>
  <si>
    <t>FUEL_EMI.ktCO2.BE.FBT.FBT.PROC_COOL.STEAM.DIESEL_LIQBIO</t>
  </si>
  <si>
    <t>FUEL_EMI.ktCO2.BE.FBT.FBT.PROC_COOL.STEAM.RFO</t>
  </si>
  <si>
    <t>FUEL_EMI.ktCO2.BE.FBT.FBT.PROC_COOL.STEAM.OTHER</t>
  </si>
  <si>
    <t>FUEL_EMI.ktCO2.BE.FBT.FBT.PROC_COOL.STEAM.NG_BIOGAS</t>
  </si>
  <si>
    <t>FUEL_EMI.ktCO2.BE.FBT.FBT.PROC_COOL.STEAM.DERIVED</t>
  </si>
  <si>
    <t>FUEL_EMI.ktCO2.BE.FBT.FBT.PROC_COOL.STEAM.BIOMASS_WASTE</t>
  </si>
  <si>
    <t>FUEL_EMI.ktCO2.BE.FBT.FBT.PROC_COOL.STEAM.STEAM_DISTR</t>
  </si>
  <si>
    <t>FUEL_EMI.ktCO2.BE.FBT.FBT.PROC_COOL_ELEC.ELEC.ELEC</t>
  </si>
  <si>
    <t>FUEL_EMI.ktCO2.BE.FBT.FBT.GENERIC.MECH.ELEC</t>
  </si>
  <si>
    <t>VA.Meuro2023.BE.TRE.TRE</t>
  </si>
  <si>
    <t>OUTPUT.index.BE.TRE.TRE</t>
  </si>
  <si>
    <t>CAP.index.BE.TRE.TRE</t>
  </si>
  <si>
    <t>NEWCAP.index.BE.TRE.TRE</t>
  </si>
  <si>
    <t>FEC.ktoe.BE.TRE.TRE.TOTAL.TOTAL.TOTAL</t>
  </si>
  <si>
    <t>FEC.ktoe.BE.TRE.TRE.TOTAL.TOTAL.SOLIDS</t>
  </si>
  <si>
    <t>FEC.ktoe.BE.TRE.TRE.TOTAL.TOTAL.RFG</t>
  </si>
  <si>
    <t>FEC.ktoe.BE.TRE.TRE.TOTAL.TOTAL.LPG</t>
  </si>
  <si>
    <t>FEC.ktoe.BE.TRE.TRE.TOTAL.TOTAL.DIESEL</t>
  </si>
  <si>
    <t>FEC.ktoe.BE.TRE.TRE.TOTAL.TOTAL.RFO</t>
  </si>
  <si>
    <t>FEC.ktoe.BE.TRE.TRE.TOTAL.TOTAL.OTHER</t>
  </si>
  <si>
    <t>FEC.ktoe.BE.TRE.TRE.TOTAL.TOTAL.NG</t>
  </si>
  <si>
    <t>FEC.ktoe.BE.TRE.TRE.TOTAL.TOTAL.DERIVED</t>
  </si>
  <si>
    <t>FEC.ktoe.BE.TRE.TRE.TOTAL.TOTAL.BIOMASS_WASTE</t>
  </si>
  <si>
    <t>FEC.ktoe.BE.TRE.TRE.TOTAL.TOTAL.BIOGAS</t>
  </si>
  <si>
    <t>FEC.ktoe.BE.TRE.TRE.TOTAL.TOTAL.LIQBIO</t>
  </si>
  <si>
    <t>FEC.ktoe.BE.TRE.TRE.TOTAL.TOTAL.SOLAR</t>
  </si>
  <si>
    <t>FEC.ktoe.BE.TRE.TRE.TOTAL.TOTAL.GEO</t>
  </si>
  <si>
    <t>FEC.ktoe.BE.TRE.TRE.TOTAL.TOTAL.AMBIENT</t>
  </si>
  <si>
    <t>FEC.ktoe.BE.TRE.TRE.TOTAL.TOTAL.STEAM_DISTR</t>
  </si>
  <si>
    <t>FEC.ktoe.BE.TRE.TRE.TOTAL.TOTAL.ELEC</t>
  </si>
  <si>
    <t>FEC.ktoe.BE.TRE.TRE.LIGHT.GENERIC.ELEC</t>
  </si>
  <si>
    <t>FEC.ktoe.BE.TRE.TRE.AIRCOMP.GENERIC.ELEC</t>
  </si>
  <si>
    <t>FEC.ktoe.BE.TRE.TRE.MOTOR.GENERIC.ELEC</t>
  </si>
  <si>
    <t>FEC.ktoe.BE.TRE.TRE.FANS.GENERIC.ELEC</t>
  </si>
  <si>
    <t>FEC.ktoe.BE.TRE.TRE.LOW_ENTH.TOTAL.TOTAL</t>
  </si>
  <si>
    <t>FEC.ktoe.BE.TRE.TRE.LOW_ENTH.THERM.DIESEL_LIQBIO</t>
  </si>
  <si>
    <t>FEC.ktoe.BE.TRE.TRE.LOW_ENTH.THERM.NG_BIOGAS</t>
  </si>
  <si>
    <t>FEC.ktoe.BE.TRE.TRE.LOW_ENTH.THERM.SOLAR_GEO</t>
  </si>
  <si>
    <t>FEC.ktoe.BE.TRE.TRE.LOW_ENTH.HP.AMBIENT</t>
  </si>
  <si>
    <t>FEC.ktoe.BE.TRE.TRE.LOW_ENTH.THERM.ELEC</t>
  </si>
  <si>
    <t>Trans. Eq.: Foundries</t>
  </si>
  <si>
    <t>Trans. Eq.: Thermal Foundries</t>
  </si>
  <si>
    <t>FEC.ktoe.BE.TRE.TRE.FOUNDRY.THERM.TOTAL</t>
  </si>
  <si>
    <t>FEC.ktoe.BE.TRE.TRE.FOUNDRY.THERM.SOLIDS</t>
  </si>
  <si>
    <t>FEC.ktoe.BE.TRE.TRE.FOUNDRY.THERM.LPG</t>
  </si>
  <si>
    <t>FEC.ktoe.BE.TRE.TRE.FOUNDRY.THERM.DIESEL_LIQBIO</t>
  </si>
  <si>
    <t>FEC.ktoe.BE.TRE.TRE.FOUNDRY.THERM.RFO</t>
  </si>
  <si>
    <t>FEC.ktoe.BE.TRE.TRE.FOUNDRY.THERM.NG_BIOGAS</t>
  </si>
  <si>
    <t>Trans. Eq.: Electric Foundries</t>
  </si>
  <si>
    <t>FEC.ktoe.BE.TRE.TRE.FOUNDRY.ELEC.ELEC</t>
  </si>
  <si>
    <t>Trans. Eq.: Connection techniques</t>
  </si>
  <si>
    <t>Trans. Eq.: Thermal connection</t>
  </si>
  <si>
    <t>FEC.ktoe.BE.TRE.TRE.CONNECTION_THERM.THERM.NG_BIOGAS</t>
  </si>
  <si>
    <t>Trans. Eq.: Electric connection</t>
  </si>
  <si>
    <t>FEC.ktoe.BE.TRE.TRE.CONNECTION_ELEC.ELEC.ELEC</t>
  </si>
  <si>
    <t>Trans. Eq.: Heat treatment</t>
  </si>
  <si>
    <t>Trans. Eq.: Heat treatment - Thermal</t>
  </si>
  <si>
    <t>FEC.ktoe.BE.TRE.TRE.HEAT_TREAT.THERM.TOTAL</t>
  </si>
  <si>
    <t>FEC.ktoe.BE.TRE.TRE.HEAT_TREAT.THERM.SOLIDS</t>
  </si>
  <si>
    <t>FEC.ktoe.BE.TRE.TRE.HEAT_TREAT.THERM.LPG</t>
  </si>
  <si>
    <t>FEC.ktoe.BE.TRE.TRE.HEAT_TREAT.THERM.DIESEL_LIQBIO</t>
  </si>
  <si>
    <t>FEC.ktoe.BE.TRE.TRE.HEAT_TREAT.THERM.RFO</t>
  </si>
  <si>
    <t>FEC.ktoe.BE.TRE.TRE.HEAT_TREAT.THERM.NG_BIOGAS</t>
  </si>
  <si>
    <t>Trans. Eq.: Heat treatment - Electric</t>
  </si>
  <si>
    <t>FEC.ktoe.BE.TRE.TRE.HEAT_TREAT.ELEC.ELEC</t>
  </si>
  <si>
    <t>Trans. Eq.: Steam processing</t>
  </si>
  <si>
    <t>FEC.ktoe.BE.TRE.TRE.PROCESSING.TOTAL.TOTAL</t>
  </si>
  <si>
    <t>FEC.ktoe.BE.TRE.TRE.PROCESSING.STEAM.SOLIDS</t>
  </si>
  <si>
    <t>FEC.ktoe.BE.TRE.TRE.PROCESSING.STEAM.RFG</t>
  </si>
  <si>
    <t>FEC.ktoe.BE.TRE.TRE.PROCESSING.STEAM.LPG</t>
  </si>
  <si>
    <t>FEC.ktoe.BE.TRE.TRE.PROCESSING.STEAM.DIESEL_LIQBIO</t>
  </si>
  <si>
    <t>FEC.ktoe.BE.TRE.TRE.PROCESSING.STEAM.RFO</t>
  </si>
  <si>
    <t>FEC.ktoe.BE.TRE.TRE.PROCESSING.STEAM.OTHER</t>
  </si>
  <si>
    <t>FEC.ktoe.BE.TRE.TRE.PROCESSING.STEAM.NG_BIOGAS</t>
  </si>
  <si>
    <t>FEC.ktoe.BE.TRE.TRE.PROCESSING.STEAM.DERIVED</t>
  </si>
  <si>
    <t>FEC.ktoe.BE.TRE.TRE.PROCESSING.STEAM.BIOMASS_WASTE</t>
  </si>
  <si>
    <t>FEC.ktoe.BE.TRE.TRE.PROCESSING.STEAM.STEAM_DISTR</t>
  </si>
  <si>
    <t>Trans. Eq.: General machinery</t>
  </si>
  <si>
    <t>FEC.ktoe.BE.TRE.TRE.GENERIC.MECH.ELEC</t>
  </si>
  <si>
    <t>Trans. Eq.: Product finishing</t>
  </si>
  <si>
    <t>FEC.ktoe.BE.TRE.TRE.FINISHING.THERM.ELEC</t>
  </si>
  <si>
    <t>UED.ktoe.BE.TRE.TRE.TOTAL.TOTAL.TOTAL</t>
  </si>
  <si>
    <t>UED.ktoe.BE.TRE.TRE.LIGHT.GENERIC.ELEC</t>
  </si>
  <si>
    <t>UED.ktoe.BE.TRE.TRE.AIRCOMP.GENERIC.ELEC</t>
  </si>
  <si>
    <t>UED.ktoe.BE.TRE.TRE.MOTOR.GENERIC.ELEC</t>
  </si>
  <si>
    <t>UED.ktoe.BE.TRE.TRE.FANS.GENERIC.ELEC</t>
  </si>
  <si>
    <t>UED.ktoe.BE.TRE.TRE.LOW_ENTH.TOTAL.TOTAL</t>
  </si>
  <si>
    <t>UED.ktoe.BE.TRE.TRE.LOW_ENTH.THERM.DIESEL_LIQBIO</t>
  </si>
  <si>
    <t>UED.ktoe.BE.TRE.TRE.LOW_ENTH.THERM.NG_BIOGAS</t>
  </si>
  <si>
    <t>UED.ktoe.BE.TRE.TRE.LOW_ENTH.THERM.SOLAR_GEO</t>
  </si>
  <si>
    <t>UED.ktoe.BE.TRE.TRE.LOW_ENTH.HP.AMBIENT</t>
  </si>
  <si>
    <t>UED.ktoe.BE.TRE.TRE.LOW_ENTH.THERM.ELEC</t>
  </si>
  <si>
    <t>UED.ktoe.BE.TRE.TRE.FOUNDRY.THERM.TOTAL</t>
  </si>
  <si>
    <t>UED.ktoe.BE.TRE.TRE.FOUNDRY.THERM.SOLIDS</t>
  </si>
  <si>
    <t>UED.ktoe.BE.TRE.TRE.FOUNDRY.THERM.LPG</t>
  </si>
  <si>
    <t>UED.ktoe.BE.TRE.TRE.FOUNDRY.THERM.DIESEL_LIQBIO</t>
  </si>
  <si>
    <t>UED.ktoe.BE.TRE.TRE.FOUNDRY.THERM.RFO</t>
  </si>
  <si>
    <t>UED.ktoe.BE.TRE.TRE.FOUNDRY.THERM.NG_BIOGAS</t>
  </si>
  <si>
    <t>UED.ktoe.BE.TRE.TRE.FOUNDRY.ELEC.ELEC</t>
  </si>
  <si>
    <t>UED.ktoe.BE.TRE.TRE.CONNECTION_THERM.THERM.NG_BIOGAS</t>
  </si>
  <si>
    <t>UED.ktoe.BE.TRE.TRE.CONNECTION_ELEC.ELEC.ELEC</t>
  </si>
  <si>
    <t>UED.ktoe.BE.TRE.TRE.HEAT_TREAT.THERM.TOTAL</t>
  </si>
  <si>
    <t>UED.ktoe.BE.TRE.TRE.HEAT_TREAT.THERM.SOLIDS</t>
  </si>
  <si>
    <t>UED.ktoe.BE.TRE.TRE.HEAT_TREAT.THERM.LPG</t>
  </si>
  <si>
    <t>UED.ktoe.BE.TRE.TRE.HEAT_TREAT.THERM.DIESEL_LIQBIO</t>
  </si>
  <si>
    <t>UED.ktoe.BE.TRE.TRE.HEAT_TREAT.THERM.RFO</t>
  </si>
  <si>
    <t>UED.ktoe.BE.TRE.TRE.HEAT_TREAT.THERM.NG_BIOGAS</t>
  </si>
  <si>
    <t>UED.ktoe.BE.TRE.TRE.HEAT_TREAT.ELEC.ELEC</t>
  </si>
  <si>
    <t>UED.ktoe.BE.TRE.TRE.PROCESSING.TOTAL.TOTAL</t>
  </si>
  <si>
    <t>UED.ktoe.BE.TRE.TRE.PROCESSING.STEAM.SOLIDS</t>
  </si>
  <si>
    <t>UED.ktoe.BE.TRE.TRE.PROCESSING.STEAM.RFG</t>
  </si>
  <si>
    <t>UED.ktoe.BE.TRE.TRE.PROCESSING.STEAM.LPG</t>
  </si>
  <si>
    <t>UED.ktoe.BE.TRE.TRE.PROCESSING.STEAM.DIESEL_LIQBIO</t>
  </si>
  <si>
    <t>UED.ktoe.BE.TRE.TRE.PROCESSING.STEAM.RFO</t>
  </si>
  <si>
    <t>UED.ktoe.BE.TRE.TRE.PROCESSING.STEAM.OTHER</t>
  </si>
  <si>
    <t>UED.ktoe.BE.TRE.TRE.PROCESSING.STEAM.NG_BIOGAS</t>
  </si>
  <si>
    <t>UED.ktoe.BE.TRE.TRE.PROCESSING.STEAM.DERIVED</t>
  </si>
  <si>
    <t>UED.ktoe.BE.TRE.TRE.PROCESSING.STEAM.BIOMASS_WASTE</t>
  </si>
  <si>
    <t>UED.ktoe.BE.TRE.TRE.PROCESSING.STEAM.STEAM_DISTR</t>
  </si>
  <si>
    <t>UED.ktoe.BE.TRE.TRE.GENERIC.MECH.ELEC</t>
  </si>
  <si>
    <t>UED.ktoe.BE.TRE.TRE.FINISHING.THERM.ELEC</t>
  </si>
  <si>
    <t>FUEL_EMI.ktCO2.BE.TRE.TRE.TOTAL.TOTAL.TOTAL</t>
  </si>
  <si>
    <t>FUEL_EMI.ktCO2.BE.TRE.TRE.LIGHT.GENERIC.ELEC</t>
  </si>
  <si>
    <t>FUEL_EMI.ktCO2.BE.TRE.TRE.AIRCOMP.GENERIC.ELEC</t>
  </si>
  <si>
    <t>FUEL_EMI.ktCO2.BE.TRE.TRE.MOTOR.GENERIC.ELEC</t>
  </si>
  <si>
    <t>FUEL_EMI.ktCO2.BE.TRE.TRE.FANS.GENERIC.ELEC</t>
  </si>
  <si>
    <t>FUEL_EMI.ktCO2.BE.TRE.TRE.LOW_ENTH.TOTAL.TOTAL</t>
  </si>
  <si>
    <t>FUEL_EMI.ktCO2.BE.TRE.TRE.LOW_ENTH.THERM.DIESEL_LIQBIO</t>
  </si>
  <si>
    <t>FUEL_EMI.ktCO2.BE.TRE.TRE.LOW_ENTH.THERM.NG_BIOGAS</t>
  </si>
  <si>
    <t>FUEL_EMI.ktCO2.BE.TRE.TRE.LOW_ENTH.THERM.SOLAR_GEO</t>
  </si>
  <si>
    <t>FUEL_EMI.ktCO2.BE.TRE.TRE.LOW_ENTH.HP.AMBIENT</t>
  </si>
  <si>
    <t>FUEL_EMI.ktCO2.BE.TRE.TRE.LOW_ENTH.THERM.ELEC</t>
  </si>
  <si>
    <t>FUEL_EMI.ktCO2.BE.TRE.TRE.FOUNDRY.THERM.TOTAL</t>
  </si>
  <si>
    <t>FUEL_EMI.ktCO2.BE.TRE.TRE.FOUNDRY.THERM.SOLIDS</t>
  </si>
  <si>
    <t>FUEL_EMI.ktCO2.BE.TRE.TRE.FOUNDRY.THERM.LPG</t>
  </si>
  <si>
    <t>FUEL_EMI.ktCO2.BE.TRE.TRE.FOUNDRY.THERM.DIESEL_LIQBIO</t>
  </si>
  <si>
    <t>FUEL_EMI.ktCO2.BE.TRE.TRE.FOUNDRY.THERM.RFO</t>
  </si>
  <si>
    <t>FUEL_EMI.ktCO2.BE.TRE.TRE.FOUNDRY.THERM.NG_BIOGAS</t>
  </si>
  <si>
    <t>FUEL_EMI.ktCO2.BE.TRE.TRE.FOUNDRY.ELEC.ELEC</t>
  </si>
  <si>
    <t>FUEL_EMI.ktCO2.BE.TRE.TRE.CONNECTION_THERM.THERM.NG_BIOGAS</t>
  </si>
  <si>
    <t>FUEL_EMI.ktCO2.BE.TRE.TRE.CONNECTION_ELEC.ELEC.ELEC</t>
  </si>
  <si>
    <t>FUEL_EMI.ktCO2.BE.TRE.TRE.HEAT_TREAT.THERM.TOTAL</t>
  </si>
  <si>
    <t>FUEL_EMI.ktCO2.BE.TRE.TRE.HEAT_TREAT.THERM.SOLIDS</t>
  </si>
  <si>
    <t>FUEL_EMI.ktCO2.BE.TRE.TRE.HEAT_TREAT.THERM.LPG</t>
  </si>
  <si>
    <t>FUEL_EMI.ktCO2.BE.TRE.TRE.HEAT_TREAT.THERM.DIESEL_LIQBIO</t>
  </si>
  <si>
    <t>FUEL_EMI.ktCO2.BE.TRE.TRE.HEAT_TREAT.THERM.RFO</t>
  </si>
  <si>
    <t>FUEL_EMI.ktCO2.BE.TRE.TRE.HEAT_TREAT.THERM.NG_BIOGAS</t>
  </si>
  <si>
    <t>FUEL_EMI.ktCO2.BE.TRE.TRE.HEAT_TREAT.ELEC.ELEC</t>
  </si>
  <si>
    <t>FUEL_EMI.ktCO2.BE.TRE.TRE.PROCESSING.TOTAL.TOTAL</t>
  </si>
  <si>
    <t>FUEL_EMI.ktCO2.BE.TRE.TRE.PROCESSING.STEAM.SOLIDS</t>
  </si>
  <si>
    <t>FUEL_EMI.ktCO2.BE.TRE.TRE.PROCESSING.STEAM.RFG</t>
  </si>
  <si>
    <t>FUEL_EMI.ktCO2.BE.TRE.TRE.PROCESSING.STEAM.LPG</t>
  </si>
  <si>
    <t>FUEL_EMI.ktCO2.BE.TRE.TRE.PROCESSING.STEAM.DIESEL_LIQBIO</t>
  </si>
  <si>
    <t>FUEL_EMI.ktCO2.BE.TRE.TRE.PROCESSING.STEAM.RFO</t>
  </si>
  <si>
    <t>FUEL_EMI.ktCO2.BE.TRE.TRE.PROCESSING.STEAM.OTHER</t>
  </si>
  <si>
    <t>FUEL_EMI.ktCO2.BE.TRE.TRE.PROCESSING.STEAM.NG_BIOGAS</t>
  </si>
  <si>
    <t>FUEL_EMI.ktCO2.BE.TRE.TRE.PROCESSING.STEAM.DERIVED</t>
  </si>
  <si>
    <t>FUEL_EMI.ktCO2.BE.TRE.TRE.PROCESSING.STEAM.BIOMASS_WASTE</t>
  </si>
  <si>
    <t>FUEL_EMI.ktCO2.BE.TRE.TRE.PROCESSING.STEAM.STEAM_DISTR</t>
  </si>
  <si>
    <t>FUEL_EMI.ktCO2.BE.TRE.TRE.GENERIC.MECH.ELEC</t>
  </si>
  <si>
    <t>FUEL_EMI.ktCO2.BE.TRE.TRE.FINISHING.THERM.ELEC</t>
  </si>
  <si>
    <t>VA.Meuro2023.BE.MAE.MAE</t>
  </si>
  <si>
    <t>OUTPUT.index.BE.MAE.MAE</t>
  </si>
  <si>
    <t>CAP.index.BE.MAE.MAE</t>
  </si>
  <si>
    <t>NEWCAP.index.BE.MAE.MAE</t>
  </si>
  <si>
    <t>FEC.ktoe.BE.MAE.MAE.TOTAL.TOTAL.TOTAL</t>
  </si>
  <si>
    <t>FEC.ktoe.BE.MAE.MAE.TOTAL.TOTAL.SOLIDS</t>
  </si>
  <si>
    <t>FEC.ktoe.BE.MAE.MAE.TOTAL.TOTAL.RFG</t>
  </si>
  <si>
    <t>FEC.ktoe.BE.MAE.MAE.TOTAL.TOTAL.LPG</t>
  </si>
  <si>
    <t>FEC.ktoe.BE.MAE.MAE.TOTAL.TOTAL.DIESEL</t>
  </si>
  <si>
    <t>FEC.ktoe.BE.MAE.MAE.TOTAL.TOTAL.RFO</t>
  </si>
  <si>
    <t>FEC.ktoe.BE.MAE.MAE.TOTAL.TOTAL.OTHER</t>
  </si>
  <si>
    <t>FEC.ktoe.BE.MAE.MAE.TOTAL.TOTAL.NG</t>
  </si>
  <si>
    <t>FEC.ktoe.BE.MAE.MAE.TOTAL.TOTAL.DERIVED</t>
  </si>
  <si>
    <t>FEC.ktoe.BE.MAE.MAE.TOTAL.TOTAL.BIOMASS_WASTE</t>
  </si>
  <si>
    <t>FEC.ktoe.BE.MAE.MAE.TOTAL.TOTAL.BIOGAS</t>
  </si>
  <si>
    <t>FEC.ktoe.BE.MAE.MAE.TOTAL.TOTAL.LIQBIO</t>
  </si>
  <si>
    <t>FEC.ktoe.BE.MAE.MAE.TOTAL.TOTAL.SOLAR</t>
  </si>
  <si>
    <t>FEC.ktoe.BE.MAE.MAE.TOTAL.TOTAL.GEO</t>
  </si>
  <si>
    <t>FEC.ktoe.BE.MAE.MAE.TOTAL.TOTAL.AMBIENT</t>
  </si>
  <si>
    <t>FEC.ktoe.BE.MAE.MAE.TOTAL.TOTAL.STEAM_DISTR</t>
  </si>
  <si>
    <t>FEC.ktoe.BE.MAE.MAE.TOTAL.TOTAL.ELEC</t>
  </si>
  <si>
    <t>FEC.ktoe.BE.MAE.MAE.LIGHT.GENERIC.ELEC</t>
  </si>
  <si>
    <t>FEC.ktoe.BE.MAE.MAE.AIRCOMP.GENERIC.ELEC</t>
  </si>
  <si>
    <t>FEC.ktoe.BE.MAE.MAE.MOTOR.GENERIC.ELEC</t>
  </si>
  <si>
    <t>FEC.ktoe.BE.MAE.MAE.FANS.GENERIC.ELEC</t>
  </si>
  <si>
    <t>FEC.ktoe.BE.MAE.MAE.LOW_ENTH.TOTAL.TOTAL</t>
  </si>
  <si>
    <t>FEC.ktoe.BE.MAE.MAE.LOW_ENTH.THERM.DIESEL_LIQBIO</t>
  </si>
  <si>
    <t>FEC.ktoe.BE.MAE.MAE.LOW_ENTH.THERM.NG_BIOGAS</t>
  </si>
  <si>
    <t>FEC.ktoe.BE.MAE.MAE.LOW_ENTH.THERM.SOLAR_GEO</t>
  </si>
  <si>
    <t>FEC.ktoe.BE.MAE.MAE.LOW_ENTH.HP.AMBIENT</t>
  </si>
  <si>
    <t>FEC.ktoe.BE.MAE.MAE.LOW_ENTH.THERM.ELEC</t>
  </si>
  <si>
    <t>Mach. Eq.: Foundries</t>
  </si>
  <si>
    <t>Mach. Eq.: Thermal Foundries</t>
  </si>
  <si>
    <t>FEC.ktoe.BE.MAE.MAE.FOUNDRY.THERM.TOTAL</t>
  </si>
  <si>
    <t>FEC.ktoe.BE.MAE.MAE.FOUNDRY.THERM.SOLIDS</t>
  </si>
  <si>
    <t>FEC.ktoe.BE.MAE.MAE.FOUNDRY.THERM.LPG</t>
  </si>
  <si>
    <t>FEC.ktoe.BE.MAE.MAE.FOUNDRY.THERM.DIESEL_LIQBIO</t>
  </si>
  <si>
    <t>FEC.ktoe.BE.MAE.MAE.FOUNDRY.THERM.RFO</t>
  </si>
  <si>
    <t>FEC.ktoe.BE.MAE.MAE.FOUNDRY.THERM.NG_BIOGAS</t>
  </si>
  <si>
    <t>Mach. Eq.: Electric Foundries</t>
  </si>
  <si>
    <t>FEC.ktoe.BE.MAE.MAE.FOUNDRY.ELEC.ELEC</t>
  </si>
  <si>
    <t>Mach. Eq.: Connection techniques</t>
  </si>
  <si>
    <t>Mach. Eq.: Thermal connection</t>
  </si>
  <si>
    <t>FEC.ktoe.BE.MAE.MAE.CONNECTION_THERM.THERM.NG_BIOGAS</t>
  </si>
  <si>
    <t>Mach. Eq.: Electric connection</t>
  </si>
  <si>
    <t>FEC.ktoe.BE.MAE.MAE.CONNECTION_ELEC.ELEC.ELEC</t>
  </si>
  <si>
    <t>Mach. Eq.: Heat treatment</t>
  </si>
  <si>
    <t>Mach. Eq.: Heat treatment - Thermal</t>
  </si>
  <si>
    <t>FEC.ktoe.BE.MAE.MAE.HEAT_TREAT.THERM.TOTAL</t>
  </si>
  <si>
    <t>FEC.ktoe.BE.MAE.MAE.HEAT_TREAT.THERM.SOLIDS</t>
  </si>
  <si>
    <t>FEC.ktoe.BE.MAE.MAE.HEAT_TREAT.THERM.LPG</t>
  </si>
  <si>
    <t>FEC.ktoe.BE.MAE.MAE.HEAT_TREAT.THERM.DIESEL_LIQBIO</t>
  </si>
  <si>
    <t>FEC.ktoe.BE.MAE.MAE.HEAT_TREAT.THERM.RFO</t>
  </si>
  <si>
    <t>FEC.ktoe.BE.MAE.MAE.HEAT_TREAT.THERM.NG_BIOGAS</t>
  </si>
  <si>
    <t>Mach. Eq.: Heat treatment - Electric</t>
  </si>
  <si>
    <t>FEC.ktoe.BE.MAE.MAE.HEAT_TREAT.ELEC.ELEC</t>
  </si>
  <si>
    <t>Mach. Eq.: Steam processing</t>
  </si>
  <si>
    <t>FEC.ktoe.BE.MAE.MAE.PROCESSING.TOTAL.TOTAL</t>
  </si>
  <si>
    <t>FEC.ktoe.BE.MAE.MAE.PROCESSING.STEAM.SOLIDS</t>
  </si>
  <si>
    <t>FEC.ktoe.BE.MAE.MAE.PROCESSING.STEAM.RFG</t>
  </si>
  <si>
    <t>FEC.ktoe.BE.MAE.MAE.PROCESSING.STEAM.LPG</t>
  </si>
  <si>
    <t>FEC.ktoe.BE.MAE.MAE.PROCESSING.STEAM.DIESEL_LIQBIO</t>
  </si>
  <si>
    <t>FEC.ktoe.BE.MAE.MAE.PROCESSING.STEAM.RFO</t>
  </si>
  <si>
    <t>FEC.ktoe.BE.MAE.MAE.PROCESSING.STEAM.OTHER</t>
  </si>
  <si>
    <t>FEC.ktoe.BE.MAE.MAE.PROCESSING.STEAM.NG_BIOGAS</t>
  </si>
  <si>
    <t>FEC.ktoe.BE.MAE.MAE.PROCESSING.STEAM.DERIVED</t>
  </si>
  <si>
    <t>FEC.ktoe.BE.MAE.MAE.PROCESSING.STEAM.BIOMASS_WASTE</t>
  </si>
  <si>
    <t>FEC.ktoe.BE.MAE.MAE.PROCESSING.STEAM.STEAM_DISTR</t>
  </si>
  <si>
    <t>Mach. Eq.: General machinery</t>
  </si>
  <si>
    <t>FEC.ktoe.BE.MAE.MAE.GENERIC.MECH.ELEC</t>
  </si>
  <si>
    <t>Mach. Eq.: Product finishing</t>
  </si>
  <si>
    <t>FEC.ktoe.BE.MAE.MAE.FINISHING.THERM.ELEC</t>
  </si>
  <si>
    <t>UED.ktoe.BE.MAE.MAE.TOTAL.TOTAL.TOTAL</t>
  </si>
  <si>
    <t>UED.ktoe.BE.MAE.MAE.LIGHT.GENERIC.ELEC</t>
  </si>
  <si>
    <t>UED.ktoe.BE.MAE.MAE.AIRCOMP.GENERIC.ELEC</t>
  </si>
  <si>
    <t>UED.ktoe.BE.MAE.MAE.MOTOR.GENERIC.ELEC</t>
  </si>
  <si>
    <t>UED.ktoe.BE.MAE.MAE.FANS.GENERIC.ELEC</t>
  </si>
  <si>
    <t>UED.ktoe.BE.MAE.MAE.LOW_ENTH.TOTAL.TOTAL</t>
  </si>
  <si>
    <t>UED.ktoe.BE.MAE.MAE.LOW_ENTH.THERM.DIESEL_LIQBIO</t>
  </si>
  <si>
    <t>UED.ktoe.BE.MAE.MAE.LOW_ENTH.THERM.NG_BIOGAS</t>
  </si>
  <si>
    <t>UED.ktoe.BE.MAE.MAE.LOW_ENTH.THERM.SOLAR_GEO</t>
  </si>
  <si>
    <t>UED.ktoe.BE.MAE.MAE.LOW_ENTH.HP.AMBIENT</t>
  </si>
  <si>
    <t>UED.ktoe.BE.MAE.MAE.LOW_ENTH.THERM.ELEC</t>
  </si>
  <si>
    <t>UED.ktoe.BE.MAE.MAE.FOUNDRY.THERM.TOTAL</t>
  </si>
  <si>
    <t>UED.ktoe.BE.MAE.MAE.FOUNDRY.THERM.SOLIDS</t>
  </si>
  <si>
    <t>UED.ktoe.BE.MAE.MAE.FOUNDRY.THERM.LPG</t>
  </si>
  <si>
    <t>UED.ktoe.BE.MAE.MAE.FOUNDRY.THERM.DIESEL_LIQBIO</t>
  </si>
  <si>
    <t>UED.ktoe.BE.MAE.MAE.FOUNDRY.THERM.RFO</t>
  </si>
  <si>
    <t>UED.ktoe.BE.MAE.MAE.FOUNDRY.THERM.NG_BIOGAS</t>
  </si>
  <si>
    <t>UED.ktoe.BE.MAE.MAE.FOUNDRY.ELEC.ELEC</t>
  </si>
  <si>
    <t>UED.ktoe.BE.MAE.MAE.CONNECTION_THERM.THERM.NG_BIOGAS</t>
  </si>
  <si>
    <t>UED.ktoe.BE.MAE.MAE.CONNECTION_ELEC.ELEC.ELEC</t>
  </si>
  <si>
    <t>UED.ktoe.BE.MAE.MAE.HEAT_TREAT.THERM.TOTAL</t>
  </si>
  <si>
    <t>UED.ktoe.BE.MAE.MAE.HEAT_TREAT.THERM.SOLIDS</t>
  </si>
  <si>
    <t>UED.ktoe.BE.MAE.MAE.HEAT_TREAT.THERM.LPG</t>
  </si>
  <si>
    <t>UED.ktoe.BE.MAE.MAE.HEAT_TREAT.THERM.DIESEL_LIQBIO</t>
  </si>
  <si>
    <t>UED.ktoe.BE.MAE.MAE.HEAT_TREAT.THERM.RFO</t>
  </si>
  <si>
    <t>UED.ktoe.BE.MAE.MAE.HEAT_TREAT.THERM.NG_BIOGAS</t>
  </si>
  <si>
    <t>UED.ktoe.BE.MAE.MAE.HEAT_TREAT.ELEC.ELEC</t>
  </si>
  <si>
    <t>UED.ktoe.BE.MAE.MAE.PROCESSING.TOTAL.TOTAL</t>
  </si>
  <si>
    <t>UED.ktoe.BE.MAE.MAE.PROCESSING.STEAM.SOLIDS</t>
  </si>
  <si>
    <t>UED.ktoe.BE.MAE.MAE.PROCESSING.STEAM.RFG</t>
  </si>
  <si>
    <t>UED.ktoe.BE.MAE.MAE.PROCESSING.STEAM.LPG</t>
  </si>
  <si>
    <t>UED.ktoe.BE.MAE.MAE.PROCESSING.STEAM.DIESEL_LIQBIO</t>
  </si>
  <si>
    <t>UED.ktoe.BE.MAE.MAE.PROCESSING.STEAM.RFO</t>
  </si>
  <si>
    <t>UED.ktoe.BE.MAE.MAE.PROCESSING.STEAM.OTHER</t>
  </si>
  <si>
    <t>UED.ktoe.BE.MAE.MAE.PROCESSING.STEAM.NG_BIOGAS</t>
  </si>
  <si>
    <t>UED.ktoe.BE.MAE.MAE.PROCESSING.STEAM.DERIVED</t>
  </si>
  <si>
    <t>UED.ktoe.BE.MAE.MAE.PROCESSING.STEAM.BIOMASS_WASTE</t>
  </si>
  <si>
    <t>UED.ktoe.BE.MAE.MAE.PROCESSING.STEAM.STEAM_DISTR</t>
  </si>
  <si>
    <t>UED.ktoe.BE.MAE.MAE.GENERIC.MECH.ELEC</t>
  </si>
  <si>
    <t>UED.ktoe.BE.MAE.MAE.FINISHING.THERM.ELEC</t>
  </si>
  <si>
    <t>FUEL_EMI.ktCO2.BE.MAE.MAE.TOTAL.TOTAL.TOTAL</t>
  </si>
  <si>
    <t>FUEL_EMI.ktCO2.BE.MAE.MAE.LIGHT.GENERIC.ELEC</t>
  </si>
  <si>
    <t>FUEL_EMI.ktCO2.BE.MAE.MAE.AIRCOMP.GENERIC.ELEC</t>
  </si>
  <si>
    <t>FUEL_EMI.ktCO2.BE.MAE.MAE.MOTOR.GENERIC.ELEC</t>
  </si>
  <si>
    <t>FUEL_EMI.ktCO2.BE.MAE.MAE.FANS.GENERIC.ELEC</t>
  </si>
  <si>
    <t>FUEL_EMI.ktCO2.BE.MAE.MAE.LOW_ENTH.TOTAL.TOTAL</t>
  </si>
  <si>
    <t>FUEL_EMI.ktCO2.BE.MAE.MAE.LOW_ENTH.THERM.DIESEL_LIQBIO</t>
  </si>
  <si>
    <t>FUEL_EMI.ktCO2.BE.MAE.MAE.LOW_ENTH.THERM.NG_BIOGAS</t>
  </si>
  <si>
    <t>FUEL_EMI.ktCO2.BE.MAE.MAE.LOW_ENTH.THERM.SOLAR_GEO</t>
  </si>
  <si>
    <t>FUEL_EMI.ktCO2.BE.MAE.MAE.LOW_ENTH.HP.AMBIENT</t>
  </si>
  <si>
    <t>FUEL_EMI.ktCO2.BE.MAE.MAE.LOW_ENTH.THERM.ELEC</t>
  </si>
  <si>
    <t>FUEL_EMI.ktCO2.BE.MAE.MAE.FOUNDRY.THERM.TOTAL</t>
  </si>
  <si>
    <t>FUEL_EMI.ktCO2.BE.MAE.MAE.FOUNDRY.THERM.SOLIDS</t>
  </si>
  <si>
    <t>FUEL_EMI.ktCO2.BE.MAE.MAE.FOUNDRY.THERM.LPG</t>
  </si>
  <si>
    <t>FUEL_EMI.ktCO2.BE.MAE.MAE.FOUNDRY.THERM.DIESEL_LIQBIO</t>
  </si>
  <si>
    <t>FUEL_EMI.ktCO2.BE.MAE.MAE.FOUNDRY.THERM.RFO</t>
  </si>
  <si>
    <t>FUEL_EMI.ktCO2.BE.MAE.MAE.FOUNDRY.THERM.NG_BIOGAS</t>
  </si>
  <si>
    <t>FUEL_EMI.ktCO2.BE.MAE.MAE.FOUNDRY.ELEC.ELEC</t>
  </si>
  <si>
    <t>FUEL_EMI.ktCO2.BE.MAE.MAE.CONNECTION_THERM.THERM.NG_BIOGAS</t>
  </si>
  <si>
    <t>FUEL_EMI.ktCO2.BE.MAE.MAE.CONNECTION_ELEC.ELEC.ELEC</t>
  </si>
  <si>
    <t>FUEL_EMI.ktCO2.BE.MAE.MAE.HEAT_TREAT.THERM.TOTAL</t>
  </si>
  <si>
    <t>FUEL_EMI.ktCO2.BE.MAE.MAE.HEAT_TREAT.THERM.SOLIDS</t>
  </si>
  <si>
    <t>FUEL_EMI.ktCO2.BE.MAE.MAE.HEAT_TREAT.THERM.LPG</t>
  </si>
  <si>
    <t>FUEL_EMI.ktCO2.BE.MAE.MAE.HEAT_TREAT.THERM.DIESEL_LIQBIO</t>
  </si>
  <si>
    <t>FUEL_EMI.ktCO2.BE.MAE.MAE.HEAT_TREAT.THERM.RFO</t>
  </si>
  <si>
    <t>FUEL_EMI.ktCO2.BE.MAE.MAE.HEAT_TREAT.THERM.NG_BIOGAS</t>
  </si>
  <si>
    <t>FUEL_EMI.ktCO2.BE.MAE.MAE.HEAT_TREAT.ELEC.ELEC</t>
  </si>
  <si>
    <t>FUEL_EMI.ktCO2.BE.MAE.MAE.PROCESSING.TOTAL.TOTAL</t>
  </si>
  <si>
    <t>FUEL_EMI.ktCO2.BE.MAE.MAE.PROCESSING.STEAM.SOLIDS</t>
  </si>
  <si>
    <t>FUEL_EMI.ktCO2.BE.MAE.MAE.PROCESSING.STEAM.RFG</t>
  </si>
  <si>
    <t>FUEL_EMI.ktCO2.BE.MAE.MAE.PROCESSING.STEAM.LPG</t>
  </si>
  <si>
    <t>FUEL_EMI.ktCO2.BE.MAE.MAE.PROCESSING.STEAM.DIESEL_LIQBIO</t>
  </si>
  <si>
    <t>FUEL_EMI.ktCO2.BE.MAE.MAE.PROCESSING.STEAM.RFO</t>
  </si>
  <si>
    <t>FUEL_EMI.ktCO2.BE.MAE.MAE.PROCESSING.STEAM.OTHER</t>
  </si>
  <si>
    <t>FUEL_EMI.ktCO2.BE.MAE.MAE.PROCESSING.STEAM.NG_BIOGAS</t>
  </si>
  <si>
    <t>FUEL_EMI.ktCO2.BE.MAE.MAE.PROCESSING.STEAM.DERIVED</t>
  </si>
  <si>
    <t>FUEL_EMI.ktCO2.BE.MAE.MAE.PROCESSING.STEAM.BIOMASS_WASTE</t>
  </si>
  <si>
    <t>FUEL_EMI.ktCO2.BE.MAE.MAE.PROCESSING.STEAM.STEAM_DISTR</t>
  </si>
  <si>
    <t>FUEL_EMI.ktCO2.BE.MAE.MAE.GENERIC.MECH.ELEC</t>
  </si>
  <si>
    <t>FUEL_EMI.ktCO2.BE.MAE.MAE.FINISHING.THERM.ELEC</t>
  </si>
  <si>
    <t>VA.Meuro2023.BE.TEL.TEL</t>
  </si>
  <si>
    <t>OUTPUT.index.BE.TEL.TEL</t>
  </si>
  <si>
    <t>CAP.index.BE.TEL.TEL</t>
  </si>
  <si>
    <t>NEWCAP.index.BE.TEL.TEL</t>
  </si>
  <si>
    <t>FEC.ktoe.BE.TEL.TEL.TOTAL.TOTAL.TOTAL</t>
  </si>
  <si>
    <t>FEC.ktoe.BE.TEL.TEL.TOTAL.TOTAL.SOLIDS</t>
  </si>
  <si>
    <t>FEC.ktoe.BE.TEL.TEL.TOTAL.TOTAL.RFG</t>
  </si>
  <si>
    <t>FEC.ktoe.BE.TEL.TEL.TOTAL.TOTAL.LPG</t>
  </si>
  <si>
    <t>FEC.ktoe.BE.TEL.TEL.TOTAL.TOTAL.DIESEL</t>
  </si>
  <si>
    <t>FEC.ktoe.BE.TEL.TEL.TOTAL.TOTAL.RFO</t>
  </si>
  <si>
    <t>FEC.ktoe.BE.TEL.TEL.TOTAL.TOTAL.OTHER</t>
  </si>
  <si>
    <t>FEC.ktoe.BE.TEL.TEL.TOTAL.TOTAL.NG</t>
  </si>
  <si>
    <t>FEC.ktoe.BE.TEL.TEL.TOTAL.TOTAL.DERIVED</t>
  </si>
  <si>
    <t>FEC.ktoe.BE.TEL.TEL.TOTAL.TOTAL.BIOMASS_WASTE</t>
  </si>
  <si>
    <t>FEC.ktoe.BE.TEL.TEL.TOTAL.TOTAL.BIOGAS</t>
  </si>
  <si>
    <t>FEC.ktoe.BE.TEL.TEL.TOTAL.TOTAL.LIQBIO</t>
  </si>
  <si>
    <t>FEC.ktoe.BE.TEL.TEL.TOTAL.TOTAL.SOLAR</t>
  </si>
  <si>
    <t>FEC.ktoe.BE.TEL.TEL.TOTAL.TOTAL.GEO</t>
  </si>
  <si>
    <t>FEC.ktoe.BE.TEL.TEL.TOTAL.TOTAL.AMBIENT</t>
  </si>
  <si>
    <t>FEC.ktoe.BE.TEL.TEL.TOTAL.TOTAL.STEAM_DISTR</t>
  </si>
  <si>
    <t>FEC.ktoe.BE.TEL.TEL.TOTAL.TOTAL.ELEC</t>
  </si>
  <si>
    <t>FEC.ktoe.BE.TEL.TEL.LIGHT.GENERIC.ELEC</t>
  </si>
  <si>
    <t>FEC.ktoe.BE.TEL.TEL.AIRCOMP.GENERIC.ELEC</t>
  </si>
  <si>
    <t>FEC.ktoe.BE.TEL.TEL.MOTOR.GENERIC.ELEC</t>
  </si>
  <si>
    <t>FEC.ktoe.BE.TEL.TEL.FANS.GENERIC.ELEC</t>
  </si>
  <si>
    <t>FEC.ktoe.BE.TEL.TEL.LOW_ENTH.TOTAL.TOTAL</t>
  </si>
  <si>
    <t>FEC.ktoe.BE.TEL.TEL.LOW_ENTH.THERM.DIESEL_LIQBIO</t>
  </si>
  <si>
    <t>FEC.ktoe.BE.TEL.TEL.LOW_ENTH.THERM.NG_BIOGAS</t>
  </si>
  <si>
    <t>FEC.ktoe.BE.TEL.TEL.LOW_ENTH.THERM.SOLAR_GEO</t>
  </si>
  <si>
    <t>FEC.ktoe.BE.TEL.TEL.LOW_ENTH.HP.AMBIENT</t>
  </si>
  <si>
    <t>FEC.ktoe.BE.TEL.TEL.LOW_ENTH.THERM.ELEC</t>
  </si>
  <si>
    <t>Textiles: Pretreatment with steam</t>
  </si>
  <si>
    <t>FEC.ktoe.BE.TEL.TEL.PRETREAT.TOTAL.TOTAL</t>
  </si>
  <si>
    <t>FEC.ktoe.BE.TEL.TEL.PRETREAT.STEAM.SOLIDS</t>
  </si>
  <si>
    <t>FEC.ktoe.BE.TEL.TEL.PRETREAT.STEAM.RFG</t>
  </si>
  <si>
    <t>FEC.ktoe.BE.TEL.TEL.PRETREAT.STEAM.LPG</t>
  </si>
  <si>
    <t>FEC.ktoe.BE.TEL.TEL.PRETREAT.STEAM.DIESEL_LIQBIO</t>
  </si>
  <si>
    <t>FEC.ktoe.BE.TEL.TEL.PRETREAT.STEAM.RFO</t>
  </si>
  <si>
    <t>FEC.ktoe.BE.TEL.TEL.PRETREAT.STEAM.OTHER</t>
  </si>
  <si>
    <t>FEC.ktoe.BE.TEL.TEL.PRETREAT.STEAM.NG_BIOGAS</t>
  </si>
  <si>
    <t>FEC.ktoe.BE.TEL.TEL.PRETREAT.STEAM.DERIVED</t>
  </si>
  <si>
    <t>FEC.ktoe.BE.TEL.TEL.PRETREAT.STEAM.BIOMASS_WASTE</t>
  </si>
  <si>
    <t>FEC.ktoe.BE.TEL.TEL.PRETREAT.STEAM.STEAM_DISTR</t>
  </si>
  <si>
    <t>Textiles: Wet processing with steam</t>
  </si>
  <si>
    <t>FEC.ktoe.BE.TEL.TEL.PROCESSING.TOTAL.TOTAL</t>
  </si>
  <si>
    <t>FEC.ktoe.BE.TEL.TEL.PROCESSING.STEAM.SOLIDS</t>
  </si>
  <si>
    <t>FEC.ktoe.BE.TEL.TEL.PROCESSING.STEAM.RFG</t>
  </si>
  <si>
    <t>FEC.ktoe.BE.TEL.TEL.PROCESSING.STEAM.LPG</t>
  </si>
  <si>
    <t>FEC.ktoe.BE.TEL.TEL.PROCESSING.STEAM.DIESEL_LIQBIO</t>
  </si>
  <si>
    <t>FEC.ktoe.BE.TEL.TEL.PROCESSING.STEAM.RFO</t>
  </si>
  <si>
    <t>FEC.ktoe.BE.TEL.TEL.PROCESSING.STEAM.OTHER</t>
  </si>
  <si>
    <t>FEC.ktoe.BE.TEL.TEL.PROCESSING.STEAM.NG_BIOGAS</t>
  </si>
  <si>
    <t>FEC.ktoe.BE.TEL.TEL.PROCESSING.STEAM.DERIVED</t>
  </si>
  <si>
    <t>FEC.ktoe.BE.TEL.TEL.PROCESSING.STEAM.BIOMASS_WASTE</t>
  </si>
  <si>
    <t>FEC.ktoe.BE.TEL.TEL.PROCESSING.STEAM.STEAM_DISTR</t>
  </si>
  <si>
    <t>Textiles: Electric general machinery</t>
  </si>
  <si>
    <t>FEC.ktoe.BE.TEL.TEL.GENERIC.MECH.ELEC</t>
  </si>
  <si>
    <t>Textiles: Drying</t>
  </si>
  <si>
    <t>Textiles: Thermal drying</t>
  </si>
  <si>
    <t>FEC.ktoe.BE.TEL.TEL.DRYING.TOTAL.TOTAL</t>
  </si>
  <si>
    <t>FEC.ktoe.BE.TEL.TEL.DRYING.THERM.SOLIDS</t>
  </si>
  <si>
    <t>FEC.ktoe.BE.TEL.TEL.DRYING.THERM.LPG</t>
  </si>
  <si>
    <t>FEC.ktoe.BE.TEL.TEL.DRYING.THERM.DIESEL_LIQBIO</t>
  </si>
  <si>
    <t>FEC.ktoe.BE.TEL.TEL.DRYING.THERM.RFO</t>
  </si>
  <si>
    <t>FEC.ktoe.BE.TEL.TEL.DRYING.THERM.NG_BIOGAS</t>
  </si>
  <si>
    <t>Textiles: Steam drying</t>
  </si>
  <si>
    <t>FEC.ktoe.BE.TEL.TEL.DRYING_STEAM.TOTAL.TOTAL</t>
  </si>
  <si>
    <t>FEC.ktoe.BE.TEL.TEL.DRYING_STEAM.STEAM.SOLIDS</t>
  </si>
  <si>
    <t>FEC.ktoe.BE.TEL.TEL.DRYING_STEAM.STEAM.RFG</t>
  </si>
  <si>
    <t>FEC.ktoe.BE.TEL.TEL.DRYING_STEAM.STEAM.LPG</t>
  </si>
  <si>
    <t>FEC.ktoe.BE.TEL.TEL.DRYING_STEAM.STEAM.DIESEL_LIQBIO</t>
  </si>
  <si>
    <t>FEC.ktoe.BE.TEL.TEL.DRYING_STEAM.STEAM.RFO</t>
  </si>
  <si>
    <t>FEC.ktoe.BE.TEL.TEL.DRYING_STEAM.STEAM.OTHER</t>
  </si>
  <si>
    <t>FEC.ktoe.BE.TEL.TEL.DRYING_STEAM.STEAM.NG_BIOGAS</t>
  </si>
  <si>
    <t>FEC.ktoe.BE.TEL.TEL.DRYING_STEAM.STEAM.DERIVED</t>
  </si>
  <si>
    <t>FEC.ktoe.BE.TEL.TEL.DRYING_STEAM.STEAM.BIOMASS_WASTE</t>
  </si>
  <si>
    <t>FEC.ktoe.BE.TEL.TEL.DRYING_STEAM.STEAM.STEAM_DISTR</t>
  </si>
  <si>
    <t>Textiles: Electric drying</t>
  </si>
  <si>
    <t>FEC.ktoe.BE.TEL.TEL.DRYING_ELEC.ELEC.ELEC</t>
  </si>
  <si>
    <t>Textiles: Microwave drying</t>
  </si>
  <si>
    <t>FEC.ktoe.BE.TEL.TEL.DRYING_MICROW.MICROW.ELEC</t>
  </si>
  <si>
    <t>Textiles: Finishing Electric</t>
  </si>
  <si>
    <t>FEC.ktoe.BE.TEL.TEL.FINISHING.THERM.ELEC</t>
  </si>
  <si>
    <t>UED.ktoe.BE.TEL.TEL.TOTAL.TOTAL.TOTAL</t>
  </si>
  <si>
    <t>UED.ktoe.BE.TEL.TEL.LIGHT.GENERIC.ELEC</t>
  </si>
  <si>
    <t>UED.ktoe.BE.TEL.TEL.AIRCOMP.GENERIC.ELEC</t>
  </si>
  <si>
    <t>UED.ktoe.BE.TEL.TEL.MOTOR.GENERIC.ELEC</t>
  </si>
  <si>
    <t>UED.ktoe.BE.TEL.TEL.FANS.GENERIC.ELEC</t>
  </si>
  <si>
    <t>UED.ktoe.BE.TEL.TEL.LOW_ENTH.TOTAL.TOTAL</t>
  </si>
  <si>
    <t>UED.ktoe.BE.TEL.TEL.LOW_ENTH.THERM.DIESEL_LIQBIO</t>
  </si>
  <si>
    <t>UED.ktoe.BE.TEL.TEL.LOW_ENTH.THERM.NG_BIOGAS</t>
  </si>
  <si>
    <t>UED.ktoe.BE.TEL.TEL.LOW_ENTH.THERM.SOLAR_GEO</t>
  </si>
  <si>
    <t>UED.ktoe.BE.TEL.TEL.LOW_ENTH.HP.AMBIENT</t>
  </si>
  <si>
    <t>UED.ktoe.BE.TEL.TEL.LOW_ENTH.THERM.ELEC</t>
  </si>
  <si>
    <t>UED.ktoe.BE.TEL.TEL.PRETREAT.TOTAL.TOTAL</t>
  </si>
  <si>
    <t>UED.ktoe.BE.TEL.TEL.PRETREAT.STEAM.SOLIDS</t>
  </si>
  <si>
    <t>UED.ktoe.BE.TEL.TEL.PRETREAT.STEAM.RFG</t>
  </si>
  <si>
    <t>UED.ktoe.BE.TEL.TEL.PRETREAT.STEAM.LPG</t>
  </si>
  <si>
    <t>UED.ktoe.BE.TEL.TEL.PRETREAT.STEAM.DIESEL_LIQBIO</t>
  </si>
  <si>
    <t>UED.ktoe.BE.TEL.TEL.PRETREAT.STEAM.RFO</t>
  </si>
  <si>
    <t>UED.ktoe.BE.TEL.TEL.PRETREAT.STEAM.OTHER</t>
  </si>
  <si>
    <t>UED.ktoe.BE.TEL.TEL.PRETREAT.STEAM.NG_BIOGAS</t>
  </si>
  <si>
    <t>UED.ktoe.BE.TEL.TEL.PRETREAT.STEAM.DERIVED</t>
  </si>
  <si>
    <t>UED.ktoe.BE.TEL.TEL.PRETREAT.STEAM.BIOMASS_WASTE</t>
  </si>
  <si>
    <t>UED.ktoe.BE.TEL.TEL.PRETREAT.STEAM.STEAM_DISTR</t>
  </si>
  <si>
    <t>UED.ktoe.BE.TEL.TEL.PROCESSING.TOTAL.TOTAL</t>
  </si>
  <si>
    <t>UED.ktoe.BE.TEL.TEL.PROCESSING.STEAM.SOLIDS</t>
  </si>
  <si>
    <t>UED.ktoe.BE.TEL.TEL.PROCESSING.STEAM.RFG</t>
  </si>
  <si>
    <t>UED.ktoe.BE.TEL.TEL.PROCESSING.STEAM.LPG</t>
  </si>
  <si>
    <t>UED.ktoe.BE.TEL.TEL.PROCESSING.STEAM.DIESEL_LIQBIO</t>
  </si>
  <si>
    <t>UED.ktoe.BE.TEL.TEL.PROCESSING.STEAM.RFO</t>
  </si>
  <si>
    <t>UED.ktoe.BE.TEL.TEL.PROCESSING.STEAM.OTHER</t>
  </si>
  <si>
    <t>UED.ktoe.BE.TEL.TEL.PROCESSING.STEAM.NG_BIOGAS</t>
  </si>
  <si>
    <t>UED.ktoe.BE.TEL.TEL.PROCESSING.STEAM.DERIVED</t>
  </si>
  <si>
    <t>UED.ktoe.BE.TEL.TEL.PROCESSING.STEAM.BIOMASS_WASTE</t>
  </si>
  <si>
    <t>UED.ktoe.BE.TEL.TEL.PROCESSING.STEAM.STEAM_DISTR</t>
  </si>
  <si>
    <t>UED.ktoe.BE.TEL.TEL.GENERIC.MECH.ELEC</t>
  </si>
  <si>
    <t>UED.ktoe.BE.TEL.TEL.DRYING.TOTAL.TOTAL</t>
  </si>
  <si>
    <t>UED.ktoe.BE.TEL.TEL.DRYING.THERM.SOLIDS</t>
  </si>
  <si>
    <t>UED.ktoe.BE.TEL.TEL.DRYING.THERM.LPG</t>
  </si>
  <si>
    <t>UED.ktoe.BE.TEL.TEL.DRYING.THERM.DIESEL_LIQBIO</t>
  </si>
  <si>
    <t>UED.ktoe.BE.TEL.TEL.DRYING.THERM.RFO</t>
  </si>
  <si>
    <t>UED.ktoe.BE.TEL.TEL.DRYING.THERM.NG_BIOGAS</t>
  </si>
  <si>
    <t>UED.ktoe.BE.TEL.TEL.DRYING_STEAM.TOTAL.TOTAL</t>
  </si>
  <si>
    <t>UED.ktoe.BE.TEL.TEL.DRYING_STEAM.STEAM.SOLIDS</t>
  </si>
  <si>
    <t>UED.ktoe.BE.TEL.TEL.DRYING_STEAM.STEAM.RFG</t>
  </si>
  <si>
    <t>UED.ktoe.BE.TEL.TEL.DRYING_STEAM.STEAM.LPG</t>
  </si>
  <si>
    <t>UED.ktoe.BE.TEL.TEL.DRYING_STEAM.STEAM.DIESEL_LIQBIO</t>
  </si>
  <si>
    <t>UED.ktoe.BE.TEL.TEL.DRYING_STEAM.STEAM.RFO</t>
  </si>
  <si>
    <t>UED.ktoe.BE.TEL.TEL.DRYING_STEAM.STEAM.OTHER</t>
  </si>
  <si>
    <t>UED.ktoe.BE.TEL.TEL.DRYING_STEAM.STEAM.NG_BIOGAS</t>
  </si>
  <si>
    <t>UED.ktoe.BE.TEL.TEL.DRYING_STEAM.STEAM.DERIVED</t>
  </si>
  <si>
    <t>UED.ktoe.BE.TEL.TEL.DRYING_STEAM.STEAM.BIOMASS_WASTE</t>
  </si>
  <si>
    <t>UED.ktoe.BE.TEL.TEL.DRYING_STEAM.STEAM.STEAM_DISTR</t>
  </si>
  <si>
    <t>UED.ktoe.BE.TEL.TEL.DRYING_ELEC.ELEC.ELEC</t>
  </si>
  <si>
    <t>UED.ktoe.BE.TEL.TEL.DRYING_MICROW.MICROW.ELEC</t>
  </si>
  <si>
    <t>UED.ktoe.BE.TEL.TEL.FINISHING.THERM.ELEC</t>
  </si>
  <si>
    <t>FUEL_EMI.ktCO2.BE.TEL.TEL.TOTAL.TOTAL.TOTAL</t>
  </si>
  <si>
    <t>FUEL_EMI.ktCO2.BE.TEL.TEL.LIGHT.GENERIC.ELEC</t>
  </si>
  <si>
    <t>FUEL_EMI.ktCO2.BE.TEL.TEL.AIRCOMP.GENERIC.ELEC</t>
  </si>
  <si>
    <t>FUEL_EMI.ktCO2.BE.TEL.TEL.MOTOR.GENERIC.ELEC</t>
  </si>
  <si>
    <t>FUEL_EMI.ktCO2.BE.TEL.TEL.FANS.GENERIC.ELEC</t>
  </si>
  <si>
    <t>FUEL_EMI.ktCO2.BE.TEL.TEL.LOW_ENTH.TOTAL.TOTAL</t>
  </si>
  <si>
    <t>FUEL_EMI.ktCO2.BE.TEL.TEL.LOW_ENTH.THERM.DIESEL_LIQBIO</t>
  </si>
  <si>
    <t>FUEL_EMI.ktCO2.BE.TEL.TEL.LOW_ENTH.THERM.NG_BIOGAS</t>
  </si>
  <si>
    <t>FUEL_EMI.ktCO2.BE.TEL.TEL.LOW_ENTH.THERM.SOLAR_GEO</t>
  </si>
  <si>
    <t>FUEL_EMI.ktCO2.BE.TEL.TEL.LOW_ENTH.HP.AMBIENT</t>
  </si>
  <si>
    <t>FUEL_EMI.ktCO2.BE.TEL.TEL.LOW_ENTH.THERM.ELEC</t>
  </si>
  <si>
    <t>FUEL_EMI.ktCO2.BE.TEL.TEL.PRETREAT.TOTAL.TOTAL</t>
  </si>
  <si>
    <t>FUEL_EMI.ktCO2.BE.TEL.TEL.PRETREAT.STEAM.SOLIDS</t>
  </si>
  <si>
    <t>FUEL_EMI.ktCO2.BE.TEL.TEL.PRETREAT.STEAM.RFG</t>
  </si>
  <si>
    <t>FUEL_EMI.ktCO2.BE.TEL.TEL.PRETREAT.STEAM.LPG</t>
  </si>
  <si>
    <t>FUEL_EMI.ktCO2.BE.TEL.TEL.PRETREAT.STEAM.DIESEL_LIQBIO</t>
  </si>
  <si>
    <t>FUEL_EMI.ktCO2.BE.TEL.TEL.PRETREAT.STEAM.RFO</t>
  </si>
  <si>
    <t>FUEL_EMI.ktCO2.BE.TEL.TEL.PRETREAT.STEAM.OTHER</t>
  </si>
  <si>
    <t>FUEL_EMI.ktCO2.BE.TEL.TEL.PRETREAT.STEAM.NG_BIOGAS</t>
  </si>
  <si>
    <t>FUEL_EMI.ktCO2.BE.TEL.TEL.PRETREAT.STEAM.DERIVED</t>
  </si>
  <si>
    <t>FUEL_EMI.ktCO2.BE.TEL.TEL.PRETREAT.STEAM.BIOMASS_WASTE</t>
  </si>
  <si>
    <t>FUEL_EMI.ktCO2.BE.TEL.TEL.PRETREAT.STEAM.STEAM_DISTR</t>
  </si>
  <si>
    <t>FUEL_EMI.ktCO2.BE.TEL.TEL.PROCESSING.TOTAL.TOTAL</t>
  </si>
  <si>
    <t>FUEL_EMI.ktCO2.BE.TEL.TEL.PROCESSING.STEAM.SOLIDS</t>
  </si>
  <si>
    <t>FUEL_EMI.ktCO2.BE.TEL.TEL.PROCESSING.STEAM.RFG</t>
  </si>
  <si>
    <t>FUEL_EMI.ktCO2.BE.TEL.TEL.PROCESSING.STEAM.LPG</t>
  </si>
  <si>
    <t>FUEL_EMI.ktCO2.BE.TEL.TEL.PROCESSING.STEAM.DIESEL_LIQBIO</t>
  </si>
  <si>
    <t>FUEL_EMI.ktCO2.BE.TEL.TEL.PROCESSING.STEAM.RFO</t>
  </si>
  <si>
    <t>FUEL_EMI.ktCO2.BE.TEL.TEL.PROCESSING.STEAM.OTHER</t>
  </si>
  <si>
    <t>FUEL_EMI.ktCO2.BE.TEL.TEL.PROCESSING.STEAM.NG_BIOGAS</t>
  </si>
  <si>
    <t>FUEL_EMI.ktCO2.BE.TEL.TEL.PROCESSING.STEAM.DERIVED</t>
  </si>
  <si>
    <t>FUEL_EMI.ktCO2.BE.TEL.TEL.PROCESSING.STEAM.BIOMASS_WASTE</t>
  </si>
  <si>
    <t>FUEL_EMI.ktCO2.BE.TEL.TEL.PROCESSING.STEAM.STEAM_DISTR</t>
  </si>
  <si>
    <t>FUEL_EMI.ktCO2.BE.TEL.TEL.GENERIC.MECH.ELEC</t>
  </si>
  <si>
    <t>FUEL_EMI.ktCO2.BE.TEL.TEL.DRYING.TOTAL.TOTAL</t>
  </si>
  <si>
    <t>FUEL_EMI.ktCO2.BE.TEL.TEL.DRYING.THERM.SOLIDS</t>
  </si>
  <si>
    <t>FUEL_EMI.ktCO2.BE.TEL.TEL.DRYING.THERM.LPG</t>
  </si>
  <si>
    <t>FUEL_EMI.ktCO2.BE.TEL.TEL.DRYING.THERM.DIESEL_LIQBIO</t>
  </si>
  <si>
    <t>FUEL_EMI.ktCO2.BE.TEL.TEL.DRYING.THERM.RFO</t>
  </si>
  <si>
    <t>FUEL_EMI.ktCO2.BE.TEL.TEL.DRYING.THERM.NG_BIOGAS</t>
  </si>
  <si>
    <t>FUEL_EMI.ktCO2.BE.TEL.TEL.DRYING_STEAM.TOTAL.TOTAL</t>
  </si>
  <si>
    <t>FUEL_EMI.ktCO2.BE.TEL.TEL.DRYING_STEAM.STEAM.SOLIDS</t>
  </si>
  <si>
    <t>FUEL_EMI.ktCO2.BE.TEL.TEL.DRYING_STEAM.STEAM.RFG</t>
  </si>
  <si>
    <t>FUEL_EMI.ktCO2.BE.TEL.TEL.DRYING_STEAM.STEAM.LPG</t>
  </si>
  <si>
    <t>FUEL_EMI.ktCO2.BE.TEL.TEL.DRYING_STEAM.STEAM.DIESEL_LIQBIO</t>
  </si>
  <si>
    <t>FUEL_EMI.ktCO2.BE.TEL.TEL.DRYING_STEAM.STEAM.RFO</t>
  </si>
  <si>
    <t>FUEL_EMI.ktCO2.BE.TEL.TEL.DRYING_STEAM.STEAM.OTHER</t>
  </si>
  <si>
    <t>FUEL_EMI.ktCO2.BE.TEL.TEL.DRYING_STEAM.STEAM.NG_BIOGAS</t>
  </si>
  <si>
    <t>FUEL_EMI.ktCO2.BE.TEL.TEL.DRYING_STEAM.STEAM.DERIVED</t>
  </si>
  <si>
    <t>FUEL_EMI.ktCO2.BE.TEL.TEL.DRYING_STEAM.STEAM.BIOMASS_WASTE</t>
  </si>
  <si>
    <t>FUEL_EMI.ktCO2.BE.TEL.TEL.DRYING_STEAM.STEAM.STEAM_DISTR</t>
  </si>
  <si>
    <t>FUEL_EMI.ktCO2.BE.TEL.TEL.DRYING_ELEC.ELEC.ELEC</t>
  </si>
  <si>
    <t>FUEL_EMI.ktCO2.BE.TEL.TEL.DRYING_MICROW.MICROW.ELEC</t>
  </si>
  <si>
    <t>FUEL_EMI.ktCO2.BE.TEL.TEL.FINISHING.THERM.ELEC</t>
  </si>
  <si>
    <t>VA.Meuro2023.BE.WWP.WWP</t>
  </si>
  <si>
    <t>OUTPUT.index.BE.WWP.WWP</t>
  </si>
  <si>
    <t>CAP.index.BE.WWP.WWP</t>
  </si>
  <si>
    <t>NEWCAP.index.BE.WWP.WWP</t>
  </si>
  <si>
    <t>FEC.ktoe.BE.WWP.WWP.TOTAL.TOTAL.TOTAL</t>
  </si>
  <si>
    <t>FEC.ktoe.BE.WWP.WWP.TOTAL.TOTAL.SOLIDS</t>
  </si>
  <si>
    <t>FEC.ktoe.BE.WWP.WWP.TOTAL.TOTAL.RFG</t>
  </si>
  <si>
    <t>FEC.ktoe.BE.WWP.WWP.TOTAL.TOTAL.LPG</t>
  </si>
  <si>
    <t>FEC.ktoe.BE.WWP.WWP.TOTAL.TOTAL.DIESEL</t>
  </si>
  <si>
    <t>FEC.ktoe.BE.WWP.WWP.TOTAL.TOTAL.RFO</t>
  </si>
  <si>
    <t>FEC.ktoe.BE.WWP.WWP.TOTAL.TOTAL.OTHER</t>
  </si>
  <si>
    <t>FEC.ktoe.BE.WWP.WWP.TOTAL.TOTAL.NG</t>
  </si>
  <si>
    <t>FEC.ktoe.BE.WWP.WWP.TOTAL.TOTAL.DERIVED</t>
  </si>
  <si>
    <t>FEC.ktoe.BE.WWP.WWP.TOTAL.TOTAL.BIOMASS_WASTE</t>
  </si>
  <si>
    <t>FEC.ktoe.BE.WWP.WWP.TOTAL.TOTAL.BIOGAS</t>
  </si>
  <si>
    <t>FEC.ktoe.BE.WWP.WWP.TOTAL.TOTAL.LIQBIO</t>
  </si>
  <si>
    <t>FEC.ktoe.BE.WWP.WWP.TOTAL.TOTAL.SOLAR</t>
  </si>
  <si>
    <t>FEC.ktoe.BE.WWP.WWP.TOTAL.TOTAL.GEO</t>
  </si>
  <si>
    <t>FEC.ktoe.BE.WWP.WWP.TOTAL.TOTAL.AMBIENT</t>
  </si>
  <si>
    <t>FEC.ktoe.BE.WWP.WWP.TOTAL.TOTAL.STEAM_DISTR</t>
  </si>
  <si>
    <t>FEC.ktoe.BE.WWP.WWP.TOTAL.TOTAL.ELEC</t>
  </si>
  <si>
    <t>FEC.ktoe.BE.WWP.WWP.LIGHT.GENERIC.ELEC</t>
  </si>
  <si>
    <t>FEC.ktoe.BE.WWP.WWP.AIRCOMP.GENERIC.ELEC</t>
  </si>
  <si>
    <t>FEC.ktoe.BE.WWP.WWP.MOTOR.GENERIC.ELEC</t>
  </si>
  <si>
    <t>FEC.ktoe.BE.WWP.WWP.FANS.GENERIC.ELEC</t>
  </si>
  <si>
    <t>FEC.ktoe.BE.WWP.WWP.LOW_ENTH.TOTAL.TOTAL</t>
  </si>
  <si>
    <t>FEC.ktoe.BE.WWP.WWP.LOW_ENTH.THERM.DIESEL_LIQBIO</t>
  </si>
  <si>
    <t>FEC.ktoe.BE.WWP.WWP.LOW_ENTH.THERM.NG_BIOGAS</t>
  </si>
  <si>
    <t>FEC.ktoe.BE.WWP.WWP.LOW_ENTH.THERM.SOLAR_GEO</t>
  </si>
  <si>
    <t>FEC.ktoe.BE.WWP.WWP.LOW_ENTH.HP.AMBIENT</t>
  </si>
  <si>
    <t>FEC.ktoe.BE.WWP.WWP.LOW_ENTH.THERM.ELEC</t>
  </si>
  <si>
    <t>Wood: Specific processes with steam</t>
  </si>
  <si>
    <t>FEC.ktoe.BE.WWP.WWP.PROCESSING.TOTAL.TOTAL</t>
  </si>
  <si>
    <t>FEC.ktoe.BE.WWP.WWP.PROCESSING.STEAM.SOLIDS</t>
  </si>
  <si>
    <t>FEC.ktoe.BE.WWP.WWP.PROCESSING.STEAM.RFG</t>
  </si>
  <si>
    <t>FEC.ktoe.BE.WWP.WWP.PROCESSING.STEAM.LPG</t>
  </si>
  <si>
    <t>FEC.ktoe.BE.WWP.WWP.PROCESSING.STEAM.DIESEL_LIQBIO</t>
  </si>
  <si>
    <t>FEC.ktoe.BE.WWP.WWP.PROCESSING.STEAM.RFO</t>
  </si>
  <si>
    <t>FEC.ktoe.BE.WWP.WWP.PROCESSING.STEAM.OTHER</t>
  </si>
  <si>
    <t>FEC.ktoe.BE.WWP.WWP.PROCESSING.STEAM.NG_BIOGAS</t>
  </si>
  <si>
    <t>FEC.ktoe.BE.WWP.WWP.PROCESSING.STEAM.DERIVED</t>
  </si>
  <si>
    <t>FEC.ktoe.BE.WWP.WWP.PROCESSING.STEAM.BIOMASS_WASTE</t>
  </si>
  <si>
    <t>FEC.ktoe.BE.WWP.WWP.PROCESSING.STEAM.STEAM_DISTR</t>
  </si>
  <si>
    <t>Wood: Electric mechanical processes</t>
  </si>
  <si>
    <t>FEC.ktoe.BE.WWP.WWP.GENERIC.MECH.ELEC</t>
  </si>
  <si>
    <t>Wood: Drying</t>
  </si>
  <si>
    <t>Wood: Thermal drying</t>
  </si>
  <si>
    <t>FEC.ktoe.BE.WWP.WWP.DRYING.TOTAL.TOTAL</t>
  </si>
  <si>
    <t>FEC.ktoe.BE.WWP.WWP.DRYING.THERM.SOLIDS</t>
  </si>
  <si>
    <t>FEC.ktoe.BE.WWP.WWP.DRYING.THERM.LPG</t>
  </si>
  <si>
    <t>FEC.ktoe.BE.WWP.WWP.DRYING.THERM.DIESEL_LIQBIO</t>
  </si>
  <si>
    <t>FEC.ktoe.BE.WWP.WWP.DRYING.THERM.RFO</t>
  </si>
  <si>
    <t>FEC.ktoe.BE.WWP.WWP.DRYING.THERM.NG_BIOGAS</t>
  </si>
  <si>
    <t>Wood: Steam drying</t>
  </si>
  <si>
    <t>FEC.ktoe.BE.WWP.WWP.DRYING_STEAM.TOTAL.TOTAL</t>
  </si>
  <si>
    <t>FEC.ktoe.BE.WWP.WWP.DRYING_STEAM.STEAM.SOLIDS</t>
  </si>
  <si>
    <t>FEC.ktoe.BE.WWP.WWP.DRYING_STEAM.STEAM.RFG</t>
  </si>
  <si>
    <t>FEC.ktoe.BE.WWP.WWP.DRYING_STEAM.STEAM.LPG</t>
  </si>
  <si>
    <t>FEC.ktoe.BE.WWP.WWP.DRYING_STEAM.STEAM.DIESEL_LIQBIO</t>
  </si>
  <si>
    <t>FEC.ktoe.BE.WWP.WWP.DRYING_STEAM.STEAM.RFO</t>
  </si>
  <si>
    <t>FEC.ktoe.BE.WWP.WWP.DRYING_STEAM.STEAM.OTHER</t>
  </si>
  <si>
    <t>FEC.ktoe.BE.WWP.WWP.DRYING_STEAM.STEAM.NG_BIOGAS</t>
  </si>
  <si>
    <t>FEC.ktoe.BE.WWP.WWP.DRYING_STEAM.STEAM.DERIVED</t>
  </si>
  <si>
    <t>FEC.ktoe.BE.WWP.WWP.DRYING_STEAM.STEAM.BIOMASS_WASTE</t>
  </si>
  <si>
    <t>FEC.ktoe.BE.WWP.WWP.DRYING_STEAM.STEAM.STEAM_DISTR</t>
  </si>
  <si>
    <t>Wood: Electric drying</t>
  </si>
  <si>
    <t>FEC.ktoe.BE.WWP.WWP.DRYING_ELEC.ELEC.ELEC</t>
  </si>
  <si>
    <t>Wood: Microwave drying</t>
  </si>
  <si>
    <t>FEC.ktoe.BE.WWP.WWP.DRYING_MICROW.MICROW.ELEC</t>
  </si>
  <si>
    <t>Wood: Finishing Electric</t>
  </si>
  <si>
    <t>FEC.ktoe.BE.WWP.WWP.FINISHING.ELEC.ELEC</t>
  </si>
  <si>
    <t>UED.ktoe.BE.WWP.WWP.TOTAL.TOTAL.TOTAL</t>
  </si>
  <si>
    <t>UED.ktoe.BE.WWP.WWP.LIGHT.GENERIC.ELEC</t>
  </si>
  <si>
    <t>UED.ktoe.BE.WWP.WWP.AIRCOMP.GENERIC.ELEC</t>
  </si>
  <si>
    <t>UED.ktoe.BE.WWP.WWP.MOTOR.GENERIC.ELEC</t>
  </si>
  <si>
    <t>UED.ktoe.BE.WWP.WWP.FANS.GENERIC.ELEC</t>
  </si>
  <si>
    <t>UED.ktoe.BE.WWP.WWP.LOW_ENTH.TOTAL.TOTAL</t>
  </si>
  <si>
    <t>UED.ktoe.BE.WWP.WWP.LOW_ENTH.THERM.DIESEL_LIQBIO</t>
  </si>
  <si>
    <t>UED.ktoe.BE.WWP.WWP.LOW_ENTH.THERM.NG_BIOGAS</t>
  </si>
  <si>
    <t>UED.ktoe.BE.WWP.WWP.LOW_ENTH.THERM.SOLAR_GEO</t>
  </si>
  <si>
    <t>UED.ktoe.BE.WWP.WWP.LOW_ENTH.HP.AMBIENT</t>
  </si>
  <si>
    <t>UED.ktoe.BE.WWP.WWP.LOW_ENTH.THERM.ELEC</t>
  </si>
  <si>
    <t>UED.ktoe.BE.WWP.WWP.PROCESSING.TOTAL.TOTAL</t>
  </si>
  <si>
    <t>UED.ktoe.BE.WWP.WWP.PROCESSING.STEAM.SOLIDS</t>
  </si>
  <si>
    <t>UED.ktoe.BE.WWP.WWP.PROCESSING.STEAM.RFG</t>
  </si>
  <si>
    <t>UED.ktoe.BE.WWP.WWP.PROCESSING.STEAM.LPG</t>
  </si>
  <si>
    <t>UED.ktoe.BE.WWP.WWP.PROCESSING.STEAM.DIESEL_LIQBIO</t>
  </si>
  <si>
    <t>UED.ktoe.BE.WWP.WWP.PROCESSING.STEAM.RFO</t>
  </si>
  <si>
    <t>UED.ktoe.BE.WWP.WWP.PROCESSING.STEAM.OTHER</t>
  </si>
  <si>
    <t>UED.ktoe.BE.WWP.WWP.PROCESSING.STEAM.NG_BIOGAS</t>
  </si>
  <si>
    <t>UED.ktoe.BE.WWP.WWP.PROCESSING.STEAM.DERIVED</t>
  </si>
  <si>
    <t>UED.ktoe.BE.WWP.WWP.PROCESSING.STEAM.BIOMASS_WASTE</t>
  </si>
  <si>
    <t>UED.ktoe.BE.WWP.WWP.PROCESSING.STEAM.STEAM_DISTR</t>
  </si>
  <si>
    <t>UED.ktoe.BE.WWP.WWP.GENERIC.MECH.ELEC</t>
  </si>
  <si>
    <t>UED.ktoe.BE.WWP.WWP.DRYING.TOTAL.TOTAL</t>
  </si>
  <si>
    <t>UED.ktoe.BE.WWP.WWP.DRYING.THERM.SOLIDS</t>
  </si>
  <si>
    <t>UED.ktoe.BE.WWP.WWP.DRYING.THERM.LPG</t>
  </si>
  <si>
    <t>UED.ktoe.BE.WWP.WWP.DRYING.THERM.DIESEL_LIQBIO</t>
  </si>
  <si>
    <t>UED.ktoe.BE.WWP.WWP.DRYING.THERM.RFO</t>
  </si>
  <si>
    <t>UED.ktoe.BE.WWP.WWP.DRYING.THERM.NG_BIOGAS</t>
  </si>
  <si>
    <t>UED.ktoe.BE.WWP.WWP.DRYING_STEAM.TOTAL.TOTAL</t>
  </si>
  <si>
    <t>UED.ktoe.BE.WWP.WWP.DRYING_STEAM.STEAM.SOLIDS</t>
  </si>
  <si>
    <t>UED.ktoe.BE.WWP.WWP.DRYING_STEAM.STEAM.RFG</t>
  </si>
  <si>
    <t>UED.ktoe.BE.WWP.WWP.DRYING_STEAM.STEAM.LPG</t>
  </si>
  <si>
    <t>UED.ktoe.BE.WWP.WWP.DRYING_STEAM.STEAM.DIESEL_LIQBIO</t>
  </si>
  <si>
    <t>UED.ktoe.BE.WWP.WWP.DRYING_STEAM.STEAM.RFO</t>
  </si>
  <si>
    <t>UED.ktoe.BE.WWP.WWP.DRYING_STEAM.STEAM.OTHER</t>
  </si>
  <si>
    <t>UED.ktoe.BE.WWP.WWP.DRYING_STEAM.STEAM.NG_BIOGAS</t>
  </si>
  <si>
    <t>UED.ktoe.BE.WWP.WWP.DRYING_STEAM.STEAM.DERIVED</t>
  </si>
  <si>
    <t>UED.ktoe.BE.WWP.WWP.DRYING_STEAM.STEAM.BIOMASS_WASTE</t>
  </si>
  <si>
    <t>UED.ktoe.BE.WWP.WWP.DRYING_STEAM.STEAM.STEAM_DISTR</t>
  </si>
  <si>
    <t>UED.ktoe.BE.WWP.WWP.DRYING_ELEC.ELEC.ELEC</t>
  </si>
  <si>
    <t>UED.ktoe.BE.WWP.WWP.DRYING_MICROW.MICROW.ELEC</t>
  </si>
  <si>
    <t>UED.ktoe.BE.WWP.WWP.FINISHING.ELEC.ELEC</t>
  </si>
  <si>
    <t>FUEL_EMI.ktCO2.BE.WWP.WWP.TOTAL.TOTAL.TOTAL</t>
  </si>
  <si>
    <t>FUEL_EMI.ktCO2.BE.WWP.WWP.LIGHT.GENERIC.ELEC</t>
  </si>
  <si>
    <t>FUEL_EMI.ktCO2.BE.WWP.WWP.AIRCOMP.GENERIC.ELEC</t>
  </si>
  <si>
    <t>FUEL_EMI.ktCO2.BE.WWP.WWP.MOTOR.GENERIC.ELEC</t>
  </si>
  <si>
    <t>FUEL_EMI.ktCO2.BE.WWP.WWP.FANS.GENERIC.ELEC</t>
  </si>
  <si>
    <t>FUEL_EMI.ktCO2.BE.WWP.WWP.LOW_ENTH.TOTAL.TOTAL</t>
  </si>
  <si>
    <t>FUEL_EMI.ktCO2.BE.WWP.WWP.LOW_ENTH.THERM.DIESEL_LIQBIO</t>
  </si>
  <si>
    <t>FUEL_EMI.ktCO2.BE.WWP.WWP.LOW_ENTH.THERM.NG_BIOGAS</t>
  </si>
  <si>
    <t>FUEL_EMI.ktCO2.BE.WWP.WWP.LOW_ENTH.THERM.SOLAR_GEO</t>
  </si>
  <si>
    <t>FUEL_EMI.ktCO2.BE.WWP.WWP.LOW_ENTH.HP.AMBIENT</t>
  </si>
  <si>
    <t>FUEL_EMI.ktCO2.BE.WWP.WWP.LOW_ENTH.THERM.ELEC</t>
  </si>
  <si>
    <t>FUEL_EMI.ktCO2.BE.WWP.WWP.PROCESSING.TOTAL.TOTAL</t>
  </si>
  <si>
    <t>FUEL_EMI.ktCO2.BE.WWP.WWP.PROCESSING.STEAM.SOLIDS</t>
  </si>
  <si>
    <t>FUEL_EMI.ktCO2.BE.WWP.WWP.PROCESSING.STEAM.RFG</t>
  </si>
  <si>
    <t>FUEL_EMI.ktCO2.BE.WWP.WWP.PROCESSING.STEAM.LPG</t>
  </si>
  <si>
    <t>FUEL_EMI.ktCO2.BE.WWP.WWP.PROCESSING.STEAM.DIESEL_LIQBIO</t>
  </si>
  <si>
    <t>FUEL_EMI.ktCO2.BE.WWP.WWP.PROCESSING.STEAM.RFO</t>
  </si>
  <si>
    <t>FUEL_EMI.ktCO2.BE.WWP.WWP.PROCESSING.STEAM.OTHER</t>
  </si>
  <si>
    <t>FUEL_EMI.ktCO2.BE.WWP.WWP.PROCESSING.STEAM.NG_BIOGAS</t>
  </si>
  <si>
    <t>FUEL_EMI.ktCO2.BE.WWP.WWP.PROCESSING.STEAM.DERIVED</t>
  </si>
  <si>
    <t>FUEL_EMI.ktCO2.BE.WWP.WWP.PROCESSING.STEAM.BIOMASS_WASTE</t>
  </si>
  <si>
    <t>FUEL_EMI.ktCO2.BE.WWP.WWP.PROCESSING.STEAM.STEAM_DISTR</t>
  </si>
  <si>
    <t>FUEL_EMI.ktCO2.BE.WWP.WWP.GENERIC.MECH.ELEC</t>
  </si>
  <si>
    <t>FUEL_EMI.ktCO2.BE.WWP.WWP.DRYING.TOTAL.TOTAL</t>
  </si>
  <si>
    <t>FUEL_EMI.ktCO2.BE.WWP.WWP.DRYING.THERM.SOLIDS</t>
  </si>
  <si>
    <t>FUEL_EMI.ktCO2.BE.WWP.WWP.DRYING.THERM.LPG</t>
  </si>
  <si>
    <t>FUEL_EMI.ktCO2.BE.WWP.WWP.DRYING.THERM.DIESEL_LIQBIO</t>
  </si>
  <si>
    <t>FUEL_EMI.ktCO2.BE.WWP.WWP.DRYING.THERM.RFO</t>
  </si>
  <si>
    <t>FUEL_EMI.ktCO2.BE.WWP.WWP.DRYING.THERM.NG_BIOGAS</t>
  </si>
  <si>
    <t>FUEL_EMI.ktCO2.BE.WWP.WWP.DRYING_STEAM.TOTAL.TOTAL</t>
  </si>
  <si>
    <t>FUEL_EMI.ktCO2.BE.WWP.WWP.DRYING_STEAM.STEAM.SOLIDS</t>
  </si>
  <si>
    <t>FUEL_EMI.ktCO2.BE.WWP.WWP.DRYING_STEAM.STEAM.RFG</t>
  </si>
  <si>
    <t>FUEL_EMI.ktCO2.BE.WWP.WWP.DRYING_STEAM.STEAM.LPG</t>
  </si>
  <si>
    <t>FUEL_EMI.ktCO2.BE.WWP.WWP.DRYING_STEAM.STEAM.DIESEL_LIQBIO</t>
  </si>
  <si>
    <t>FUEL_EMI.ktCO2.BE.WWP.WWP.DRYING_STEAM.STEAM.RFO</t>
  </si>
  <si>
    <t>FUEL_EMI.ktCO2.BE.WWP.WWP.DRYING_STEAM.STEAM.OTHER</t>
  </si>
  <si>
    <t>FUEL_EMI.ktCO2.BE.WWP.WWP.DRYING_STEAM.STEAM.NG_BIOGAS</t>
  </si>
  <si>
    <t>FUEL_EMI.ktCO2.BE.WWP.WWP.DRYING_STEAM.STEAM.DERIVED</t>
  </si>
  <si>
    <t>FUEL_EMI.ktCO2.BE.WWP.WWP.DRYING_STEAM.STEAM.BIOMASS_WASTE</t>
  </si>
  <si>
    <t>FUEL_EMI.ktCO2.BE.WWP.WWP.DRYING_STEAM.STEAM.STEAM_DISTR</t>
  </si>
  <si>
    <t>FUEL_EMI.ktCO2.BE.WWP.WWP.DRYING_ELEC.ELEC.ELEC</t>
  </si>
  <si>
    <t>FUEL_EMI.ktCO2.BE.WWP.WWP.DRYING_MICROW.MICROW.ELEC</t>
  </si>
  <si>
    <t>FUEL_EMI.ktCO2.BE.WWP.WWP.FINISHING.ELEC.ELEC</t>
  </si>
  <si>
    <t>VA.Meuro2023.BE.OIS.OIS</t>
  </si>
  <si>
    <t>OUTPUT.index.BE.OIS.OIS</t>
  </si>
  <si>
    <t>CAP.index.BE.OIS.OIS</t>
  </si>
  <si>
    <t>NEWCAP.index.BE.OIS.OIS</t>
  </si>
  <si>
    <t>Energy consumption (ktoe)*</t>
  </si>
  <si>
    <t>FEC.ktoe.BE.OIS.OIS.TOTAL.TOTAL.TOTAL</t>
  </si>
  <si>
    <t>FEC.ktoe.BE.OIS.OIS.TOTAL.TOTAL.SOLIDS</t>
  </si>
  <si>
    <t>FEC.ktoe.BE.OIS.OIS.TOTAL.TOTAL.RFG</t>
  </si>
  <si>
    <t>FEC.ktoe.BE.OIS.OIS.TOTAL.TOTAL.LPG</t>
  </si>
  <si>
    <t>FEC.ktoe.BE.OIS.OIS.TOTAL.TOTAL.DIESEL</t>
  </si>
  <si>
    <t>FEC.ktoe.BE.OIS.OIS.TOTAL.TOTAL.RFO</t>
  </si>
  <si>
    <t>FEC.ktoe.BE.OIS.OIS.TOTAL.TOTAL.OTHER</t>
  </si>
  <si>
    <t>FEC.ktoe.BE.OIS.OIS.TOTAL.TOTAL.NG</t>
  </si>
  <si>
    <t>FEC.ktoe.BE.OIS.OIS.TOTAL.TOTAL.DERIVED</t>
  </si>
  <si>
    <t>FEC.ktoe.BE.OIS.OIS.TOTAL.TOTAL.BIOMASS_WASTE</t>
  </si>
  <si>
    <t>FEC.ktoe.BE.OIS.OIS.TOTAL.TOTAL.BIOGAS</t>
  </si>
  <si>
    <t>FEC.ktoe.BE.OIS.OIS.TOTAL.TOTAL.LIQBIO</t>
  </si>
  <si>
    <t>FEC.ktoe.BE.OIS.OIS.TOTAL.TOTAL.SOLAR</t>
  </si>
  <si>
    <t>FEC.ktoe.BE.OIS.OIS.TOTAL.TOTAL.GEO</t>
  </si>
  <si>
    <t>FEC.ktoe.BE.OIS.OIS.TOTAL.TOTAL.AMBIENT</t>
  </si>
  <si>
    <t>FEC.ktoe.BE.OIS.OIS.TOTAL.TOTAL.STEAM_DISTR</t>
  </si>
  <si>
    <t>FEC.ktoe.BE.OIS.OIS.TOTAL.TOTAL.ELEC</t>
  </si>
  <si>
    <t>*Energy consumption includes consumption in Mining and Quarrying and Construction sectors</t>
  </si>
  <si>
    <t>FEC.ktoe.BE.OIS.OIS.LIGHT.GENERIC.ELEC</t>
  </si>
  <si>
    <t>FEC.ktoe.BE.OIS.OIS.AIRCOMP.GENERIC.ELEC</t>
  </si>
  <si>
    <t>FEC.ktoe.BE.OIS.OIS.MOTOR.GENERIC.ELEC</t>
  </si>
  <si>
    <t>FEC.ktoe.BE.OIS.OIS.FANS.GENERIC.ELEC</t>
  </si>
  <si>
    <t>FEC.ktoe.BE.OIS.OIS.LOW_ENTH.TOTAL.TOTAL</t>
  </si>
  <si>
    <t>FEC.ktoe.BE.OIS.OIS.LOW_ENTH.THERM.DIESEL_LIQBIO</t>
  </si>
  <si>
    <t>FEC.ktoe.BE.OIS.OIS.LOW_ENTH.THERM.NG_BIOGAS</t>
  </si>
  <si>
    <t>FEC.ktoe.BE.OIS.OIS.LOW_ENTH.THERM.SOLAR_GEO</t>
  </si>
  <si>
    <t>FEC.ktoe.BE.OIS.OIS.LOW_ENTH.HP.AMBIENT</t>
  </si>
  <si>
    <t>FEC.ktoe.BE.OIS.OIS.LOW_ENTH.THERM.ELEC</t>
  </si>
  <si>
    <t>Other Industrial sectors: Steam processing</t>
  </si>
  <si>
    <t>FEC.ktoe.BE.OIS.OIS.PROCESSING.TOTAL.TOTAL</t>
  </si>
  <si>
    <t>FEC.ktoe.BE.OIS.OIS.PROCESSING.STEAM.SOLIDS</t>
  </si>
  <si>
    <t>FEC.ktoe.BE.OIS.OIS.PROCESSING.STEAM.RFG</t>
  </si>
  <si>
    <t>FEC.ktoe.BE.OIS.OIS.PROCESSING.STEAM.LPG</t>
  </si>
  <si>
    <t>FEC.ktoe.BE.OIS.OIS.PROCESSING.STEAM.DIESEL_LIQBIO</t>
  </si>
  <si>
    <t>FEC.ktoe.BE.OIS.OIS.PROCESSING.STEAM.RFO</t>
  </si>
  <si>
    <t>FEC.ktoe.BE.OIS.OIS.PROCESSING.STEAM.OTHER</t>
  </si>
  <si>
    <t>FEC.ktoe.BE.OIS.OIS.PROCESSING.STEAM.NG_BIOGAS</t>
  </si>
  <si>
    <t>FEC.ktoe.BE.OIS.OIS.PROCESSING.STEAM.DERIVED</t>
  </si>
  <si>
    <t>FEC.ktoe.BE.OIS.OIS.PROCESSING.STEAM.BIOMASS_WASTE</t>
  </si>
  <si>
    <t>FEC.ktoe.BE.OIS.OIS.PROCESSING.STEAM.STEAM_DISTR</t>
  </si>
  <si>
    <t>Other Industrial sectors: Process heating</t>
  </si>
  <si>
    <t>Other Industrial sectors: Thermal processing</t>
  </si>
  <si>
    <t>FEC.ktoe.BE.OIS.OIS.PROC_HEAT.TOTAL.TOTAL</t>
  </si>
  <si>
    <t>FEC.ktoe.BE.OIS.OIS.PROC_HEAT.THERM.SOLIDS</t>
  </si>
  <si>
    <t>FEC.ktoe.BE.OIS.OIS.PROC_HEAT.THERM.LPG</t>
  </si>
  <si>
    <t>FEC.ktoe.BE.OIS.OIS.PROC_HEAT.THERM.DIESEL_LIQBIO</t>
  </si>
  <si>
    <t>FEC.ktoe.BE.OIS.OIS.PROC_HEAT.THERM.RFO</t>
  </si>
  <si>
    <t>FEC.ktoe.BE.OIS.OIS.PROC_HEAT.THERM.NG_BIOGAS</t>
  </si>
  <si>
    <t>Other Industrial sectors: Electric processing</t>
  </si>
  <si>
    <t>FEC.ktoe.BE.OIS.OIS.PROC_HEAT_ELEC.ELEC.ELEC</t>
  </si>
  <si>
    <t>Other Industrial sectors: Drying</t>
  </si>
  <si>
    <t>Other Industries: Thermal drying</t>
  </si>
  <si>
    <t>FEC.ktoe.BE.OIS.OIS.DRYING.TOTAL.TOTAL</t>
  </si>
  <si>
    <t>FEC.ktoe.BE.OIS.OIS.DRYING.THERM.SOLIDS</t>
  </si>
  <si>
    <t>FEC.ktoe.BE.OIS.OIS.DRYING.THERM.LPG</t>
  </si>
  <si>
    <t>FEC.ktoe.BE.OIS.OIS.DRYING.THERM.DIESEL_LIQBIO</t>
  </si>
  <si>
    <t>FEC.ktoe.BE.OIS.OIS.DRYING.THERM.RFO</t>
  </si>
  <si>
    <t>FEC.ktoe.BE.OIS.OIS.DRYING.THERM.NG_BIOGAS</t>
  </si>
  <si>
    <t>Other Industries: Steam drying</t>
  </si>
  <si>
    <t>FEC.ktoe.BE.OIS.OIS.DRYING_STEAM.TOTAL.TOTAL</t>
  </si>
  <si>
    <t>FEC.ktoe.BE.OIS.OIS.DRYING_STEAM.STEAM.SOLIDS</t>
  </si>
  <si>
    <t>FEC.ktoe.BE.OIS.OIS.DRYING_STEAM.STEAM.RFG</t>
  </si>
  <si>
    <t>FEC.ktoe.BE.OIS.OIS.DRYING_STEAM.STEAM.LPG</t>
  </si>
  <si>
    <t>FEC.ktoe.BE.OIS.OIS.DRYING_STEAM.STEAM.DIESEL_LIQBIO</t>
  </si>
  <si>
    <t>FEC.ktoe.BE.OIS.OIS.DRYING_STEAM.STEAM.RFO</t>
  </si>
  <si>
    <t>FEC.ktoe.BE.OIS.OIS.DRYING_STEAM.STEAM.OTHER</t>
  </si>
  <si>
    <t>FEC.ktoe.BE.OIS.OIS.DRYING_STEAM.STEAM.NG_BIOGAS</t>
  </si>
  <si>
    <t>FEC.ktoe.BE.OIS.OIS.DRYING_STEAM.STEAM.DERIVED</t>
  </si>
  <si>
    <t>FEC.ktoe.BE.OIS.OIS.DRYING_STEAM.STEAM.BIOMASS_WASTE</t>
  </si>
  <si>
    <t>FEC.ktoe.BE.OIS.OIS.DRYING_STEAM.STEAM.STEAM_DISTR</t>
  </si>
  <si>
    <t>Other Industries: Electric drying</t>
  </si>
  <si>
    <t>FEC.ktoe.BE.OIS.OIS.DRYING_ELEC.ELEC.ELEC</t>
  </si>
  <si>
    <t>Other Industrial sectors: Process Cooling</t>
  </si>
  <si>
    <t>Other Industries: Thermal cooling</t>
  </si>
  <si>
    <t>FEC.ktoe.BE.OIS.OIS.PROC_COOL_THERM.THERM.NG_BIOGAS</t>
  </si>
  <si>
    <t>Other Industries: Steam cooling</t>
  </si>
  <si>
    <t>FEC.ktoe.BE.OIS.OIS.PROC_COOL_STEAM.TOTAL.TOTAL</t>
  </si>
  <si>
    <t>FEC.ktoe.BE.OIS.OIS.PROC_COOL_STEAM.STEAM.SOLIDS</t>
  </si>
  <si>
    <t>FEC.ktoe.BE.OIS.OIS.PROC_COOL_STEAM.STEAM.RFG</t>
  </si>
  <si>
    <t>FEC.ktoe.BE.OIS.OIS.PROC_COOL_STEAM.STEAM.LPG</t>
  </si>
  <si>
    <t>FEC.ktoe.BE.OIS.OIS.PROC_COOL_STEAM.STEAM.DIESEL_LIQBIO</t>
  </si>
  <si>
    <t>FEC.ktoe.BE.OIS.OIS.PROC_COOL_STEAM.STEAM.RFO</t>
  </si>
  <si>
    <t>FEC.ktoe.BE.OIS.OIS.PROC_COOL_STEAM.STEAM.OTHER</t>
  </si>
  <si>
    <t>FEC.ktoe.BE.OIS.OIS.PROC_COOL_STEAM.STEAM.NG_BIOGAS</t>
  </si>
  <si>
    <t>FEC.ktoe.BE.OIS.OIS.PROC_COOL_STEAM.STEAM.DERIVED</t>
  </si>
  <si>
    <t>FEC.ktoe.BE.OIS.OIS.PROC_COOL_STEAM.STEAM.BIOMASS_WASTE</t>
  </si>
  <si>
    <t>FEC.ktoe.BE.OIS.OIS.PROC_COOL_STEAM.STEAM.STEAM_DISTR</t>
  </si>
  <si>
    <t>Other Industries: Electric cooling</t>
  </si>
  <si>
    <t>FEC.ktoe.BE.OIS.OIS.PROC_COOL_ELEC.ELEC.ELEC</t>
  </si>
  <si>
    <t>Other Industrial sectors: Diesel motors (incl. biofuels)</t>
  </si>
  <si>
    <t>FEC.ktoe.BE.OIS.OIS.MOTOR.MECH.DIESEL_LIQBIO</t>
  </si>
  <si>
    <t>Other Industrial sectors: Electric machinery</t>
  </si>
  <si>
    <t>FEC.ktoe.BE.OIS.OIS.GENERIC.MECH.ELEC</t>
  </si>
  <si>
    <t>Other Industrial sectors: Diesel motors</t>
  </si>
  <si>
    <t>UED.ktoe.BE.OIS.OIS.TOTAL.TOTAL.TOTAL</t>
  </si>
  <si>
    <t>UED.ktoe.BE.OIS.OIS.LIGHT.GENERIC.ELEC</t>
  </si>
  <si>
    <t>UED.ktoe.BE.OIS.OIS.AIRCOMP.GENERIC.ELEC</t>
  </si>
  <si>
    <t>UED.ktoe.BE.OIS.OIS.MOTOR.GENERIC.ELEC</t>
  </si>
  <si>
    <t>UED.ktoe.BE.OIS.OIS.FANS.GENERIC.ELEC</t>
  </si>
  <si>
    <t>UED.ktoe.BE.OIS.OIS.LOW_ENTH.TOTAL.TOTAL</t>
  </si>
  <si>
    <t>UED.ktoe.BE.OIS.OIS.LOW_ENTH.THERM.DIESEL_LIQBIO</t>
  </si>
  <si>
    <t>UED.ktoe.BE.OIS.OIS.LOW_ENTH.THERM.NG_BIOGAS</t>
  </si>
  <si>
    <t>UED.ktoe.BE.OIS.OIS.LOW_ENTH.THERM.SOLAR_GEO</t>
  </si>
  <si>
    <t>UED.ktoe.BE.OIS.OIS.LOW_ENTH.HP.AMBIENT</t>
  </si>
  <si>
    <t>UED.ktoe.BE.OIS.OIS.LOW_ENTH.THERM.ELEC</t>
  </si>
  <si>
    <t>UED.ktoe.BE.OIS.OIS.PROCESSING.TOTAL.TOTAL</t>
  </si>
  <si>
    <t>UED.ktoe.BE.OIS.OIS.PROCESSING.STEAM.SOLIDS</t>
  </si>
  <si>
    <t>UED.ktoe.BE.OIS.OIS.PROCESSING.STEAM.RFG</t>
  </si>
  <si>
    <t>UED.ktoe.BE.OIS.OIS.PROCESSING.STEAM.LPG</t>
  </si>
  <si>
    <t>UED.ktoe.BE.OIS.OIS.PROCESSING.STEAM.DIESEL_LIQBIO</t>
  </si>
  <si>
    <t>UED.ktoe.BE.OIS.OIS.PROCESSING.STEAM.RFO</t>
  </si>
  <si>
    <t>UED.ktoe.BE.OIS.OIS.PROCESSING.STEAM.OTHER</t>
  </si>
  <si>
    <t>UED.ktoe.BE.OIS.OIS.PROCESSING.STEAM.NG_BIOGAS</t>
  </si>
  <si>
    <t>UED.ktoe.BE.OIS.OIS.PROCESSING.STEAM.DERIVED</t>
  </si>
  <si>
    <t>UED.ktoe.BE.OIS.OIS.PROCESSING.STEAM.BIOMASS_WASTE</t>
  </si>
  <si>
    <t>UED.ktoe.BE.OIS.OIS.PROCESSING.STEAM.STEAM_DISTR</t>
  </si>
  <si>
    <t>UED.ktoe.BE.OIS.OIS.PROC_HEAT.TOTAL.TOTAL</t>
  </si>
  <si>
    <t>UED.ktoe.BE.OIS.OIS.PROC_HEAT.THERM.SOLIDS</t>
  </si>
  <si>
    <t>UED.ktoe.BE.OIS.OIS.PROC_HEAT.THERM.LPG</t>
  </si>
  <si>
    <t>UED.ktoe.BE.OIS.OIS.PROC_HEAT.THERM.DIESEL_LIQBIO</t>
  </si>
  <si>
    <t>UED.ktoe.BE.OIS.OIS.PROC_HEAT.THERM.RFO</t>
  </si>
  <si>
    <t>UED.ktoe.BE.OIS.OIS.PROC_HEAT.THERM.NG_BIOGAS</t>
  </si>
  <si>
    <t>UED.ktoe.BE.OIS.OIS.PROC_HEAT_ELEC.ELEC.ELEC</t>
  </si>
  <si>
    <t>UED.ktoe.BE.OIS.OIS.DRYING.TOTAL.TOTAL</t>
  </si>
  <si>
    <t>UED.ktoe.BE.OIS.OIS.DRYING.THERM.SOLIDS</t>
  </si>
  <si>
    <t>UED.ktoe.BE.OIS.OIS.DRYING.THERM.LPG</t>
  </si>
  <si>
    <t>UED.ktoe.BE.OIS.OIS.DRYING.THERM.DIESEL_LIQBIO</t>
  </si>
  <si>
    <t>UED.ktoe.BE.OIS.OIS.DRYING.THERM.RFO</t>
  </si>
  <si>
    <t>UED.ktoe.BE.OIS.OIS.DRYING.THERM.NG_BIOGAS</t>
  </si>
  <si>
    <t>UED.ktoe.BE.OIS.OIS.DRYING_STEAM.TOTAL.TOTAL</t>
  </si>
  <si>
    <t>UED.ktoe.BE.OIS.OIS.DRYING_STEAM.STEAM.SOLIDS</t>
  </si>
  <si>
    <t>UED.ktoe.BE.OIS.OIS.DRYING_STEAM.STEAM.RFG</t>
  </si>
  <si>
    <t>UED.ktoe.BE.OIS.OIS.DRYING_STEAM.STEAM.LPG</t>
  </si>
  <si>
    <t>UED.ktoe.BE.OIS.OIS.DRYING_STEAM.STEAM.DIESEL_LIQBIO</t>
  </si>
  <si>
    <t>UED.ktoe.BE.OIS.OIS.DRYING_STEAM.STEAM.RFO</t>
  </si>
  <si>
    <t>UED.ktoe.BE.OIS.OIS.DRYING_STEAM.STEAM.OTHER</t>
  </si>
  <si>
    <t>UED.ktoe.BE.OIS.OIS.DRYING_STEAM.STEAM.NG_BIOGAS</t>
  </si>
  <si>
    <t>UED.ktoe.BE.OIS.OIS.DRYING_STEAM.STEAM.DERIVED</t>
  </si>
  <si>
    <t>UED.ktoe.BE.OIS.OIS.DRYING_STEAM.STEAM.BIOMASS_WASTE</t>
  </si>
  <si>
    <t>UED.ktoe.BE.OIS.OIS.DRYING_STEAM.STEAM.STEAM_DISTR</t>
  </si>
  <si>
    <t>UED.ktoe.BE.OIS.OIS.DRYING_ELEC.ELEC.ELEC</t>
  </si>
  <si>
    <t>UED.ktoe.BE.OIS.OIS.PROC_COOL_THERM.THERM.NG_BIOGAS</t>
  </si>
  <si>
    <t>UED.ktoe.BE.OIS.OIS.PROC_COOL_STEAM.TOTAL.TOTAL</t>
  </si>
  <si>
    <t>UED.ktoe.BE.OIS.OIS.PROC_COOL_STEAM.STEAM.SOLIDS</t>
  </si>
  <si>
    <t>UED.ktoe.BE.OIS.OIS.PROC_COOL_STEAM.STEAM.RFG</t>
  </si>
  <si>
    <t>UED.ktoe.BE.OIS.OIS.PROC_COOL_STEAM.STEAM.LPG</t>
  </si>
  <si>
    <t>UED.ktoe.BE.OIS.OIS.PROC_COOL_STEAM.STEAM.DIESEL_LIQBIO</t>
  </si>
  <si>
    <t>UED.ktoe.BE.OIS.OIS.PROC_COOL_STEAM.STEAM.RFO</t>
  </si>
  <si>
    <t>UED.ktoe.BE.OIS.OIS.PROC_COOL_STEAM.STEAM.OTHER</t>
  </si>
  <si>
    <t>UED.ktoe.BE.OIS.OIS.PROC_COOL_STEAM.STEAM.NG_BIOGAS</t>
  </si>
  <si>
    <t>UED.ktoe.BE.OIS.OIS.PROC_COOL_STEAM.STEAM.DERIVED</t>
  </si>
  <si>
    <t>UED.ktoe.BE.OIS.OIS.PROC_COOL_STEAM.STEAM.BIOMASS_WASTE</t>
  </si>
  <si>
    <t>UED.ktoe.BE.OIS.OIS.PROC_COOL_STEAM.STEAM.STEAM_DISTR</t>
  </si>
  <si>
    <t>UED.ktoe.BE.OIS.OIS.PROC_COOL_ELEC.ELEC.ELEC</t>
  </si>
  <si>
    <t>UED.ktoe.BE.OIS.OIS.MOTOR.MECH.DIESEL_LIQBIO</t>
  </si>
  <si>
    <t>UED.ktoe.BE.OIS.OIS.GENERIC.MECH.ELEC</t>
  </si>
  <si>
    <t>FUEL_EMI.ktCO2.BE.OIS.OIS.TOTAL.TOTAL.TOTAL</t>
  </si>
  <si>
    <t>FUEL_EMI.ktCO2.BE.OIS.OIS.LIGHT.GENERIC.ELEC</t>
  </si>
  <si>
    <t>FUEL_EMI.ktCO2.BE.OIS.OIS.AIRCOMP.GENERIC.ELEC</t>
  </si>
  <si>
    <t>FUEL_EMI.ktCO2.BE.OIS.OIS.MOTOR.GENERIC.ELEC</t>
  </si>
  <si>
    <t>FUEL_EMI.ktCO2.BE.OIS.OIS.FANS.GENERIC.ELEC</t>
  </si>
  <si>
    <t>FUEL_EMI.ktCO2.BE.OIS.OIS.LOW_ENTH.TOTAL.TOTAL</t>
  </si>
  <si>
    <t>FUEL_EMI.ktCO2.BE.OIS.OIS.LOW_ENTH.THERM.DIESEL_LIQBIO</t>
  </si>
  <si>
    <t>FUEL_EMI.ktCO2.BE.OIS.OIS.LOW_ENTH.THERM.NG_BIOGAS</t>
  </si>
  <si>
    <t>FUEL_EMI.ktCO2.BE.OIS.OIS.LOW_ENTH.THERM.SOLAR_GEO</t>
  </si>
  <si>
    <t>FUEL_EMI.ktCO2.BE.OIS.OIS.LOW_ENTH.HP.AMBIENT</t>
  </si>
  <si>
    <t>FUEL_EMI.ktCO2.BE.OIS.OIS.LOW_ENTH.THERM.ELEC</t>
  </si>
  <si>
    <t>FUEL_EMI.ktCO2.BE.OIS.OIS.PROCESSING.TOTAL.TOTAL</t>
  </si>
  <si>
    <t>FUEL_EMI.ktCO2.BE.OIS.OIS.PROCESSING.STEAM.SOLIDS</t>
  </si>
  <si>
    <t>FUEL_EMI.ktCO2.BE.OIS.OIS.PROCESSING.STEAM.RFG</t>
  </si>
  <si>
    <t>FUEL_EMI.ktCO2.BE.OIS.OIS.PROCESSING.STEAM.LPG</t>
  </si>
  <si>
    <t>FUEL_EMI.ktCO2.BE.OIS.OIS.PROCESSING.STEAM.DIESEL_LIQBIO</t>
  </si>
  <si>
    <t>FUEL_EMI.ktCO2.BE.OIS.OIS.PROCESSING.STEAM.RFO</t>
  </si>
  <si>
    <t>FUEL_EMI.ktCO2.BE.OIS.OIS.PROCESSING.STEAM.OTHER</t>
  </si>
  <si>
    <t>FUEL_EMI.ktCO2.BE.OIS.OIS.PROCESSING.STEAM.NG_BIOGAS</t>
  </si>
  <si>
    <t>FUEL_EMI.ktCO2.BE.OIS.OIS.PROCESSING.STEAM.DERIVED</t>
  </si>
  <si>
    <t>FUEL_EMI.ktCO2.BE.OIS.OIS.PROCESSING.STEAM.BIOMASS_WASTE</t>
  </si>
  <si>
    <t>FUEL_EMI.ktCO2.BE.OIS.OIS.PROCESSING.STEAM.STEAM_DISTR</t>
  </si>
  <si>
    <t>FUEL_EMI.ktCO2.BE.OIS.OIS.PROC_HEAT.TOTAL.TOTAL</t>
  </si>
  <si>
    <t>FUEL_EMI.ktCO2.BE.OIS.OIS.PROC_HEAT.THERM.SOLIDS</t>
  </si>
  <si>
    <t>FUEL_EMI.ktCO2.BE.OIS.OIS.PROC_HEAT.THERM.LPG</t>
  </si>
  <si>
    <t>FUEL_EMI.ktCO2.BE.OIS.OIS.PROC_HEAT.THERM.DIESEL_LIQBIO</t>
  </si>
  <si>
    <t>FUEL_EMI.ktCO2.BE.OIS.OIS.PROC_HEAT.THERM.RFO</t>
  </si>
  <si>
    <t>FUEL_EMI.ktCO2.BE.OIS.OIS.PROC_HEAT.THERM.NG_BIOGAS</t>
  </si>
  <si>
    <t>FUEL_EMI.ktCO2.BE.OIS.OIS.PROC_HEAT_ELEC.ELEC.ELEC</t>
  </si>
  <si>
    <t>FUEL_EMI.ktCO2.BE.OIS.OIS.DRYING.TOTAL.TOTAL</t>
  </si>
  <si>
    <t>FUEL_EMI.ktCO2.BE.OIS.OIS.DRYING.THERM.SOLIDS</t>
  </si>
  <si>
    <t>FUEL_EMI.ktCO2.BE.OIS.OIS.DRYING.THERM.LPG</t>
  </si>
  <si>
    <t>FUEL_EMI.ktCO2.BE.OIS.OIS.DRYING.THERM.DIESEL_LIQBIO</t>
  </si>
  <si>
    <t>FUEL_EMI.ktCO2.BE.OIS.OIS.DRYING.THERM.RFO</t>
  </si>
  <si>
    <t>FUEL_EMI.ktCO2.BE.OIS.OIS.DRYING.THERM.NG_BIOGAS</t>
  </si>
  <si>
    <t>FUEL_EMI.ktCO2.BE.OIS.OIS.DRYING_STEAM.TOTAL.TOTAL</t>
  </si>
  <si>
    <t>FUEL_EMI.ktCO2.BE.OIS.OIS.DRYING_STEAM.STEAM.SOLIDS</t>
  </si>
  <si>
    <t>FUEL_EMI.ktCO2.BE.OIS.OIS.DRYING_STEAM.STEAM.RFG</t>
  </si>
  <si>
    <t>FUEL_EMI.ktCO2.BE.OIS.OIS.DRYING_STEAM.STEAM.LPG</t>
  </si>
  <si>
    <t>FUEL_EMI.ktCO2.BE.OIS.OIS.DRYING_STEAM.STEAM.DIESEL_LIQBIO</t>
  </si>
  <si>
    <t>FUEL_EMI.ktCO2.BE.OIS.OIS.DRYING_STEAM.STEAM.RFO</t>
  </si>
  <si>
    <t>FUEL_EMI.ktCO2.BE.OIS.OIS.DRYING_STEAM.STEAM.OTHER</t>
  </si>
  <si>
    <t>FUEL_EMI.ktCO2.BE.OIS.OIS.DRYING_STEAM.STEAM.NG_BIOGAS</t>
  </si>
  <si>
    <t>FUEL_EMI.ktCO2.BE.OIS.OIS.DRYING_STEAM.STEAM.DERIVED</t>
  </si>
  <si>
    <t>FUEL_EMI.ktCO2.BE.OIS.OIS.DRYING_STEAM.STEAM.BIOMASS_WASTE</t>
  </si>
  <si>
    <t>FUEL_EMI.ktCO2.BE.OIS.OIS.DRYING_STEAM.STEAM.STEAM_DISTR</t>
  </si>
  <si>
    <t>FUEL_EMI.ktCO2.BE.OIS.OIS.DRYING_ELEC.ELEC.ELEC</t>
  </si>
  <si>
    <t>FUEL_EMI.ktCO2.BE.OIS.OIS.PROC_COOL_THERM.THERM.NG_BIOGAS</t>
  </si>
  <si>
    <t>FUEL_EMI.ktCO2.BE.OIS.OIS.PROC_COOL_STEAM.TOTAL.TOTAL</t>
  </si>
  <si>
    <t>FUEL_EMI.ktCO2.BE.OIS.OIS.PROC_COOL_STEAM.STEAM.SOLIDS</t>
  </si>
  <si>
    <t>FUEL_EMI.ktCO2.BE.OIS.OIS.PROC_COOL_STEAM.STEAM.RFG</t>
  </si>
  <si>
    <t>FUEL_EMI.ktCO2.BE.OIS.OIS.PROC_COOL_STEAM.STEAM.LPG</t>
  </si>
  <si>
    <t>FUEL_EMI.ktCO2.BE.OIS.OIS.PROC_COOL_STEAM.STEAM.DIESEL_LIQBIO</t>
  </si>
  <si>
    <t>FUEL_EMI.ktCO2.BE.OIS.OIS.PROC_COOL_STEAM.STEAM.RFO</t>
  </si>
  <si>
    <t>FUEL_EMI.ktCO2.BE.OIS.OIS.PROC_COOL_STEAM.STEAM.OTHER</t>
  </si>
  <si>
    <t>FUEL_EMI.ktCO2.BE.OIS.OIS.PROC_COOL_STEAM.STEAM.NG_BIOGAS</t>
  </si>
  <si>
    <t>FUEL_EMI.ktCO2.BE.OIS.OIS.PROC_COOL_STEAM.STEAM.DERIVED</t>
  </si>
  <si>
    <t>FUEL_EMI.ktCO2.BE.OIS.OIS.PROC_COOL_STEAM.STEAM.BIOMASS_WASTE</t>
  </si>
  <si>
    <t>FUEL_EMI.ktCO2.BE.OIS.OIS.PROC_COOL_STEAM.STEAM.STEAM_DISTR</t>
  </si>
  <si>
    <t>FUEL_EMI.ktCO2.BE.OIS.OIS.PROC_COOL_ELEC.ELEC.ELEC</t>
  </si>
  <si>
    <t>FUEL_EMI.ktCO2.BE.OIS.OIS.MOTOR.MECH.DIESEL_LIQBIO</t>
  </si>
  <si>
    <t>FUEL_EMI.ktCO2.BE.OIS.OIS.GENERIC.MECH.ELEC</t>
  </si>
  <si>
    <t>Belgium</t>
  </si>
  <si>
    <t>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</si>
</sst>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;\-#,##0.00;&quot;-&quot;"/>
    <numFmt numFmtId="168" formatCode="#,##0.0"/>
    <numFmt numFmtId="169" formatCode="0.00%;\-0.00%;&quot;-&quot;"/>
    <numFmt numFmtId="170" formatCode="0.0"/>
    <numFmt numFmtId="171" formatCode="#,##0.0;\-#,##0.0;&quot;&quot;"/>
    <numFmt numFmtId="172" formatCode="0.000"/>
    <numFmt numFmtId="173" formatCode="#,##0;\-#,##0;&quot;-&quot;"/>
    <numFmt numFmtId="174" formatCode="#,##0.000"/>
    <numFmt numFmtId="175" formatCode="0.00000"/>
    <numFmt numFmtId="176" formatCode="#,##0.000000"/>
    <numFmt numFmtId="177" formatCode="mmmm\ yyyy"/>
  </numFmts>
  <fonts count="5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sz val="8"/>
      <color theme="3" tint="-0.499984740745262"/>
      <name val="Calibri"/>
      <family val="2"/>
      <scheme val="minor"/>
    </font>
    <font>
      <sz val="8"/>
      <color rgb="FF002060"/>
      <name val="Calibri"/>
      <family val="2"/>
      <scheme val="minor"/>
    </font>
    <font>
      <sz val="8"/>
      <color rgb="FF0070C0"/>
      <name val="Calibri"/>
      <family val="2"/>
      <scheme val="minor"/>
    </font>
    <font>
      <sz val="8"/>
      <color rgb="FFC00000"/>
      <name val="Calibri"/>
      <family val="2"/>
      <scheme val="minor"/>
    </font>
    <font>
      <sz val="8"/>
      <name val="Calibri"/>
      <family val="2"/>
      <scheme val="minor"/>
    </font>
    <font>
      <i/>
      <sz val="8"/>
      <color theme="3" tint="-0.499984740745262"/>
      <name val="Calibri"/>
      <family val="2"/>
      <scheme val="minor"/>
    </font>
    <font>
      <sz val="8"/>
      <color theme="9" tint="-0.499984740745262"/>
      <name val="Calibri"/>
      <family val="2"/>
      <scheme val="minor"/>
    </font>
    <font>
      <b/>
      <sz val="14"/>
      <color rgb="FF006EBE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8"/>
      <color rgb="FF00143C"/>
      <name val="Calibri"/>
      <family val="2"/>
      <scheme val="minor"/>
    </font>
    <font>
      <sz val="8"/>
      <color rgb="FF00143C"/>
      <name val="Calibri"/>
      <family val="2"/>
      <scheme val="minor"/>
    </font>
    <font>
      <i/>
      <sz val="8"/>
      <color rgb="FF00143C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0143C"/>
      <name val="Calibri"/>
      <family val="2"/>
      <scheme val="minor"/>
    </font>
    <font>
      <sz val="10"/>
      <color rgb="FF00143C"/>
      <name val="Calibri"/>
      <family val="2"/>
      <scheme val="minor"/>
    </font>
    <font>
      <sz val="10"/>
      <color rgb="FFBE0000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506428"/>
      <name val="Calibri"/>
      <family val="2"/>
      <scheme val="minor"/>
    </font>
    <font>
      <sz val="8"/>
      <color rgb="FF828282"/>
      <name val="Calibri"/>
      <family val="2"/>
      <scheme val="minor"/>
    </font>
    <font>
      <sz val="8"/>
      <color rgb="FF006EBE"/>
      <name val="Calibri"/>
      <family val="2"/>
      <scheme val="minor"/>
    </font>
    <font>
      <sz val="8"/>
      <color rgb="FF963732"/>
      <name val="Calibri"/>
      <family val="2"/>
      <scheme val="minor"/>
    </font>
    <font>
      <sz val="8"/>
      <color rgb="FFE1690A"/>
      <name val="Calibri"/>
      <family val="2"/>
      <scheme val="minor"/>
    </font>
    <font>
      <i/>
      <sz val="8"/>
      <name val="Calibri"/>
      <family val="2"/>
      <scheme val="minor"/>
    </font>
    <font>
      <sz val="8"/>
      <color rgb="FF964605"/>
      <name val="Calibri"/>
      <family val="2"/>
      <scheme val="minor"/>
    </font>
    <font>
      <i/>
      <sz val="8"/>
      <color rgb="FF964605"/>
      <name val="Calibri"/>
      <family val="2"/>
      <scheme val="minor"/>
    </font>
    <font>
      <i/>
      <sz val="8"/>
      <color rgb="FF963732"/>
      <name val="Calibri"/>
      <family val="2"/>
      <scheme val="minor"/>
    </font>
    <font>
      <sz val="8"/>
      <color rgb="FF00B050"/>
      <name val="Calibri"/>
      <family val="2"/>
      <scheme val="minor"/>
    </font>
    <font>
      <sz val="8"/>
      <color rgb="FFDC9696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6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dotted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auto="1"/>
      </bottom>
      <diagonal/>
    </border>
  </borders>
  <cellStyleXfs count="9">
    <xf numFmtId="0" fontId="0" fillId="0" borderId="0"/>
    <xf numFmtId="9" fontId="1" fillId="0" borderId="0"/>
    <xf numFmtId="0" fontId="3" fillId="0" borderId="0"/>
    <xf numFmtId="164" fontId="1" fillId="0" borderId="0"/>
    <xf numFmtId="0" fontId="8" fillId="0" borderId="0"/>
    <xf numFmtId="0" fontId="9" fillId="0" borderId="0"/>
    <xf numFmtId="9" fontId="8" fillId="0" borderId="0"/>
    <xf numFmtId="9" fontId="9" fillId="0" borderId="0"/>
    <xf numFmtId="0" fontId="1" fillId="0" borderId="0"/>
  </cellStyleXfs>
  <cellXfs count="361">
    <xf numFmtId="0" fontId="0" fillId="0" borderId="0" xfId="0"/>
    <xf numFmtId="0" fontId="10" fillId="2" borderId="0" xfId="4" applyFont="1" applyFill="1" applyAlignment="1">
      <alignment vertical="center"/>
    </xf>
    <xf numFmtId="0" fontId="10" fillId="2" borderId="0" xfId="4" applyFont="1" applyFill="1" applyAlignment="1">
      <alignment horizontal="left" vertical="center" indent="3"/>
    </xf>
    <xf numFmtId="0" fontId="15" fillId="2" borderId="0" xfId="4" applyFont="1" applyFill="1" applyAlignment="1">
      <alignment horizontal="right" vertical="center"/>
    </xf>
    <xf numFmtId="0" fontId="10" fillId="2" borderId="0" xfId="4" applyFont="1" applyFill="1" applyAlignment="1">
      <alignment horizontal="left" vertical="center" indent="1"/>
    </xf>
    <xf numFmtId="10" fontId="14" fillId="2" borderId="0" xfId="4" applyNumberFormat="1" applyFont="1" applyFill="1" applyAlignment="1">
      <alignment vertical="center"/>
    </xf>
    <xf numFmtId="0" fontId="11" fillId="2" borderId="0" xfId="4" applyFont="1" applyFill="1" applyAlignment="1">
      <alignment vertical="center"/>
    </xf>
    <xf numFmtId="10" fontId="10" fillId="2" borderId="0" xfId="4" applyNumberFormat="1" applyFont="1" applyFill="1" applyAlignment="1">
      <alignment vertical="center"/>
    </xf>
    <xf numFmtId="0" fontId="15" fillId="2" borderId="0" xfId="4" applyFont="1" applyFill="1" applyAlignment="1">
      <alignment vertical="center"/>
    </xf>
    <xf numFmtId="0" fontId="18" fillId="3" borderId="2" xfId="4" applyFont="1" applyFill="1" applyBorder="1" applyAlignment="1">
      <alignment horizontal="left" vertical="center"/>
    </xf>
    <xf numFmtId="1" fontId="19" fillId="3" borderId="2" xfId="4" applyNumberFormat="1" applyFont="1" applyFill="1" applyBorder="1" applyAlignment="1">
      <alignment horizontal="center" vertical="center"/>
    </xf>
    <xf numFmtId="0" fontId="10" fillId="2" borderId="0" xfId="4" applyFont="1" applyFill="1" applyAlignment="1">
      <alignment horizontal="left" vertical="center" indent="4"/>
    </xf>
    <xf numFmtId="0" fontId="20" fillId="2" borderId="0" xfId="4" applyFont="1" applyFill="1" applyAlignment="1">
      <alignment horizontal="left" vertical="center" indent="1"/>
    </xf>
    <xf numFmtId="0" fontId="20" fillId="2" borderId="4" xfId="4" applyFont="1" applyFill="1" applyBorder="1" applyAlignment="1">
      <alignment horizontal="left" vertical="center" indent="1"/>
    </xf>
    <xf numFmtId="0" fontId="20" fillId="2" borderId="0" xfId="4" applyFont="1" applyFill="1" applyAlignment="1">
      <alignment horizontal="left" vertical="center" indent="2"/>
    </xf>
    <xf numFmtId="0" fontId="20" fillId="2" borderId="3" xfId="4" applyFont="1" applyFill="1" applyBorder="1" applyAlignment="1">
      <alignment horizontal="left" vertical="center" indent="1"/>
    </xf>
    <xf numFmtId="0" fontId="20" fillId="2" borderId="1" xfId="4" applyFont="1" applyFill="1" applyBorder="1" applyAlignment="1">
      <alignment horizontal="left" vertical="center" indent="1"/>
    </xf>
    <xf numFmtId="0" fontId="20" fillId="2" borderId="7" xfId="4" applyFont="1" applyFill="1" applyBorder="1" applyAlignment="1">
      <alignment horizontal="left" vertical="center" indent="2"/>
    </xf>
    <xf numFmtId="0" fontId="20" fillId="2" borderId="0" xfId="4" applyFont="1" applyFill="1" applyAlignment="1">
      <alignment horizontal="left" vertical="center" indent="3"/>
    </xf>
    <xf numFmtId="0" fontId="20" fillId="2" borderId="4" xfId="4" applyFont="1" applyFill="1" applyBorder="1" applyAlignment="1">
      <alignment horizontal="left" vertical="center" indent="2"/>
    </xf>
    <xf numFmtId="0" fontId="20" fillId="2" borderId="3" xfId="4" applyFont="1" applyFill="1" applyBorder="1" applyAlignment="1">
      <alignment horizontal="left" vertical="center" indent="2"/>
    </xf>
    <xf numFmtId="0" fontId="20" fillId="2" borderId="1" xfId="4" applyFont="1" applyFill="1" applyBorder="1" applyAlignment="1">
      <alignment horizontal="left" vertical="center" indent="2"/>
    </xf>
    <xf numFmtId="0" fontId="21" fillId="2" borderId="6" xfId="4" applyFont="1" applyFill="1" applyBorder="1" applyAlignment="1">
      <alignment horizontal="left" vertical="center" indent="4"/>
    </xf>
    <xf numFmtId="0" fontId="21" fillId="2" borderId="5" xfId="4" applyFont="1" applyFill="1" applyBorder="1" applyAlignment="1">
      <alignment horizontal="left" vertical="center" indent="4"/>
    </xf>
    <xf numFmtId="0" fontId="20" fillId="2" borderId="9" xfId="4" applyFont="1" applyFill="1" applyBorder="1" applyAlignment="1">
      <alignment horizontal="left" vertical="center" indent="2"/>
    </xf>
    <xf numFmtId="0" fontId="20" fillId="2" borderId="7" xfId="4" applyFont="1" applyFill="1" applyBorder="1" applyAlignment="1">
      <alignment horizontal="left" vertical="center" indent="1"/>
    </xf>
    <xf numFmtId="0" fontId="21" fillId="2" borderId="6" xfId="4" applyFont="1" applyFill="1" applyBorder="1" applyAlignment="1">
      <alignment horizontal="left" vertical="center" indent="3"/>
    </xf>
    <xf numFmtId="0" fontId="21" fillId="2" borderId="5" xfId="4" applyFont="1" applyFill="1" applyBorder="1" applyAlignment="1">
      <alignment horizontal="left" vertical="center" indent="3"/>
    </xf>
    <xf numFmtId="0" fontId="20" fillId="2" borderId="8" xfId="4" applyFont="1" applyFill="1" applyBorder="1" applyAlignment="1">
      <alignment horizontal="left" vertical="center" indent="1"/>
    </xf>
    <xf numFmtId="0" fontId="24" fillId="2" borderId="2" xfId="4" applyFont="1" applyFill="1" applyBorder="1" applyAlignment="1">
      <alignment horizontal="left" vertical="center" indent="1"/>
    </xf>
    <xf numFmtId="0" fontId="22" fillId="4" borderId="2" xfId="4" applyFont="1" applyFill="1" applyBorder="1" applyAlignment="1">
      <alignment horizontal="left" vertical="center"/>
    </xf>
    <xf numFmtId="0" fontId="24" fillId="5" borderId="2" xfId="4" applyFont="1" applyFill="1" applyBorder="1" applyAlignment="1">
      <alignment horizontal="left" vertical="center" indent="1"/>
    </xf>
    <xf numFmtId="0" fontId="26" fillId="4" borderId="2" xfId="4" applyFont="1" applyFill="1" applyBorder="1" applyAlignment="1">
      <alignment horizontal="left" vertical="center"/>
    </xf>
    <xf numFmtId="0" fontId="27" fillId="4" borderId="2" xfId="4" applyFont="1" applyFill="1" applyBorder="1" applyAlignment="1">
      <alignment vertical="center"/>
    </xf>
    <xf numFmtId="0" fontId="28" fillId="5" borderId="2" xfId="4" applyFont="1" applyFill="1" applyBorder="1" applyAlignment="1">
      <alignment horizontal="left" vertical="center" indent="1"/>
    </xf>
    <xf numFmtId="0" fontId="30" fillId="5" borderId="2" xfId="4" applyFont="1" applyFill="1" applyBorder="1" applyAlignment="1">
      <alignment horizontal="left" vertical="center" indent="1"/>
    </xf>
    <xf numFmtId="0" fontId="31" fillId="2" borderId="2" xfId="4" applyFont="1" applyFill="1" applyBorder="1" applyAlignment="1">
      <alignment horizontal="left" vertical="center" indent="2"/>
    </xf>
    <xf numFmtId="0" fontId="32" fillId="2" borderId="0" xfId="4" applyFont="1" applyFill="1" applyAlignment="1">
      <alignment horizontal="left" vertical="center" indent="3"/>
    </xf>
    <xf numFmtId="0" fontId="32" fillId="2" borderId="1" xfId="4" applyFont="1" applyFill="1" applyBorder="1" applyAlignment="1">
      <alignment horizontal="left" vertical="center" indent="3"/>
    </xf>
    <xf numFmtId="0" fontId="33" fillId="2" borderId="2" xfId="4" applyFont="1" applyFill="1" applyBorder="1" applyAlignment="1">
      <alignment horizontal="left" vertical="center" indent="2"/>
    </xf>
    <xf numFmtId="0" fontId="33" fillId="2" borderId="9" xfId="4" applyFont="1" applyFill="1" applyBorder="1" applyAlignment="1">
      <alignment horizontal="left" vertical="center" indent="2"/>
    </xf>
    <xf numFmtId="0" fontId="33" fillId="2" borderId="1" xfId="4" applyFont="1" applyFill="1" applyBorder="1" applyAlignment="1">
      <alignment horizontal="left" vertical="center" indent="2"/>
    </xf>
    <xf numFmtId="0" fontId="34" fillId="2" borderId="2" xfId="4" applyFont="1" applyFill="1" applyBorder="1" applyAlignment="1">
      <alignment horizontal="left" vertical="center" indent="2"/>
    </xf>
    <xf numFmtId="0" fontId="34" fillId="2" borderId="9" xfId="4" applyFont="1" applyFill="1" applyBorder="1" applyAlignment="1">
      <alignment horizontal="left" vertical="center" indent="3"/>
    </xf>
    <xf numFmtId="0" fontId="34" fillId="2" borderId="0" xfId="4" applyFont="1" applyFill="1" applyAlignment="1">
      <alignment horizontal="left" vertical="center" indent="3"/>
    </xf>
    <xf numFmtId="0" fontId="34" fillId="2" borderId="1" xfId="4" applyFont="1" applyFill="1" applyBorder="1" applyAlignment="1">
      <alignment horizontal="left" vertical="center" indent="3"/>
    </xf>
    <xf numFmtId="0" fontId="35" fillId="2" borderId="0" xfId="4" applyFont="1" applyFill="1" applyAlignment="1">
      <alignment horizontal="left" vertical="center" indent="3"/>
    </xf>
    <xf numFmtId="0" fontId="20" fillId="2" borderId="1" xfId="4" applyFont="1" applyFill="1" applyBorder="1" applyAlignment="1">
      <alignment horizontal="left" vertical="center" indent="3"/>
    </xf>
    <xf numFmtId="0" fontId="0" fillId="2" borderId="0" xfId="0" applyFill="1"/>
    <xf numFmtId="0" fontId="34" fillId="2" borderId="1" xfId="4" applyFont="1" applyFill="1" applyBorder="1" applyAlignment="1">
      <alignment horizontal="left" vertical="center" indent="1"/>
    </xf>
    <xf numFmtId="0" fontId="34" fillId="2" borderId="9" xfId="4" applyFont="1" applyFill="1" applyBorder="1" applyAlignment="1">
      <alignment horizontal="left" vertical="center" indent="1"/>
    </xf>
    <xf numFmtId="0" fontId="34" fillId="2" borderId="9" xfId="4" applyFont="1" applyFill="1" applyBorder="1" applyAlignment="1">
      <alignment horizontal="left" vertical="center" indent="2"/>
    </xf>
    <xf numFmtId="0" fontId="34" fillId="2" borderId="1" xfId="4" applyFont="1" applyFill="1" applyBorder="1" applyAlignment="1">
      <alignment horizontal="left" vertical="center" indent="2"/>
    </xf>
    <xf numFmtId="0" fontId="16" fillId="2" borderId="0" xfId="4" applyFont="1" applyFill="1" applyAlignment="1">
      <alignment horizontal="left" vertical="center" indent="3"/>
    </xf>
    <xf numFmtId="0" fontId="13" fillId="2" borderId="0" xfId="4" applyFont="1" applyFill="1" applyAlignment="1">
      <alignment horizontal="left" vertical="center" indent="3"/>
    </xf>
    <xf numFmtId="0" fontId="31" fillId="2" borderId="9" xfId="4" applyFont="1" applyFill="1" applyBorder="1" applyAlignment="1">
      <alignment horizontal="left" vertical="center" indent="2"/>
    </xf>
    <xf numFmtId="0" fontId="31" fillId="2" borderId="10" xfId="4" applyFont="1" applyFill="1" applyBorder="1" applyAlignment="1">
      <alignment horizontal="left" vertical="center" indent="2"/>
    </xf>
    <xf numFmtId="0" fontId="33" fillId="2" borderId="4" xfId="4" applyFont="1" applyFill="1" applyBorder="1" applyAlignment="1">
      <alignment horizontal="left" vertical="center" indent="2"/>
    </xf>
    <xf numFmtId="0" fontId="14" fillId="2" borderId="0" xfId="4" applyFont="1" applyFill="1" applyAlignment="1">
      <alignment horizontal="left" vertical="center" indent="3"/>
    </xf>
    <xf numFmtId="0" fontId="20" fillId="2" borderId="0" xfId="4" applyFont="1" applyFill="1" applyAlignment="1">
      <alignment horizontal="left" vertical="center" indent="4"/>
    </xf>
    <xf numFmtId="0" fontId="37" fillId="2" borderId="0" xfId="4" applyFont="1" applyFill="1" applyAlignment="1">
      <alignment horizontal="left" vertical="center" indent="3"/>
    </xf>
    <xf numFmtId="0" fontId="37" fillId="2" borderId="1" xfId="4" applyFont="1" applyFill="1" applyBorder="1" applyAlignment="1">
      <alignment horizontal="left" vertical="center" indent="3"/>
    </xf>
    <xf numFmtId="0" fontId="38" fillId="2" borderId="0" xfId="4" applyFont="1" applyFill="1" applyAlignment="1">
      <alignment horizontal="left" vertical="center" indent="3"/>
    </xf>
    <xf numFmtId="0" fontId="38" fillId="2" borderId="1" xfId="4" applyFont="1" applyFill="1" applyBorder="1" applyAlignment="1">
      <alignment horizontal="left" vertical="center" indent="3"/>
    </xf>
    <xf numFmtId="0" fontId="35" fillId="2" borderId="0" xfId="4" applyFont="1" applyFill="1" applyAlignment="1">
      <alignment horizontal="left" vertical="center" indent="4"/>
    </xf>
    <xf numFmtId="0" fontId="19" fillId="3" borderId="2" xfId="4" applyFont="1" applyFill="1" applyBorder="1" applyAlignment="1">
      <alignment horizontal="center" vertical="center" shrinkToFit="1"/>
    </xf>
    <xf numFmtId="0" fontId="10" fillId="2" borderId="0" xfId="4" applyFont="1" applyFill="1" applyAlignment="1">
      <alignment vertical="center" shrinkToFit="1"/>
    </xf>
    <xf numFmtId="0" fontId="31" fillId="2" borderId="9" xfId="4" applyFont="1" applyFill="1" applyBorder="1" applyAlignment="1">
      <alignment vertical="center" shrinkToFit="1"/>
    </xf>
    <xf numFmtId="0" fontId="31" fillId="2" borderId="10" xfId="4" applyFont="1" applyFill="1" applyBorder="1" applyAlignment="1">
      <alignment vertical="center" shrinkToFit="1"/>
    </xf>
    <xf numFmtId="0" fontId="32" fillId="2" borderId="0" xfId="4" applyFont="1" applyFill="1" applyAlignment="1">
      <alignment vertical="center" shrinkToFit="1"/>
    </xf>
    <xf numFmtId="0" fontId="33" fillId="2" borderId="4" xfId="4" applyFont="1" applyFill="1" applyBorder="1" applyAlignment="1">
      <alignment vertical="center" shrinkToFit="1"/>
    </xf>
    <xf numFmtId="0" fontId="20" fillId="2" borderId="0" xfId="4" applyFont="1" applyFill="1" applyAlignment="1">
      <alignment vertical="center" shrinkToFit="1"/>
    </xf>
    <xf numFmtId="0" fontId="37" fillId="2" borderId="0" xfId="4" applyFont="1" applyFill="1" applyAlignment="1">
      <alignment vertical="center" shrinkToFit="1"/>
    </xf>
    <xf numFmtId="0" fontId="35" fillId="2" borderId="0" xfId="4" applyFont="1" applyFill="1" applyAlignment="1">
      <alignment vertical="center" shrinkToFit="1"/>
    </xf>
    <xf numFmtId="0" fontId="37" fillId="2" borderId="1" xfId="4" applyFont="1" applyFill="1" applyBorder="1" applyAlignment="1">
      <alignment vertical="center" shrinkToFit="1"/>
    </xf>
    <xf numFmtId="0" fontId="16" fillId="2" borderId="0" xfId="4" applyFont="1" applyFill="1" applyAlignment="1">
      <alignment vertical="center" shrinkToFit="1"/>
    </xf>
    <xf numFmtId="0" fontId="31" fillId="2" borderId="9" xfId="1" applyNumberFormat="1" applyFont="1" applyFill="1" applyBorder="1" applyAlignment="1">
      <alignment vertical="center" shrinkToFit="1"/>
    </xf>
    <xf numFmtId="0" fontId="31" fillId="2" borderId="0" xfId="1" applyNumberFormat="1" applyFont="1" applyFill="1" applyAlignment="1">
      <alignment vertical="center" shrinkToFit="1"/>
    </xf>
    <xf numFmtId="0" fontId="31" fillId="2" borderId="10" xfId="1" applyNumberFormat="1" applyFont="1" applyFill="1" applyBorder="1" applyAlignment="1">
      <alignment vertical="center" shrinkToFit="1"/>
    </xf>
    <xf numFmtId="0" fontId="33" fillId="2" borderId="0" xfId="1" applyNumberFormat="1" applyFont="1" applyFill="1" applyAlignment="1">
      <alignment vertical="center" shrinkToFit="1"/>
    </xf>
    <xf numFmtId="0" fontId="38" fillId="2" borderId="0" xfId="1" applyNumberFormat="1" applyFont="1" applyFill="1" applyAlignment="1">
      <alignment vertical="center" shrinkToFit="1"/>
    </xf>
    <xf numFmtId="0" fontId="38" fillId="2" borderId="1" xfId="1" applyNumberFormat="1" applyFont="1" applyFill="1" applyBorder="1" applyAlignment="1">
      <alignment vertical="center" shrinkToFit="1"/>
    </xf>
    <xf numFmtId="0" fontId="33" fillId="2" borderId="1" xfId="1" applyNumberFormat="1" applyFont="1" applyFill="1" applyBorder="1" applyAlignment="1">
      <alignment vertical="center" shrinkToFit="1"/>
    </xf>
    <xf numFmtId="0" fontId="34" fillId="2" borderId="9" xfId="4" applyFont="1" applyFill="1" applyBorder="1" applyAlignment="1">
      <alignment vertical="center" shrinkToFit="1"/>
    </xf>
    <xf numFmtId="0" fontId="34" fillId="2" borderId="1" xfId="4" applyFont="1" applyFill="1" applyBorder="1" applyAlignment="1">
      <alignment vertical="center" shrinkToFit="1"/>
    </xf>
    <xf numFmtId="0" fontId="20" fillId="2" borderId="9" xfId="4" applyFont="1" applyFill="1" applyBorder="1" applyAlignment="1">
      <alignment vertical="center" shrinkToFit="1"/>
    </xf>
    <xf numFmtId="0" fontId="20" fillId="2" borderId="1" xfId="4" applyFont="1" applyFill="1" applyBorder="1" applyAlignment="1">
      <alignment vertical="center" shrinkToFit="1"/>
    </xf>
    <xf numFmtId="0" fontId="15" fillId="2" borderId="0" xfId="4" applyFont="1" applyFill="1" applyAlignment="1">
      <alignment vertical="center" shrinkToFit="1"/>
    </xf>
    <xf numFmtId="0" fontId="27" fillId="4" borderId="2" xfId="4" applyFont="1" applyFill="1" applyBorder="1" applyAlignment="1">
      <alignment vertical="center" shrinkToFit="1"/>
    </xf>
    <xf numFmtId="0" fontId="29" fillId="5" borderId="2" xfId="4" applyFont="1" applyFill="1" applyBorder="1" applyAlignment="1">
      <alignment vertical="center" shrinkToFit="1"/>
    </xf>
    <xf numFmtId="0" fontId="31" fillId="2" borderId="2" xfId="4" applyFont="1" applyFill="1" applyBorder="1" applyAlignment="1">
      <alignment vertical="center" shrinkToFit="1"/>
    </xf>
    <xf numFmtId="0" fontId="32" fillId="2" borderId="1" xfId="4" applyFont="1" applyFill="1" applyBorder="1" applyAlignment="1">
      <alignment vertical="center" shrinkToFit="1"/>
    </xf>
    <xf numFmtId="0" fontId="33" fillId="2" borderId="2" xfId="4" applyFont="1" applyFill="1" applyBorder="1" applyAlignment="1">
      <alignment vertical="center" shrinkToFit="1"/>
    </xf>
    <xf numFmtId="0" fontId="34" fillId="2" borderId="2" xfId="4" applyFont="1" applyFill="1" applyBorder="1" applyAlignment="1">
      <alignment vertical="center" shrinkToFit="1"/>
    </xf>
    <xf numFmtId="0" fontId="34" fillId="2" borderId="0" xfId="4" applyFont="1" applyFill="1" applyAlignment="1">
      <alignment vertical="center" shrinkToFit="1"/>
    </xf>
    <xf numFmtId="0" fontId="30" fillId="5" borderId="2" xfId="1" applyNumberFormat="1" applyFont="1" applyFill="1" applyBorder="1" applyAlignment="1">
      <alignment vertical="center" shrinkToFit="1"/>
    </xf>
    <xf numFmtId="0" fontId="33" fillId="2" borderId="9" xfId="4" applyFont="1" applyFill="1" applyBorder="1" applyAlignment="1">
      <alignment vertical="center" shrinkToFit="1"/>
    </xf>
    <xf numFmtId="0" fontId="33" fillId="2" borderId="1" xfId="4" applyFont="1" applyFill="1" applyBorder="1" applyAlignment="1">
      <alignment vertical="center" shrinkToFit="1"/>
    </xf>
    <xf numFmtId="0" fontId="34" fillId="2" borderId="0" xfId="4" applyFont="1" applyFill="1" applyAlignment="1">
      <alignment vertical="center"/>
    </xf>
    <xf numFmtId="0" fontId="34" fillId="2" borderId="0" xfId="4" applyFont="1" applyFill="1" applyAlignment="1">
      <alignment horizontal="left" vertical="center" indent="2"/>
    </xf>
    <xf numFmtId="0" fontId="34" fillId="2" borderId="8" xfId="4" applyFont="1" applyFill="1" applyBorder="1" applyAlignment="1">
      <alignment horizontal="left" vertical="center" indent="2"/>
    </xf>
    <xf numFmtId="0" fontId="37" fillId="2" borderId="10" xfId="4" applyFont="1" applyFill="1" applyBorder="1" applyAlignment="1">
      <alignment horizontal="left" vertical="center" indent="3"/>
    </xf>
    <xf numFmtId="0" fontId="37" fillId="2" borderId="10" xfId="4" applyFont="1" applyFill="1" applyBorder="1" applyAlignment="1">
      <alignment vertical="center" shrinkToFit="1"/>
    </xf>
    <xf numFmtId="0" fontId="38" fillId="2" borderId="10" xfId="4" applyFont="1" applyFill="1" applyBorder="1" applyAlignment="1">
      <alignment horizontal="left" vertical="center" indent="3"/>
    </xf>
    <xf numFmtId="0" fontId="38" fillId="2" borderId="10" xfId="1" applyNumberFormat="1" applyFont="1" applyFill="1" applyBorder="1" applyAlignment="1">
      <alignment vertical="center" shrinkToFit="1"/>
    </xf>
    <xf numFmtId="0" fontId="34" fillId="2" borderId="8" xfId="4" applyFont="1" applyFill="1" applyBorder="1" applyAlignment="1">
      <alignment vertical="center" shrinkToFit="1"/>
    </xf>
    <xf numFmtId="0" fontId="34" fillId="2" borderId="8" xfId="1" applyNumberFormat="1" applyFont="1" applyFill="1" applyBorder="1" applyAlignment="1">
      <alignment vertical="center" shrinkToFit="1"/>
    </xf>
    <xf numFmtId="0" fontId="34" fillId="2" borderId="0" xfId="4" applyFont="1" applyFill="1" applyAlignment="1">
      <alignment horizontal="left" vertical="center" indent="1"/>
    </xf>
    <xf numFmtId="0" fontId="22" fillId="5" borderId="2" xfId="4" applyFont="1" applyFill="1" applyBorder="1" applyAlignment="1">
      <alignment horizontal="left" vertical="center" indent="1"/>
    </xf>
    <xf numFmtId="0" fontId="23" fillId="5" borderId="2" xfId="4" applyFont="1" applyFill="1" applyBorder="1" applyAlignment="1">
      <alignment vertical="center" shrinkToFit="1"/>
    </xf>
    <xf numFmtId="0" fontId="22" fillId="5" borderId="2" xfId="4" applyFont="1" applyFill="1" applyBorder="1" applyAlignment="1">
      <alignment horizontal="left" vertical="center"/>
    </xf>
    <xf numFmtId="0" fontId="30" fillId="5" borderId="9" xfId="1" applyNumberFormat="1" applyFont="1" applyFill="1" applyBorder="1" applyAlignment="1">
      <alignment vertical="center" shrinkToFit="1"/>
    </xf>
    <xf numFmtId="0" fontId="23" fillId="4" borderId="2" xfId="4" applyFont="1" applyFill="1" applyBorder="1" applyAlignment="1">
      <alignment vertical="center" shrinkToFit="1"/>
    </xf>
    <xf numFmtId="3" fontId="23" fillId="4" borderId="2" xfId="4" applyNumberFormat="1" applyFont="1" applyFill="1" applyBorder="1" applyAlignment="1">
      <alignment vertical="center"/>
    </xf>
    <xf numFmtId="0" fontId="24" fillId="5" borderId="9" xfId="4" applyFont="1" applyFill="1" applyBorder="1" applyAlignment="1">
      <alignment horizontal="left" vertical="center" indent="1"/>
    </xf>
    <xf numFmtId="0" fontId="22" fillId="5" borderId="9" xfId="4" applyFont="1" applyFill="1" applyBorder="1" applyAlignment="1">
      <alignment horizontal="left" vertical="center"/>
    </xf>
    <xf numFmtId="0" fontId="34" fillId="2" borderId="0" xfId="1" applyNumberFormat="1" applyFont="1" applyFill="1" applyAlignment="1">
      <alignment horizontal="center" vertical="center"/>
    </xf>
    <xf numFmtId="0" fontId="34" fillId="2" borderId="0" xfId="4" applyFont="1" applyFill="1" applyAlignment="1">
      <alignment horizontal="left" vertical="center" indent="5"/>
    </xf>
    <xf numFmtId="0" fontId="23" fillId="5" borderId="9" xfId="4" applyFont="1" applyFill="1" applyBorder="1" applyAlignment="1">
      <alignment vertical="center" shrinkToFit="1"/>
    </xf>
    <xf numFmtId="0" fontId="23" fillId="5" borderId="0" xfId="4" applyFont="1" applyFill="1" applyAlignment="1">
      <alignment vertical="center" shrinkToFit="1"/>
    </xf>
    <xf numFmtId="0" fontId="10" fillId="2" borderId="0" xfId="1" applyNumberFormat="1" applyFont="1" applyFill="1" applyAlignment="1">
      <alignment horizontal="center" vertical="center" shrinkToFit="1"/>
    </xf>
    <xf numFmtId="0" fontId="34" fillId="2" borderId="0" xfId="1" applyNumberFormat="1" applyFont="1" applyFill="1" applyAlignment="1">
      <alignment horizontal="center" vertical="center" shrinkToFit="1"/>
    </xf>
    <xf numFmtId="0" fontId="20" fillId="2" borderId="0" xfId="1" applyNumberFormat="1" applyFont="1" applyFill="1" applyAlignment="1">
      <alignment vertical="center" shrinkToFit="1"/>
    </xf>
    <xf numFmtId="0" fontId="20" fillId="2" borderId="1" xfId="1" applyNumberFormat="1" applyFont="1" applyFill="1" applyBorder="1" applyAlignment="1">
      <alignment vertical="center" shrinkToFit="1"/>
    </xf>
    <xf numFmtId="0" fontId="10" fillId="2" borderId="0" xfId="1" applyNumberFormat="1" applyFont="1" applyFill="1" applyAlignment="1">
      <alignment vertical="center" shrinkToFit="1"/>
    </xf>
    <xf numFmtId="0" fontId="34" fillId="2" borderId="0" xfId="1" applyNumberFormat="1" applyFont="1" applyFill="1" applyAlignment="1">
      <alignment vertical="center" shrinkToFit="1"/>
    </xf>
    <xf numFmtId="0" fontId="34" fillId="2" borderId="0" xfId="1" applyNumberFormat="1" applyFont="1" applyFill="1" applyAlignment="1">
      <alignment vertical="center"/>
    </xf>
    <xf numFmtId="0" fontId="39" fillId="2" borderId="8" xfId="1" applyNumberFormat="1" applyFont="1" applyFill="1" applyBorder="1" applyAlignment="1">
      <alignment vertical="center" shrinkToFit="1"/>
    </xf>
    <xf numFmtId="0" fontId="14" fillId="2" borderId="0" xfId="1" applyNumberFormat="1" applyFont="1" applyFill="1" applyAlignment="1">
      <alignment horizontal="center" vertical="center"/>
    </xf>
    <xf numFmtId="0" fontId="14" fillId="2" borderId="0" xfId="1" applyNumberFormat="1" applyFont="1" applyFill="1" applyAlignment="1">
      <alignment vertical="center"/>
    </xf>
    <xf numFmtId="0" fontId="14" fillId="2" borderId="0" xfId="4" applyFont="1" applyFill="1" applyAlignment="1">
      <alignment horizontal="left" vertical="center" indent="5"/>
    </xf>
    <xf numFmtId="0" fontId="40" fillId="2" borderId="0" xfId="4" applyFont="1" applyFill="1" applyAlignment="1">
      <alignment vertical="center"/>
    </xf>
    <xf numFmtId="0" fontId="33" fillId="2" borderId="8" xfId="4" applyFont="1" applyFill="1" applyBorder="1" applyAlignment="1">
      <alignment horizontal="left" vertical="center" indent="2"/>
    </xf>
    <xf numFmtId="0" fontId="33" fillId="2" borderId="3" xfId="4" applyFont="1" applyFill="1" applyBorder="1" applyAlignment="1">
      <alignment horizontal="left" vertical="center" indent="2"/>
    </xf>
    <xf numFmtId="0" fontId="34" fillId="2" borderId="4" xfId="4" applyFont="1" applyFill="1" applyBorder="1" applyAlignment="1">
      <alignment horizontal="left" vertical="center" indent="2"/>
    </xf>
    <xf numFmtId="0" fontId="41" fillId="2" borderId="0" xfId="4" applyFont="1" applyFill="1" applyAlignment="1">
      <alignment horizontal="left" vertical="center" indent="3"/>
    </xf>
    <xf numFmtId="0" fontId="34" fillId="2" borderId="4" xfId="4" applyFont="1" applyFill="1" applyBorder="1" applyAlignment="1">
      <alignment vertical="center" shrinkToFit="1"/>
    </xf>
    <xf numFmtId="0" fontId="41" fillId="2" borderId="0" xfId="4" applyFont="1" applyFill="1" applyAlignment="1">
      <alignment vertical="center" shrinkToFit="1"/>
    </xf>
    <xf numFmtId="0" fontId="33" fillId="2" borderId="3" xfId="4" applyFont="1" applyFill="1" applyBorder="1" applyAlignment="1">
      <alignment vertical="center" shrinkToFit="1"/>
    </xf>
    <xf numFmtId="0" fontId="33" fillId="2" borderId="8" xfId="4" applyFont="1" applyFill="1" applyBorder="1" applyAlignment="1">
      <alignment vertical="center" shrinkToFit="1"/>
    </xf>
    <xf numFmtId="0" fontId="34" fillId="2" borderId="4" xfId="1" applyNumberFormat="1" applyFont="1" applyFill="1" applyBorder="1" applyAlignment="1">
      <alignment vertical="center" shrinkToFit="1"/>
    </xf>
    <xf numFmtId="0" fontId="37" fillId="2" borderId="0" xfId="1" applyNumberFormat="1" applyFont="1" applyFill="1" applyAlignment="1">
      <alignment vertical="center" shrinkToFit="1"/>
    </xf>
    <xf numFmtId="0" fontId="14" fillId="2" borderId="0" xfId="4" applyFont="1" applyFill="1" applyAlignment="1">
      <alignment horizontal="left" vertical="center" indent="1"/>
    </xf>
    <xf numFmtId="0" fontId="36" fillId="2" borderId="0" xfId="4" applyFont="1" applyFill="1" applyAlignment="1">
      <alignment horizontal="right" vertical="center"/>
    </xf>
    <xf numFmtId="0" fontId="34" fillId="2" borderId="0" xfId="4" applyFont="1" applyFill="1" applyAlignment="1">
      <alignment horizontal="left" vertical="center" wrapText="1" indent="1"/>
    </xf>
    <xf numFmtId="0" fontId="36" fillId="2" borderId="0" xfId="4" applyFont="1" applyFill="1" applyAlignment="1">
      <alignment vertical="center" shrinkToFit="1"/>
    </xf>
    <xf numFmtId="0" fontId="35" fillId="2" borderId="1" xfId="4" applyFont="1" applyFill="1" applyBorder="1" applyAlignment="1">
      <alignment horizontal="left" vertical="center" indent="4"/>
    </xf>
    <xf numFmtId="0" fontId="35" fillId="2" borderId="0" xfId="4" applyFont="1" applyFill="1" applyAlignment="1">
      <alignment horizontal="left" vertical="center" indent="5"/>
    </xf>
    <xf numFmtId="0" fontId="35" fillId="2" borderId="1" xfId="4" applyFont="1" applyFill="1" applyBorder="1" applyAlignment="1">
      <alignment vertical="center" shrinkToFit="1"/>
    </xf>
    <xf numFmtId="0" fontId="37" fillId="2" borderId="1" xfId="1" applyNumberFormat="1" applyFont="1" applyFill="1" applyBorder="1" applyAlignment="1">
      <alignment vertical="center" shrinkToFit="1"/>
    </xf>
    <xf numFmtId="0" fontId="12" fillId="2" borderId="0" xfId="1" applyNumberFormat="1" applyFont="1" applyFill="1" applyAlignment="1">
      <alignment vertical="center" shrinkToFit="1"/>
    </xf>
    <xf numFmtId="0" fontId="37" fillId="2" borderId="10" xfId="1" applyNumberFormat="1" applyFont="1" applyFill="1" applyBorder="1" applyAlignment="1">
      <alignment vertical="center" shrinkToFit="1"/>
    </xf>
    <xf numFmtId="0" fontId="14" fillId="2" borderId="1" xfId="4" applyFont="1" applyFill="1" applyBorder="1" applyAlignment="1">
      <alignment horizontal="left" vertical="center" indent="2"/>
    </xf>
    <xf numFmtId="0" fontId="14" fillId="2" borderId="1" xfId="4" applyFont="1" applyFill="1" applyBorder="1" applyAlignment="1">
      <alignment vertical="center" shrinkToFit="1"/>
    </xf>
    <xf numFmtId="0" fontId="22" fillId="4" borderId="9" xfId="4" applyFont="1" applyFill="1" applyBorder="1" applyAlignment="1">
      <alignment horizontal="left" vertical="center"/>
    </xf>
    <xf numFmtId="0" fontId="22" fillId="4" borderId="1" xfId="4" applyFont="1" applyFill="1" applyBorder="1" applyAlignment="1">
      <alignment horizontal="left" vertical="center"/>
    </xf>
    <xf numFmtId="0" fontId="22" fillId="5" borderId="3" xfId="4" applyFont="1" applyFill="1" applyBorder="1" applyAlignment="1">
      <alignment horizontal="left" vertical="center" indent="1"/>
    </xf>
    <xf numFmtId="0" fontId="22" fillId="5" borderId="10" xfId="4" applyFont="1" applyFill="1" applyBorder="1" applyAlignment="1">
      <alignment horizontal="left" vertical="center" indent="1"/>
    </xf>
    <xf numFmtId="0" fontId="22" fillId="5" borderId="0" xfId="4" applyFont="1" applyFill="1" applyAlignment="1">
      <alignment horizontal="left" vertical="center"/>
    </xf>
    <xf numFmtId="0" fontId="22" fillId="5" borderId="1" xfId="4" applyFont="1" applyFill="1" applyBorder="1" applyAlignment="1">
      <alignment horizontal="left" vertical="center"/>
    </xf>
    <xf numFmtId="0" fontId="23" fillId="4" borderId="9" xfId="4" applyFont="1" applyFill="1" applyBorder="1" applyAlignment="1">
      <alignment vertical="center" shrinkToFit="1"/>
    </xf>
    <xf numFmtId="0" fontId="23" fillId="5" borderId="3" xfId="4" applyFont="1" applyFill="1" applyBorder="1" applyAlignment="1">
      <alignment vertical="center" shrinkToFit="1"/>
    </xf>
    <xf numFmtId="0" fontId="23" fillId="5" borderId="10" xfId="4" applyFont="1" applyFill="1" applyBorder="1" applyAlignment="1">
      <alignment vertical="center" shrinkToFit="1"/>
    </xf>
    <xf numFmtId="0" fontId="23" fillId="4" borderId="1" xfId="4" applyFont="1" applyFill="1" applyBorder="1" applyAlignment="1">
      <alignment vertical="center" shrinkToFit="1"/>
    </xf>
    <xf numFmtId="0" fontId="23" fillId="5" borderId="1" xfId="4" applyFont="1" applyFill="1" applyBorder="1" applyAlignment="1">
      <alignment vertical="center" shrinkToFit="1"/>
    </xf>
    <xf numFmtId="0" fontId="37" fillId="2" borderId="4" xfId="4" applyFont="1" applyFill="1" applyBorder="1" applyAlignment="1">
      <alignment horizontal="left" vertical="center" indent="3"/>
    </xf>
    <xf numFmtId="0" fontId="37" fillId="2" borderId="3" xfId="4" applyFont="1" applyFill="1" applyBorder="1" applyAlignment="1">
      <alignment horizontal="left" vertical="center" indent="3"/>
    </xf>
    <xf numFmtId="0" fontId="37" fillId="2" borderId="4" xfId="4" applyFont="1" applyFill="1" applyBorder="1" applyAlignment="1">
      <alignment vertical="center" shrinkToFit="1"/>
    </xf>
    <xf numFmtId="0" fontId="37" fillId="2" borderId="3" xfId="4" applyFont="1" applyFill="1" applyBorder="1" applyAlignment="1">
      <alignment vertical="center" shrinkToFit="1"/>
    </xf>
    <xf numFmtId="0" fontId="37" fillId="2" borderId="9" xfId="4" applyFont="1" applyFill="1" applyBorder="1" applyAlignment="1">
      <alignment horizontal="left" vertical="center" indent="3"/>
    </xf>
    <xf numFmtId="0" fontId="37" fillId="2" borderId="9" xfId="4" applyFont="1" applyFill="1" applyBorder="1" applyAlignment="1">
      <alignment vertical="center" shrinkToFit="1"/>
    </xf>
    <xf numFmtId="0" fontId="14" fillId="2" borderId="9" xfId="4" applyFont="1" applyFill="1" applyBorder="1" applyAlignment="1">
      <alignment vertical="center"/>
    </xf>
    <xf numFmtId="0" fontId="14" fillId="2" borderId="0" xfId="4" applyFont="1" applyFill="1" applyAlignment="1">
      <alignment vertical="center"/>
    </xf>
    <xf numFmtId="0" fontId="31" fillId="2" borderId="0" xfId="4" applyFont="1" applyFill="1" applyAlignment="1">
      <alignment horizontal="left" vertical="center" indent="2"/>
    </xf>
    <xf numFmtId="0" fontId="33" fillId="2" borderId="0" xfId="4" applyFont="1" applyFill="1" applyAlignment="1">
      <alignment horizontal="left" vertical="center" indent="2"/>
    </xf>
    <xf numFmtId="0" fontId="14" fillId="2" borderId="9" xfId="4" applyFont="1" applyFill="1" applyBorder="1" applyAlignment="1">
      <alignment vertical="center" shrinkToFit="1"/>
    </xf>
    <xf numFmtId="0" fontId="14" fillId="2" borderId="0" xfId="4" applyFont="1" applyFill="1" applyAlignment="1">
      <alignment vertical="center" shrinkToFit="1"/>
    </xf>
    <xf numFmtId="0" fontId="31" fillId="2" borderId="0" xfId="4" applyFont="1" applyFill="1" applyAlignment="1">
      <alignment vertical="center" shrinkToFit="1"/>
    </xf>
    <xf numFmtId="0" fontId="33" fillId="2" borderId="0" xfId="4" applyFont="1" applyFill="1" applyAlignment="1">
      <alignment vertical="center" shrinkToFit="1"/>
    </xf>
    <xf numFmtId="0" fontId="7" fillId="2" borderId="0" xfId="0" applyFont="1" applyFill="1"/>
    <xf numFmtId="0" fontId="1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6" fillId="2" borderId="1" xfId="0" applyFont="1" applyFill="1" applyBorder="1"/>
    <xf numFmtId="0" fontId="5" fillId="2" borderId="0" xfId="0" applyFont="1" applyFill="1"/>
    <xf numFmtId="0" fontId="25" fillId="2" borderId="0" xfId="2" applyFont="1" applyFill="1"/>
    <xf numFmtId="0" fontId="25" fillId="2" borderId="0" xfId="2" applyFont="1" applyFill="1" applyAlignment="1">
      <alignment horizontal="left" indent="1"/>
    </xf>
    <xf numFmtId="0" fontId="2" fillId="2" borderId="0" xfId="0" applyFont="1" applyFill="1" applyAlignment="1">
      <alignment horizontal="left" indent="1"/>
    </xf>
    <xf numFmtId="0" fontId="4" fillId="2" borderId="0" xfId="2" applyFont="1" applyFill="1"/>
    <xf numFmtId="0" fontId="3" fillId="2" borderId="0" xfId="2" applyFill="1"/>
    <xf numFmtId="0" fontId="4" fillId="2" borderId="0" xfId="2" applyFont="1" applyFill="1" applyAlignment="1">
      <alignment horizontal="left" indent="1"/>
    </xf>
    <xf numFmtId="0" fontId="42" fillId="2" borderId="0" xfId="5" applyFont="1" applyFill="1"/>
    <xf numFmtId="0" fontId="20" fillId="2" borderId="0" xfId="5" applyFont="1" applyFill="1" applyAlignment="1">
      <alignment horizontal="center" vertical="center"/>
    </xf>
    <xf numFmtId="0" fontId="43" fillId="2" borderId="2" xfId="5" applyFont="1" applyFill="1" applyBorder="1" applyAlignment="1">
      <alignment vertical="center"/>
    </xf>
    <xf numFmtId="0" fontId="44" fillId="2" borderId="2" xfId="5" applyFont="1" applyFill="1" applyBorder="1" applyAlignment="1">
      <alignment vertical="center"/>
    </xf>
    <xf numFmtId="0" fontId="45" fillId="2" borderId="0" xfId="5" applyFont="1" applyFill="1" applyAlignment="1">
      <alignment vertical="center"/>
    </xf>
    <xf numFmtId="0" fontId="44" fillId="2" borderId="0" xfId="5" applyFont="1" applyFill="1" applyAlignment="1">
      <alignment vertical="center"/>
    </xf>
    <xf numFmtId="0" fontId="48" fillId="2" borderId="0" xfId="5" applyFont="1" applyFill="1" applyAlignment="1">
      <alignment vertical="center"/>
    </xf>
    <xf numFmtId="0" fontId="49" fillId="2" borderId="0" xfId="8" applyFont="1" applyFill="1" applyAlignment="1">
      <alignment vertical="center"/>
    </xf>
    <xf numFmtId="0" fontId="50" fillId="2" borderId="0" xfId="2" applyFont="1" applyFill="1" applyAlignment="1">
      <alignment horizontal="left" vertical="center" indent="1"/>
    </xf>
    <xf numFmtId="0" fontId="51" fillId="2" borderId="1" xfId="0" applyFont="1" applyFill="1" applyBorder="1"/>
    <xf numFmtId="0" fontId="52" fillId="2" borderId="0" xfId="0" applyFont="1" applyFill="1"/>
    <xf numFmtId="0" fontId="52" fillId="2" borderId="0" xfId="0" applyFont="1" applyFill="1" applyAlignment="1">
      <alignment horizontal="left" indent="1"/>
    </xf>
    <xf numFmtId="166" fontId="23" fillId="4" borderId="2" xfId="4" applyNumberFormat="1" applyFont="1" applyFill="1" applyBorder="1" applyAlignment="1">
      <alignment vertical="center"/>
    </xf>
    <xf numFmtId="166" fontId="20" fillId="2" borderId="0" xfId="4" applyNumberFormat="1" applyFont="1" applyFill="1" applyAlignment="1">
      <alignment vertical="center"/>
    </xf>
    <xf numFmtId="166" fontId="20" fillId="2" borderId="4" xfId="4" applyNumberFormat="1" applyFont="1" applyFill="1" applyBorder="1" applyAlignment="1">
      <alignment vertical="center"/>
    </xf>
    <xf numFmtId="166" fontId="20" fillId="2" borderId="3" xfId="4" applyNumberFormat="1" applyFont="1" applyFill="1" applyBorder="1" applyAlignment="1">
      <alignment vertical="center"/>
    </xf>
    <xf numFmtId="166" fontId="20" fillId="2" borderId="1" xfId="4" applyNumberFormat="1" applyFont="1" applyFill="1" applyBorder="1" applyAlignment="1">
      <alignment vertical="center"/>
    </xf>
    <xf numFmtId="166" fontId="23" fillId="2" borderId="2" xfId="4" applyNumberFormat="1" applyFont="1" applyFill="1" applyBorder="1" applyAlignment="1">
      <alignment vertical="center"/>
    </xf>
    <xf numFmtId="166" fontId="20" fillId="2" borderId="7" xfId="4" applyNumberFormat="1" applyFont="1" applyFill="1" applyBorder="1" applyAlignment="1">
      <alignment vertical="center"/>
    </xf>
    <xf numFmtId="166" fontId="23" fillId="5" borderId="2" xfId="4" applyNumberFormat="1" applyFont="1" applyFill="1" applyBorder="1" applyAlignment="1">
      <alignment vertical="center"/>
    </xf>
    <xf numFmtId="166" fontId="21" fillId="2" borderId="6" xfId="4" applyNumberFormat="1" applyFont="1" applyFill="1" applyBorder="1" applyAlignment="1">
      <alignment vertical="center"/>
    </xf>
    <xf numFmtId="166" fontId="21" fillId="2" borderId="5" xfId="4" applyNumberFormat="1" applyFont="1" applyFill="1" applyBorder="1" applyAlignment="1">
      <alignment vertical="center"/>
    </xf>
    <xf numFmtId="166" fontId="20" fillId="2" borderId="9" xfId="4" applyNumberFormat="1" applyFont="1" applyFill="1" applyBorder="1" applyAlignment="1">
      <alignment vertical="center"/>
    </xf>
    <xf numFmtId="166" fontId="20" fillId="2" borderId="8" xfId="4" applyNumberFormat="1" applyFont="1" applyFill="1" applyBorder="1" applyAlignment="1">
      <alignment vertical="center"/>
    </xf>
    <xf numFmtId="167" fontId="23" fillId="4" borderId="2" xfId="4" applyNumberFormat="1" applyFont="1" applyFill="1" applyBorder="1" applyAlignment="1">
      <alignment vertical="center"/>
    </xf>
    <xf numFmtId="167" fontId="20" fillId="2" borderId="7" xfId="4" applyNumberFormat="1" applyFont="1" applyFill="1" applyBorder="1" applyAlignment="1">
      <alignment vertical="center"/>
    </xf>
    <xf numFmtId="167" fontId="20" fillId="2" borderId="0" xfId="4" applyNumberFormat="1" applyFont="1" applyFill="1" applyAlignment="1">
      <alignment vertical="center"/>
    </xf>
    <xf numFmtId="167" fontId="20" fillId="2" borderId="4" xfId="4" applyNumberFormat="1" applyFont="1" applyFill="1" applyBorder="1" applyAlignment="1">
      <alignment vertical="center"/>
    </xf>
    <xf numFmtId="167" fontId="21" fillId="2" borderId="6" xfId="4" applyNumberFormat="1" applyFont="1" applyFill="1" applyBorder="1" applyAlignment="1">
      <alignment vertical="center"/>
    </xf>
    <xf numFmtId="167" fontId="21" fillId="2" borderId="5" xfId="4" applyNumberFormat="1" applyFont="1" applyFill="1" applyBorder="1" applyAlignment="1">
      <alignment vertical="center"/>
    </xf>
    <xf numFmtId="167" fontId="20" fillId="2" borderId="3" xfId="4" applyNumberFormat="1" applyFont="1" applyFill="1" applyBorder="1" applyAlignment="1">
      <alignment vertical="center"/>
    </xf>
    <xf numFmtId="167" fontId="20" fillId="2" borderId="1" xfId="4" applyNumberFormat="1" applyFont="1" applyFill="1" applyBorder="1" applyAlignment="1">
      <alignment vertical="center"/>
    </xf>
    <xf numFmtId="168" fontId="29" fillId="5" borderId="2" xfId="4" applyNumberFormat="1" applyFont="1" applyFill="1" applyBorder="1" applyAlignment="1">
      <alignment vertical="center"/>
    </xf>
    <xf numFmtId="168" fontId="31" fillId="2" borderId="0" xfId="4" applyNumberFormat="1" applyFont="1" applyFill="1" applyAlignment="1">
      <alignment vertical="center"/>
    </xf>
    <xf numFmtId="168" fontId="31" fillId="2" borderId="2" xfId="4" applyNumberFormat="1" applyFont="1" applyFill="1" applyBorder="1" applyAlignment="1">
      <alignment vertical="center"/>
    </xf>
    <xf numFmtId="168" fontId="32" fillId="2" borderId="0" xfId="4" applyNumberFormat="1" applyFont="1" applyFill="1" applyAlignment="1">
      <alignment vertical="center"/>
    </xf>
    <xf numFmtId="168" fontId="32" fillId="2" borderId="1" xfId="4" applyNumberFormat="1" applyFont="1" applyFill="1" applyBorder="1" applyAlignment="1">
      <alignment vertical="center"/>
    </xf>
    <xf numFmtId="168" fontId="33" fillId="2" borderId="2" xfId="4" applyNumberFormat="1" applyFont="1" applyFill="1" applyBorder="1" applyAlignment="1">
      <alignment vertical="center"/>
    </xf>
    <xf numFmtId="168" fontId="35" fillId="2" borderId="0" xfId="4" applyNumberFormat="1" applyFont="1" applyFill="1" applyAlignment="1">
      <alignment vertical="center"/>
    </xf>
    <xf numFmtId="168" fontId="20" fillId="2" borderId="0" xfId="4" applyNumberFormat="1" applyFont="1" applyFill="1" applyAlignment="1">
      <alignment vertical="center"/>
    </xf>
    <xf numFmtId="168" fontId="20" fillId="2" borderId="1" xfId="4" applyNumberFormat="1" applyFont="1" applyFill="1" applyBorder="1" applyAlignment="1">
      <alignment vertical="center"/>
    </xf>
    <xf numFmtId="169" fontId="30" fillId="5" borderId="2" xfId="1" applyNumberFormat="1" applyFont="1" applyFill="1" applyBorder="1" applyAlignment="1">
      <alignment vertical="center"/>
    </xf>
    <xf numFmtId="169" fontId="31" fillId="2" borderId="0" xfId="4" applyNumberFormat="1" applyFont="1" applyFill="1" applyAlignment="1">
      <alignment vertical="center"/>
    </xf>
    <xf numFmtId="169" fontId="33" fillId="2" borderId="9" xfId="4" applyNumberFormat="1" applyFont="1" applyFill="1" applyBorder="1" applyAlignment="1">
      <alignment vertical="center"/>
    </xf>
    <xf numFmtId="169" fontId="33" fillId="2" borderId="1" xfId="4" applyNumberFormat="1" applyFont="1" applyFill="1" applyBorder="1" applyAlignment="1">
      <alignment vertical="center"/>
    </xf>
    <xf numFmtId="168" fontId="34" fillId="2" borderId="2" xfId="4" applyNumberFormat="1" applyFont="1" applyFill="1" applyBorder="1" applyAlignment="1">
      <alignment vertical="center"/>
    </xf>
    <xf numFmtId="168" fontId="34" fillId="2" borderId="9" xfId="4" applyNumberFormat="1" applyFont="1" applyFill="1" applyBorder="1" applyAlignment="1">
      <alignment vertical="center"/>
    </xf>
    <xf numFmtId="168" fontId="34" fillId="2" borderId="0" xfId="4" applyNumberFormat="1" applyFont="1" applyFill="1" applyAlignment="1">
      <alignment vertical="center"/>
    </xf>
    <xf numFmtId="168" fontId="34" fillId="2" borderId="1" xfId="4" applyNumberFormat="1" applyFont="1" applyFill="1" applyBorder="1" applyAlignment="1">
      <alignment vertical="center"/>
    </xf>
    <xf numFmtId="169" fontId="34" fillId="2" borderId="2" xfId="4" applyNumberFormat="1" applyFont="1" applyFill="1" applyBorder="1" applyAlignment="1">
      <alignment vertical="center"/>
    </xf>
    <xf numFmtId="166" fontId="34" fillId="2" borderId="9" xfId="4" applyNumberFormat="1" applyFont="1" applyFill="1" applyBorder="1" applyAlignment="1">
      <alignment vertical="center"/>
    </xf>
    <xf numFmtId="166" fontId="34" fillId="2" borderId="1" xfId="4" applyNumberFormat="1" applyFont="1" applyFill="1" applyBorder="1" applyAlignment="1">
      <alignment vertical="center"/>
    </xf>
    <xf numFmtId="170" fontId="10" fillId="2" borderId="0" xfId="4" applyNumberFormat="1" applyFont="1" applyFill="1" applyAlignment="1">
      <alignment vertical="center"/>
    </xf>
    <xf numFmtId="170" fontId="14" fillId="2" borderId="0" xfId="4" applyNumberFormat="1" applyFont="1" applyFill="1" applyAlignment="1">
      <alignment vertical="center"/>
    </xf>
    <xf numFmtId="171" fontId="23" fillId="5" borderId="2" xfId="4" applyNumberFormat="1" applyFont="1" applyFill="1" applyBorder="1" applyAlignment="1">
      <alignment vertical="center"/>
    </xf>
    <xf numFmtId="171" fontId="34" fillId="2" borderId="9" xfId="4" applyNumberFormat="1" applyFont="1" applyFill="1" applyBorder="1" applyAlignment="1">
      <alignment vertical="center"/>
    </xf>
    <xf numFmtId="171" fontId="34" fillId="2" borderId="1" xfId="4" applyNumberFormat="1" applyFont="1" applyFill="1" applyBorder="1" applyAlignment="1">
      <alignment vertical="center"/>
    </xf>
    <xf numFmtId="172" fontId="15" fillId="2" borderId="0" xfId="4" applyNumberFormat="1" applyFont="1" applyFill="1" applyAlignment="1">
      <alignment vertical="center"/>
    </xf>
    <xf numFmtId="172" fontId="36" fillId="2" borderId="0" xfId="4" applyNumberFormat="1" applyFont="1" applyFill="1" applyAlignment="1">
      <alignment vertical="center"/>
    </xf>
    <xf numFmtId="173" fontId="23" fillId="5" borderId="2" xfId="4" applyNumberFormat="1" applyFont="1" applyFill="1" applyBorder="1" applyAlignment="1">
      <alignment vertical="center"/>
    </xf>
    <xf numFmtId="165" fontId="23" fillId="5" borderId="2" xfId="4" applyNumberFormat="1" applyFont="1" applyFill="1" applyBorder="1" applyAlignment="1">
      <alignment vertical="center"/>
    </xf>
    <xf numFmtId="165" fontId="34" fillId="2" borderId="9" xfId="4" applyNumberFormat="1" applyFont="1" applyFill="1" applyBorder="1" applyAlignment="1">
      <alignment vertical="center"/>
    </xf>
    <xf numFmtId="165" fontId="34" fillId="2" borderId="1" xfId="4" applyNumberFormat="1" applyFont="1" applyFill="1" applyBorder="1" applyAlignment="1">
      <alignment vertical="center"/>
    </xf>
    <xf numFmtId="167" fontId="23" fillId="5" borderId="2" xfId="4" applyNumberFormat="1" applyFont="1" applyFill="1" applyBorder="1" applyAlignment="1">
      <alignment vertical="center"/>
    </xf>
    <xf numFmtId="167" fontId="34" fillId="2" borderId="9" xfId="4" applyNumberFormat="1" applyFont="1" applyFill="1" applyBorder="1" applyAlignment="1">
      <alignment vertical="center"/>
    </xf>
    <xf numFmtId="167" fontId="34" fillId="2" borderId="1" xfId="4" applyNumberFormat="1" applyFont="1" applyFill="1" applyBorder="1" applyAlignment="1">
      <alignment vertical="center"/>
    </xf>
    <xf numFmtId="165" fontId="27" fillId="4" borderId="2" xfId="4" applyNumberFormat="1" applyFont="1" applyFill="1" applyBorder="1" applyAlignment="1">
      <alignment vertical="center"/>
    </xf>
    <xf numFmtId="174" fontId="10" fillId="2" borderId="0" xfId="4" applyNumberFormat="1" applyFont="1" applyFill="1" applyAlignment="1">
      <alignment vertical="center"/>
    </xf>
    <xf numFmtId="168" fontId="31" fillId="2" borderId="9" xfId="4" applyNumberFormat="1" applyFont="1" applyFill="1" applyBorder="1" applyAlignment="1">
      <alignment vertical="center"/>
    </xf>
    <xf numFmtId="168" fontId="31" fillId="2" borderId="10" xfId="4" applyNumberFormat="1" applyFont="1" applyFill="1" applyBorder="1" applyAlignment="1">
      <alignment vertical="center"/>
    </xf>
    <xf numFmtId="168" fontId="33" fillId="2" borderId="4" xfId="4" applyNumberFormat="1" applyFont="1" applyFill="1" applyBorder="1" applyAlignment="1">
      <alignment vertical="center"/>
    </xf>
    <xf numFmtId="168" fontId="37" fillId="2" borderId="0" xfId="4" applyNumberFormat="1" applyFont="1" applyFill="1" applyAlignment="1">
      <alignment vertical="center"/>
    </xf>
    <xf numFmtId="168" fontId="37" fillId="2" borderId="1" xfId="4" applyNumberFormat="1" applyFont="1" applyFill="1" applyBorder="1" applyAlignment="1">
      <alignment vertical="center"/>
    </xf>
    <xf numFmtId="168" fontId="16" fillId="2" borderId="0" xfId="4" applyNumberFormat="1" applyFont="1" applyFill="1" applyAlignment="1">
      <alignment vertical="center"/>
    </xf>
    <xf numFmtId="168" fontId="14" fillId="2" borderId="0" xfId="4" applyNumberFormat="1" applyFont="1" applyFill="1" applyAlignment="1">
      <alignment vertical="center"/>
    </xf>
    <xf numFmtId="169" fontId="31" fillId="2" borderId="9" xfId="1" applyNumberFormat="1" applyFont="1" applyFill="1" applyBorder="1" applyAlignment="1">
      <alignment vertical="center"/>
    </xf>
    <xf numFmtId="169" fontId="31" fillId="2" borderId="0" xfId="1" applyNumberFormat="1" applyFont="1" applyFill="1" applyAlignment="1">
      <alignment vertical="center"/>
    </xf>
    <xf numFmtId="169" fontId="31" fillId="2" borderId="10" xfId="1" applyNumberFormat="1" applyFont="1" applyFill="1" applyBorder="1" applyAlignment="1">
      <alignment vertical="center"/>
    </xf>
    <xf numFmtId="169" fontId="33" fillId="2" borderId="0" xfId="1" applyNumberFormat="1" applyFont="1" applyFill="1" applyAlignment="1">
      <alignment vertical="center"/>
    </xf>
    <xf numFmtId="169" fontId="38" fillId="2" borderId="0" xfId="1" applyNumberFormat="1" applyFont="1" applyFill="1" applyAlignment="1">
      <alignment vertical="center"/>
    </xf>
    <xf numFmtId="169" fontId="38" fillId="2" borderId="1" xfId="1" applyNumberFormat="1" applyFont="1" applyFill="1" applyBorder="1" applyAlignment="1">
      <alignment vertical="center"/>
    </xf>
    <xf numFmtId="167" fontId="30" fillId="5" borderId="9" xfId="1" applyNumberFormat="1" applyFont="1" applyFill="1" applyBorder="1" applyAlignment="1">
      <alignment vertical="center"/>
    </xf>
    <xf numFmtId="167" fontId="31" fillId="2" borderId="9" xfId="1" applyNumberFormat="1" applyFont="1" applyFill="1" applyBorder="1" applyAlignment="1">
      <alignment vertical="center"/>
    </xf>
    <xf numFmtId="167" fontId="31" fillId="2" borderId="0" xfId="1" applyNumberFormat="1" applyFont="1" applyFill="1" applyAlignment="1">
      <alignment vertical="center"/>
    </xf>
    <xf numFmtId="167" fontId="31" fillId="2" borderId="10" xfId="1" applyNumberFormat="1" applyFont="1" applyFill="1" applyBorder="1" applyAlignment="1">
      <alignment vertical="center"/>
    </xf>
    <xf numFmtId="167" fontId="33" fillId="2" borderId="0" xfId="1" applyNumberFormat="1" applyFont="1" applyFill="1" applyAlignment="1">
      <alignment vertical="center"/>
    </xf>
    <xf numFmtId="167" fontId="33" fillId="2" borderId="1" xfId="1" applyNumberFormat="1" applyFont="1" applyFill="1" applyBorder="1" applyAlignment="1">
      <alignment vertical="center"/>
    </xf>
    <xf numFmtId="168" fontId="37" fillId="2" borderId="10" xfId="4" applyNumberFormat="1" applyFont="1" applyFill="1" applyBorder="1" applyAlignment="1">
      <alignment vertical="center"/>
    </xf>
    <xf numFmtId="168" fontId="34" fillId="2" borderId="8" xfId="4" applyNumberFormat="1" applyFont="1" applyFill="1" applyBorder="1" applyAlignment="1">
      <alignment vertical="center"/>
    </xf>
    <xf numFmtId="169" fontId="38" fillId="2" borderId="10" xfId="1" applyNumberFormat="1" applyFont="1" applyFill="1" applyBorder="1" applyAlignment="1">
      <alignment vertical="center"/>
    </xf>
    <xf numFmtId="169" fontId="34" fillId="2" borderId="8" xfId="1" applyNumberFormat="1" applyFont="1" applyFill="1" applyBorder="1" applyAlignment="1">
      <alignment vertical="center"/>
    </xf>
    <xf numFmtId="166" fontId="34" fillId="2" borderId="0" xfId="4" applyNumberFormat="1" applyFont="1" applyFill="1" applyAlignment="1">
      <alignment vertical="center"/>
    </xf>
    <xf numFmtId="171" fontId="34" fillId="2" borderId="0" xfId="4" applyNumberFormat="1" applyFont="1" applyFill="1" applyAlignment="1">
      <alignment vertical="center"/>
    </xf>
    <xf numFmtId="166" fontId="23" fillId="5" borderId="9" xfId="4" applyNumberFormat="1" applyFont="1" applyFill="1" applyBorder="1" applyAlignment="1">
      <alignment vertical="center"/>
    </xf>
    <xf numFmtId="175" fontId="10" fillId="2" borderId="0" xfId="4" applyNumberFormat="1" applyFont="1" applyFill="1" applyAlignment="1">
      <alignment vertical="center"/>
    </xf>
    <xf numFmtId="165" fontId="23" fillId="5" borderId="9" xfId="4" applyNumberFormat="1" applyFont="1" applyFill="1" applyBorder="1" applyAlignment="1">
      <alignment vertical="center"/>
    </xf>
    <xf numFmtId="173" fontId="34" fillId="2" borderId="9" xfId="4" applyNumberFormat="1" applyFont="1" applyFill="1" applyBorder="1" applyAlignment="1">
      <alignment vertical="center"/>
    </xf>
    <xf numFmtId="173" fontId="34" fillId="2" borderId="0" xfId="4" applyNumberFormat="1" applyFont="1" applyFill="1" applyAlignment="1">
      <alignment vertical="center"/>
    </xf>
    <xf numFmtId="173" fontId="34" fillId="2" borderId="1" xfId="4" applyNumberFormat="1" applyFont="1" applyFill="1" applyBorder="1" applyAlignment="1">
      <alignment vertical="center"/>
    </xf>
    <xf numFmtId="165" fontId="23" fillId="5" borderId="0" xfId="4" applyNumberFormat="1" applyFont="1" applyFill="1" applyAlignment="1">
      <alignment vertical="center"/>
    </xf>
    <xf numFmtId="165" fontId="34" fillId="2" borderId="0" xfId="4" applyNumberFormat="1" applyFont="1" applyFill="1" applyAlignment="1">
      <alignment vertical="center"/>
    </xf>
    <xf numFmtId="167" fontId="23" fillId="5" borderId="0" xfId="4" applyNumberFormat="1" applyFont="1" applyFill="1" applyAlignment="1">
      <alignment vertical="center"/>
    </xf>
    <xf numFmtId="167" fontId="34" fillId="2" borderId="0" xfId="4" applyNumberFormat="1" applyFont="1" applyFill="1" applyAlignment="1">
      <alignment vertical="center"/>
    </xf>
    <xf numFmtId="170" fontId="33" fillId="2" borderId="4" xfId="4" applyNumberFormat="1" applyFont="1" applyFill="1" applyBorder="1" applyAlignment="1">
      <alignment vertical="center"/>
    </xf>
    <xf numFmtId="170" fontId="20" fillId="2" borderId="0" xfId="1" applyNumberFormat="1" applyFont="1" applyFill="1" applyAlignment="1">
      <alignment vertical="center"/>
    </xf>
    <xf numFmtId="170" fontId="20" fillId="2" borderId="1" xfId="1" applyNumberFormat="1" applyFont="1" applyFill="1" applyBorder="1" applyAlignment="1">
      <alignment vertical="center"/>
    </xf>
    <xf numFmtId="170" fontId="20" fillId="2" borderId="0" xfId="4" applyNumberFormat="1" applyFont="1" applyFill="1" applyAlignment="1">
      <alignment vertical="center"/>
    </xf>
    <xf numFmtId="176" fontId="14" fillId="2" borderId="0" xfId="1" applyNumberFormat="1" applyFont="1" applyFill="1" applyAlignment="1">
      <alignment vertical="center"/>
    </xf>
    <xf numFmtId="169" fontId="31" fillId="2" borderId="9" xfId="4" applyNumberFormat="1" applyFont="1" applyFill="1" applyBorder="1" applyAlignment="1">
      <alignment vertical="center"/>
    </xf>
    <xf numFmtId="169" fontId="31" fillId="2" borderId="10" xfId="4" applyNumberFormat="1" applyFont="1" applyFill="1" applyBorder="1" applyAlignment="1">
      <alignment vertical="center"/>
    </xf>
    <xf numFmtId="169" fontId="33" fillId="2" borderId="0" xfId="4" applyNumberFormat="1" applyFont="1" applyFill="1" applyAlignment="1">
      <alignment vertical="center"/>
    </xf>
    <xf numFmtId="169" fontId="37" fillId="2" borderId="0" xfId="4" applyNumberFormat="1" applyFont="1" applyFill="1" applyAlignment="1">
      <alignment vertical="center"/>
    </xf>
    <xf numFmtId="169" fontId="37" fillId="2" borderId="1" xfId="4" applyNumberFormat="1" applyFont="1" applyFill="1" applyBorder="1" applyAlignment="1">
      <alignment vertical="center"/>
    </xf>
    <xf numFmtId="165" fontId="30" fillId="5" borderId="9" xfId="1" applyNumberFormat="1" applyFont="1" applyFill="1" applyBorder="1" applyAlignment="1">
      <alignment vertical="center"/>
    </xf>
    <xf numFmtId="165" fontId="31" fillId="2" borderId="9" xfId="1" applyNumberFormat="1" applyFont="1" applyFill="1" applyBorder="1" applyAlignment="1">
      <alignment vertical="center"/>
    </xf>
    <xf numFmtId="165" fontId="31" fillId="2" borderId="0" xfId="1" applyNumberFormat="1" applyFont="1" applyFill="1" applyAlignment="1">
      <alignment vertical="center"/>
    </xf>
    <xf numFmtId="165" fontId="31" fillId="2" borderId="10" xfId="1" applyNumberFormat="1" applyFont="1" applyFill="1" applyBorder="1" applyAlignment="1">
      <alignment vertical="center"/>
    </xf>
    <xf numFmtId="165" fontId="33" fillId="2" borderId="0" xfId="1" applyNumberFormat="1" applyFont="1" applyFill="1" applyAlignment="1">
      <alignment vertical="center"/>
    </xf>
    <xf numFmtId="165" fontId="33" fillId="2" borderId="1" xfId="1" applyNumberFormat="1" applyFont="1" applyFill="1" applyBorder="1" applyAlignment="1">
      <alignment vertical="center"/>
    </xf>
    <xf numFmtId="169" fontId="39" fillId="2" borderId="8" xfId="1" applyNumberFormat="1" applyFont="1" applyFill="1" applyBorder="1" applyAlignment="1">
      <alignment vertical="center"/>
    </xf>
    <xf numFmtId="167" fontId="12" fillId="2" borderId="0" xfId="1" applyNumberFormat="1" applyFont="1" applyFill="1" applyAlignment="1">
      <alignment vertical="center"/>
    </xf>
    <xf numFmtId="173" fontId="23" fillId="5" borderId="9" xfId="4" applyNumberFormat="1" applyFont="1" applyFill="1" applyBorder="1" applyAlignment="1">
      <alignment vertical="center"/>
    </xf>
    <xf numFmtId="167" fontId="23" fillId="5" borderId="9" xfId="4" applyNumberFormat="1" applyFont="1" applyFill="1" applyBorder="1" applyAlignment="1">
      <alignment vertical="center"/>
    </xf>
    <xf numFmtId="168" fontId="34" fillId="2" borderId="4" xfId="4" applyNumberFormat="1" applyFont="1" applyFill="1" applyBorder="1" applyAlignment="1">
      <alignment vertical="center"/>
    </xf>
    <xf numFmtId="168" fontId="41" fillId="2" borderId="0" xfId="4" applyNumberFormat="1" applyFont="1" applyFill="1" applyAlignment="1">
      <alignment vertical="center"/>
    </xf>
    <xf numFmtId="168" fontId="33" fillId="2" borderId="8" xfId="4" applyNumberFormat="1" applyFont="1" applyFill="1" applyBorder="1" applyAlignment="1">
      <alignment vertical="center"/>
    </xf>
    <xf numFmtId="169" fontId="34" fillId="2" borderId="4" xfId="1" applyNumberFormat="1" applyFont="1" applyFill="1" applyBorder="1" applyAlignment="1">
      <alignment vertical="center"/>
    </xf>
    <xf numFmtId="169" fontId="37" fillId="2" borderId="0" xfId="1" applyNumberFormat="1" applyFont="1" applyFill="1" applyAlignment="1">
      <alignment vertical="center"/>
    </xf>
    <xf numFmtId="169" fontId="33" fillId="2" borderId="1" xfId="1" applyNumberFormat="1" applyFont="1" applyFill="1" applyBorder="1" applyAlignment="1">
      <alignment vertical="center"/>
    </xf>
    <xf numFmtId="167" fontId="30" fillId="5" borderId="2" xfId="1" applyNumberFormat="1" applyFont="1" applyFill="1" applyBorder="1" applyAlignment="1">
      <alignment vertical="center"/>
    </xf>
    <xf numFmtId="167" fontId="34" fillId="2" borderId="4" xfId="1" applyNumberFormat="1" applyFont="1" applyFill="1" applyBorder="1" applyAlignment="1">
      <alignment vertical="center"/>
    </xf>
    <xf numFmtId="165" fontId="30" fillId="5" borderId="2" xfId="1" applyNumberFormat="1" applyFont="1" applyFill="1" applyBorder="1" applyAlignment="1">
      <alignment vertical="center"/>
    </xf>
    <xf numFmtId="165" fontId="34" fillId="2" borderId="4" xfId="1" applyNumberFormat="1" applyFont="1" applyFill="1" applyBorder="1" applyAlignment="1">
      <alignment vertical="center"/>
    </xf>
    <xf numFmtId="168" fontId="33" fillId="2" borderId="3" xfId="4" applyNumberFormat="1" applyFont="1" applyFill="1" applyBorder="1" applyAlignment="1">
      <alignment vertical="center"/>
    </xf>
    <xf numFmtId="168" fontId="35" fillId="2" borderId="1" xfId="4" applyNumberFormat="1" applyFont="1" applyFill="1" applyBorder="1" applyAlignment="1">
      <alignment vertical="center"/>
    </xf>
    <xf numFmtId="169" fontId="37" fillId="2" borderId="1" xfId="1" applyNumberFormat="1" applyFont="1" applyFill="1" applyBorder="1" applyAlignment="1">
      <alignment vertical="center"/>
    </xf>
    <xf numFmtId="169" fontId="37" fillId="2" borderId="10" xfId="1" applyNumberFormat="1" applyFont="1" applyFill="1" applyBorder="1" applyAlignment="1">
      <alignment vertical="center"/>
    </xf>
    <xf numFmtId="170" fontId="14" fillId="2" borderId="1" xfId="4" applyNumberFormat="1" applyFont="1" applyFill="1" applyBorder="1" applyAlignment="1">
      <alignment vertical="center"/>
    </xf>
    <xf numFmtId="170" fontId="37" fillId="2" borderId="0" xfId="4" applyNumberFormat="1" applyFont="1" applyFill="1" applyAlignment="1">
      <alignment vertical="center"/>
    </xf>
    <xf numFmtId="167" fontId="31" fillId="2" borderId="9" xfId="4" applyNumberFormat="1" applyFont="1" applyFill="1" applyBorder="1" applyAlignment="1">
      <alignment vertical="center"/>
    </xf>
    <xf numFmtId="167" fontId="31" fillId="2" borderId="0" xfId="4" applyNumberFormat="1" applyFont="1" applyFill="1" applyAlignment="1">
      <alignment vertical="center"/>
    </xf>
    <xf numFmtId="167" fontId="31" fillId="2" borderId="10" xfId="4" applyNumberFormat="1" applyFont="1" applyFill="1" applyBorder="1" applyAlignment="1">
      <alignment vertical="center"/>
    </xf>
    <xf numFmtId="167" fontId="33" fillId="2" borderId="1" xfId="4" applyNumberFormat="1" applyFont="1" applyFill="1" applyBorder="1" applyAlignment="1">
      <alignment vertical="center"/>
    </xf>
    <xf numFmtId="165" fontId="31" fillId="2" borderId="9" xfId="4" applyNumberFormat="1" applyFont="1" applyFill="1" applyBorder="1" applyAlignment="1">
      <alignment vertical="center"/>
    </xf>
    <xf numFmtId="165" fontId="31" fillId="2" borderId="0" xfId="4" applyNumberFormat="1" applyFont="1" applyFill="1" applyAlignment="1">
      <alignment vertical="center"/>
    </xf>
    <xf numFmtId="165" fontId="31" fillId="2" borderId="10" xfId="4" applyNumberFormat="1" applyFont="1" applyFill="1" applyBorder="1" applyAlignment="1">
      <alignment vertical="center"/>
    </xf>
    <xf numFmtId="165" fontId="33" fillId="2" borderId="1" xfId="4" applyNumberFormat="1" applyFont="1" applyFill="1" applyBorder="1" applyAlignment="1">
      <alignment vertical="center"/>
    </xf>
    <xf numFmtId="166" fontId="23" fillId="4" borderId="9" xfId="4" applyNumberFormat="1" applyFont="1" applyFill="1" applyBorder="1" applyAlignment="1">
      <alignment vertical="center"/>
    </xf>
    <xf numFmtId="171" fontId="23" fillId="5" borderId="3" xfId="4" applyNumberFormat="1" applyFont="1" applyFill="1" applyBorder="1" applyAlignment="1">
      <alignment vertical="center"/>
    </xf>
    <xf numFmtId="166" fontId="23" fillId="5" borderId="3" xfId="4" applyNumberFormat="1" applyFont="1" applyFill="1" applyBorder="1" applyAlignment="1">
      <alignment vertical="center"/>
    </xf>
    <xf numFmtId="171" fontId="23" fillId="5" borderId="10" xfId="4" applyNumberFormat="1" applyFont="1" applyFill="1" applyBorder="1" applyAlignment="1">
      <alignment vertical="center"/>
    </xf>
    <xf numFmtId="166" fontId="23" fillId="5" borderId="10" xfId="4" applyNumberFormat="1" applyFont="1" applyFill="1" applyBorder="1" applyAlignment="1">
      <alignment vertical="center"/>
    </xf>
    <xf numFmtId="166" fontId="23" fillId="4" borderId="1" xfId="4" applyNumberFormat="1" applyFont="1" applyFill="1" applyBorder="1" applyAlignment="1">
      <alignment vertical="center"/>
    </xf>
    <xf numFmtId="166" fontId="23" fillId="5" borderId="0" xfId="4" applyNumberFormat="1" applyFont="1" applyFill="1" applyAlignment="1">
      <alignment vertical="center"/>
    </xf>
    <xf numFmtId="167" fontId="23" fillId="5" borderId="1" xfId="4" applyNumberFormat="1" applyFont="1" applyFill="1" applyBorder="1" applyAlignment="1">
      <alignment vertical="center"/>
    </xf>
    <xf numFmtId="168" fontId="37" fillId="2" borderId="4" xfId="4" applyNumberFormat="1" applyFont="1" applyFill="1" applyBorder="1" applyAlignment="1">
      <alignment vertical="center"/>
    </xf>
    <xf numFmtId="168" fontId="37" fillId="2" borderId="3" xfId="4" applyNumberFormat="1" applyFont="1" applyFill="1" applyBorder="1" applyAlignment="1">
      <alignment vertical="center"/>
    </xf>
    <xf numFmtId="167" fontId="33" fillId="2" borderId="0" xfId="4" applyNumberFormat="1" applyFont="1" applyFill="1" applyAlignment="1">
      <alignment vertical="center"/>
    </xf>
    <xf numFmtId="165" fontId="33" fillId="2" borderId="0" xfId="4" applyNumberFormat="1" applyFont="1" applyFill="1" applyAlignment="1">
      <alignment vertical="center"/>
    </xf>
    <xf numFmtId="168" fontId="33" fillId="2" borderId="1" xfId="4" applyNumberFormat="1" applyFont="1" applyFill="1" applyBorder="1" applyAlignment="1">
      <alignment vertical="center"/>
    </xf>
    <xf numFmtId="170" fontId="37" fillId="2" borderId="9" xfId="4" applyNumberFormat="1" applyFont="1" applyFill="1" applyBorder="1" applyAlignment="1">
      <alignment vertical="center"/>
    </xf>
    <xf numFmtId="168" fontId="37" fillId="2" borderId="9" xfId="4" applyNumberFormat="1" applyFont="1" applyFill="1" applyBorder="1" applyAlignment="1">
      <alignment vertical="center"/>
    </xf>
    <xf numFmtId="165" fontId="33" fillId="2" borderId="9" xfId="4" applyNumberFormat="1" applyFont="1" applyFill="1" applyBorder="1" applyAlignment="1">
      <alignment vertical="center"/>
    </xf>
    <xf numFmtId="0" fontId="20" fillId="2" borderId="0" xfId="5" applyFont="1" applyFill="1" applyAlignment="1">
      <alignment vertical="center"/>
    </xf>
    <xf numFmtId="0" fontId="20" fillId="2" borderId="0" xfId="5" applyFont="1" applyFill="1" applyAlignment="1">
      <alignment vertical="center"/>
    </xf>
    <xf numFmtId="0" fontId="18" fillId="2" borderId="0" xfId="5" applyFont="1" applyFill="1" applyAlignment="1">
      <alignment vertical="center"/>
    </xf>
    <xf numFmtId="177" fontId="47" fillId="2" borderId="0" xfId="5" quotePrefix="1" applyNumberFormat="1" applyFont="1" applyFill="1" applyAlignment="1">
      <alignment horizontal="left" vertical="center"/>
    </xf>
    <xf numFmtId="0" fontId="20" fillId="2" borderId="0" xfId="5" applyFont="1" applyFill="1" applyAlignment="1">
      <alignment vertical="center"/>
    </xf>
    <xf numFmtId="0" fontId="46" fillId="2" borderId="0" xfId="5" applyFont="1" applyFill="1" applyAlignment="1">
      <alignment horizontal="left" vertical="center"/>
    </xf>
    <xf numFmtId="0" fontId="53" fillId="0" borderId="0" xfId="5" applyFont="1" applyAlignment="1">
      <alignment horizontal="left" vertical="center"/>
    </xf>
  </cellXfs>
  <cellStyles count="9">
    <cellStyle name="Comma 2" xfId="3"/>
    <cellStyle name="Hyperlink" xfId="2" builtinId="8"/>
    <cellStyle name="Normal" xfId="0" builtinId="0"/>
    <cellStyle name="Normal 2" xfId="4"/>
    <cellStyle name="Normal 2 2" xfId="8"/>
    <cellStyle name="Normal 3" xfId="5"/>
    <cellStyle name="Percent" xfId="1" builtinId="5"/>
    <cellStyle name="Percent 2" xfId="6"/>
    <cellStyle name="Percent 3" xfId="7"/>
  </cellStyles>
  <dxfs count="124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77561" cy="2011854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creativecommons.org/licenses/by/4.0/?ref=chooser-v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354" customWidth="1"/>
    <col min="5" max="21" width="9.7109375" style="354" customWidth="1"/>
    <col min="22" max="22" width="9.7109375" style="192" customWidth="1"/>
    <col min="23" max="23" width="107.42578125" style="354" customWidth="1"/>
    <col min="24" max="24" width="44.7109375" style="354" customWidth="1"/>
    <col min="25" max="26" width="9.7109375" style="354" customWidth="1"/>
    <col min="27" max="54" width="9.140625" style="354" customWidth="1"/>
    <col min="55" max="16384" width="9.140625" style="354"/>
  </cols>
  <sheetData>
    <row r="1" spans="1:23" ht="15" customHeight="1" x14ac:dyDescent="0.25">
      <c r="A1" s="355"/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</row>
    <row r="2" spans="1:23" ht="21" customHeight="1" x14ac:dyDescent="0.35">
      <c r="A2" s="191"/>
      <c r="B2" s="360"/>
      <c r="C2" s="360"/>
      <c r="D2" s="360"/>
      <c r="E2" s="360"/>
      <c r="F2" s="360"/>
      <c r="G2" s="360"/>
      <c r="H2" s="360"/>
      <c r="I2" s="360"/>
      <c r="J2" s="360"/>
      <c r="K2" s="360"/>
      <c r="L2" s="355"/>
      <c r="M2" s="355"/>
      <c r="N2" s="355"/>
      <c r="O2" s="355"/>
      <c r="P2" s="355"/>
      <c r="Q2" s="355"/>
    </row>
    <row r="3" spans="1:23" ht="15" customHeight="1" x14ac:dyDescent="0.25">
      <c r="A3" s="355"/>
      <c r="B3" s="360"/>
      <c r="C3" s="360"/>
      <c r="D3" s="360"/>
      <c r="E3" s="360"/>
      <c r="F3" s="360"/>
      <c r="G3" s="360"/>
      <c r="H3" s="360"/>
      <c r="I3" s="360"/>
      <c r="J3" s="360"/>
      <c r="K3" s="360"/>
      <c r="L3" s="355"/>
      <c r="M3" s="355"/>
      <c r="N3" s="355"/>
      <c r="O3" s="355"/>
      <c r="P3" s="355"/>
      <c r="Q3" s="355"/>
    </row>
    <row r="4" spans="1:23" ht="15" customHeight="1" x14ac:dyDescent="0.25">
      <c r="A4" s="355"/>
      <c r="B4" s="355"/>
      <c r="C4" s="355"/>
      <c r="D4" s="355"/>
      <c r="E4" s="355"/>
      <c r="F4" s="355"/>
      <c r="G4" s="355"/>
      <c r="H4" s="355"/>
      <c r="I4" s="355"/>
      <c r="J4" s="355"/>
      <c r="K4" s="355"/>
      <c r="L4" s="355"/>
      <c r="M4" s="355"/>
      <c r="N4" s="355"/>
      <c r="O4" s="355"/>
      <c r="P4" s="355"/>
      <c r="Q4" s="355"/>
    </row>
    <row r="6" spans="1:23" ht="31.15" customHeight="1" x14ac:dyDescent="0.25">
      <c r="A6" s="193"/>
      <c r="B6" s="194" t="s">
        <v>0</v>
      </c>
      <c r="C6" s="194"/>
      <c r="D6" s="194"/>
      <c r="E6" s="194"/>
      <c r="F6" s="194"/>
      <c r="G6" s="194"/>
      <c r="H6" s="194"/>
      <c r="I6" s="194"/>
      <c r="J6" s="194"/>
      <c r="K6" s="194"/>
      <c r="L6" s="194"/>
      <c r="M6" s="194"/>
      <c r="N6" s="194"/>
      <c r="O6" s="194"/>
      <c r="P6" s="194"/>
      <c r="Q6" s="194"/>
      <c r="V6" s="354"/>
    </row>
    <row r="7" spans="1:23" ht="15" customHeight="1" x14ac:dyDescent="0.25">
      <c r="V7" s="354"/>
    </row>
    <row r="8" spans="1:23" ht="15" customHeight="1" x14ac:dyDescent="0.25">
      <c r="V8" s="354"/>
    </row>
    <row r="9" spans="1:23" ht="15" customHeight="1" x14ac:dyDescent="0.25">
      <c r="V9" s="354"/>
    </row>
    <row r="10" spans="1:23" ht="28.9" customHeight="1" x14ac:dyDescent="0.25">
      <c r="C10" s="195" t="s">
        <v>3247</v>
      </c>
      <c r="V10" s="354"/>
    </row>
    <row r="11" spans="1:23" ht="15" customHeight="1" x14ac:dyDescent="0.25">
      <c r="V11" s="354"/>
    </row>
    <row r="15" spans="1:23" ht="30" customHeight="1" x14ac:dyDescent="0.25">
      <c r="C15" s="195" t="s">
        <v>1</v>
      </c>
    </row>
    <row r="16" spans="1:23" ht="15" customHeight="1" x14ac:dyDescent="0.25">
      <c r="W16" s="196"/>
    </row>
    <row r="17" spans="12:32" ht="15" customHeight="1" x14ac:dyDescent="0.25">
      <c r="W17" s="196"/>
    </row>
    <row r="28" spans="12:32" ht="21" customHeight="1" x14ac:dyDescent="0.25">
      <c r="L28" s="359" t="s">
        <v>2</v>
      </c>
      <c r="M28" s="358"/>
      <c r="N28" s="358"/>
      <c r="O28" s="358"/>
    </row>
    <row r="29" spans="12:32" ht="15" customHeight="1" x14ac:dyDescent="0.25">
      <c r="V29" s="354"/>
    </row>
    <row r="30" spans="12:32" ht="18" customHeight="1" x14ac:dyDescent="0.25">
      <c r="L30" s="357">
        <v>45967.471712962964</v>
      </c>
      <c r="M30" s="358"/>
      <c r="N30" s="358"/>
      <c r="O30" s="358"/>
      <c r="V30" s="354"/>
    </row>
    <row r="31" spans="12:32" ht="15" customHeight="1" x14ac:dyDescent="0.25">
      <c r="L31" s="356" t="s">
        <v>3</v>
      </c>
      <c r="V31" s="354"/>
      <c r="AA31" s="197"/>
      <c r="AB31" s="197"/>
      <c r="AC31" s="197"/>
      <c r="AD31" s="197"/>
      <c r="AE31" s="197"/>
      <c r="AF31" s="197"/>
    </row>
    <row r="32" spans="12:32" ht="15" customHeight="1" x14ac:dyDescent="0.25">
      <c r="V32" s="354"/>
    </row>
    <row r="33" spans="2:32" ht="15" customHeight="1" x14ac:dyDescent="0.25">
      <c r="B33" s="198" t="s">
        <v>4</v>
      </c>
      <c r="V33" s="354"/>
    </row>
    <row r="34" spans="2:32" ht="15" customHeight="1" x14ac:dyDescent="0.25">
      <c r="B34" s="198"/>
      <c r="V34" s="198"/>
    </row>
    <row r="35" spans="2:32" ht="15" customHeight="1" x14ac:dyDescent="0.25">
      <c r="B35" s="198" t="s">
        <v>5</v>
      </c>
      <c r="V35" s="198"/>
    </row>
    <row r="36" spans="2:32" ht="15" customHeight="1" x14ac:dyDescent="0.25">
      <c r="B36" s="198" t="s">
        <v>6</v>
      </c>
      <c r="E36" s="197"/>
      <c r="F36" s="197"/>
      <c r="G36" s="197"/>
      <c r="H36" s="197"/>
      <c r="I36" s="197"/>
      <c r="J36" s="197"/>
      <c r="K36" s="197"/>
      <c r="L36" s="197"/>
      <c r="M36" s="197"/>
      <c r="N36" s="197"/>
      <c r="O36" s="197"/>
      <c r="P36" s="197"/>
      <c r="Q36" s="197"/>
      <c r="R36" s="197"/>
      <c r="S36" s="197"/>
      <c r="T36" s="197"/>
      <c r="U36" s="197"/>
      <c r="W36" s="197"/>
      <c r="X36" s="197"/>
      <c r="Y36" s="197"/>
      <c r="Z36" s="197"/>
    </row>
    <row r="38" spans="2:32" ht="15" customHeight="1" x14ac:dyDescent="0.25">
      <c r="B38" s="198" t="s">
        <v>7</v>
      </c>
    </row>
    <row r="39" spans="2:32" ht="15" customHeight="1" x14ac:dyDescent="0.25">
      <c r="B39" s="198" t="s">
        <v>8</v>
      </c>
    </row>
    <row r="40" spans="2:32" ht="15" customHeight="1" x14ac:dyDescent="0.25">
      <c r="B40" s="199" t="s">
        <v>9</v>
      </c>
      <c r="AA40" s="197"/>
      <c r="AB40" s="197"/>
      <c r="AC40" s="197"/>
      <c r="AD40" s="197"/>
      <c r="AE40" s="197"/>
      <c r="AF40" s="197"/>
    </row>
  </sheetData>
  <mergeCells count="3">
    <mergeCell ref="L30:O30"/>
    <mergeCell ref="L28:O28"/>
    <mergeCell ref="B2:K3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78" footer="0.31496062992125978"/>
  <pageSetup paperSize="9" scale="84"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61"/>
  <sheetViews>
    <sheetView showGridLines="0" workbookViewId="0"/>
  </sheetViews>
  <sheetFormatPr defaultColWidth="9.140625" defaultRowHeight="15" x14ac:dyDescent="0.25"/>
  <cols>
    <col min="1" max="1" width="7.7109375" style="48" customWidth="1"/>
    <col min="2" max="2" width="15.85546875" style="48" customWidth="1"/>
    <col min="3" max="3" width="2.85546875" style="48" customWidth="1"/>
    <col min="4" max="4" width="54.7109375" style="48" customWidth="1"/>
    <col min="5" max="15" width="9.140625" style="48" customWidth="1"/>
    <col min="16" max="16384" width="9.140625" style="48"/>
  </cols>
  <sheetData>
    <row r="1" spans="1:4" ht="18" customHeight="1" x14ac:dyDescent="0.3">
      <c r="A1" s="180" t="s">
        <v>3248</v>
      </c>
      <c r="B1" s="180" t="s">
        <v>3247</v>
      </c>
      <c r="C1" s="181"/>
      <c r="D1" s="182"/>
    </row>
    <row r="2" spans="1:4" ht="18" customHeight="1" x14ac:dyDescent="0.3">
      <c r="A2" s="179"/>
      <c r="B2" s="181"/>
      <c r="C2" s="181"/>
      <c r="D2" s="182"/>
    </row>
    <row r="3" spans="1:4" ht="18" customHeight="1" x14ac:dyDescent="0.3">
      <c r="A3" s="179"/>
      <c r="B3" s="200" t="s">
        <v>10</v>
      </c>
      <c r="C3" s="183"/>
      <c r="D3" s="183"/>
    </row>
    <row r="4" spans="1:4" ht="15" customHeight="1" x14ac:dyDescent="0.3">
      <c r="A4" s="184"/>
      <c r="B4" s="185" t="str">
        <f ca="1">HYPERLINK("#"&amp;CELL("address",Ind_Summary!$B$2),MID(CELL("filename",Ind_Summary!$B$2),FIND("]",CELL("filename",Ind_Summary!$B$2))+1,256))</f>
        <v>Ind_Summary</v>
      </c>
      <c r="D4" s="201" t="s">
        <v>11</v>
      </c>
    </row>
    <row r="5" spans="1:4" ht="15" customHeight="1" x14ac:dyDescent="0.3">
      <c r="A5" s="184"/>
      <c r="B5" s="186" t="str">
        <f ca="1">HYPERLINK("#"&amp;CELL("address",Ind_Summary_fec!$B$2),MID(CELL("filename",Ind_Summary_fec!$B$2),FIND("]",CELL("filename",Ind_Summary_fec!$B$2))+1,256))</f>
        <v>Ind_Summary_fec</v>
      </c>
      <c r="D5" s="202" t="s">
        <v>12</v>
      </c>
    </row>
    <row r="6" spans="1:4" ht="15" customHeight="1" x14ac:dyDescent="0.3">
      <c r="A6" s="184"/>
      <c r="B6" s="186" t="str">
        <f ca="1">HYPERLINK("#"&amp;CELL("address",Ind_Summary_ued!$B$2),MID(CELL("filename",Ind_Summary_ued!$B$2),FIND("]",CELL("filename",Ind_Summary_ued!$B$2))+1,256))</f>
        <v>Ind_Summary_ued</v>
      </c>
      <c r="D6" s="202" t="s">
        <v>13</v>
      </c>
    </row>
    <row r="7" spans="1:4" ht="5.0999999999999996" customHeight="1" x14ac:dyDescent="0.3">
      <c r="A7" s="184"/>
      <c r="B7" s="188"/>
      <c r="D7" s="181"/>
    </row>
    <row r="8" spans="1:4" x14ac:dyDescent="0.25">
      <c r="A8" s="189"/>
      <c r="B8" s="185" t="str">
        <f ca="1">HYPERLINK("#"&amp;CELL("address",ISI!$B$2),MID(CELL("filename",ISI!$B$2),FIND("]",CELL("filename",ISI!$B$2))+1,256))</f>
        <v>ISI</v>
      </c>
      <c r="D8" s="201" t="s">
        <v>14</v>
      </c>
    </row>
    <row r="9" spans="1:4" x14ac:dyDescent="0.25">
      <c r="A9" s="189"/>
      <c r="B9" s="186" t="str">
        <f ca="1">HYPERLINK("#"&amp;CELL("address",ISI_fec!$B$2),MID(CELL("filename",ISI_fec!$B$2),FIND("]",CELL("filename",ISI_fec!$B$2))+1,256))</f>
        <v>ISI_fec</v>
      </c>
      <c r="D9" s="202" t="s">
        <v>15</v>
      </c>
    </row>
    <row r="10" spans="1:4" x14ac:dyDescent="0.25">
      <c r="A10" s="189"/>
      <c r="B10" s="186" t="str">
        <f ca="1">HYPERLINK("#"&amp;CELL("address",ISI_ued!$B$2),MID(CELL("filename",ISI_ued!$B$2),FIND("]",CELL("filename",ISI_ued!$B$2))+1,256))</f>
        <v>ISI_ued</v>
      </c>
      <c r="D10" s="202" t="s">
        <v>16</v>
      </c>
    </row>
    <row r="11" spans="1:4" x14ac:dyDescent="0.25">
      <c r="A11" s="189"/>
      <c r="B11" s="186" t="str">
        <f ca="1">HYPERLINK("#"&amp;CELL("address",ISI_emi!$B$2),MID(CELL("filename",ISI_emi!$B$2),FIND("]",CELL("filename",ISI_emi!$B$2))+1,256))</f>
        <v>ISI_emi</v>
      </c>
      <c r="D11" s="202" t="s">
        <v>17</v>
      </c>
    </row>
    <row r="12" spans="1:4" ht="5.0999999999999996" customHeight="1" x14ac:dyDescent="0.25">
      <c r="A12" s="189"/>
      <c r="B12" s="190"/>
      <c r="D12" s="187"/>
    </row>
    <row r="13" spans="1:4" x14ac:dyDescent="0.25">
      <c r="B13" s="185" t="str">
        <f ca="1">HYPERLINK("#"&amp;CELL("address",NFM!$B$2),MID(CELL("filename",NFM!$B$2),FIND("]",CELL("filename",NFM!$B$2))+1,256))</f>
        <v>NFM</v>
      </c>
      <c r="D13" s="201" t="s">
        <v>18</v>
      </c>
    </row>
    <row r="14" spans="1:4" x14ac:dyDescent="0.25">
      <c r="B14" s="186" t="str">
        <f ca="1">HYPERLINK("#"&amp;CELL("address",NFM_fec!$B$2),MID(CELL("filename",NFM_fec!$B$2),FIND("]",CELL("filename",NFM_fec!$B$2))+1,256))</f>
        <v>NFM_fec</v>
      </c>
      <c r="D14" s="202" t="s">
        <v>15</v>
      </c>
    </row>
    <row r="15" spans="1:4" x14ac:dyDescent="0.25">
      <c r="B15" s="186" t="str">
        <f ca="1">HYPERLINK("#"&amp;CELL("address",NFM_ued!$B$2),MID(CELL("filename",NFM_ued!$B$2),FIND("]",CELL("filename",NFM_ued!$B$2))+1,256))</f>
        <v>NFM_ued</v>
      </c>
      <c r="D15" s="202" t="s">
        <v>16</v>
      </c>
    </row>
    <row r="16" spans="1:4" x14ac:dyDescent="0.25">
      <c r="B16" s="186" t="str">
        <f ca="1">HYPERLINK("#"&amp;CELL("address",NFM_emi!$B$2),MID(CELL("filename",NFM_emi!$B$2),FIND("]",CELL("filename",NFM_emi!$B$2))+1,256))</f>
        <v>NFM_emi</v>
      </c>
      <c r="D16" s="202" t="s">
        <v>17</v>
      </c>
    </row>
    <row r="17" spans="2:4" ht="5.0999999999999996" customHeight="1" x14ac:dyDescent="0.25">
      <c r="B17" s="190"/>
      <c r="D17" s="187"/>
    </row>
    <row r="18" spans="2:4" x14ac:dyDescent="0.25">
      <c r="B18" s="185" t="str">
        <f ca="1">HYPERLINK("#"&amp;CELL("address",CHI!$B$2),MID(CELL("filename",CHI!$B$2),FIND("]",CELL("filename",CHI!$B$2))+1,256))</f>
        <v>CHI</v>
      </c>
      <c r="D18" s="201" t="s">
        <v>19</v>
      </c>
    </row>
    <row r="19" spans="2:4" x14ac:dyDescent="0.25">
      <c r="B19" s="186" t="str">
        <f ca="1">HYPERLINK("#"&amp;CELL("address",CHI_fec!$B$2),MID(CELL("filename",CHI_fec!$B$2),FIND("]",CELL("filename",CHI_fec!$B$2))+1,256))</f>
        <v>CHI_fec</v>
      </c>
      <c r="D19" s="202" t="s">
        <v>15</v>
      </c>
    </row>
    <row r="20" spans="2:4" x14ac:dyDescent="0.25">
      <c r="B20" s="186" t="str">
        <f ca="1">HYPERLINK("#"&amp;CELL("address",CHI_ued!$B$2),MID(CELL("filename",CHI_ued!$B$2),FIND("]",CELL("filename",CHI_ued!$B$2))+1,256))</f>
        <v>CHI_ued</v>
      </c>
      <c r="D20" s="202" t="s">
        <v>16</v>
      </c>
    </row>
    <row r="21" spans="2:4" x14ac:dyDescent="0.25">
      <c r="B21" s="186" t="str">
        <f ca="1">HYPERLINK("#"&amp;CELL("address",CHI_emi!$B$2),MID(CELL("filename",CHI_emi!$B$2),FIND("]",CELL("filename",CHI_emi!$B$2))+1,256))</f>
        <v>CHI_emi</v>
      </c>
      <c r="D21" s="202" t="s">
        <v>17</v>
      </c>
    </row>
    <row r="22" spans="2:4" ht="5.0999999999999996" customHeight="1" x14ac:dyDescent="0.25">
      <c r="B22" s="190"/>
      <c r="D22" s="187"/>
    </row>
    <row r="23" spans="2:4" x14ac:dyDescent="0.25">
      <c r="B23" s="185" t="str">
        <f ca="1">HYPERLINK("#"&amp;CELL("address",NMM!$B$2),MID(CELL("filename",NMM!$B$2),FIND("]",CELL("filename",NMM!$B$2))+1,256))</f>
        <v>NMM</v>
      </c>
      <c r="D23" s="201" t="s">
        <v>20</v>
      </c>
    </row>
    <row r="24" spans="2:4" x14ac:dyDescent="0.25">
      <c r="B24" s="186" t="str">
        <f ca="1">HYPERLINK("#"&amp;CELL("address",NMM_fec!$B$2),MID(CELL("filename",NMM_fec!$B$2),FIND("]",CELL("filename",NMM_fec!$B$2))+1,256))</f>
        <v>NMM_fec</v>
      </c>
      <c r="D24" s="202" t="s">
        <v>15</v>
      </c>
    </row>
    <row r="25" spans="2:4" x14ac:dyDescent="0.25">
      <c r="B25" s="186" t="str">
        <f ca="1">HYPERLINK("#"&amp;CELL("address",NMM_ued!$B$2),MID(CELL("filename",NMM_ued!$B$2),FIND("]",CELL("filename",NMM_ued!$B$2))+1,256))</f>
        <v>NMM_ued</v>
      </c>
      <c r="D25" s="202" t="s">
        <v>16</v>
      </c>
    </row>
    <row r="26" spans="2:4" x14ac:dyDescent="0.25">
      <c r="B26" s="186" t="str">
        <f ca="1">HYPERLINK("#"&amp;CELL("address",NMM_emi!$B$2),MID(CELL("filename",NMM_emi!$B$2),FIND("]",CELL("filename",NMM_emi!$B$2))+1,256))</f>
        <v>NMM_emi</v>
      </c>
      <c r="D26" s="202" t="s">
        <v>17</v>
      </c>
    </row>
    <row r="27" spans="2:4" ht="5.0999999999999996" customHeight="1" x14ac:dyDescent="0.25">
      <c r="B27" s="190"/>
      <c r="D27" s="187"/>
    </row>
    <row r="28" spans="2:4" x14ac:dyDescent="0.25">
      <c r="B28" s="185" t="str">
        <f ca="1">HYPERLINK("#"&amp;CELL("address",PPA!$B$2),MID(CELL("filename",PPA!$B$2),FIND("]",CELL("filename",PPA!$B$2))+1,256))</f>
        <v>PPA</v>
      </c>
      <c r="D28" s="201" t="s">
        <v>21</v>
      </c>
    </row>
    <row r="29" spans="2:4" x14ac:dyDescent="0.25">
      <c r="B29" s="186" t="str">
        <f ca="1">HYPERLINK("#"&amp;CELL("address",PPA_fec!$B$2),MID(CELL("filename",PPA_fec!$B$2),FIND("]",CELL("filename",PPA_fec!$B$2))+1,256))</f>
        <v>PPA_fec</v>
      </c>
      <c r="D29" s="202" t="s">
        <v>15</v>
      </c>
    </row>
    <row r="30" spans="2:4" x14ac:dyDescent="0.25">
      <c r="B30" s="186" t="str">
        <f ca="1">HYPERLINK("#"&amp;CELL("address",PPA_ued!$B$2),MID(CELL("filename",PPA_ued!$B$2),FIND("]",CELL("filename",PPA_ued!$B$2))+1,256))</f>
        <v>PPA_ued</v>
      </c>
      <c r="D30" s="202" t="s">
        <v>16</v>
      </c>
    </row>
    <row r="31" spans="2:4" x14ac:dyDescent="0.25">
      <c r="B31" s="186" t="str">
        <f ca="1">HYPERLINK("#"&amp;CELL("address",PPA_emi!$B$2),MID(CELL("filename",PPA_emi!$B$2),FIND("]",CELL("filename",PPA_emi!$B$2))+1,256))</f>
        <v>PPA_emi</v>
      </c>
      <c r="D31" s="202" t="s">
        <v>17</v>
      </c>
    </row>
    <row r="32" spans="2:4" ht="5.0999999999999996" customHeight="1" x14ac:dyDescent="0.25">
      <c r="B32" s="190"/>
      <c r="D32" s="187"/>
    </row>
    <row r="33" spans="2:4" x14ac:dyDescent="0.25">
      <c r="B33" s="185" t="str">
        <f ca="1">HYPERLINK("#"&amp;CELL("address",FBT!$B$2),MID(CELL("filename",FBT!$B$2),FIND("]",CELL("filename",FBT!$B$2))+1,256))</f>
        <v>FBT</v>
      </c>
      <c r="D33" s="201" t="s">
        <v>22</v>
      </c>
    </row>
    <row r="34" spans="2:4" x14ac:dyDescent="0.25">
      <c r="B34" s="186" t="str">
        <f ca="1">HYPERLINK("#"&amp;CELL("address",FBT_fec!$B$2),MID(CELL("filename",FBT_fec!$B$2),FIND("]",CELL("filename",FBT_fec!$B$2))+1,256))</f>
        <v>FBT_fec</v>
      </c>
      <c r="D34" s="202" t="s">
        <v>15</v>
      </c>
    </row>
    <row r="35" spans="2:4" x14ac:dyDescent="0.25">
      <c r="B35" s="186" t="str">
        <f ca="1">HYPERLINK("#"&amp;CELL("address",FBT_ued!$B$2),MID(CELL("filename",FBT_ued!$B$2),FIND("]",CELL("filename",FBT_ued!$B$2))+1,256))</f>
        <v>FBT_ued</v>
      </c>
      <c r="D35" s="202" t="s">
        <v>16</v>
      </c>
    </row>
    <row r="36" spans="2:4" x14ac:dyDescent="0.25">
      <c r="B36" s="186" t="str">
        <f ca="1">HYPERLINK("#"&amp;CELL("address",FBT_emi!$B$2),MID(CELL("filename",FBT_emi!$B$2),FIND("]",CELL("filename",FBT_emi!$B$2))+1,256))</f>
        <v>FBT_emi</v>
      </c>
      <c r="D36" s="202" t="s">
        <v>17</v>
      </c>
    </row>
    <row r="37" spans="2:4" ht="5.0999999999999996" customHeight="1" x14ac:dyDescent="0.25">
      <c r="B37" s="190"/>
      <c r="D37" s="187"/>
    </row>
    <row r="38" spans="2:4" x14ac:dyDescent="0.25">
      <c r="B38" s="185" t="str">
        <f ca="1">HYPERLINK("#"&amp;CELL("address",TRE!$B$2),MID(CELL("filename",TRE!$B$2),FIND("]",CELL("filename",TRE!$B$2))+1,256))</f>
        <v>TRE</v>
      </c>
      <c r="D38" s="201" t="s">
        <v>23</v>
      </c>
    </row>
    <row r="39" spans="2:4" x14ac:dyDescent="0.25">
      <c r="B39" s="186" t="str">
        <f ca="1">HYPERLINK("#"&amp;CELL("address",TRE_fec!$B$2),MID(CELL("filename",TRE_fec!$B$2),FIND("]",CELL("filename",TRE_fec!$B$2))+1,256))</f>
        <v>TRE_fec</v>
      </c>
      <c r="D39" s="202" t="s">
        <v>15</v>
      </c>
    </row>
    <row r="40" spans="2:4" x14ac:dyDescent="0.25">
      <c r="B40" s="186" t="str">
        <f ca="1">HYPERLINK("#"&amp;CELL("address",TRE_ued!$B$2),MID(CELL("filename",TRE_ued!$B$2),FIND("]",CELL("filename",TRE_ued!$B$2))+1,256))</f>
        <v>TRE_ued</v>
      </c>
      <c r="D40" s="202" t="s">
        <v>16</v>
      </c>
    </row>
    <row r="41" spans="2:4" x14ac:dyDescent="0.25">
      <c r="B41" s="186" t="str">
        <f ca="1">HYPERLINK("#"&amp;CELL("address",TRE_emi!$B$2),MID(CELL("filename",TRE_emi!$B$2),FIND("]",CELL("filename",TRE_emi!$B$2))+1,256))</f>
        <v>TRE_emi</v>
      </c>
      <c r="D41" s="202" t="s">
        <v>17</v>
      </c>
    </row>
    <row r="42" spans="2:4" ht="5.0999999999999996" customHeight="1" x14ac:dyDescent="0.25">
      <c r="B42" s="190"/>
      <c r="D42" s="187"/>
    </row>
    <row r="43" spans="2:4" x14ac:dyDescent="0.25">
      <c r="B43" s="185" t="str">
        <f ca="1">HYPERLINK("#"&amp;CELL("address",MAE!$B$2),MID(CELL("filename",MAE!$B$2),FIND("]",CELL("filename",MAE!$B$2))+1,256))</f>
        <v>MAE</v>
      </c>
      <c r="D43" s="201" t="s">
        <v>24</v>
      </c>
    </row>
    <row r="44" spans="2:4" x14ac:dyDescent="0.25">
      <c r="B44" s="186" t="str">
        <f ca="1">HYPERLINK("#"&amp;CELL("address",MAE_fec!$B$2),MID(CELL("filename",MAE_fec!$B$2),FIND("]",CELL("filename",MAE_fec!$B$2))+1,256))</f>
        <v>MAE_fec</v>
      </c>
      <c r="D44" s="202" t="s">
        <v>15</v>
      </c>
    </row>
    <row r="45" spans="2:4" x14ac:dyDescent="0.25">
      <c r="B45" s="186" t="str">
        <f ca="1">HYPERLINK("#"&amp;CELL("address",MAE_ued!$B$2),MID(CELL("filename",MAE_ued!$B$2),FIND("]",CELL("filename",MAE_ued!$B$2))+1,256))</f>
        <v>MAE_ued</v>
      </c>
      <c r="D45" s="202" t="s">
        <v>16</v>
      </c>
    </row>
    <row r="46" spans="2:4" x14ac:dyDescent="0.25">
      <c r="B46" s="186" t="str">
        <f ca="1">HYPERLINK("#"&amp;CELL("address",MAE_emi!$B$2),MID(CELL("filename",MAE_emi!$B$2),FIND("]",CELL("filename",MAE_emi!$B$2))+1,256))</f>
        <v>MAE_emi</v>
      </c>
      <c r="D46" s="202" t="s">
        <v>17</v>
      </c>
    </row>
    <row r="47" spans="2:4" ht="5.0999999999999996" customHeight="1" x14ac:dyDescent="0.25">
      <c r="B47" s="190"/>
      <c r="D47" s="187"/>
    </row>
    <row r="48" spans="2:4" x14ac:dyDescent="0.25">
      <c r="B48" s="185" t="str">
        <f ca="1">HYPERLINK("#"&amp;CELL("address",TEL!$B$2),MID(CELL("filename",TEL!$B$2),FIND("]",CELL("filename",TEL!$B$2))+1,256))</f>
        <v>TEL</v>
      </c>
      <c r="D48" s="201" t="s">
        <v>25</v>
      </c>
    </row>
    <row r="49" spans="2:4" x14ac:dyDescent="0.25">
      <c r="B49" s="186" t="str">
        <f ca="1">HYPERLINK("#"&amp;CELL("address",TEL_fec!$B$2),MID(CELL("filename",TEL_fec!$B$2),FIND("]",CELL("filename",TEL_fec!$B$2))+1,256))</f>
        <v>TEL_fec</v>
      </c>
      <c r="D49" s="202" t="s">
        <v>15</v>
      </c>
    </row>
    <row r="50" spans="2:4" x14ac:dyDescent="0.25">
      <c r="B50" s="186" t="str">
        <f ca="1">HYPERLINK("#"&amp;CELL("address",TEL_ued!$B$2),MID(CELL("filename",TEL_ued!$B$2),FIND("]",CELL("filename",TEL_ued!$B$2))+1,256))</f>
        <v>TEL_ued</v>
      </c>
      <c r="D50" s="202" t="s">
        <v>16</v>
      </c>
    </row>
    <row r="51" spans="2:4" x14ac:dyDescent="0.25">
      <c r="B51" s="186" t="str">
        <f ca="1">HYPERLINK("#"&amp;CELL("address",TEL_emi!$B$2),MID(CELL("filename",TEL_emi!$B$2),FIND("]",CELL("filename",TEL_emi!$B$2))+1,256))</f>
        <v>TEL_emi</v>
      </c>
      <c r="D51" s="202" t="s">
        <v>17</v>
      </c>
    </row>
    <row r="52" spans="2:4" ht="5.0999999999999996" customHeight="1" x14ac:dyDescent="0.25">
      <c r="B52" s="190"/>
      <c r="D52" s="187"/>
    </row>
    <row r="53" spans="2:4" x14ac:dyDescent="0.25">
      <c r="B53" s="185" t="str">
        <f ca="1">HYPERLINK("#"&amp;CELL("address",WWP!$B$2),MID(CELL("filename",WWP!$B$2),FIND("]",CELL("filename",WWP!$B$2))+1,256))</f>
        <v>WWP</v>
      </c>
      <c r="D53" s="201" t="s">
        <v>26</v>
      </c>
    </row>
    <row r="54" spans="2:4" x14ac:dyDescent="0.25">
      <c r="B54" s="186" t="str">
        <f ca="1">HYPERLINK("#"&amp;CELL("address",WWP_fec!$B$2),MID(CELL("filename",WWP_fec!$B$2),FIND("]",CELL("filename",WWP_fec!$B$2))+1,256))</f>
        <v>WWP_fec</v>
      </c>
      <c r="D54" s="202" t="s">
        <v>15</v>
      </c>
    </row>
    <row r="55" spans="2:4" x14ac:dyDescent="0.25">
      <c r="B55" s="186" t="str">
        <f ca="1">HYPERLINK("#"&amp;CELL("address",WWP_ued!$B$2),MID(CELL("filename",WWP_ued!$B$2),FIND("]",CELL("filename",WWP_ued!$B$2))+1,256))</f>
        <v>WWP_ued</v>
      </c>
      <c r="D55" s="202" t="s">
        <v>16</v>
      </c>
    </row>
    <row r="56" spans="2:4" x14ac:dyDescent="0.25">
      <c r="B56" s="186" t="str">
        <f ca="1">HYPERLINK("#"&amp;CELL("address",WWP_emi!$B$2),MID(CELL("filename",WWP_emi!$B$2),FIND("]",CELL("filename",WWP_emi!$B$2))+1,256))</f>
        <v>WWP_emi</v>
      </c>
      <c r="D56" s="202" t="s">
        <v>17</v>
      </c>
    </row>
    <row r="57" spans="2:4" ht="5.0999999999999996" customHeight="1" x14ac:dyDescent="0.25">
      <c r="B57" s="190"/>
      <c r="D57" s="187"/>
    </row>
    <row r="58" spans="2:4" x14ac:dyDescent="0.25">
      <c r="B58" s="185" t="str">
        <f ca="1">HYPERLINK("#"&amp;CELL("address",OIS!$B$2),MID(CELL("filename",OIS!$B$2),FIND("]",CELL("filename",OIS!$B$2))+1,256))</f>
        <v>OIS</v>
      </c>
      <c r="D58" s="201" t="s">
        <v>27</v>
      </c>
    </row>
    <row r="59" spans="2:4" x14ac:dyDescent="0.25">
      <c r="B59" s="186" t="str">
        <f ca="1">HYPERLINK("#"&amp;CELL("address",OIS_fec!$B$2),MID(CELL("filename",OIS_fec!$B$2),FIND("]",CELL("filename",OIS_fec!$B$2))+1,256))</f>
        <v>OIS_fec</v>
      </c>
      <c r="D59" s="202" t="s">
        <v>15</v>
      </c>
    </row>
    <row r="60" spans="2:4" x14ac:dyDescent="0.25">
      <c r="B60" s="186" t="str">
        <f ca="1">HYPERLINK("#"&amp;CELL("address",OIS_ued!$B$2),MID(CELL("filename",OIS_ued!$B$2),FIND("]",CELL("filename",OIS_ued!$B$2))+1,256))</f>
        <v>OIS_ued</v>
      </c>
      <c r="D60" s="202" t="s">
        <v>16</v>
      </c>
    </row>
    <row r="61" spans="2:4" x14ac:dyDescent="0.25">
      <c r="B61" s="186" t="str">
        <f ca="1">HYPERLINK("#"&amp;CELL("address",OIS_emi!$B$2),MID(CELL("filename",OIS_emi!$B$2),FIND("]",CELL("filename",OIS_emi!$B$2))+1,256))</f>
        <v>OIS_emi</v>
      </c>
      <c r="D61" s="202" t="s">
        <v>17</v>
      </c>
    </row>
  </sheetData>
  <pageMargins left="0.39370078740157483" right="0.39370078740157483" top="0.39370078740157483" bottom="0.39370078740157483" header="0.31496062992125978" footer="0.31496062992125978"/>
  <pageSetup paperSize="9" scale="9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CY180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15" width="9.140625" style="1" customWidth="1"/>
    <col min="116" max="16384" width="9.140625" style="1"/>
  </cols>
  <sheetData>
    <row r="1" spans="1:25" ht="15" customHeight="1" x14ac:dyDescent="0.25">
      <c r="A1" s="9" t="str">
        <f>index!$A$1&amp;": Industry Summary"</f>
        <v>BE: Industry Summary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</row>
    <row r="2" spans="1:25" ht="10.15" customHeight="1" x14ac:dyDescent="0.25"/>
    <row r="3" spans="1:25" ht="12" customHeight="1" x14ac:dyDescent="0.25">
      <c r="A3" s="30" t="s">
        <v>57</v>
      </c>
      <c r="B3" s="203">
        <f>ISI!B$3+NFM!B$3+CHI!B$3+NMM!B$3+PPA!B$3+FBT!B$3+TRE!B$3+MAE!B$3+TEL!B$3+WWP!B$3+OIS!B$3</f>
        <v>90322.698080043279</v>
      </c>
      <c r="C3" s="203">
        <f>ISI!C$3+NFM!C$3+CHI!C$3+NMM!C$3+PPA!C$3+FBT!C$3+TRE!C$3+MAE!C$3+TEL!C$3+WWP!C$3+OIS!C$3</f>
        <v>89046.915191023712</v>
      </c>
      <c r="D3" s="203">
        <f>ISI!D$3+NFM!D$3+CHI!D$3+NMM!D$3+PPA!D$3+FBT!D$3+TRE!D$3+MAE!D$3+TEL!D$3+WWP!D$3+OIS!D$3</f>
        <v>89066.18423340618</v>
      </c>
      <c r="E3" s="203">
        <f>ISI!E$3+NFM!E$3+CHI!E$3+NMM!E$3+PPA!E$3+FBT!E$3+TRE!E$3+MAE!E$3+TEL!E$3+WWP!E$3+OIS!E$3</f>
        <v>87170.439953416353</v>
      </c>
      <c r="F3" s="203">
        <f>ISI!F$3+NFM!F$3+CHI!F$3+NMM!F$3+PPA!F$3+FBT!F$3+TRE!F$3+MAE!F$3+TEL!F$3+WWP!F$3+OIS!F$3</f>
        <v>89135.971786833848</v>
      </c>
      <c r="G3" s="203">
        <f>ISI!G$3+NFM!G$3+CHI!G$3+NMM!G$3+PPA!G$3+FBT!G$3+TRE!G$3+MAE!G$3+TEL!G$3+WWP!G$3+OIS!G$3</f>
        <v>89829.485247554927</v>
      </c>
      <c r="H3" s="203">
        <f>ISI!H$3+NFM!H$3+CHI!H$3+NMM!H$3+PPA!H$3+FBT!H$3+TRE!H$3+MAE!H$3+TEL!H$3+WWP!H$3+OIS!H$3</f>
        <v>89985.069408607698</v>
      </c>
      <c r="I3" s="203">
        <f>ISI!I$3+NFM!I$3+CHI!I$3+NMM!I$3+PPA!I$3+FBT!I$3+TRE!I$3+MAE!I$3+TEL!I$3+WWP!I$3+OIS!I$3</f>
        <v>94120.137591709063</v>
      </c>
      <c r="J3" s="203">
        <f>ISI!J$3+NFM!J$3+CHI!J$3+NMM!J$3+PPA!J$3+FBT!J$3+TRE!J$3+MAE!J$3+TEL!J$3+WWP!J$3+OIS!J$3</f>
        <v>91278.297342192702</v>
      </c>
      <c r="K3" s="203">
        <f>ISI!K$3+NFM!K$3+CHI!K$3+NMM!K$3+PPA!K$3+FBT!K$3+TRE!K$3+MAE!K$3+TEL!K$3+WWP!K$3+OIS!K$3</f>
        <v>84017.897932986642</v>
      </c>
      <c r="L3" s="203">
        <f>ISI!L$3+NFM!L$3+CHI!L$3+NMM!L$3+PPA!L$3+FBT!L$3+TRE!L$3+MAE!L$3+TEL!L$3+WWP!L$3+OIS!L$3</f>
        <v>86107.692266177342</v>
      </c>
      <c r="M3" s="203">
        <f>ISI!M$3+NFM!M$3+CHI!M$3+NMM!M$3+PPA!M$3+FBT!M$3+TRE!M$3+MAE!M$3+TEL!M$3+WWP!M$3+OIS!M$3</f>
        <v>88096.087278106512</v>
      </c>
      <c r="N3" s="203">
        <f>ISI!N$3+NFM!N$3+CHI!N$3+NMM!N$3+PPA!N$3+FBT!N$3+TRE!N$3+MAE!N$3+TEL!N$3+WWP!N$3+OIS!N$3</f>
        <v>85373.789467422554</v>
      </c>
      <c r="O3" s="203">
        <f>ISI!O$3+NFM!O$3+CHI!O$3+NMM!O$3+PPA!O$3+FBT!O$3+TRE!O$3+MAE!O$3+TEL!O$3+WWP!O$3+OIS!O$3</f>
        <v>85417.788182087024</v>
      </c>
      <c r="P3" s="203">
        <f>ISI!P$3+NFM!P$3+CHI!P$3+NMM!P$3+PPA!P$3+FBT!P$3+TRE!P$3+MAE!P$3+TEL!P$3+WWP!P$3+OIS!P$3</f>
        <v>86259.502936538425</v>
      </c>
      <c r="Q3" s="203">
        <f>ISI!Q$3+NFM!Q$3+CHI!Q$3+NMM!Q$3+PPA!Q$3+FBT!Q$3+TRE!Q$3+MAE!Q$3+TEL!Q$3+WWP!Q$3+OIS!Q$3</f>
        <v>85384.636874999997</v>
      </c>
      <c r="R3" s="203">
        <f>ISI!R$3+NFM!R$3+CHI!R$3+NMM!R$3+PPA!R$3+FBT!R$3+TRE!R$3+MAE!R$3+TEL!R$3+WWP!R$3+OIS!R$3</f>
        <v>84980.570196101529</v>
      </c>
      <c r="S3" s="203">
        <f>ISI!S$3+NFM!S$3+CHI!S$3+NMM!S$3+PPA!S$3+FBT!S$3+TRE!S$3+MAE!S$3+TEL!S$3+WWP!S$3+OIS!S$3</f>
        <v>86784.174214786937</v>
      </c>
      <c r="T3" s="203">
        <f>ISI!T$3+NFM!T$3+CHI!T$3+NMM!T$3+PPA!T$3+FBT!T$3+TRE!T$3+MAE!T$3+TEL!T$3+WWP!T$3+OIS!T$3</f>
        <v>89499.633515411988</v>
      </c>
      <c r="U3" s="203">
        <f>ISI!U$3+NFM!U$3+CHI!U$3+NMM!U$3+PPA!U$3+FBT!U$3+TRE!U$3+MAE!U$3+TEL!U$3+WWP!U$3+OIS!U$3</f>
        <v>91796.277243083547</v>
      </c>
      <c r="V3" s="203">
        <f>ISI!V$3+NFM!V$3+CHI!V$3+NMM!V$3+PPA!V$3+FBT!V$3+TRE!V$3+MAE!V$3+TEL!V$3+WWP!V$3+OIS!V$3</f>
        <v>86810.164943085256</v>
      </c>
      <c r="W3" s="203">
        <f>ISI!W$3+NFM!W$3+CHI!W$3+NMM!W$3+PPA!W$3+FBT!W$3+TRE!W$3+MAE!W$3+TEL!W$3+WWP!W$3+OIS!W$3</f>
        <v>86416.212329174072</v>
      </c>
      <c r="X3" s="203">
        <f>ISI!X$3+NFM!X$3+CHI!X$3+NMM!X$3+PPA!X$3+FBT!X$3+TRE!X$3+MAE!X$3+TEL!X$3+WWP!X$3+OIS!X$3</f>
        <v>96145.394394064351</v>
      </c>
      <c r="Y3" s="203">
        <f>ISI!Y$3+NFM!Y$3+CHI!Y$3+NMM!Y$3+PPA!Y$3+FBT!Y$3+TRE!Y$3+MAE!Y$3+TEL!Y$3+WWP!Y$3+OIS!Y$3</f>
        <v>92416.120657543215</v>
      </c>
    </row>
    <row r="4" spans="1:25" ht="12" customHeight="1" x14ac:dyDescent="0.25">
      <c r="A4" s="12" t="s">
        <v>14</v>
      </c>
      <c r="B4" s="204">
        <f>ISI!B$3</f>
        <v>3745.7460101289657</v>
      </c>
      <c r="C4" s="204">
        <f>ISI!C$3</f>
        <v>3120.1549449265367</v>
      </c>
      <c r="D4" s="204">
        <f>ISI!D$3</f>
        <v>3271.1452721387723</v>
      </c>
      <c r="E4" s="204">
        <f>ISI!E$3</f>
        <v>3237.4759197059975</v>
      </c>
      <c r="F4" s="204">
        <f>ISI!F$3</f>
        <v>3878.1933495901476</v>
      </c>
      <c r="G4" s="204">
        <f>ISI!G$3</f>
        <v>3876.8745016368521</v>
      </c>
      <c r="H4" s="204">
        <f>ISI!H$3</f>
        <v>3878.1405635276001</v>
      </c>
      <c r="I4" s="204">
        <f>ISI!I$3</f>
        <v>4441.5352153232989</v>
      </c>
      <c r="J4" s="204">
        <f>ISI!J$3</f>
        <v>3501.3894359318492</v>
      </c>
      <c r="K4" s="204">
        <f>ISI!K$3</f>
        <v>2259.8827331464363</v>
      </c>
      <c r="L4" s="204">
        <f>ISI!L$3</f>
        <v>2353.7040248711546</v>
      </c>
      <c r="M4" s="204">
        <f>ISI!M$3</f>
        <v>2485.7006716031392</v>
      </c>
      <c r="N4" s="204">
        <f>ISI!N$3</f>
        <v>1773.2375514271916</v>
      </c>
      <c r="O4" s="204">
        <f>ISI!O$3</f>
        <v>2026.9920328318676</v>
      </c>
      <c r="P4" s="204">
        <f>ISI!P$3</f>
        <v>2092.177700935918</v>
      </c>
      <c r="Q4" s="204">
        <f>ISI!Q$3</f>
        <v>2087.0422050710608</v>
      </c>
      <c r="R4" s="204">
        <f>ISI!R$3</f>
        <v>2077.0477300459097</v>
      </c>
      <c r="S4" s="204">
        <f>ISI!S$3</f>
        <v>2463.8069813638031</v>
      </c>
      <c r="T4" s="204">
        <f>ISI!T$3</f>
        <v>2494.4973320662393</v>
      </c>
      <c r="U4" s="204">
        <f>ISI!U$3</f>
        <v>2177.894539787183</v>
      </c>
      <c r="V4" s="204">
        <f>ISI!V$3</f>
        <v>1388.7190181776027</v>
      </c>
      <c r="W4" s="204">
        <f>ISI!W$3</f>
        <v>2114.9254667470686</v>
      </c>
      <c r="X4" s="204">
        <f>ISI!X$3</f>
        <v>3128.5497046708601</v>
      </c>
      <c r="Y4" s="204">
        <f>ISI!Y$3</f>
        <v>1957.7986175569308</v>
      </c>
    </row>
    <row r="5" spans="1:25" ht="12" customHeight="1" x14ac:dyDescent="0.25">
      <c r="A5" s="13" t="s">
        <v>18</v>
      </c>
      <c r="B5" s="205">
        <f>NFM!B$3</f>
        <v>1555.4360960288029</v>
      </c>
      <c r="C5" s="205">
        <f>NFM!C$3</f>
        <v>1295.656890087537</v>
      </c>
      <c r="D5" s="205">
        <f>NFM!D$3</f>
        <v>1358.3562307427851</v>
      </c>
      <c r="E5" s="205">
        <f>NFM!E$3</f>
        <v>1344.374896727548</v>
      </c>
      <c r="F5" s="205">
        <f>NFM!F$3</f>
        <v>1610.4353864408649</v>
      </c>
      <c r="G5" s="205">
        <f>NFM!G$3</f>
        <v>1609.887729523876</v>
      </c>
      <c r="H5" s="205">
        <f>NFM!H$3</f>
        <v>1610.413466816088</v>
      </c>
      <c r="I5" s="205">
        <f>NFM!I$3</f>
        <v>1844.3653619373581</v>
      </c>
      <c r="J5" s="205">
        <f>NFM!J$3</f>
        <v>1453.9660457957259</v>
      </c>
      <c r="K5" s="205">
        <f>NFM!K$3</f>
        <v>836.05935427374743</v>
      </c>
      <c r="L5" s="205">
        <f>NFM!L$3</f>
        <v>1321.803962607933</v>
      </c>
      <c r="M5" s="205">
        <f>NFM!M$3</f>
        <v>1436.9451441195999</v>
      </c>
      <c r="N5" s="205">
        <f>NFM!N$3</f>
        <v>1368.814521776342</v>
      </c>
      <c r="O5" s="205">
        <f>NFM!O$3</f>
        <v>1283.7100158511209</v>
      </c>
      <c r="P5" s="205">
        <f>NFM!P$3</f>
        <v>1139.438229153239</v>
      </c>
      <c r="Q5" s="205">
        <f>NFM!Q$3</f>
        <v>1282.3680449289379</v>
      </c>
      <c r="R5" s="205">
        <f>NFM!R$3</f>
        <v>1209.6499026023439</v>
      </c>
      <c r="S5" s="205">
        <f>NFM!S$3</f>
        <v>1332.5885706195641</v>
      </c>
      <c r="T5" s="205">
        <f>NFM!T$3</f>
        <v>1460.344358898619</v>
      </c>
      <c r="U5" s="205">
        <f>NFM!U$3</f>
        <v>1404.190171570837</v>
      </c>
      <c r="V5" s="205">
        <f>NFM!V$3</f>
        <v>1162.9795164736911</v>
      </c>
      <c r="W5" s="205">
        <f>NFM!W$3</f>
        <v>1245.4688968114369</v>
      </c>
      <c r="X5" s="205">
        <f>NFM!X$3</f>
        <v>1217.931304940535</v>
      </c>
      <c r="Y5" s="205">
        <f>NFM!Y$3</f>
        <v>1349.3053172510331</v>
      </c>
    </row>
    <row r="6" spans="1:25" ht="12" customHeight="1" x14ac:dyDescent="0.25">
      <c r="A6" s="14" t="s">
        <v>45</v>
      </c>
      <c r="B6" s="204">
        <f>NFM!B$4</f>
        <v>0</v>
      </c>
      <c r="C6" s="204">
        <f>NFM!C$4</f>
        <v>0</v>
      </c>
      <c r="D6" s="204">
        <f>NFM!D$4</f>
        <v>0</v>
      </c>
      <c r="E6" s="204">
        <f>NFM!E$4</f>
        <v>0</v>
      </c>
      <c r="F6" s="204">
        <f>NFM!F$4</f>
        <v>0</v>
      </c>
      <c r="G6" s="204">
        <f>NFM!G$4</f>
        <v>0</v>
      </c>
      <c r="H6" s="204">
        <f>NFM!H$4</f>
        <v>0</v>
      </c>
      <c r="I6" s="204">
        <f>NFM!I$4</f>
        <v>0</v>
      </c>
      <c r="J6" s="204">
        <f>NFM!J$4</f>
        <v>0</v>
      </c>
      <c r="K6" s="204">
        <f>NFM!K$4</f>
        <v>0</v>
      </c>
      <c r="L6" s="204">
        <f>NFM!L$4</f>
        <v>0</v>
      </c>
      <c r="M6" s="204">
        <f>NFM!M$4</f>
        <v>0</v>
      </c>
      <c r="N6" s="204">
        <f>NFM!N$4</f>
        <v>0</v>
      </c>
      <c r="O6" s="204">
        <f>NFM!O$4</f>
        <v>0</v>
      </c>
      <c r="P6" s="204">
        <f>NFM!P$4</f>
        <v>0</v>
      </c>
      <c r="Q6" s="204">
        <f>NFM!Q$4</f>
        <v>0</v>
      </c>
      <c r="R6" s="204">
        <f>NFM!R$4</f>
        <v>0</v>
      </c>
      <c r="S6" s="204">
        <f>NFM!S$4</f>
        <v>0</v>
      </c>
      <c r="T6" s="204">
        <f>NFM!T$4</f>
        <v>0</v>
      </c>
      <c r="U6" s="204">
        <f>NFM!U$4</f>
        <v>0</v>
      </c>
      <c r="V6" s="204">
        <f>NFM!V$4</f>
        <v>0</v>
      </c>
      <c r="W6" s="204">
        <f>NFM!W$4</f>
        <v>0</v>
      </c>
      <c r="X6" s="204">
        <f>NFM!X$4</f>
        <v>0</v>
      </c>
      <c r="Y6" s="204">
        <f>NFM!Y$4</f>
        <v>0</v>
      </c>
    </row>
    <row r="7" spans="1:25" ht="12" customHeight="1" x14ac:dyDescent="0.25">
      <c r="A7" s="14" t="s">
        <v>58</v>
      </c>
      <c r="B7" s="204">
        <f>NFM!B$5</f>
        <v>0</v>
      </c>
      <c r="C7" s="204">
        <f>NFM!C$5</f>
        <v>0</v>
      </c>
      <c r="D7" s="204">
        <f>NFM!D$5</f>
        <v>0</v>
      </c>
      <c r="E7" s="204">
        <f>NFM!E$5</f>
        <v>0</v>
      </c>
      <c r="F7" s="204">
        <f>NFM!F$5</f>
        <v>0</v>
      </c>
      <c r="G7" s="204">
        <f>NFM!G$5</f>
        <v>0</v>
      </c>
      <c r="H7" s="204">
        <f>NFM!H$5</f>
        <v>0</v>
      </c>
      <c r="I7" s="204">
        <f>NFM!I$5</f>
        <v>0</v>
      </c>
      <c r="J7" s="204">
        <f>NFM!J$5</f>
        <v>0</v>
      </c>
      <c r="K7" s="204">
        <f>NFM!K$5</f>
        <v>0</v>
      </c>
      <c r="L7" s="204">
        <f>NFM!L$5</f>
        <v>0</v>
      </c>
      <c r="M7" s="204">
        <f>NFM!M$5</f>
        <v>0</v>
      </c>
      <c r="N7" s="204">
        <f>NFM!N$5</f>
        <v>0</v>
      </c>
      <c r="O7" s="204">
        <f>NFM!O$5</f>
        <v>0</v>
      </c>
      <c r="P7" s="204">
        <f>NFM!P$5</f>
        <v>0</v>
      </c>
      <c r="Q7" s="204">
        <f>NFM!Q$5</f>
        <v>0</v>
      </c>
      <c r="R7" s="204">
        <f>NFM!R$5</f>
        <v>0</v>
      </c>
      <c r="S7" s="204">
        <f>NFM!S$5</f>
        <v>0</v>
      </c>
      <c r="T7" s="204">
        <f>NFM!T$5</f>
        <v>0</v>
      </c>
      <c r="U7" s="204">
        <f>NFM!U$5</f>
        <v>0</v>
      </c>
      <c r="V7" s="204">
        <f>NFM!V$5</f>
        <v>0</v>
      </c>
      <c r="W7" s="204">
        <f>NFM!W$5</f>
        <v>0</v>
      </c>
      <c r="X7" s="204">
        <f>NFM!X$5</f>
        <v>0</v>
      </c>
      <c r="Y7" s="204">
        <f>NFM!Y$5</f>
        <v>0</v>
      </c>
    </row>
    <row r="8" spans="1:25" ht="12" customHeight="1" x14ac:dyDescent="0.25">
      <c r="A8" s="14" t="s">
        <v>47</v>
      </c>
      <c r="B8" s="204">
        <f>NFM!B$8</f>
        <v>1555.4360960288029</v>
      </c>
      <c r="C8" s="204">
        <f>NFM!C$8</f>
        <v>1295.656890087537</v>
      </c>
      <c r="D8" s="204">
        <f>NFM!D$8</f>
        <v>1358.3562307427851</v>
      </c>
      <c r="E8" s="204">
        <f>NFM!E$8</f>
        <v>1344.374896727548</v>
      </c>
      <c r="F8" s="204">
        <f>NFM!F$8</f>
        <v>1610.4353864408649</v>
      </c>
      <c r="G8" s="204">
        <f>NFM!G$8</f>
        <v>1609.887729523876</v>
      </c>
      <c r="H8" s="204">
        <f>NFM!H$8</f>
        <v>1610.413466816088</v>
      </c>
      <c r="I8" s="204">
        <f>NFM!I$8</f>
        <v>1844.3653619373581</v>
      </c>
      <c r="J8" s="204">
        <f>NFM!J$8</f>
        <v>1453.9660457957259</v>
      </c>
      <c r="K8" s="204">
        <f>NFM!K$8</f>
        <v>836.05935427374743</v>
      </c>
      <c r="L8" s="204">
        <f>NFM!L$8</f>
        <v>1321.803962607933</v>
      </c>
      <c r="M8" s="204">
        <f>NFM!M$8</f>
        <v>1436.9451441195999</v>
      </c>
      <c r="N8" s="204">
        <f>NFM!N$8</f>
        <v>1368.814521776342</v>
      </c>
      <c r="O8" s="204">
        <f>NFM!O$8</f>
        <v>1283.7100158511209</v>
      </c>
      <c r="P8" s="204">
        <f>NFM!P$8</f>
        <v>1139.438229153239</v>
      </c>
      <c r="Q8" s="204">
        <f>NFM!Q$8</f>
        <v>1282.3680449289379</v>
      </c>
      <c r="R8" s="204">
        <f>NFM!R$8</f>
        <v>1209.6499026023439</v>
      </c>
      <c r="S8" s="204">
        <f>NFM!S$8</f>
        <v>1332.5885706195641</v>
      </c>
      <c r="T8" s="204">
        <f>NFM!T$8</f>
        <v>1460.344358898619</v>
      </c>
      <c r="U8" s="204">
        <f>NFM!U$8</f>
        <v>1404.190171570837</v>
      </c>
      <c r="V8" s="204">
        <f>NFM!V$8</f>
        <v>1162.9795164736911</v>
      </c>
      <c r="W8" s="204">
        <f>NFM!W$8</f>
        <v>1245.4688968114369</v>
      </c>
      <c r="X8" s="204">
        <f>NFM!X$8</f>
        <v>1217.931304940535</v>
      </c>
      <c r="Y8" s="204">
        <f>NFM!Y$8</f>
        <v>1349.3053172510331</v>
      </c>
    </row>
    <row r="9" spans="1:25" ht="12" customHeight="1" x14ac:dyDescent="0.25">
      <c r="A9" s="13" t="s">
        <v>19</v>
      </c>
      <c r="B9" s="205">
        <f>CHI!B$3</f>
        <v>16230.150950320636</v>
      </c>
      <c r="C9" s="205">
        <f>CHI!C$3</f>
        <v>16544.500574270172</v>
      </c>
      <c r="D9" s="205">
        <f>CHI!D$3</f>
        <v>16858.266780107311</v>
      </c>
      <c r="E9" s="205">
        <f>CHI!E$3</f>
        <v>16593.663341585067</v>
      </c>
      <c r="F9" s="205">
        <f>CHI!F$3</f>
        <v>16348.701512359712</v>
      </c>
      <c r="G9" s="205">
        <f>CHI!G$3</f>
        <v>17604.677422191991</v>
      </c>
      <c r="H9" s="205">
        <f>CHI!H$3</f>
        <v>15606.553823924038</v>
      </c>
      <c r="I9" s="205">
        <f>CHI!I$3</f>
        <v>16721.493816671918</v>
      </c>
      <c r="J9" s="205">
        <f>CHI!J$3</f>
        <v>15073.332641196012</v>
      </c>
      <c r="K9" s="205">
        <f>CHI!K$3</f>
        <v>15797.498930287669</v>
      </c>
      <c r="L9" s="205">
        <f>CHI!L$3</f>
        <v>17741.061174375303</v>
      </c>
      <c r="M9" s="205">
        <f>CHI!M$3</f>
        <v>16967.419431530008</v>
      </c>
      <c r="N9" s="205">
        <f>CHI!N$3</f>
        <v>17076.875866421135</v>
      </c>
      <c r="O9" s="205">
        <f>CHI!O$3</f>
        <v>18399.20408308944</v>
      </c>
      <c r="P9" s="205">
        <f>CHI!P$3</f>
        <v>18755.048470573965</v>
      </c>
      <c r="Q9" s="205">
        <f>CHI!Q$3</f>
        <v>18361.781999999999</v>
      </c>
      <c r="R9" s="205">
        <f>CHI!R$3</f>
        <v>18445.843148224485</v>
      </c>
      <c r="S9" s="205">
        <f>CHI!S$3</f>
        <v>19425.371069121851</v>
      </c>
      <c r="T9" s="205">
        <f>CHI!T$3</f>
        <v>21510.261568464099</v>
      </c>
      <c r="U9" s="205">
        <f>CHI!U$3</f>
        <v>22562.754547481461</v>
      </c>
      <c r="V9" s="205">
        <f>CHI!V$3</f>
        <v>23287.62607114797</v>
      </c>
      <c r="W9" s="205">
        <f>CHI!W$3</f>
        <v>19566.185365592544</v>
      </c>
      <c r="X9" s="205">
        <f>CHI!X$3</f>
        <v>25401.708553974873</v>
      </c>
      <c r="Y9" s="205">
        <f>CHI!Y$3</f>
        <v>22998.400000000001</v>
      </c>
    </row>
    <row r="10" spans="1:25" ht="12" customHeight="1" x14ac:dyDescent="0.25">
      <c r="A10" s="14" t="s">
        <v>59</v>
      </c>
      <c r="B10" s="204">
        <f>CHI!B$5</f>
        <v>2594.0515667586019</v>
      </c>
      <c r="C10" s="204">
        <f>CHI!C$5</f>
        <v>2570.842699285769</v>
      </c>
      <c r="D10" s="204">
        <f>CHI!D$5</f>
        <v>2863.9093261063008</v>
      </c>
      <c r="E10" s="204">
        <f>CHI!E$5</f>
        <v>3102.8107645965279</v>
      </c>
      <c r="F10" s="204">
        <f>CHI!F$5</f>
        <v>3087.3766727316561</v>
      </c>
      <c r="G10" s="204">
        <f>CHI!G$5</f>
        <v>3104.037424728162</v>
      </c>
      <c r="H10" s="204">
        <f>CHI!H$5</f>
        <v>4314.9068225556357</v>
      </c>
      <c r="I10" s="204">
        <f>CHI!I$5</f>
        <v>5715.7976610843571</v>
      </c>
      <c r="J10" s="204">
        <f>CHI!J$5</f>
        <v>6475.4441227822635</v>
      </c>
      <c r="K10" s="204">
        <f>CHI!K$5</f>
        <v>5572.1145415754181</v>
      </c>
      <c r="L10" s="204">
        <f>CHI!L$5</f>
        <v>5957.4565371633425</v>
      </c>
      <c r="M10" s="204">
        <f>CHI!M$5</f>
        <v>6636.4100831896603</v>
      </c>
      <c r="N10" s="204">
        <f>CHI!N$5</f>
        <v>6467.6129930770576</v>
      </c>
      <c r="O10" s="204">
        <f>CHI!O$5</f>
        <v>6653.8543939568099</v>
      </c>
      <c r="P10" s="204">
        <f>CHI!P$5</f>
        <v>7130.4001688859353</v>
      </c>
      <c r="Q10" s="204">
        <f>CHI!Q$5</f>
        <v>7705.6202980107819</v>
      </c>
      <c r="R10" s="204">
        <f>CHI!R$5</f>
        <v>7481.5270786662231</v>
      </c>
      <c r="S10" s="204">
        <f>CHI!S$5</f>
        <v>8044.300111991558</v>
      </c>
      <c r="T10" s="204">
        <f>CHI!T$5</f>
        <v>7554.9809310412211</v>
      </c>
      <c r="U10" s="204">
        <f>CHI!U$5</f>
        <v>6781.0797624398219</v>
      </c>
      <c r="V10" s="204">
        <f>CHI!V$5</f>
        <v>6443.0092274522958</v>
      </c>
      <c r="W10" s="204">
        <f>CHI!W$5</f>
        <v>6208.0499578033823</v>
      </c>
      <c r="X10" s="204">
        <f>CHI!X$5</f>
        <v>7739.2311027776377</v>
      </c>
      <c r="Y10" s="204">
        <f>CHI!Y$5</f>
        <v>5207.7561547962578</v>
      </c>
    </row>
    <row r="11" spans="1:25" ht="12" customHeight="1" x14ac:dyDescent="0.25">
      <c r="A11" s="14" t="s">
        <v>49</v>
      </c>
      <c r="B11" s="204">
        <f>CHI!B$6</f>
        <v>8980.6408345393957</v>
      </c>
      <c r="C11" s="204">
        <f>CHI!C$6</f>
        <v>8797.6596861441758</v>
      </c>
      <c r="D11" s="204">
        <f>CHI!D$6</f>
        <v>8563.7107802132523</v>
      </c>
      <c r="E11" s="204">
        <f>CHI!E$6</f>
        <v>7762.2676471688956</v>
      </c>
      <c r="F11" s="204">
        <f>CHI!F$6</f>
        <v>7886.1006478551008</v>
      </c>
      <c r="G11" s="204">
        <f>CHI!G$6</f>
        <v>7988.1942343941946</v>
      </c>
      <c r="H11" s="204">
        <f>CHI!H$6</f>
        <v>6187.8656513838841</v>
      </c>
      <c r="I11" s="204">
        <f>CHI!I$6</f>
        <v>4650.8260111036079</v>
      </c>
      <c r="J11" s="204">
        <f>CHI!J$6</f>
        <v>3137.5928373506249</v>
      </c>
      <c r="K11" s="204">
        <f>CHI!K$6</f>
        <v>3602.295059504168</v>
      </c>
      <c r="L11" s="204">
        <f>CHI!L$6</f>
        <v>3812.7516500027218</v>
      </c>
      <c r="M11" s="204">
        <f>CHI!M$6</f>
        <v>3589.3624495660451</v>
      </c>
      <c r="N11" s="204">
        <f>CHI!N$6</f>
        <v>3425.9354023627211</v>
      </c>
      <c r="O11" s="204">
        <f>CHI!O$6</f>
        <v>3522.9782289488721</v>
      </c>
      <c r="P11" s="204">
        <f>CHI!P$6</f>
        <v>3766.419170822533</v>
      </c>
      <c r="Q11" s="204">
        <f>CHI!Q$6</f>
        <v>3631.9864519892171</v>
      </c>
      <c r="R11" s="204">
        <f>CHI!R$6</f>
        <v>2913.5317370690109</v>
      </c>
      <c r="S11" s="204">
        <f>CHI!S$6</f>
        <v>3098.6785719884579</v>
      </c>
      <c r="T11" s="204">
        <f>CHI!T$6</f>
        <v>3816.6395296146388</v>
      </c>
      <c r="U11" s="204">
        <f>CHI!U$6</f>
        <v>3551.79820340994</v>
      </c>
      <c r="V11" s="204">
        <f>CHI!V$6</f>
        <v>3233.9801615594151</v>
      </c>
      <c r="W11" s="204">
        <f>CHI!W$6</f>
        <v>2519.7756229695542</v>
      </c>
      <c r="X11" s="204">
        <f>CHI!X$6</f>
        <v>2893.798312404715</v>
      </c>
      <c r="Y11" s="204">
        <f>CHI!Y$6</f>
        <v>2705.7438452037418</v>
      </c>
    </row>
    <row r="12" spans="1:25" ht="12" customHeight="1" x14ac:dyDescent="0.25">
      <c r="A12" s="14" t="s">
        <v>50</v>
      </c>
      <c r="B12" s="204">
        <f>CHI!B$7</f>
        <v>4655.4585490226382</v>
      </c>
      <c r="C12" s="204">
        <f>CHI!C$7</f>
        <v>5175.9981888402262</v>
      </c>
      <c r="D12" s="204">
        <f>CHI!D$7</f>
        <v>5430.6466737877581</v>
      </c>
      <c r="E12" s="204">
        <f>CHI!E$7</f>
        <v>5728.5849298196408</v>
      </c>
      <c r="F12" s="204">
        <f>CHI!F$7</f>
        <v>5375.2241917729543</v>
      </c>
      <c r="G12" s="204">
        <f>CHI!G$7</f>
        <v>6512.4457630696334</v>
      </c>
      <c r="H12" s="204">
        <f>CHI!H$7</f>
        <v>5103.7813499845188</v>
      </c>
      <c r="I12" s="204">
        <f>CHI!I$7</f>
        <v>6354.8701444839544</v>
      </c>
      <c r="J12" s="204">
        <f>CHI!J$7</f>
        <v>5460.2956810631231</v>
      </c>
      <c r="K12" s="204">
        <f>CHI!K$7</f>
        <v>6623.0893292080837</v>
      </c>
      <c r="L12" s="204">
        <f>CHI!L$7</f>
        <v>7970.8529872092386</v>
      </c>
      <c r="M12" s="204">
        <f>CHI!M$7</f>
        <v>6741.6468987743028</v>
      </c>
      <c r="N12" s="204">
        <f>CHI!N$7</f>
        <v>7183.3274709813568</v>
      </c>
      <c r="O12" s="204">
        <f>CHI!O$7</f>
        <v>8222.3714601837601</v>
      </c>
      <c r="P12" s="204">
        <f>CHI!P$7</f>
        <v>7858.2291308654949</v>
      </c>
      <c r="Q12" s="204">
        <f>CHI!Q$7</f>
        <v>7024.1752499999993</v>
      </c>
      <c r="R12" s="204">
        <f>CHI!R$7</f>
        <v>8050.7843324892528</v>
      </c>
      <c r="S12" s="204">
        <f>CHI!S$7</f>
        <v>8282.3923851418331</v>
      </c>
      <c r="T12" s="204">
        <f>CHI!T$7</f>
        <v>10138.64110780824</v>
      </c>
      <c r="U12" s="204">
        <f>CHI!U$7</f>
        <v>12229.876581631701</v>
      </c>
      <c r="V12" s="204">
        <f>CHI!V$7</f>
        <v>13610.636682136261</v>
      </c>
      <c r="W12" s="204">
        <f>CHI!W$7</f>
        <v>10838.35978481961</v>
      </c>
      <c r="X12" s="204">
        <f>CHI!X$7</f>
        <v>14768.67913879252</v>
      </c>
      <c r="Y12" s="204">
        <f>CHI!Y$7</f>
        <v>15084.9</v>
      </c>
    </row>
    <row r="13" spans="1:25" ht="12" customHeight="1" x14ac:dyDescent="0.25">
      <c r="A13" s="13" t="s">
        <v>20</v>
      </c>
      <c r="B13" s="205">
        <f>NMM!B$3</f>
        <v>3693.2197906204119</v>
      </c>
      <c r="C13" s="205">
        <f>NMM!C$3</f>
        <v>3743.3515606265219</v>
      </c>
      <c r="D13" s="205">
        <f>NMM!D$3</f>
        <v>3744.3804960751195</v>
      </c>
      <c r="E13" s="205">
        <f>NMM!E$3</f>
        <v>3633.1483299391484</v>
      </c>
      <c r="F13" s="205">
        <f>NMM!F$3</f>
        <v>3598.0993802196745</v>
      </c>
      <c r="G13" s="205">
        <f>NMM!G$3</f>
        <v>3508.1607523981515</v>
      </c>
      <c r="H13" s="205">
        <f>NMM!H$3</f>
        <v>3573.2411325558196</v>
      </c>
      <c r="I13" s="205">
        <f>NMM!I$3</f>
        <v>3839.9695334653652</v>
      </c>
      <c r="J13" s="205">
        <f>NMM!J$3</f>
        <v>3637.5847176079737</v>
      </c>
      <c r="K13" s="205">
        <f>NMM!K$3</f>
        <v>3390.1598808505023</v>
      </c>
      <c r="L13" s="205">
        <f>NMM!L$3</f>
        <v>3114.8719574720717</v>
      </c>
      <c r="M13" s="205">
        <f>NMM!M$3</f>
        <v>3330.563450972104</v>
      </c>
      <c r="N13" s="205">
        <f>NMM!N$3</f>
        <v>3020.2032598125425</v>
      </c>
      <c r="O13" s="205">
        <f>NMM!O$3</f>
        <v>2837.1002569776565</v>
      </c>
      <c r="P13" s="205">
        <f>NMM!P$3</f>
        <v>2953.2552109657731</v>
      </c>
      <c r="Q13" s="205">
        <f>NMM!Q$3</f>
        <v>3036.0330000000008</v>
      </c>
      <c r="R13" s="205">
        <f>NMM!R$3</f>
        <v>3059.0921471055885</v>
      </c>
      <c r="S13" s="205">
        <f>NMM!S$3</f>
        <v>3045.3639220706718</v>
      </c>
      <c r="T13" s="205">
        <f>NMM!T$3</f>
        <v>3130.9013840502871</v>
      </c>
      <c r="U13" s="205">
        <f>NMM!U$3</f>
        <v>3157.4378495382853</v>
      </c>
      <c r="V13" s="205">
        <f>NMM!V$3</f>
        <v>2959.3561007472904</v>
      </c>
      <c r="W13" s="205">
        <f>NMM!W$3</f>
        <v>3084.7396558184355</v>
      </c>
      <c r="X13" s="205">
        <f>NMM!X$3</f>
        <v>3283.9332846400303</v>
      </c>
      <c r="Y13" s="205">
        <f>NMM!Y$3</f>
        <v>3037.4369695883324</v>
      </c>
    </row>
    <row r="14" spans="1:25" ht="12" customHeight="1" x14ac:dyDescent="0.25">
      <c r="A14" s="14" t="s">
        <v>51</v>
      </c>
      <c r="B14" s="204">
        <f>NMM!B$4</f>
        <v>2215.12865038068</v>
      </c>
      <c r="C14" s="204">
        <f>NMM!C$4</f>
        <v>2226.9140193146218</v>
      </c>
      <c r="D14" s="204">
        <f>NMM!D$4</f>
        <v>2178.9812006041511</v>
      </c>
      <c r="E14" s="204">
        <f>NMM!E$4</f>
        <v>1966.2925600649521</v>
      </c>
      <c r="F14" s="204">
        <f>NMM!F$4</f>
        <v>2005.083127645252</v>
      </c>
      <c r="G14" s="204">
        <f>NMM!G$4</f>
        <v>2041.6963970931749</v>
      </c>
      <c r="H14" s="204">
        <f>NMM!H$4</f>
        <v>2131.8438917950548</v>
      </c>
      <c r="I14" s="204">
        <f>NMM!I$4</f>
        <v>2143.130396747893</v>
      </c>
      <c r="J14" s="204">
        <f>NMM!J$4</f>
        <v>2029.394232194913</v>
      </c>
      <c r="K14" s="204">
        <f>NMM!K$4</f>
        <v>1951.8110807487999</v>
      </c>
      <c r="L14" s="204">
        <f>NMM!L$4</f>
        <v>1726.2236086455621</v>
      </c>
      <c r="M14" s="204">
        <f>NMM!M$4</f>
        <v>1859.812810487218</v>
      </c>
      <c r="N14" s="204">
        <f>NMM!N$4</f>
        <v>1659.9986227355989</v>
      </c>
      <c r="O14" s="204">
        <f>NMM!O$4</f>
        <v>1658.7067551161349</v>
      </c>
      <c r="P14" s="204">
        <f>NMM!P$4</f>
        <v>1552.247700146585</v>
      </c>
      <c r="Q14" s="204">
        <f>NMM!Q$4</f>
        <v>1667.727075530715</v>
      </c>
      <c r="R14" s="204">
        <f>NMM!R$4</f>
        <v>1574.5105385740289</v>
      </c>
      <c r="S14" s="204">
        <f>NMM!S$4</f>
        <v>1561.8355609737359</v>
      </c>
      <c r="T14" s="204">
        <f>NMM!T$4</f>
        <v>1681.5869200367149</v>
      </c>
      <c r="U14" s="204">
        <f>NMM!U$4</f>
        <v>1592.8649698245561</v>
      </c>
      <c r="V14" s="204">
        <f>NMM!V$4</f>
        <v>1614.454067481558</v>
      </c>
      <c r="W14" s="204">
        <f>NMM!W$4</f>
        <v>1536.8494374686429</v>
      </c>
      <c r="X14" s="204">
        <f>NMM!X$4</f>
        <v>1681.841643715838</v>
      </c>
      <c r="Y14" s="204">
        <f>NMM!Y$4</f>
        <v>1722.317827656404</v>
      </c>
    </row>
    <row r="15" spans="1:25" ht="12" customHeight="1" x14ac:dyDescent="0.25">
      <c r="A15" s="14" t="s">
        <v>52</v>
      </c>
      <c r="B15" s="204">
        <f>NMM!B$5</f>
        <v>405.155091712169</v>
      </c>
      <c r="C15" s="204">
        <f>NMM!C$5</f>
        <v>406.29182031180397</v>
      </c>
      <c r="D15" s="204">
        <f>NMM!D$5</f>
        <v>385.3624225028484</v>
      </c>
      <c r="E15" s="204">
        <f>NMM!E$5</f>
        <v>495.96654216005658</v>
      </c>
      <c r="F15" s="204">
        <f>NMM!F$5</f>
        <v>391.37878428110372</v>
      </c>
      <c r="G15" s="204">
        <f>NMM!G$5</f>
        <v>344.78057469133142</v>
      </c>
      <c r="H15" s="204">
        <f>NMM!H$5</f>
        <v>339.79373907293228</v>
      </c>
      <c r="I15" s="204">
        <f>NMM!I$5</f>
        <v>410.94367631720343</v>
      </c>
      <c r="J15" s="204">
        <f>NMM!J$5</f>
        <v>396.26684251201351</v>
      </c>
      <c r="K15" s="204">
        <f>NMM!K$5</f>
        <v>516.15316324784249</v>
      </c>
      <c r="L15" s="204">
        <f>NMM!L$5</f>
        <v>497.86923237597239</v>
      </c>
      <c r="M15" s="204">
        <f>NMM!M$5</f>
        <v>624.50446635645051</v>
      </c>
      <c r="N15" s="204">
        <f>NMM!N$5</f>
        <v>699.72761350199255</v>
      </c>
      <c r="O15" s="204">
        <f>NMM!O$5</f>
        <v>660.81204824417478</v>
      </c>
      <c r="P15" s="204">
        <f>NMM!P$5</f>
        <v>814.54002358035393</v>
      </c>
      <c r="Q15" s="204">
        <f>NMM!Q$5</f>
        <v>722.45707755324042</v>
      </c>
      <c r="R15" s="204">
        <f>NMM!R$5</f>
        <v>734.16604057912639</v>
      </c>
      <c r="S15" s="204">
        <f>NMM!S$5</f>
        <v>686.60081509292877</v>
      </c>
      <c r="T15" s="204">
        <f>NMM!T$5</f>
        <v>634.22607070090964</v>
      </c>
      <c r="U15" s="204">
        <f>NMM!U$5</f>
        <v>719.39151734785196</v>
      </c>
      <c r="V15" s="204">
        <f>NMM!V$5</f>
        <v>744.487623578436</v>
      </c>
      <c r="W15" s="204">
        <f>NMM!W$5</f>
        <v>859.46191599439385</v>
      </c>
      <c r="X15" s="204">
        <f>NMM!X$5</f>
        <v>895.48771797794234</v>
      </c>
      <c r="Y15" s="204">
        <f>NMM!Y$5</f>
        <v>747.80871125914598</v>
      </c>
    </row>
    <row r="16" spans="1:25" ht="12" customHeight="1" x14ac:dyDescent="0.25">
      <c r="A16" s="14" t="s">
        <v>60</v>
      </c>
      <c r="B16" s="204">
        <f>NMM!B$6</f>
        <v>1072.9360485275629</v>
      </c>
      <c r="C16" s="204">
        <f>NMM!C$6</f>
        <v>1110.145721000096</v>
      </c>
      <c r="D16" s="204">
        <f>NMM!D$6</f>
        <v>1180.03687296812</v>
      </c>
      <c r="E16" s="204">
        <f>NMM!E$6</f>
        <v>1170.8892277141399</v>
      </c>
      <c r="F16" s="204">
        <f>NMM!F$6</f>
        <v>1201.637468293319</v>
      </c>
      <c r="G16" s="204">
        <f>NMM!G$6</f>
        <v>1121.683780613645</v>
      </c>
      <c r="H16" s="204">
        <f>NMM!H$6</f>
        <v>1101.6035016878329</v>
      </c>
      <c r="I16" s="204">
        <f>NMM!I$6</f>
        <v>1285.895460400269</v>
      </c>
      <c r="J16" s="204">
        <f>NMM!J$6</f>
        <v>1211.9236429010471</v>
      </c>
      <c r="K16" s="204">
        <f>NMM!K$6</f>
        <v>922.19563685385992</v>
      </c>
      <c r="L16" s="204">
        <f>NMM!L$6</f>
        <v>890.77911645053678</v>
      </c>
      <c r="M16" s="204">
        <f>NMM!M$6</f>
        <v>846.24617412843543</v>
      </c>
      <c r="N16" s="204">
        <f>NMM!N$6</f>
        <v>660.47702357495098</v>
      </c>
      <c r="O16" s="204">
        <f>NMM!O$6</f>
        <v>517.58145361734637</v>
      </c>
      <c r="P16" s="204">
        <f>NMM!P$6</f>
        <v>586.46748723883422</v>
      </c>
      <c r="Q16" s="204">
        <f>NMM!Q$6</f>
        <v>645.8488469160452</v>
      </c>
      <c r="R16" s="204">
        <f>NMM!R$6</f>
        <v>750.41556795243343</v>
      </c>
      <c r="S16" s="204">
        <f>NMM!S$6</f>
        <v>796.92754600400713</v>
      </c>
      <c r="T16" s="204">
        <f>NMM!T$6</f>
        <v>815.08839331266256</v>
      </c>
      <c r="U16" s="204">
        <f>NMM!U$6</f>
        <v>845.18136236587725</v>
      </c>
      <c r="V16" s="204">
        <f>NMM!V$6</f>
        <v>600.4144096872966</v>
      </c>
      <c r="W16" s="204">
        <f>NMM!W$6</f>
        <v>688.42830235539873</v>
      </c>
      <c r="X16" s="204">
        <f>NMM!X$6</f>
        <v>706.60392294624967</v>
      </c>
      <c r="Y16" s="204">
        <f>NMM!Y$6</f>
        <v>567.31043067278222</v>
      </c>
    </row>
    <row r="17" spans="1:25" ht="12" customHeight="1" x14ac:dyDescent="0.25">
      <c r="A17" s="13" t="s">
        <v>21</v>
      </c>
      <c r="B17" s="205">
        <f>PPA!B$3</f>
        <v>4172.6304759329378</v>
      </c>
      <c r="C17" s="205">
        <f>PPA!C$3</f>
        <v>4008.1248185684894</v>
      </c>
      <c r="D17" s="205">
        <f>PPA!D$3</f>
        <v>3913.5878813096178</v>
      </c>
      <c r="E17" s="205">
        <f>PPA!E$3</f>
        <v>3754.7412899528063</v>
      </c>
      <c r="F17" s="205">
        <f>PPA!F$3</f>
        <v>3686.2525126229393</v>
      </c>
      <c r="G17" s="205">
        <f>PPA!G$3</f>
        <v>3520.7576459413181</v>
      </c>
      <c r="H17" s="205">
        <f>PPA!H$3</f>
        <v>3474.5480269721675</v>
      </c>
      <c r="I17" s="205">
        <f>PPA!I$3</f>
        <v>3437.9551694648248</v>
      </c>
      <c r="J17" s="205">
        <f>PPA!J$3</f>
        <v>3297.225913621262</v>
      </c>
      <c r="K17" s="205">
        <f>PPA!K$3</f>
        <v>2963.9461687841485</v>
      </c>
      <c r="L17" s="205">
        <f>PPA!L$3</f>
        <v>2792.1311187867668</v>
      </c>
      <c r="M17" s="205">
        <f>PPA!M$3</f>
        <v>2880.1588915891798</v>
      </c>
      <c r="N17" s="205">
        <f>PPA!N$3</f>
        <v>2822.6565247977487</v>
      </c>
      <c r="O17" s="205">
        <f>PPA!O$3</f>
        <v>2637.2209701926317</v>
      </c>
      <c r="P17" s="205">
        <f>PPA!P$3</f>
        <v>2718.0729787922278</v>
      </c>
      <c r="Q17" s="205">
        <f>PPA!Q$3</f>
        <v>2637.4462499999995</v>
      </c>
      <c r="R17" s="205">
        <f>PPA!R$3</f>
        <v>2521.7695512631763</v>
      </c>
      <c r="S17" s="205">
        <f>PPA!S$3</f>
        <v>2400.2844381984614</v>
      </c>
      <c r="T17" s="205">
        <f>PPA!T$3</f>
        <v>2329.6921150787634</v>
      </c>
      <c r="U17" s="205">
        <f>PPA!U$3</f>
        <v>2286.6593662325113</v>
      </c>
      <c r="V17" s="205">
        <f>PPA!V$3</f>
        <v>1946.2733642725329</v>
      </c>
      <c r="W17" s="205">
        <f>PPA!W$3</f>
        <v>1888.0938202547909</v>
      </c>
      <c r="X17" s="205">
        <f>PPA!X$3</f>
        <v>2069.5031207981274</v>
      </c>
      <c r="Y17" s="205">
        <f>PPA!Y$3</f>
        <v>1873.6468679833313</v>
      </c>
    </row>
    <row r="18" spans="1:25" ht="12" customHeight="1" x14ac:dyDescent="0.25">
      <c r="A18" s="14" t="s">
        <v>54</v>
      </c>
      <c r="B18" s="204">
        <f>PPA!B$5</f>
        <v>67.821513347096385</v>
      </c>
      <c r="C18" s="204">
        <f>PPA!C$5</f>
        <v>64.094799982262472</v>
      </c>
      <c r="D18" s="204">
        <f>PPA!D$5</f>
        <v>71.005112869275678</v>
      </c>
      <c r="E18" s="204">
        <f>PPA!E$5</f>
        <v>61.232232369729452</v>
      </c>
      <c r="F18" s="204">
        <f>PPA!F$5</f>
        <v>64.685461847825366</v>
      </c>
      <c r="G18" s="204">
        <f>PPA!G$5</f>
        <v>59.691690149060051</v>
      </c>
      <c r="H18" s="204">
        <f>PPA!H$5</f>
        <v>62.937832917568457</v>
      </c>
      <c r="I18" s="204">
        <f>PPA!I$5</f>
        <v>58.447759613279914</v>
      </c>
      <c r="J18" s="204">
        <f>PPA!J$5</f>
        <v>92.238045293851968</v>
      </c>
      <c r="K18" s="204">
        <f>PPA!K$5</f>
        <v>63.805616931726547</v>
      </c>
      <c r="L18" s="204">
        <f>PPA!L$5</f>
        <v>41.528019961418657</v>
      </c>
      <c r="M18" s="204">
        <f>PPA!M$5</f>
        <v>48.356441398153059</v>
      </c>
      <c r="N18" s="204">
        <f>PPA!N$5</f>
        <v>50.833208149465783</v>
      </c>
      <c r="O18" s="204">
        <f>PPA!O$5</f>
        <v>49.318315712371771</v>
      </c>
      <c r="P18" s="204">
        <f>PPA!P$5</f>
        <v>51.93921604667765</v>
      </c>
      <c r="Q18" s="204">
        <f>PPA!Q$5</f>
        <v>49.88612307837068</v>
      </c>
      <c r="R18" s="204">
        <f>PPA!R$5</f>
        <v>48.437104133993309</v>
      </c>
      <c r="S18" s="204">
        <f>PPA!S$5</f>
        <v>48.174844599220329</v>
      </c>
      <c r="T18" s="204">
        <f>PPA!T$5</f>
        <v>50.174221882055413</v>
      </c>
      <c r="U18" s="204">
        <f>PPA!U$5</f>
        <v>65.518076004876491</v>
      </c>
      <c r="V18" s="204">
        <f>PPA!V$5</f>
        <v>60.444503833364003</v>
      </c>
      <c r="W18" s="204">
        <f>PPA!W$5</f>
        <v>36.409909031738238</v>
      </c>
      <c r="X18" s="204">
        <f>PPA!X$5</f>
        <v>20.414601379405902</v>
      </c>
      <c r="Y18" s="204">
        <f>PPA!Y$5</f>
        <v>18.281479503820599</v>
      </c>
    </row>
    <row r="19" spans="1:25" ht="12" customHeight="1" x14ac:dyDescent="0.25">
      <c r="A19" s="14" t="s">
        <v>61</v>
      </c>
      <c r="B19" s="204">
        <f>PPA!B$6</f>
        <v>1958.689438518777</v>
      </c>
      <c r="C19" s="204">
        <f>PPA!C$6</f>
        <v>1897.300834302298</v>
      </c>
      <c r="D19" s="204">
        <f>PPA!D$6</f>
        <v>1865.148038213792</v>
      </c>
      <c r="E19" s="204">
        <f>PPA!E$6</f>
        <v>1723.3640628877611</v>
      </c>
      <c r="F19" s="204">
        <f>PPA!F$6</f>
        <v>1709.7176406432609</v>
      </c>
      <c r="G19" s="204">
        <f>PPA!G$6</f>
        <v>1599.2450901122149</v>
      </c>
      <c r="H19" s="204">
        <f>PPA!H$6</f>
        <v>1607.4538483704901</v>
      </c>
      <c r="I19" s="204">
        <f>PPA!I$6</f>
        <v>1535.531372357734</v>
      </c>
      <c r="J19" s="204">
        <f>PPA!J$6</f>
        <v>1410.966688925417</v>
      </c>
      <c r="K19" s="204">
        <f>PPA!K$6</f>
        <v>1293.866689038914</v>
      </c>
      <c r="L19" s="204">
        <f>PPA!L$6</f>
        <v>1181.23143818527</v>
      </c>
      <c r="M19" s="204">
        <f>PPA!M$6</f>
        <v>1265.735248162287</v>
      </c>
      <c r="N19" s="204">
        <f>PPA!N$6</f>
        <v>1293.2951721861359</v>
      </c>
      <c r="O19" s="204">
        <f>PPA!O$6</f>
        <v>1233.208223349252</v>
      </c>
      <c r="P19" s="204">
        <f>PPA!P$6</f>
        <v>1328.7503903257621</v>
      </c>
      <c r="Q19" s="204">
        <f>PPA!Q$6</f>
        <v>1339.8597519216289</v>
      </c>
      <c r="R19" s="204">
        <f>PPA!R$6</f>
        <v>1258.650964884321</v>
      </c>
      <c r="S19" s="204">
        <f>PPA!S$6</f>
        <v>1220.9396670430131</v>
      </c>
      <c r="T19" s="204">
        <f>PPA!T$6</f>
        <v>1201.10959836181</v>
      </c>
      <c r="U19" s="204">
        <f>PPA!U$6</f>
        <v>1186.7029436714579</v>
      </c>
      <c r="V19" s="204">
        <f>PPA!V$6</f>
        <v>1110.806135657966</v>
      </c>
      <c r="W19" s="204">
        <f>PPA!W$6</f>
        <v>1034.415618213739</v>
      </c>
      <c r="X19" s="204">
        <f>PPA!X$6</f>
        <v>1204.60957235609</v>
      </c>
      <c r="Y19" s="204">
        <f>PPA!Y$6</f>
        <v>1113.726212239033</v>
      </c>
    </row>
    <row r="20" spans="1:25" ht="12" customHeight="1" x14ac:dyDescent="0.25">
      <c r="A20" s="14" t="s">
        <v>62</v>
      </c>
      <c r="B20" s="204">
        <f>PPA!B$7</f>
        <v>2146.119524067064</v>
      </c>
      <c r="C20" s="204">
        <f>PPA!C$7</f>
        <v>2046.729184283929</v>
      </c>
      <c r="D20" s="204">
        <f>PPA!D$7</f>
        <v>1977.4347302265501</v>
      </c>
      <c r="E20" s="204">
        <f>PPA!E$7</f>
        <v>1970.144994695316</v>
      </c>
      <c r="F20" s="204">
        <f>PPA!F$7</f>
        <v>1911.8494101318529</v>
      </c>
      <c r="G20" s="204">
        <f>PPA!G$7</f>
        <v>1861.820865680043</v>
      </c>
      <c r="H20" s="204">
        <f>PPA!H$7</f>
        <v>1804.1563456841091</v>
      </c>
      <c r="I20" s="204">
        <f>PPA!I$7</f>
        <v>1843.976037493811</v>
      </c>
      <c r="J20" s="204">
        <f>PPA!J$7</f>
        <v>1794.0211794019931</v>
      </c>
      <c r="K20" s="204">
        <f>PPA!K$7</f>
        <v>1606.273862813508</v>
      </c>
      <c r="L20" s="204">
        <f>PPA!L$7</f>
        <v>1569.3716606400781</v>
      </c>
      <c r="M20" s="204">
        <f>PPA!M$7</f>
        <v>1566.06720202874</v>
      </c>
      <c r="N20" s="204">
        <f>PPA!N$7</f>
        <v>1478.5281444621471</v>
      </c>
      <c r="O20" s="204">
        <f>PPA!O$7</f>
        <v>1354.6944311310081</v>
      </c>
      <c r="P20" s="204">
        <f>PPA!P$7</f>
        <v>1337.383372419788</v>
      </c>
      <c r="Q20" s="204">
        <f>PPA!Q$7</f>
        <v>1247.7003749999999</v>
      </c>
      <c r="R20" s="204">
        <f>PPA!R$7</f>
        <v>1214.6814822448621</v>
      </c>
      <c r="S20" s="204">
        <f>PPA!S$7</f>
        <v>1131.1699265562279</v>
      </c>
      <c r="T20" s="204">
        <f>PPA!T$7</f>
        <v>1078.408294834898</v>
      </c>
      <c r="U20" s="204">
        <f>PPA!U$7</f>
        <v>1034.4383465561771</v>
      </c>
      <c r="V20" s="204">
        <f>PPA!V$7</f>
        <v>775.02272478120278</v>
      </c>
      <c r="W20" s="204">
        <f>PPA!W$7</f>
        <v>817.26829300931388</v>
      </c>
      <c r="X20" s="204">
        <f>PPA!X$7</f>
        <v>844.47894706263173</v>
      </c>
      <c r="Y20" s="204">
        <f>PPA!Y$7</f>
        <v>741.63917624047781</v>
      </c>
    </row>
    <row r="21" spans="1:25" ht="12" customHeight="1" x14ac:dyDescent="0.25">
      <c r="A21" s="15" t="s">
        <v>63</v>
      </c>
      <c r="B21" s="206">
        <f>FBT!B$3</f>
        <v>8925.2404774781735</v>
      </c>
      <c r="C21" s="206">
        <f>FBT!C$3</f>
        <v>8989.211609092401</v>
      </c>
      <c r="D21" s="206">
        <f>FBT!D$3</f>
        <v>9161.8421788056421</v>
      </c>
      <c r="E21" s="206">
        <f>FBT!E$3</f>
        <v>9220.1059717327425</v>
      </c>
      <c r="F21" s="206">
        <f>FBT!F$3</f>
        <v>9674.7684797434722</v>
      </c>
      <c r="G21" s="206">
        <f>FBT!G$3</f>
        <v>9448.4111511128831</v>
      </c>
      <c r="H21" s="206">
        <f>FBT!H$3</f>
        <v>9181.3572952145059</v>
      </c>
      <c r="I21" s="206">
        <f>FBT!I$3</f>
        <v>9329.9470844398438</v>
      </c>
      <c r="J21" s="206">
        <f>FBT!J$3</f>
        <v>9318.7217607973434</v>
      </c>
      <c r="K21" s="206">
        <f>FBT!K$3</f>
        <v>10010.61483773287</v>
      </c>
      <c r="L21" s="206">
        <f>FBT!L$3</f>
        <v>9480.3416266393233</v>
      </c>
      <c r="M21" s="206">
        <f>FBT!M$3</f>
        <v>9309.6071956889264</v>
      </c>
      <c r="N21" s="206">
        <f>FBT!N$3</f>
        <v>9326.2715700068275</v>
      </c>
      <c r="O21" s="206">
        <f>FBT!O$3</f>
        <v>9768.9551614778247</v>
      </c>
      <c r="P21" s="206">
        <f>FBT!P$3</f>
        <v>9969.7593403149822</v>
      </c>
      <c r="Q21" s="206">
        <f>FBT!Q$3</f>
        <v>10044.664124999999</v>
      </c>
      <c r="R21" s="206">
        <f>FBT!R$3</f>
        <v>9989.8342264884286</v>
      </c>
      <c r="S21" s="206">
        <f>FBT!S$3</f>
        <v>10078.9563861429</v>
      </c>
      <c r="T21" s="206">
        <f>FBT!T$3</f>
        <v>10151.44227128143</v>
      </c>
      <c r="U21" s="206">
        <f>FBT!U$3</f>
        <v>10415.06010664982</v>
      </c>
      <c r="V21" s="206">
        <f>FBT!V$3</f>
        <v>9839.8907840163702</v>
      </c>
      <c r="W21" s="206">
        <f>FBT!W$3</f>
        <v>9806.0920939942189</v>
      </c>
      <c r="X21" s="206">
        <f>FBT!X$3</f>
        <v>10257.938530236879</v>
      </c>
      <c r="Y21" s="206">
        <f>FBT!Y$3</f>
        <v>10621.4</v>
      </c>
    </row>
    <row r="22" spans="1:25" ht="12" customHeight="1" x14ac:dyDescent="0.25">
      <c r="A22" s="12" t="s">
        <v>64</v>
      </c>
      <c r="B22" s="204">
        <f>TRE!B$3</f>
        <v>6634.2888047593297</v>
      </c>
      <c r="C22" s="204">
        <f>TRE!C$3</f>
        <v>6621.5644760257974</v>
      </c>
      <c r="D22" s="204">
        <f>TRE!D$3</f>
        <v>6470.6913255166919</v>
      </c>
      <c r="E22" s="204">
        <f>TRE!E$3</f>
        <v>6283.8440361937983</v>
      </c>
      <c r="F22" s="204">
        <f>TRE!F$3</f>
        <v>5927.5799253392033</v>
      </c>
      <c r="G22" s="204">
        <f>TRE!G$3</f>
        <v>5737.9591082862307</v>
      </c>
      <c r="H22" s="204">
        <f>TRE!H$3</f>
        <v>5544.9293872776689</v>
      </c>
      <c r="I22" s="204">
        <f>TRE!I$3</f>
        <v>5232.0171490300227</v>
      </c>
      <c r="J22" s="204">
        <f>TRE!J$3</f>
        <v>4992.1623754152824</v>
      </c>
      <c r="K22" s="204">
        <f>TRE!K$3</f>
        <v>4021.022727272727</v>
      </c>
      <c r="L22" s="204">
        <f>TRE!L$3</f>
        <v>4435.1629877489349</v>
      </c>
      <c r="M22" s="204">
        <f>TRE!M$3</f>
        <v>4616.8804152578195</v>
      </c>
      <c r="N22" s="204">
        <f>TRE!N$3</f>
        <v>4578.8744542840004</v>
      </c>
      <c r="O22" s="204">
        <f>TRE!O$3</f>
        <v>4708.3106013481129</v>
      </c>
      <c r="P22" s="204">
        <f>TRE!P$3</f>
        <v>4660.5939035238462</v>
      </c>
      <c r="Q22" s="204">
        <f>TRE!Q$3</f>
        <v>4027.3184999999999</v>
      </c>
      <c r="R22" s="204">
        <f>TRE!R$3</f>
        <v>3783.3365231729581</v>
      </c>
      <c r="S22" s="204">
        <f>TRE!S$3</f>
        <v>3987.2553879621519</v>
      </c>
      <c r="T22" s="204">
        <f>TRE!T$3</f>
        <v>3895.6213552711288</v>
      </c>
      <c r="U22" s="204">
        <f>TRE!U$3</f>
        <v>3889.563321008528</v>
      </c>
      <c r="V22" s="204">
        <f>TRE!V$3</f>
        <v>3075.0380268951781</v>
      </c>
      <c r="W22" s="204">
        <f>TRE!W$3</f>
        <v>2891.3867626592441</v>
      </c>
      <c r="X22" s="204">
        <f>TRE!X$3</f>
        <v>3116.6318412708961</v>
      </c>
      <c r="Y22" s="204">
        <f>TRE!Y$3</f>
        <v>3404.4</v>
      </c>
    </row>
    <row r="23" spans="1:25" ht="12" customHeight="1" x14ac:dyDescent="0.25">
      <c r="A23" s="12" t="s">
        <v>65</v>
      </c>
      <c r="B23" s="204">
        <f>MAE!B$3</f>
        <v>16038.126303793561</v>
      </c>
      <c r="C23" s="204">
        <f>MAE!C$3</f>
        <v>15211.702174653859</v>
      </c>
      <c r="D23" s="204">
        <f>MAE!D$3</f>
        <v>15095.08815456081</v>
      </c>
      <c r="E23" s="204">
        <f>MAE!E$3</f>
        <v>14530.12755630892</v>
      </c>
      <c r="F23" s="204">
        <f>MAE!F$3</f>
        <v>14738.356983895281</v>
      </c>
      <c r="G23" s="204">
        <f>MAE!G$3</f>
        <v>14732.882091845109</v>
      </c>
      <c r="H23" s="204">
        <f>MAE!H$3</f>
        <v>15384.095795919769</v>
      </c>
      <c r="I23" s="204">
        <f>MAE!I$3</f>
        <v>15897.2719370302</v>
      </c>
      <c r="J23" s="204">
        <f>MAE!J$3</f>
        <v>15766.645764119599</v>
      </c>
      <c r="K23" s="204">
        <f>MAE!K$3</f>
        <v>12545.435619774869</v>
      </c>
      <c r="L23" s="204">
        <f>MAE!L$3</f>
        <v>12889.58160181337</v>
      </c>
      <c r="M23" s="204">
        <f>MAE!M$3</f>
        <v>13972.155668850381</v>
      </c>
      <c r="N23" s="204">
        <f>MAE!N$3</f>
        <v>13414.61303304297</v>
      </c>
      <c r="O23" s="204">
        <f>MAE!O$3</f>
        <v>12638.015484943349</v>
      </c>
      <c r="P23" s="204">
        <f>MAE!P$3</f>
        <v>12655.25683339062</v>
      </c>
      <c r="Q23" s="204">
        <f>MAE!Q$3</f>
        <v>12461.0805</v>
      </c>
      <c r="R23" s="204">
        <f>MAE!R$3</f>
        <v>12203.623167069079</v>
      </c>
      <c r="S23" s="204">
        <f>MAE!S$3</f>
        <v>12673.385055203151</v>
      </c>
      <c r="T23" s="204">
        <f>MAE!T$3</f>
        <v>12001.50948576189</v>
      </c>
      <c r="U23" s="204">
        <f>MAE!U$3</f>
        <v>12123.2746047082</v>
      </c>
      <c r="V23" s="204">
        <f>MAE!V$3</f>
        <v>10914.508916336261</v>
      </c>
      <c r="W23" s="204">
        <f>MAE!W$3</f>
        <v>11173.31689594262</v>
      </c>
      <c r="X23" s="204">
        <f>MAE!X$3</f>
        <v>11791.65746750552</v>
      </c>
      <c r="Y23" s="204">
        <f>MAE!Y$3</f>
        <v>11088.896065192041</v>
      </c>
    </row>
    <row r="24" spans="1:25" ht="12" customHeight="1" x14ac:dyDescent="0.25">
      <c r="A24" s="12" t="s">
        <v>66</v>
      </c>
      <c r="B24" s="204">
        <f>TEL!B$3</f>
        <v>3847.653171598547</v>
      </c>
      <c r="C24" s="204">
        <f>TEL!C$3</f>
        <v>3725.008834925723</v>
      </c>
      <c r="D24" s="204">
        <f>TEL!D$3</f>
        <v>3758.821200566375</v>
      </c>
      <c r="E24" s="204">
        <f>TEL!E$3</f>
        <v>3331.8628586759019</v>
      </c>
      <c r="F24" s="204">
        <f>TEL!F$3</f>
        <v>3378.8505946540949</v>
      </c>
      <c r="G24" s="204">
        <f>TEL!G$3</f>
        <v>3152.3355594905829</v>
      </c>
      <c r="H24" s="204">
        <f>TEL!H$3</f>
        <v>3079.4857570440709</v>
      </c>
      <c r="I24" s="204">
        <f>TEL!I$3</f>
        <v>3021.2936602601608</v>
      </c>
      <c r="J24" s="204">
        <f>TEL!J$3</f>
        <v>2630.3633720930229</v>
      </c>
      <c r="K24" s="204">
        <f>TEL!K$3</f>
        <v>2024.7231090777429</v>
      </c>
      <c r="L24" s="204">
        <f>TEL!L$3</f>
        <v>2078.991175994387</v>
      </c>
      <c r="M24" s="204">
        <f>TEL!M$3</f>
        <v>1874.526891377853</v>
      </c>
      <c r="N24" s="204">
        <f>TEL!N$3</f>
        <v>1798.9696054292269</v>
      </c>
      <c r="O24" s="204">
        <f>TEL!O$3</f>
        <v>1665.6607232085501</v>
      </c>
      <c r="P24" s="204">
        <f>TEL!P$3</f>
        <v>1745.4072993955081</v>
      </c>
      <c r="Q24" s="204">
        <f>TEL!Q$3</f>
        <v>1747.387125</v>
      </c>
      <c r="R24" s="204">
        <f>TEL!R$3</f>
        <v>1663.0704905482601</v>
      </c>
      <c r="S24" s="204">
        <f>TEL!S$3</f>
        <v>1558.262905601171</v>
      </c>
      <c r="T24" s="204">
        <f>TEL!T$3</f>
        <v>1542.8392911239021</v>
      </c>
      <c r="U24" s="204">
        <f>TEL!U$3</f>
        <v>1457.6763716764831</v>
      </c>
      <c r="V24" s="204">
        <f>TEL!V$3</f>
        <v>1296.630451663591</v>
      </c>
      <c r="W24" s="204">
        <f>TEL!W$3</f>
        <v>1254.708074617279</v>
      </c>
      <c r="X24" s="204">
        <f>TEL!X$3</f>
        <v>1322.6778688932791</v>
      </c>
      <c r="Y24" s="204">
        <f>TEL!Y$3</f>
        <v>1291.4000000000001</v>
      </c>
    </row>
    <row r="25" spans="1:25" ht="12" customHeight="1" x14ac:dyDescent="0.25">
      <c r="A25" s="12" t="s">
        <v>67</v>
      </c>
      <c r="B25" s="204">
        <f>WWP!B$3</f>
        <v>1093.889554199181</v>
      </c>
      <c r="C25" s="204">
        <f>WWP!C$3</f>
        <v>1178.719503729601</v>
      </c>
      <c r="D25" s="204">
        <f>WWP!D$3</f>
        <v>1153.2158249701911</v>
      </c>
      <c r="E25" s="204">
        <f>WWP!E$3</f>
        <v>1192.658957599112</v>
      </c>
      <c r="F25" s="204">
        <f>WWP!F$3</f>
        <v>1276.9351683457371</v>
      </c>
      <c r="G25" s="204">
        <f>WWP!G$3</f>
        <v>1254.354199404273</v>
      </c>
      <c r="H25" s="204">
        <f>WWP!H$3</f>
        <v>1310.9806653593421</v>
      </c>
      <c r="I25" s="204">
        <f>WWP!I$3</f>
        <v>1438.264335868929</v>
      </c>
      <c r="J25" s="204">
        <f>WWP!J$3</f>
        <v>1265.429401993355</v>
      </c>
      <c r="K25" s="204">
        <f>WWP!K$3</f>
        <v>1147.33847343822</v>
      </c>
      <c r="L25" s="204">
        <f>WWP!L$3</f>
        <v>1101.2201144152409</v>
      </c>
      <c r="M25" s="204">
        <f>WWP!M$3</f>
        <v>1105.113588334742</v>
      </c>
      <c r="N25" s="204">
        <f>WWP!N$3</f>
        <v>1048.9195599097891</v>
      </c>
      <c r="O25" s="204">
        <f>WWP!O$3</f>
        <v>940.76002161875522</v>
      </c>
      <c r="P25" s="204">
        <f>WWP!P$3</f>
        <v>951.71517093585101</v>
      </c>
      <c r="Q25" s="204">
        <f>WWP!Q$3</f>
        <v>1034.1266250000001</v>
      </c>
      <c r="R25" s="204">
        <f>WWP!R$3</f>
        <v>1050.830339791532</v>
      </c>
      <c r="S25" s="204">
        <f>WWP!S$3</f>
        <v>1086.89141776319</v>
      </c>
      <c r="T25" s="204">
        <f>WWP!T$3</f>
        <v>1140.9784676991819</v>
      </c>
      <c r="U25" s="204">
        <f>WWP!U$3</f>
        <v>1211.012546218019</v>
      </c>
      <c r="V25" s="204">
        <f>WWP!V$3</f>
        <v>1123.33846448996</v>
      </c>
      <c r="W25" s="204">
        <f>WWP!W$3</f>
        <v>1278.1584546622421</v>
      </c>
      <c r="X25" s="204">
        <f>WWP!X$3</f>
        <v>1451.2744642353221</v>
      </c>
      <c r="Y25" s="204">
        <f>WWP!Y$3</f>
        <v>1336.053132016669</v>
      </c>
    </row>
    <row r="26" spans="1:25" ht="12" customHeight="1" x14ac:dyDescent="0.25">
      <c r="A26" s="16" t="s">
        <v>68</v>
      </c>
      <c r="B26" s="207">
        <f>OIS!B$3</f>
        <v>24386.316445182729</v>
      </c>
      <c r="C26" s="207">
        <f>OIS!C$3</f>
        <v>24608.919804117071</v>
      </c>
      <c r="D26" s="207">
        <f>OIS!D$3</f>
        <v>24280.788888612871</v>
      </c>
      <c r="E26" s="207">
        <f>OIS!E$3</f>
        <v>24048.436794995308</v>
      </c>
      <c r="F26" s="207">
        <f>OIS!F$3</f>
        <v>25017.798493622719</v>
      </c>
      <c r="G26" s="207">
        <f>OIS!G$3</f>
        <v>25383.185085723671</v>
      </c>
      <c r="H26" s="207">
        <f>OIS!H$3</f>
        <v>27341.323493996631</v>
      </c>
      <c r="I26" s="207">
        <f>OIS!I$3</f>
        <v>28916.02432821714</v>
      </c>
      <c r="J26" s="207">
        <f>OIS!J$3</f>
        <v>30341.47591362126</v>
      </c>
      <c r="K26" s="207">
        <f>OIS!K$3</f>
        <v>29021.216098347712</v>
      </c>
      <c r="L26" s="207">
        <f>OIS!L$3</f>
        <v>28798.822521452861</v>
      </c>
      <c r="M26" s="207">
        <f>OIS!M$3</f>
        <v>30117.015928782759</v>
      </c>
      <c r="N26" s="207">
        <f>OIS!N$3</f>
        <v>29144.353520514778</v>
      </c>
      <c r="O26" s="207">
        <f>OIS!O$3</f>
        <v>28511.858830547699</v>
      </c>
      <c r="P26" s="207">
        <f>OIS!P$3</f>
        <v>28618.77779855649</v>
      </c>
      <c r="Q26" s="207">
        <f>OIS!Q$3</f>
        <v>28665.388500000001</v>
      </c>
      <c r="R26" s="207">
        <f>OIS!R$3</f>
        <v>28976.472969789771</v>
      </c>
      <c r="S26" s="207">
        <f>OIS!S$3</f>
        <v>28732.008080740019</v>
      </c>
      <c r="T26" s="207">
        <f>OIS!T$3</f>
        <v>29841.545885716441</v>
      </c>
      <c r="U26" s="207">
        <f>OIS!U$3</f>
        <v>31110.753818212219</v>
      </c>
      <c r="V26" s="207">
        <f>OIS!V$3</f>
        <v>29815.80422886481</v>
      </c>
      <c r="W26" s="207">
        <f>OIS!W$3</f>
        <v>32113.136842074189</v>
      </c>
      <c r="X26" s="207">
        <f>OIS!X$3</f>
        <v>33103.588252898022</v>
      </c>
      <c r="Y26" s="207">
        <f>OIS!Y$3</f>
        <v>33457.383687954869</v>
      </c>
    </row>
    <row r="27" spans="1:25" ht="10.15" customHeight="1" x14ac:dyDescent="0.25"/>
    <row r="28" spans="1:25" ht="12" customHeight="1" x14ac:dyDescent="0.25">
      <c r="A28" s="30" t="s">
        <v>69</v>
      </c>
      <c r="B28" s="203"/>
      <c r="C28" s="203"/>
      <c r="D28" s="203"/>
      <c r="E28" s="203"/>
      <c r="F28" s="203"/>
      <c r="G28" s="203"/>
      <c r="H28" s="203"/>
      <c r="I28" s="203"/>
      <c r="J28" s="203"/>
      <c r="K28" s="203"/>
      <c r="L28" s="203"/>
      <c r="M28" s="203"/>
      <c r="N28" s="203"/>
      <c r="O28" s="203"/>
      <c r="P28" s="203"/>
      <c r="Q28" s="203"/>
      <c r="R28" s="203"/>
      <c r="S28" s="203"/>
      <c r="T28" s="203"/>
      <c r="U28" s="203"/>
      <c r="V28" s="203"/>
      <c r="W28" s="203"/>
      <c r="X28" s="203"/>
      <c r="Y28" s="203"/>
    </row>
    <row r="29" spans="1:25" ht="12" customHeight="1" x14ac:dyDescent="0.25">
      <c r="A29" s="29" t="s">
        <v>70</v>
      </c>
      <c r="B29" s="208">
        <f>ISI!B25+NFM!B43+CHI!B32+NMM!B31+PPA!B32+FBT!B12+TRE!B12+MAE!B12+TEL!B12+WWP!B12+OIS!B12</f>
        <v>11592.050386930352</v>
      </c>
      <c r="C29" s="208">
        <f>ISI!C25+NFM!C43+CHI!C32+NMM!C31+PPA!C32+FBT!C12+TRE!C12+MAE!C12+TEL!C12+WWP!C12+OIS!C12</f>
        <v>11637.648796216679</v>
      </c>
      <c r="D29" s="208">
        <f>ISI!D25+NFM!D43+CHI!D32+NMM!D31+PPA!D32+FBT!D12+TRE!D12+MAE!D12+TEL!D12+WWP!D12+OIS!D12</f>
        <v>11324.084780739466</v>
      </c>
      <c r="E29" s="208">
        <f>ISI!E25+NFM!E43+CHI!E32+NMM!E31+PPA!E32+FBT!E12+TRE!E12+MAE!E12+TEL!E12+WWP!E12+OIS!E12</f>
        <v>11375.189595872742</v>
      </c>
      <c r="F29" s="208">
        <f>ISI!F25+NFM!F43+CHI!F32+NMM!F31+PPA!F32+FBT!F12+TRE!F12+MAE!F12+TEL!F12+WWP!F12+OIS!F12</f>
        <v>10557.457695614783</v>
      </c>
      <c r="G29" s="208">
        <f>ISI!G25+NFM!G43+CHI!G32+NMM!G31+PPA!G32+FBT!G12+TRE!G12+MAE!G12+TEL!G12+WWP!G12+OIS!G12</f>
        <v>10570.207136715391</v>
      </c>
      <c r="H29" s="208">
        <f>ISI!H25+NFM!H43+CHI!H32+NMM!H31+PPA!H32+FBT!H12+TRE!H12+MAE!H12+TEL!H12+WWP!H12+OIS!H12</f>
        <v>10666.103783318998</v>
      </c>
      <c r="I29" s="208">
        <f>ISI!I25+NFM!I43+CHI!I32+NMM!I31+PPA!I32+FBT!I12+TRE!I12+MAE!I12+TEL!I12+WWP!I12+OIS!I12</f>
        <v>10158.815821152191</v>
      </c>
      <c r="J29" s="208">
        <f>ISI!J25+NFM!J43+CHI!J32+NMM!J31+PPA!J32+FBT!J12+TRE!J12+MAE!J12+TEL!J12+WWP!J12+OIS!J12</f>
        <v>9957.6978503869286</v>
      </c>
      <c r="K29" s="208">
        <f>ISI!K25+NFM!K43+CHI!K32+NMM!K31+PPA!K32+FBT!K12+TRE!K12+MAE!K12+TEL!K12+WWP!K12+OIS!K12</f>
        <v>9650.0718830610513</v>
      </c>
      <c r="L29" s="208">
        <f>ISI!L25+NFM!L43+CHI!L32+NMM!L31+PPA!L32+FBT!L12+TRE!L12+MAE!L12+TEL!L12+WWP!L12+OIS!L12</f>
        <v>10916.250816852966</v>
      </c>
      <c r="M29" s="208">
        <f>ISI!M25+NFM!M43+CHI!M32+NMM!M31+PPA!M32+FBT!M12+TRE!M12+MAE!M12+TEL!M12+WWP!M12+OIS!M12</f>
        <v>10518.68065348237</v>
      </c>
      <c r="N29" s="208">
        <f>ISI!N25+NFM!N43+CHI!N32+NMM!N31+PPA!N32+FBT!N12+TRE!N12+MAE!N12+TEL!N12+WWP!N12+OIS!N12</f>
        <v>10499.401547721409</v>
      </c>
      <c r="O29" s="208">
        <f>ISI!O25+NFM!O43+CHI!O32+NMM!O31+PPA!O32+FBT!O12+TRE!O12+MAE!O12+TEL!O12+WWP!O12+OIS!O12</f>
        <v>10741.363886500429</v>
      </c>
      <c r="P29" s="208">
        <f>ISI!P25+NFM!P43+CHI!P32+NMM!P31+PPA!P32+FBT!P12+TRE!P12+MAE!P12+TEL!P12+WWP!P12+OIS!P12</f>
        <v>10561.057953568356</v>
      </c>
      <c r="Q29" s="208">
        <f>ISI!Q25+NFM!Q43+CHI!Q32+NMM!Q31+PPA!Q32+FBT!Q12+TRE!Q12+MAE!Q12+TEL!Q12+WWP!Q12+OIS!Q12</f>
        <v>10570.767497850391</v>
      </c>
      <c r="R29" s="208">
        <f>ISI!R25+NFM!R43+CHI!R32+NMM!R31+PPA!R32+FBT!R12+TRE!R12+MAE!R12+TEL!R12+WWP!R12+OIS!R12</f>
        <v>10633.040756663797</v>
      </c>
      <c r="S29" s="208">
        <f>ISI!S25+NFM!S43+CHI!S32+NMM!S31+PPA!S32+FBT!S12+TRE!S12+MAE!S12+TEL!S12+WWP!S12+OIS!S12</f>
        <v>10445.667583834909</v>
      </c>
      <c r="T29" s="208">
        <f>ISI!T25+NFM!T43+CHI!T32+NMM!T31+PPA!T32+FBT!T12+TRE!T12+MAE!T12+TEL!T12+WWP!T12+OIS!T12</f>
        <v>10682.358125537403</v>
      </c>
      <c r="U29" s="208">
        <f>ISI!U25+NFM!U43+CHI!U32+NMM!U31+PPA!U32+FBT!U12+TRE!U12+MAE!U12+TEL!U12+WWP!U12+OIS!U12</f>
        <v>10692.053998280313</v>
      </c>
      <c r="V29" s="208">
        <f>ISI!V25+NFM!V43+CHI!V32+NMM!V31+PPA!V32+FBT!V12+TRE!V12+MAE!V12+TEL!V12+WWP!V12+OIS!V12</f>
        <v>10317.24479793637</v>
      </c>
      <c r="W29" s="208">
        <f>ISI!W25+NFM!W43+CHI!W32+NMM!W31+PPA!W32+FBT!W12+TRE!W12+MAE!W12+TEL!W12+WWP!W12+OIS!W12</f>
        <v>10826.80713671539</v>
      </c>
      <c r="X29" s="208">
        <f>ISI!X25+NFM!X43+CHI!X32+NMM!X31+PPA!X32+FBT!X12+TRE!X12+MAE!X12+TEL!X12+WWP!X12+OIS!X12</f>
        <v>9799.5621668099739</v>
      </c>
      <c r="Y29" s="208">
        <f>ISI!Y25+NFM!Y43+CHI!Y32+NMM!Y31+PPA!Y32+FBT!Y12+TRE!Y12+MAE!Y12+TEL!Y12+WWP!Y12+OIS!Y12</f>
        <v>9274.3916595012888</v>
      </c>
    </row>
    <row r="30" spans="1:25" ht="12" customHeight="1" x14ac:dyDescent="0.25">
      <c r="A30" s="17" t="s">
        <v>28</v>
      </c>
      <c r="B30" s="209">
        <f t="shared" ref="B30:Y30" si="0">B31+B32</f>
        <v>710.51754084264837</v>
      </c>
      <c r="C30" s="209">
        <f t="shared" si="0"/>
        <v>664.89969905417024</v>
      </c>
      <c r="D30" s="209">
        <f t="shared" si="0"/>
        <v>653.83559759243326</v>
      </c>
      <c r="E30" s="209">
        <f t="shared" si="0"/>
        <v>658.8971625107481</v>
      </c>
      <c r="F30" s="209">
        <f t="shared" si="0"/>
        <v>510.46276870163371</v>
      </c>
      <c r="G30" s="209">
        <f t="shared" si="0"/>
        <v>455.55537403267397</v>
      </c>
      <c r="H30" s="209">
        <f t="shared" si="0"/>
        <v>349.60249355116076</v>
      </c>
      <c r="I30" s="209">
        <f t="shared" si="0"/>
        <v>345.27970765262245</v>
      </c>
      <c r="J30" s="209">
        <f t="shared" si="0"/>
        <v>365.22785898538262</v>
      </c>
      <c r="K30" s="209">
        <f t="shared" si="0"/>
        <v>310.51092003439379</v>
      </c>
      <c r="L30" s="209">
        <f t="shared" si="0"/>
        <v>359.15984522785891</v>
      </c>
      <c r="M30" s="209">
        <f t="shared" si="0"/>
        <v>351.201977644024</v>
      </c>
      <c r="N30" s="209">
        <f t="shared" si="0"/>
        <v>348.85838349097156</v>
      </c>
      <c r="O30" s="209">
        <f t="shared" si="0"/>
        <v>406.80335339638862</v>
      </c>
      <c r="P30" s="209">
        <f t="shared" si="0"/>
        <v>407.34153052450563</v>
      </c>
      <c r="Q30" s="209">
        <f t="shared" si="0"/>
        <v>419.54213241616509</v>
      </c>
      <c r="R30" s="209">
        <f t="shared" si="0"/>
        <v>400.97618228718829</v>
      </c>
      <c r="S30" s="209">
        <f t="shared" si="0"/>
        <v>389.05485812553735</v>
      </c>
      <c r="T30" s="209">
        <f t="shared" si="0"/>
        <v>414.92106620808261</v>
      </c>
      <c r="U30" s="209">
        <f t="shared" si="0"/>
        <v>416.12742906276856</v>
      </c>
      <c r="V30" s="209">
        <f t="shared" si="0"/>
        <v>335.54901117798795</v>
      </c>
      <c r="W30" s="209">
        <f t="shared" si="0"/>
        <v>354.64909716251083</v>
      </c>
      <c r="X30" s="209">
        <f t="shared" si="0"/>
        <v>291.63955288048152</v>
      </c>
      <c r="Y30" s="209">
        <f t="shared" si="0"/>
        <v>251.77162510748065</v>
      </c>
    </row>
    <row r="31" spans="1:25" ht="12" customHeight="1" x14ac:dyDescent="0.25">
      <c r="A31" s="18" t="s">
        <v>41</v>
      </c>
      <c r="B31" s="204">
        <f>ISI!B27+NFM!B44+CHI!B33+NMM!B32+PPA!B33+FBT!B13+TRE!B13+MAE!B13+TEL!B13+WWP!B13+OIS!B13</f>
        <v>492.81453138435091</v>
      </c>
      <c r="C31" s="204">
        <f>ISI!C27+NFM!C44+CHI!C33+NMM!C32+PPA!C33+FBT!C13+TRE!C13+MAE!C13+TEL!C13+WWP!C13+OIS!C13</f>
        <v>399.05253654342226</v>
      </c>
      <c r="D31" s="204">
        <f>ISI!D27+NFM!D44+CHI!D33+NMM!D32+PPA!D33+FBT!D13+TRE!D13+MAE!D13+TEL!D13+WWP!D13+OIS!D13</f>
        <v>339.84428202923471</v>
      </c>
      <c r="E31" s="204">
        <f>ISI!E27+NFM!E44+CHI!E33+NMM!E32+PPA!E33+FBT!E13+TRE!E13+MAE!E13+TEL!E13+WWP!E13+OIS!E13</f>
        <v>284.05898538263114</v>
      </c>
      <c r="F31" s="204">
        <f>ISI!F27+NFM!F44+CHI!F33+NMM!F32+PPA!F33+FBT!F13+TRE!F13+MAE!F13+TEL!F13+WWP!F13+OIS!F13</f>
        <v>323.32751504729151</v>
      </c>
      <c r="G31" s="204">
        <f>ISI!G27+NFM!G44+CHI!G33+NMM!G32+PPA!G33+FBT!G13+TRE!G13+MAE!G13+TEL!G13+WWP!G13+OIS!G13</f>
        <v>346.50507308684428</v>
      </c>
      <c r="H31" s="204">
        <f>ISI!H27+NFM!H44+CHI!H33+NMM!H32+PPA!H33+FBT!H13+TRE!H13+MAE!H13+TEL!H13+WWP!H13+OIS!H13</f>
        <v>349.60249355116076</v>
      </c>
      <c r="I31" s="204">
        <f>ISI!I27+NFM!I44+CHI!I33+NMM!I32+PPA!I33+FBT!I13+TRE!I13+MAE!I13+TEL!I13+WWP!I13+OIS!I13</f>
        <v>345.27970765262245</v>
      </c>
      <c r="J31" s="204">
        <f>ISI!J27+NFM!J44+CHI!J33+NMM!J32+PPA!J33+FBT!J13+TRE!J13+MAE!J13+TEL!J13+WWP!J13+OIS!J13</f>
        <v>365.22785898538262</v>
      </c>
      <c r="K31" s="204">
        <f>ISI!K27+NFM!K44+CHI!K33+NMM!K32+PPA!K33+FBT!K13+TRE!K13+MAE!K13+TEL!K13+WWP!K13+OIS!K13</f>
        <v>310.51092003439379</v>
      </c>
      <c r="L31" s="204">
        <f>ISI!L27+NFM!L44+CHI!L33+NMM!L32+PPA!L33+FBT!L13+TRE!L13+MAE!L13+TEL!L13+WWP!L13+OIS!L13</f>
        <v>359.15984522785891</v>
      </c>
      <c r="M31" s="204">
        <f>ISI!M27+NFM!M44+CHI!M33+NMM!M32+PPA!M33+FBT!M13+TRE!M13+MAE!M13+TEL!M13+WWP!M13+OIS!M13</f>
        <v>351.201977644024</v>
      </c>
      <c r="N31" s="204">
        <f>ISI!N27+NFM!N44+CHI!N33+NMM!N32+PPA!N33+FBT!N13+TRE!N13+MAE!N13+TEL!N13+WWP!N13+OIS!N13</f>
        <v>348.85838349097156</v>
      </c>
      <c r="O31" s="204">
        <f>ISI!O27+NFM!O44+CHI!O33+NMM!O32+PPA!O33+FBT!O13+TRE!O13+MAE!O13+TEL!O13+WWP!O13+OIS!O13</f>
        <v>399.80326741186582</v>
      </c>
      <c r="P31" s="204">
        <f>ISI!P27+NFM!P44+CHI!P33+NMM!P32+PPA!P33+FBT!P13+TRE!P13+MAE!P13+TEL!P13+WWP!P13+OIS!P13</f>
        <v>400.27119518486677</v>
      </c>
      <c r="Q31" s="204">
        <f>ISI!Q27+NFM!Q44+CHI!Q33+NMM!Q32+PPA!Q33+FBT!Q13+TRE!Q13+MAE!Q13+TEL!Q13+WWP!Q13+OIS!Q13</f>
        <v>412.47179707652623</v>
      </c>
      <c r="R31" s="204">
        <f>ISI!R27+NFM!R44+CHI!R33+NMM!R32+PPA!R33+FBT!R13+TRE!R13+MAE!R13+TEL!R13+WWP!R13+OIS!R13</f>
        <v>393.90584694754943</v>
      </c>
      <c r="S31" s="204">
        <f>ISI!S27+NFM!S44+CHI!S33+NMM!S32+PPA!S33+FBT!S13+TRE!S13+MAE!S13+TEL!S13+WWP!S13+OIS!S13</f>
        <v>382.49251934651755</v>
      </c>
      <c r="T31" s="204">
        <f>ISI!T27+NFM!T44+CHI!T33+NMM!T32+PPA!T33+FBT!T13+TRE!T13+MAE!T13+TEL!T13+WWP!T13+OIS!T13</f>
        <v>409.33783319002583</v>
      </c>
      <c r="U31" s="204">
        <f>ISI!U27+NFM!U44+CHI!U33+NMM!U32+PPA!U33+FBT!U13+TRE!U13+MAE!U13+TEL!U13+WWP!U13+OIS!U13</f>
        <v>408.10180567497838</v>
      </c>
      <c r="V31" s="204">
        <f>ISI!V27+NFM!V44+CHI!V33+NMM!V32+PPA!V33+FBT!V13+TRE!V13+MAE!V13+TEL!V13+WWP!V13+OIS!V13</f>
        <v>329.82639724849525</v>
      </c>
      <c r="W31" s="204">
        <f>ISI!W27+NFM!W44+CHI!W33+NMM!W32+PPA!W33+FBT!W13+TRE!W13+MAE!W13+TEL!W13+WWP!W13+OIS!W13</f>
        <v>345.6509888220121</v>
      </c>
      <c r="X31" s="204">
        <f>ISI!X27+NFM!X44+CHI!X33+NMM!X32+PPA!X33+FBT!X13+TRE!X13+MAE!X13+TEL!X13+WWP!X13+OIS!X13</f>
        <v>285.84668959587276</v>
      </c>
      <c r="Y31" s="204">
        <f>ISI!Y27+NFM!Y44+CHI!Y33+NMM!Y32+PPA!Y33+FBT!Y13+TRE!Y13+MAE!Y13+TEL!Y13+WWP!Y13+OIS!Y13</f>
        <v>246.53766122098023</v>
      </c>
    </row>
    <row r="32" spans="1:25" ht="12" customHeight="1" x14ac:dyDescent="0.25">
      <c r="A32" s="18" t="s">
        <v>42</v>
      </c>
      <c r="B32" s="204">
        <f>ISI!B28</f>
        <v>217.70300945829749</v>
      </c>
      <c r="C32" s="204">
        <f>ISI!C28</f>
        <v>265.84716251074798</v>
      </c>
      <c r="D32" s="204">
        <f>ISI!D28</f>
        <v>313.99131556319861</v>
      </c>
      <c r="E32" s="204">
        <f>ISI!E28</f>
        <v>374.83817712811702</v>
      </c>
      <c r="F32" s="204">
        <f>ISI!F28</f>
        <v>187.13525365434219</v>
      </c>
      <c r="G32" s="204">
        <f>ISI!G28</f>
        <v>109.0503009458297</v>
      </c>
      <c r="H32" s="204">
        <f>ISI!H28</f>
        <v>0</v>
      </c>
      <c r="I32" s="204">
        <f>ISI!I28</f>
        <v>0</v>
      </c>
      <c r="J32" s="204">
        <f>ISI!J28</f>
        <v>0</v>
      </c>
      <c r="K32" s="204">
        <f>ISI!K28</f>
        <v>0</v>
      </c>
      <c r="L32" s="204">
        <f>ISI!L28</f>
        <v>0</v>
      </c>
      <c r="M32" s="204">
        <f>ISI!M28</f>
        <v>0</v>
      </c>
      <c r="N32" s="204">
        <f>ISI!N28</f>
        <v>0</v>
      </c>
      <c r="O32" s="204">
        <f>ISI!O28</f>
        <v>7.0000859845227854</v>
      </c>
      <c r="P32" s="204">
        <f>ISI!P28</f>
        <v>7.0703353396388637</v>
      </c>
      <c r="Q32" s="204">
        <f>ISI!Q28</f>
        <v>7.0703353396388637</v>
      </c>
      <c r="R32" s="204">
        <f>ISI!R28</f>
        <v>7.0703353396388637</v>
      </c>
      <c r="S32" s="204">
        <f>ISI!S28</f>
        <v>6.5623387790197754</v>
      </c>
      <c r="T32" s="204">
        <f>ISI!T28</f>
        <v>5.5832330180567498</v>
      </c>
      <c r="U32" s="204">
        <f>ISI!U28</f>
        <v>8.0256233877901959</v>
      </c>
      <c r="V32" s="204">
        <f>ISI!V28</f>
        <v>5.7226139294926908</v>
      </c>
      <c r="W32" s="204">
        <f>ISI!W28</f>
        <v>8.9981083404987086</v>
      </c>
      <c r="X32" s="204">
        <f>ISI!X28</f>
        <v>5.79286328460877</v>
      </c>
      <c r="Y32" s="204">
        <f>ISI!Y28</f>
        <v>5.2339638865004297</v>
      </c>
    </row>
    <row r="33" spans="1:25" ht="12" customHeight="1" x14ac:dyDescent="0.25">
      <c r="A33" s="19" t="s">
        <v>29</v>
      </c>
      <c r="B33" s="205">
        <f t="shared" ref="B33:Y33" si="1">SUM(B34:B38)</f>
        <v>1592.0463456577818</v>
      </c>
      <c r="C33" s="205">
        <f t="shared" si="1"/>
        <v>1813.0122957867582</v>
      </c>
      <c r="D33" s="205">
        <f t="shared" si="1"/>
        <v>1211.7559759243336</v>
      </c>
      <c r="E33" s="205">
        <f t="shared" si="1"/>
        <v>1257.9821152192608</v>
      </c>
      <c r="F33" s="205">
        <f t="shared" si="1"/>
        <v>981.69492691315577</v>
      </c>
      <c r="G33" s="205">
        <f t="shared" si="1"/>
        <v>1059.3723129836631</v>
      </c>
      <c r="H33" s="205">
        <f t="shared" si="1"/>
        <v>1001.6670679277729</v>
      </c>
      <c r="I33" s="205">
        <f t="shared" si="1"/>
        <v>837.40318142734304</v>
      </c>
      <c r="J33" s="205">
        <f t="shared" si="1"/>
        <v>706.18142734307821</v>
      </c>
      <c r="K33" s="205">
        <f t="shared" si="1"/>
        <v>1745.204041272571</v>
      </c>
      <c r="L33" s="205">
        <f t="shared" si="1"/>
        <v>1808.2019776440236</v>
      </c>
      <c r="M33" s="205">
        <f t="shared" si="1"/>
        <v>1555.1016337059327</v>
      </c>
      <c r="N33" s="205">
        <f t="shared" si="1"/>
        <v>1640.0972484952706</v>
      </c>
      <c r="O33" s="205">
        <f t="shared" si="1"/>
        <v>1761.6149613069645</v>
      </c>
      <c r="P33" s="205">
        <f t="shared" si="1"/>
        <v>1799.8278589853826</v>
      </c>
      <c r="Q33" s="205">
        <f t="shared" si="1"/>
        <v>1739.3138435081689</v>
      </c>
      <c r="R33" s="205">
        <f t="shared" si="1"/>
        <v>1737.1525365434222</v>
      </c>
      <c r="S33" s="205">
        <f t="shared" si="1"/>
        <v>1434.5953568357695</v>
      </c>
      <c r="T33" s="205">
        <f t="shared" si="1"/>
        <v>1514.4663800515905</v>
      </c>
      <c r="U33" s="205">
        <f t="shared" si="1"/>
        <v>1681.0154772141013</v>
      </c>
      <c r="V33" s="205">
        <f t="shared" si="1"/>
        <v>1717.1504729148755</v>
      </c>
      <c r="W33" s="205">
        <f t="shared" si="1"/>
        <v>1809.6695614789337</v>
      </c>
      <c r="X33" s="205">
        <f t="shared" si="1"/>
        <v>1681.3808254514186</v>
      </c>
      <c r="Y33" s="205">
        <f t="shared" si="1"/>
        <v>1527.1651762682718</v>
      </c>
    </row>
    <row r="34" spans="1:25" ht="12" customHeight="1" x14ac:dyDescent="0.25">
      <c r="A34" s="18" t="s">
        <v>30</v>
      </c>
      <c r="B34" s="204">
        <f>ISI!B30+NFM!B46+CHI!B35+NMM!B34+PPA!B35+FBT!B15+TRE!B15+MAE!B15+TEL!B15+WWP!B15+OIS!B15</f>
        <v>0</v>
      </c>
      <c r="C34" s="204">
        <f>ISI!C30+NFM!C46+CHI!C35+NMM!C34+PPA!C35+FBT!C15+TRE!C15+MAE!C15+TEL!C15+WWP!C15+OIS!C15</f>
        <v>0</v>
      </c>
      <c r="D34" s="204">
        <f>ISI!D30+NFM!D46+CHI!D35+NMM!D34+PPA!D35+FBT!D15+TRE!D15+MAE!D15+TEL!D15+WWP!D15+OIS!D15</f>
        <v>0</v>
      </c>
      <c r="E34" s="204">
        <f>ISI!E30+NFM!E46+CHI!E35+NMM!E34+PPA!E35+FBT!E15+TRE!E15+MAE!E15+TEL!E15+WWP!E15+OIS!E15</f>
        <v>0</v>
      </c>
      <c r="F34" s="204">
        <f>ISI!F30+NFM!F46+CHI!F35+NMM!F34+PPA!F35+FBT!F15+TRE!F15+MAE!F15+TEL!F15+WWP!F15+OIS!F15</f>
        <v>0</v>
      </c>
      <c r="G34" s="204">
        <f>ISI!G30+NFM!G46+CHI!G35+NMM!G34+PPA!G35+FBT!G15+TRE!G15+MAE!G15+TEL!G15+WWP!G15+OIS!G15</f>
        <v>0</v>
      </c>
      <c r="H34" s="204">
        <f>ISI!H30+NFM!H46+CHI!H35+NMM!H34+PPA!H35+FBT!H15+TRE!H15+MAE!H15+TEL!H15+WWP!H15+OIS!H15</f>
        <v>0</v>
      </c>
      <c r="I34" s="204">
        <f>ISI!I30+NFM!I46+CHI!I35+NMM!I34+PPA!I35+FBT!I15+TRE!I15+MAE!I15+TEL!I15+WWP!I15+OIS!I15</f>
        <v>0</v>
      </c>
      <c r="J34" s="204">
        <f>ISI!J30+NFM!J46+CHI!J35+NMM!J34+PPA!J35+FBT!J15+TRE!J15+MAE!J15+TEL!J15+WWP!J15+OIS!J15</f>
        <v>0</v>
      </c>
      <c r="K34" s="204">
        <f>ISI!K30+NFM!K46+CHI!K35+NMM!K34+PPA!K35+FBT!K15+TRE!K15+MAE!K15+TEL!K15+WWP!K15+OIS!K15</f>
        <v>0</v>
      </c>
      <c r="L34" s="204">
        <f>ISI!L30+NFM!L46+CHI!L35+NMM!L34+PPA!L35+FBT!L15+TRE!L15+MAE!L15+TEL!L15+WWP!L15+OIS!L15</f>
        <v>0</v>
      </c>
      <c r="M34" s="204">
        <f>ISI!M30+NFM!M46+CHI!M35+NMM!M34+PPA!M35+FBT!M15+TRE!M15+MAE!M15+TEL!M15+WWP!M15+OIS!M15</f>
        <v>0</v>
      </c>
      <c r="N34" s="204">
        <f>ISI!N30+NFM!N46+CHI!N35+NMM!N34+PPA!N35+FBT!N15+TRE!N15+MAE!N15+TEL!N15+WWP!N15+OIS!N15</f>
        <v>0</v>
      </c>
      <c r="O34" s="204">
        <f>ISI!O30+NFM!O46+CHI!O35+NMM!O34+PPA!O35+FBT!O15+TRE!O15+MAE!O15+TEL!O15+WWP!O15+OIS!O15</f>
        <v>0</v>
      </c>
      <c r="P34" s="204">
        <f>ISI!P30+NFM!P46+CHI!P35+NMM!P34+PPA!P35+FBT!P15+TRE!P15+MAE!P15+TEL!P15+WWP!P15+OIS!P15</f>
        <v>0</v>
      </c>
      <c r="Q34" s="204">
        <f>ISI!Q30+NFM!Q46+CHI!Q35+NMM!Q34+PPA!Q35+FBT!Q15+TRE!Q15+MAE!Q15+TEL!Q15+WWP!Q15+OIS!Q15</f>
        <v>0</v>
      </c>
      <c r="R34" s="204">
        <f>ISI!R30+NFM!R46+CHI!R35+NMM!R34+PPA!R35+FBT!R15+TRE!R15+MAE!R15+TEL!R15+WWP!R15+OIS!R15</f>
        <v>0</v>
      </c>
      <c r="S34" s="204">
        <f>ISI!S30+NFM!S46+CHI!S35+NMM!S34+PPA!S35+FBT!S15+TRE!S15+MAE!S15+TEL!S15+WWP!S15+OIS!S15</f>
        <v>0</v>
      </c>
      <c r="T34" s="204">
        <f>ISI!T30+NFM!T46+CHI!T35+NMM!T34+PPA!T35+FBT!T15+TRE!T15+MAE!T15+TEL!T15+WWP!T15+OIS!T15</f>
        <v>0</v>
      </c>
      <c r="U34" s="204">
        <f>ISI!U30+NFM!U46+CHI!U35+NMM!U34+PPA!U35+FBT!U15+TRE!U15+MAE!U15+TEL!U15+WWP!U15+OIS!U15</f>
        <v>0</v>
      </c>
      <c r="V34" s="204">
        <f>ISI!V30+NFM!V46+CHI!V35+NMM!V34+PPA!V35+FBT!V15+TRE!V15+MAE!V15+TEL!V15+WWP!V15+OIS!V15</f>
        <v>0</v>
      </c>
      <c r="W34" s="204">
        <f>ISI!W30+NFM!W46+CHI!W35+NMM!W34+PPA!W35+FBT!W15+TRE!W15+MAE!W15+TEL!W15+WWP!W15+OIS!W15</f>
        <v>0</v>
      </c>
      <c r="X34" s="204">
        <f>ISI!X30+NFM!X46+CHI!X35+NMM!X34+PPA!X35+FBT!X15+TRE!X15+MAE!X15+TEL!X15+WWP!X15+OIS!X15</f>
        <v>0</v>
      </c>
      <c r="Y34" s="204">
        <f>ISI!Y30+NFM!Y46+CHI!Y35+NMM!Y34+PPA!Y35+FBT!Y15+TRE!Y15+MAE!Y15+TEL!Y15+WWP!Y15+OIS!Y15</f>
        <v>0</v>
      </c>
    </row>
    <row r="35" spans="1:25" ht="12" customHeight="1" x14ac:dyDescent="0.25">
      <c r="A35" s="18" t="s">
        <v>31</v>
      </c>
      <c r="B35" s="204">
        <f>ISI!B31+NFM!B47+CHI!B36+NMM!B35+PPA!B36+FBT!B16+TRE!B16+MAE!B16+TEL!B16+WWP!B16+OIS!B16</f>
        <v>141.73121238177129</v>
      </c>
      <c r="C35" s="204">
        <f>ISI!C31+NFM!C47+CHI!C36+NMM!C35+PPA!C36+FBT!C16+TRE!C16+MAE!C16+TEL!C16+WWP!C16+OIS!C16</f>
        <v>41.75030094582975</v>
      </c>
      <c r="D35" s="204">
        <f>ISI!D31+NFM!D47+CHI!D36+NMM!D35+PPA!D36+FBT!D16+TRE!D16+MAE!D16+TEL!D16+WWP!D16+OIS!D16</f>
        <v>47.243766122098023</v>
      </c>
      <c r="E35" s="204">
        <f>ISI!E31+NFM!E47+CHI!E36+NMM!E35+PPA!E36+FBT!E16+TRE!E16+MAE!E16+TEL!E16+WWP!E16+OIS!E16</f>
        <v>19.77644024075666</v>
      </c>
      <c r="F35" s="204">
        <f>ISI!F31+NFM!F47+CHI!F36+NMM!F35+PPA!F36+FBT!F16+TRE!F16+MAE!F16+TEL!F16+WWP!F16+OIS!F16</f>
        <v>12.085640584694749</v>
      </c>
      <c r="G35" s="204">
        <f>ISI!G31+NFM!G47+CHI!G36+NMM!G35+PPA!G36+FBT!G16+TRE!G16+MAE!G16+TEL!G16+WWP!G16+OIS!G16</f>
        <v>13.184264832330181</v>
      </c>
      <c r="H35" s="204">
        <f>ISI!H31+NFM!H47+CHI!H36+NMM!H35+PPA!H36+FBT!H16+TRE!H16+MAE!H16+TEL!H16+WWP!H16+OIS!H16</f>
        <v>19.77644024075666</v>
      </c>
      <c r="I35" s="204">
        <f>ISI!I31+NFM!I47+CHI!I36+NMM!I35+PPA!I36+FBT!I16+TRE!I16+MAE!I16+TEL!I16+WWP!I16+OIS!I16</f>
        <v>10.98693035253654</v>
      </c>
      <c r="J35" s="204">
        <f>ISI!J31+NFM!J47+CHI!J36+NMM!J35+PPA!J36+FBT!J16+TRE!J16+MAE!J16+TEL!J16+WWP!J16+OIS!J16</f>
        <v>15.381771281169383</v>
      </c>
      <c r="K35" s="204">
        <f>ISI!K31+NFM!K47+CHI!K36+NMM!K35+PPA!K36+FBT!K16+TRE!K16+MAE!K16+TEL!K16+WWP!K16+OIS!K16</f>
        <v>139.53387790197769</v>
      </c>
      <c r="L35" s="204">
        <f>ISI!L31+NFM!L47+CHI!L36+NMM!L35+PPA!L36+FBT!L16+TRE!L16+MAE!L16+TEL!L16+WWP!L16+OIS!L16</f>
        <v>128.54694754944109</v>
      </c>
      <c r="M35" s="204">
        <f>ISI!M31+NFM!M47+CHI!M36+NMM!M35+PPA!M36+FBT!M16+TRE!M16+MAE!M16+TEL!M16+WWP!M16+OIS!M16</f>
        <v>154.91547721410143</v>
      </c>
      <c r="N35" s="204">
        <f>ISI!N31+NFM!N47+CHI!N36+NMM!N35+PPA!N36+FBT!N16+TRE!N16+MAE!N16+TEL!N16+WWP!N16+OIS!N16</f>
        <v>158.21152192605322</v>
      </c>
      <c r="O35" s="204">
        <f>ISI!O31+NFM!O47+CHI!O36+NMM!O35+PPA!O36+FBT!O16+TRE!O16+MAE!O16+TEL!O16+WWP!O16+OIS!O16</f>
        <v>169.19845227858983</v>
      </c>
      <c r="P35" s="204">
        <f>ISI!P31+NFM!P47+CHI!P36+NMM!P35+PPA!P36+FBT!P16+TRE!P16+MAE!P16+TEL!P16+WWP!P16+OIS!P16</f>
        <v>197.76440240756662</v>
      </c>
      <c r="Q35" s="204">
        <f>ISI!Q31+NFM!Q47+CHI!Q36+NMM!Q35+PPA!Q36+FBT!Q16+TRE!Q16+MAE!Q16+TEL!Q16+WWP!Q16+OIS!Q16</f>
        <v>198.86311263972485</v>
      </c>
      <c r="R35" s="204">
        <f>ISI!R31+NFM!R47+CHI!R36+NMM!R35+PPA!R36+FBT!R16+TRE!R16+MAE!R16+TEL!R16+WWP!R16+OIS!R16</f>
        <v>162.60636285468615</v>
      </c>
      <c r="S35" s="204">
        <f>ISI!S31+NFM!S47+CHI!S36+NMM!S35+PPA!S36+FBT!S16+TRE!S16+MAE!S16+TEL!S16+WWP!S16+OIS!S16</f>
        <v>169.19845227858977</v>
      </c>
      <c r="T35" s="204">
        <f>ISI!T31+NFM!T47+CHI!T36+NMM!T35+PPA!T36+FBT!T16+TRE!T16+MAE!T16+TEL!T16+WWP!T16+OIS!T16</f>
        <v>247.86466036113492</v>
      </c>
      <c r="U35" s="204">
        <f>ISI!U31+NFM!U47+CHI!U36+NMM!U35+PPA!U36+FBT!U16+TRE!U16+MAE!U16+TEL!U16+WWP!U16+OIS!U16</f>
        <v>258.192347377472</v>
      </c>
      <c r="V35" s="204">
        <f>ISI!V31+NFM!V47+CHI!V36+NMM!V35+PPA!V36+FBT!V16+TRE!V16+MAE!V16+TEL!V16+WWP!V16+OIS!V16</f>
        <v>248.0911435941531</v>
      </c>
      <c r="W35" s="204">
        <f>ISI!W31+NFM!W47+CHI!W36+NMM!W35+PPA!W36+FBT!W16+TRE!W16+MAE!W16+TEL!W16+WWP!W16+OIS!W16</f>
        <v>244.81487532244191</v>
      </c>
      <c r="X35" s="204">
        <f>ISI!X31+NFM!X47+CHI!X36+NMM!X35+PPA!X36+FBT!X16+TRE!X16+MAE!X16+TEL!X16+WWP!X16+OIS!X16</f>
        <v>248.43000859845228</v>
      </c>
      <c r="Y35" s="204">
        <f>ISI!Y31+NFM!Y47+CHI!Y36+NMM!Y35+PPA!Y36+FBT!Y16+TRE!Y16+MAE!Y16+TEL!Y16+WWP!Y16+OIS!Y16</f>
        <v>286.05038693035249</v>
      </c>
    </row>
    <row r="36" spans="1:25" ht="12" customHeight="1" x14ac:dyDescent="0.25">
      <c r="A36" s="18" t="s">
        <v>71</v>
      </c>
      <c r="B36" s="204">
        <f>ISI!B32+NFM!B48+CHI!B37+NMM!B36+PPA!B37+FBT!B17+TRE!B17+MAE!B17+TEL!B17+WWP!B17+OIS!B17</f>
        <v>430.39552880481506</v>
      </c>
      <c r="C36" s="204">
        <f>ISI!C32+NFM!C48+CHI!C37+NMM!C36+PPA!C37+FBT!C17+TRE!C17+MAE!C17+TEL!C17+WWP!C17+OIS!C17</f>
        <v>774.30498710232166</v>
      </c>
      <c r="D36" s="204">
        <f>ISI!D32+NFM!D48+CHI!D37+NMM!D36+PPA!D37+FBT!D17+TRE!D17+MAE!D17+TEL!D17+WWP!D17+OIS!D17</f>
        <v>413.0981943250215</v>
      </c>
      <c r="E36" s="204">
        <f>ISI!E32+NFM!E48+CHI!E37+NMM!E36+PPA!E37+FBT!E17+TRE!E17+MAE!E17+TEL!E17+WWP!E17+OIS!E17</f>
        <v>309.31496130696479</v>
      </c>
      <c r="F36" s="204">
        <f>ISI!F32+NFM!F48+CHI!F37+NMM!F36+PPA!F37+FBT!F17+TRE!F17+MAE!F17+TEL!F17+WWP!F17+OIS!F17</f>
        <v>297.10524505589001</v>
      </c>
      <c r="G36" s="204">
        <f>ISI!G32+NFM!G48+CHI!G37+NMM!G36+PPA!G37+FBT!G17+TRE!G17+MAE!G17+TEL!G17+WWP!G17+OIS!G17</f>
        <v>287.94789337919173</v>
      </c>
      <c r="H36" s="204">
        <f>ISI!H32+NFM!H48+CHI!H37+NMM!H36+PPA!H37+FBT!H17+TRE!H17+MAE!H17+TEL!H17+WWP!H17+OIS!H17</f>
        <v>237.07360275150472</v>
      </c>
      <c r="I36" s="204">
        <f>ISI!I32+NFM!I48+CHI!I37+NMM!I36+PPA!I37+FBT!I17+TRE!I17+MAE!I17+TEL!I17+WWP!I17+OIS!I17</f>
        <v>218.75898538263118</v>
      </c>
      <c r="J36" s="204">
        <f>ISI!J32+NFM!J48+CHI!J37+NMM!J36+PPA!J37+FBT!J17+TRE!J17+MAE!J17+TEL!J17+WWP!J17+OIS!J17</f>
        <v>101.74840928632844</v>
      </c>
      <c r="K36" s="204">
        <f>ISI!K32+NFM!K48+CHI!K37+NMM!K36+PPA!K37+FBT!K17+TRE!K17+MAE!K17+TEL!K17+WWP!K17+OIS!K17</f>
        <v>128.20292347377472</v>
      </c>
      <c r="L36" s="204">
        <f>ISI!L32+NFM!L48+CHI!L37+NMM!L36+PPA!L37+FBT!L17+TRE!L17+MAE!L17+TEL!L17+WWP!L17+OIS!L17</f>
        <v>221.81134995700774</v>
      </c>
      <c r="M36" s="204">
        <f>ISI!M32+NFM!M48+CHI!M37+NMM!M36+PPA!M37+FBT!M17+TRE!M17+MAE!M17+TEL!M17+WWP!M17+OIS!M17</f>
        <v>139.39518486672398</v>
      </c>
      <c r="N36" s="204">
        <f>ISI!N32+NFM!N48+CHI!N37+NMM!N36+PPA!N37+FBT!N17+TRE!N17+MAE!N17+TEL!N17+WWP!N17+OIS!N17</f>
        <v>226.89871023215827</v>
      </c>
      <c r="O36" s="204">
        <f>ISI!O32+NFM!O48+CHI!O37+NMM!O36+PPA!O37+FBT!O17+TRE!O17+MAE!O17+TEL!O17+WWP!O17+OIS!O17</f>
        <v>250.30085984522782</v>
      </c>
      <c r="P36" s="204">
        <f>ISI!P32+NFM!P48+CHI!P37+NMM!P36+PPA!P37+FBT!P17+TRE!P17+MAE!P17+TEL!P17+WWP!P17+OIS!P17</f>
        <v>216.72398968185729</v>
      </c>
      <c r="Q36" s="204">
        <f>ISI!Q32+NFM!Q48+CHI!Q37+NMM!Q36+PPA!Q37+FBT!Q17+TRE!Q17+MAE!Q17+TEL!Q17+WWP!Q17+OIS!Q17</f>
        <v>187.21693895098878</v>
      </c>
      <c r="R36" s="204">
        <f>ISI!R32+NFM!R48+CHI!R37+NMM!R36+PPA!R37+FBT!R17+TRE!R17+MAE!R17+TEL!R17+WWP!R17+OIS!R17</f>
        <v>183.14694754944105</v>
      </c>
      <c r="S36" s="204">
        <f>ISI!S32+NFM!S48+CHI!S37+NMM!S36+PPA!S37+FBT!S17+TRE!S17+MAE!S17+TEL!S17+WWP!S17+OIS!S17</f>
        <v>183.04522785898541</v>
      </c>
      <c r="T36" s="204">
        <f>ISI!T32+NFM!T48+CHI!T37+NMM!T36+PPA!T37+FBT!T17+TRE!T17+MAE!T17+TEL!T17+WWP!T17+OIS!T17</f>
        <v>181.41728288907996</v>
      </c>
      <c r="U36" s="204">
        <f>ISI!U32+NFM!U48+CHI!U37+NMM!U36+PPA!U37+FBT!U17+TRE!U17+MAE!U17+TEL!U17+WWP!U17+OIS!U17</f>
        <v>553.10404127257095</v>
      </c>
      <c r="V36" s="204">
        <f>ISI!V32+NFM!V48+CHI!V37+NMM!V36+PPA!V37+FBT!V17+TRE!V17+MAE!V17+TEL!V17+WWP!V17+OIS!V17</f>
        <v>517.24067067927774</v>
      </c>
      <c r="W36" s="204">
        <f>ISI!W32+NFM!W48+CHI!W37+NMM!W36+PPA!W37+FBT!W17+TRE!W17+MAE!W17+TEL!W17+WWP!W17+OIS!W17</f>
        <v>527.6671539122957</v>
      </c>
      <c r="X36" s="204">
        <f>ISI!X32+NFM!X48+CHI!X37+NMM!X36+PPA!X37+FBT!X17+TRE!X17+MAE!X17+TEL!X17+WWP!X17+OIS!X17</f>
        <v>544.55262252794489</v>
      </c>
      <c r="Y36" s="204">
        <f>ISI!Y32+NFM!Y48+CHI!Y37+NMM!Y36+PPA!Y37+FBT!Y17+TRE!Y17+MAE!Y17+TEL!Y17+WWP!Y17+OIS!Y17</f>
        <v>505.43886500429915</v>
      </c>
    </row>
    <row r="37" spans="1:25" ht="12" customHeight="1" x14ac:dyDescent="0.25">
      <c r="A37" s="18" t="s">
        <v>32</v>
      </c>
      <c r="B37" s="204">
        <f>ISI!B33+NFM!B49+CHI!B38+NMM!B37+PPA!B38+FBT!B18+TRE!B18+MAE!B18+TEL!B18+WWP!B18+OIS!B18</f>
        <v>617.17764402407579</v>
      </c>
      <c r="C37" s="204">
        <f>ISI!C33+NFM!C49+CHI!C38+NMM!C37+PPA!C38+FBT!C18+TRE!C18+MAE!C18+TEL!C18+WWP!C18+OIS!C18</f>
        <v>803.47747205503003</v>
      </c>
      <c r="D37" s="204">
        <f>ISI!D33+NFM!D49+CHI!D38+NMM!D37+PPA!D38+FBT!D18+TRE!D18+MAE!D18+TEL!D18+WWP!D18+OIS!D18</f>
        <v>529.28254514187438</v>
      </c>
      <c r="E37" s="204">
        <f>ISI!E33+NFM!E49+CHI!E38+NMM!E37+PPA!E38+FBT!E18+TRE!E18+MAE!E18+TEL!E18+WWP!E18+OIS!E18</f>
        <v>716.53766122098034</v>
      </c>
      <c r="F37" s="204">
        <f>ISI!F33+NFM!F49+CHI!F38+NMM!F37+PPA!F38+FBT!F18+TRE!F18+MAE!F18+TEL!F18+WWP!F18+OIS!F18</f>
        <v>559.85477214101468</v>
      </c>
      <c r="G37" s="204">
        <f>ISI!G33+NFM!G49+CHI!G38+NMM!G37+PPA!G38+FBT!G18+TRE!G18+MAE!G18+TEL!G18+WWP!G18+OIS!G18</f>
        <v>617.17781599312116</v>
      </c>
      <c r="H37" s="204">
        <f>ISI!H33+NFM!H49+CHI!H38+NMM!H37+PPA!H38+FBT!H18+TRE!H18+MAE!H18+TEL!H18+WWP!H18+OIS!H18</f>
        <v>623.86552020636282</v>
      </c>
      <c r="I37" s="204">
        <f>ISI!I33+NFM!I49+CHI!I38+NMM!I37+PPA!I38+FBT!I18+TRE!I18+MAE!I18+TEL!I18+WWP!I18+OIS!I18</f>
        <v>500.62089423903694</v>
      </c>
      <c r="J37" s="204">
        <f>ISI!J33+NFM!J49+CHI!J38+NMM!J37+PPA!J38+FBT!J18+TRE!J18+MAE!J18+TEL!J18+WWP!J18+OIS!J18</f>
        <v>523.55021496130689</v>
      </c>
      <c r="K37" s="204">
        <f>ISI!K33+NFM!K49+CHI!K38+NMM!K37+PPA!K38+FBT!K18+TRE!K18+MAE!K18+TEL!K18+WWP!K18+OIS!K18</f>
        <v>464.31642304385207</v>
      </c>
      <c r="L37" s="204">
        <f>ISI!L33+NFM!L49+CHI!L38+NMM!L37+PPA!L38+FBT!L18+TRE!L18+MAE!L18+TEL!L18+WWP!L18+OIS!L18</f>
        <v>333.42880481513328</v>
      </c>
      <c r="M37" s="204">
        <f>ISI!M33+NFM!M49+CHI!M38+NMM!M37+PPA!M38+FBT!M18+TRE!M18+MAE!M18+TEL!M18+WWP!M18+OIS!M18</f>
        <v>257.95348237317285</v>
      </c>
      <c r="N37" s="204">
        <f>ISI!N33+NFM!N49+CHI!N38+NMM!N37+PPA!N38+FBT!N18+TRE!N18+MAE!N18+TEL!N18+WWP!N18+OIS!N18</f>
        <v>183.43361994840927</v>
      </c>
      <c r="O37" s="204">
        <f>ISI!O33+NFM!O49+CHI!O38+NMM!O37+PPA!O38+FBT!O18+TRE!O18+MAE!O18+TEL!O18+WWP!O18+OIS!O18</f>
        <v>128.97678417884782</v>
      </c>
      <c r="P37" s="204">
        <f>ISI!P33+NFM!P49+CHI!P38+NMM!P37+PPA!P38+FBT!P18+TRE!P18+MAE!P18+TEL!P18+WWP!P18+OIS!P18</f>
        <v>79.29673258813412</v>
      </c>
      <c r="Q37" s="204">
        <f>ISI!Q33+NFM!Q49+CHI!Q38+NMM!Q37+PPA!Q38+FBT!Q18+TRE!Q18+MAE!Q18+TEL!Q18+WWP!Q18+OIS!Q18</f>
        <v>79.296732588134134</v>
      </c>
      <c r="R37" s="204">
        <f>ISI!R33+NFM!R49+CHI!R38+NMM!R37+PPA!R38+FBT!R18+TRE!R18+MAE!R18+TEL!R18+WWP!R18+OIS!R18</f>
        <v>64.010662080825441</v>
      </c>
      <c r="S37" s="204">
        <f>ISI!S33+NFM!S49+CHI!S38+NMM!S37+PPA!S38+FBT!S18+TRE!S18+MAE!S18+TEL!S18+WWP!S18+OIS!S18</f>
        <v>62.004385210662079</v>
      </c>
      <c r="T37" s="204">
        <f>ISI!T33+NFM!T49+CHI!T38+NMM!T37+PPA!T38+FBT!T18+TRE!T18+MAE!T18+TEL!T18+WWP!T18+OIS!T18</f>
        <v>60.284694754944113</v>
      </c>
      <c r="U37" s="204">
        <f>ISI!U33+NFM!U49+CHI!U38+NMM!U37+PPA!U38+FBT!U18+TRE!U18+MAE!U18+TEL!U18+WWP!U18+OIS!U18</f>
        <v>50.157609630266542</v>
      </c>
      <c r="V37" s="204">
        <f>ISI!V33+NFM!V49+CHI!V38+NMM!V37+PPA!V38+FBT!V18+TRE!V18+MAE!V18+TEL!V18+WWP!V18+OIS!V18</f>
        <v>48.632846087704216</v>
      </c>
      <c r="W37" s="204">
        <f>ISI!W33+NFM!W49+CHI!W38+NMM!W37+PPA!W38+FBT!W18+TRE!W18+MAE!W18+TEL!W18+WWP!W18+OIS!W18</f>
        <v>45.255546001719679</v>
      </c>
      <c r="X37" s="204">
        <f>ISI!X33+NFM!X49+CHI!X38+NMM!X37+PPA!X38+FBT!X18+TRE!X18+MAE!X18+TEL!X18+WWP!X18+OIS!X18</f>
        <v>51.238091143594154</v>
      </c>
      <c r="Y37" s="204">
        <f>ISI!Y33+NFM!Y49+CHI!Y38+NMM!Y37+PPA!Y38+FBT!Y18+TRE!Y18+MAE!Y18+TEL!Y18+WWP!Y18+OIS!Y18</f>
        <v>36.088650042992256</v>
      </c>
    </row>
    <row r="38" spans="1:25" ht="12" customHeight="1" x14ac:dyDescent="0.25">
      <c r="A38" s="18" t="s">
        <v>33</v>
      </c>
      <c r="B38" s="204">
        <f>ISI!B34+NFM!B50+CHI!B39+NMM!B38+PPA!B39+FBT!B19+TRE!B19+MAE!B19+TEL!B19+WWP!B19+OIS!B19</f>
        <v>402.74196044711965</v>
      </c>
      <c r="C38" s="204">
        <f>ISI!C34+NFM!C50+CHI!C39+NMM!C38+PPA!C39+FBT!C19+TRE!C19+MAE!C19+TEL!C19+WWP!C19+OIS!C19</f>
        <v>193.47953568357693</v>
      </c>
      <c r="D38" s="204">
        <f>ISI!D34+NFM!D50+CHI!D39+NMM!D38+PPA!D39+FBT!D19+TRE!D19+MAE!D19+TEL!D19+WWP!D19+OIS!D19</f>
        <v>222.1314703353396</v>
      </c>
      <c r="E38" s="204">
        <f>ISI!E34+NFM!E50+CHI!E39+NMM!E38+PPA!E39+FBT!E19+TRE!E19+MAE!E19+TEL!E19+WWP!E19+OIS!E19</f>
        <v>212.35305245055895</v>
      </c>
      <c r="F38" s="204">
        <f>ISI!F34+NFM!F50+CHI!F39+NMM!F38+PPA!F39+FBT!F19+TRE!F19+MAE!F19+TEL!F19+WWP!F19+OIS!F19</f>
        <v>112.64926913155631</v>
      </c>
      <c r="G38" s="204">
        <f>ISI!G34+NFM!G50+CHI!G39+NMM!G38+PPA!G39+FBT!G19+TRE!G19+MAE!G19+TEL!G19+WWP!G19+OIS!G19</f>
        <v>141.0623387790198</v>
      </c>
      <c r="H38" s="204">
        <f>ISI!H34+NFM!H50+CHI!H39+NMM!H38+PPA!H39+FBT!H19+TRE!H19+MAE!H19+TEL!H19+WWP!H19+OIS!H19</f>
        <v>120.9515047291487</v>
      </c>
      <c r="I38" s="204">
        <f>ISI!I34+NFM!I50+CHI!I39+NMM!I38+PPA!I39+FBT!I19+TRE!I19+MAE!I19+TEL!I19+WWP!I19+OIS!I19</f>
        <v>107.03637145313841</v>
      </c>
      <c r="J38" s="204">
        <f>ISI!J34+NFM!J50+CHI!J39+NMM!J38+PPA!J39+FBT!J19+TRE!J19+MAE!J19+TEL!J19+WWP!J19+OIS!J19</f>
        <v>65.501031814273418</v>
      </c>
      <c r="K38" s="204">
        <f>ISI!K34+NFM!K50+CHI!K39+NMM!K38+PPA!K39+FBT!K19+TRE!K19+MAE!K19+TEL!K19+WWP!K19+OIS!K19</f>
        <v>1013.1508168529664</v>
      </c>
      <c r="L38" s="204">
        <f>ISI!L34+NFM!L50+CHI!L39+NMM!L38+PPA!L39+FBT!L19+TRE!L19+MAE!L19+TEL!L19+WWP!L19+OIS!L19</f>
        <v>1124.4148753224415</v>
      </c>
      <c r="M38" s="204">
        <f>ISI!M34+NFM!M50+CHI!M39+NMM!M38+PPA!M39+FBT!M19+TRE!M19+MAE!M19+TEL!M19+WWP!M19+OIS!M19</f>
        <v>1002.8374892519345</v>
      </c>
      <c r="N38" s="204">
        <f>ISI!N34+NFM!N50+CHI!N39+NMM!N38+PPA!N39+FBT!N19+TRE!N19+MAE!N19+TEL!N19+WWP!N19+OIS!N19</f>
        <v>1071.5533963886498</v>
      </c>
      <c r="O38" s="204">
        <f>ISI!O34+NFM!O50+CHI!O39+NMM!O38+PPA!O39+FBT!O19+TRE!O19+MAE!O19+TEL!O19+WWP!O19+OIS!O19</f>
        <v>1213.1388650042991</v>
      </c>
      <c r="P38" s="204">
        <f>ISI!P34+NFM!P50+CHI!P39+NMM!P38+PPA!P39+FBT!P19+TRE!P19+MAE!P19+TEL!P19+WWP!P19+OIS!P19</f>
        <v>1306.0427343078245</v>
      </c>
      <c r="Q38" s="204">
        <f>ISI!Q34+NFM!Q50+CHI!Q39+NMM!Q38+PPA!Q39+FBT!Q19+TRE!Q19+MAE!Q19+TEL!Q19+WWP!Q19+OIS!Q19</f>
        <v>1273.9370593293211</v>
      </c>
      <c r="R38" s="204">
        <f>ISI!R34+NFM!R50+CHI!R39+NMM!R38+PPA!R39+FBT!R19+TRE!R19+MAE!R19+TEL!R19+WWP!R19+OIS!R19</f>
        <v>1327.3885640584697</v>
      </c>
      <c r="S38" s="204">
        <f>ISI!S34+NFM!S50+CHI!S39+NMM!S38+PPA!S39+FBT!S19+TRE!S19+MAE!S19+TEL!S19+WWP!S19+OIS!S19</f>
        <v>1020.3472914875322</v>
      </c>
      <c r="T38" s="204">
        <f>ISI!T34+NFM!T50+CHI!T39+NMM!T38+PPA!T39+FBT!T19+TRE!T19+MAE!T19+TEL!T19+WWP!T19+OIS!T19</f>
        <v>1024.8997420464316</v>
      </c>
      <c r="U38" s="204">
        <f>ISI!U34+NFM!U50+CHI!U39+NMM!U38+PPA!U39+FBT!U19+TRE!U19+MAE!U19+TEL!U19+WWP!U19+OIS!U19</f>
        <v>819.56147893379182</v>
      </c>
      <c r="V38" s="204">
        <f>ISI!V34+NFM!V50+CHI!V39+NMM!V38+PPA!V39+FBT!V19+TRE!V19+MAE!V19+TEL!V19+WWP!V19+OIS!V19</f>
        <v>903.18581255374033</v>
      </c>
      <c r="W38" s="204">
        <f>ISI!W34+NFM!W50+CHI!W39+NMM!W38+PPA!W39+FBT!W19+TRE!W19+MAE!W19+TEL!W19+WWP!W19+OIS!W19</f>
        <v>991.93198624247623</v>
      </c>
      <c r="X38" s="204">
        <f>ISI!X34+NFM!X50+CHI!X39+NMM!X38+PPA!X39+FBT!X19+TRE!X19+MAE!X19+TEL!X19+WWP!X19+OIS!X19</f>
        <v>837.1601031814273</v>
      </c>
      <c r="Y38" s="204">
        <f>ISI!Y34+NFM!Y50+CHI!Y39+NMM!Y38+PPA!Y39+FBT!Y19+TRE!Y19+MAE!Y19+TEL!Y19+WWP!Y19+OIS!Y19</f>
        <v>699.58727429062776</v>
      </c>
    </row>
    <row r="39" spans="1:25" ht="12" customHeight="1" x14ac:dyDescent="0.25">
      <c r="A39" s="19" t="s">
        <v>72</v>
      </c>
      <c r="B39" s="205">
        <f t="shared" ref="B39:Y39" si="2">B40+B41</f>
        <v>5055.2789337919166</v>
      </c>
      <c r="C39" s="205">
        <f t="shared" si="2"/>
        <v>4934.7821152192591</v>
      </c>
      <c r="D39" s="205">
        <f t="shared" si="2"/>
        <v>5250.3436801375747</v>
      </c>
      <c r="E39" s="205">
        <f t="shared" si="2"/>
        <v>5064.4630266552012</v>
      </c>
      <c r="F39" s="205">
        <f t="shared" si="2"/>
        <v>4740.246517626827</v>
      </c>
      <c r="G39" s="205">
        <f t="shared" si="2"/>
        <v>4646.7908856405857</v>
      </c>
      <c r="H39" s="205">
        <f t="shared" si="2"/>
        <v>4659.3115219260526</v>
      </c>
      <c r="I39" s="205">
        <f t="shared" si="2"/>
        <v>4481.8376612209795</v>
      </c>
      <c r="J39" s="205">
        <f t="shared" si="2"/>
        <v>4328.1291487532235</v>
      </c>
      <c r="K39" s="205">
        <f t="shared" si="2"/>
        <v>3469.8730008598454</v>
      </c>
      <c r="L39" s="205">
        <f t="shared" si="2"/>
        <v>4025.4066208082536</v>
      </c>
      <c r="M39" s="205">
        <f t="shared" si="2"/>
        <v>3918.1274290627684</v>
      </c>
      <c r="N39" s="205">
        <f t="shared" si="2"/>
        <v>3950.1230438521061</v>
      </c>
      <c r="O39" s="205">
        <f t="shared" si="2"/>
        <v>4011.1438521066211</v>
      </c>
      <c r="P39" s="205">
        <f t="shared" si="2"/>
        <v>3835.3711951848672</v>
      </c>
      <c r="Q39" s="205">
        <f t="shared" si="2"/>
        <v>3896.3894239036972</v>
      </c>
      <c r="R39" s="205">
        <f t="shared" si="2"/>
        <v>3962.5923473774719</v>
      </c>
      <c r="S39" s="205">
        <f t="shared" si="2"/>
        <v>4177.9216680997415</v>
      </c>
      <c r="T39" s="205">
        <f t="shared" si="2"/>
        <v>4208.732902155738</v>
      </c>
      <c r="U39" s="205">
        <f t="shared" si="2"/>
        <v>4119.7252976455147</v>
      </c>
      <c r="V39" s="205">
        <f t="shared" si="2"/>
        <v>3990.7577680241293</v>
      </c>
      <c r="W39" s="205">
        <f t="shared" si="2"/>
        <v>4210.2843868450227</v>
      </c>
      <c r="X39" s="205">
        <f t="shared" si="2"/>
        <v>3607.3774025550888</v>
      </c>
      <c r="Y39" s="205">
        <f t="shared" si="2"/>
        <v>3558.9319736028997</v>
      </c>
    </row>
    <row r="40" spans="1:25" ht="12" customHeight="1" x14ac:dyDescent="0.25">
      <c r="A40" s="18" t="s">
        <v>73</v>
      </c>
      <c r="B40" s="204">
        <f>ISI!B36+NFM!B52+CHI!B41+NMM!B40+PPA!B41+FBT!B21+TRE!B21+MAE!B21+TEL!B21+WWP!B21+OIS!B21</f>
        <v>4490.9673258813409</v>
      </c>
      <c r="C40" s="204">
        <f>ISI!C36+NFM!C52+CHI!C41+NMM!C40+PPA!C41+FBT!C21+TRE!C21+MAE!C21+TEL!C21+WWP!C21+OIS!C21</f>
        <v>4373.5945829750635</v>
      </c>
      <c r="D40" s="204">
        <f>ISI!D36+NFM!D52+CHI!D41+NMM!D40+PPA!D41+FBT!D21+TRE!D21+MAE!D21+TEL!D21+WWP!D21+OIS!D21</f>
        <v>4666.016766981943</v>
      </c>
      <c r="E40" s="204">
        <f>ISI!E36+NFM!E52+CHI!E41+NMM!E40+PPA!E41+FBT!E21+TRE!E21+MAE!E21+TEL!E21+WWP!E21+OIS!E21</f>
        <v>4407.3859845227853</v>
      </c>
      <c r="F40" s="204">
        <f>ISI!F36+NFM!F52+CHI!F41+NMM!F40+PPA!F41+FBT!F21+TRE!F21+MAE!F21+TEL!F21+WWP!F21+OIS!F21</f>
        <v>4119.8657781599313</v>
      </c>
      <c r="G40" s="204">
        <f>ISI!G36+NFM!G52+CHI!G41+NMM!G40+PPA!G41+FBT!G21+TRE!G21+MAE!G21+TEL!G21+WWP!G21+OIS!G21</f>
        <v>4150.9133276010325</v>
      </c>
      <c r="H40" s="204">
        <f>ISI!H36+NFM!H52+CHI!H41+NMM!H40+PPA!H41+FBT!H21+TRE!H21+MAE!H21+TEL!H21+WWP!H21+OIS!H21</f>
        <v>4203.8419604471192</v>
      </c>
      <c r="I40" s="204">
        <f>ISI!I36+NFM!I52+CHI!I41+NMM!I40+PPA!I41+FBT!I21+TRE!I21+MAE!I21+TEL!I21+WWP!I21+OIS!I21</f>
        <v>4061.4569217540839</v>
      </c>
      <c r="J40" s="204">
        <f>ISI!J36+NFM!J52+CHI!J41+NMM!J40+PPA!J41+FBT!J21+TRE!J21+MAE!J21+TEL!J21+WWP!J21+OIS!J21</f>
        <v>3898.4811693895094</v>
      </c>
      <c r="K40" s="204">
        <f>ISI!K36+NFM!K52+CHI!K41+NMM!K40+PPA!K41+FBT!K21+TRE!K21+MAE!K21+TEL!K21+WWP!K21+OIS!K21</f>
        <v>3235.2642304385213</v>
      </c>
      <c r="L40" s="204">
        <f>ISI!L36+NFM!L52+CHI!L41+NMM!L40+PPA!L41+FBT!L21+TRE!L21+MAE!L21+TEL!L21+WWP!L21+OIS!L21</f>
        <v>3777.1214961306955</v>
      </c>
      <c r="M40" s="204">
        <f>ISI!M36+NFM!M52+CHI!M41+NMM!M40+PPA!M41+FBT!M21+TRE!M21+MAE!M21+TEL!M21+WWP!M21+OIS!M21</f>
        <v>3685.3960447119516</v>
      </c>
      <c r="N40" s="204">
        <f>ISI!N36+NFM!N52+CHI!N41+NMM!N40+PPA!N41+FBT!N21+TRE!N21+MAE!N21+TEL!N21+WWP!N21+OIS!N21</f>
        <v>3740.9250214961303</v>
      </c>
      <c r="O40" s="204">
        <f>ISI!O36+NFM!O52+CHI!O41+NMM!O40+PPA!O41+FBT!O21+TRE!O21+MAE!O21+TEL!O21+WWP!O21+OIS!O21</f>
        <v>3803.7778159931213</v>
      </c>
      <c r="P40" s="204">
        <f>ISI!P36+NFM!P52+CHI!P41+NMM!P40+PPA!P41+FBT!P21+TRE!P21+MAE!P21+TEL!P21+WWP!P21+OIS!P21</f>
        <v>3653.9080825451424</v>
      </c>
      <c r="Q40" s="204">
        <f>ISI!Q36+NFM!Q52+CHI!Q41+NMM!Q40+PPA!Q41+FBT!Q21+TRE!Q21+MAE!Q21+TEL!Q21+WWP!Q21+OIS!Q21</f>
        <v>3734.0936371453136</v>
      </c>
      <c r="R40" s="204">
        <f>ISI!R36+NFM!R52+CHI!R41+NMM!R40+PPA!R41+FBT!R21+TRE!R21+MAE!R21+TEL!R21+WWP!R21+OIS!R21</f>
        <v>3799.2002579535683</v>
      </c>
      <c r="S40" s="204">
        <f>ISI!S36+NFM!S52+CHI!S41+NMM!S40+PPA!S41+FBT!S21+TRE!S21+MAE!S21+TEL!S21+WWP!S21+OIS!S21</f>
        <v>4006.3404987102313</v>
      </c>
      <c r="T40" s="204">
        <f>ISI!T36+NFM!T52+CHI!T41+NMM!T40+PPA!T41+FBT!T21+TRE!T21+MAE!T21+TEL!T21+WWP!T21+OIS!T21</f>
        <v>4035.5875883122299</v>
      </c>
      <c r="U40" s="204">
        <f>ISI!U36+NFM!U52+CHI!U41+NMM!U40+PPA!U41+FBT!U21+TRE!U21+MAE!U21+TEL!U21+WWP!U21+OIS!U21</f>
        <v>3966.6487714202358</v>
      </c>
      <c r="V40" s="204">
        <f>ISI!V36+NFM!V52+CHI!V41+NMM!V40+PPA!V41+FBT!V21+TRE!V21+MAE!V21+TEL!V21+WWP!V21+OIS!V21</f>
        <v>3849.5284473018592</v>
      </c>
      <c r="W40" s="204">
        <f>ISI!W36+NFM!W52+CHI!W41+NMM!W40+PPA!W41+FBT!W21+TRE!W21+MAE!W21+TEL!W21+WWP!W21+OIS!W21</f>
        <v>4030.0235957874133</v>
      </c>
      <c r="X40" s="204">
        <f>ISI!X36+NFM!X52+CHI!X41+NMM!X40+PPA!X41+FBT!X21+TRE!X21+MAE!X21+TEL!X21+WWP!X21+OIS!X21</f>
        <v>3456.2405151948137</v>
      </c>
      <c r="Y40" s="204">
        <f>ISI!Y36+NFM!Y52+CHI!Y41+NMM!Y40+PPA!Y41+FBT!Y21+TRE!Y21+MAE!Y21+TEL!Y21+WWP!Y21+OIS!Y21</f>
        <v>3399.727072485101</v>
      </c>
    </row>
    <row r="41" spans="1:25" ht="12" customHeight="1" x14ac:dyDescent="0.25">
      <c r="A41" s="18" t="s">
        <v>36</v>
      </c>
      <c r="B41" s="204">
        <f>ISI!B37+NFM!B53+CHI!B42+NMM!B41+PPA!B42+FBT!B22+TRE!B22+MAE!B22+TEL!B22+WWP!B22+OIS!B22</f>
        <v>564.31160791057607</v>
      </c>
      <c r="C41" s="204">
        <f>ISI!C37+NFM!C53+CHI!C42+NMM!C41+PPA!C42+FBT!C22+TRE!C22+MAE!C22+TEL!C22+WWP!C22+OIS!C22</f>
        <v>561.18753224419606</v>
      </c>
      <c r="D41" s="204">
        <f>ISI!D37+NFM!D53+CHI!D42+NMM!D41+PPA!D42+FBT!D22+TRE!D22+MAE!D22+TEL!D22+WWP!D22+OIS!D22</f>
        <v>584.32691315563193</v>
      </c>
      <c r="E41" s="204">
        <f>ISI!E37+NFM!E53+CHI!E42+NMM!E41+PPA!E42+FBT!E22+TRE!E22+MAE!E22+TEL!E22+WWP!E22+OIS!E22</f>
        <v>657.07704213241607</v>
      </c>
      <c r="F41" s="204">
        <f>ISI!F37+NFM!F53+CHI!F42+NMM!F41+PPA!F42+FBT!F22+TRE!F22+MAE!F22+TEL!F22+WWP!F22+OIS!F22</f>
        <v>620.38073946689588</v>
      </c>
      <c r="G41" s="204">
        <f>ISI!G37+NFM!G53+CHI!G42+NMM!G41+PPA!G42+FBT!G22+TRE!G22+MAE!G22+TEL!G22+WWP!G22+OIS!G22</f>
        <v>495.87755803955292</v>
      </c>
      <c r="H41" s="204">
        <f>ISI!H37+NFM!H53+CHI!H42+NMM!H41+PPA!H42+FBT!H22+TRE!H22+MAE!H22+TEL!H22+WWP!H22+OIS!H22</f>
        <v>455.46956147893383</v>
      </c>
      <c r="I41" s="204">
        <f>ISI!I37+NFM!I53+CHI!I42+NMM!I41+PPA!I42+FBT!I22+TRE!I22+MAE!I22+TEL!I22+WWP!I22+OIS!I22</f>
        <v>420.38073946689588</v>
      </c>
      <c r="J41" s="204">
        <f>ISI!J37+NFM!J53+CHI!J42+NMM!J41+PPA!J42+FBT!J22+TRE!J22+MAE!J22+TEL!J22+WWP!J22+OIS!J22</f>
        <v>429.64797936371451</v>
      </c>
      <c r="K41" s="204">
        <f>ISI!K37+NFM!K53+CHI!K42+NMM!K41+PPA!K42+FBT!K22+TRE!K22+MAE!K22+TEL!K22+WWP!K22+OIS!K22</f>
        <v>234.60877042132421</v>
      </c>
      <c r="L41" s="204">
        <f>ISI!L37+NFM!L53+CHI!L42+NMM!L41+PPA!L42+FBT!L22+TRE!L22+MAE!L22+TEL!L22+WWP!L22+OIS!L22</f>
        <v>248.285124677558</v>
      </c>
      <c r="M41" s="204">
        <f>ISI!M37+NFM!M53+CHI!M42+NMM!M41+PPA!M42+FBT!M22+TRE!M22+MAE!M22+TEL!M22+WWP!M22+OIS!M22</f>
        <v>232.7313843508168</v>
      </c>
      <c r="N41" s="204">
        <f>ISI!N37+NFM!N53+CHI!N42+NMM!N41+PPA!N42+FBT!N22+TRE!N22+MAE!N22+TEL!N22+WWP!N22+OIS!N22</f>
        <v>209.19802235597589</v>
      </c>
      <c r="O41" s="204">
        <f>ISI!O37+NFM!O53+CHI!O42+NMM!O41+PPA!O42+FBT!O22+TRE!O22+MAE!O22+TEL!O22+WWP!O22+OIS!O22</f>
        <v>207.3660361134996</v>
      </c>
      <c r="P41" s="204">
        <f>ISI!P37+NFM!P53+CHI!P42+NMM!P41+PPA!P42+FBT!P22+TRE!P22+MAE!P22+TEL!P22+WWP!P22+OIS!P22</f>
        <v>181.4631126397249</v>
      </c>
      <c r="Q41" s="204">
        <f>ISI!Q37+NFM!Q53+CHI!Q42+NMM!Q41+PPA!Q42+FBT!Q22+TRE!Q22+MAE!Q22+TEL!Q22+WWP!Q22+OIS!Q22</f>
        <v>162.29578675838351</v>
      </c>
      <c r="R41" s="204">
        <f>ISI!R37+NFM!R53+CHI!R42+NMM!R41+PPA!R42+FBT!R22+TRE!R22+MAE!R22+TEL!R22+WWP!R22+OIS!R22</f>
        <v>163.39208942390371</v>
      </c>
      <c r="S41" s="204">
        <f>ISI!S37+NFM!S53+CHI!S42+NMM!S41+PPA!S42+FBT!S22+TRE!S22+MAE!S22+TEL!S22+WWP!S22+OIS!S22</f>
        <v>171.5811693895098</v>
      </c>
      <c r="T41" s="204">
        <f>ISI!T37+NFM!T53+CHI!T42+NMM!T41+PPA!T42+FBT!T22+TRE!T22+MAE!T22+TEL!T22+WWP!T22+OIS!T22</f>
        <v>173.14531384350821</v>
      </c>
      <c r="U41" s="204">
        <f>ISI!U37+NFM!U53+CHI!U42+NMM!U41+PPA!U42+FBT!U22+TRE!U22+MAE!U22+TEL!U22+WWP!U22+OIS!U22</f>
        <v>153.07652622527939</v>
      </c>
      <c r="V41" s="204">
        <f>ISI!V37+NFM!V53+CHI!V42+NMM!V41+PPA!V42+FBT!V22+TRE!V22+MAE!V22+TEL!V22+WWP!V22+OIS!V22</f>
        <v>141.22932072226999</v>
      </c>
      <c r="W41" s="204">
        <f>ISI!W37+NFM!W53+CHI!W42+NMM!W41+PPA!W42+FBT!W22+TRE!W22+MAE!W22+TEL!W22+WWP!W22+OIS!W22</f>
        <v>180.26079105760959</v>
      </c>
      <c r="X41" s="204">
        <f>ISI!X37+NFM!X53+CHI!X42+NMM!X41+PPA!X42+FBT!X22+TRE!X22+MAE!X22+TEL!X22+WWP!X22+OIS!X22</f>
        <v>151.13688736027521</v>
      </c>
      <c r="Y41" s="204">
        <f>ISI!Y37+NFM!Y53+CHI!Y42+NMM!Y41+PPA!Y42+FBT!Y22+TRE!Y22+MAE!Y22+TEL!Y22+WWP!Y22+OIS!Y22</f>
        <v>159.20490111779881</v>
      </c>
    </row>
    <row r="42" spans="1:25" ht="12" customHeight="1" x14ac:dyDescent="0.25">
      <c r="A42" s="19" t="s">
        <v>37</v>
      </c>
      <c r="B42" s="205">
        <f t="shared" ref="B42:Y42" si="3">SUM(B43:B48)</f>
        <v>379.71719690455711</v>
      </c>
      <c r="C42" s="205">
        <f t="shared" si="3"/>
        <v>431.88116938950986</v>
      </c>
      <c r="D42" s="205">
        <f t="shared" si="3"/>
        <v>448.55262252794495</v>
      </c>
      <c r="E42" s="205">
        <f t="shared" si="3"/>
        <v>502.67497850386923</v>
      </c>
      <c r="F42" s="205">
        <f t="shared" si="3"/>
        <v>509.57773000859828</v>
      </c>
      <c r="G42" s="205">
        <f t="shared" si="3"/>
        <v>564.67996560619088</v>
      </c>
      <c r="H42" s="205">
        <f t="shared" si="3"/>
        <v>608.70945829750644</v>
      </c>
      <c r="I42" s="205">
        <f t="shared" si="3"/>
        <v>526.12295786758386</v>
      </c>
      <c r="J42" s="205">
        <f t="shared" si="3"/>
        <v>624.26483233018064</v>
      </c>
      <c r="K42" s="205">
        <f t="shared" si="3"/>
        <v>656.89484092863279</v>
      </c>
      <c r="L42" s="205">
        <f t="shared" si="3"/>
        <v>782.9325021496129</v>
      </c>
      <c r="M42" s="205">
        <f t="shared" si="3"/>
        <v>814.30257953568355</v>
      </c>
      <c r="N42" s="205">
        <f t="shared" si="3"/>
        <v>760.48581255374029</v>
      </c>
      <c r="O42" s="205">
        <f t="shared" si="3"/>
        <v>847.05528804815151</v>
      </c>
      <c r="P42" s="205">
        <f t="shared" si="3"/>
        <v>838.30816852966461</v>
      </c>
      <c r="Q42" s="205">
        <f t="shared" si="3"/>
        <v>831.10584694754959</v>
      </c>
      <c r="R42" s="205">
        <f t="shared" si="3"/>
        <v>838.7570077386074</v>
      </c>
      <c r="S42" s="205">
        <f t="shared" si="3"/>
        <v>804.30541702493542</v>
      </c>
      <c r="T42" s="205">
        <f t="shared" si="3"/>
        <v>839.11920446507054</v>
      </c>
      <c r="U42" s="205">
        <f t="shared" si="3"/>
        <v>806.72921654193067</v>
      </c>
      <c r="V42" s="205">
        <f t="shared" si="3"/>
        <v>773.99760600854472</v>
      </c>
      <c r="W42" s="205">
        <f t="shared" si="3"/>
        <v>841.3369373166272</v>
      </c>
      <c r="X42" s="205">
        <f t="shared" si="3"/>
        <v>837.29327672264219</v>
      </c>
      <c r="Y42" s="205">
        <f t="shared" si="3"/>
        <v>804.80886904542251</v>
      </c>
    </row>
    <row r="43" spans="1:25" ht="12" customHeight="1" x14ac:dyDescent="0.25">
      <c r="A43" s="18" t="s">
        <v>38</v>
      </c>
      <c r="B43" s="204">
        <f>ISI!B39+NFM!B55+CHI!B44+NMM!B43+PPA!B44+FBT!B24+TRE!B24+MAE!B24+TEL!B24+WWP!B24+OIS!B24</f>
        <v>377.3526225279449</v>
      </c>
      <c r="C43" s="204">
        <f>ISI!C39+NFM!C55+CHI!C44+NMM!C43+PPA!C44+FBT!C24+TRE!C24+MAE!C24+TEL!C24+WWP!C24+OIS!C24</f>
        <v>425.7189165950129</v>
      </c>
      <c r="D43" s="204">
        <f>ISI!D39+NFM!D55+CHI!D44+NMM!D43+PPA!D44+FBT!D24+TRE!D24+MAE!D24+TEL!D24+WWP!D24+OIS!D24</f>
        <v>442.17540842648322</v>
      </c>
      <c r="E43" s="204">
        <f>ISI!E39+NFM!E55+CHI!E44+NMM!E43+PPA!E44+FBT!E24+TRE!E24+MAE!E24+TEL!E24+WWP!E24+OIS!E24</f>
        <v>497.89810834049865</v>
      </c>
      <c r="F43" s="204">
        <f>ISI!F39+NFM!F55+CHI!F44+NMM!F43+PPA!F44+FBT!F24+TRE!F24+MAE!F24+TEL!F24+WWP!F24+OIS!F24</f>
        <v>506.54436801375738</v>
      </c>
      <c r="G43" s="204">
        <f>ISI!G39+NFM!G55+CHI!G44+NMM!G43+PPA!G44+FBT!G24+TRE!G24+MAE!G24+TEL!G24+WWP!G24+OIS!G24</f>
        <v>541.60696474634562</v>
      </c>
      <c r="H43" s="204">
        <f>ISI!H39+NFM!H55+CHI!H44+NMM!H43+PPA!H44+FBT!H24+TRE!H24+MAE!H24+TEL!H24+WWP!H24+OIS!H24</f>
        <v>590.42699914015475</v>
      </c>
      <c r="I43" s="204">
        <f>ISI!I39+NFM!I55+CHI!I44+NMM!I43+PPA!I44+FBT!I24+TRE!I24+MAE!I24+TEL!I24+WWP!I24+OIS!I24</f>
        <v>518.79724849527088</v>
      </c>
      <c r="J43" s="204">
        <f>ISI!J39+NFM!J55+CHI!J44+NMM!J43+PPA!J44+FBT!J24+TRE!J24+MAE!J24+TEL!J24+WWP!J24+OIS!J24</f>
        <v>609.63018056749786</v>
      </c>
      <c r="K43" s="204">
        <f>ISI!K39+NFM!K55+CHI!K44+NMM!K43+PPA!K44+FBT!K24+TRE!K24+MAE!K24+TEL!K24+WWP!K24+OIS!K24</f>
        <v>625.32244196044701</v>
      </c>
      <c r="L43" s="204">
        <f>ISI!L39+NFM!L55+CHI!L44+NMM!L43+PPA!L44+FBT!L24+TRE!L24+MAE!L24+TEL!L24+WWP!L24+OIS!L24</f>
        <v>753.52768701633693</v>
      </c>
      <c r="M43" s="204">
        <f>ISI!M39+NFM!M55+CHI!M44+NMM!M43+PPA!M44+FBT!M24+TRE!M24+MAE!M24+TEL!M24+WWP!M24+OIS!M24</f>
        <v>795.57179707652631</v>
      </c>
      <c r="N43" s="204">
        <f>ISI!N39+NFM!N55+CHI!N44+NMM!N43+PPA!N44+FBT!N24+TRE!N24+MAE!N24+TEL!N24+WWP!N24+OIS!N24</f>
        <v>740.77798796216678</v>
      </c>
      <c r="O43" s="204">
        <f>ISI!O39+NFM!O55+CHI!O44+NMM!O43+PPA!O44+FBT!O24+TRE!O24+MAE!O24+TEL!O24+WWP!O24+OIS!O24</f>
        <v>811.61736887360291</v>
      </c>
      <c r="P43" s="204">
        <f>ISI!P39+NFM!P55+CHI!P44+NMM!P43+PPA!P44+FBT!P24+TRE!P24+MAE!P24+TEL!P24+WWP!P24+OIS!P24</f>
        <v>803.61375752364575</v>
      </c>
      <c r="Q43" s="204">
        <f>ISI!Q39+NFM!Q55+CHI!Q44+NMM!Q43+PPA!Q44+FBT!Q24+TRE!Q24+MAE!Q24+TEL!Q24+WWP!Q24+OIS!Q24</f>
        <v>791.81711092003445</v>
      </c>
      <c r="R43" s="204">
        <f>ISI!R39+NFM!R55+CHI!R44+NMM!R43+PPA!R44+FBT!R24+TRE!R24+MAE!R24+TEL!R24+WWP!R24+OIS!R24</f>
        <v>799.29071367153938</v>
      </c>
      <c r="S43" s="204">
        <f>ISI!S39+NFM!S55+CHI!S44+NMM!S43+PPA!S44+FBT!S24+TRE!S24+MAE!S24+TEL!S24+WWP!S24+OIS!S24</f>
        <v>761.8322441960446</v>
      </c>
      <c r="T43" s="204">
        <f>ISI!T39+NFM!T55+CHI!T44+NMM!T43+PPA!T44+FBT!T24+TRE!T24+MAE!T24+TEL!T24+WWP!T24+OIS!T24</f>
        <v>795.4906276870164</v>
      </c>
      <c r="U43" s="204">
        <f>ISI!U39+NFM!U55+CHI!U44+NMM!U43+PPA!U44+FBT!U24+TRE!U24+MAE!U24+TEL!U24+WWP!U24+OIS!U24</f>
        <v>757.4949269131555</v>
      </c>
      <c r="V43" s="204">
        <f>ISI!V39+NFM!V55+CHI!V44+NMM!V43+PPA!V44+FBT!V24+TRE!V24+MAE!V24+TEL!V24+WWP!V24+OIS!V24</f>
        <v>724.26672398968185</v>
      </c>
      <c r="W43" s="204">
        <f>ISI!W39+NFM!W55+CHI!W44+NMM!W43+PPA!W44+FBT!W24+TRE!W24+MAE!W24+TEL!W24+WWP!W24+OIS!W24</f>
        <v>789.09664660361125</v>
      </c>
      <c r="X43" s="204">
        <f>ISI!X39+NFM!X55+CHI!X44+NMM!X43+PPA!X44+FBT!X24+TRE!X24+MAE!X24+TEL!X24+WWP!X24+OIS!X24</f>
        <v>786.78933791917473</v>
      </c>
      <c r="Y43" s="204">
        <f>ISI!Y39+NFM!Y55+CHI!Y44+NMM!Y43+PPA!Y44+FBT!Y24+TRE!Y24+MAE!Y24+TEL!Y24+WWP!Y24+OIS!Y24</f>
        <v>760.01238177128107</v>
      </c>
    </row>
    <row r="44" spans="1:25" ht="12" customHeight="1" x14ac:dyDescent="0.25">
      <c r="A44" s="18" t="s">
        <v>74</v>
      </c>
      <c r="B44" s="204">
        <f>ISI!B40+NFM!B56+CHI!B45+NMM!B44+PPA!B45+FBT!B25+TRE!B25+MAE!B25+TEL!B25+WWP!B25+OIS!B25</f>
        <v>2.36457437661221</v>
      </c>
      <c r="C44" s="204">
        <f>ISI!C40+NFM!C56+CHI!C45+NMM!C44+PPA!C45+FBT!C25+TRE!C25+MAE!C25+TEL!C25+WWP!C25+OIS!C25</f>
        <v>6.1622527944969896</v>
      </c>
      <c r="D44" s="204">
        <f>ISI!D40+NFM!D56+CHI!D45+NMM!D44+PPA!D45+FBT!D25+TRE!D25+MAE!D25+TEL!D25+WWP!D25+OIS!D25</f>
        <v>6.3772141014617372</v>
      </c>
      <c r="E44" s="204">
        <f>ISI!E40+NFM!E56+CHI!E45+NMM!E44+PPA!E45+FBT!E25+TRE!E25+MAE!E25+TEL!E25+WWP!E25+OIS!E25</f>
        <v>4.7768701633705923</v>
      </c>
      <c r="F44" s="204">
        <f>ISI!F40+NFM!F56+CHI!F45+NMM!F44+PPA!F45+FBT!F25+TRE!F25+MAE!F25+TEL!F25+WWP!F25+OIS!F25</f>
        <v>3.0333619948409289</v>
      </c>
      <c r="G44" s="204">
        <f>ISI!G40+NFM!G56+CHI!G45+NMM!G44+PPA!G45+FBT!G25+TRE!G25+MAE!G25+TEL!G25+WWP!G25+OIS!G25</f>
        <v>22.618744625967324</v>
      </c>
      <c r="H44" s="204">
        <f>ISI!H40+NFM!H56+CHI!H45+NMM!H44+PPA!H45+FBT!H25+TRE!H25+MAE!H25+TEL!H25+WWP!H25+OIS!H25</f>
        <v>7.834135855546001</v>
      </c>
      <c r="I44" s="204">
        <f>ISI!I40+NFM!I56+CHI!I45+NMM!I44+PPA!I45+FBT!I25+TRE!I25+MAE!I25+TEL!I25+WWP!I25+OIS!I25</f>
        <v>1.3613929492691317</v>
      </c>
      <c r="J44" s="204">
        <f>ISI!J40+NFM!J56+CHI!J45+NMM!J44+PPA!J45+FBT!J25+TRE!J25+MAE!J25+TEL!J25+WWP!J25+OIS!J25</f>
        <v>5.3740326741186584</v>
      </c>
      <c r="K44" s="204">
        <f>ISI!K40+NFM!K56+CHI!K45+NMM!K44+PPA!K45+FBT!K25+TRE!K25+MAE!K25+TEL!K25+WWP!K25+OIS!K25</f>
        <v>18.797162510748066</v>
      </c>
      <c r="L44" s="204">
        <f>ISI!L40+NFM!L56+CHI!L45+NMM!L44+PPA!L45+FBT!L25+TRE!L25+MAE!L25+TEL!L25+WWP!L25+OIS!L25</f>
        <v>16.248753224419598</v>
      </c>
      <c r="M44" s="204">
        <f>ISI!M40+NFM!M56+CHI!M45+NMM!M44+PPA!M45+FBT!M25+TRE!M25+MAE!M25+TEL!M25+WWP!M25+OIS!M25</f>
        <v>14.089595872742905</v>
      </c>
      <c r="N44" s="204">
        <f>ISI!N40+NFM!N56+CHI!N45+NMM!N44+PPA!N45+FBT!N25+TRE!N25+MAE!N25+TEL!N25+WWP!N25+OIS!N25</f>
        <v>16.334651762682718</v>
      </c>
      <c r="O44" s="204">
        <f>ISI!O40+NFM!O56+CHI!O45+NMM!O44+PPA!O45+FBT!O25+TRE!O25+MAE!O25+TEL!O25+WWP!O25+OIS!O25</f>
        <v>30.875580395528804</v>
      </c>
      <c r="P44" s="204">
        <f>ISI!P40+NFM!P56+CHI!P45+NMM!P44+PPA!P45+FBT!P25+TRE!P25+MAE!P25+TEL!P25+WWP!P25+OIS!P25</f>
        <v>28.585124677558031</v>
      </c>
      <c r="Q44" s="204">
        <f>ISI!Q40+NFM!Q56+CHI!Q45+NMM!Q44+PPA!Q45+FBT!Q25+TRE!Q25+MAE!Q25+TEL!Q25+WWP!Q25+OIS!Q25</f>
        <v>31.107394668959589</v>
      </c>
      <c r="R44" s="204">
        <f>ISI!R40+NFM!R56+CHI!R45+NMM!R44+PPA!R45+FBT!R25+TRE!R25+MAE!R25+TEL!R25+WWP!R25+OIS!R25</f>
        <v>29.043680137575237</v>
      </c>
      <c r="S44" s="204">
        <f>ISI!S40+NFM!S56+CHI!S45+NMM!S44+PPA!S45+FBT!S25+TRE!S25+MAE!S25+TEL!S25+WWP!S25+OIS!S25</f>
        <v>29.846259673258814</v>
      </c>
      <c r="T44" s="204">
        <f>ISI!T40+NFM!T56+CHI!T45+NMM!T44+PPA!T45+FBT!T25+TRE!T25+MAE!T25+TEL!T25+WWP!T25+OIS!T25</f>
        <v>33.211293888974154</v>
      </c>
      <c r="U44" s="204">
        <f>ISI!U40+NFM!U56+CHI!U45+NMM!U44+PPA!U45+FBT!U25+TRE!U25+MAE!U25+TEL!U25+WWP!U25+OIS!U25</f>
        <v>37.649938811922183</v>
      </c>
      <c r="V44" s="204">
        <f>ISI!V40+NFM!V56+CHI!V45+NMM!V44+PPA!V45+FBT!V25+TRE!V25+MAE!V25+TEL!V25+WWP!V25+OIS!V25</f>
        <v>37.609901795303152</v>
      </c>
      <c r="W44" s="204">
        <f>ISI!W40+NFM!W56+CHI!W45+NMM!W44+PPA!W45+FBT!W25+TRE!W25+MAE!W25+TEL!W25+WWP!W25+OIS!W25</f>
        <v>41.770987187650626</v>
      </c>
      <c r="X44" s="204">
        <f>ISI!X40+NFM!X56+CHI!X45+NMM!X44+PPA!X45+FBT!X25+TRE!X25+MAE!X25+TEL!X25+WWP!X25+OIS!X25</f>
        <v>43.822597444911956</v>
      </c>
      <c r="Y44" s="204">
        <f>ISI!Y40+NFM!Y56+CHI!Y45+NMM!Y44+PPA!Y45+FBT!Y25+TRE!Y25+MAE!Y25+TEL!Y25+WWP!Y25+OIS!Y25</f>
        <v>39.702764144304858</v>
      </c>
    </row>
    <row r="45" spans="1:25" ht="12" customHeight="1" x14ac:dyDescent="0.25">
      <c r="A45" s="18" t="s">
        <v>75</v>
      </c>
      <c r="B45" s="204">
        <f>ISI!B41+NFM!B57+CHI!B46+NMM!B45+PPA!B46+FBT!B26+TRE!B26+MAE!B26+TEL!B26+WWP!B26+OIS!B26</f>
        <v>0</v>
      </c>
      <c r="C45" s="204">
        <f>ISI!C41+NFM!C57+CHI!C46+NMM!C45+PPA!C46+FBT!C26+TRE!C26+MAE!C26+TEL!C26+WWP!C26+OIS!C26</f>
        <v>0</v>
      </c>
      <c r="D45" s="204">
        <f>ISI!D41+NFM!D57+CHI!D46+NMM!D45+PPA!D46+FBT!D26+TRE!D26+MAE!D26+TEL!D26+WWP!D26+OIS!D26</f>
        <v>0</v>
      </c>
      <c r="E45" s="204">
        <f>ISI!E41+NFM!E57+CHI!E46+NMM!E45+PPA!E46+FBT!E26+TRE!E26+MAE!E26+TEL!E26+WWP!E26+OIS!E26</f>
        <v>0</v>
      </c>
      <c r="F45" s="204">
        <f>ISI!F41+NFM!F57+CHI!F46+NMM!F45+PPA!F46+FBT!F26+TRE!F26+MAE!F26+TEL!F26+WWP!F26+OIS!F26</f>
        <v>0</v>
      </c>
      <c r="G45" s="204">
        <f>ISI!G41+NFM!G57+CHI!G46+NMM!G45+PPA!G46+FBT!G26+TRE!G26+MAE!G26+TEL!G26+WWP!G26+OIS!G26</f>
        <v>0.45425623387790198</v>
      </c>
      <c r="H45" s="204">
        <f>ISI!H41+NFM!H57+CHI!H46+NMM!H45+PPA!H46+FBT!H26+TRE!H26+MAE!H26+TEL!H26+WWP!H26+OIS!H26</f>
        <v>10.44832330180567</v>
      </c>
      <c r="I45" s="204">
        <f>ISI!I41+NFM!I57+CHI!I46+NMM!I45+PPA!I46+FBT!I26+TRE!I26+MAE!I26+TEL!I26+WWP!I26+OIS!I26</f>
        <v>5.9643164230438508</v>
      </c>
      <c r="J45" s="204">
        <f>ISI!J41+NFM!J57+CHI!J46+NMM!J45+PPA!J46+FBT!J26+TRE!J26+MAE!J26+TEL!J26+WWP!J26+OIS!J26</f>
        <v>9.2606190885640576</v>
      </c>
      <c r="K45" s="204">
        <f>ISI!K41+NFM!K57+CHI!K46+NMM!K45+PPA!K46+FBT!K26+TRE!K26+MAE!K26+TEL!K26+WWP!K26+OIS!K26</f>
        <v>12.775236457437661</v>
      </c>
      <c r="L45" s="204">
        <f>ISI!L41+NFM!L57+CHI!L46+NMM!L45+PPA!L46+FBT!L26+TRE!L26+MAE!L26+TEL!L26+WWP!L26+OIS!L26</f>
        <v>11.675236457437663</v>
      </c>
      <c r="M45" s="204">
        <f>ISI!M41+NFM!M57+CHI!M46+NMM!M45+PPA!M46+FBT!M26+TRE!M26+MAE!M26+TEL!M26+WWP!M26+OIS!M26</f>
        <v>3.0409286328460876</v>
      </c>
      <c r="N45" s="204">
        <f>ISI!N41+NFM!N57+CHI!N46+NMM!N45+PPA!N46+FBT!N26+TRE!N26+MAE!N26+TEL!N26+WWP!N26+OIS!N26</f>
        <v>1.1471195184866725</v>
      </c>
      <c r="O45" s="204">
        <f>ISI!O41+NFM!O57+CHI!O46+NMM!O45+PPA!O46+FBT!O26+TRE!O26+MAE!O26+TEL!O26+WWP!O26+OIS!O26</f>
        <v>1.5911435941530527</v>
      </c>
      <c r="P45" s="204">
        <f>ISI!P41+NFM!P57+CHI!P46+NMM!P45+PPA!P46+FBT!P26+TRE!P26+MAE!P26+TEL!P26+WWP!P26+OIS!P26</f>
        <v>1.3633705932932072</v>
      </c>
      <c r="Q45" s="204">
        <f>ISI!Q41+NFM!Q57+CHI!Q46+NMM!Q45+PPA!Q46+FBT!Q26+TRE!Q26+MAE!Q26+TEL!Q26+WWP!Q26+OIS!Q26</f>
        <v>1.8567497850386929</v>
      </c>
      <c r="R45" s="204">
        <f>ISI!R41+NFM!R57+CHI!R46+NMM!R45+PPA!R46+FBT!R26+TRE!R26+MAE!R26+TEL!R26+WWP!R26+OIS!R26</f>
        <v>2.1251074806534827</v>
      </c>
      <c r="S45" s="204">
        <f>ISI!S41+NFM!S57+CHI!S46+NMM!S45+PPA!S46+FBT!S26+TRE!S26+MAE!S26+TEL!S26+WWP!S26+OIS!S26</f>
        <v>4.0069647463456572</v>
      </c>
      <c r="T45" s="204">
        <f>ISI!T41+NFM!T57+CHI!T46+NMM!T45+PPA!T46+FBT!T26+TRE!T26+MAE!T26+TEL!T26+WWP!T26+OIS!T26</f>
        <v>2.3061049011177985</v>
      </c>
      <c r="U45" s="204">
        <f>ISI!U41+NFM!U57+CHI!U46+NMM!U45+PPA!U46+FBT!U26+TRE!U26+MAE!U26+TEL!U26+WWP!U26+OIS!U26</f>
        <v>2.799656061908856</v>
      </c>
      <c r="V45" s="204">
        <f>ISI!V41+NFM!V57+CHI!V46+NMM!V45+PPA!V46+FBT!V26+TRE!V26+MAE!V26+TEL!V26+WWP!V26+OIS!V26</f>
        <v>3.1976784178847808</v>
      </c>
      <c r="W45" s="204">
        <f>ISI!W41+NFM!W57+CHI!W46+NMM!W45+PPA!W46+FBT!W26+TRE!W26+MAE!W26+TEL!W26+WWP!W26+OIS!W26</f>
        <v>5.4153912295786766</v>
      </c>
      <c r="X45" s="204">
        <f>ISI!X41+NFM!X57+CHI!X46+NMM!X45+PPA!X46+FBT!X26+TRE!X26+MAE!X26+TEL!X26+WWP!X26+OIS!X26</f>
        <v>4.8446259673258814</v>
      </c>
      <c r="Y45" s="204">
        <f>ISI!Y41+NFM!Y57+CHI!Y46+NMM!Y45+PPA!Y46+FBT!Y26+TRE!Y26+MAE!Y26+TEL!Y26+WWP!Y26+OIS!Y26</f>
        <v>3.2092003439380901</v>
      </c>
    </row>
    <row r="46" spans="1:25" ht="12" customHeight="1" x14ac:dyDescent="0.25">
      <c r="A46" s="18" t="s">
        <v>76</v>
      </c>
      <c r="B46" s="204">
        <f>ISI!B42+NFM!B58+CHI!B47+NMM!B46+PPA!B47+FBT!B27+TRE!B27+MAE!B27+TEL!B27+WWP!B27+OIS!B27</f>
        <v>0</v>
      </c>
      <c r="C46" s="204">
        <f>ISI!C42+NFM!C58+CHI!C47+NMM!C46+PPA!C47+FBT!C27+TRE!C27+MAE!C27+TEL!C27+WWP!C27+OIS!C27</f>
        <v>0</v>
      </c>
      <c r="D46" s="204">
        <f>ISI!D42+NFM!D58+CHI!D47+NMM!D46+PPA!D47+FBT!D27+TRE!D27+MAE!D27+TEL!D27+WWP!D27+OIS!D27</f>
        <v>0</v>
      </c>
      <c r="E46" s="204">
        <f>ISI!E42+NFM!E58+CHI!E47+NMM!E46+PPA!E47+FBT!E27+TRE!E27+MAE!E27+TEL!E27+WWP!E27+OIS!E27</f>
        <v>0</v>
      </c>
      <c r="F46" s="204">
        <f>ISI!F42+NFM!F58+CHI!F47+NMM!F46+PPA!F47+FBT!F27+TRE!F27+MAE!F27+TEL!F27+WWP!F27+OIS!F27</f>
        <v>0</v>
      </c>
      <c r="G46" s="204">
        <f>ISI!G42+NFM!G58+CHI!G47+NMM!G46+PPA!G47+FBT!G27+TRE!G27+MAE!G27+TEL!G27+WWP!G27+OIS!G27</f>
        <v>0</v>
      </c>
      <c r="H46" s="204">
        <f>ISI!H42+NFM!H58+CHI!H47+NMM!H46+PPA!H47+FBT!H27+TRE!H27+MAE!H27+TEL!H27+WWP!H27+OIS!H27</f>
        <v>0</v>
      </c>
      <c r="I46" s="204">
        <f>ISI!I42+NFM!I58+CHI!I47+NMM!I46+PPA!I47+FBT!I27+TRE!I27+MAE!I27+TEL!I27+WWP!I27+OIS!I27</f>
        <v>0</v>
      </c>
      <c r="J46" s="204">
        <f>ISI!J42+NFM!J58+CHI!J47+NMM!J46+PPA!J47+FBT!J27+TRE!J27+MAE!J27+TEL!J27+WWP!J27+OIS!J27</f>
        <v>0</v>
      </c>
      <c r="K46" s="204">
        <f>ISI!K42+NFM!K58+CHI!K47+NMM!K46+PPA!K47+FBT!K27+TRE!K27+MAE!K27+TEL!K27+WWP!K27+OIS!K27</f>
        <v>0</v>
      </c>
      <c r="L46" s="204">
        <f>ISI!L42+NFM!L58+CHI!L47+NMM!L46+PPA!L47+FBT!L27+TRE!L27+MAE!L27+TEL!L27+WWP!L27+OIS!L27</f>
        <v>0</v>
      </c>
      <c r="M46" s="204">
        <f>ISI!M42+NFM!M58+CHI!M47+NMM!M46+PPA!M47+FBT!M27+TRE!M27+MAE!M27+TEL!M27+WWP!M27+OIS!M27</f>
        <v>0</v>
      </c>
      <c r="N46" s="204">
        <f>ISI!N42+NFM!N58+CHI!N47+NMM!N46+PPA!N47+FBT!N27+TRE!N27+MAE!N27+TEL!N27+WWP!N27+OIS!N27</f>
        <v>4.815133276010318E-3</v>
      </c>
      <c r="O46" s="204">
        <f>ISI!O42+NFM!O58+CHI!O47+NMM!O46+PPA!O47+FBT!O27+TRE!O27+MAE!O27+TEL!O27+WWP!O27+OIS!O27</f>
        <v>9.5442820292347373E-3</v>
      </c>
      <c r="P46" s="204">
        <f>ISI!P42+NFM!P58+CHI!P47+NMM!P46+PPA!P47+FBT!P27+TRE!P27+MAE!P27+TEL!P27+WWP!P27+OIS!P27</f>
        <v>1.4359415305245061E-2</v>
      </c>
      <c r="Q46" s="204">
        <f>ISI!Q42+NFM!Q58+CHI!Q47+NMM!Q46+PPA!Q47+FBT!Q27+TRE!Q27+MAE!Q27+TEL!Q27+WWP!Q27+OIS!Q27</f>
        <v>1.9088564058469471E-2</v>
      </c>
      <c r="R46" s="204">
        <f>ISI!R42+NFM!R58+CHI!R47+NMM!R46+PPA!R47+FBT!R27+TRE!R27+MAE!R27+TEL!R27+WWP!R27+OIS!R27</f>
        <v>8.3576956147893372E-2</v>
      </c>
      <c r="S46" s="204">
        <f>ISI!S42+NFM!S58+CHI!S47+NMM!S46+PPA!S47+FBT!S27+TRE!S27+MAE!S27+TEL!S27+WWP!S27+OIS!S27</f>
        <v>8.3576956147893372E-2</v>
      </c>
      <c r="T46" s="204">
        <f>ISI!T42+NFM!T58+CHI!T47+NMM!T46+PPA!T47+FBT!T27+TRE!T27+MAE!T27+TEL!T27+WWP!T27+OIS!T27</f>
        <v>8.3576956147893372E-2</v>
      </c>
      <c r="U46" s="204">
        <f>ISI!U42+NFM!U58+CHI!U47+NMM!U46+PPA!U47+FBT!U27+TRE!U27+MAE!U27+TEL!U27+WWP!U27+OIS!U27</f>
        <v>8.3576956147893372E-2</v>
      </c>
      <c r="V46" s="204">
        <f>ISI!V42+NFM!V58+CHI!V47+NMM!V46+PPA!V47+FBT!V27+TRE!V27+MAE!V27+TEL!V27+WWP!V27+OIS!V27</f>
        <v>8.3576956147893372E-2</v>
      </c>
      <c r="W46" s="204">
        <f>ISI!W42+NFM!W58+CHI!W47+NMM!W46+PPA!W47+FBT!W27+TRE!W27+MAE!W27+TEL!W27+WWP!W27+OIS!W27</f>
        <v>8.116938950988821E-2</v>
      </c>
      <c r="X46" s="204">
        <f>ISI!X42+NFM!X58+CHI!X47+NMM!X46+PPA!X47+FBT!X27+TRE!X27+MAE!X27+TEL!X27+WWP!X27+OIS!X27</f>
        <v>7.8847807394668956E-2</v>
      </c>
      <c r="Y46" s="204">
        <f>ISI!Y42+NFM!Y58+CHI!Y47+NMM!Y46+PPA!Y47+FBT!Y27+TRE!Y27+MAE!Y27+TEL!Y27+WWP!Y27+OIS!Y27</f>
        <v>6.4488392089423904E-2</v>
      </c>
    </row>
    <row r="47" spans="1:25" ht="12" customHeight="1" x14ac:dyDescent="0.25">
      <c r="A47" s="18" t="s">
        <v>77</v>
      </c>
      <c r="B47" s="204">
        <f>ISI!B43+NFM!B59+CHI!B48+NMM!B47+PPA!B48+FBT!B28+TRE!B28+MAE!B28+TEL!B28+WWP!B28+OIS!B28</f>
        <v>0</v>
      </c>
      <c r="C47" s="204">
        <f>ISI!C43+NFM!C59+CHI!C48+NMM!C47+PPA!C48+FBT!C28+TRE!C28+MAE!C28+TEL!C28+WWP!C28+OIS!C28</f>
        <v>0</v>
      </c>
      <c r="D47" s="204">
        <f>ISI!D43+NFM!D59+CHI!D48+NMM!D47+PPA!D48+FBT!D28+TRE!D28+MAE!D28+TEL!D28+WWP!D28+OIS!D28</f>
        <v>0</v>
      </c>
      <c r="E47" s="204">
        <f>ISI!E43+NFM!E59+CHI!E48+NMM!E47+PPA!E48+FBT!E28+TRE!E28+MAE!E28+TEL!E28+WWP!E28+OIS!E28</f>
        <v>0</v>
      </c>
      <c r="F47" s="204">
        <f>ISI!F43+NFM!F59+CHI!F48+NMM!F47+PPA!F48+FBT!F28+TRE!F28+MAE!F28+TEL!F28+WWP!F28+OIS!F28</f>
        <v>0</v>
      </c>
      <c r="G47" s="204">
        <f>ISI!G43+NFM!G59+CHI!G48+NMM!G47+PPA!G48+FBT!G28+TRE!G28+MAE!G28+TEL!G28+WWP!G28+OIS!G28</f>
        <v>0</v>
      </c>
      <c r="H47" s="204">
        <f>ISI!H43+NFM!H59+CHI!H48+NMM!H47+PPA!H48+FBT!H28+TRE!H28+MAE!H28+TEL!H28+WWP!H28+OIS!H28</f>
        <v>0</v>
      </c>
      <c r="I47" s="204">
        <f>ISI!I43+NFM!I59+CHI!I48+NMM!I47+PPA!I48+FBT!I28+TRE!I28+MAE!I28+TEL!I28+WWP!I28+OIS!I28</f>
        <v>0</v>
      </c>
      <c r="J47" s="204">
        <f>ISI!J43+NFM!J59+CHI!J48+NMM!J47+PPA!J48+FBT!J28+TRE!J28+MAE!J28+TEL!J28+WWP!J28+OIS!J28</f>
        <v>0</v>
      </c>
      <c r="K47" s="204">
        <f>ISI!K43+NFM!K59+CHI!K48+NMM!K47+PPA!K48+FBT!K28+TRE!K28+MAE!K28+TEL!K28+WWP!K28+OIS!K28</f>
        <v>0</v>
      </c>
      <c r="L47" s="204">
        <f>ISI!L43+NFM!L59+CHI!L48+NMM!L47+PPA!L48+FBT!L28+TRE!L28+MAE!L28+TEL!L28+WWP!L28+OIS!L28</f>
        <v>0</v>
      </c>
      <c r="M47" s="204">
        <f>ISI!M43+NFM!M59+CHI!M48+NMM!M47+PPA!M48+FBT!M28+TRE!M28+MAE!M28+TEL!M28+WWP!M28+OIS!M28</f>
        <v>0</v>
      </c>
      <c r="N47" s="204">
        <f>ISI!N43+NFM!N59+CHI!N48+NMM!N47+PPA!N48+FBT!N28+TRE!N28+MAE!N28+TEL!N28+WWP!N28+OIS!N28</f>
        <v>0</v>
      </c>
      <c r="O47" s="204">
        <f>ISI!O43+NFM!O59+CHI!O48+NMM!O47+PPA!O48+FBT!O28+TRE!O28+MAE!O28+TEL!O28+WWP!O28+OIS!O28</f>
        <v>0</v>
      </c>
      <c r="P47" s="204">
        <f>ISI!P43+NFM!P59+CHI!P48+NMM!P47+PPA!P48+FBT!P28+TRE!P28+MAE!P28+TEL!P28+WWP!P28+OIS!P28</f>
        <v>0</v>
      </c>
      <c r="Q47" s="204">
        <f>ISI!Q43+NFM!Q59+CHI!Q48+NMM!Q47+PPA!Q48+FBT!Q28+TRE!Q28+MAE!Q28+TEL!Q28+WWP!Q28+OIS!Q28</f>
        <v>0</v>
      </c>
      <c r="R47" s="204">
        <f>ISI!R43+NFM!R59+CHI!R48+NMM!R47+PPA!R48+FBT!R28+TRE!R28+MAE!R28+TEL!R28+WWP!R28+OIS!R28</f>
        <v>0</v>
      </c>
      <c r="S47" s="204">
        <f>ISI!S43+NFM!S59+CHI!S48+NMM!S47+PPA!S48+FBT!S28+TRE!S28+MAE!S28+TEL!S28+WWP!S28+OIS!S28</f>
        <v>0</v>
      </c>
      <c r="T47" s="204">
        <f>ISI!T43+NFM!T59+CHI!T48+NMM!T47+PPA!T48+FBT!T28+TRE!T28+MAE!T28+TEL!T28+WWP!T28+OIS!T28</f>
        <v>0</v>
      </c>
      <c r="U47" s="204">
        <f>ISI!U43+NFM!U59+CHI!U48+NMM!U47+PPA!U48+FBT!U28+TRE!U28+MAE!U28+TEL!U28+WWP!U28+OIS!U28</f>
        <v>0</v>
      </c>
      <c r="V47" s="204">
        <f>ISI!V43+NFM!V59+CHI!V48+NMM!V47+PPA!V48+FBT!V28+TRE!V28+MAE!V28+TEL!V28+WWP!V28+OIS!V28</f>
        <v>0</v>
      </c>
      <c r="W47" s="204">
        <f>ISI!W43+NFM!W59+CHI!W48+NMM!W47+PPA!W48+FBT!W28+TRE!W28+MAE!W28+TEL!W28+WWP!W28+OIS!W28</f>
        <v>0</v>
      </c>
      <c r="X47" s="204">
        <f>ISI!X43+NFM!X59+CHI!X48+NMM!X47+PPA!X48+FBT!X28+TRE!X28+MAE!X28+TEL!X28+WWP!X28+OIS!X28</f>
        <v>0</v>
      </c>
      <c r="Y47" s="204">
        <f>ISI!Y43+NFM!Y59+CHI!Y48+NMM!Y47+PPA!Y48+FBT!Y28+TRE!Y28+MAE!Y28+TEL!Y28+WWP!Y28+OIS!Y28</f>
        <v>0</v>
      </c>
    </row>
    <row r="48" spans="1:25" ht="12" customHeight="1" x14ac:dyDescent="0.25">
      <c r="A48" s="18" t="s">
        <v>78</v>
      </c>
      <c r="B48" s="204">
        <f>ISI!B44+NFM!B60+CHI!B49+NMM!B48+PPA!B49+FBT!B29+TRE!B29+MAE!B29+TEL!B29+WWP!B29+OIS!B29</f>
        <v>0</v>
      </c>
      <c r="C48" s="204">
        <f>ISI!C44+NFM!C60+CHI!C49+NMM!C48+PPA!C49+FBT!C29+TRE!C29+MAE!C29+TEL!C29+WWP!C29+OIS!C29</f>
        <v>0</v>
      </c>
      <c r="D48" s="204">
        <f>ISI!D44+NFM!D60+CHI!D49+NMM!D48+PPA!D49+FBT!D29+TRE!D29+MAE!D29+TEL!D29+WWP!D29+OIS!D29</f>
        <v>0</v>
      </c>
      <c r="E48" s="204">
        <f>ISI!E44+NFM!E60+CHI!E49+NMM!E48+PPA!E49+FBT!E29+TRE!E29+MAE!E29+TEL!E29+WWP!E29+OIS!E29</f>
        <v>0</v>
      </c>
      <c r="F48" s="204">
        <f>ISI!F44+NFM!F60+CHI!F49+NMM!F48+PPA!F49+FBT!F29+TRE!F29+MAE!F29+TEL!F29+WWP!F29+OIS!F29</f>
        <v>0</v>
      </c>
      <c r="G48" s="204">
        <f>ISI!G44+NFM!G60+CHI!G49+NMM!G48+PPA!G49+FBT!G29+TRE!G29+MAE!G29+TEL!G29+WWP!G29+OIS!G29</f>
        <v>0</v>
      </c>
      <c r="H48" s="204">
        <f>ISI!H44+NFM!H60+CHI!H49+NMM!H48+PPA!H49+FBT!H29+TRE!H29+MAE!H29+TEL!H29+WWP!H29+OIS!H29</f>
        <v>0</v>
      </c>
      <c r="I48" s="204">
        <f>ISI!I44+NFM!I60+CHI!I49+NMM!I48+PPA!I49+FBT!I29+TRE!I29+MAE!I29+TEL!I29+WWP!I29+OIS!I29</f>
        <v>0</v>
      </c>
      <c r="J48" s="204">
        <f>ISI!J44+NFM!J60+CHI!J49+NMM!J48+PPA!J49+FBT!J29+TRE!J29+MAE!J29+TEL!J29+WWP!J29+OIS!J29</f>
        <v>0</v>
      </c>
      <c r="K48" s="204">
        <f>ISI!K44+NFM!K60+CHI!K49+NMM!K48+PPA!K49+FBT!K29+TRE!K29+MAE!K29+TEL!K29+WWP!K29+OIS!K29</f>
        <v>0</v>
      </c>
      <c r="L48" s="204">
        <f>ISI!L44+NFM!L60+CHI!L49+NMM!L48+PPA!L49+FBT!L29+TRE!L29+MAE!L29+TEL!L29+WWP!L29+OIS!L29</f>
        <v>1.4808254514187453</v>
      </c>
      <c r="M48" s="204">
        <f>ISI!M44+NFM!M60+CHI!M49+NMM!M48+PPA!M49+FBT!M29+TRE!M29+MAE!M29+TEL!M29+WWP!M29+OIS!M29</f>
        <v>1.6002579535683583</v>
      </c>
      <c r="N48" s="204">
        <f>ISI!N44+NFM!N60+CHI!N49+NMM!N48+PPA!N49+FBT!N29+TRE!N29+MAE!N29+TEL!N29+WWP!N29+OIS!N29</f>
        <v>2.2212381771281171</v>
      </c>
      <c r="O48" s="204">
        <f>ISI!O44+NFM!O60+CHI!O49+NMM!O48+PPA!O49+FBT!O29+TRE!O29+MAE!O29+TEL!O29+WWP!O29+OIS!O29</f>
        <v>2.961650902837488</v>
      </c>
      <c r="P48" s="204">
        <f>ISI!P44+NFM!P60+CHI!P49+NMM!P48+PPA!P49+FBT!P29+TRE!P29+MAE!P29+TEL!P29+WWP!P29+OIS!P29</f>
        <v>4.731556319862424</v>
      </c>
      <c r="Q48" s="204">
        <f>ISI!Q44+NFM!Q60+CHI!Q49+NMM!Q48+PPA!Q49+FBT!Q29+TRE!Q29+MAE!Q29+TEL!Q29+WWP!Q29+OIS!Q29</f>
        <v>6.3055030094582971</v>
      </c>
      <c r="R48" s="204">
        <f>ISI!R44+NFM!R60+CHI!R49+NMM!R48+PPA!R49+FBT!R29+TRE!R29+MAE!R29+TEL!R29+WWP!R29+OIS!R29</f>
        <v>8.2139294926913156</v>
      </c>
      <c r="S48" s="204">
        <f>ISI!S44+NFM!S60+CHI!S49+NMM!S48+PPA!S49+FBT!S29+TRE!S29+MAE!S29+TEL!S29+WWP!S29+OIS!S29</f>
        <v>8.5363714531384343</v>
      </c>
      <c r="T48" s="204">
        <f>ISI!T44+NFM!T60+CHI!T49+NMM!T48+PPA!T49+FBT!T29+TRE!T29+MAE!T29+TEL!T29+WWP!T29+OIS!T29</f>
        <v>8.0276010318142728</v>
      </c>
      <c r="U48" s="204">
        <f>ISI!U44+NFM!U60+CHI!U49+NMM!U48+PPA!U49+FBT!U29+TRE!U29+MAE!U29+TEL!U29+WWP!U29+OIS!U29</f>
        <v>8.7011177987962167</v>
      </c>
      <c r="V48" s="204">
        <f>ISI!V44+NFM!V60+CHI!V49+NMM!V48+PPA!V49+FBT!V29+TRE!V29+MAE!V29+TEL!V29+WWP!V29+OIS!V29</f>
        <v>8.8397248495270837</v>
      </c>
      <c r="W48" s="204">
        <f>ISI!W44+NFM!W60+CHI!W49+NMM!W48+PPA!W49+FBT!W29+TRE!W29+MAE!W29+TEL!W29+WWP!W29+OIS!W29</f>
        <v>4.972742906276868</v>
      </c>
      <c r="X48" s="204">
        <f>ISI!X44+NFM!X60+CHI!X49+NMM!X48+PPA!X49+FBT!X29+TRE!X29+MAE!X29+TEL!X29+WWP!X29+OIS!X29</f>
        <v>1.7578675838349105</v>
      </c>
      <c r="Y48" s="204">
        <f>ISI!Y44+NFM!Y60+CHI!Y49+NMM!Y48+PPA!Y49+FBT!Y29+TRE!Y29+MAE!Y29+TEL!Y29+WWP!Y29+OIS!Y29</f>
        <v>1.8200343938091139</v>
      </c>
    </row>
    <row r="49" spans="1:25" ht="12" customHeight="1" x14ac:dyDescent="0.25">
      <c r="A49" s="20" t="s">
        <v>39</v>
      </c>
      <c r="B49" s="206">
        <f>ISI!B45+NFM!B61+CHI!B50+NMM!B49+PPA!B50+FBT!B30+TRE!B30+MAE!B30+TEL!B30+WWP!B30+OIS!B30</f>
        <v>426.4594153052451</v>
      </c>
      <c r="C49" s="206">
        <f>ISI!C45+NFM!C61+CHI!C50+NMM!C49+PPA!C50+FBT!C30+TRE!C30+MAE!C30+TEL!C30+WWP!C30+OIS!C30</f>
        <v>420.41659501289763</v>
      </c>
      <c r="D49" s="206">
        <f>ISI!D45+NFM!D61+CHI!D50+NMM!D49+PPA!D50+FBT!D30+TRE!D30+MAE!D30+TEL!D30+WWP!D30+OIS!D30</f>
        <v>411.96147893379191</v>
      </c>
      <c r="E49" s="206">
        <f>ISI!E45+NFM!E61+CHI!E50+NMM!E49+PPA!E50+FBT!E30+TRE!E30+MAE!E30+TEL!E30+WWP!E30+OIS!E30</f>
        <v>449.55580395528807</v>
      </c>
      <c r="F49" s="206">
        <f>ISI!F45+NFM!F61+CHI!F50+NMM!F49+PPA!F50+FBT!F30+TRE!F30+MAE!F30+TEL!F30+WWP!F30+OIS!F30</f>
        <v>412.51788478073945</v>
      </c>
      <c r="G49" s="206">
        <f>ISI!G45+NFM!G61+CHI!G50+NMM!G49+PPA!G50+FBT!G30+TRE!G30+MAE!G30+TEL!G30+WWP!G30+OIS!G30</f>
        <v>458.52914875322443</v>
      </c>
      <c r="H49" s="206">
        <f>ISI!H45+NFM!H61+CHI!H50+NMM!H49+PPA!H50+FBT!H30+TRE!H30+MAE!H30+TEL!H30+WWP!H30+OIS!H30</f>
        <v>470.21822871883063</v>
      </c>
      <c r="I49" s="206">
        <f>ISI!I45+NFM!I61+CHI!I50+NMM!I49+PPA!I50+FBT!I30+TRE!I30+MAE!I30+TEL!I30+WWP!I30+OIS!I30</f>
        <v>410.09836629406709</v>
      </c>
      <c r="J49" s="206">
        <f>ISI!J45+NFM!J61+CHI!J50+NMM!J49+PPA!J50+FBT!J30+TRE!J30+MAE!J30+TEL!J30+WWP!J30+OIS!J30</f>
        <v>471.68478073946687</v>
      </c>
      <c r="K49" s="206">
        <f>ISI!K45+NFM!K61+CHI!K50+NMM!K49+PPA!K50+FBT!K30+TRE!K30+MAE!K30+TEL!K30+WWP!K30+OIS!K30</f>
        <v>516.3251074806534</v>
      </c>
      <c r="L49" s="206">
        <f>ISI!L45+NFM!L61+CHI!L50+NMM!L49+PPA!L50+FBT!L30+TRE!L30+MAE!L30+TEL!L30+WWP!L30+OIS!L30</f>
        <v>513.81728288907982</v>
      </c>
      <c r="M49" s="206">
        <f>ISI!M45+NFM!M61+CHI!M50+NMM!M49+PPA!M50+FBT!M30+TRE!M30+MAE!M30+TEL!M30+WWP!M30+OIS!M30</f>
        <v>504.22046431642292</v>
      </c>
      <c r="N49" s="206">
        <f>ISI!N45+NFM!N61+CHI!N50+NMM!N49+PPA!N50+FBT!N30+TRE!N30+MAE!N30+TEL!N30+WWP!N30+OIS!N30</f>
        <v>508.40971625107471</v>
      </c>
      <c r="O49" s="206">
        <f>ISI!O45+NFM!O61+CHI!O50+NMM!O49+PPA!O50+FBT!O30+TRE!O30+MAE!O30+TEL!O30+WWP!O30+OIS!O30</f>
        <v>466.3801375752364</v>
      </c>
      <c r="P49" s="206">
        <f>ISI!P45+NFM!P61+CHI!P50+NMM!P49+PPA!P50+FBT!P30+TRE!P30+MAE!P30+TEL!P30+WWP!P30+OIS!P30</f>
        <v>417.65546001719696</v>
      </c>
      <c r="Q49" s="206">
        <f>ISI!Q45+NFM!Q61+CHI!Q50+NMM!Q49+PPA!Q50+FBT!Q30+TRE!Q30+MAE!Q30+TEL!Q30+WWP!Q30+OIS!Q30</f>
        <v>408.93043852106615</v>
      </c>
      <c r="R49" s="206">
        <f>ISI!R45+NFM!R61+CHI!R50+NMM!R49+PPA!R50+FBT!R30+TRE!R30+MAE!R30+TEL!R30+WWP!R30+OIS!R30</f>
        <v>394.91263972484956</v>
      </c>
      <c r="S49" s="206">
        <f>ISI!S45+NFM!S61+CHI!S50+NMM!S49+PPA!S50+FBT!S30+TRE!S30+MAE!S30+TEL!S30+WWP!S30+OIS!S30</f>
        <v>322.17205503009467</v>
      </c>
      <c r="T49" s="206">
        <f>ISI!T45+NFM!T61+CHI!T50+NMM!T49+PPA!T50+FBT!T30+TRE!T30+MAE!T30+TEL!T30+WWP!T30+OIS!T30</f>
        <v>350.90533104041276</v>
      </c>
      <c r="U49" s="206">
        <f>ISI!U45+NFM!U61+CHI!U50+NMM!U49+PPA!U50+FBT!U30+TRE!U30+MAE!U30+TEL!U30+WWP!U30+OIS!U30</f>
        <v>378.22441960447128</v>
      </c>
      <c r="V49" s="206">
        <f>ISI!V45+NFM!V61+CHI!V50+NMM!V49+PPA!V50+FBT!V30+TRE!V30+MAE!V30+TEL!V30+WWP!V30+OIS!V30</f>
        <v>361.01092003439385</v>
      </c>
      <c r="W49" s="206">
        <f>ISI!W45+NFM!W61+CHI!W50+NMM!W49+PPA!W50+FBT!W30+TRE!W30+MAE!W30+TEL!W30+WWP!W30+OIS!W30</f>
        <v>366.77429062768698</v>
      </c>
      <c r="X49" s="206">
        <f>ISI!X45+NFM!X61+CHI!X50+NMM!X49+PPA!X50+FBT!X30+TRE!X30+MAE!X30+TEL!X30+WWP!X30+OIS!X30</f>
        <v>311.93989681857266</v>
      </c>
      <c r="Y49" s="206">
        <f>ISI!Y45+NFM!Y61+CHI!Y50+NMM!Y49+PPA!Y50+FBT!Y30+TRE!Y30+MAE!Y30+TEL!Y30+WWP!Y30+OIS!Y30</f>
        <v>247.70713671539127</v>
      </c>
    </row>
    <row r="50" spans="1:25" ht="12" customHeight="1" x14ac:dyDescent="0.25">
      <c r="A50" s="21" t="s">
        <v>40</v>
      </c>
      <c r="B50" s="207">
        <f>ISI!B46+NFM!B62+CHI!B51+NMM!B50+PPA!B51+FBT!B31+TRE!B31+MAE!B31+TEL!B31+WWP!B31+OIS!B31</f>
        <v>3428.0309544282027</v>
      </c>
      <c r="C50" s="207">
        <f>ISI!C46+NFM!C62+CHI!C51+NMM!C50+PPA!C51+FBT!C31+TRE!C31+MAE!C31+TEL!C31+WWP!C31+OIS!C31</f>
        <v>3372.6569217540837</v>
      </c>
      <c r="D50" s="207">
        <f>ISI!D46+NFM!D62+CHI!D51+NMM!D50+PPA!D51+FBT!D31+TRE!D31+MAE!D31+TEL!D31+WWP!D31+OIS!D31</f>
        <v>3347.6354256233876</v>
      </c>
      <c r="E50" s="207">
        <f>ISI!E46+NFM!E62+CHI!E51+NMM!E50+PPA!E51+FBT!E31+TRE!E31+MAE!E31+TEL!E31+WWP!E31+OIS!E31</f>
        <v>3441.6165090283739</v>
      </c>
      <c r="F50" s="207">
        <f>ISI!F46+NFM!F62+CHI!F51+NMM!F50+PPA!F51+FBT!F31+TRE!F31+MAE!F31+TEL!F31+WWP!F31+OIS!F31</f>
        <v>3402.9578675838343</v>
      </c>
      <c r="G50" s="207">
        <f>ISI!G46+NFM!G62+CHI!G51+NMM!G50+PPA!G51+FBT!G31+TRE!G31+MAE!G31+TEL!G31+WWP!G31+OIS!G31</f>
        <v>3385.2794496990546</v>
      </c>
      <c r="H50" s="207">
        <f>ISI!H46+NFM!H62+CHI!H51+NMM!H50+PPA!H51+FBT!H31+TRE!H31+MAE!H31+TEL!H31+WWP!H31+OIS!H31</f>
        <v>3576.5950128976779</v>
      </c>
      <c r="I50" s="207">
        <f>ISI!I46+NFM!I62+CHI!I51+NMM!I50+PPA!I51+FBT!I31+TRE!I31+MAE!I31+TEL!I31+WWP!I31+OIS!I31</f>
        <v>3558.0739466895957</v>
      </c>
      <c r="J50" s="207">
        <f>ISI!J46+NFM!J62+CHI!J51+NMM!J50+PPA!J51+FBT!J31+TRE!J31+MAE!J31+TEL!J31+WWP!J31+OIS!J31</f>
        <v>3462.2098022355976</v>
      </c>
      <c r="K50" s="207">
        <f>ISI!K46+NFM!K62+CHI!K51+NMM!K50+PPA!K51+FBT!K31+TRE!K31+MAE!K31+TEL!K31+WWP!K31+OIS!K31</f>
        <v>2951.2639724849523</v>
      </c>
      <c r="L50" s="207">
        <f>ISI!L46+NFM!L62+CHI!L51+NMM!L50+PPA!L51+FBT!L31+TRE!L31+MAE!L31+TEL!L31+WWP!L31+OIS!L31</f>
        <v>3426.7325881341367</v>
      </c>
      <c r="M50" s="207">
        <f>ISI!M46+NFM!M62+CHI!M51+NMM!M50+PPA!M51+FBT!M31+TRE!M31+MAE!M31+TEL!M31+WWP!M31+OIS!M31</f>
        <v>3375.7265692175401</v>
      </c>
      <c r="N50" s="207">
        <f>ISI!N46+NFM!N62+CHI!N51+NMM!N50+PPA!N51+FBT!N31+TRE!N31+MAE!N31+TEL!N31+WWP!N31+OIS!N31</f>
        <v>3291.4273430782455</v>
      </c>
      <c r="O50" s="207">
        <f>ISI!O46+NFM!O62+CHI!O51+NMM!O50+PPA!O51+FBT!O31+TRE!O31+MAE!O31+TEL!O31+WWP!O31+OIS!O31</f>
        <v>3248.366294067067</v>
      </c>
      <c r="P50" s="207">
        <f>ISI!P46+NFM!P62+CHI!P51+NMM!P50+PPA!P51+FBT!P31+TRE!P31+MAE!P31+TEL!P31+WWP!P31+OIS!P31</f>
        <v>3262.5537403267408</v>
      </c>
      <c r="Q50" s="207">
        <f>ISI!Q46+NFM!Q62+CHI!Q51+NMM!Q50+PPA!Q51+FBT!Q31+TRE!Q31+MAE!Q31+TEL!Q31+WWP!Q31+OIS!Q31</f>
        <v>3275.4858125537407</v>
      </c>
      <c r="R50" s="207">
        <f>ISI!R46+NFM!R62+CHI!R51+NMM!R50+PPA!R51+FBT!R31+TRE!R31+MAE!R31+TEL!R31+WWP!R31+OIS!R31</f>
        <v>3298.6500429922617</v>
      </c>
      <c r="S50" s="207">
        <f>ISI!S46+NFM!S62+CHI!S51+NMM!S50+PPA!S51+FBT!S31+TRE!S31+MAE!S31+TEL!S31+WWP!S31+OIS!S31</f>
        <v>3317.6182287188303</v>
      </c>
      <c r="T50" s="207">
        <f>ISI!T46+NFM!T62+CHI!T51+NMM!T50+PPA!T51+FBT!T31+TRE!T31+MAE!T31+TEL!T31+WWP!T31+OIS!T31</f>
        <v>3354.2132416165086</v>
      </c>
      <c r="U50" s="207">
        <f>ISI!U46+NFM!U62+CHI!U51+NMM!U50+PPA!U51+FBT!U31+TRE!U31+MAE!U31+TEL!U31+WWP!U31+OIS!U31</f>
        <v>3290.2321582115219</v>
      </c>
      <c r="V50" s="207">
        <f>ISI!V46+NFM!V62+CHI!V51+NMM!V50+PPA!V51+FBT!V31+TRE!V31+MAE!V31+TEL!V31+WWP!V31+OIS!V31</f>
        <v>3138.7790197764393</v>
      </c>
      <c r="W50" s="207">
        <f>ISI!W46+NFM!W62+CHI!W51+NMM!W50+PPA!W51+FBT!W31+TRE!W31+MAE!W31+TEL!W31+WWP!W31+OIS!W31</f>
        <v>3244.0928632846085</v>
      </c>
      <c r="X50" s="207">
        <f>ISI!X46+NFM!X62+CHI!X51+NMM!X50+PPA!X51+FBT!X31+TRE!X31+MAE!X31+TEL!X31+WWP!X31+OIS!X31</f>
        <v>3069.9312123817708</v>
      </c>
      <c r="Y50" s="207">
        <f>ISI!Y46+NFM!Y62+CHI!Y51+NMM!Y50+PPA!Y51+FBT!Y31+TRE!Y31+MAE!Y31+TEL!Y31+WWP!Y31+OIS!Y31</f>
        <v>2884.006878761822</v>
      </c>
    </row>
    <row r="51" spans="1:25" ht="12" customHeight="1" x14ac:dyDescent="0.25">
      <c r="A51" s="31" t="s">
        <v>79</v>
      </c>
      <c r="B51" s="210">
        <f t="shared" ref="B51:Y51" si="4">SUM(B52,B55,B61,B65,B69,B73:B78)</f>
        <v>11592.05038693035</v>
      </c>
      <c r="C51" s="210">
        <f t="shared" si="4"/>
        <v>11637.648796216679</v>
      </c>
      <c r="D51" s="210">
        <f t="shared" si="4"/>
        <v>11324.084780739469</v>
      </c>
      <c r="E51" s="210">
        <f t="shared" si="4"/>
        <v>11375.189595872744</v>
      </c>
      <c r="F51" s="210">
        <f t="shared" si="4"/>
        <v>10557.457695614788</v>
      </c>
      <c r="G51" s="210">
        <f t="shared" si="4"/>
        <v>10570.207136715391</v>
      </c>
      <c r="H51" s="210">
        <f t="shared" si="4"/>
        <v>10666.103783319</v>
      </c>
      <c r="I51" s="210">
        <f t="shared" si="4"/>
        <v>10158.81582115219</v>
      </c>
      <c r="J51" s="210">
        <f t="shared" si="4"/>
        <v>9957.6978503869286</v>
      </c>
      <c r="K51" s="210">
        <f t="shared" si="4"/>
        <v>9650.0718830610513</v>
      </c>
      <c r="L51" s="210">
        <f t="shared" si="4"/>
        <v>10916.250816852968</v>
      </c>
      <c r="M51" s="210">
        <f t="shared" si="4"/>
        <v>10518.68065348237</v>
      </c>
      <c r="N51" s="210">
        <f t="shared" si="4"/>
        <v>10499.401547721409</v>
      </c>
      <c r="O51" s="210">
        <f t="shared" si="4"/>
        <v>10741.36388650043</v>
      </c>
      <c r="P51" s="210">
        <f t="shared" si="4"/>
        <v>10561.057953568354</v>
      </c>
      <c r="Q51" s="210">
        <f t="shared" si="4"/>
        <v>10570.767497850391</v>
      </c>
      <c r="R51" s="210">
        <f t="shared" si="4"/>
        <v>10633.040756663799</v>
      </c>
      <c r="S51" s="210">
        <f t="shared" si="4"/>
        <v>10445.667583834909</v>
      </c>
      <c r="T51" s="210">
        <f t="shared" si="4"/>
        <v>10682.358125537403</v>
      </c>
      <c r="U51" s="210">
        <f t="shared" si="4"/>
        <v>10692.053998280313</v>
      </c>
      <c r="V51" s="210">
        <f t="shared" si="4"/>
        <v>10317.244797936366</v>
      </c>
      <c r="W51" s="210">
        <f t="shared" si="4"/>
        <v>10826.80713671539</v>
      </c>
      <c r="X51" s="210">
        <f t="shared" si="4"/>
        <v>9799.5621668099739</v>
      </c>
      <c r="Y51" s="210">
        <f t="shared" si="4"/>
        <v>9274.3916595012906</v>
      </c>
    </row>
    <row r="52" spans="1:25" ht="12" customHeight="1" x14ac:dyDescent="0.25">
      <c r="A52" s="17" t="s">
        <v>14</v>
      </c>
      <c r="B52" s="209">
        <f>ISI!B$47</f>
        <v>2408.91109200344</v>
      </c>
      <c r="C52" s="209">
        <f>ISI!C$47</f>
        <v>2171.3323731728287</v>
      </c>
      <c r="D52" s="209">
        <f>ISI!D$47</f>
        <v>2286.5940670679283</v>
      </c>
      <c r="E52" s="209">
        <f>ISI!E$47</f>
        <v>2413.9609630266568</v>
      </c>
      <c r="F52" s="209">
        <f>ISI!F$47</f>
        <v>2208.3548581255382</v>
      </c>
      <c r="G52" s="209">
        <f>ISI!G$47</f>
        <v>1940.1829750644888</v>
      </c>
      <c r="H52" s="209">
        <f>ISI!H$47</f>
        <v>1810.0866723989682</v>
      </c>
      <c r="I52" s="209">
        <f>ISI!I$47</f>
        <v>1725.6374892519345</v>
      </c>
      <c r="J52" s="209">
        <f>ISI!J$47</f>
        <v>1661.9758383490976</v>
      </c>
      <c r="K52" s="209">
        <f>ISI!K$47</f>
        <v>1001.299140154772</v>
      </c>
      <c r="L52" s="209">
        <f>ISI!L$47</f>
        <v>1228.7879047017286</v>
      </c>
      <c r="M52" s="209">
        <f>ISI!M$47</f>
        <v>1172.3244119921144</v>
      </c>
      <c r="N52" s="209">
        <f>ISI!N$47</f>
        <v>1088.1032356869141</v>
      </c>
      <c r="O52" s="209">
        <f>ISI!O$47</f>
        <v>1041.6430166794682</v>
      </c>
      <c r="P52" s="209">
        <f>ISI!P$47</f>
        <v>999.88534245490746</v>
      </c>
      <c r="Q52" s="209">
        <f>ISI!Q$47</f>
        <v>1030.7024995941238</v>
      </c>
      <c r="R52" s="209">
        <f>ISI!R$47</f>
        <v>1036.8621714488479</v>
      </c>
      <c r="S52" s="209">
        <f>ISI!S$47</f>
        <v>1072.2167042837275</v>
      </c>
      <c r="T52" s="209">
        <f>ISI!T$47</f>
        <v>1105.0135233240919</v>
      </c>
      <c r="U52" s="209">
        <f>ISI!U$47</f>
        <v>1036.6352679919205</v>
      </c>
      <c r="V52" s="209">
        <f>ISI!V$47</f>
        <v>992.63332844003799</v>
      </c>
      <c r="W52" s="209">
        <f>ISI!W$47</f>
        <v>1007.2377334574547</v>
      </c>
      <c r="X52" s="209">
        <f>ISI!X$47</f>
        <v>845.28014792417457</v>
      </c>
      <c r="Y52" s="209">
        <f>ISI!Y$47</f>
        <v>825.26587616072106</v>
      </c>
    </row>
    <row r="53" spans="1:25" ht="12" customHeight="1" x14ac:dyDescent="0.25">
      <c r="A53" s="18" t="s">
        <v>43</v>
      </c>
      <c r="B53" s="204">
        <f>ISI!B$48</f>
        <v>2102.9251926398852</v>
      </c>
      <c r="C53" s="204">
        <f>ISI!C$48</f>
        <v>1867.0729189576789</v>
      </c>
      <c r="D53" s="204">
        <f>ISI!D$48</f>
        <v>1961.538797685663</v>
      </c>
      <c r="E53" s="204">
        <f>ISI!E$48</f>
        <v>2083.4198344136212</v>
      </c>
      <c r="F53" s="204">
        <f>ISI!F$48</f>
        <v>1906.407978887891</v>
      </c>
      <c r="G53" s="204">
        <f>ISI!G$48</f>
        <v>1665.653508554019</v>
      </c>
      <c r="H53" s="204">
        <f>ISI!H$48</f>
        <v>1494.0744382176899</v>
      </c>
      <c r="I53" s="204">
        <f>ISI!I$48</f>
        <v>1385.979751306553</v>
      </c>
      <c r="J53" s="204">
        <f>ISI!J$48</f>
        <v>1362.1944273885599</v>
      </c>
      <c r="K53" s="204">
        <f>ISI!K$48</f>
        <v>746.07068179073553</v>
      </c>
      <c r="L53" s="204">
        <f>ISI!L$48</f>
        <v>968.63598553990391</v>
      </c>
      <c r="M53" s="204">
        <f>ISI!M$48</f>
        <v>926.36646039447737</v>
      </c>
      <c r="N53" s="204">
        <f>ISI!N$48</f>
        <v>846.44800553594746</v>
      </c>
      <c r="O53" s="204">
        <f>ISI!O$48</f>
        <v>830.69233232720944</v>
      </c>
      <c r="P53" s="204">
        <f>ISI!P$48</f>
        <v>802.76429598419452</v>
      </c>
      <c r="Q53" s="204">
        <f>ISI!Q$48</f>
        <v>819.45400211959452</v>
      </c>
      <c r="R53" s="204">
        <f>ISI!R$48</f>
        <v>844.98470943333712</v>
      </c>
      <c r="S53" s="204">
        <f>ISI!S$48</f>
        <v>869.01498593163751</v>
      </c>
      <c r="T53" s="204">
        <f>ISI!T$48</f>
        <v>877.85068994722928</v>
      </c>
      <c r="U53" s="204">
        <f>ISI!U$48</f>
        <v>831.37779847710942</v>
      </c>
      <c r="V53" s="204">
        <f>ISI!V$48</f>
        <v>807.29711053536289</v>
      </c>
      <c r="W53" s="204">
        <f>ISI!W$48</f>
        <v>815.3132204363277</v>
      </c>
      <c r="X53" s="204">
        <f>ISI!X$48</f>
        <v>683.51029228225684</v>
      </c>
      <c r="Y53" s="204">
        <f>ISI!Y$48</f>
        <v>673.43205664278844</v>
      </c>
    </row>
    <row r="54" spans="1:25" ht="12" customHeight="1" x14ac:dyDescent="0.25">
      <c r="A54" s="18" t="s">
        <v>44</v>
      </c>
      <c r="B54" s="204">
        <f>ISI!B$49</f>
        <v>305.98589936355478</v>
      </c>
      <c r="C54" s="204">
        <f>ISI!C$49</f>
        <v>304.25945421514979</v>
      </c>
      <c r="D54" s="204">
        <f>ISI!D$49</f>
        <v>325.05526938226558</v>
      </c>
      <c r="E54" s="204">
        <f>ISI!E$49</f>
        <v>330.54112861303548</v>
      </c>
      <c r="F54" s="204">
        <f>ISI!F$49</f>
        <v>301.94687923764712</v>
      </c>
      <c r="G54" s="204">
        <f>ISI!G$49</f>
        <v>274.52946651046972</v>
      </c>
      <c r="H54" s="204">
        <f>ISI!H$49</f>
        <v>316.01223418127819</v>
      </c>
      <c r="I54" s="204">
        <f>ISI!I$49</f>
        <v>339.6577379453816</v>
      </c>
      <c r="J54" s="204">
        <f>ISI!J$49</f>
        <v>299.78141096053753</v>
      </c>
      <c r="K54" s="204">
        <f>ISI!K$49</f>
        <v>255.2284583640365</v>
      </c>
      <c r="L54" s="204">
        <f>ISI!L$49</f>
        <v>260.15191916182471</v>
      </c>
      <c r="M54" s="204">
        <f>ISI!M$49</f>
        <v>245.95795159763699</v>
      </c>
      <c r="N54" s="204">
        <f>ISI!N$49</f>
        <v>241.65523015096659</v>
      </c>
      <c r="O54" s="204">
        <f>ISI!O$49</f>
        <v>210.95068435225889</v>
      </c>
      <c r="P54" s="204">
        <f>ISI!P$49</f>
        <v>197.121046470713</v>
      </c>
      <c r="Q54" s="204">
        <f>ISI!Q$49</f>
        <v>211.24849747452919</v>
      </c>
      <c r="R54" s="204">
        <f>ISI!R$49</f>
        <v>191.87746201551079</v>
      </c>
      <c r="S54" s="204">
        <f>ISI!S$49</f>
        <v>203.20171835209001</v>
      </c>
      <c r="T54" s="204">
        <f>ISI!T$49</f>
        <v>227.16283337686261</v>
      </c>
      <c r="U54" s="204">
        <f>ISI!U$49</f>
        <v>205.25746951481119</v>
      </c>
      <c r="V54" s="204">
        <f>ISI!V$49</f>
        <v>185.3362179046751</v>
      </c>
      <c r="W54" s="204">
        <f>ISI!W$49</f>
        <v>191.92451302112701</v>
      </c>
      <c r="X54" s="204">
        <f>ISI!X$49</f>
        <v>161.7698556419177</v>
      </c>
      <c r="Y54" s="204">
        <f>ISI!Y$49</f>
        <v>151.8338195179326</v>
      </c>
    </row>
    <row r="55" spans="1:25" ht="12" customHeight="1" x14ac:dyDescent="0.25">
      <c r="A55" s="19" t="s">
        <v>18</v>
      </c>
      <c r="B55" s="205">
        <f>NFM!B$63</f>
        <v>328.26337059329319</v>
      </c>
      <c r="C55" s="205">
        <f>NFM!C$63</f>
        <v>310.55288048151328</v>
      </c>
      <c r="D55" s="205">
        <f>NFM!D$63</f>
        <v>322.63989681857271</v>
      </c>
      <c r="E55" s="205">
        <f>NFM!E$63</f>
        <v>353.40739466895968</v>
      </c>
      <c r="F55" s="205">
        <f>NFM!F$63</f>
        <v>360.24729148753232</v>
      </c>
      <c r="G55" s="205">
        <f>NFM!G$63</f>
        <v>347.572656921754</v>
      </c>
      <c r="H55" s="205">
        <f>NFM!H$63</f>
        <v>353.6530524505589</v>
      </c>
      <c r="I55" s="205">
        <f>NFM!I$63</f>
        <v>353.78667239896811</v>
      </c>
      <c r="J55" s="205">
        <f>NFM!J$63</f>
        <v>335.4594153052451</v>
      </c>
      <c r="K55" s="205">
        <f>NFM!K$63</f>
        <v>218.52639724849519</v>
      </c>
      <c r="L55" s="205">
        <f>NFM!L$63</f>
        <v>294.53840197695672</v>
      </c>
      <c r="M55" s="205">
        <f>NFM!M$63</f>
        <v>288.29509983714541</v>
      </c>
      <c r="N55" s="205">
        <f>NFM!N$63</f>
        <v>289.72705946558472</v>
      </c>
      <c r="O55" s="205">
        <f>NFM!O$63</f>
        <v>289.48650314107471</v>
      </c>
      <c r="P55" s="205">
        <f>NFM!P$63</f>
        <v>285.07091028823692</v>
      </c>
      <c r="Q55" s="205">
        <f>NFM!Q$63</f>
        <v>286.41064000688573</v>
      </c>
      <c r="R55" s="205">
        <f>NFM!R$63</f>
        <v>284.51557483621838</v>
      </c>
      <c r="S55" s="205">
        <f>NFM!S$63</f>
        <v>291.43281013893647</v>
      </c>
      <c r="T55" s="205">
        <f>NFM!T$63</f>
        <v>303.59280563931873</v>
      </c>
      <c r="U55" s="205">
        <f>NFM!U$63</f>
        <v>299.48660014308439</v>
      </c>
      <c r="V55" s="205">
        <f>NFM!V$63</f>
        <v>276.78457901798492</v>
      </c>
      <c r="W55" s="205">
        <f>NFM!W$63</f>
        <v>299.83911439278569</v>
      </c>
      <c r="X55" s="205">
        <f>NFM!X$63</f>
        <v>283.86604468940942</v>
      </c>
      <c r="Y55" s="205">
        <f>NFM!Y$63</f>
        <v>276.5847056829661</v>
      </c>
    </row>
    <row r="56" spans="1:25" ht="12" customHeight="1" x14ac:dyDescent="0.25">
      <c r="A56" s="18" t="s">
        <v>45</v>
      </c>
      <c r="B56" s="204">
        <f>NFM!B$64</f>
        <v>0</v>
      </c>
      <c r="C56" s="204">
        <f>NFM!C$64</f>
        <v>0</v>
      </c>
      <c r="D56" s="204">
        <f>NFM!D$64</f>
        <v>0</v>
      </c>
      <c r="E56" s="204">
        <f>NFM!E$64</f>
        <v>0</v>
      </c>
      <c r="F56" s="204">
        <f>NFM!F$64</f>
        <v>0</v>
      </c>
      <c r="G56" s="204">
        <f>NFM!G$64</f>
        <v>0</v>
      </c>
      <c r="H56" s="204">
        <f>NFM!H$64</f>
        <v>0</v>
      </c>
      <c r="I56" s="204">
        <f>NFM!I$64</f>
        <v>0</v>
      </c>
      <c r="J56" s="204">
        <f>NFM!J$64</f>
        <v>0</v>
      </c>
      <c r="K56" s="204">
        <f>NFM!K$64</f>
        <v>0</v>
      </c>
      <c r="L56" s="204">
        <f>NFM!L$64</f>
        <v>0</v>
      </c>
      <c r="M56" s="204">
        <f>NFM!M$64</f>
        <v>0</v>
      </c>
      <c r="N56" s="204">
        <f>NFM!N$64</f>
        <v>0</v>
      </c>
      <c r="O56" s="204">
        <f>NFM!O$64</f>
        <v>0</v>
      </c>
      <c r="P56" s="204">
        <f>NFM!P$64</f>
        <v>0</v>
      </c>
      <c r="Q56" s="204">
        <f>NFM!Q$64</f>
        <v>0</v>
      </c>
      <c r="R56" s="204">
        <f>NFM!R$64</f>
        <v>0</v>
      </c>
      <c r="S56" s="204">
        <f>NFM!S$64</f>
        <v>0</v>
      </c>
      <c r="T56" s="204">
        <f>NFM!T$64</f>
        <v>0</v>
      </c>
      <c r="U56" s="204">
        <f>NFM!U$64</f>
        <v>0</v>
      </c>
      <c r="V56" s="204">
        <f>NFM!V$64</f>
        <v>0</v>
      </c>
      <c r="W56" s="204">
        <f>NFM!W$64</f>
        <v>0</v>
      </c>
      <c r="X56" s="204">
        <f>NFM!X$64</f>
        <v>0</v>
      </c>
      <c r="Y56" s="204">
        <f>NFM!Y$64</f>
        <v>0</v>
      </c>
    </row>
    <row r="57" spans="1:25" ht="12" customHeight="1" x14ac:dyDescent="0.25">
      <c r="A57" s="18" t="s">
        <v>58</v>
      </c>
      <c r="B57" s="204">
        <f>NFM!B$65</f>
        <v>0</v>
      </c>
      <c r="C57" s="204">
        <f>NFM!C$65</f>
        <v>0</v>
      </c>
      <c r="D57" s="204">
        <f>NFM!D$65</f>
        <v>0</v>
      </c>
      <c r="E57" s="204">
        <f>NFM!E$65</f>
        <v>0</v>
      </c>
      <c r="F57" s="204">
        <f>NFM!F$65</f>
        <v>0</v>
      </c>
      <c r="G57" s="204">
        <f>NFM!G$65</f>
        <v>0</v>
      </c>
      <c r="H57" s="204">
        <f>NFM!H$65</f>
        <v>0</v>
      </c>
      <c r="I57" s="204">
        <f>NFM!I$65</f>
        <v>0</v>
      </c>
      <c r="J57" s="204">
        <f>NFM!J$65</f>
        <v>0</v>
      </c>
      <c r="K57" s="204">
        <f>NFM!K$65</f>
        <v>0</v>
      </c>
      <c r="L57" s="204">
        <f>NFM!L$65</f>
        <v>0</v>
      </c>
      <c r="M57" s="204">
        <f>NFM!M$65</f>
        <v>0</v>
      </c>
      <c r="N57" s="204">
        <f>NFM!N$65</f>
        <v>0</v>
      </c>
      <c r="O57" s="204">
        <f>NFM!O$65</f>
        <v>0</v>
      </c>
      <c r="P57" s="204">
        <f>NFM!P$65</f>
        <v>0</v>
      </c>
      <c r="Q57" s="204">
        <f>NFM!Q$65</f>
        <v>0</v>
      </c>
      <c r="R57" s="204">
        <f>NFM!R$65</f>
        <v>0</v>
      </c>
      <c r="S57" s="204">
        <f>NFM!S$65</f>
        <v>0</v>
      </c>
      <c r="T57" s="204">
        <f>NFM!T$65</f>
        <v>0</v>
      </c>
      <c r="U57" s="204">
        <f>NFM!U$65</f>
        <v>0</v>
      </c>
      <c r="V57" s="204">
        <f>NFM!V$65</f>
        <v>0</v>
      </c>
      <c r="W57" s="204">
        <f>NFM!W$65</f>
        <v>0</v>
      </c>
      <c r="X57" s="204">
        <f>NFM!X$65</f>
        <v>0</v>
      </c>
      <c r="Y57" s="204">
        <f>NFM!Y$65</f>
        <v>0</v>
      </c>
    </row>
    <row r="58" spans="1:25" ht="12" customHeight="1" x14ac:dyDescent="0.25">
      <c r="A58" s="22" t="s">
        <v>46</v>
      </c>
      <c r="B58" s="211">
        <f>NFM!B$66</f>
        <v>0</v>
      </c>
      <c r="C58" s="211">
        <f>NFM!C$66</f>
        <v>0</v>
      </c>
      <c r="D58" s="211">
        <f>NFM!D$66</f>
        <v>0</v>
      </c>
      <c r="E58" s="211">
        <f>NFM!E$66</f>
        <v>0</v>
      </c>
      <c r="F58" s="211">
        <f>NFM!F$66</f>
        <v>0</v>
      </c>
      <c r="G58" s="211">
        <f>NFM!G$66</f>
        <v>0</v>
      </c>
      <c r="H58" s="211">
        <f>NFM!H$66</f>
        <v>0</v>
      </c>
      <c r="I58" s="211">
        <f>NFM!I$66</f>
        <v>0</v>
      </c>
      <c r="J58" s="211">
        <f>NFM!J$66</f>
        <v>0</v>
      </c>
      <c r="K58" s="211">
        <f>NFM!K$66</f>
        <v>0</v>
      </c>
      <c r="L58" s="211">
        <f>NFM!L$66</f>
        <v>0</v>
      </c>
      <c r="M58" s="211">
        <f>NFM!M$66</f>
        <v>0</v>
      </c>
      <c r="N58" s="211">
        <f>NFM!N$66</f>
        <v>0</v>
      </c>
      <c r="O58" s="211">
        <f>NFM!O$66</f>
        <v>0</v>
      </c>
      <c r="P58" s="211">
        <f>NFM!P$66</f>
        <v>0</v>
      </c>
      <c r="Q58" s="211">
        <f>NFM!Q$66</f>
        <v>0</v>
      </c>
      <c r="R58" s="211">
        <f>NFM!R$66</f>
        <v>0</v>
      </c>
      <c r="S58" s="211">
        <f>NFM!S$66</f>
        <v>0</v>
      </c>
      <c r="T58" s="211">
        <f>NFM!T$66</f>
        <v>0</v>
      </c>
      <c r="U58" s="211">
        <f>NFM!U$66</f>
        <v>0</v>
      </c>
      <c r="V58" s="211">
        <f>NFM!V$66</f>
        <v>0</v>
      </c>
      <c r="W58" s="211">
        <f>NFM!W$66</f>
        <v>0</v>
      </c>
      <c r="X58" s="211">
        <f>NFM!X$66</f>
        <v>0</v>
      </c>
      <c r="Y58" s="211">
        <f>NFM!Y$66</f>
        <v>0</v>
      </c>
    </row>
    <row r="59" spans="1:25" ht="12" customHeight="1" x14ac:dyDescent="0.25">
      <c r="A59" s="23" t="s">
        <v>80</v>
      </c>
      <c r="B59" s="212">
        <f>NFM!B$67</f>
        <v>0</v>
      </c>
      <c r="C59" s="212">
        <f>NFM!C$67</f>
        <v>0</v>
      </c>
      <c r="D59" s="212">
        <f>NFM!D$67</f>
        <v>0</v>
      </c>
      <c r="E59" s="212">
        <f>NFM!E$67</f>
        <v>0</v>
      </c>
      <c r="F59" s="212">
        <f>NFM!F$67</f>
        <v>0</v>
      </c>
      <c r="G59" s="212">
        <f>NFM!G$67</f>
        <v>0</v>
      </c>
      <c r="H59" s="212">
        <f>NFM!H$67</f>
        <v>0</v>
      </c>
      <c r="I59" s="212">
        <f>NFM!I$67</f>
        <v>0</v>
      </c>
      <c r="J59" s="212">
        <f>NFM!J$67</f>
        <v>0</v>
      </c>
      <c r="K59" s="212">
        <f>NFM!K$67</f>
        <v>0</v>
      </c>
      <c r="L59" s="212">
        <f>NFM!L$67</f>
        <v>0</v>
      </c>
      <c r="M59" s="212">
        <f>NFM!M$67</f>
        <v>0</v>
      </c>
      <c r="N59" s="212">
        <f>NFM!N$67</f>
        <v>0</v>
      </c>
      <c r="O59" s="212">
        <f>NFM!O$67</f>
        <v>0</v>
      </c>
      <c r="P59" s="212">
        <f>NFM!P$67</f>
        <v>0</v>
      </c>
      <c r="Q59" s="212">
        <f>NFM!Q$67</f>
        <v>0</v>
      </c>
      <c r="R59" s="212">
        <f>NFM!R$67</f>
        <v>0</v>
      </c>
      <c r="S59" s="212">
        <f>NFM!S$67</f>
        <v>0</v>
      </c>
      <c r="T59" s="212">
        <f>NFM!T$67</f>
        <v>0</v>
      </c>
      <c r="U59" s="212">
        <f>NFM!U$67</f>
        <v>0</v>
      </c>
      <c r="V59" s="212">
        <f>NFM!V$67</f>
        <v>0</v>
      </c>
      <c r="W59" s="212">
        <f>NFM!W$67</f>
        <v>0</v>
      </c>
      <c r="X59" s="212">
        <f>NFM!X$67</f>
        <v>0</v>
      </c>
      <c r="Y59" s="212">
        <f>NFM!Y$67</f>
        <v>0</v>
      </c>
    </row>
    <row r="60" spans="1:25" ht="12" customHeight="1" x14ac:dyDescent="0.25">
      <c r="A60" s="18" t="s">
        <v>47</v>
      </c>
      <c r="B60" s="204">
        <f>NFM!B$68</f>
        <v>328.26337059329319</v>
      </c>
      <c r="C60" s="204">
        <f>NFM!C$68</f>
        <v>310.55288048151328</v>
      </c>
      <c r="D60" s="204">
        <f>NFM!D$68</f>
        <v>322.63989681857271</v>
      </c>
      <c r="E60" s="204">
        <f>NFM!E$68</f>
        <v>353.40739466895968</v>
      </c>
      <c r="F60" s="204">
        <f>NFM!F$68</f>
        <v>360.24729148753232</v>
      </c>
      <c r="G60" s="204">
        <f>NFM!G$68</f>
        <v>347.572656921754</v>
      </c>
      <c r="H60" s="204">
        <f>NFM!H$68</f>
        <v>353.6530524505589</v>
      </c>
      <c r="I60" s="204">
        <f>NFM!I$68</f>
        <v>353.78667239896811</v>
      </c>
      <c r="J60" s="204">
        <f>NFM!J$68</f>
        <v>335.4594153052451</v>
      </c>
      <c r="K60" s="204">
        <f>NFM!K$68</f>
        <v>218.52639724849519</v>
      </c>
      <c r="L60" s="204">
        <f>NFM!L$68</f>
        <v>294.53840197695672</v>
      </c>
      <c r="M60" s="204">
        <f>NFM!M$68</f>
        <v>288.29509983714541</v>
      </c>
      <c r="N60" s="204">
        <f>NFM!N$68</f>
        <v>289.72705946558472</v>
      </c>
      <c r="O60" s="204">
        <f>NFM!O$68</f>
        <v>289.48650314107471</v>
      </c>
      <c r="P60" s="204">
        <f>NFM!P$68</f>
        <v>285.07091028823692</v>
      </c>
      <c r="Q60" s="204">
        <f>NFM!Q$68</f>
        <v>286.41064000688573</v>
      </c>
      <c r="R60" s="204">
        <f>NFM!R$68</f>
        <v>284.51557483621838</v>
      </c>
      <c r="S60" s="204">
        <f>NFM!S$68</f>
        <v>291.43281013893647</v>
      </c>
      <c r="T60" s="204">
        <f>NFM!T$68</f>
        <v>303.59280563931873</v>
      </c>
      <c r="U60" s="204">
        <f>NFM!U$68</f>
        <v>299.48660014308439</v>
      </c>
      <c r="V60" s="204">
        <f>NFM!V$68</f>
        <v>276.78457901798492</v>
      </c>
      <c r="W60" s="204">
        <f>NFM!W$68</f>
        <v>299.83911439278569</v>
      </c>
      <c r="X60" s="204">
        <f>NFM!X$68</f>
        <v>283.86604468940942</v>
      </c>
      <c r="Y60" s="204">
        <f>NFM!Y$68</f>
        <v>276.5847056829661</v>
      </c>
    </row>
    <row r="61" spans="1:25" ht="12" customHeight="1" x14ac:dyDescent="0.25">
      <c r="A61" s="19" t="s">
        <v>19</v>
      </c>
      <c r="B61" s="205">
        <f>CHI!B$52</f>
        <v>3149.7522785898527</v>
      </c>
      <c r="C61" s="205">
        <f>CHI!C$52</f>
        <v>3136.771969045571</v>
      </c>
      <c r="D61" s="205">
        <f>CHI!D$52</f>
        <v>3142.767067927774</v>
      </c>
      <c r="E61" s="205">
        <f>CHI!E$52</f>
        <v>3197.43276010318</v>
      </c>
      <c r="F61" s="205">
        <f>CHI!F$52</f>
        <v>2825.3677558039572</v>
      </c>
      <c r="G61" s="205">
        <f>CHI!G$52</f>
        <v>2993.7925193465171</v>
      </c>
      <c r="H61" s="205">
        <f>CHI!H$52</f>
        <v>3036.3245915735179</v>
      </c>
      <c r="I61" s="205">
        <f>CHI!I$52</f>
        <v>3005.1400687876185</v>
      </c>
      <c r="J61" s="205">
        <f>CHI!J$52</f>
        <v>2826.8176268271691</v>
      </c>
      <c r="K61" s="205">
        <f>CHI!K$52</f>
        <v>3666.7868443680131</v>
      </c>
      <c r="L61" s="205">
        <f>CHI!L$52</f>
        <v>4155.3868312985642</v>
      </c>
      <c r="M61" s="205">
        <f>CHI!M$52</f>
        <v>3908.1508813732471</v>
      </c>
      <c r="N61" s="205">
        <f>CHI!N$52</f>
        <v>4005.2438109321015</v>
      </c>
      <c r="O61" s="205">
        <f>CHI!O$52</f>
        <v>4158.389931660412</v>
      </c>
      <c r="P61" s="205">
        <f>CHI!P$52</f>
        <v>4274.1033605463517</v>
      </c>
      <c r="Q61" s="205">
        <f>CHI!Q$52</f>
        <v>4275.6046119249386</v>
      </c>
      <c r="R61" s="205">
        <f>CHI!R$52</f>
        <v>4288.8594736947816</v>
      </c>
      <c r="S61" s="205">
        <f>CHI!S$52</f>
        <v>4140.3380550975626</v>
      </c>
      <c r="T61" s="205">
        <f>CHI!T$52</f>
        <v>4173.3783180382379</v>
      </c>
      <c r="U61" s="205">
        <f>CHI!U$52</f>
        <v>3970.9874031394547</v>
      </c>
      <c r="V61" s="205">
        <f>CHI!V$52</f>
        <v>4048.1790607359699</v>
      </c>
      <c r="W61" s="205">
        <f>CHI!W$52</f>
        <v>4227.6036118753327</v>
      </c>
      <c r="X61" s="205">
        <f>CHI!X$52</f>
        <v>3676.0182795725618</v>
      </c>
      <c r="Y61" s="205">
        <f>CHI!Y$52</f>
        <v>3414.4226335566827</v>
      </c>
    </row>
    <row r="62" spans="1:25" ht="12" customHeight="1" x14ac:dyDescent="0.25">
      <c r="A62" s="18" t="s">
        <v>59</v>
      </c>
      <c r="B62" s="204">
        <f>CHI!B$53</f>
        <v>1622.698782417694</v>
      </c>
      <c r="C62" s="204">
        <f>CHI!C$53</f>
        <v>1619.3022820042224</v>
      </c>
      <c r="D62" s="204">
        <f>CHI!D$53</f>
        <v>1699.5010182111109</v>
      </c>
      <c r="E62" s="204">
        <f>CHI!E$53</f>
        <v>1829.3701548403842</v>
      </c>
      <c r="F62" s="204">
        <f>CHI!F$53</f>
        <v>1614.7935741119345</v>
      </c>
      <c r="G62" s="204">
        <f>CHI!G$53</f>
        <v>1700.2450137637461</v>
      </c>
      <c r="H62" s="204">
        <f>CHI!H$53</f>
        <v>2091.7896090005079</v>
      </c>
      <c r="I62" s="204">
        <f>CHI!I$53</f>
        <v>2328.9810381801508</v>
      </c>
      <c r="J62" s="204">
        <f>CHI!J$53</f>
        <v>2379.4530644833594</v>
      </c>
      <c r="K62" s="204">
        <f>CHI!K$53</f>
        <v>2685.373364945608</v>
      </c>
      <c r="L62" s="204">
        <f>CHI!L$53</f>
        <v>3088.373848262202</v>
      </c>
      <c r="M62" s="204">
        <f>CHI!M$53</f>
        <v>2956.1602835861686</v>
      </c>
      <c r="N62" s="204">
        <f>CHI!N$53</f>
        <v>3116.7766260989792</v>
      </c>
      <c r="O62" s="204">
        <f>CHI!O$53</f>
        <v>3202.6248213479275</v>
      </c>
      <c r="P62" s="204">
        <f>CHI!P$53</f>
        <v>3136.3379274442914</v>
      </c>
      <c r="Q62" s="204">
        <f>CHI!Q$53</f>
        <v>3334.3424210465637</v>
      </c>
      <c r="R62" s="204">
        <f>CHI!R$53</f>
        <v>3649.0522630329751</v>
      </c>
      <c r="S62" s="204">
        <f>CHI!S$53</f>
        <v>3468.0642618327283</v>
      </c>
      <c r="T62" s="204">
        <f>CHI!T$53</f>
        <v>3063.4807878896063</v>
      </c>
      <c r="U62" s="204">
        <f>CHI!U$53</f>
        <v>2952.7801574949672</v>
      </c>
      <c r="V62" s="204">
        <f>CHI!V$53</f>
        <v>3362.8620604841753</v>
      </c>
      <c r="W62" s="204">
        <f>CHI!W$53</f>
        <v>3510.5915967178853</v>
      </c>
      <c r="X62" s="204">
        <f>CHI!X$53</f>
        <v>2902.3471599302047</v>
      </c>
      <c r="Y62" s="204">
        <f>CHI!Y$53</f>
        <v>2512.0530828521432</v>
      </c>
    </row>
    <row r="63" spans="1:25" ht="12" customHeight="1" x14ac:dyDescent="0.25">
      <c r="A63" s="18" t="s">
        <v>49</v>
      </c>
      <c r="B63" s="204">
        <f>CHI!B$54</f>
        <v>1384.981686827319</v>
      </c>
      <c r="C63" s="204">
        <f>CHI!C$54</f>
        <v>1359.512437479214</v>
      </c>
      <c r="D63" s="204">
        <f>CHI!D$54</f>
        <v>1277.5376277506809</v>
      </c>
      <c r="E63" s="204">
        <f>CHI!E$54</f>
        <v>1193.2419259688261</v>
      </c>
      <c r="F63" s="204">
        <f>CHI!F$54</f>
        <v>1046.537101666971</v>
      </c>
      <c r="G63" s="204">
        <f>CHI!G$54</f>
        <v>1094.805546423092</v>
      </c>
      <c r="H63" s="204">
        <f>CHI!H$54</f>
        <v>788.78159259921756</v>
      </c>
      <c r="I63" s="204">
        <f>CHI!I$54</f>
        <v>482.22584656743811</v>
      </c>
      <c r="J63" s="204">
        <f>CHI!J$54</f>
        <v>280.73133410267133</v>
      </c>
      <c r="K63" s="204">
        <f>CHI!K$54</f>
        <v>823.63904548718028</v>
      </c>
      <c r="L63" s="204">
        <f>CHI!L$54</f>
        <v>895.93483265898567</v>
      </c>
      <c r="M63" s="204">
        <f>CHI!M$54</f>
        <v>797.1038107420801</v>
      </c>
      <c r="N63" s="204">
        <f>CHI!N$54</f>
        <v>723.02818607512108</v>
      </c>
      <c r="O63" s="204">
        <f>CHI!O$54</f>
        <v>782.49196614510072</v>
      </c>
      <c r="P63" s="204">
        <f>CHI!P$54</f>
        <v>966.98584009546801</v>
      </c>
      <c r="Q63" s="204">
        <f>CHI!Q$54</f>
        <v>766.4198291701482</v>
      </c>
      <c r="R63" s="204">
        <f>CHI!R$54</f>
        <v>453.69848800966167</v>
      </c>
      <c r="S63" s="204">
        <f>CHI!S$54</f>
        <v>490.04153951495329</v>
      </c>
      <c r="T63" s="204">
        <f>CHI!T$54</f>
        <v>926.41611235938922</v>
      </c>
      <c r="U63" s="204">
        <f>CHI!U$54</f>
        <v>818.88317953194326</v>
      </c>
      <c r="V63" s="204">
        <f>CHI!V$54</f>
        <v>502.39209340169418</v>
      </c>
      <c r="W63" s="204">
        <f>CHI!W$54</f>
        <v>549.53566090121319</v>
      </c>
      <c r="X63" s="204">
        <f>CHI!X$54</f>
        <v>615.158651886553</v>
      </c>
      <c r="Y63" s="204">
        <f>CHI!Y$54</f>
        <v>740.46307942311216</v>
      </c>
    </row>
    <row r="64" spans="1:25" ht="12" customHeight="1" x14ac:dyDescent="0.25">
      <c r="A64" s="18" t="s">
        <v>50</v>
      </c>
      <c r="B64" s="204">
        <f>CHI!B$55</f>
        <v>142.07180934483941</v>
      </c>
      <c r="C64" s="204">
        <f>CHI!C$55</f>
        <v>157.95724956213479</v>
      </c>
      <c r="D64" s="204">
        <f>CHI!D$55</f>
        <v>165.72842196598171</v>
      </c>
      <c r="E64" s="204">
        <f>CHI!E$55</f>
        <v>174.82067929396979</v>
      </c>
      <c r="F64" s="204">
        <f>CHI!F$55</f>
        <v>164.03708002505141</v>
      </c>
      <c r="G64" s="204">
        <f>CHI!G$55</f>
        <v>198.7419591596792</v>
      </c>
      <c r="H64" s="204">
        <f>CHI!H$55</f>
        <v>155.75338997379231</v>
      </c>
      <c r="I64" s="204">
        <f>CHI!I$55</f>
        <v>193.93318404002969</v>
      </c>
      <c r="J64" s="204">
        <f>CHI!J$55</f>
        <v>166.6332282411388</v>
      </c>
      <c r="K64" s="204">
        <f>CHI!K$55</f>
        <v>157.77443393522501</v>
      </c>
      <c r="L64" s="204">
        <f>CHI!L$55</f>
        <v>171.0781503773766</v>
      </c>
      <c r="M64" s="204">
        <f>CHI!M$55</f>
        <v>154.8867870449985</v>
      </c>
      <c r="N64" s="204">
        <f>CHI!N$55</f>
        <v>165.4389987580013</v>
      </c>
      <c r="O64" s="204">
        <f>CHI!O$55</f>
        <v>173.27314416738321</v>
      </c>
      <c r="P64" s="204">
        <f>CHI!P$55</f>
        <v>170.77959300659219</v>
      </c>
      <c r="Q64" s="204">
        <f>CHI!Q$55</f>
        <v>174.84236170822589</v>
      </c>
      <c r="R64" s="204">
        <f>CHI!R$55</f>
        <v>186.10872265214491</v>
      </c>
      <c r="S64" s="204">
        <f>CHI!S$55</f>
        <v>182.23225374988061</v>
      </c>
      <c r="T64" s="204">
        <f>CHI!T$55</f>
        <v>183.4814177892425</v>
      </c>
      <c r="U64" s="204">
        <f>CHI!U$55</f>
        <v>199.32406611254419</v>
      </c>
      <c r="V64" s="204">
        <f>CHI!V$55</f>
        <v>182.92490685010031</v>
      </c>
      <c r="W64" s="204">
        <f>CHI!W$55</f>
        <v>167.47635425623389</v>
      </c>
      <c r="X64" s="204">
        <f>CHI!X$55</f>
        <v>158.51246775580401</v>
      </c>
      <c r="Y64" s="204">
        <f>CHI!Y$55</f>
        <v>161.9064712814274</v>
      </c>
    </row>
    <row r="65" spans="1:25" ht="12" customHeight="1" x14ac:dyDescent="0.25">
      <c r="A65" s="19" t="s">
        <v>20</v>
      </c>
      <c r="B65" s="205">
        <f>NMM!B$51</f>
        <v>1478.7319862424765</v>
      </c>
      <c r="C65" s="205">
        <f>NMM!C$51</f>
        <v>1379.293981083405</v>
      </c>
      <c r="D65" s="205">
        <f>NMM!D$51</f>
        <v>1338.0839208942389</v>
      </c>
      <c r="E65" s="205">
        <f>NMM!E$51</f>
        <v>1517.840670679278</v>
      </c>
      <c r="F65" s="205">
        <f>NMM!F$51</f>
        <v>1444.209716251075</v>
      </c>
      <c r="G65" s="205">
        <f>NMM!G$51</f>
        <v>1486.7790197764405</v>
      </c>
      <c r="H65" s="205">
        <f>NMM!H$51</f>
        <v>1552.7593293207219</v>
      </c>
      <c r="I65" s="205">
        <f>NMM!I$51</f>
        <v>1442.947635425623</v>
      </c>
      <c r="J65" s="205">
        <f>NMM!J$51</f>
        <v>1500.8454858125535</v>
      </c>
      <c r="K65" s="205">
        <f>NMM!K$51</f>
        <v>1244.1592433361998</v>
      </c>
      <c r="L65" s="205">
        <f>NMM!L$51</f>
        <v>1254.7978814015269</v>
      </c>
      <c r="M65" s="205">
        <f>NMM!M$51</f>
        <v>1445.4450625900915</v>
      </c>
      <c r="N65" s="205">
        <f>NMM!N$51</f>
        <v>1360.657101269815</v>
      </c>
      <c r="O65" s="205">
        <f>NMM!O$51</f>
        <v>1372.738839729361</v>
      </c>
      <c r="P65" s="205">
        <f>NMM!P$51</f>
        <v>1377.4988127377121</v>
      </c>
      <c r="Q65" s="205">
        <f>NMM!Q$51</f>
        <v>1362.9716043883661</v>
      </c>
      <c r="R65" s="205">
        <f>NMM!R$51</f>
        <v>1382.6272600008842</v>
      </c>
      <c r="S65" s="205">
        <f>NMM!S$51</f>
        <v>1265.0977608334872</v>
      </c>
      <c r="T65" s="205">
        <f>NMM!T$51</f>
        <v>1328.1771454451778</v>
      </c>
      <c r="U65" s="205">
        <f>NMM!U$51</f>
        <v>1361.4271392554706</v>
      </c>
      <c r="V65" s="205">
        <f>NMM!V$51</f>
        <v>1255.2370661311591</v>
      </c>
      <c r="W65" s="205">
        <f>NMM!W$51</f>
        <v>1354.4224013111952</v>
      </c>
      <c r="X65" s="205">
        <f>NMM!X$51</f>
        <v>1263.4499876472414</v>
      </c>
      <c r="Y65" s="205">
        <f>NMM!Y$51</f>
        <v>1171.9856668241152</v>
      </c>
    </row>
    <row r="66" spans="1:25" ht="12" customHeight="1" x14ac:dyDescent="0.25">
      <c r="A66" s="18" t="s">
        <v>51</v>
      </c>
      <c r="B66" s="204">
        <f>NMM!B$52</f>
        <v>579.36000000000013</v>
      </c>
      <c r="C66" s="204">
        <f>NMM!C$52</f>
        <v>523.78063073624503</v>
      </c>
      <c r="D66" s="204">
        <f>NMM!D$52</f>
        <v>510.53153659121932</v>
      </c>
      <c r="E66" s="204">
        <f>NMM!E$52</f>
        <v>506.17698645899321</v>
      </c>
      <c r="F66" s="204">
        <f>NMM!F$52</f>
        <v>530.73282906612258</v>
      </c>
      <c r="G66" s="204">
        <f>NMM!G$52</f>
        <v>591.71133201975476</v>
      </c>
      <c r="H66" s="204">
        <f>NMM!H$52</f>
        <v>581.04049891700447</v>
      </c>
      <c r="I66" s="204">
        <f>NMM!I$52</f>
        <v>486.83629078671049</v>
      </c>
      <c r="J66" s="204">
        <f>NMM!J$52</f>
        <v>504.43911025436643</v>
      </c>
      <c r="K66" s="204">
        <f>NMM!K$52</f>
        <v>445.92767538622229</v>
      </c>
      <c r="L66" s="204">
        <f>NMM!L$52</f>
        <v>460.44973942083692</v>
      </c>
      <c r="M66" s="204">
        <f>NMM!M$52</f>
        <v>530.89461310256399</v>
      </c>
      <c r="N66" s="204">
        <f>NMM!N$52</f>
        <v>481.42809964586968</v>
      </c>
      <c r="O66" s="204">
        <f>NMM!O$52</f>
        <v>492.93717252099498</v>
      </c>
      <c r="P66" s="204">
        <f>NMM!P$52</f>
        <v>474.36218976725132</v>
      </c>
      <c r="Q66" s="204">
        <f>NMM!Q$52</f>
        <v>435.13720983433922</v>
      </c>
      <c r="R66" s="204">
        <f>NMM!R$52</f>
        <v>468.46578660421119</v>
      </c>
      <c r="S66" s="204">
        <f>NMM!S$52</f>
        <v>434.66887103033503</v>
      </c>
      <c r="T66" s="204">
        <f>NMM!T$52</f>
        <v>463.38735295933441</v>
      </c>
      <c r="U66" s="204">
        <f>NMM!U$52</f>
        <v>487.80544753655818</v>
      </c>
      <c r="V66" s="204">
        <f>NMM!V$52</f>
        <v>467.0105060789752</v>
      </c>
      <c r="W66" s="204">
        <f>NMM!W$52</f>
        <v>462.25800750937771</v>
      </c>
      <c r="X66" s="204">
        <f>NMM!X$52</f>
        <v>493.47436923389978</v>
      </c>
      <c r="Y66" s="204">
        <f>NMM!Y$52</f>
        <v>408.03139902595461</v>
      </c>
    </row>
    <row r="67" spans="1:25" ht="12" customHeight="1" x14ac:dyDescent="0.25">
      <c r="A67" s="18" t="s">
        <v>52</v>
      </c>
      <c r="B67" s="204">
        <f>NMM!B$53</f>
        <v>496.63907543189453</v>
      </c>
      <c r="C67" s="204">
        <f>NMM!C$53</f>
        <v>466.63435544963153</v>
      </c>
      <c r="D67" s="204">
        <f>NMM!D$53</f>
        <v>431.89517600603091</v>
      </c>
      <c r="E67" s="204">
        <f>NMM!E$53</f>
        <v>581.76466751369048</v>
      </c>
      <c r="F67" s="204">
        <f>NMM!F$53</f>
        <v>472.04298850032569</v>
      </c>
      <c r="G67" s="204">
        <f>NMM!G$53</f>
        <v>455.30478558522532</v>
      </c>
      <c r="H67" s="204">
        <f>NMM!H$53</f>
        <v>497.98163097369331</v>
      </c>
      <c r="I67" s="204">
        <f>NMM!I$53</f>
        <v>501.95362719773578</v>
      </c>
      <c r="J67" s="204">
        <f>NMM!J$53</f>
        <v>529.63540607655409</v>
      </c>
      <c r="K67" s="204">
        <f>NMM!K$53</f>
        <v>428.0768849126689</v>
      </c>
      <c r="L67" s="204">
        <f>NMM!L$53</f>
        <v>443.80200337026349</v>
      </c>
      <c r="M67" s="204">
        <f>NMM!M$53</f>
        <v>586.53272822885356</v>
      </c>
      <c r="N67" s="204">
        <f>NMM!N$53</f>
        <v>605.10959592583276</v>
      </c>
      <c r="O67" s="204">
        <f>NMM!O$53</f>
        <v>633.72478480603195</v>
      </c>
      <c r="P67" s="204">
        <f>NMM!P$53</f>
        <v>638.74006224565119</v>
      </c>
      <c r="Q67" s="204">
        <f>NMM!Q$53</f>
        <v>695.8882220518542</v>
      </c>
      <c r="R67" s="204">
        <f>NMM!R$53</f>
        <v>637.43414639130879</v>
      </c>
      <c r="S67" s="204">
        <f>NMM!S$53</f>
        <v>532.52568491100897</v>
      </c>
      <c r="T67" s="204">
        <f>NMM!T$53</f>
        <v>575.36343262665366</v>
      </c>
      <c r="U67" s="204">
        <f>NMM!U$53</f>
        <v>611.55215481954815</v>
      </c>
      <c r="V67" s="204">
        <f>NMM!V$53</f>
        <v>577.66529388640106</v>
      </c>
      <c r="W67" s="204">
        <f>NMM!W$53</f>
        <v>616.47137103151533</v>
      </c>
      <c r="X67" s="204">
        <f>NMM!X$53</f>
        <v>501.71752784510431</v>
      </c>
      <c r="Y67" s="204">
        <f>NMM!Y$53</f>
        <v>525.4021461233574</v>
      </c>
    </row>
    <row r="68" spans="1:25" ht="12" customHeight="1" x14ac:dyDescent="0.25">
      <c r="A68" s="18" t="s">
        <v>60</v>
      </c>
      <c r="B68" s="204">
        <f>NMM!B$54</f>
        <v>402.73291081058198</v>
      </c>
      <c r="C68" s="204">
        <f>NMM!C$54</f>
        <v>388.8789948975284</v>
      </c>
      <c r="D68" s="204">
        <f>NMM!D$54</f>
        <v>395.65720829698859</v>
      </c>
      <c r="E68" s="204">
        <f>NMM!E$54</f>
        <v>429.89901670659413</v>
      </c>
      <c r="F68" s="204">
        <f>NMM!F$54</f>
        <v>441.4338986846268</v>
      </c>
      <c r="G68" s="204">
        <f>NMM!G$54</f>
        <v>439.76290217146033</v>
      </c>
      <c r="H68" s="204">
        <f>NMM!H$54</f>
        <v>473.73719943002419</v>
      </c>
      <c r="I68" s="204">
        <f>NMM!I$54</f>
        <v>454.15771744117683</v>
      </c>
      <c r="J68" s="204">
        <f>NMM!J$54</f>
        <v>466.77096948163302</v>
      </c>
      <c r="K68" s="204">
        <f>NMM!K$54</f>
        <v>370.15468303730847</v>
      </c>
      <c r="L68" s="204">
        <f>NMM!L$54</f>
        <v>350.54613861042651</v>
      </c>
      <c r="M68" s="204">
        <f>NMM!M$54</f>
        <v>328.01772125867382</v>
      </c>
      <c r="N68" s="204">
        <f>NMM!N$54</f>
        <v>274.11940569811259</v>
      </c>
      <c r="O68" s="204">
        <f>NMM!O$54</f>
        <v>246.07688240233409</v>
      </c>
      <c r="P68" s="204">
        <f>NMM!P$54</f>
        <v>264.39656072480972</v>
      </c>
      <c r="Q68" s="204">
        <f>NMM!Q$54</f>
        <v>231.94617250217269</v>
      </c>
      <c r="R68" s="204">
        <f>NMM!R$54</f>
        <v>276.72732700536437</v>
      </c>
      <c r="S68" s="204">
        <f>NMM!S$54</f>
        <v>297.90320489214321</v>
      </c>
      <c r="T68" s="204">
        <f>NMM!T$54</f>
        <v>289.42635985918957</v>
      </c>
      <c r="U68" s="204">
        <f>NMM!U$54</f>
        <v>262.06953689936421</v>
      </c>
      <c r="V68" s="204">
        <f>NMM!V$54</f>
        <v>210.5612661657828</v>
      </c>
      <c r="W68" s="204">
        <f>NMM!W$54</f>
        <v>275.69302277030221</v>
      </c>
      <c r="X68" s="204">
        <f>NMM!X$54</f>
        <v>268.25809056823738</v>
      </c>
      <c r="Y68" s="204">
        <f>NMM!Y$54</f>
        <v>238.5521216748032</v>
      </c>
    </row>
    <row r="69" spans="1:25" ht="12" customHeight="1" x14ac:dyDescent="0.25">
      <c r="A69" s="19" t="s">
        <v>21</v>
      </c>
      <c r="B69" s="205">
        <f>PPA!B$52</f>
        <v>533.57996560619074</v>
      </c>
      <c r="C69" s="205">
        <f>PPA!C$52</f>
        <v>512.78168529664674</v>
      </c>
      <c r="D69" s="205">
        <f>PPA!D$52</f>
        <v>556.25296646603601</v>
      </c>
      <c r="E69" s="205">
        <f>PPA!E$52</f>
        <v>605.58546861564923</v>
      </c>
      <c r="F69" s="205">
        <f>PPA!F$52</f>
        <v>679.24256233877895</v>
      </c>
      <c r="G69" s="205">
        <f>PPA!G$52</f>
        <v>736.74282029234723</v>
      </c>
      <c r="H69" s="205">
        <f>PPA!H$52</f>
        <v>736.4858985382632</v>
      </c>
      <c r="I69" s="205">
        <f>PPA!I$52</f>
        <v>750.34763542562325</v>
      </c>
      <c r="J69" s="205">
        <f>PPA!J$52</f>
        <v>762.53843508168552</v>
      </c>
      <c r="K69" s="205">
        <f>PPA!K$52</f>
        <v>752.14221840068774</v>
      </c>
      <c r="L69" s="205">
        <f>PPA!L$52</f>
        <v>769.37984915826212</v>
      </c>
      <c r="M69" s="205">
        <f>PPA!M$52</f>
        <v>691.39510909234855</v>
      </c>
      <c r="N69" s="205">
        <f>PPA!N$52</f>
        <v>668.32244281980866</v>
      </c>
      <c r="O69" s="205">
        <f>PPA!O$52</f>
        <v>735.08706196305468</v>
      </c>
      <c r="P69" s="205">
        <f>PPA!P$52</f>
        <v>719.52961339814669</v>
      </c>
      <c r="Q69" s="205">
        <f>PPA!Q$52</f>
        <v>707.08274708915656</v>
      </c>
      <c r="R69" s="205">
        <f>PPA!R$52</f>
        <v>733.12281548448595</v>
      </c>
      <c r="S69" s="205">
        <f>PPA!S$52</f>
        <v>699.26573985238917</v>
      </c>
      <c r="T69" s="205">
        <f>PPA!T$52</f>
        <v>691.03714081484986</v>
      </c>
      <c r="U69" s="205">
        <f>PPA!U$52</f>
        <v>643.52464564680633</v>
      </c>
      <c r="V69" s="205">
        <f>PPA!V$52</f>
        <v>583.01517385503519</v>
      </c>
      <c r="W69" s="205">
        <f>PPA!W$52</f>
        <v>628.52767267110005</v>
      </c>
      <c r="X69" s="205">
        <f>PPA!X$52</f>
        <v>611.77515614536719</v>
      </c>
      <c r="Y69" s="205">
        <f>PPA!Y$52</f>
        <v>558.47389150968013</v>
      </c>
    </row>
    <row r="70" spans="1:25" ht="12" customHeight="1" x14ac:dyDescent="0.25">
      <c r="A70" s="18" t="s">
        <v>54</v>
      </c>
      <c r="B70" s="204">
        <f>PPA!B$53</f>
        <v>88.699459100888618</v>
      </c>
      <c r="C70" s="204">
        <f>PPA!C$53</f>
        <v>84.903393555865591</v>
      </c>
      <c r="D70" s="204">
        <f>PPA!D$53</f>
        <v>101.4156545228464</v>
      </c>
      <c r="E70" s="204">
        <f>PPA!E$53</f>
        <v>107.2872799921542</v>
      </c>
      <c r="F70" s="204">
        <f>PPA!F$53</f>
        <v>128.80508004386411</v>
      </c>
      <c r="G70" s="204">
        <f>PPA!G$53</f>
        <v>134.38211825322651</v>
      </c>
      <c r="H70" s="204">
        <f>PPA!H$53</f>
        <v>140.59316803330341</v>
      </c>
      <c r="I70" s="204">
        <f>PPA!I$53</f>
        <v>143.87795371724849</v>
      </c>
      <c r="J70" s="204">
        <f>PPA!J$53</f>
        <v>175.19189987214881</v>
      </c>
      <c r="K70" s="204">
        <f>PPA!K$53</f>
        <v>139.75458267649839</v>
      </c>
      <c r="L70" s="204">
        <f>PPA!L$53</f>
        <v>104.7002278589115</v>
      </c>
      <c r="M70" s="204">
        <f>PPA!M$53</f>
        <v>101.6464131353121</v>
      </c>
      <c r="N70" s="204">
        <f>PPA!N$53</f>
        <v>100.8727892883595</v>
      </c>
      <c r="O70" s="204">
        <f>PPA!O$53</f>
        <v>112.7400598139657</v>
      </c>
      <c r="P70" s="204">
        <f>PPA!P$53</f>
        <v>112.663167338411</v>
      </c>
      <c r="Q70" s="204">
        <f>PPA!Q$53</f>
        <v>110.0309887039561</v>
      </c>
      <c r="R70" s="204">
        <f>PPA!R$53</f>
        <v>117.58164656046669</v>
      </c>
      <c r="S70" s="204">
        <f>PPA!S$53</f>
        <v>119.578362082797</v>
      </c>
      <c r="T70" s="204">
        <f>PPA!T$53</f>
        <v>124.3998606244086</v>
      </c>
      <c r="U70" s="204">
        <f>PPA!U$53</f>
        <v>149.97249891175809</v>
      </c>
      <c r="V70" s="204">
        <f>PPA!V$53</f>
        <v>134.16692655200811</v>
      </c>
      <c r="W70" s="204">
        <f>PPA!W$53</f>
        <v>98.037321916630319</v>
      </c>
      <c r="X70" s="204">
        <f>PPA!X$53</f>
        <v>48.131025209712377</v>
      </c>
      <c r="Y70" s="204">
        <f>PPA!Y$53</f>
        <v>42.616510070402953</v>
      </c>
    </row>
    <row r="71" spans="1:25" ht="12" customHeight="1" x14ac:dyDescent="0.25">
      <c r="A71" s="18" t="s">
        <v>61</v>
      </c>
      <c r="B71" s="204">
        <f>PPA!B$54</f>
        <v>332.25556854821309</v>
      </c>
      <c r="C71" s="204">
        <f>PPA!C$54</f>
        <v>319.6433331316149</v>
      </c>
      <c r="D71" s="204">
        <f>PPA!D$54</f>
        <v>337.4266895906228</v>
      </c>
      <c r="E71" s="204">
        <f>PPA!E$54</f>
        <v>370.47475028831161</v>
      </c>
      <c r="F71" s="204">
        <f>PPA!F$54</f>
        <v>407.06693547479711</v>
      </c>
      <c r="G71" s="204">
        <f>PPA!G$54</f>
        <v>446.85333711868321</v>
      </c>
      <c r="H71" s="204">
        <f>PPA!H$54</f>
        <v>440.43959512550703</v>
      </c>
      <c r="I71" s="204">
        <f>PPA!I$54</f>
        <v>448.09069199115129</v>
      </c>
      <c r="J71" s="204">
        <f>PPA!J$54</f>
        <v>426.39438281115548</v>
      </c>
      <c r="K71" s="204">
        <f>PPA!K$54</f>
        <v>453.62985593002611</v>
      </c>
      <c r="L71" s="204">
        <f>PPA!L$54</f>
        <v>502.28342323662758</v>
      </c>
      <c r="M71" s="204">
        <f>PPA!M$54</f>
        <v>443.81306065465822</v>
      </c>
      <c r="N71" s="204">
        <f>PPA!N$54</f>
        <v>426.38406166201207</v>
      </c>
      <c r="O71" s="204">
        <f>PPA!O$54</f>
        <v>467.18912501141818</v>
      </c>
      <c r="P71" s="204">
        <f>PPA!P$54</f>
        <v>452.34031631864468</v>
      </c>
      <c r="Q71" s="204">
        <f>PPA!Q$54</f>
        <v>444.34324591744462</v>
      </c>
      <c r="R71" s="204">
        <f>PPA!R$54</f>
        <v>464.45561432384739</v>
      </c>
      <c r="S71" s="204">
        <f>PPA!S$54</f>
        <v>438.35867804665332</v>
      </c>
      <c r="T71" s="204">
        <f>PPA!T$54</f>
        <v>431.21523949110048</v>
      </c>
      <c r="U71" s="204">
        <f>PPA!U$54</f>
        <v>360.72994362049781</v>
      </c>
      <c r="V71" s="204">
        <f>PPA!V$54</f>
        <v>315.30831226911101</v>
      </c>
      <c r="W71" s="204">
        <f>PPA!W$54</f>
        <v>403.26621776507449</v>
      </c>
      <c r="X71" s="204">
        <f>PPA!X$54</f>
        <v>449.16577037388919</v>
      </c>
      <c r="Y71" s="204">
        <f>PPA!Y$54</f>
        <v>411.3530143129567</v>
      </c>
    </row>
    <row r="72" spans="1:25" ht="12" customHeight="1" x14ac:dyDescent="0.25">
      <c r="A72" s="18" t="s">
        <v>62</v>
      </c>
      <c r="B72" s="204">
        <f>PPA!B$55</f>
        <v>112.6249379570891</v>
      </c>
      <c r="C72" s="204">
        <f>PPA!C$55</f>
        <v>108.2349586091663</v>
      </c>
      <c r="D72" s="204">
        <f>PPA!D$55</f>
        <v>117.4106223525668</v>
      </c>
      <c r="E72" s="204">
        <f>PPA!E$55</f>
        <v>127.8234383351834</v>
      </c>
      <c r="F72" s="204">
        <f>PPA!F$55</f>
        <v>143.37054682011771</v>
      </c>
      <c r="G72" s="204">
        <f>PPA!G$55</f>
        <v>155.5073649204376</v>
      </c>
      <c r="H72" s="204">
        <f>PPA!H$55</f>
        <v>155.4531353794527</v>
      </c>
      <c r="I72" s="204">
        <f>PPA!I$55</f>
        <v>158.3789897172235</v>
      </c>
      <c r="J72" s="204">
        <f>PPA!J$55</f>
        <v>160.9521523983812</v>
      </c>
      <c r="K72" s="204">
        <f>PPA!K$55</f>
        <v>158.75777979416321</v>
      </c>
      <c r="L72" s="204">
        <f>PPA!L$55</f>
        <v>162.39619806272299</v>
      </c>
      <c r="M72" s="204">
        <f>PPA!M$55</f>
        <v>145.9356353023783</v>
      </c>
      <c r="N72" s="204">
        <f>PPA!N$55</f>
        <v>141.0655918694371</v>
      </c>
      <c r="O72" s="204">
        <f>PPA!O$55</f>
        <v>155.15787713767079</v>
      </c>
      <c r="P72" s="204">
        <f>PPA!P$55</f>
        <v>154.52612974109101</v>
      </c>
      <c r="Q72" s="204">
        <f>PPA!Q$55</f>
        <v>152.70851246775581</v>
      </c>
      <c r="R72" s="204">
        <f>PPA!R$55</f>
        <v>151.08555460017189</v>
      </c>
      <c r="S72" s="204">
        <f>PPA!S$55</f>
        <v>141.32869972293881</v>
      </c>
      <c r="T72" s="204">
        <f>PPA!T$55</f>
        <v>135.42204069934081</v>
      </c>
      <c r="U72" s="204">
        <f>PPA!U$55</f>
        <v>132.82220311455049</v>
      </c>
      <c r="V72" s="204">
        <f>PPA!V$55</f>
        <v>133.53993503391609</v>
      </c>
      <c r="W72" s="204">
        <f>PPA!W$55</f>
        <v>127.2241329893952</v>
      </c>
      <c r="X72" s="204">
        <f>PPA!X$55</f>
        <v>114.4783605617656</v>
      </c>
      <c r="Y72" s="204">
        <f>PPA!Y$55</f>
        <v>104.5043671263205</v>
      </c>
    </row>
    <row r="73" spans="1:25" ht="12" customHeight="1" x14ac:dyDescent="0.25">
      <c r="A73" s="20" t="s">
        <v>63</v>
      </c>
      <c r="B73" s="206">
        <f>FBT!B$12</f>
        <v>725.73929492691309</v>
      </c>
      <c r="C73" s="206">
        <f>FBT!C$12</f>
        <v>715.6316423043852</v>
      </c>
      <c r="D73" s="206">
        <f>FBT!D$12</f>
        <v>718.19750644883925</v>
      </c>
      <c r="E73" s="206">
        <f>FBT!E$12</f>
        <v>1042.1527944969901</v>
      </c>
      <c r="F73" s="206">
        <f>FBT!F$12</f>
        <v>1162.2299226139289</v>
      </c>
      <c r="G73" s="206">
        <f>FBT!G$12</f>
        <v>1137.6135855545999</v>
      </c>
      <c r="H73" s="206">
        <f>FBT!H$12</f>
        <v>1095.933276010318</v>
      </c>
      <c r="I73" s="206">
        <f>FBT!I$12</f>
        <v>1105.5728288908001</v>
      </c>
      <c r="J73" s="206">
        <f>FBT!J$12</f>
        <v>1152.4778159931211</v>
      </c>
      <c r="K73" s="206">
        <f>FBT!K$12</f>
        <v>1203.6317282889081</v>
      </c>
      <c r="L73" s="206">
        <f>FBT!L$12</f>
        <v>1390.40759036238</v>
      </c>
      <c r="M73" s="206">
        <f>FBT!M$12</f>
        <v>1323.188804747193</v>
      </c>
      <c r="N73" s="206">
        <f>FBT!N$12</f>
        <v>1340.1491522057649</v>
      </c>
      <c r="O73" s="206">
        <f>FBT!O$12</f>
        <v>1366.405451639813</v>
      </c>
      <c r="P73" s="206">
        <f>FBT!P$12</f>
        <v>1421.0960663656499</v>
      </c>
      <c r="Q73" s="206">
        <f>FBT!Q$12</f>
        <v>1464.6746248309589</v>
      </c>
      <c r="R73" s="206">
        <f>FBT!R$12</f>
        <v>1476.6869665261299</v>
      </c>
      <c r="S73" s="206">
        <f>FBT!S$12</f>
        <v>1516.7861658639711</v>
      </c>
      <c r="T73" s="206">
        <f>FBT!T$12</f>
        <v>1610.180652451292</v>
      </c>
      <c r="U73" s="206">
        <f>FBT!U$12</f>
        <v>1665.3476113400841</v>
      </c>
      <c r="V73" s="206">
        <f>FBT!V$12</f>
        <v>1545.7683228894371</v>
      </c>
      <c r="W73" s="206">
        <f>FBT!W$12</f>
        <v>1606.026387820777</v>
      </c>
      <c r="X73" s="206">
        <f>FBT!X$12</f>
        <v>1574.3486536403179</v>
      </c>
      <c r="Y73" s="206">
        <f>FBT!Y$12</f>
        <v>1556.5322258038991</v>
      </c>
    </row>
    <row r="74" spans="1:25" ht="12" customHeight="1" x14ac:dyDescent="0.25">
      <c r="A74" s="14" t="s">
        <v>64</v>
      </c>
      <c r="B74" s="204">
        <f>TRE!B$12</f>
        <v>207.05012897678421</v>
      </c>
      <c r="C74" s="204">
        <f>TRE!C$12</f>
        <v>207.8162510748065</v>
      </c>
      <c r="D74" s="204">
        <f>TRE!D$12</f>
        <v>226.91186586414449</v>
      </c>
      <c r="E74" s="204">
        <f>TRE!E$12</f>
        <v>226.8276010318142</v>
      </c>
      <c r="F74" s="204">
        <f>TRE!F$12</f>
        <v>182.5294926913156</v>
      </c>
      <c r="G74" s="204">
        <f>TRE!G$12</f>
        <v>194.00945829750651</v>
      </c>
      <c r="H74" s="204">
        <f>TRE!H$12</f>
        <v>186.70429922613931</v>
      </c>
      <c r="I74" s="204">
        <f>TRE!I$12</f>
        <v>174.6565778159931</v>
      </c>
      <c r="J74" s="204">
        <f>TRE!J$12</f>
        <v>173.45993121238169</v>
      </c>
      <c r="K74" s="204">
        <f>TRE!K$12</f>
        <v>155.16294067067929</v>
      </c>
      <c r="L74" s="204">
        <f>TRE!L$12</f>
        <v>179.43078591591731</v>
      </c>
      <c r="M74" s="204">
        <f>TRE!M$12</f>
        <v>182.03637430157471</v>
      </c>
      <c r="N74" s="204">
        <f>TRE!N$12</f>
        <v>182.3742582480622</v>
      </c>
      <c r="O74" s="204">
        <f>TRE!O$12</f>
        <v>188.87794512765021</v>
      </c>
      <c r="P74" s="204">
        <f>TRE!P$12</f>
        <v>147.1341611142048</v>
      </c>
      <c r="Q74" s="204">
        <f>TRE!Q$12</f>
        <v>119.6743531088288</v>
      </c>
      <c r="R74" s="204">
        <f>TRE!R$12</f>
        <v>117.6898983974758</v>
      </c>
      <c r="S74" s="204">
        <f>TRE!S$12</f>
        <v>118.5207677127308</v>
      </c>
      <c r="T74" s="204">
        <f>TRE!T$12</f>
        <v>127.0093890894469</v>
      </c>
      <c r="U74" s="204">
        <f>TRE!U$12</f>
        <v>121.8259736552162</v>
      </c>
      <c r="V74" s="204">
        <f>TRE!V$12</f>
        <v>106.71319265402209</v>
      </c>
      <c r="W74" s="204">
        <f>TRE!W$12</f>
        <v>113.6800481210621</v>
      </c>
      <c r="X74" s="204">
        <f>TRE!X$12</f>
        <v>93.600020189216281</v>
      </c>
      <c r="Y74" s="204">
        <f>TRE!Y$12</f>
        <v>89.185684375409323</v>
      </c>
    </row>
    <row r="75" spans="1:25" ht="12" customHeight="1" x14ac:dyDescent="0.25">
      <c r="A75" s="14" t="s">
        <v>65</v>
      </c>
      <c r="B75" s="204">
        <f>MAE!B$12</f>
        <v>263.91771281169378</v>
      </c>
      <c r="C75" s="204">
        <f>MAE!C$12</f>
        <v>250.06663800515901</v>
      </c>
      <c r="D75" s="204">
        <f>MAE!D$12</f>
        <v>272.30533104041268</v>
      </c>
      <c r="E75" s="204">
        <f>MAE!E$12</f>
        <v>342.97067927772991</v>
      </c>
      <c r="F75" s="204">
        <f>MAE!F$12</f>
        <v>363.61840068787632</v>
      </c>
      <c r="G75" s="204">
        <f>MAE!G$12</f>
        <v>396.99036973344801</v>
      </c>
      <c r="H75" s="204">
        <f>MAE!H$12</f>
        <v>390.07506448839212</v>
      </c>
      <c r="I75" s="204">
        <f>MAE!I$12</f>
        <v>377.7558899398108</v>
      </c>
      <c r="J75" s="204">
        <f>MAE!J$12</f>
        <v>350.76646603611363</v>
      </c>
      <c r="K75" s="204">
        <f>MAE!K$12</f>
        <v>305.68022355975933</v>
      </c>
      <c r="L75" s="204">
        <f>MAE!L$12</f>
        <v>342.09670119769407</v>
      </c>
      <c r="M75" s="204">
        <f>MAE!M$12</f>
        <v>349.81064797128482</v>
      </c>
      <c r="N75" s="204">
        <f>MAE!N$12</f>
        <v>341.83025538223262</v>
      </c>
      <c r="O75" s="204">
        <f>MAE!O$12</f>
        <v>343.97366345101642</v>
      </c>
      <c r="P75" s="204">
        <f>MAE!P$12</f>
        <v>290.73354926579742</v>
      </c>
      <c r="Q75" s="204">
        <f>MAE!Q$12</f>
        <v>298.87963824483148</v>
      </c>
      <c r="R75" s="204">
        <f>MAE!R$12</f>
        <v>282.32549223329829</v>
      </c>
      <c r="S75" s="204">
        <f>MAE!S$12</f>
        <v>292.83180287217908</v>
      </c>
      <c r="T75" s="204">
        <f>MAE!T$12</f>
        <v>282.80376393063221</v>
      </c>
      <c r="U75" s="204">
        <f>MAE!U$12</f>
        <v>282.55701294550028</v>
      </c>
      <c r="V75" s="204">
        <f>MAE!V$12</f>
        <v>284.45554821841881</v>
      </c>
      <c r="W75" s="204">
        <f>MAE!W$12</f>
        <v>281.14506347893621</v>
      </c>
      <c r="X75" s="204">
        <f>MAE!X$12</f>
        <v>254.98614452668829</v>
      </c>
      <c r="Y75" s="204">
        <f>MAE!Y$12</f>
        <v>250.30955897958569</v>
      </c>
    </row>
    <row r="76" spans="1:25" ht="12" customHeight="1" x14ac:dyDescent="0.25">
      <c r="A76" s="14" t="s">
        <v>66</v>
      </c>
      <c r="B76" s="204">
        <f>TEL!B$12</f>
        <v>252.56104901117789</v>
      </c>
      <c r="C76" s="204">
        <f>TEL!C$12</f>
        <v>246.91117798796219</v>
      </c>
      <c r="D76" s="204">
        <f>TEL!D$12</f>
        <v>239.52364574376611</v>
      </c>
      <c r="E76" s="204">
        <f>TEL!E$12</f>
        <v>344.01504729148752</v>
      </c>
      <c r="F76" s="204">
        <f>TEL!F$12</f>
        <v>309.72424763542551</v>
      </c>
      <c r="G76" s="204">
        <f>TEL!G$12</f>
        <v>296.44368013757531</v>
      </c>
      <c r="H76" s="204">
        <f>TEL!H$12</f>
        <v>294.24402407566629</v>
      </c>
      <c r="I76" s="204">
        <f>TEL!I$12</f>
        <v>276.51049011177992</v>
      </c>
      <c r="J76" s="204">
        <f>TEL!J$12</f>
        <v>227.65760963026639</v>
      </c>
      <c r="K76" s="204">
        <f>TEL!K$12</f>
        <v>205.5623387790198</v>
      </c>
      <c r="L76" s="204">
        <f>TEL!L$12</f>
        <v>211.77764964546401</v>
      </c>
      <c r="M76" s="204">
        <f>TEL!M$12</f>
        <v>213.20078803275391</v>
      </c>
      <c r="N76" s="204">
        <f>TEL!N$12</f>
        <v>207.8937574358674</v>
      </c>
      <c r="O76" s="204">
        <f>TEL!O$12</f>
        <v>217.2715843522773</v>
      </c>
      <c r="P76" s="204">
        <f>TEL!P$12</f>
        <v>178.96225779519989</v>
      </c>
      <c r="Q76" s="204">
        <f>TEL!Q$12</f>
        <v>189.261839283342</v>
      </c>
      <c r="R76" s="204">
        <f>TEL!R$12</f>
        <v>176.16048295969631</v>
      </c>
      <c r="S76" s="204">
        <f>TEL!S$12</f>
        <v>182.84422828060781</v>
      </c>
      <c r="T76" s="204">
        <f>TEL!T$12</f>
        <v>186.60831323236411</v>
      </c>
      <c r="U76" s="204">
        <f>TEL!U$12</f>
        <v>169.84679209196651</v>
      </c>
      <c r="V76" s="204">
        <f>TEL!V$12</f>
        <v>148.96191381441761</v>
      </c>
      <c r="W76" s="204">
        <f>TEL!W$12</f>
        <v>162.50022529351691</v>
      </c>
      <c r="X76" s="204">
        <f>TEL!X$12</f>
        <v>130.7053852715905</v>
      </c>
      <c r="Y76" s="204">
        <f>TEL!Y$12</f>
        <v>118.75124449760369</v>
      </c>
    </row>
    <row r="77" spans="1:25" ht="12" customHeight="1" x14ac:dyDescent="0.25">
      <c r="A77" s="14" t="s">
        <v>67</v>
      </c>
      <c r="B77" s="204">
        <f>WWP!B$12</f>
        <v>99.40292347377472</v>
      </c>
      <c r="C77" s="204">
        <f>WWP!C$12</f>
        <v>116.3275150472915</v>
      </c>
      <c r="D77" s="204">
        <f>WWP!D$12</f>
        <v>107.67171109200341</v>
      </c>
      <c r="E77" s="204">
        <f>WWP!E$12</f>
        <v>137.1834909716251</v>
      </c>
      <c r="F77" s="204">
        <f>WWP!F$12</f>
        <v>136.94926913155629</v>
      </c>
      <c r="G77" s="204">
        <f>WWP!G$12</f>
        <v>134.9964746345658</v>
      </c>
      <c r="H77" s="204">
        <f>WWP!H$12</f>
        <v>139.0896818572657</v>
      </c>
      <c r="I77" s="204">
        <f>WWP!I$12</f>
        <v>148.1572656921754</v>
      </c>
      <c r="J77" s="204">
        <f>WWP!J$12</f>
        <v>146.66362854686159</v>
      </c>
      <c r="K77" s="204">
        <f>WWP!K$12</f>
        <v>141.68039552880481</v>
      </c>
      <c r="L77" s="204">
        <f>WWP!L$12</f>
        <v>195.24006692155709</v>
      </c>
      <c r="M77" s="204">
        <f>WWP!M$12</f>
        <v>210.73859063180581</v>
      </c>
      <c r="N77" s="204">
        <f>WWP!N$12</f>
        <v>218.27548899886509</v>
      </c>
      <c r="O77" s="204">
        <f>WWP!O$12</f>
        <v>220.5878037062528</v>
      </c>
      <c r="P77" s="204">
        <f>WWP!P$12</f>
        <v>221.4205663777725</v>
      </c>
      <c r="Q77" s="204">
        <f>WWP!Q$12</f>
        <v>234.74948976847119</v>
      </c>
      <c r="R77" s="204">
        <f>WWP!R$12</f>
        <v>235.8903369856165</v>
      </c>
      <c r="S77" s="204">
        <f>WWP!S$12</f>
        <v>230.28675075050279</v>
      </c>
      <c r="T77" s="204">
        <f>WWP!T$12</f>
        <v>244.67848844323501</v>
      </c>
      <c r="U77" s="204">
        <f>WWP!U$12</f>
        <v>255.75077922917629</v>
      </c>
      <c r="V77" s="204">
        <f>WWP!V$12</f>
        <v>263.09960507615398</v>
      </c>
      <c r="W77" s="204">
        <f>WWP!W$12</f>
        <v>283.87150866255422</v>
      </c>
      <c r="X77" s="204">
        <f>WWP!X$12</f>
        <v>267.37159886155621</v>
      </c>
      <c r="Y77" s="204">
        <f>WWP!Y$12</f>
        <v>289.68555643828842</v>
      </c>
    </row>
    <row r="78" spans="1:25" ht="12" customHeight="1" x14ac:dyDescent="0.25">
      <c r="A78" s="21" t="s">
        <v>68</v>
      </c>
      <c r="B78" s="207">
        <f>OIS!B$12</f>
        <v>2144.140584694755</v>
      </c>
      <c r="C78" s="207">
        <f>OIS!C$12</f>
        <v>2590.1626827171108</v>
      </c>
      <c r="D78" s="207">
        <f>OIS!D$12</f>
        <v>2113.1368013757551</v>
      </c>
      <c r="E78" s="207">
        <f>OIS!E$12</f>
        <v>1193.8127257093711</v>
      </c>
      <c r="F78" s="207">
        <f>OIS!F$12</f>
        <v>884.98417884780417</v>
      </c>
      <c r="G78" s="207">
        <f>OIS!G$12</f>
        <v>905.08357695614779</v>
      </c>
      <c r="H78" s="207">
        <f>OIS!H$12</f>
        <v>1070.7478933791899</v>
      </c>
      <c r="I78" s="207">
        <f>OIS!I$12</f>
        <v>798.30326741186468</v>
      </c>
      <c r="J78" s="207">
        <f>OIS!J$12</f>
        <v>819.03559759243387</v>
      </c>
      <c r="K78" s="207">
        <f>OIS!K$12</f>
        <v>755.44041272571167</v>
      </c>
      <c r="L78" s="207">
        <f>OIS!L$12</f>
        <v>894.40715427291548</v>
      </c>
      <c r="M78" s="207">
        <f>OIS!M$12</f>
        <v>734.09488291281195</v>
      </c>
      <c r="N78" s="207">
        <f>OIS!N$12</f>
        <v>796.824985276392</v>
      </c>
      <c r="O78" s="207">
        <f>OIS!O$12</f>
        <v>806.9020850500508</v>
      </c>
      <c r="P78" s="207">
        <f>OIS!P$12</f>
        <v>645.62331322437603</v>
      </c>
      <c r="Q78" s="207">
        <f>OIS!Q$12</f>
        <v>600.75544961048683</v>
      </c>
      <c r="R78" s="207">
        <f>OIS!R$12</f>
        <v>618.300284096366</v>
      </c>
      <c r="S78" s="207">
        <f>OIS!S$12</f>
        <v>636.0467981488141</v>
      </c>
      <c r="T78" s="207">
        <f>OIS!T$12</f>
        <v>629.87858512875653</v>
      </c>
      <c r="U78" s="207">
        <f>OIS!U$12</f>
        <v>884.66477284163159</v>
      </c>
      <c r="V78" s="207">
        <f>OIS!V$12</f>
        <v>812.3970071037312</v>
      </c>
      <c r="W78" s="207">
        <f>OIS!W$12</f>
        <v>861.95336963067609</v>
      </c>
      <c r="X78" s="207">
        <f>OIS!X$12</f>
        <v>798.16074834184917</v>
      </c>
      <c r="Y78" s="207">
        <f>OIS!Y$12</f>
        <v>723.19461567233884</v>
      </c>
    </row>
    <row r="80" spans="1:25" ht="12" customHeight="1" x14ac:dyDescent="0.25">
      <c r="A80" s="30" t="s">
        <v>81</v>
      </c>
      <c r="B80" s="203"/>
      <c r="C80" s="203"/>
      <c r="D80" s="203"/>
      <c r="E80" s="203"/>
      <c r="F80" s="203"/>
      <c r="G80" s="203"/>
      <c r="H80" s="203"/>
      <c r="I80" s="203"/>
      <c r="J80" s="203"/>
      <c r="K80" s="203"/>
      <c r="L80" s="203"/>
      <c r="M80" s="203"/>
      <c r="N80" s="203"/>
      <c r="O80" s="203"/>
      <c r="P80" s="203"/>
      <c r="Q80" s="203"/>
      <c r="R80" s="203"/>
      <c r="S80" s="203"/>
      <c r="T80" s="203"/>
      <c r="U80" s="203"/>
      <c r="V80" s="203"/>
      <c r="W80" s="203"/>
      <c r="X80" s="203"/>
      <c r="Y80" s="203"/>
    </row>
    <row r="81" spans="1:25" ht="12" customHeight="1" x14ac:dyDescent="0.25">
      <c r="A81" s="31" t="s">
        <v>70</v>
      </c>
      <c r="B81" s="210">
        <v>6949.2184866723983</v>
      </c>
      <c r="C81" s="210">
        <v>6704.8707652622516</v>
      </c>
      <c r="D81" s="210">
        <v>6671.2322441960423</v>
      </c>
      <c r="E81" s="210">
        <v>6657.4503009458313</v>
      </c>
      <c r="F81" s="210">
        <v>7041.5897678417878</v>
      </c>
      <c r="G81" s="210">
        <v>7430.2365434221838</v>
      </c>
      <c r="H81" s="210">
        <v>6920.8049871023213</v>
      </c>
      <c r="I81" s="210">
        <v>7005.4985382631103</v>
      </c>
      <c r="J81" s="210">
        <v>8023.2416165090272</v>
      </c>
      <c r="K81" s="210">
        <v>6370.3832330180558</v>
      </c>
      <c r="L81" s="210">
        <v>7015.0406706792764</v>
      </c>
      <c r="M81" s="210">
        <v>6881.3511607910568</v>
      </c>
      <c r="N81" s="210">
        <v>6962.5976784178838</v>
      </c>
      <c r="O81" s="210">
        <v>7489.5720550300921</v>
      </c>
      <c r="P81" s="210">
        <v>8014.0510748065335</v>
      </c>
      <c r="Q81" s="210">
        <v>7656.8110060189156</v>
      </c>
      <c r="R81" s="210">
        <v>7578.8599312123815</v>
      </c>
      <c r="S81" s="210">
        <v>7477.3816852966465</v>
      </c>
      <c r="T81" s="210">
        <v>7818.5130696474625</v>
      </c>
      <c r="U81" s="210">
        <v>7261.5148753224421</v>
      </c>
      <c r="V81" s="210">
        <v>7128.0381771281172</v>
      </c>
      <c r="W81" s="210">
        <v>7550.4055030094578</v>
      </c>
      <c r="X81" s="210">
        <v>6523.2708512467752</v>
      </c>
      <c r="Y81" s="210">
        <v>6554.8689595872738</v>
      </c>
    </row>
    <row r="82" spans="1:25" ht="12" customHeight="1" x14ac:dyDescent="0.25">
      <c r="A82" s="24" t="s">
        <v>28</v>
      </c>
      <c r="B82" s="213">
        <v>151.0908856405847</v>
      </c>
      <c r="C82" s="213">
        <v>165.48048151332759</v>
      </c>
      <c r="D82" s="213">
        <v>148.11066208082536</v>
      </c>
      <c r="E82" s="213">
        <v>140.29862424763539</v>
      </c>
      <c r="F82" s="213">
        <v>164.59277730008603</v>
      </c>
      <c r="G82" s="213">
        <v>167.29079965606192</v>
      </c>
      <c r="H82" s="213">
        <v>167.58865004299227</v>
      </c>
      <c r="I82" s="213">
        <v>180.52983662940673</v>
      </c>
      <c r="J82" s="213">
        <v>197.6233877901978</v>
      </c>
      <c r="K82" s="213">
        <v>167.01049011177983</v>
      </c>
      <c r="L82" s="213">
        <v>170.87652622527941</v>
      </c>
      <c r="M82" s="213">
        <v>156.48693035253649</v>
      </c>
      <c r="N82" s="213">
        <v>165.48048151332759</v>
      </c>
      <c r="O82" s="213">
        <v>171.77592433361991</v>
      </c>
      <c r="P82" s="213">
        <v>214.0453998280309</v>
      </c>
      <c r="Q82" s="213">
        <v>262.34049871023211</v>
      </c>
      <c r="R82" s="213">
        <v>254.0664660361135</v>
      </c>
      <c r="S82" s="213">
        <v>248.04084264832329</v>
      </c>
      <c r="T82" s="213">
        <v>262.70025795356838</v>
      </c>
      <c r="U82" s="213">
        <v>258.20352536543419</v>
      </c>
      <c r="V82" s="213">
        <v>243.54411006018921</v>
      </c>
      <c r="W82" s="213">
        <v>214.13533963886499</v>
      </c>
      <c r="X82" s="213">
        <v>219.35159071367161</v>
      </c>
      <c r="Y82" s="213">
        <v>199.565864144454</v>
      </c>
    </row>
    <row r="83" spans="1:25" ht="12" customHeight="1" x14ac:dyDescent="0.25">
      <c r="A83" s="14" t="s">
        <v>29</v>
      </c>
      <c r="B83" s="204">
        <v>5981.8812553740318</v>
      </c>
      <c r="C83" s="204">
        <v>5917.1920894239029</v>
      </c>
      <c r="D83" s="204">
        <v>5855.952020636284</v>
      </c>
      <c r="E83" s="204">
        <v>5700.7262252794508</v>
      </c>
      <c r="F83" s="204">
        <v>6003.611177987962</v>
      </c>
      <c r="G83" s="204">
        <v>6330.897248495271</v>
      </c>
      <c r="H83" s="204">
        <v>5864.7606190885635</v>
      </c>
      <c r="I83" s="204">
        <v>5819.6043852106595</v>
      </c>
      <c r="J83" s="204">
        <v>6880.7441960447104</v>
      </c>
      <c r="K83" s="204">
        <v>5400.4490111779869</v>
      </c>
      <c r="L83" s="204">
        <v>5860.3898538263102</v>
      </c>
      <c r="M83" s="204">
        <v>5735.3777300085976</v>
      </c>
      <c r="N83" s="204">
        <v>5900.0668099742034</v>
      </c>
      <c r="O83" s="204">
        <v>6376.5118658641422</v>
      </c>
      <c r="P83" s="204">
        <v>6935.6595012897669</v>
      </c>
      <c r="Q83" s="204">
        <v>6403.6830610490106</v>
      </c>
      <c r="R83" s="204">
        <v>6385.4828890799654</v>
      </c>
      <c r="S83" s="204">
        <v>6144.2112639724846</v>
      </c>
      <c r="T83" s="204">
        <v>6480.9198624247638</v>
      </c>
      <c r="U83" s="204">
        <v>5952.795012897679</v>
      </c>
      <c r="V83" s="204">
        <v>5703.5347377472062</v>
      </c>
      <c r="W83" s="204">
        <v>6289.8241616509031</v>
      </c>
      <c r="X83" s="204">
        <v>5467.7625107480653</v>
      </c>
      <c r="Y83" s="204">
        <v>5501.7862424763534</v>
      </c>
    </row>
    <row r="84" spans="1:25" ht="12" customHeight="1" x14ac:dyDescent="0.25">
      <c r="A84" s="18" t="s">
        <v>30</v>
      </c>
      <c r="B84" s="204">
        <v>0</v>
      </c>
      <c r="C84" s="204">
        <v>0</v>
      </c>
      <c r="D84" s="204">
        <v>0</v>
      </c>
      <c r="E84" s="204">
        <v>0</v>
      </c>
      <c r="F84" s="204">
        <v>0</v>
      </c>
      <c r="G84" s="204">
        <v>0</v>
      </c>
      <c r="H84" s="204">
        <v>0</v>
      </c>
      <c r="I84" s="204">
        <v>0</v>
      </c>
      <c r="J84" s="204">
        <v>0</v>
      </c>
      <c r="K84" s="204">
        <v>0</v>
      </c>
      <c r="L84" s="204">
        <v>0</v>
      </c>
      <c r="M84" s="204">
        <v>0</v>
      </c>
      <c r="N84" s="204">
        <v>0</v>
      </c>
      <c r="O84" s="204">
        <v>0</v>
      </c>
      <c r="P84" s="204">
        <v>0</v>
      </c>
      <c r="Q84" s="204">
        <v>0</v>
      </c>
      <c r="R84" s="204">
        <v>0</v>
      </c>
      <c r="S84" s="204">
        <v>0</v>
      </c>
      <c r="T84" s="204">
        <v>0</v>
      </c>
      <c r="U84" s="204">
        <v>0</v>
      </c>
      <c r="V84" s="204">
        <v>0</v>
      </c>
      <c r="W84" s="204">
        <v>0</v>
      </c>
      <c r="X84" s="204">
        <v>0</v>
      </c>
      <c r="Y84" s="204">
        <v>0</v>
      </c>
    </row>
    <row r="85" spans="1:25" ht="12" customHeight="1" x14ac:dyDescent="0.25">
      <c r="A85" s="18" t="s">
        <v>31</v>
      </c>
      <c r="B85" s="204">
        <v>212.04737747205499</v>
      </c>
      <c r="C85" s="204">
        <v>314.22562338779022</v>
      </c>
      <c r="D85" s="204">
        <v>182.38271711092</v>
      </c>
      <c r="E85" s="204">
        <v>177.98796216681001</v>
      </c>
      <c r="F85" s="204">
        <v>113.16517626827169</v>
      </c>
      <c r="G85" s="204">
        <v>115.3625967325881</v>
      </c>
      <c r="H85" s="204">
        <v>172.49449699054171</v>
      </c>
      <c r="I85" s="204">
        <v>335.10077386070509</v>
      </c>
      <c r="J85" s="204">
        <v>437.27910576096298</v>
      </c>
      <c r="K85" s="204">
        <v>1077.8159931212381</v>
      </c>
      <c r="L85" s="204">
        <v>970.14428202923466</v>
      </c>
      <c r="M85" s="204">
        <v>1210.7576096302671</v>
      </c>
      <c r="N85" s="204">
        <v>1254.7052450558899</v>
      </c>
      <c r="O85" s="204">
        <v>1345.8966466036111</v>
      </c>
      <c r="P85" s="204">
        <v>1600.7929492691319</v>
      </c>
      <c r="Q85" s="204">
        <v>1587.608684436801</v>
      </c>
      <c r="R85" s="204">
        <v>1322.8240756663799</v>
      </c>
      <c r="S85" s="204">
        <v>1363.475666380052</v>
      </c>
      <c r="T85" s="204">
        <v>2054.112897678418</v>
      </c>
      <c r="U85" s="204">
        <v>2161.455030094583</v>
      </c>
      <c r="V85" s="204">
        <v>2000.093637145314</v>
      </c>
      <c r="W85" s="204">
        <v>2086.2928632846092</v>
      </c>
      <c r="X85" s="204">
        <v>2146.1691315563198</v>
      </c>
      <c r="Y85" s="204">
        <v>2502.2635425623389</v>
      </c>
    </row>
    <row r="86" spans="1:25" ht="12" customHeight="1" x14ac:dyDescent="0.25">
      <c r="A86" s="18" t="s">
        <v>82</v>
      </c>
      <c r="B86" s="204">
        <v>0</v>
      </c>
      <c r="C86" s="204">
        <v>0</v>
      </c>
      <c r="D86" s="204">
        <v>0</v>
      </c>
      <c r="E86" s="204">
        <v>0</v>
      </c>
      <c r="F86" s="204">
        <v>0</v>
      </c>
      <c r="G86" s="204">
        <v>0</v>
      </c>
      <c r="H86" s="204">
        <v>0</v>
      </c>
      <c r="I86" s="204">
        <v>0</v>
      </c>
      <c r="J86" s="204">
        <v>0</v>
      </c>
      <c r="K86" s="204">
        <v>0</v>
      </c>
      <c r="L86" s="204">
        <v>0</v>
      </c>
      <c r="M86" s="204">
        <v>0</v>
      </c>
      <c r="N86" s="204">
        <v>0</v>
      </c>
      <c r="O86" s="204">
        <v>0</v>
      </c>
      <c r="P86" s="204">
        <v>0</v>
      </c>
      <c r="Q86" s="204">
        <v>0</v>
      </c>
      <c r="R86" s="204">
        <v>0</v>
      </c>
      <c r="S86" s="204">
        <v>0</v>
      </c>
      <c r="T86" s="204">
        <v>0</v>
      </c>
      <c r="U86" s="204">
        <v>0</v>
      </c>
      <c r="V86" s="204">
        <v>0</v>
      </c>
      <c r="W86" s="204">
        <v>0</v>
      </c>
      <c r="X86" s="204">
        <v>0</v>
      </c>
      <c r="Y86" s="204">
        <v>0</v>
      </c>
    </row>
    <row r="87" spans="1:25" ht="12" customHeight="1" x14ac:dyDescent="0.25">
      <c r="A87" s="18" t="s">
        <v>32</v>
      </c>
      <c r="B87" s="204">
        <v>21.97386070507309</v>
      </c>
      <c r="C87" s="204">
        <v>28.661478933791919</v>
      </c>
      <c r="D87" s="204">
        <v>19.10765262252794</v>
      </c>
      <c r="E87" s="204">
        <v>18.152278589853829</v>
      </c>
      <c r="F87" s="204">
        <v>18.152278589853829</v>
      </c>
      <c r="G87" s="204">
        <v>7.643078245915734</v>
      </c>
      <c r="H87" s="204">
        <v>8.5984522785898534</v>
      </c>
      <c r="I87" s="204">
        <v>7.643078245915734</v>
      </c>
      <c r="J87" s="204">
        <v>7.643078245915734</v>
      </c>
      <c r="K87" s="204">
        <v>10.50920034393809</v>
      </c>
      <c r="L87" s="204">
        <v>14.33078245915735</v>
      </c>
      <c r="M87" s="204">
        <v>8.5984522785898534</v>
      </c>
      <c r="N87" s="204">
        <v>8.5984522785898534</v>
      </c>
      <c r="O87" s="204">
        <v>8.5984522785898534</v>
      </c>
      <c r="P87" s="204">
        <v>12.419948409286331</v>
      </c>
      <c r="Q87" s="204">
        <v>12.419948409286331</v>
      </c>
      <c r="R87" s="204">
        <v>14.33078245915735</v>
      </c>
      <c r="S87" s="204">
        <v>14.903955288048151</v>
      </c>
      <c r="T87" s="204">
        <v>17.38796216680997</v>
      </c>
      <c r="U87" s="204">
        <v>18.152278589853829</v>
      </c>
      <c r="V87" s="204">
        <v>18.04436801375752</v>
      </c>
      <c r="W87" s="204">
        <v>25.377815993121239</v>
      </c>
      <c r="X87" s="204">
        <v>22.48306104901118</v>
      </c>
      <c r="Y87" s="204">
        <v>22.19355116079106</v>
      </c>
    </row>
    <row r="88" spans="1:25" ht="12" customHeight="1" x14ac:dyDescent="0.25">
      <c r="A88" s="18" t="s">
        <v>33</v>
      </c>
      <c r="B88" s="204">
        <f t="shared" ref="B88:Y88" si="5">IF(ABS(B83-B84-B85-B86-B87-B89)&lt;0.0000001,0,B83-B84-B85-B86-B87-B89)</f>
        <v>1422.2652622527939</v>
      </c>
      <c r="C88" s="204">
        <f t="shared" si="5"/>
        <v>1450.4872742906264</v>
      </c>
      <c r="D88" s="204">
        <f t="shared" si="5"/>
        <v>1418.1952708512463</v>
      </c>
      <c r="E88" s="204">
        <f t="shared" si="5"/>
        <v>1465.8929492691327</v>
      </c>
      <c r="F88" s="204">
        <f t="shared" si="5"/>
        <v>1442.6576956147892</v>
      </c>
      <c r="G88" s="204">
        <f t="shared" si="5"/>
        <v>1513.4232158211526</v>
      </c>
      <c r="H88" s="204">
        <f t="shared" si="5"/>
        <v>1735.3539122957854</v>
      </c>
      <c r="I88" s="204">
        <f t="shared" si="5"/>
        <v>1676.7267411865851</v>
      </c>
      <c r="J88" s="204">
        <f t="shared" si="5"/>
        <v>1720.3352536543416</v>
      </c>
      <c r="K88" s="204">
        <f t="shared" si="5"/>
        <v>1465.1762682717117</v>
      </c>
      <c r="L88" s="204">
        <f t="shared" si="5"/>
        <v>1577.0707652622518</v>
      </c>
      <c r="M88" s="204">
        <f t="shared" si="5"/>
        <v>1593.4077386070489</v>
      </c>
      <c r="N88" s="204">
        <f t="shared" si="5"/>
        <v>1487.1500429922608</v>
      </c>
      <c r="O88" s="204">
        <f t="shared" si="5"/>
        <v>1507.7337919174533</v>
      </c>
      <c r="P88" s="204">
        <f t="shared" si="5"/>
        <v>1581.164488392089</v>
      </c>
      <c r="Q88" s="204">
        <f t="shared" si="5"/>
        <v>1535.2871883061057</v>
      </c>
      <c r="R88" s="204">
        <f t="shared" si="5"/>
        <v>1679.0723129836629</v>
      </c>
      <c r="S88" s="204">
        <f t="shared" si="5"/>
        <v>1670.0257953568344</v>
      </c>
      <c r="T88" s="204">
        <f t="shared" si="5"/>
        <v>1373.0953568357691</v>
      </c>
      <c r="U88" s="204">
        <f t="shared" si="5"/>
        <v>1238.5741186586424</v>
      </c>
      <c r="V88" s="204">
        <f t="shared" si="5"/>
        <v>1102.6366294067079</v>
      </c>
      <c r="W88" s="204">
        <f t="shared" si="5"/>
        <v>1249.0059329320716</v>
      </c>
      <c r="X88" s="204">
        <f t="shared" si="5"/>
        <v>1034.1466036113502</v>
      </c>
      <c r="Y88" s="204">
        <f t="shared" si="5"/>
        <v>1176.8371453138423</v>
      </c>
    </row>
    <row r="89" spans="1:25" ht="12" customHeight="1" x14ac:dyDescent="0.25">
      <c r="A89" s="18" t="s">
        <v>83</v>
      </c>
      <c r="B89" s="204">
        <v>4325.5947549441098</v>
      </c>
      <c r="C89" s="204">
        <v>4123.817712811694</v>
      </c>
      <c r="D89" s="204">
        <v>4236.2663800515902</v>
      </c>
      <c r="E89" s="204">
        <v>4038.6930352536542</v>
      </c>
      <c r="F89" s="204">
        <v>4429.6360275150473</v>
      </c>
      <c r="G89" s="204">
        <v>4694.4683576956149</v>
      </c>
      <c r="H89" s="204">
        <v>3948.313757523646</v>
      </c>
      <c r="I89" s="204">
        <v>3800.1337919174539</v>
      </c>
      <c r="J89" s="204">
        <v>4715.4867583834903</v>
      </c>
      <c r="K89" s="204">
        <v>2846.9475494410999</v>
      </c>
      <c r="L89" s="204">
        <v>3298.8440240756659</v>
      </c>
      <c r="M89" s="204">
        <v>2922.6139294926911</v>
      </c>
      <c r="N89" s="204">
        <v>3149.6130696474629</v>
      </c>
      <c r="O89" s="204">
        <v>3514.2829750644878</v>
      </c>
      <c r="P89" s="204">
        <v>3741.28211521926</v>
      </c>
      <c r="Q89" s="204">
        <v>3268.3672398968179</v>
      </c>
      <c r="R89" s="204">
        <v>3369.2557179707651</v>
      </c>
      <c r="S89" s="204">
        <v>3095.80584694755</v>
      </c>
      <c r="T89" s="204">
        <v>3036.3236457437661</v>
      </c>
      <c r="U89" s="204">
        <v>2534.6135855545999</v>
      </c>
      <c r="V89" s="204">
        <v>2582.760103181427</v>
      </c>
      <c r="W89" s="204">
        <v>2929.1475494411002</v>
      </c>
      <c r="X89" s="204">
        <v>2264.9637145313841</v>
      </c>
      <c r="Y89" s="204">
        <v>1800.4920034393811</v>
      </c>
    </row>
    <row r="90" spans="1:25" ht="12" customHeight="1" x14ac:dyDescent="0.25">
      <c r="A90" s="14" t="s">
        <v>34</v>
      </c>
      <c r="B90" s="204">
        <v>816.24634565778149</v>
      </c>
      <c r="C90" s="204">
        <v>622.1981943250214</v>
      </c>
      <c r="D90" s="204">
        <v>667.1695614789337</v>
      </c>
      <c r="E90" s="204">
        <v>816.42545141874461</v>
      </c>
      <c r="F90" s="204">
        <v>873.38581255374038</v>
      </c>
      <c r="G90" s="204">
        <v>932.04849527085116</v>
      </c>
      <c r="H90" s="204">
        <v>888.45571797076514</v>
      </c>
      <c r="I90" s="204">
        <v>1005.364316423044</v>
      </c>
      <c r="J90" s="204">
        <v>944.87403267411867</v>
      </c>
      <c r="K90" s="204">
        <v>802.92373172828889</v>
      </c>
      <c r="L90" s="204">
        <v>983.77429062768692</v>
      </c>
      <c r="M90" s="204">
        <v>989.48650042992244</v>
      </c>
      <c r="N90" s="204">
        <v>897.05038693035249</v>
      </c>
      <c r="O90" s="204">
        <v>941.28426483233011</v>
      </c>
      <c r="P90" s="204">
        <v>864.34617368873592</v>
      </c>
      <c r="Q90" s="204">
        <v>990.78744625967317</v>
      </c>
      <c r="R90" s="204">
        <v>939.31057609630261</v>
      </c>
      <c r="S90" s="204">
        <v>1085.129578675838</v>
      </c>
      <c r="T90" s="204">
        <v>1074.8929492691309</v>
      </c>
      <c r="U90" s="204">
        <v>1050.5163370593291</v>
      </c>
      <c r="V90" s="204">
        <v>1180.959329320722</v>
      </c>
      <c r="W90" s="204">
        <v>1046.44600171969</v>
      </c>
      <c r="X90" s="204">
        <v>836.15674978503864</v>
      </c>
      <c r="Y90" s="204">
        <v>853.51685296646599</v>
      </c>
    </row>
    <row r="91" spans="1:25" ht="12" customHeight="1" x14ac:dyDescent="0.25">
      <c r="A91" s="18" t="s">
        <v>73</v>
      </c>
      <c r="B91" s="204">
        <v>816.24634565778149</v>
      </c>
      <c r="C91" s="204">
        <v>622.1981943250214</v>
      </c>
      <c r="D91" s="204">
        <v>667.1695614789337</v>
      </c>
      <c r="E91" s="204">
        <v>816.42545141874461</v>
      </c>
      <c r="F91" s="204">
        <v>873.38581255374038</v>
      </c>
      <c r="G91" s="204">
        <v>932.04849527085116</v>
      </c>
      <c r="H91" s="204">
        <v>888.45571797076514</v>
      </c>
      <c r="I91" s="204">
        <v>1005.364316423044</v>
      </c>
      <c r="J91" s="204">
        <v>944.87403267411867</v>
      </c>
      <c r="K91" s="204">
        <v>802.92373172828889</v>
      </c>
      <c r="L91" s="204">
        <v>983.77429062768692</v>
      </c>
      <c r="M91" s="204">
        <v>989.48650042992244</v>
      </c>
      <c r="N91" s="204">
        <v>897.05038693035249</v>
      </c>
      <c r="O91" s="204">
        <v>941.28426483233011</v>
      </c>
      <c r="P91" s="204">
        <v>864.34617368873592</v>
      </c>
      <c r="Q91" s="204">
        <v>990.78744625967317</v>
      </c>
      <c r="R91" s="204">
        <v>939.31057609630261</v>
      </c>
      <c r="S91" s="204">
        <v>1085.129578675838</v>
      </c>
      <c r="T91" s="204">
        <v>1074.8929492691309</v>
      </c>
      <c r="U91" s="204">
        <v>1050.5163370593291</v>
      </c>
      <c r="V91" s="204">
        <v>1180.959329320722</v>
      </c>
      <c r="W91" s="204">
        <v>1046.44600171969</v>
      </c>
      <c r="X91" s="204">
        <v>836.15674978503864</v>
      </c>
      <c r="Y91" s="204">
        <v>853.51685296646599</v>
      </c>
    </row>
    <row r="92" spans="1:25" ht="12" customHeight="1" x14ac:dyDescent="0.25">
      <c r="A92" s="18" t="s">
        <v>36</v>
      </c>
      <c r="B92" s="204">
        <v>0</v>
      </c>
      <c r="C92" s="204">
        <v>0</v>
      </c>
      <c r="D92" s="204">
        <v>0</v>
      </c>
      <c r="E92" s="204">
        <v>0</v>
      </c>
      <c r="F92" s="204">
        <v>0</v>
      </c>
      <c r="G92" s="204">
        <v>0</v>
      </c>
      <c r="H92" s="204">
        <v>0</v>
      </c>
      <c r="I92" s="204">
        <v>0</v>
      </c>
      <c r="J92" s="204">
        <v>0</v>
      </c>
      <c r="K92" s="204">
        <v>0</v>
      </c>
      <c r="L92" s="204">
        <v>0</v>
      </c>
      <c r="M92" s="204">
        <v>0</v>
      </c>
      <c r="N92" s="204">
        <v>0</v>
      </c>
      <c r="O92" s="204">
        <v>0</v>
      </c>
      <c r="P92" s="204">
        <v>0</v>
      </c>
      <c r="Q92" s="204">
        <v>0</v>
      </c>
      <c r="R92" s="204">
        <v>0</v>
      </c>
      <c r="S92" s="204">
        <v>0</v>
      </c>
      <c r="T92" s="204">
        <v>0</v>
      </c>
      <c r="U92" s="204">
        <v>0</v>
      </c>
      <c r="V92" s="204">
        <v>0</v>
      </c>
      <c r="W92" s="204">
        <v>0</v>
      </c>
      <c r="X92" s="204">
        <v>0</v>
      </c>
      <c r="Y92" s="204">
        <v>0</v>
      </c>
    </row>
    <row r="93" spans="1:25" ht="12" customHeight="1" x14ac:dyDescent="0.25">
      <c r="A93" s="14" t="s">
        <v>37</v>
      </c>
      <c r="B93" s="204">
        <v>0</v>
      </c>
      <c r="C93" s="204">
        <v>0</v>
      </c>
      <c r="D93" s="204">
        <v>0</v>
      </c>
      <c r="E93" s="204">
        <v>0</v>
      </c>
      <c r="F93" s="204">
        <v>0</v>
      </c>
      <c r="G93" s="204">
        <v>0</v>
      </c>
      <c r="H93" s="204">
        <v>0</v>
      </c>
      <c r="I93" s="204">
        <v>0</v>
      </c>
      <c r="J93" s="204">
        <v>0</v>
      </c>
      <c r="K93" s="204">
        <v>0</v>
      </c>
      <c r="L93" s="204">
        <v>0</v>
      </c>
      <c r="M93" s="204">
        <v>0</v>
      </c>
      <c r="N93" s="204">
        <v>0</v>
      </c>
      <c r="O93" s="204">
        <v>0</v>
      </c>
      <c r="P93" s="204">
        <v>0</v>
      </c>
      <c r="Q93" s="204">
        <v>0</v>
      </c>
      <c r="R93" s="204">
        <v>0</v>
      </c>
      <c r="S93" s="204">
        <v>0</v>
      </c>
      <c r="T93" s="204">
        <v>0</v>
      </c>
      <c r="U93" s="204">
        <v>0</v>
      </c>
      <c r="V93" s="204">
        <v>0</v>
      </c>
      <c r="W93" s="204">
        <v>0</v>
      </c>
      <c r="X93" s="204">
        <v>0</v>
      </c>
      <c r="Y93" s="204">
        <v>0</v>
      </c>
    </row>
    <row r="94" spans="1:25" ht="12" customHeight="1" x14ac:dyDescent="0.25">
      <c r="A94" s="31" t="s">
        <v>79</v>
      </c>
      <c r="B94" s="210">
        <f t="shared" ref="B94:Y94" si="6">SUM(B95:B96)</f>
        <v>6949.2184866723983</v>
      </c>
      <c r="C94" s="210">
        <f t="shared" si="6"/>
        <v>6704.8707652622516</v>
      </c>
      <c r="D94" s="210">
        <f t="shared" si="6"/>
        <v>6671.2322441960423</v>
      </c>
      <c r="E94" s="210">
        <f t="shared" si="6"/>
        <v>6657.4503009458313</v>
      </c>
      <c r="F94" s="210">
        <f t="shared" si="6"/>
        <v>7041.5897678417878</v>
      </c>
      <c r="G94" s="210">
        <f t="shared" si="6"/>
        <v>7430.2365434221838</v>
      </c>
      <c r="H94" s="210">
        <f t="shared" si="6"/>
        <v>6920.8049871023213</v>
      </c>
      <c r="I94" s="210">
        <f t="shared" si="6"/>
        <v>7005.4985382631103</v>
      </c>
      <c r="J94" s="210">
        <f t="shared" si="6"/>
        <v>8023.2416165090272</v>
      </c>
      <c r="K94" s="210">
        <f t="shared" si="6"/>
        <v>6370.3832330180558</v>
      </c>
      <c r="L94" s="210">
        <f t="shared" si="6"/>
        <v>7015.0406706792764</v>
      </c>
      <c r="M94" s="210">
        <f t="shared" si="6"/>
        <v>6881.3511607910568</v>
      </c>
      <c r="N94" s="210">
        <f t="shared" si="6"/>
        <v>6962.5976784178838</v>
      </c>
      <c r="O94" s="210">
        <f t="shared" si="6"/>
        <v>7489.5720550300921</v>
      </c>
      <c r="P94" s="210">
        <f t="shared" si="6"/>
        <v>8014.0510748065335</v>
      </c>
      <c r="Q94" s="210">
        <f t="shared" si="6"/>
        <v>7656.8110060189156</v>
      </c>
      <c r="R94" s="210">
        <f t="shared" si="6"/>
        <v>7578.8599312123815</v>
      </c>
      <c r="S94" s="210">
        <f t="shared" si="6"/>
        <v>7477.3816852966465</v>
      </c>
      <c r="T94" s="210">
        <f t="shared" si="6"/>
        <v>7818.5130696474625</v>
      </c>
      <c r="U94" s="210">
        <f t="shared" si="6"/>
        <v>7261.5148753224421</v>
      </c>
      <c r="V94" s="210">
        <f t="shared" si="6"/>
        <v>7128.0381771281172</v>
      </c>
      <c r="W94" s="210">
        <f t="shared" si="6"/>
        <v>7550.4055030094578</v>
      </c>
      <c r="X94" s="210">
        <f t="shared" si="6"/>
        <v>6523.2708512467752</v>
      </c>
      <c r="Y94" s="210">
        <f t="shared" si="6"/>
        <v>6554.8689595872738</v>
      </c>
    </row>
    <row r="95" spans="1:25" ht="12" customHeight="1" x14ac:dyDescent="0.25">
      <c r="A95" s="24" t="s">
        <v>48</v>
      </c>
      <c r="B95" s="213">
        <f>CHI!B58</f>
        <v>6454.7740757598986</v>
      </c>
      <c r="C95" s="213">
        <f>CHI!C58</f>
        <v>6341.1848561267834</v>
      </c>
      <c r="D95" s="213">
        <f>CHI!D58</f>
        <v>6326.964578779498</v>
      </c>
      <c r="E95" s="213">
        <f>CHI!E58</f>
        <v>6330.0881424142481</v>
      </c>
      <c r="F95" s="213">
        <f>CHI!F58</f>
        <v>6686.2683058250113</v>
      </c>
      <c r="G95" s="213">
        <f>CHI!G58</f>
        <v>7015.2082425536937</v>
      </c>
      <c r="H95" s="213">
        <f>CHI!H58</f>
        <v>6482.9670098476317</v>
      </c>
      <c r="I95" s="213">
        <f>CHI!I58</f>
        <v>6565.4966852758535</v>
      </c>
      <c r="J95" s="213">
        <f>CHI!J58</f>
        <v>7488.3366267678884</v>
      </c>
      <c r="K95" s="213">
        <f>CHI!K58</f>
        <v>5921.4483959757781</v>
      </c>
      <c r="L95" s="213">
        <f>CHI!L58</f>
        <v>6473.3860016389199</v>
      </c>
      <c r="M95" s="213">
        <f>CHI!M58</f>
        <v>6288.4878491806994</v>
      </c>
      <c r="N95" s="213">
        <f>CHI!N58</f>
        <v>6456.2443783657</v>
      </c>
      <c r="O95" s="213">
        <f>CHI!O58</f>
        <v>7158.0300700542839</v>
      </c>
      <c r="P95" s="213">
        <f>CHI!P58</f>
        <v>7678.3054316952539</v>
      </c>
      <c r="Q95" s="213">
        <f>CHI!Q58</f>
        <v>7270.2389366994557</v>
      </c>
      <c r="R95" s="213">
        <f>CHI!R58</f>
        <v>7252.6203668422486</v>
      </c>
      <c r="S95" s="213">
        <f>CHI!S58</f>
        <v>7154.2805535930211</v>
      </c>
      <c r="T95" s="213">
        <f>CHI!T58</f>
        <v>7491.2989469936638</v>
      </c>
      <c r="U95" s="213">
        <f>CHI!U58</f>
        <v>6954.471320350699</v>
      </c>
      <c r="V95" s="213">
        <f>CHI!V58</f>
        <v>6859.5772564690333</v>
      </c>
      <c r="W95" s="213">
        <f>CHI!W58</f>
        <v>7238.8334653819829</v>
      </c>
      <c r="X95" s="213">
        <f>CHI!X58</f>
        <v>6225.5250640938866</v>
      </c>
      <c r="Y95" s="213">
        <f>CHI!Y58</f>
        <v>6264.5273918825887</v>
      </c>
    </row>
    <row r="96" spans="1:25" ht="12" customHeight="1" x14ac:dyDescent="0.25">
      <c r="A96" s="21" t="s">
        <v>27</v>
      </c>
      <c r="B96" s="207">
        <v>494.44441091249973</v>
      </c>
      <c r="C96" s="207">
        <v>363.68590913546814</v>
      </c>
      <c r="D96" s="207">
        <v>344.26766541654433</v>
      </c>
      <c r="E96" s="207">
        <v>327.36215853158319</v>
      </c>
      <c r="F96" s="207">
        <v>355.32146201677642</v>
      </c>
      <c r="G96" s="207">
        <v>415.02830086849008</v>
      </c>
      <c r="H96" s="207">
        <v>437.83797725468958</v>
      </c>
      <c r="I96" s="207">
        <v>440.00185298725683</v>
      </c>
      <c r="J96" s="207">
        <v>534.90498974113871</v>
      </c>
      <c r="K96" s="207">
        <v>448.93483704227765</v>
      </c>
      <c r="L96" s="207">
        <v>541.65466904035657</v>
      </c>
      <c r="M96" s="207">
        <v>592.86331161035741</v>
      </c>
      <c r="N96" s="207">
        <v>506.35330005218384</v>
      </c>
      <c r="O96" s="207">
        <v>331.54198497580819</v>
      </c>
      <c r="P96" s="207">
        <v>335.74564311127961</v>
      </c>
      <c r="Q96" s="207">
        <v>386.57206931945984</v>
      </c>
      <c r="R96" s="207">
        <v>326.23956437013294</v>
      </c>
      <c r="S96" s="207">
        <v>323.10113170362547</v>
      </c>
      <c r="T96" s="207">
        <v>327.21412265379877</v>
      </c>
      <c r="U96" s="207">
        <v>307.04355497174311</v>
      </c>
      <c r="V96" s="207">
        <v>268.46092065908397</v>
      </c>
      <c r="W96" s="207">
        <v>311.57203762747486</v>
      </c>
      <c r="X96" s="207">
        <v>297.74578715288862</v>
      </c>
      <c r="Y96" s="207">
        <v>290.34156770468508</v>
      </c>
    </row>
    <row r="98" spans="1:25" ht="12" customHeight="1" x14ac:dyDescent="0.25">
      <c r="A98" s="30" t="s">
        <v>84</v>
      </c>
      <c r="B98" s="203">
        <f t="shared" ref="B98:Y98" si="7">SUM(B99,B102,B108,B112,B116,B120:B126)</f>
        <v>39352.437630602704</v>
      </c>
      <c r="C98" s="203">
        <f t="shared" si="7"/>
        <v>38520.146162420991</v>
      </c>
      <c r="D98" s="203">
        <f t="shared" si="7"/>
        <v>37217.73400055556</v>
      </c>
      <c r="E98" s="203">
        <f t="shared" si="7"/>
        <v>38240.737016777792</v>
      </c>
      <c r="F98" s="203">
        <f t="shared" si="7"/>
        <v>35987.161511609054</v>
      </c>
      <c r="G98" s="203">
        <f t="shared" si="7"/>
        <v>34580.196511671085</v>
      </c>
      <c r="H98" s="203">
        <f t="shared" si="7"/>
        <v>33671.727011812793</v>
      </c>
      <c r="I98" s="203">
        <f t="shared" si="7"/>
        <v>31608.311534640998</v>
      </c>
      <c r="J98" s="203">
        <f t="shared" si="7"/>
        <v>30972.344622832788</v>
      </c>
      <c r="K98" s="203">
        <f t="shared" si="7"/>
        <v>27869.515607002711</v>
      </c>
      <c r="L98" s="203">
        <f t="shared" si="7"/>
        <v>30747.345956703448</v>
      </c>
      <c r="M98" s="203">
        <f t="shared" si="7"/>
        <v>30233.32995481903</v>
      </c>
      <c r="N98" s="203">
        <f t="shared" si="7"/>
        <v>29251.77883288782</v>
      </c>
      <c r="O98" s="203">
        <f t="shared" si="7"/>
        <v>30516.600830678864</v>
      </c>
      <c r="P98" s="203">
        <f t="shared" si="7"/>
        <v>30437.348848844515</v>
      </c>
      <c r="Q98" s="203">
        <f t="shared" si="7"/>
        <v>30517.39471496479</v>
      </c>
      <c r="R98" s="203">
        <f t="shared" si="7"/>
        <v>30604.039461618628</v>
      </c>
      <c r="S98" s="203">
        <f t="shared" si="7"/>
        <v>30009.472427637487</v>
      </c>
      <c r="T98" s="203">
        <f t="shared" si="7"/>
        <v>30831.432185443766</v>
      </c>
      <c r="U98" s="203">
        <f t="shared" si="7"/>
        <v>30544.108022797049</v>
      </c>
      <c r="V98" s="203">
        <f t="shared" si="7"/>
        <v>29554.149402584524</v>
      </c>
      <c r="W98" s="203">
        <f t="shared" si="7"/>
        <v>30839.483131870762</v>
      </c>
      <c r="X98" s="203">
        <f t="shared" si="7"/>
        <v>27769.618334855324</v>
      </c>
      <c r="Y98" s="203">
        <f t="shared" si="7"/>
        <v>25779.631354149133</v>
      </c>
    </row>
    <row r="99" spans="1:25" ht="12" customHeight="1" x14ac:dyDescent="0.25">
      <c r="A99" s="25" t="s">
        <v>14</v>
      </c>
      <c r="B99" s="209">
        <f>ISI!B$54</f>
        <v>11002.092069845403</v>
      </c>
      <c r="C99" s="209">
        <f>ISI!C$54</f>
        <v>9969.767933146175</v>
      </c>
      <c r="D99" s="209">
        <f>ISI!D$54</f>
        <v>10557.552750317682</v>
      </c>
      <c r="E99" s="209">
        <f>ISI!E$54</f>
        <v>11516.028213466025</v>
      </c>
      <c r="F99" s="209">
        <f>ISI!F$54</f>
        <v>10635.668171137166</v>
      </c>
      <c r="G99" s="209">
        <f>ISI!G$54</f>
        <v>8669.9308015186725</v>
      </c>
      <c r="H99" s="209">
        <f>ISI!H$54</f>
        <v>7768.162847260206</v>
      </c>
      <c r="I99" s="209">
        <f>ISI!I$54</f>
        <v>7057.1527334059101</v>
      </c>
      <c r="J99" s="209">
        <f>ISI!J$54</f>
        <v>7086.2669065211003</v>
      </c>
      <c r="K99" s="209">
        <f>ISI!K$54</f>
        <v>3583.2870903299272</v>
      </c>
      <c r="L99" s="209">
        <f>ISI!L$54</f>
        <v>4023.8298843931957</v>
      </c>
      <c r="M99" s="209">
        <f>ISI!M$54</f>
        <v>3908.2150513046208</v>
      </c>
      <c r="N99" s="209">
        <f>ISI!N$54</f>
        <v>3362.0108455319296</v>
      </c>
      <c r="O99" s="209">
        <f>ISI!O$54</f>
        <v>3280.4807270837105</v>
      </c>
      <c r="P99" s="209">
        <f>ISI!P$54</f>
        <v>3339.5707096513224</v>
      </c>
      <c r="Q99" s="209">
        <f>ISI!Q$54</f>
        <v>3373.9669366464987</v>
      </c>
      <c r="R99" s="209">
        <f>ISI!R$54</f>
        <v>3665.7709587057275</v>
      </c>
      <c r="S99" s="209">
        <f>ISI!S$54</f>
        <v>3755.4244965225089</v>
      </c>
      <c r="T99" s="209">
        <f>ISI!T$54</f>
        <v>3828.8897229133154</v>
      </c>
      <c r="U99" s="209">
        <f>ISI!U$54</f>
        <v>3706.9187837136988</v>
      </c>
      <c r="V99" s="209">
        <f>ISI!V$54</f>
        <v>3222.4443250084837</v>
      </c>
      <c r="W99" s="209">
        <f>ISI!W$54</f>
        <v>3535.3278596990767</v>
      </c>
      <c r="X99" s="209">
        <f>ISI!X$54</f>
        <v>3068.2069774800993</v>
      </c>
      <c r="Y99" s="209">
        <f>ISI!Y$54</f>
        <v>2796.3353252027982</v>
      </c>
    </row>
    <row r="100" spans="1:25" ht="12" customHeight="1" x14ac:dyDescent="0.25">
      <c r="A100" s="14" t="s">
        <v>43</v>
      </c>
      <c r="B100" s="204">
        <f>ISI!B$55</f>
        <v>10458.665297603698</v>
      </c>
      <c r="C100" s="204">
        <f>ISI!C$55</f>
        <v>9445.3027590763559</v>
      </c>
      <c r="D100" s="204">
        <f>ISI!D$55</f>
        <v>9987.3972249719227</v>
      </c>
      <c r="E100" s="204">
        <f>ISI!E$55</f>
        <v>10908.180400416759</v>
      </c>
      <c r="F100" s="204">
        <f>ISI!F$55</f>
        <v>10096.135405026562</v>
      </c>
      <c r="G100" s="204">
        <f>ISI!G$55</f>
        <v>8216.3989776119815</v>
      </c>
      <c r="H100" s="204">
        <f>ISI!H$55</f>
        <v>7292.059841060016</v>
      </c>
      <c r="I100" s="204">
        <f>ISI!I$55</f>
        <v>6546.5380805469322</v>
      </c>
      <c r="J100" s="204">
        <f>ISI!J$55</f>
        <v>6624.3903306802131</v>
      </c>
      <c r="K100" s="204">
        <f>ISI!K$55</f>
        <v>3216.3239906919234</v>
      </c>
      <c r="L100" s="204">
        <f>ISI!L$55</f>
        <v>3708.5685192045494</v>
      </c>
      <c r="M100" s="204">
        <f>ISI!M$55</f>
        <v>3608.7602161563791</v>
      </c>
      <c r="N100" s="204">
        <f>ISI!N$55</f>
        <v>3083.1208147744865</v>
      </c>
      <c r="O100" s="204">
        <f>ISI!O$55</f>
        <v>3043.9451936084943</v>
      </c>
      <c r="P100" s="204">
        <f>ISI!P$55</f>
        <v>3109.6603468625617</v>
      </c>
      <c r="Q100" s="204">
        <f>ISI!Q$55</f>
        <v>3124.1587821891917</v>
      </c>
      <c r="R100" s="204">
        <f>ISI!R$55</f>
        <v>3430.5120459267919</v>
      </c>
      <c r="S100" s="204">
        <f>ISI!S$55</f>
        <v>3504.9080556096787</v>
      </c>
      <c r="T100" s="204">
        <f>ISI!T$55</f>
        <v>3542.7649839024871</v>
      </c>
      <c r="U100" s="204">
        <f>ISI!U$55</f>
        <v>3439.9072333227996</v>
      </c>
      <c r="V100" s="204">
        <f>ISI!V$55</f>
        <v>2988.7131652088347</v>
      </c>
      <c r="W100" s="204">
        <f>ISI!W$55</f>
        <v>3288.8501381888755</v>
      </c>
      <c r="X100" s="204">
        <f>ISI!X$55</f>
        <v>2883.6050901043482</v>
      </c>
      <c r="Y100" s="204">
        <f>ISI!Y$55</f>
        <v>2616.4629368816422</v>
      </c>
    </row>
    <row r="101" spans="1:25" ht="12" customHeight="1" x14ac:dyDescent="0.25">
      <c r="A101" s="14" t="s">
        <v>44</v>
      </c>
      <c r="B101" s="204">
        <f>ISI!B$56</f>
        <v>543.42677224170518</v>
      </c>
      <c r="C101" s="204">
        <f>ISI!C$56</f>
        <v>524.4651740698198</v>
      </c>
      <c r="D101" s="204">
        <f>ISI!D$56</f>
        <v>570.15552534576</v>
      </c>
      <c r="E101" s="204">
        <f>ISI!E$56</f>
        <v>607.84781304926616</v>
      </c>
      <c r="F101" s="204">
        <f>ISI!F$56</f>
        <v>539.5327661106038</v>
      </c>
      <c r="G101" s="204">
        <f>ISI!G$56</f>
        <v>453.53182390669105</v>
      </c>
      <c r="H101" s="204">
        <f>ISI!H$56</f>
        <v>476.10300620018972</v>
      </c>
      <c r="I101" s="204">
        <f>ISI!I$56</f>
        <v>510.61465285897788</v>
      </c>
      <c r="J101" s="204">
        <f>ISI!J$56</f>
        <v>461.8765758408868</v>
      </c>
      <c r="K101" s="204">
        <f>ISI!K$56</f>
        <v>366.96309963800388</v>
      </c>
      <c r="L101" s="204">
        <f>ISI!L$56</f>
        <v>315.26136518864627</v>
      </c>
      <c r="M101" s="204">
        <f>ISI!M$56</f>
        <v>299.45483514824173</v>
      </c>
      <c r="N101" s="204">
        <f>ISI!N$56</f>
        <v>278.89003075744313</v>
      </c>
      <c r="O101" s="204">
        <f>ISI!O$56</f>
        <v>236.53553347521603</v>
      </c>
      <c r="P101" s="204">
        <f>ISI!P$56</f>
        <v>229.91036278876058</v>
      </c>
      <c r="Q101" s="204">
        <f>ISI!Q$56</f>
        <v>249.80815445730678</v>
      </c>
      <c r="R101" s="204">
        <f>ISI!R$56</f>
        <v>235.2589127789357</v>
      </c>
      <c r="S101" s="204">
        <f>ISI!S$56</f>
        <v>250.51644091283009</v>
      </c>
      <c r="T101" s="204">
        <f>ISI!T$56</f>
        <v>286.12473901082808</v>
      </c>
      <c r="U101" s="204">
        <f>ISI!U$56</f>
        <v>267.01155039089929</v>
      </c>
      <c r="V101" s="204">
        <f>ISI!V$56</f>
        <v>233.73115979964922</v>
      </c>
      <c r="W101" s="204">
        <f>ISI!W$56</f>
        <v>246.47772151020126</v>
      </c>
      <c r="X101" s="204">
        <f>ISI!X$56</f>
        <v>184.60188737575103</v>
      </c>
      <c r="Y101" s="204">
        <f>ISI!Y$56</f>
        <v>179.87238832115617</v>
      </c>
    </row>
    <row r="102" spans="1:25" ht="12" customHeight="1" x14ac:dyDescent="0.25">
      <c r="A102" s="13" t="s">
        <v>18</v>
      </c>
      <c r="B102" s="205">
        <f>NFM!B$73</f>
        <v>474.77606343857332</v>
      </c>
      <c r="C102" s="205">
        <f>NFM!C$73</f>
        <v>446.85921679798088</v>
      </c>
      <c r="D102" s="205">
        <f>NFM!D$73</f>
        <v>475.18864899823564</v>
      </c>
      <c r="E102" s="205">
        <f>NFM!E$73</f>
        <v>543.38307959788983</v>
      </c>
      <c r="F102" s="205">
        <f>NFM!F$73</f>
        <v>548.60735167754808</v>
      </c>
      <c r="G102" s="205">
        <f>NFM!G$73</f>
        <v>564.82163267787848</v>
      </c>
      <c r="H102" s="205">
        <f>NFM!H$73</f>
        <v>570.35353179874585</v>
      </c>
      <c r="I102" s="205">
        <f>NFM!I$73</f>
        <v>557.83977231907079</v>
      </c>
      <c r="J102" s="205">
        <f>NFM!J$73</f>
        <v>535.6061329568978</v>
      </c>
      <c r="K102" s="205">
        <f>NFM!K$73</f>
        <v>424.85273739924759</v>
      </c>
      <c r="L102" s="205">
        <f>NFM!L$73</f>
        <v>399.55025284155977</v>
      </c>
      <c r="M102" s="205">
        <f>NFM!M$73</f>
        <v>371.68916240089163</v>
      </c>
      <c r="N102" s="205">
        <f>NFM!N$73</f>
        <v>404.72843508125726</v>
      </c>
      <c r="O102" s="205">
        <f>NFM!O$73</f>
        <v>384.1750818420951</v>
      </c>
      <c r="P102" s="205">
        <f>NFM!P$73</f>
        <v>371.68186476106791</v>
      </c>
      <c r="Q102" s="205">
        <f>NFM!Q$73</f>
        <v>366.67963308235511</v>
      </c>
      <c r="R102" s="205">
        <f>NFM!R$73</f>
        <v>369.54053940207552</v>
      </c>
      <c r="S102" s="205">
        <f>NFM!S$73</f>
        <v>365.53816056062925</v>
      </c>
      <c r="T102" s="205">
        <f>NFM!T$73</f>
        <v>394.00618009627573</v>
      </c>
      <c r="U102" s="205">
        <f>NFM!U$73</f>
        <v>393.87599133062372</v>
      </c>
      <c r="V102" s="205">
        <f>NFM!V$73</f>
        <v>368.65620563175412</v>
      </c>
      <c r="W102" s="205">
        <f>NFM!W$73</f>
        <v>383.10906550876689</v>
      </c>
      <c r="X102" s="205">
        <f>NFM!X$73</f>
        <v>362.20698148523036</v>
      </c>
      <c r="Y102" s="205">
        <f>NFM!Y$73</f>
        <v>334.99221414685007</v>
      </c>
    </row>
    <row r="103" spans="1:25" ht="12" customHeight="1" x14ac:dyDescent="0.25">
      <c r="A103" s="14" t="s">
        <v>45</v>
      </c>
      <c r="B103" s="204">
        <f>NFM!B$74</f>
        <v>0</v>
      </c>
      <c r="C103" s="204">
        <f>NFM!C$74</f>
        <v>0</v>
      </c>
      <c r="D103" s="204">
        <f>NFM!D$74</f>
        <v>0</v>
      </c>
      <c r="E103" s="204">
        <f>NFM!E$74</f>
        <v>0</v>
      </c>
      <c r="F103" s="204">
        <f>NFM!F$74</f>
        <v>0</v>
      </c>
      <c r="G103" s="204">
        <f>NFM!G$74</f>
        <v>0</v>
      </c>
      <c r="H103" s="204">
        <f>NFM!H$74</f>
        <v>0</v>
      </c>
      <c r="I103" s="204">
        <f>NFM!I$74</f>
        <v>0</v>
      </c>
      <c r="J103" s="204">
        <f>NFM!J$74</f>
        <v>0</v>
      </c>
      <c r="K103" s="204">
        <f>NFM!K$74</f>
        <v>0</v>
      </c>
      <c r="L103" s="204">
        <f>NFM!L$74</f>
        <v>0</v>
      </c>
      <c r="M103" s="204">
        <f>NFM!M$74</f>
        <v>0</v>
      </c>
      <c r="N103" s="204">
        <f>NFM!N$74</f>
        <v>0</v>
      </c>
      <c r="O103" s="204">
        <f>NFM!O$74</f>
        <v>0</v>
      </c>
      <c r="P103" s="204">
        <f>NFM!P$74</f>
        <v>0</v>
      </c>
      <c r="Q103" s="204">
        <f>NFM!Q$74</f>
        <v>0</v>
      </c>
      <c r="R103" s="204">
        <f>NFM!R$74</f>
        <v>0</v>
      </c>
      <c r="S103" s="204">
        <f>NFM!S$74</f>
        <v>0</v>
      </c>
      <c r="T103" s="204">
        <f>NFM!T$74</f>
        <v>0</v>
      </c>
      <c r="U103" s="204">
        <f>NFM!U$74</f>
        <v>0</v>
      </c>
      <c r="V103" s="204">
        <f>NFM!V$74</f>
        <v>0</v>
      </c>
      <c r="W103" s="204">
        <f>NFM!W$74</f>
        <v>0</v>
      </c>
      <c r="X103" s="204">
        <f>NFM!X$74</f>
        <v>0</v>
      </c>
      <c r="Y103" s="204">
        <f>NFM!Y$74</f>
        <v>0</v>
      </c>
    </row>
    <row r="104" spans="1:25" ht="12" customHeight="1" x14ac:dyDescent="0.25">
      <c r="A104" s="14" t="s">
        <v>58</v>
      </c>
      <c r="B104" s="204">
        <f>NFM!B$75</f>
        <v>0</v>
      </c>
      <c r="C104" s="204">
        <f>NFM!C$75</f>
        <v>0</v>
      </c>
      <c r="D104" s="204">
        <f>NFM!D$75</f>
        <v>0</v>
      </c>
      <c r="E104" s="204">
        <f>NFM!E$75</f>
        <v>0</v>
      </c>
      <c r="F104" s="204">
        <f>NFM!F$75</f>
        <v>0</v>
      </c>
      <c r="G104" s="204">
        <f>NFM!G$75</f>
        <v>0</v>
      </c>
      <c r="H104" s="204">
        <f>NFM!H$75</f>
        <v>0</v>
      </c>
      <c r="I104" s="204">
        <f>NFM!I$75</f>
        <v>0</v>
      </c>
      <c r="J104" s="204">
        <f>NFM!J$75</f>
        <v>0</v>
      </c>
      <c r="K104" s="204">
        <f>NFM!K$75</f>
        <v>0</v>
      </c>
      <c r="L104" s="204">
        <f>NFM!L$75</f>
        <v>0</v>
      </c>
      <c r="M104" s="204">
        <f>NFM!M$75</f>
        <v>0</v>
      </c>
      <c r="N104" s="204">
        <f>NFM!N$75</f>
        <v>0</v>
      </c>
      <c r="O104" s="204">
        <f>NFM!O$75</f>
        <v>0</v>
      </c>
      <c r="P104" s="204">
        <f>NFM!P$75</f>
        <v>0</v>
      </c>
      <c r="Q104" s="204">
        <f>NFM!Q$75</f>
        <v>0</v>
      </c>
      <c r="R104" s="204">
        <f>NFM!R$75</f>
        <v>0</v>
      </c>
      <c r="S104" s="204">
        <f>NFM!S$75</f>
        <v>0</v>
      </c>
      <c r="T104" s="204">
        <f>NFM!T$75</f>
        <v>0</v>
      </c>
      <c r="U104" s="204">
        <f>NFM!U$75</f>
        <v>0</v>
      </c>
      <c r="V104" s="204">
        <f>NFM!V$75</f>
        <v>0</v>
      </c>
      <c r="W104" s="204">
        <f>NFM!W$75</f>
        <v>0</v>
      </c>
      <c r="X104" s="204">
        <f>NFM!X$75</f>
        <v>0</v>
      </c>
      <c r="Y104" s="204">
        <f>NFM!Y$75</f>
        <v>0</v>
      </c>
    </row>
    <row r="105" spans="1:25" ht="12" customHeight="1" x14ac:dyDescent="0.25">
      <c r="A105" s="26" t="s">
        <v>46</v>
      </c>
      <c r="B105" s="211">
        <f>NFM!B$76</f>
        <v>0</v>
      </c>
      <c r="C105" s="211">
        <f>NFM!C$76</f>
        <v>0</v>
      </c>
      <c r="D105" s="211">
        <f>NFM!D$76</f>
        <v>0</v>
      </c>
      <c r="E105" s="211">
        <f>NFM!E$76</f>
        <v>0</v>
      </c>
      <c r="F105" s="211">
        <f>NFM!F$76</f>
        <v>0</v>
      </c>
      <c r="G105" s="211">
        <f>NFM!G$76</f>
        <v>0</v>
      </c>
      <c r="H105" s="211">
        <f>NFM!H$76</f>
        <v>0</v>
      </c>
      <c r="I105" s="211">
        <f>NFM!I$76</f>
        <v>0</v>
      </c>
      <c r="J105" s="211">
        <f>NFM!J$76</f>
        <v>0</v>
      </c>
      <c r="K105" s="211">
        <f>NFM!K$76</f>
        <v>0</v>
      </c>
      <c r="L105" s="211">
        <f>NFM!L$76</f>
        <v>0</v>
      </c>
      <c r="M105" s="211">
        <f>NFM!M$76</f>
        <v>0</v>
      </c>
      <c r="N105" s="211">
        <f>NFM!N$76</f>
        <v>0</v>
      </c>
      <c r="O105" s="211">
        <f>NFM!O$76</f>
        <v>0</v>
      </c>
      <c r="P105" s="211">
        <f>NFM!P$76</f>
        <v>0</v>
      </c>
      <c r="Q105" s="211">
        <f>NFM!Q$76</f>
        <v>0</v>
      </c>
      <c r="R105" s="211">
        <f>NFM!R$76</f>
        <v>0</v>
      </c>
      <c r="S105" s="211">
        <f>NFM!S$76</f>
        <v>0</v>
      </c>
      <c r="T105" s="211">
        <f>NFM!T$76</f>
        <v>0</v>
      </c>
      <c r="U105" s="211">
        <f>NFM!U$76</f>
        <v>0</v>
      </c>
      <c r="V105" s="211">
        <f>NFM!V$76</f>
        <v>0</v>
      </c>
      <c r="W105" s="211">
        <f>NFM!W$76</f>
        <v>0</v>
      </c>
      <c r="X105" s="211">
        <f>NFM!X$76</f>
        <v>0</v>
      </c>
      <c r="Y105" s="211">
        <f>NFM!Y$76</f>
        <v>0</v>
      </c>
    </row>
    <row r="106" spans="1:25" ht="12" customHeight="1" x14ac:dyDescent="0.25">
      <c r="A106" s="27" t="s">
        <v>80</v>
      </c>
      <c r="B106" s="212">
        <f>NFM!B$77</f>
        <v>0</v>
      </c>
      <c r="C106" s="212">
        <f>NFM!C$77</f>
        <v>0</v>
      </c>
      <c r="D106" s="212">
        <f>NFM!D$77</f>
        <v>0</v>
      </c>
      <c r="E106" s="212">
        <f>NFM!E$77</f>
        <v>0</v>
      </c>
      <c r="F106" s="212">
        <f>NFM!F$77</f>
        <v>0</v>
      </c>
      <c r="G106" s="212">
        <f>NFM!G$77</f>
        <v>0</v>
      </c>
      <c r="H106" s="212">
        <f>NFM!H$77</f>
        <v>0</v>
      </c>
      <c r="I106" s="212">
        <f>NFM!I$77</f>
        <v>0</v>
      </c>
      <c r="J106" s="212">
        <f>NFM!J$77</f>
        <v>0</v>
      </c>
      <c r="K106" s="212">
        <f>NFM!K$77</f>
        <v>0</v>
      </c>
      <c r="L106" s="212">
        <f>NFM!L$77</f>
        <v>0</v>
      </c>
      <c r="M106" s="212">
        <f>NFM!M$77</f>
        <v>0</v>
      </c>
      <c r="N106" s="212">
        <f>NFM!N$77</f>
        <v>0</v>
      </c>
      <c r="O106" s="212">
        <f>NFM!O$77</f>
        <v>0</v>
      </c>
      <c r="P106" s="212">
        <f>NFM!P$77</f>
        <v>0</v>
      </c>
      <c r="Q106" s="212">
        <f>NFM!Q$77</f>
        <v>0</v>
      </c>
      <c r="R106" s="212">
        <f>NFM!R$77</f>
        <v>0</v>
      </c>
      <c r="S106" s="212">
        <f>NFM!S$77</f>
        <v>0</v>
      </c>
      <c r="T106" s="212">
        <f>NFM!T$77</f>
        <v>0</v>
      </c>
      <c r="U106" s="212">
        <f>NFM!U$77</f>
        <v>0</v>
      </c>
      <c r="V106" s="212">
        <f>NFM!V$77</f>
        <v>0</v>
      </c>
      <c r="W106" s="212">
        <f>NFM!W$77</f>
        <v>0</v>
      </c>
      <c r="X106" s="212">
        <f>NFM!X$77</f>
        <v>0</v>
      </c>
      <c r="Y106" s="212">
        <f>NFM!Y$77</f>
        <v>0</v>
      </c>
    </row>
    <row r="107" spans="1:25" ht="12" customHeight="1" x14ac:dyDescent="0.25">
      <c r="A107" s="14" t="s">
        <v>47</v>
      </c>
      <c r="B107" s="204">
        <f>NFM!B$78</f>
        <v>474.77606343857332</v>
      </c>
      <c r="C107" s="204">
        <f>NFM!C$78</f>
        <v>446.85921679798088</v>
      </c>
      <c r="D107" s="204">
        <f>NFM!D$78</f>
        <v>475.18864899823564</v>
      </c>
      <c r="E107" s="204">
        <f>NFM!E$78</f>
        <v>543.38307959788983</v>
      </c>
      <c r="F107" s="204">
        <f>NFM!F$78</f>
        <v>548.60735167754808</v>
      </c>
      <c r="G107" s="204">
        <f>NFM!G$78</f>
        <v>564.82163267787848</v>
      </c>
      <c r="H107" s="204">
        <f>NFM!H$78</f>
        <v>570.35353179874585</v>
      </c>
      <c r="I107" s="204">
        <f>NFM!I$78</f>
        <v>557.83977231907079</v>
      </c>
      <c r="J107" s="204">
        <f>NFM!J$78</f>
        <v>535.6061329568978</v>
      </c>
      <c r="K107" s="204">
        <f>NFM!K$78</f>
        <v>424.85273739924759</v>
      </c>
      <c r="L107" s="204">
        <f>NFM!L$78</f>
        <v>399.55025284155977</v>
      </c>
      <c r="M107" s="204">
        <f>NFM!M$78</f>
        <v>371.68916240089163</v>
      </c>
      <c r="N107" s="204">
        <f>NFM!N$78</f>
        <v>404.72843508125726</v>
      </c>
      <c r="O107" s="204">
        <f>NFM!O$78</f>
        <v>384.1750818420951</v>
      </c>
      <c r="P107" s="204">
        <f>NFM!P$78</f>
        <v>371.68186476106791</v>
      </c>
      <c r="Q107" s="204">
        <f>NFM!Q$78</f>
        <v>366.67963308235511</v>
      </c>
      <c r="R107" s="204">
        <f>NFM!R$78</f>
        <v>369.54053940207552</v>
      </c>
      <c r="S107" s="204">
        <f>NFM!S$78</f>
        <v>365.53816056062925</v>
      </c>
      <c r="T107" s="204">
        <f>NFM!T$78</f>
        <v>394.00618009627573</v>
      </c>
      <c r="U107" s="204">
        <f>NFM!U$78</f>
        <v>393.87599133062372</v>
      </c>
      <c r="V107" s="204">
        <f>NFM!V$78</f>
        <v>368.65620563175412</v>
      </c>
      <c r="W107" s="204">
        <f>NFM!W$78</f>
        <v>383.10906550876689</v>
      </c>
      <c r="X107" s="204">
        <f>NFM!X$78</f>
        <v>362.20698148523036</v>
      </c>
      <c r="Y107" s="204">
        <f>NFM!Y$78</f>
        <v>334.99221414685007</v>
      </c>
    </row>
    <row r="108" spans="1:25" ht="12" customHeight="1" x14ac:dyDescent="0.25">
      <c r="A108" s="13" t="s">
        <v>19</v>
      </c>
      <c r="B108" s="205">
        <f>CHI!B$79</f>
        <v>10937.561571958078</v>
      </c>
      <c r="C108" s="205">
        <f>CHI!C$79</f>
        <v>10617.337085398607</v>
      </c>
      <c r="D108" s="205">
        <f>CHI!D$79</f>
        <v>10132.74346563813</v>
      </c>
      <c r="E108" s="205">
        <f>CHI!E$79</f>
        <v>10902.333230517812</v>
      </c>
      <c r="F108" s="205">
        <f>CHI!F$79</f>
        <v>9971.6044602384027</v>
      </c>
      <c r="G108" s="205">
        <f>CHI!G$79</f>
        <v>10555.902076278884</v>
      </c>
      <c r="H108" s="205">
        <f>CHI!H$79</f>
        <v>10007.905323038445</v>
      </c>
      <c r="I108" s="205">
        <f>CHI!I$79</f>
        <v>9914.8786599581599</v>
      </c>
      <c r="J108" s="205">
        <f>CHI!J$79</f>
        <v>9413.1792758388983</v>
      </c>
      <c r="K108" s="205">
        <f>CHI!K$79</f>
        <v>11425.009281598132</v>
      </c>
      <c r="L108" s="205">
        <f>CHI!L$79</f>
        <v>12796.938570158038</v>
      </c>
      <c r="M108" s="205">
        <f>CHI!M$79</f>
        <v>12609.720806558173</v>
      </c>
      <c r="N108" s="205">
        <f>CHI!N$79</f>
        <v>12529.742764758083</v>
      </c>
      <c r="O108" s="205">
        <f>CHI!O$79</f>
        <v>13867.908282238404</v>
      </c>
      <c r="P108" s="205">
        <f>CHI!P$79</f>
        <v>14168.167106158682</v>
      </c>
      <c r="Q108" s="205">
        <f>CHI!Q$79</f>
        <v>14571.579446357768</v>
      </c>
      <c r="R108" s="205">
        <f>CHI!R$79</f>
        <v>14318.172297718069</v>
      </c>
      <c r="S108" s="205">
        <f>CHI!S$79</f>
        <v>13992.800402438579</v>
      </c>
      <c r="T108" s="205">
        <f>CHI!T$79</f>
        <v>14158.997364341143</v>
      </c>
      <c r="U108" s="205">
        <f>CHI!U$79</f>
        <v>12784.880965711376</v>
      </c>
      <c r="V108" s="205">
        <f>CHI!V$79</f>
        <v>13508.638461051378</v>
      </c>
      <c r="W108" s="205">
        <f>CHI!W$79</f>
        <v>13882.148513891929</v>
      </c>
      <c r="X108" s="205">
        <f>CHI!X$79</f>
        <v>12229.690311321941</v>
      </c>
      <c r="Y108" s="205">
        <f>CHI!Y$79</f>
        <v>11437.433742089934</v>
      </c>
    </row>
    <row r="109" spans="1:25" ht="12" customHeight="1" x14ac:dyDescent="0.25">
      <c r="A109" s="14" t="s">
        <v>59</v>
      </c>
      <c r="B109" s="204">
        <f>CHI!B$80</f>
        <v>8694.1257231324525</v>
      </c>
      <c r="C109" s="204">
        <f>CHI!C$80</f>
        <v>8354.4188081182911</v>
      </c>
      <c r="D109" s="204">
        <f>CHI!D$80</f>
        <v>7990.9269746984373</v>
      </c>
      <c r="E109" s="204">
        <f>CHI!E$80</f>
        <v>8900.4172057505966</v>
      </c>
      <c r="F109" s="204">
        <f>CHI!F$80</f>
        <v>8508.946181107287</v>
      </c>
      <c r="G109" s="204">
        <f>CHI!G$80</f>
        <v>8949.6685607603049</v>
      </c>
      <c r="H109" s="204">
        <f>CHI!H$80</f>
        <v>8860.6776697116493</v>
      </c>
      <c r="I109" s="204">
        <f>CHI!I$80</f>
        <v>9070.2634881685626</v>
      </c>
      <c r="J109" s="204">
        <f>CHI!J$80</f>
        <v>8877.741860380007</v>
      </c>
      <c r="K109" s="204">
        <f>CHI!K$80</f>
        <v>9804.8316671241901</v>
      </c>
      <c r="L109" s="204">
        <f>CHI!L$80</f>
        <v>11048.555927978206</v>
      </c>
      <c r="M109" s="204">
        <f>CHI!M$80</f>
        <v>11043.80868104257</v>
      </c>
      <c r="N109" s="204">
        <f>CHI!N$80</f>
        <v>11045.962705914724</v>
      </c>
      <c r="O109" s="204">
        <f>CHI!O$80</f>
        <v>12179.060080108015</v>
      </c>
      <c r="P109" s="204">
        <f>CHI!P$80</f>
        <v>12153.572711146404</v>
      </c>
      <c r="Q109" s="204">
        <f>CHI!Q$80</f>
        <v>12908.903865070526</v>
      </c>
      <c r="R109" s="204">
        <f>CHI!R$80</f>
        <v>13200.009900540195</v>
      </c>
      <c r="S109" s="204">
        <f>CHI!S$80</f>
        <v>12866.27345445436</v>
      </c>
      <c r="T109" s="204">
        <f>CHI!T$80</f>
        <v>12257.51235675002</v>
      </c>
      <c r="U109" s="204">
        <f>CHI!U$80</f>
        <v>11138.355293273155</v>
      </c>
      <c r="V109" s="204">
        <f>CHI!V$80</f>
        <v>12391.05211200528</v>
      </c>
      <c r="W109" s="204">
        <f>CHI!W$80</f>
        <v>12686.254299567918</v>
      </c>
      <c r="X109" s="204">
        <f>CHI!X$80</f>
        <v>10972.75307634821</v>
      </c>
      <c r="Y109" s="204">
        <f>CHI!Y$80</f>
        <v>9955.1444642330134</v>
      </c>
    </row>
    <row r="110" spans="1:25" ht="12" customHeight="1" x14ac:dyDescent="0.25">
      <c r="A110" s="14" t="s">
        <v>49</v>
      </c>
      <c r="B110" s="204">
        <f>CHI!B$81</f>
        <v>2035.0644212702136</v>
      </c>
      <c r="C110" s="204">
        <f>CHI!C$81</f>
        <v>2027.2222188849266</v>
      </c>
      <c r="D110" s="204">
        <f>CHI!D$81</f>
        <v>1895.2955460793783</v>
      </c>
      <c r="E110" s="204">
        <f>CHI!E$81</f>
        <v>1745.5793733293563</v>
      </c>
      <c r="F110" s="204">
        <f>CHI!F$81</f>
        <v>1264.5801858817176</v>
      </c>
      <c r="G110" s="204">
        <f>CHI!G$81</f>
        <v>1358.1138167449633</v>
      </c>
      <c r="H110" s="204">
        <f>CHI!H$81</f>
        <v>957.50532609639777</v>
      </c>
      <c r="I110" s="204">
        <f>CHI!I$81</f>
        <v>601.13883474483725</v>
      </c>
      <c r="J110" s="204">
        <f>CHI!J$81</f>
        <v>334.26990940253216</v>
      </c>
      <c r="K110" s="204">
        <f>CHI!K$81</f>
        <v>1364.9357685319139</v>
      </c>
      <c r="L110" s="204">
        <f>CHI!L$81</f>
        <v>1471.6420767642135</v>
      </c>
      <c r="M110" s="204">
        <f>CHI!M$81</f>
        <v>1317.4723532458438</v>
      </c>
      <c r="N110" s="204">
        <f>CHI!N$81</f>
        <v>1210.4432203693777</v>
      </c>
      <c r="O110" s="204">
        <f>CHI!O$81</f>
        <v>1389.8633577378876</v>
      </c>
      <c r="P110" s="204">
        <f>CHI!P$81</f>
        <v>1726.4826852516253</v>
      </c>
      <c r="Q110" s="204">
        <f>CHI!Q$81</f>
        <v>1355.93850444846</v>
      </c>
      <c r="R110" s="204">
        <f>CHI!R$81</f>
        <v>790.97633837279091</v>
      </c>
      <c r="S110" s="204">
        <f>CHI!S$81</f>
        <v>824.00879949884109</v>
      </c>
      <c r="T110" s="204">
        <f>CHI!T$81</f>
        <v>1590.2758011223502</v>
      </c>
      <c r="U110" s="204">
        <f>CHI!U$81</f>
        <v>1329.0873006221479</v>
      </c>
      <c r="V110" s="204">
        <f>CHI!V$81</f>
        <v>829.14874481480081</v>
      </c>
      <c r="W110" s="204">
        <f>CHI!W$81</f>
        <v>921.47007753867967</v>
      </c>
      <c r="X110" s="204">
        <f>CHI!X$81</f>
        <v>1007.5770263457085</v>
      </c>
      <c r="Y110" s="204">
        <f>CHI!Y$81</f>
        <v>1224.5862287676773</v>
      </c>
    </row>
    <row r="111" spans="1:25" ht="12" customHeight="1" x14ac:dyDescent="0.25">
      <c r="A111" s="14" t="s">
        <v>50</v>
      </c>
      <c r="B111" s="204">
        <f>CHI!B$82</f>
        <v>208.3714275554112</v>
      </c>
      <c r="C111" s="204">
        <f>CHI!C$82</f>
        <v>235.69605839538929</v>
      </c>
      <c r="D111" s="204">
        <f>CHI!D$82</f>
        <v>246.52094486031541</v>
      </c>
      <c r="E111" s="204">
        <f>CHI!E$82</f>
        <v>256.33665143786021</v>
      </c>
      <c r="F111" s="204">
        <f>CHI!F$82</f>
        <v>198.0780932493972</v>
      </c>
      <c r="G111" s="204">
        <f>CHI!G$82</f>
        <v>248.1196987736169</v>
      </c>
      <c r="H111" s="204">
        <f>CHI!H$82</f>
        <v>189.72232723039849</v>
      </c>
      <c r="I111" s="204">
        <f>CHI!I$82</f>
        <v>243.47633704475979</v>
      </c>
      <c r="J111" s="204">
        <f>CHI!J$82</f>
        <v>201.16750605635909</v>
      </c>
      <c r="K111" s="204">
        <f>CHI!K$82</f>
        <v>255.241845942027</v>
      </c>
      <c r="L111" s="204">
        <f>CHI!L$82</f>
        <v>276.74056541561788</v>
      </c>
      <c r="M111" s="204">
        <f>CHI!M$82</f>
        <v>248.43977226975699</v>
      </c>
      <c r="N111" s="204">
        <f>CHI!N$82</f>
        <v>273.33683847398112</v>
      </c>
      <c r="O111" s="204">
        <f>CHI!O$82</f>
        <v>298.98484439250149</v>
      </c>
      <c r="P111" s="204">
        <f>CHI!P$82</f>
        <v>288.11170976065279</v>
      </c>
      <c r="Q111" s="204">
        <f>CHI!Q$82</f>
        <v>306.73707683878013</v>
      </c>
      <c r="R111" s="204">
        <f>CHI!R$82</f>
        <v>327.18605880508159</v>
      </c>
      <c r="S111" s="204">
        <f>CHI!S$82</f>
        <v>302.51814848537822</v>
      </c>
      <c r="T111" s="204">
        <f>CHI!T$82</f>
        <v>311.20920646877369</v>
      </c>
      <c r="U111" s="204">
        <f>CHI!U$82</f>
        <v>317.43837181607341</v>
      </c>
      <c r="V111" s="204">
        <f>CHI!V$82</f>
        <v>288.43760423129868</v>
      </c>
      <c r="W111" s="204">
        <f>CHI!W$82</f>
        <v>274.42413678533211</v>
      </c>
      <c r="X111" s="204">
        <f>CHI!X$82</f>
        <v>249.36020862802289</v>
      </c>
      <c r="Y111" s="204">
        <f>CHI!Y$82</f>
        <v>257.7030490892422</v>
      </c>
    </row>
    <row r="112" spans="1:25" ht="12" customHeight="1" x14ac:dyDescent="0.25">
      <c r="A112" s="13" t="s">
        <v>20</v>
      </c>
      <c r="B112" s="205">
        <f>NMM!B$59</f>
        <v>9978.8980351175378</v>
      </c>
      <c r="C112" s="205">
        <f>NMM!C$59</f>
        <v>9276.7564309167301</v>
      </c>
      <c r="D112" s="205">
        <f>NMM!D$59</f>
        <v>9249.3745602368199</v>
      </c>
      <c r="E112" s="205">
        <f>NMM!E$59</f>
        <v>9530.0732384777693</v>
      </c>
      <c r="F112" s="205">
        <f>NMM!F$59</f>
        <v>9388.9527233575645</v>
      </c>
      <c r="G112" s="205">
        <f>NMM!G$59</f>
        <v>9304.0189638778211</v>
      </c>
      <c r="H112" s="205">
        <f>NMM!H$59</f>
        <v>9887.4958389177846</v>
      </c>
      <c r="I112" s="205">
        <f>NMM!I$59</f>
        <v>9437.8213415980626</v>
      </c>
      <c r="J112" s="205">
        <f>NMM!J$59</f>
        <v>9509.6675242771526</v>
      </c>
      <c r="K112" s="205">
        <f>NMM!K$59</f>
        <v>7918.0364411169994</v>
      </c>
      <c r="L112" s="205">
        <f>NMM!L$59</f>
        <v>8197.245649157212</v>
      </c>
      <c r="M112" s="205">
        <f>NMM!M$59</f>
        <v>8805.6640171575691</v>
      </c>
      <c r="N112" s="205">
        <f>NMM!N$59</f>
        <v>8160.1719165974664</v>
      </c>
      <c r="O112" s="205">
        <f>NMM!O$59</f>
        <v>8130.9207951578946</v>
      </c>
      <c r="P112" s="205">
        <f>NMM!P$59</f>
        <v>8277.3871028774593</v>
      </c>
      <c r="Q112" s="205">
        <f>NMM!Q$59</f>
        <v>7907.9294969573548</v>
      </c>
      <c r="R112" s="205">
        <f>NMM!R$59</f>
        <v>7942.6005177974075</v>
      </c>
      <c r="S112" s="205">
        <f>NMM!S$59</f>
        <v>7400.7629432783315</v>
      </c>
      <c r="T112" s="205">
        <f>NMM!T$59</f>
        <v>7855.7279111868011</v>
      </c>
      <c r="U112" s="205">
        <f>NMM!U$59</f>
        <v>8106.4170178060294</v>
      </c>
      <c r="V112" s="205">
        <f>NMM!V$59</f>
        <v>7286.6407475645792</v>
      </c>
      <c r="W112" s="205">
        <f>NMM!W$59</f>
        <v>7620.6973586813838</v>
      </c>
      <c r="X112" s="205">
        <f>NMM!X$59</f>
        <v>6971.7100583572883</v>
      </c>
      <c r="Y112" s="205">
        <f>NMM!Y$59</f>
        <v>6286.1172984531086</v>
      </c>
    </row>
    <row r="113" spans="1:25" ht="12" customHeight="1" x14ac:dyDescent="0.25">
      <c r="A113" s="14" t="s">
        <v>51</v>
      </c>
      <c r="B113" s="204">
        <f>NMM!B$60</f>
        <v>7169.9946972622856</v>
      </c>
      <c r="C113" s="204">
        <f>NMM!C$60</f>
        <v>6660.5602381602266</v>
      </c>
      <c r="D113" s="204">
        <f>NMM!D$60</f>
        <v>6731.5342818201443</v>
      </c>
      <c r="E113" s="204">
        <f>NMM!E$60</f>
        <v>6562.521724143804</v>
      </c>
      <c r="F113" s="204">
        <f>NMM!F$60</f>
        <v>6667.293166289749</v>
      </c>
      <c r="G113" s="204">
        <f>NMM!G$60</f>
        <v>6657.2745448347341</v>
      </c>
      <c r="H113" s="204">
        <f>NMM!H$60</f>
        <v>6938.6902642533532</v>
      </c>
      <c r="I113" s="204">
        <f>NMM!I$60</f>
        <v>6571.5118429621334</v>
      </c>
      <c r="J113" s="204">
        <f>NMM!J$60</f>
        <v>6528.1895918300343</v>
      </c>
      <c r="K113" s="204">
        <f>NMM!K$60</f>
        <v>5510.4176317870306</v>
      </c>
      <c r="L113" s="204">
        <f>NMM!L$60</f>
        <v>5665.4572876380398</v>
      </c>
      <c r="M113" s="204">
        <f>NMM!M$60</f>
        <v>6092.029927999698</v>
      </c>
      <c r="N113" s="204">
        <f>NMM!N$60</f>
        <v>5638.4527307154485</v>
      </c>
      <c r="O113" s="204">
        <f>NMM!O$60</f>
        <v>5587.4633492956655</v>
      </c>
      <c r="P113" s="204">
        <f>NMM!P$60</f>
        <v>5667.3328882908691</v>
      </c>
      <c r="Q113" s="204">
        <f>NMM!Q$60</f>
        <v>5231.4670696430021</v>
      </c>
      <c r="R113" s="204">
        <f>NMM!R$60</f>
        <v>5335.1825699580131</v>
      </c>
      <c r="S113" s="204">
        <f>NMM!S$60</f>
        <v>5034.1013875639683</v>
      </c>
      <c r="T113" s="204">
        <f>NMM!T$60</f>
        <v>5365.4998887033516</v>
      </c>
      <c r="U113" s="204">
        <f>NMM!U$60</f>
        <v>5570.4198062163014</v>
      </c>
      <c r="V113" s="204">
        <f>NMM!V$60</f>
        <v>5072.0286188188102</v>
      </c>
      <c r="W113" s="204">
        <f>NMM!W$60</f>
        <v>5105.7656860864236</v>
      </c>
      <c r="X113" s="204">
        <f>NMM!X$60</f>
        <v>4844.8212336463985</v>
      </c>
      <c r="Y113" s="204">
        <f>NMM!Y$60</f>
        <v>4215.0983030981006</v>
      </c>
    </row>
    <row r="114" spans="1:25" ht="12" customHeight="1" x14ac:dyDescent="0.25">
      <c r="A114" s="14" t="s">
        <v>52</v>
      </c>
      <c r="B114" s="204">
        <f>NMM!B$61</f>
        <v>1643.2586046612971</v>
      </c>
      <c r="C114" s="204">
        <f>NMM!C$61</f>
        <v>1518.4241594792773</v>
      </c>
      <c r="D114" s="204">
        <f>NMM!D$61</f>
        <v>1396.1050278579071</v>
      </c>
      <c r="E114" s="204">
        <f>NMM!E$61</f>
        <v>1800.2080969632636</v>
      </c>
      <c r="F114" s="204">
        <f>NMM!F$61</f>
        <v>1505.1121715255924</v>
      </c>
      <c r="G114" s="204">
        <f>NMM!G$61</f>
        <v>1432.8401230242148</v>
      </c>
      <c r="H114" s="204">
        <f>NMM!H$61</f>
        <v>1582.7721785981096</v>
      </c>
      <c r="I114" s="204">
        <f>NMM!I$61</f>
        <v>1597.2087830204055</v>
      </c>
      <c r="J114" s="204">
        <f>NMM!J$61</f>
        <v>1642.8957188681436</v>
      </c>
      <c r="K114" s="204">
        <f>NMM!K$61</f>
        <v>1368.0717834728653</v>
      </c>
      <c r="L114" s="204">
        <f>NMM!L$61</f>
        <v>1442.3479446674685</v>
      </c>
      <c r="M114" s="204">
        <f>NMM!M$61</f>
        <v>1764.9497371428058</v>
      </c>
      <c r="N114" s="204">
        <f>NMM!N$61</f>
        <v>1747.0552518605539</v>
      </c>
      <c r="O114" s="204">
        <f>NMM!O$61</f>
        <v>1829.2118346012351</v>
      </c>
      <c r="P114" s="204">
        <f>NMM!P$61</f>
        <v>1864.8606432912488</v>
      </c>
      <c r="Q114" s="204">
        <f>NMM!Q$61</f>
        <v>1992.3374060845322</v>
      </c>
      <c r="R114" s="204">
        <f>NMM!R$61</f>
        <v>1822.6640699832915</v>
      </c>
      <c r="S114" s="204">
        <f>NMM!S$61</f>
        <v>1523.4406923996439</v>
      </c>
      <c r="T114" s="204">
        <f>NMM!T$61</f>
        <v>1661.821618452313</v>
      </c>
      <c r="U114" s="204">
        <f>NMM!U$61</f>
        <v>1789.532902081914</v>
      </c>
      <c r="V114" s="204">
        <f>NMM!V$61</f>
        <v>1637.7798729062927</v>
      </c>
      <c r="W114" s="204">
        <f>NMM!W$61</f>
        <v>1737.1050537800361</v>
      </c>
      <c r="X114" s="204">
        <f>NMM!X$61</f>
        <v>1403.4142789086332</v>
      </c>
      <c r="Y114" s="204">
        <f>NMM!Y$61</f>
        <v>1425.8941724831104</v>
      </c>
    </row>
    <row r="115" spans="1:25" ht="12" customHeight="1" x14ac:dyDescent="0.25">
      <c r="A115" s="14" t="s">
        <v>60</v>
      </c>
      <c r="B115" s="204">
        <f>NMM!B$62</f>
        <v>1165.6447331939539</v>
      </c>
      <c r="C115" s="204">
        <f>NMM!C$62</f>
        <v>1097.7720332772258</v>
      </c>
      <c r="D115" s="204">
        <f>NMM!D$62</f>
        <v>1121.7352505587687</v>
      </c>
      <c r="E115" s="204">
        <f>NMM!E$62</f>
        <v>1167.3434173707003</v>
      </c>
      <c r="F115" s="204">
        <f>NMM!F$62</f>
        <v>1216.5473855422224</v>
      </c>
      <c r="G115" s="204">
        <f>NMM!G$62</f>
        <v>1213.9042960188733</v>
      </c>
      <c r="H115" s="204">
        <f>NMM!H$62</f>
        <v>1366.0333960663202</v>
      </c>
      <c r="I115" s="204">
        <f>NMM!I$62</f>
        <v>1269.1007156155245</v>
      </c>
      <c r="J115" s="204">
        <f>NMM!J$62</f>
        <v>1338.5822135789754</v>
      </c>
      <c r="K115" s="204">
        <f>NMM!K$62</f>
        <v>1039.5470258571038</v>
      </c>
      <c r="L115" s="204">
        <f>NMM!L$62</f>
        <v>1089.440416851704</v>
      </c>
      <c r="M115" s="204">
        <f>NMM!M$62</f>
        <v>948.68435201506452</v>
      </c>
      <c r="N115" s="204">
        <f>NMM!N$62</f>
        <v>774.663934021464</v>
      </c>
      <c r="O115" s="204">
        <f>NMM!O$62</f>
        <v>714.24561126099445</v>
      </c>
      <c r="P115" s="204">
        <f>NMM!P$62</f>
        <v>745.19357129534148</v>
      </c>
      <c r="Q115" s="204">
        <f>NMM!Q$62</f>
        <v>684.12502122981982</v>
      </c>
      <c r="R115" s="204">
        <f>NMM!R$62</f>
        <v>784.75387785610258</v>
      </c>
      <c r="S115" s="204">
        <f>NMM!S$62</f>
        <v>843.22086331471905</v>
      </c>
      <c r="T115" s="204">
        <f>NMM!T$62</f>
        <v>828.40640403113707</v>
      </c>
      <c r="U115" s="204">
        <f>NMM!U$62</f>
        <v>746.46430950781439</v>
      </c>
      <c r="V115" s="204">
        <f>NMM!V$62</f>
        <v>576.83225583947649</v>
      </c>
      <c r="W115" s="204">
        <f>NMM!W$62</f>
        <v>777.82661881492459</v>
      </c>
      <c r="X115" s="204">
        <f>NMM!X$62</f>
        <v>723.47454580225758</v>
      </c>
      <c r="Y115" s="204">
        <f>NMM!Y$62</f>
        <v>645.12482287189789</v>
      </c>
    </row>
    <row r="116" spans="1:25" ht="12" customHeight="1" x14ac:dyDescent="0.25">
      <c r="A116" s="13" t="s">
        <v>21</v>
      </c>
      <c r="B116" s="205">
        <f>PPA!B$57</f>
        <v>518.8215142787019</v>
      </c>
      <c r="C116" s="205">
        <f>PPA!C$57</f>
        <v>498.47852555859004</v>
      </c>
      <c r="D116" s="205">
        <f>PPA!D$57</f>
        <v>556.48228247862835</v>
      </c>
      <c r="E116" s="205">
        <f>PPA!E$57</f>
        <v>603.30131867864748</v>
      </c>
      <c r="F116" s="205">
        <f>PPA!F$57</f>
        <v>573.08216759904394</v>
      </c>
      <c r="G116" s="205">
        <f>PPA!G$57</f>
        <v>558.83594411912384</v>
      </c>
      <c r="H116" s="205">
        <f>PPA!H$57</f>
        <v>454.13830331924595</v>
      </c>
      <c r="I116" s="205">
        <f>PPA!I$57</f>
        <v>491.73126479923189</v>
      </c>
      <c r="J116" s="205">
        <f>PPA!J$57</f>
        <v>469.61579375939016</v>
      </c>
      <c r="K116" s="205">
        <f>PPA!K$57</f>
        <v>411.25539923944478</v>
      </c>
      <c r="L116" s="205">
        <f>PPA!L$57</f>
        <v>563.42333303910436</v>
      </c>
      <c r="M116" s="205">
        <f>PPA!M$57</f>
        <v>438.49556963934702</v>
      </c>
      <c r="N116" s="205">
        <f>PPA!N$57</f>
        <v>447.87458591914191</v>
      </c>
      <c r="O116" s="205">
        <f>PPA!O$57</f>
        <v>491.97274379923982</v>
      </c>
      <c r="P116" s="205">
        <f>PPA!P$57</f>
        <v>465.17804591926534</v>
      </c>
      <c r="Q116" s="205">
        <f>PPA!Q$57</f>
        <v>536.75373083918544</v>
      </c>
      <c r="R116" s="205">
        <f>PPA!R$57</f>
        <v>529.28510999927687</v>
      </c>
      <c r="S116" s="205">
        <f>PPA!S$57</f>
        <v>545.6982797992215</v>
      </c>
      <c r="T116" s="205">
        <f>PPA!T$57</f>
        <v>504.29720534132048</v>
      </c>
      <c r="U116" s="205">
        <f>PPA!U$57</f>
        <v>503.20469005022989</v>
      </c>
      <c r="V116" s="205">
        <f>PPA!V$57</f>
        <v>481.46829578626307</v>
      </c>
      <c r="W116" s="205">
        <f>PPA!W$57</f>
        <v>499.03082508711719</v>
      </c>
      <c r="X116" s="205">
        <f>PPA!X$57</f>
        <v>484.06236035550603</v>
      </c>
      <c r="Y116" s="205">
        <f>PPA!Y$57</f>
        <v>466.16008651826473</v>
      </c>
    </row>
    <row r="117" spans="1:25" ht="12" customHeight="1" x14ac:dyDescent="0.25">
      <c r="A117" s="14" t="s">
        <v>54</v>
      </c>
      <c r="B117" s="204">
        <f>PPA!B$58</f>
        <v>81.399943590237598</v>
      </c>
      <c r="C117" s="204">
        <f>PPA!C$58</f>
        <v>77.728048818107936</v>
      </c>
      <c r="D117" s="204">
        <f>PPA!D$58</f>
        <v>98.90578688436814</v>
      </c>
      <c r="E117" s="204">
        <f>PPA!E$58</f>
        <v>104.8742726189933</v>
      </c>
      <c r="F117" s="204">
        <f>PPA!F$58</f>
        <v>107.75911043491421</v>
      </c>
      <c r="G117" s="204">
        <f>PPA!G$58</f>
        <v>100.24787923131009</v>
      </c>
      <c r="H117" s="204">
        <f>PPA!H$58</f>
        <v>84.209155298031163</v>
      </c>
      <c r="I117" s="204">
        <f>PPA!I$58</f>
        <v>92.641987117725421</v>
      </c>
      <c r="J117" s="204">
        <f>PPA!J$58</f>
        <v>106.4686835509156</v>
      </c>
      <c r="K117" s="204">
        <f>PPA!K$58</f>
        <v>73.814597854088532</v>
      </c>
      <c r="L117" s="204">
        <f>PPA!L$58</f>
        <v>75.268434337727186</v>
      </c>
      <c r="M117" s="204">
        <f>PPA!M$58</f>
        <v>63.457445474211212</v>
      </c>
      <c r="N117" s="204">
        <f>PPA!N$58</f>
        <v>66.343254380769338</v>
      </c>
      <c r="O117" s="204">
        <f>PPA!O$58</f>
        <v>74.711544551557367</v>
      </c>
      <c r="P117" s="204">
        <f>PPA!P$58</f>
        <v>71.134369461783393</v>
      </c>
      <c r="Q117" s="204">
        <f>PPA!Q$58</f>
        <v>83.035464718946059</v>
      </c>
      <c r="R117" s="204">
        <f>PPA!R$58</f>
        <v>82.624386473122712</v>
      </c>
      <c r="S117" s="204">
        <f>PPA!S$58</f>
        <v>90.463221105884188</v>
      </c>
      <c r="T117" s="204">
        <f>PPA!T$58</f>
        <v>87.413852487859842</v>
      </c>
      <c r="U117" s="204">
        <f>PPA!U$58</f>
        <v>114.1450236311624</v>
      </c>
      <c r="V117" s="204">
        <f>PPA!V$58</f>
        <v>107.50137090519139</v>
      </c>
      <c r="W117" s="204">
        <f>PPA!W$58</f>
        <v>74.364414143868444</v>
      </c>
      <c r="X117" s="204">
        <f>PPA!X$58</f>
        <v>36.148689902885607</v>
      </c>
      <c r="Y117" s="204">
        <f>PPA!Y$58</f>
        <v>33.842461451165768</v>
      </c>
    </row>
    <row r="118" spans="1:25" ht="12" customHeight="1" x14ac:dyDescent="0.25">
      <c r="A118" s="14" t="s">
        <v>61</v>
      </c>
      <c r="B118" s="204">
        <f>PPA!B$59</f>
        <v>421.10186081191131</v>
      </c>
      <c r="C118" s="204">
        <f>PPA!C$59</f>
        <v>407.95043152810808</v>
      </c>
      <c r="D118" s="204">
        <f>PPA!D$59</f>
        <v>435.59862973971269</v>
      </c>
      <c r="E118" s="204">
        <f>PPA!E$59</f>
        <v>464.88455642850289</v>
      </c>
      <c r="F118" s="204">
        <f>PPA!F$59</f>
        <v>428.73308669728323</v>
      </c>
      <c r="G118" s="204">
        <f>PPA!G$59</f>
        <v>418.18322581295121</v>
      </c>
      <c r="H118" s="204">
        <f>PPA!H$59</f>
        <v>333.86969486278889</v>
      </c>
      <c r="I118" s="204">
        <f>PPA!I$59</f>
        <v>358.68357158469951</v>
      </c>
      <c r="J118" s="204">
        <f>PPA!J$59</f>
        <v>310.96509036382412</v>
      </c>
      <c r="K118" s="204">
        <f>PPA!K$59</f>
        <v>280.8774558996875</v>
      </c>
      <c r="L118" s="204">
        <f>PPA!L$59</f>
        <v>450.90225158543137</v>
      </c>
      <c r="M118" s="204">
        <f>PPA!M$59</f>
        <v>339.78514357691398</v>
      </c>
      <c r="N118" s="204">
        <f>PPA!N$59</f>
        <v>346.00722756777748</v>
      </c>
      <c r="O118" s="204">
        <f>PPA!O$59</f>
        <v>360.78842899143592</v>
      </c>
      <c r="P118" s="204">
        <f>PPA!P$59</f>
        <v>338.65488596028331</v>
      </c>
      <c r="Q118" s="204">
        <f>PPA!Q$59</f>
        <v>391.7792732475441</v>
      </c>
      <c r="R118" s="204">
        <f>PPA!R$59</f>
        <v>382.90677245591598</v>
      </c>
      <c r="S118" s="204">
        <f>PPA!S$59</f>
        <v>371.86373319744422</v>
      </c>
      <c r="T118" s="204">
        <f>PPA!T$59</f>
        <v>338.43767742095508</v>
      </c>
      <c r="U118" s="204">
        <f>PPA!U$59</f>
        <v>306.04099056748771</v>
      </c>
      <c r="V118" s="204">
        <f>PPA!V$59</f>
        <v>275.85806493336162</v>
      </c>
      <c r="W118" s="204">
        <f>PPA!W$59</f>
        <v>339.03074652659268</v>
      </c>
      <c r="X118" s="204">
        <f>PPA!X$59</f>
        <v>387.16856382181652</v>
      </c>
      <c r="Y118" s="204">
        <f>PPA!Y$59</f>
        <v>366.21373760108901</v>
      </c>
    </row>
    <row r="119" spans="1:25" ht="12" customHeight="1" x14ac:dyDescent="0.25">
      <c r="A119" s="14" t="s">
        <v>62</v>
      </c>
      <c r="B119" s="204">
        <f>PPA!B$60</f>
        <v>16.319709876553009</v>
      </c>
      <c r="C119" s="204">
        <f>PPA!C$60</f>
        <v>12.800045212374</v>
      </c>
      <c r="D119" s="204">
        <f>PPA!D$60</f>
        <v>21.97786585454751</v>
      </c>
      <c r="E119" s="204">
        <f>PPA!E$60</f>
        <v>33.542489631151277</v>
      </c>
      <c r="F119" s="204">
        <f>PPA!F$60</f>
        <v>36.589970466846523</v>
      </c>
      <c r="G119" s="204">
        <f>PPA!G$60</f>
        <v>40.404839074862473</v>
      </c>
      <c r="H119" s="204">
        <f>PPA!H$60</f>
        <v>36.05945315842591</v>
      </c>
      <c r="I119" s="204">
        <f>PPA!I$60</f>
        <v>40.405706096806973</v>
      </c>
      <c r="J119" s="204">
        <f>PPA!J$60</f>
        <v>52.182019844650448</v>
      </c>
      <c r="K119" s="204">
        <f>PPA!K$60</f>
        <v>56.563345485668798</v>
      </c>
      <c r="L119" s="204">
        <f>PPA!L$60</f>
        <v>37.252647115945862</v>
      </c>
      <c r="M119" s="204">
        <f>PPA!M$60</f>
        <v>35.252980588221817</v>
      </c>
      <c r="N119" s="204">
        <f>PPA!N$60</f>
        <v>35.524103970595093</v>
      </c>
      <c r="O119" s="204">
        <f>PPA!O$60</f>
        <v>56.472770256246541</v>
      </c>
      <c r="P119" s="204">
        <f>PPA!P$60</f>
        <v>55.388790497198627</v>
      </c>
      <c r="Q119" s="204">
        <f>PPA!Q$60</f>
        <v>61.938992872695231</v>
      </c>
      <c r="R119" s="204">
        <f>PPA!R$60</f>
        <v>63.753951070238173</v>
      </c>
      <c r="S119" s="204">
        <f>PPA!S$60</f>
        <v>83.371325495893046</v>
      </c>
      <c r="T119" s="204">
        <f>PPA!T$60</f>
        <v>78.445675432505553</v>
      </c>
      <c r="U119" s="204">
        <f>PPA!U$60</f>
        <v>83.018675851579758</v>
      </c>
      <c r="V119" s="204">
        <f>PPA!V$60</f>
        <v>98.108859947710101</v>
      </c>
      <c r="W119" s="204">
        <f>PPA!W$60</f>
        <v>85.635664416656098</v>
      </c>
      <c r="X119" s="204">
        <f>PPA!X$60</f>
        <v>60.745106630803882</v>
      </c>
      <c r="Y119" s="204">
        <f>PPA!Y$60</f>
        <v>66.103887466009937</v>
      </c>
    </row>
    <row r="120" spans="1:25" ht="12" customHeight="1" x14ac:dyDescent="0.25">
      <c r="A120" s="15" t="s">
        <v>63</v>
      </c>
      <c r="B120" s="206">
        <f>FBT!B$33</f>
        <v>1115.5024695622651</v>
      </c>
      <c r="C120" s="206">
        <f>FBT!C$33</f>
        <v>1089.509757241482</v>
      </c>
      <c r="D120" s="206">
        <f>FBT!D$33</f>
        <v>1088.981563802171</v>
      </c>
      <c r="E120" s="206">
        <f>FBT!E$33</f>
        <v>1874.7672140422569</v>
      </c>
      <c r="F120" s="206">
        <f>FBT!F$33</f>
        <v>2066.4695774416382</v>
      </c>
      <c r="G120" s="206">
        <f>FBT!G$33</f>
        <v>1883.971670041838</v>
      </c>
      <c r="H120" s="206">
        <f>FBT!H$33</f>
        <v>1691.1440989214909</v>
      </c>
      <c r="I120" s="206">
        <f>FBT!I$33</f>
        <v>1714.1033670018401</v>
      </c>
      <c r="J120" s="206">
        <f>FBT!J$33</f>
        <v>1747.248626521811</v>
      </c>
      <c r="K120" s="206">
        <f>FBT!K$33</f>
        <v>1891.7654115611101</v>
      </c>
      <c r="L120" s="206">
        <f>FBT!L$33</f>
        <v>2195.032570318846</v>
      </c>
      <c r="M120" s="206">
        <f>FBT!M$33</f>
        <v>1908.07247280154</v>
      </c>
      <c r="N120" s="206">
        <f>FBT!N$33</f>
        <v>1899.8353951213301</v>
      </c>
      <c r="O120" s="206">
        <f>FBT!O$33</f>
        <v>1932.023147281157</v>
      </c>
      <c r="P120" s="206">
        <f>FBT!P$33</f>
        <v>1999.149974881057</v>
      </c>
      <c r="Q120" s="206">
        <f>FBT!Q$33</f>
        <v>2095.7510996414248</v>
      </c>
      <c r="R120" s="206">
        <f>FBT!R$33</f>
        <v>2103.8600865609742</v>
      </c>
      <c r="S120" s="206">
        <f>FBT!S$33</f>
        <v>2165.917097880922</v>
      </c>
      <c r="T120" s="206">
        <f>FBT!T$33</f>
        <v>2318.9238881281321</v>
      </c>
      <c r="U120" s="206">
        <f>FBT!U$33</f>
        <v>2438.4865482719511</v>
      </c>
      <c r="V120" s="206">
        <f>FBT!V$33</f>
        <v>2238.741582072561</v>
      </c>
      <c r="W120" s="206">
        <f>FBT!W$33</f>
        <v>2301.5881748813899</v>
      </c>
      <c r="X120" s="206">
        <f>FBT!X$33</f>
        <v>2272.7454948742052</v>
      </c>
      <c r="Y120" s="206">
        <f>FBT!Y$33</f>
        <v>2239.171969080744</v>
      </c>
    </row>
    <row r="121" spans="1:25" ht="12" customHeight="1" x14ac:dyDescent="0.25">
      <c r="A121" s="12" t="s">
        <v>64</v>
      </c>
      <c r="B121" s="204">
        <f>TRE!B$33</f>
        <v>256.28582627835141</v>
      </c>
      <c r="C121" s="204">
        <f>TRE!C$33</f>
        <v>292.7306314778449</v>
      </c>
      <c r="D121" s="204">
        <f>TRE!D$33</f>
        <v>339.28977059914718</v>
      </c>
      <c r="E121" s="204">
        <f>TRE!E$33</f>
        <v>330.60952979868142</v>
      </c>
      <c r="F121" s="204">
        <f>TRE!F$33</f>
        <v>238.15486727898829</v>
      </c>
      <c r="G121" s="204">
        <f>TRE!G$33</f>
        <v>249.6286187991592</v>
      </c>
      <c r="H121" s="204">
        <f>TRE!H$33</f>
        <v>226.14895115891031</v>
      </c>
      <c r="I121" s="204">
        <f>TRE!I$33</f>
        <v>213.18008975886539</v>
      </c>
      <c r="J121" s="204">
        <f>TRE!J$33</f>
        <v>202.97767643769589</v>
      </c>
      <c r="K121" s="204">
        <f>TRE!K$33</f>
        <v>197.58461219839009</v>
      </c>
      <c r="L121" s="204">
        <f>TRE!L$33</f>
        <v>256.1622397185867</v>
      </c>
      <c r="M121" s="204">
        <f>TRE!M$33</f>
        <v>254.45910995903679</v>
      </c>
      <c r="N121" s="204">
        <f>TRE!N$33</f>
        <v>256.25715983891718</v>
      </c>
      <c r="O121" s="204">
        <f>TRE!O$33</f>
        <v>275.88322979915768</v>
      </c>
      <c r="P121" s="204">
        <f>TRE!P$33</f>
        <v>183.98470139901571</v>
      </c>
      <c r="Q121" s="204">
        <f>TRE!Q$33</f>
        <v>125.9106357584277</v>
      </c>
      <c r="R121" s="204">
        <f>TRE!R$33</f>
        <v>129.08052539767019</v>
      </c>
      <c r="S121" s="204">
        <f>TRE!S$33</f>
        <v>122.92458911842</v>
      </c>
      <c r="T121" s="204">
        <f>TRE!T$33</f>
        <v>124.2717446488509</v>
      </c>
      <c r="U121" s="204">
        <f>TRE!U$33</f>
        <v>119.6968547625611</v>
      </c>
      <c r="V121" s="204">
        <f>TRE!V$33</f>
        <v>107.3676729470112</v>
      </c>
      <c r="W121" s="204">
        <f>TRE!W$33</f>
        <v>119.90145597777099</v>
      </c>
      <c r="X121" s="204">
        <f>TRE!X$33</f>
        <v>102.25462369325329</v>
      </c>
      <c r="Y121" s="204">
        <f>TRE!Y$33</f>
        <v>95.233823133313791</v>
      </c>
    </row>
    <row r="122" spans="1:25" ht="12" customHeight="1" x14ac:dyDescent="0.25">
      <c r="A122" s="12" t="s">
        <v>65</v>
      </c>
      <c r="B122" s="204">
        <f>MAE!B$33</f>
        <v>231.296258641647</v>
      </c>
      <c r="C122" s="204">
        <f>MAE!C$33</f>
        <v>207.70248432092529</v>
      </c>
      <c r="D122" s="204">
        <f>MAE!D$33</f>
        <v>291.3642088823234</v>
      </c>
      <c r="E122" s="204">
        <f>MAE!E$33</f>
        <v>422.56232939912962</v>
      </c>
      <c r="F122" s="204">
        <f>MAE!F$33</f>
        <v>447.23282291880707</v>
      </c>
      <c r="G122" s="204">
        <f>MAE!G$33</f>
        <v>535.05152159785166</v>
      </c>
      <c r="H122" s="204">
        <f>MAE!H$33</f>
        <v>491.4077866789558</v>
      </c>
      <c r="I122" s="204">
        <f>MAE!I$33</f>
        <v>449.2813145992223</v>
      </c>
      <c r="J122" s="204">
        <f>MAE!J$33</f>
        <v>357.89075963893788</v>
      </c>
      <c r="K122" s="204">
        <f>MAE!K$33</f>
        <v>342.51004667795388</v>
      </c>
      <c r="L122" s="204">
        <f>MAE!L$33</f>
        <v>412.39558295848292</v>
      </c>
      <c r="M122" s="204">
        <f>MAE!M$33</f>
        <v>413.68528319882898</v>
      </c>
      <c r="N122" s="204">
        <f>MAE!N$33</f>
        <v>406.41913511880381</v>
      </c>
      <c r="O122" s="204">
        <f>MAE!O$33</f>
        <v>424.50028451807219</v>
      </c>
      <c r="P122" s="204">
        <f>MAE!P$33</f>
        <v>303.90593147881191</v>
      </c>
      <c r="Q122" s="204">
        <f>MAE!Q$33</f>
        <v>335.09703887785099</v>
      </c>
      <c r="R122" s="204">
        <f>MAE!R$33</f>
        <v>316.30540715785412</v>
      </c>
      <c r="S122" s="204">
        <f>MAE!S$33</f>
        <v>330.25005935933717</v>
      </c>
      <c r="T122" s="204">
        <f>MAE!T$33</f>
        <v>335.44955232438599</v>
      </c>
      <c r="U122" s="204">
        <f>MAE!U$33</f>
        <v>339.61998465109502</v>
      </c>
      <c r="V122" s="204">
        <f>MAE!V$33</f>
        <v>366.33462496209012</v>
      </c>
      <c r="W122" s="204">
        <f>MAE!W$33</f>
        <v>380.16901571991991</v>
      </c>
      <c r="X122" s="204">
        <f>MAE!X$33</f>
        <v>320.16748336070361</v>
      </c>
      <c r="Y122" s="204">
        <f>MAE!Y$33</f>
        <v>296.10389157317701</v>
      </c>
    </row>
    <row r="123" spans="1:25" ht="12" customHeight="1" x14ac:dyDescent="0.25">
      <c r="A123" s="12" t="s">
        <v>66</v>
      </c>
      <c r="B123" s="204">
        <f>TEL!B$33</f>
        <v>202.57546464123919</v>
      </c>
      <c r="C123" s="204">
        <f>TEL!C$33</f>
        <v>191.17531944147319</v>
      </c>
      <c r="D123" s="204">
        <f>TEL!D$33</f>
        <v>190.05736644125241</v>
      </c>
      <c r="E123" s="204">
        <f>TEL!E$33</f>
        <v>419.10244667841903</v>
      </c>
      <c r="F123" s="204">
        <f>TEL!F$33</f>
        <v>399.00137003772261</v>
      </c>
      <c r="G123" s="204">
        <f>TEL!G$33</f>
        <v>378.51100631779292</v>
      </c>
      <c r="H123" s="204">
        <f>TEL!H$33</f>
        <v>374.91880643778148</v>
      </c>
      <c r="I123" s="204">
        <f>TEL!I$33</f>
        <v>334.32133535867229</v>
      </c>
      <c r="J123" s="204">
        <f>TEL!J$33</f>
        <v>280.65653195886352</v>
      </c>
      <c r="K123" s="204">
        <f>TEL!K$33</f>
        <v>261.14529119866188</v>
      </c>
      <c r="L123" s="204">
        <f>TEL!L$33</f>
        <v>278.22270419798821</v>
      </c>
      <c r="M123" s="204">
        <f>TEL!M$33</f>
        <v>290.90088467862461</v>
      </c>
      <c r="N123" s="204">
        <f>TEL!N$33</f>
        <v>278.93497067881441</v>
      </c>
      <c r="O123" s="204">
        <f>TEL!O$33</f>
        <v>281.16905219809382</v>
      </c>
      <c r="P123" s="204">
        <f>TEL!P$33</f>
        <v>200.02640687779541</v>
      </c>
      <c r="Q123" s="204">
        <f>TEL!Q$33</f>
        <v>217.19967155867289</v>
      </c>
      <c r="R123" s="204">
        <f>TEL!R$33</f>
        <v>199.261180438894</v>
      </c>
      <c r="S123" s="204">
        <f>TEL!S$33</f>
        <v>221.4957571180226</v>
      </c>
      <c r="T123" s="204">
        <f>TEL!T$33</f>
        <v>226.39211960166901</v>
      </c>
      <c r="U123" s="204">
        <f>TEL!U$33</f>
        <v>201.49787628966689</v>
      </c>
      <c r="V123" s="204">
        <f>TEL!V$33</f>
        <v>182.75546802780261</v>
      </c>
      <c r="W123" s="204">
        <f>TEL!W$33</f>
        <v>202.38801375156501</v>
      </c>
      <c r="X123" s="204">
        <f>TEL!X$33</f>
        <v>148.68545267794019</v>
      </c>
      <c r="Y123" s="204">
        <f>TEL!Y$33</f>
        <v>152.78840936469319</v>
      </c>
    </row>
    <row r="124" spans="1:25" ht="12" customHeight="1" x14ac:dyDescent="0.25">
      <c r="A124" s="12" t="s">
        <v>67</v>
      </c>
      <c r="B124" s="204">
        <f>WWP!B$33</f>
        <v>0</v>
      </c>
      <c r="C124" s="204">
        <f>WWP!C$33</f>
        <v>0</v>
      </c>
      <c r="D124" s="204">
        <f>WWP!D$33</f>
        <v>0</v>
      </c>
      <c r="E124" s="204">
        <f>WWP!E$33</f>
        <v>0</v>
      </c>
      <c r="F124" s="204">
        <f>WWP!F$33</f>
        <v>27.244000079855098</v>
      </c>
      <c r="G124" s="204">
        <f>WWP!G$33</f>
        <v>26.752631399857592</v>
      </c>
      <c r="H124" s="204">
        <f>WWP!H$33</f>
        <v>27.289643039876879</v>
      </c>
      <c r="I124" s="204">
        <f>WWP!I$33</f>
        <v>23.591553479936639</v>
      </c>
      <c r="J124" s="204">
        <f>WWP!J$33</f>
        <v>23.70303539988231</v>
      </c>
      <c r="K124" s="204">
        <f>WWP!K$33</f>
        <v>25.040414519933911</v>
      </c>
      <c r="L124" s="204">
        <f>WWP!L$33</f>
        <v>32.274419759942887</v>
      </c>
      <c r="M124" s="204">
        <f>WWP!M$33</f>
        <v>35.815384439940523</v>
      </c>
      <c r="N124" s="204">
        <f>WWP!N$33</f>
        <v>58.383606599817803</v>
      </c>
      <c r="O124" s="204">
        <f>WWP!O$33</f>
        <v>59.543664839807711</v>
      </c>
      <c r="P124" s="204">
        <f>WWP!P$33</f>
        <v>48.545933039875187</v>
      </c>
      <c r="Q124" s="204">
        <f>WWP!Q$33</f>
        <v>47.00578607994958</v>
      </c>
      <c r="R124" s="204">
        <f>WWP!R$33</f>
        <v>44.437460759960302</v>
      </c>
      <c r="S124" s="204">
        <f>WWP!S$33</f>
        <v>54.964221839837002</v>
      </c>
      <c r="T124" s="204">
        <f>WWP!T$33</f>
        <v>54.862678537929227</v>
      </c>
      <c r="U124" s="204">
        <f>WWP!U$33</f>
        <v>117.9279095235913</v>
      </c>
      <c r="V124" s="204">
        <f>WWP!V$33</f>
        <v>119.3592777326307</v>
      </c>
      <c r="W124" s="204">
        <f>WWP!W$33</f>
        <v>128.39869555390109</v>
      </c>
      <c r="X124" s="204">
        <f>WWP!X$33</f>
        <v>108.2169725016167</v>
      </c>
      <c r="Y124" s="204">
        <f>WWP!Y$33</f>
        <v>106.46719028007649</v>
      </c>
    </row>
    <row r="125" spans="1:25" ht="12" customHeight="1" x14ac:dyDescent="0.25">
      <c r="A125" s="12" t="s">
        <v>68</v>
      </c>
      <c r="B125" s="204">
        <f>OIS!B$33</f>
        <v>4480.5075368409189</v>
      </c>
      <c r="C125" s="204">
        <f>OIS!C$33</f>
        <v>5809.2024781211849</v>
      </c>
      <c r="D125" s="204">
        <f>OIS!D$33</f>
        <v>4232.6030031611735</v>
      </c>
      <c r="E125" s="204">
        <f>OIS!E$33</f>
        <v>1993.5269461211569</v>
      </c>
      <c r="F125" s="204">
        <f>OIS!F$33</f>
        <v>1587.864609842321</v>
      </c>
      <c r="G125" s="204">
        <f>OIS!G$33</f>
        <v>1746.943775042203</v>
      </c>
      <c r="H125" s="204">
        <f>OIS!H$33</f>
        <v>2045.8825412413571</v>
      </c>
      <c r="I125" s="204">
        <f>OIS!I$33</f>
        <v>1295.2593423620281</v>
      </c>
      <c r="J125" s="204">
        <f>OIS!J$33</f>
        <v>1205.486969522166</v>
      </c>
      <c r="K125" s="204">
        <f>OIS!K$33</f>
        <v>1251.0997011629049</v>
      </c>
      <c r="L125" s="204">
        <f>OIS!L$33</f>
        <v>1446.075590160493</v>
      </c>
      <c r="M125" s="204">
        <f>OIS!M$33</f>
        <v>1056.402262680459</v>
      </c>
      <c r="N125" s="204">
        <f>OIS!N$33</f>
        <v>1307.7469076422569</v>
      </c>
      <c r="O125" s="204">
        <f>OIS!O$33</f>
        <v>1257.0029719212339</v>
      </c>
      <c r="P125" s="204">
        <f>OIS!P$33</f>
        <v>939.80124180015866</v>
      </c>
      <c r="Q125" s="204">
        <f>OIS!Q$33</f>
        <v>797.75534916530944</v>
      </c>
      <c r="R125" s="204">
        <f>OIS!R$33</f>
        <v>835.00323768071792</v>
      </c>
      <c r="S125" s="204">
        <f>OIS!S$33</f>
        <v>900.6731197216784</v>
      </c>
      <c r="T125" s="204">
        <f>OIS!T$33</f>
        <v>874.4357883239486</v>
      </c>
      <c r="U125" s="204">
        <f>OIS!U$33</f>
        <v>1680.3899306862261</v>
      </c>
      <c r="V125" s="204">
        <f>OIS!V$33</f>
        <v>1554.1582117999731</v>
      </c>
      <c r="W125" s="204">
        <f>OIS!W$33</f>
        <v>1653.8811931179421</v>
      </c>
      <c r="X125" s="204">
        <f>OIS!X$33</f>
        <v>1562.9899187475371</v>
      </c>
      <c r="Y125" s="204">
        <f>OIS!Y$33</f>
        <v>1432.828964306173</v>
      </c>
    </row>
    <row r="126" spans="1:25" ht="12" customHeight="1" x14ac:dyDescent="0.25">
      <c r="A126" s="28" t="s">
        <v>85</v>
      </c>
      <c r="B126" s="214">
        <f>Ind_Summary_emi!B43</f>
        <v>154.12082000000001</v>
      </c>
      <c r="C126" s="214">
        <f>Ind_Summary_emi!C43</f>
        <v>120.6263</v>
      </c>
      <c r="D126" s="214">
        <f>Ind_Summary_emi!D43</f>
        <v>104.09638</v>
      </c>
      <c r="E126" s="214">
        <f>Ind_Summary_emi!E43</f>
        <v>105.04947</v>
      </c>
      <c r="F126" s="214">
        <f>Ind_Summary_emi!F43</f>
        <v>103.27939000000001</v>
      </c>
      <c r="G126" s="214">
        <f>Ind_Summary_emi!G43</f>
        <v>105.82787</v>
      </c>
      <c r="H126" s="214">
        <f>Ind_Summary_emi!H43</f>
        <v>126.87934</v>
      </c>
      <c r="I126" s="214">
        <f>Ind_Summary_emi!I43</f>
        <v>119.15076000000001</v>
      </c>
      <c r="J126" s="214">
        <f>Ind_Summary_emi!J43</f>
        <v>140.04539</v>
      </c>
      <c r="K126" s="214">
        <f>Ind_Summary_emi!K43</f>
        <v>137.92918</v>
      </c>
      <c r="L126" s="214">
        <f>Ind_Summary_emi!L43</f>
        <v>146.19515999999999</v>
      </c>
      <c r="M126" s="214">
        <f>Ind_Summary_emi!M43</f>
        <v>140.20994999999999</v>
      </c>
      <c r="N126" s="214">
        <f>Ind_Summary_emi!N43</f>
        <v>139.67311000000001</v>
      </c>
      <c r="O126" s="214">
        <f>Ind_Summary_emi!O43</f>
        <v>131.02085</v>
      </c>
      <c r="P126" s="214">
        <f>Ind_Summary_emi!P43</f>
        <v>139.94982999999999</v>
      </c>
      <c r="Q126" s="214">
        <f>Ind_Summary_emi!Q43</f>
        <v>141.76589000000001</v>
      </c>
      <c r="R126" s="214">
        <f>Ind_Summary_emi!R43</f>
        <v>150.72214</v>
      </c>
      <c r="S126" s="214">
        <f>Ind_Summary_emi!S43</f>
        <v>153.02330000000001</v>
      </c>
      <c r="T126" s="214">
        <f>Ind_Summary_emi!T43</f>
        <v>155.17803000000001</v>
      </c>
      <c r="U126" s="214">
        <f>Ind_Summary_emi!U43</f>
        <v>151.19147000000001</v>
      </c>
      <c r="V126" s="214">
        <f>Ind_Summary_emi!V43</f>
        <v>117.58453</v>
      </c>
      <c r="W126" s="214">
        <f>Ind_Summary_emi!W43</f>
        <v>132.84296000000001</v>
      </c>
      <c r="X126" s="214">
        <f>Ind_Summary_emi!X43</f>
        <v>138.68170000000001</v>
      </c>
      <c r="Y126" s="214">
        <f>Ind_Summary_emi!Y43</f>
        <v>135.99843999999999</v>
      </c>
    </row>
    <row r="128" spans="1:25" ht="12" customHeight="1" x14ac:dyDescent="0.25">
      <c r="A128" s="30" t="s">
        <v>86</v>
      </c>
      <c r="B128" s="203">
        <f t="shared" ref="B128:Y128" si="8">IF(B29=0,"",B29/B3*1000)</f>
        <v>128.34039099072933</v>
      </c>
      <c r="C128" s="203">
        <f t="shared" si="8"/>
        <v>130.69120666618895</v>
      </c>
      <c r="D128" s="203">
        <f t="shared" si="8"/>
        <v>127.1423591142476</v>
      </c>
      <c r="E128" s="203">
        <f t="shared" si="8"/>
        <v>130.49365819366761</v>
      </c>
      <c r="F128" s="203">
        <f t="shared" si="8"/>
        <v>118.44216744349457</v>
      </c>
      <c r="G128" s="203">
        <f t="shared" si="8"/>
        <v>117.66968393045647</v>
      </c>
      <c r="H128" s="203">
        <f t="shared" si="8"/>
        <v>118.53192816783793</v>
      </c>
      <c r="I128" s="203">
        <f t="shared" si="8"/>
        <v>107.93456194487193</v>
      </c>
      <c r="J128" s="203">
        <f t="shared" si="8"/>
        <v>109.09162572409267</v>
      </c>
      <c r="K128" s="203">
        <f t="shared" si="8"/>
        <v>114.85733540677282</v>
      </c>
      <c r="L128" s="203">
        <f t="shared" si="8"/>
        <v>126.77439761256745</v>
      </c>
      <c r="M128" s="203">
        <f t="shared" si="8"/>
        <v>119.40008890833515</v>
      </c>
      <c r="N128" s="203">
        <f t="shared" si="8"/>
        <v>122.98155690661751</v>
      </c>
      <c r="O128" s="203">
        <f t="shared" si="8"/>
        <v>125.75090171619546</v>
      </c>
      <c r="P128" s="203">
        <f t="shared" si="8"/>
        <v>122.43355913305207</v>
      </c>
      <c r="Q128" s="203">
        <f t="shared" si="8"/>
        <v>123.80175034679378</v>
      </c>
      <c r="R128" s="203">
        <f t="shared" si="8"/>
        <v>125.12319853970085</v>
      </c>
      <c r="S128" s="203">
        <f t="shared" si="8"/>
        <v>120.36373772460345</v>
      </c>
      <c r="T128" s="203">
        <f t="shared" si="8"/>
        <v>119.35644545067197</v>
      </c>
      <c r="U128" s="203">
        <f t="shared" si="8"/>
        <v>116.47589988825951</v>
      </c>
      <c r="V128" s="203">
        <f t="shared" si="8"/>
        <v>118.84834920772923</v>
      </c>
      <c r="W128" s="203">
        <f t="shared" si="8"/>
        <v>125.28675864054581</v>
      </c>
      <c r="X128" s="203">
        <f t="shared" si="8"/>
        <v>101.92440551697358</v>
      </c>
      <c r="Y128" s="203">
        <f t="shared" si="8"/>
        <v>100.35469562576031</v>
      </c>
    </row>
    <row r="129" spans="1:25" ht="12" customHeight="1" x14ac:dyDescent="0.25">
      <c r="A129" s="12" t="s">
        <v>14</v>
      </c>
      <c r="B129" s="204">
        <f t="shared" ref="B129:Y129" si="9">IF(B52=0,"",B52/B4*1000)</f>
        <v>643.10582871594693</v>
      </c>
      <c r="C129" s="204">
        <f t="shared" si="9"/>
        <v>695.90530326177509</v>
      </c>
      <c r="D129" s="204">
        <f t="shared" si="9"/>
        <v>699.01941883885979</v>
      </c>
      <c r="E129" s="204">
        <f t="shared" si="9"/>
        <v>745.63055383153983</v>
      </c>
      <c r="F129" s="204">
        <f t="shared" si="9"/>
        <v>569.42876722712128</v>
      </c>
      <c r="G129" s="204">
        <f t="shared" si="9"/>
        <v>500.45029165770671</v>
      </c>
      <c r="H129" s="204">
        <f t="shared" si="9"/>
        <v>466.74086272739254</v>
      </c>
      <c r="I129" s="204">
        <f t="shared" si="9"/>
        <v>388.52275296579529</v>
      </c>
      <c r="J129" s="204">
        <f t="shared" si="9"/>
        <v>474.66180747951688</v>
      </c>
      <c r="K129" s="204">
        <f t="shared" si="9"/>
        <v>443.07570718975427</v>
      </c>
      <c r="L129" s="204">
        <f t="shared" si="9"/>
        <v>522.06560031225433</v>
      </c>
      <c r="M129" s="204">
        <f t="shared" si="9"/>
        <v>471.62734652037972</v>
      </c>
      <c r="N129" s="204">
        <f t="shared" si="9"/>
        <v>613.62519354000449</v>
      </c>
      <c r="O129" s="204">
        <f t="shared" si="9"/>
        <v>513.88609319012016</v>
      </c>
      <c r="P129" s="204">
        <f t="shared" si="9"/>
        <v>477.91606898764729</v>
      </c>
      <c r="Q129" s="204">
        <f t="shared" si="9"/>
        <v>493.85800492665641</v>
      </c>
      <c r="R129" s="204">
        <f t="shared" si="9"/>
        <v>499.19997333230748</v>
      </c>
      <c r="S129" s="204">
        <f t="shared" si="9"/>
        <v>435.18697381489608</v>
      </c>
      <c r="T129" s="204">
        <f t="shared" si="9"/>
        <v>442.98043903249572</v>
      </c>
      <c r="U129" s="204">
        <f t="shared" si="9"/>
        <v>475.98047061232688</v>
      </c>
      <c r="V129" s="204">
        <f t="shared" si="9"/>
        <v>714.78341942969666</v>
      </c>
      <c r="W129" s="204">
        <f t="shared" si="9"/>
        <v>476.25211823973643</v>
      </c>
      <c r="X129" s="204">
        <f t="shared" si="9"/>
        <v>270.18274527081633</v>
      </c>
      <c r="Y129" s="204">
        <f t="shared" si="9"/>
        <v>421.52745883054195</v>
      </c>
    </row>
    <row r="130" spans="1:25" ht="12" customHeight="1" x14ac:dyDescent="0.25">
      <c r="A130" s="13" t="s">
        <v>18</v>
      </c>
      <c r="B130" s="205">
        <f t="shared" ref="B130:Y130" si="10">IF(B55=0,"",B55/B5*1000)</f>
        <v>211.04265963184548</v>
      </c>
      <c r="C130" s="205">
        <f t="shared" si="10"/>
        <v>239.68759233822448</v>
      </c>
      <c r="D130" s="205">
        <f t="shared" si="10"/>
        <v>237.52230049561055</v>
      </c>
      <c r="E130" s="205">
        <f t="shared" si="10"/>
        <v>262.87860293227527</v>
      </c>
      <c r="F130" s="205">
        <f t="shared" si="10"/>
        <v>223.69558848535684</v>
      </c>
      <c r="G130" s="205">
        <f t="shared" si="10"/>
        <v>215.89869314958287</v>
      </c>
      <c r="H130" s="205">
        <f t="shared" si="10"/>
        <v>219.6038841812211</v>
      </c>
      <c r="I130" s="205">
        <f t="shared" si="10"/>
        <v>191.82027579792734</v>
      </c>
      <c r="J130" s="205">
        <f t="shared" si="10"/>
        <v>230.72025393939307</v>
      </c>
      <c r="K130" s="205">
        <f t="shared" si="10"/>
        <v>261.37665481695456</v>
      </c>
      <c r="L130" s="205">
        <f t="shared" si="10"/>
        <v>222.83062413871824</v>
      </c>
      <c r="M130" s="205">
        <f t="shared" si="10"/>
        <v>200.63055365539412</v>
      </c>
      <c r="N130" s="205">
        <f t="shared" si="10"/>
        <v>211.66275989649736</v>
      </c>
      <c r="O130" s="205">
        <f t="shared" si="10"/>
        <v>225.50770778955118</v>
      </c>
      <c r="P130" s="205">
        <f t="shared" si="10"/>
        <v>250.18548877378305</v>
      </c>
      <c r="Q130" s="205">
        <f t="shared" si="10"/>
        <v>223.34511620083069</v>
      </c>
      <c r="R130" s="205">
        <f t="shared" si="10"/>
        <v>235.20489211311005</v>
      </c>
      <c r="S130" s="205">
        <f t="shared" si="10"/>
        <v>218.69676550162802</v>
      </c>
      <c r="T130" s="205">
        <f t="shared" si="10"/>
        <v>207.89124413661321</v>
      </c>
      <c r="U130" s="205">
        <f t="shared" si="10"/>
        <v>213.28065543148992</v>
      </c>
      <c r="V130" s="205">
        <f t="shared" si="10"/>
        <v>237.99609115836591</v>
      </c>
      <c r="W130" s="205">
        <f t="shared" si="10"/>
        <v>240.74396009439735</v>
      </c>
      <c r="X130" s="205">
        <f t="shared" si="10"/>
        <v>233.07229524186428</v>
      </c>
      <c r="Y130" s="205">
        <f t="shared" si="10"/>
        <v>204.98303989971498</v>
      </c>
    </row>
    <row r="131" spans="1:25" ht="12" customHeight="1" x14ac:dyDescent="0.25">
      <c r="A131" s="14" t="s">
        <v>45</v>
      </c>
      <c r="B131" s="204" t="str">
        <f t="shared" ref="B131:Y131" si="11">IF(B56=0,"",B56/B6*1000)</f>
        <v/>
      </c>
      <c r="C131" s="204" t="str">
        <f t="shared" si="11"/>
        <v/>
      </c>
      <c r="D131" s="204" t="str">
        <f t="shared" si="11"/>
        <v/>
      </c>
      <c r="E131" s="204" t="str">
        <f t="shared" si="11"/>
        <v/>
      </c>
      <c r="F131" s="204" t="str">
        <f t="shared" si="11"/>
        <v/>
      </c>
      <c r="G131" s="204" t="str">
        <f t="shared" si="11"/>
        <v/>
      </c>
      <c r="H131" s="204" t="str">
        <f t="shared" si="11"/>
        <v/>
      </c>
      <c r="I131" s="204" t="str">
        <f t="shared" si="11"/>
        <v/>
      </c>
      <c r="J131" s="204" t="str">
        <f t="shared" si="11"/>
        <v/>
      </c>
      <c r="K131" s="204" t="str">
        <f t="shared" si="11"/>
        <v/>
      </c>
      <c r="L131" s="204" t="str">
        <f t="shared" si="11"/>
        <v/>
      </c>
      <c r="M131" s="204" t="str">
        <f t="shared" si="11"/>
        <v/>
      </c>
      <c r="N131" s="204" t="str">
        <f t="shared" si="11"/>
        <v/>
      </c>
      <c r="O131" s="204" t="str">
        <f t="shared" si="11"/>
        <v/>
      </c>
      <c r="P131" s="204" t="str">
        <f t="shared" si="11"/>
        <v/>
      </c>
      <c r="Q131" s="204" t="str">
        <f t="shared" si="11"/>
        <v/>
      </c>
      <c r="R131" s="204" t="str">
        <f t="shared" si="11"/>
        <v/>
      </c>
      <c r="S131" s="204" t="str">
        <f t="shared" si="11"/>
        <v/>
      </c>
      <c r="T131" s="204" t="str">
        <f t="shared" si="11"/>
        <v/>
      </c>
      <c r="U131" s="204" t="str">
        <f t="shared" si="11"/>
        <v/>
      </c>
      <c r="V131" s="204" t="str">
        <f t="shared" si="11"/>
        <v/>
      </c>
      <c r="W131" s="204" t="str">
        <f t="shared" si="11"/>
        <v/>
      </c>
      <c r="X131" s="204" t="str">
        <f t="shared" si="11"/>
        <v/>
      </c>
      <c r="Y131" s="204" t="str">
        <f t="shared" si="11"/>
        <v/>
      </c>
    </row>
    <row r="132" spans="1:25" ht="12" customHeight="1" x14ac:dyDescent="0.25">
      <c r="A132" s="14" t="s">
        <v>58</v>
      </c>
      <c r="B132" s="204" t="str">
        <f t="shared" ref="B132:Y132" si="12">IF(B57=0,"",B57/B7*1000)</f>
        <v/>
      </c>
      <c r="C132" s="204" t="str">
        <f t="shared" si="12"/>
        <v/>
      </c>
      <c r="D132" s="204" t="str">
        <f t="shared" si="12"/>
        <v/>
      </c>
      <c r="E132" s="204" t="str">
        <f t="shared" si="12"/>
        <v/>
      </c>
      <c r="F132" s="204" t="str">
        <f t="shared" si="12"/>
        <v/>
      </c>
      <c r="G132" s="204" t="str">
        <f t="shared" si="12"/>
        <v/>
      </c>
      <c r="H132" s="204" t="str">
        <f t="shared" si="12"/>
        <v/>
      </c>
      <c r="I132" s="204" t="str">
        <f t="shared" si="12"/>
        <v/>
      </c>
      <c r="J132" s="204" t="str">
        <f t="shared" si="12"/>
        <v/>
      </c>
      <c r="K132" s="204" t="str">
        <f t="shared" si="12"/>
        <v/>
      </c>
      <c r="L132" s="204" t="str">
        <f t="shared" si="12"/>
        <v/>
      </c>
      <c r="M132" s="204" t="str">
        <f t="shared" si="12"/>
        <v/>
      </c>
      <c r="N132" s="204" t="str">
        <f t="shared" si="12"/>
        <v/>
      </c>
      <c r="O132" s="204" t="str">
        <f t="shared" si="12"/>
        <v/>
      </c>
      <c r="P132" s="204" t="str">
        <f t="shared" si="12"/>
        <v/>
      </c>
      <c r="Q132" s="204" t="str">
        <f t="shared" si="12"/>
        <v/>
      </c>
      <c r="R132" s="204" t="str">
        <f t="shared" si="12"/>
        <v/>
      </c>
      <c r="S132" s="204" t="str">
        <f t="shared" si="12"/>
        <v/>
      </c>
      <c r="T132" s="204" t="str">
        <f t="shared" si="12"/>
        <v/>
      </c>
      <c r="U132" s="204" t="str">
        <f t="shared" si="12"/>
        <v/>
      </c>
      <c r="V132" s="204" t="str">
        <f t="shared" si="12"/>
        <v/>
      </c>
      <c r="W132" s="204" t="str">
        <f t="shared" si="12"/>
        <v/>
      </c>
      <c r="X132" s="204" t="str">
        <f t="shared" si="12"/>
        <v/>
      </c>
      <c r="Y132" s="204" t="str">
        <f t="shared" si="12"/>
        <v/>
      </c>
    </row>
    <row r="133" spans="1:25" ht="12" customHeight="1" x14ac:dyDescent="0.25">
      <c r="A133" s="14" t="s">
        <v>47</v>
      </c>
      <c r="B133" s="204">
        <f t="shared" ref="B133:Y133" si="13">IF(B60=0,"",B60/B8*1000)</f>
        <v>211.04265963184548</v>
      </c>
      <c r="C133" s="204">
        <f t="shared" si="13"/>
        <v>239.68759233822448</v>
      </c>
      <c r="D133" s="204">
        <f t="shared" si="13"/>
        <v>237.52230049561055</v>
      </c>
      <c r="E133" s="204">
        <f t="shared" si="13"/>
        <v>262.87860293227527</v>
      </c>
      <c r="F133" s="204">
        <f t="shared" si="13"/>
        <v>223.69558848535684</v>
      </c>
      <c r="G133" s="204">
        <f t="shared" si="13"/>
        <v>215.89869314958287</v>
      </c>
      <c r="H133" s="204">
        <f t="shared" si="13"/>
        <v>219.6038841812211</v>
      </c>
      <c r="I133" s="204">
        <f t="shared" si="13"/>
        <v>191.82027579792734</v>
      </c>
      <c r="J133" s="204">
        <f t="shared" si="13"/>
        <v>230.72025393939307</v>
      </c>
      <c r="K133" s="204">
        <f t="shared" si="13"/>
        <v>261.37665481695456</v>
      </c>
      <c r="L133" s="204">
        <f t="shared" si="13"/>
        <v>222.83062413871824</v>
      </c>
      <c r="M133" s="204">
        <f t="shared" si="13"/>
        <v>200.63055365539412</v>
      </c>
      <c r="N133" s="204">
        <f t="shared" si="13"/>
        <v>211.66275989649736</v>
      </c>
      <c r="O133" s="204">
        <f t="shared" si="13"/>
        <v>225.50770778955118</v>
      </c>
      <c r="P133" s="204">
        <f t="shared" si="13"/>
        <v>250.18548877378305</v>
      </c>
      <c r="Q133" s="204">
        <f t="shared" si="13"/>
        <v>223.34511620083069</v>
      </c>
      <c r="R133" s="204">
        <f t="shared" si="13"/>
        <v>235.20489211311005</v>
      </c>
      <c r="S133" s="204">
        <f t="shared" si="13"/>
        <v>218.69676550162802</v>
      </c>
      <c r="T133" s="204">
        <f t="shared" si="13"/>
        <v>207.89124413661321</v>
      </c>
      <c r="U133" s="204">
        <f t="shared" si="13"/>
        <v>213.28065543148992</v>
      </c>
      <c r="V133" s="204">
        <f t="shared" si="13"/>
        <v>237.99609115836591</v>
      </c>
      <c r="W133" s="204">
        <f t="shared" si="13"/>
        <v>240.74396009439735</v>
      </c>
      <c r="X133" s="204">
        <f t="shared" si="13"/>
        <v>233.07229524186428</v>
      </c>
      <c r="Y133" s="204">
        <f t="shared" si="13"/>
        <v>204.98303989971498</v>
      </c>
    </row>
    <row r="134" spans="1:25" ht="12" customHeight="1" x14ac:dyDescent="0.25">
      <c r="A134" s="13" t="s">
        <v>19</v>
      </c>
      <c r="B134" s="205">
        <f t="shared" ref="B134:Y134" si="14">IF(B61=0,"",B61/B9*1000)</f>
        <v>194.0679595791207</v>
      </c>
      <c r="C134" s="205">
        <f t="shared" si="14"/>
        <v>189.59605066132036</v>
      </c>
      <c r="D134" s="205">
        <f t="shared" si="14"/>
        <v>186.42290508987713</v>
      </c>
      <c r="E134" s="205">
        <f t="shared" si="14"/>
        <v>192.68998618829116</v>
      </c>
      <c r="F134" s="205">
        <f t="shared" si="14"/>
        <v>172.81909230943896</v>
      </c>
      <c r="G134" s="205">
        <f t="shared" si="14"/>
        <v>170.05665298772365</v>
      </c>
      <c r="H134" s="205">
        <f t="shared" si="14"/>
        <v>194.55445614899233</v>
      </c>
      <c r="I134" s="205">
        <f t="shared" si="14"/>
        <v>179.71720121030023</v>
      </c>
      <c r="J134" s="205">
        <f t="shared" si="14"/>
        <v>187.53766629559846</v>
      </c>
      <c r="K134" s="205">
        <f t="shared" si="14"/>
        <v>232.1118590068638</v>
      </c>
      <c r="L134" s="205">
        <f t="shared" si="14"/>
        <v>234.22425470808307</v>
      </c>
      <c r="M134" s="205">
        <f t="shared" si="14"/>
        <v>230.33266179009263</v>
      </c>
      <c r="N134" s="205">
        <f t="shared" si="14"/>
        <v>234.54195265351515</v>
      </c>
      <c r="O134" s="205">
        <f t="shared" si="14"/>
        <v>226.00922914281682</v>
      </c>
      <c r="P134" s="205">
        <f t="shared" si="14"/>
        <v>227.89081922407584</v>
      </c>
      <c r="Q134" s="205">
        <f t="shared" si="14"/>
        <v>232.85346770400272</v>
      </c>
      <c r="R134" s="205">
        <f t="shared" si="14"/>
        <v>232.51089360518651</v>
      </c>
      <c r="S134" s="205">
        <f t="shared" si="14"/>
        <v>213.14074466659503</v>
      </c>
      <c r="T134" s="205">
        <f t="shared" si="14"/>
        <v>194.01801808662199</v>
      </c>
      <c r="U134" s="205">
        <f t="shared" si="14"/>
        <v>175.99745610771231</v>
      </c>
      <c r="V134" s="205">
        <f t="shared" si="14"/>
        <v>173.83390854731351</v>
      </c>
      <c r="W134" s="205">
        <f t="shared" si="14"/>
        <v>216.06682819787869</v>
      </c>
      <c r="X134" s="205">
        <f t="shared" si="14"/>
        <v>144.7153947051068</v>
      </c>
      <c r="Y134" s="205">
        <f t="shared" si="14"/>
        <v>148.46348587539492</v>
      </c>
    </row>
    <row r="135" spans="1:25" ht="12" customHeight="1" x14ac:dyDescent="0.25">
      <c r="A135" s="14" t="s">
        <v>59</v>
      </c>
      <c r="B135" s="204">
        <f t="shared" ref="B135:Y135" si="15">IF(B62=0,"",B62/B10*1000)</f>
        <v>625.54607749966112</v>
      </c>
      <c r="C135" s="204">
        <f t="shared" si="15"/>
        <v>629.87217477525826</v>
      </c>
      <c r="D135" s="204">
        <f t="shared" si="15"/>
        <v>593.41998111431474</v>
      </c>
      <c r="E135" s="204">
        <f t="shared" si="15"/>
        <v>589.5848292502186</v>
      </c>
      <c r="F135" s="204">
        <f t="shared" si="15"/>
        <v>523.03095646673842</v>
      </c>
      <c r="G135" s="204">
        <f t="shared" si="15"/>
        <v>547.75274299814419</v>
      </c>
      <c r="H135" s="204">
        <f t="shared" si="15"/>
        <v>484.78210423129866</v>
      </c>
      <c r="I135" s="204">
        <f t="shared" si="15"/>
        <v>407.46387053496824</v>
      </c>
      <c r="J135" s="204">
        <f t="shared" si="15"/>
        <v>367.45789468120597</v>
      </c>
      <c r="K135" s="204">
        <f t="shared" si="15"/>
        <v>481.93075445760053</v>
      </c>
      <c r="L135" s="204">
        <f t="shared" si="15"/>
        <v>518.40476367667111</v>
      </c>
      <c r="M135" s="204">
        <f t="shared" si="15"/>
        <v>445.44569225374755</v>
      </c>
      <c r="N135" s="204">
        <f t="shared" si="15"/>
        <v>481.90524532546732</v>
      </c>
      <c r="O135" s="204">
        <f t="shared" si="15"/>
        <v>481.31874124817466</v>
      </c>
      <c r="P135" s="204">
        <f t="shared" si="15"/>
        <v>439.85440552550608</v>
      </c>
      <c r="Q135" s="204">
        <f t="shared" si="15"/>
        <v>432.71564028496567</v>
      </c>
      <c r="R135" s="204">
        <f t="shared" si="15"/>
        <v>487.74163678941244</v>
      </c>
      <c r="S135" s="204">
        <f t="shared" si="15"/>
        <v>431.12069584063875</v>
      </c>
      <c r="T135" s="204">
        <f t="shared" si="15"/>
        <v>405.49153146140372</v>
      </c>
      <c r="U135" s="204">
        <f t="shared" si="15"/>
        <v>435.44395006976907</v>
      </c>
      <c r="V135" s="204">
        <f t="shared" si="15"/>
        <v>521.93966231737386</v>
      </c>
      <c r="W135" s="204">
        <f t="shared" si="15"/>
        <v>565.49022971458999</v>
      </c>
      <c r="X135" s="204">
        <f t="shared" si="15"/>
        <v>375.01750773258885</v>
      </c>
      <c r="Y135" s="204">
        <f t="shared" si="15"/>
        <v>482.36764706016118</v>
      </c>
    </row>
    <row r="136" spans="1:25" ht="12" customHeight="1" x14ac:dyDescent="0.25">
      <c r="A136" s="14" t="s">
        <v>49</v>
      </c>
      <c r="B136" s="204">
        <f t="shared" ref="B136:Y136" si="16">IF(B63=0,"",B63/B11*1000)</f>
        <v>154.21858109509319</v>
      </c>
      <c r="C136" s="204">
        <f t="shared" si="16"/>
        <v>154.53114646164028</v>
      </c>
      <c r="D136" s="204">
        <f t="shared" si="16"/>
        <v>149.18037992390813</v>
      </c>
      <c r="E136" s="204">
        <f t="shared" si="16"/>
        <v>153.72336799080009</v>
      </c>
      <c r="F136" s="204">
        <f t="shared" si="16"/>
        <v>132.7065362717141</v>
      </c>
      <c r="G136" s="204">
        <f t="shared" si="16"/>
        <v>137.05294517117099</v>
      </c>
      <c r="H136" s="204">
        <f t="shared" si="16"/>
        <v>127.47232035052517</v>
      </c>
      <c r="I136" s="204">
        <f t="shared" si="16"/>
        <v>103.6860646724149</v>
      </c>
      <c r="J136" s="204">
        <f t="shared" si="16"/>
        <v>89.473474939380637</v>
      </c>
      <c r="K136" s="204">
        <f t="shared" si="16"/>
        <v>228.64286014387415</v>
      </c>
      <c r="L136" s="204">
        <f t="shared" si="16"/>
        <v>234.98378989839165</v>
      </c>
      <c r="M136" s="204">
        <f t="shared" si="16"/>
        <v>222.07392592476975</v>
      </c>
      <c r="N136" s="204">
        <f t="shared" si="16"/>
        <v>211.04548135276556</v>
      </c>
      <c r="O136" s="204">
        <f t="shared" si="16"/>
        <v>222.11092867825292</v>
      </c>
      <c r="P136" s="204">
        <f t="shared" si="16"/>
        <v>256.73877394912785</v>
      </c>
      <c r="Q136" s="204">
        <f t="shared" si="16"/>
        <v>211.01946257271544</v>
      </c>
      <c r="R136" s="204">
        <f t="shared" si="16"/>
        <v>155.72114154008793</v>
      </c>
      <c r="S136" s="204">
        <f t="shared" si="16"/>
        <v>158.14532812304179</v>
      </c>
      <c r="T136" s="204">
        <f t="shared" si="16"/>
        <v>242.73083825994127</v>
      </c>
      <c r="U136" s="204">
        <f t="shared" si="16"/>
        <v>230.55453396698218</v>
      </c>
      <c r="V136" s="204">
        <f t="shared" si="16"/>
        <v>155.3479206129212</v>
      </c>
      <c r="W136" s="204">
        <f t="shared" si="16"/>
        <v>218.08912503629418</v>
      </c>
      <c r="X136" s="204">
        <f t="shared" si="16"/>
        <v>212.57827446010322</v>
      </c>
      <c r="Y136" s="204">
        <f t="shared" si="16"/>
        <v>273.66340710177445</v>
      </c>
    </row>
    <row r="137" spans="1:25" ht="12" customHeight="1" x14ac:dyDescent="0.25">
      <c r="A137" s="14" t="s">
        <v>50</v>
      </c>
      <c r="B137" s="204">
        <f t="shared" ref="B137:Y137" si="17">IF(B64=0,"",B64/B12*1000)</f>
        <v>30.517253638670205</v>
      </c>
      <c r="C137" s="204">
        <f t="shared" si="17"/>
        <v>30.517253638670205</v>
      </c>
      <c r="D137" s="204">
        <f t="shared" si="17"/>
        <v>30.517253638670205</v>
      </c>
      <c r="E137" s="204">
        <f t="shared" si="17"/>
        <v>30.517253638670216</v>
      </c>
      <c r="F137" s="204">
        <f t="shared" si="17"/>
        <v>30.517253638670226</v>
      </c>
      <c r="G137" s="204">
        <f t="shared" si="17"/>
        <v>30.517253638670216</v>
      </c>
      <c r="H137" s="204">
        <f t="shared" si="17"/>
        <v>30.51725363867023</v>
      </c>
      <c r="I137" s="204">
        <f t="shared" si="17"/>
        <v>30.517253638670219</v>
      </c>
      <c r="J137" s="204">
        <f t="shared" si="17"/>
        <v>30.517253638670205</v>
      </c>
      <c r="K137" s="204">
        <f t="shared" si="17"/>
        <v>23.821879200607118</v>
      </c>
      <c r="L137" s="204">
        <f t="shared" si="17"/>
        <v>21.462966466939523</v>
      </c>
      <c r="M137" s="204">
        <f t="shared" si="17"/>
        <v>22.974621686751114</v>
      </c>
      <c r="N137" s="204">
        <f t="shared" si="17"/>
        <v>23.030969898884436</v>
      </c>
      <c r="O137" s="204">
        <f t="shared" si="17"/>
        <v>21.073378283436341</v>
      </c>
      <c r="P137" s="204">
        <f t="shared" si="17"/>
        <v>21.732579969678582</v>
      </c>
      <c r="Q137" s="204">
        <f t="shared" si="17"/>
        <v>24.891514730960893</v>
      </c>
      <c r="R137" s="204">
        <f t="shared" si="17"/>
        <v>23.116843647282405</v>
      </c>
      <c r="S137" s="204">
        <f t="shared" si="17"/>
        <v>22.002369034917436</v>
      </c>
      <c r="T137" s="204">
        <f t="shared" si="17"/>
        <v>18.097239643677188</v>
      </c>
      <c r="U137" s="204">
        <f t="shared" si="17"/>
        <v>16.298125723681711</v>
      </c>
      <c r="V137" s="204">
        <f t="shared" si="17"/>
        <v>13.439849370910494</v>
      </c>
      <c r="W137" s="204">
        <f t="shared" si="17"/>
        <v>15.452186269993003</v>
      </c>
      <c r="X137" s="204">
        <f t="shared" si="17"/>
        <v>10.733015882201901</v>
      </c>
      <c r="Y137" s="204">
        <f t="shared" si="17"/>
        <v>10.733015882201897</v>
      </c>
    </row>
    <row r="138" spans="1:25" ht="12" customHeight="1" x14ac:dyDescent="0.25">
      <c r="A138" s="13" t="s">
        <v>20</v>
      </c>
      <c r="B138" s="205">
        <f t="shared" ref="B138:Y138" si="18">IF(B65=0,"",B65/B13*1000)</f>
        <v>400.39100570130682</v>
      </c>
      <c r="C138" s="205">
        <f t="shared" si="18"/>
        <v>368.46498618808693</v>
      </c>
      <c r="D138" s="205">
        <f t="shared" si="18"/>
        <v>357.35789199223365</v>
      </c>
      <c r="E138" s="205">
        <f t="shared" si="18"/>
        <v>417.77558548089894</v>
      </c>
      <c r="F138" s="205">
        <f t="shared" si="18"/>
        <v>401.38127484486034</v>
      </c>
      <c r="G138" s="205">
        <f t="shared" si="18"/>
        <v>423.80584149688406</v>
      </c>
      <c r="H138" s="205">
        <f t="shared" si="18"/>
        <v>434.55206959684949</v>
      </c>
      <c r="I138" s="205">
        <f t="shared" si="18"/>
        <v>375.77059475350592</v>
      </c>
      <c r="J138" s="205">
        <f t="shared" si="18"/>
        <v>412.5939606430635</v>
      </c>
      <c r="K138" s="205">
        <f t="shared" si="18"/>
        <v>366.99131812747214</v>
      </c>
      <c r="L138" s="205">
        <f t="shared" si="18"/>
        <v>402.84091883503288</v>
      </c>
      <c r="M138" s="205">
        <f t="shared" si="18"/>
        <v>433.99415260147771</v>
      </c>
      <c r="N138" s="205">
        <f t="shared" si="18"/>
        <v>450.51838708175825</v>
      </c>
      <c r="O138" s="205">
        <f t="shared" si="18"/>
        <v>483.85277762151782</v>
      </c>
      <c r="P138" s="205">
        <f t="shared" si="18"/>
        <v>466.43405812775745</v>
      </c>
      <c r="Q138" s="205">
        <f t="shared" si="18"/>
        <v>448.93174889349547</v>
      </c>
      <c r="R138" s="205">
        <f t="shared" si="18"/>
        <v>451.97306701240768</v>
      </c>
      <c r="S138" s="205">
        <f t="shared" si="18"/>
        <v>415.41759645372491</v>
      </c>
      <c r="T138" s="205">
        <f t="shared" si="18"/>
        <v>424.21557964466547</v>
      </c>
      <c r="U138" s="205">
        <f t="shared" si="18"/>
        <v>431.18097778379177</v>
      </c>
      <c r="V138" s="205">
        <f t="shared" si="18"/>
        <v>424.15884516709201</v>
      </c>
      <c r="W138" s="205">
        <f t="shared" si="18"/>
        <v>439.07186746099751</v>
      </c>
      <c r="X138" s="205">
        <f t="shared" si="18"/>
        <v>384.73680130981558</v>
      </c>
      <c r="Y138" s="205">
        <f t="shared" si="18"/>
        <v>385.84690927198267</v>
      </c>
    </row>
    <row r="139" spans="1:25" ht="12" customHeight="1" x14ac:dyDescent="0.25">
      <c r="A139" s="14" t="s">
        <v>51</v>
      </c>
      <c r="B139" s="204">
        <f t="shared" ref="B139:Y139" si="19">IF(B66=0,"",B66/B14*1000)</f>
        <v>261.54688573073827</v>
      </c>
      <c r="C139" s="204">
        <f t="shared" si="19"/>
        <v>235.20469411632212</v>
      </c>
      <c r="D139" s="204">
        <f t="shared" si="19"/>
        <v>234.29827501479488</v>
      </c>
      <c r="E139" s="204">
        <f t="shared" si="19"/>
        <v>257.42709744183378</v>
      </c>
      <c r="F139" s="204">
        <f t="shared" si="19"/>
        <v>264.69367865531314</v>
      </c>
      <c r="G139" s="204">
        <f t="shared" si="19"/>
        <v>289.81357505562141</v>
      </c>
      <c r="H139" s="204">
        <f t="shared" si="19"/>
        <v>272.55302377124661</v>
      </c>
      <c r="I139" s="204">
        <f t="shared" si="19"/>
        <v>227.16130176934792</v>
      </c>
      <c r="J139" s="204">
        <f t="shared" si="19"/>
        <v>248.56634667222096</v>
      </c>
      <c r="K139" s="204">
        <f t="shared" si="19"/>
        <v>228.4686667600765</v>
      </c>
      <c r="L139" s="204">
        <f t="shared" si="19"/>
        <v>266.73817755401757</v>
      </c>
      <c r="M139" s="204">
        <f t="shared" si="19"/>
        <v>285.45593949505309</v>
      </c>
      <c r="N139" s="204">
        <f t="shared" si="19"/>
        <v>290.01716811818733</v>
      </c>
      <c r="O139" s="204">
        <f t="shared" si="19"/>
        <v>297.18162719273533</v>
      </c>
      <c r="P139" s="204">
        <f t="shared" si="19"/>
        <v>305.59696736703518</v>
      </c>
      <c r="Q139" s="204">
        <f t="shared" si="19"/>
        <v>260.91631911406546</v>
      </c>
      <c r="R139" s="204">
        <f t="shared" si="19"/>
        <v>297.53105814616003</v>
      </c>
      <c r="S139" s="204">
        <f t="shared" si="19"/>
        <v>278.3064247553296</v>
      </c>
      <c r="T139" s="204">
        <f t="shared" si="19"/>
        <v>275.5655074607842</v>
      </c>
      <c r="U139" s="204">
        <f t="shared" si="19"/>
        <v>306.24406762507112</v>
      </c>
      <c r="V139" s="204">
        <f t="shared" si="19"/>
        <v>289.2683759083223</v>
      </c>
      <c r="W139" s="204">
        <f t="shared" si="19"/>
        <v>300.78288493293564</v>
      </c>
      <c r="X139" s="204">
        <f t="shared" si="19"/>
        <v>293.41309931155246</v>
      </c>
      <c r="Y139" s="204">
        <f t="shared" si="19"/>
        <v>236.90830604777051</v>
      </c>
    </row>
    <row r="140" spans="1:25" ht="12" customHeight="1" x14ac:dyDescent="0.25">
      <c r="A140" s="14" t="s">
        <v>52</v>
      </c>
      <c r="B140" s="204">
        <f t="shared" ref="B140:Y140" si="20">IF(B67=0,"",B67/B15*1000)</f>
        <v>1225.799911172578</v>
      </c>
      <c r="C140" s="204">
        <f t="shared" si="20"/>
        <v>1148.5201820984689</v>
      </c>
      <c r="D140" s="204">
        <f t="shared" si="20"/>
        <v>1120.7506253488909</v>
      </c>
      <c r="E140" s="204">
        <f t="shared" si="20"/>
        <v>1172.991760653777</v>
      </c>
      <c r="F140" s="204">
        <f t="shared" si="20"/>
        <v>1206.1026490421252</v>
      </c>
      <c r="G140" s="204">
        <f t="shared" si="20"/>
        <v>1320.563915159205</v>
      </c>
      <c r="H140" s="204">
        <f t="shared" si="20"/>
        <v>1465.5409258933053</v>
      </c>
      <c r="I140" s="204">
        <f t="shared" si="20"/>
        <v>1221.4657533999446</v>
      </c>
      <c r="J140" s="204">
        <f t="shared" si="20"/>
        <v>1336.562511057173</v>
      </c>
      <c r="K140" s="204">
        <f t="shared" si="20"/>
        <v>829.36018878396021</v>
      </c>
      <c r="L140" s="204">
        <f t="shared" si="20"/>
        <v>891.40275098405891</v>
      </c>
      <c r="M140" s="204">
        <f t="shared" si="20"/>
        <v>939.19701111325003</v>
      </c>
      <c r="N140" s="204">
        <f t="shared" si="20"/>
        <v>864.77878570117298</v>
      </c>
      <c r="O140" s="204">
        <f t="shared" si="20"/>
        <v>959.00912595326372</v>
      </c>
      <c r="P140" s="204">
        <f t="shared" si="20"/>
        <v>784.17271558742482</v>
      </c>
      <c r="Q140" s="204">
        <f t="shared" si="20"/>
        <v>963.2243127974225</v>
      </c>
      <c r="R140" s="204">
        <f t="shared" si="20"/>
        <v>868.24248352387247</v>
      </c>
      <c r="S140" s="204">
        <f t="shared" si="20"/>
        <v>775.59722214855469</v>
      </c>
      <c r="T140" s="204">
        <f t="shared" si="20"/>
        <v>907.18981638644334</v>
      </c>
      <c r="U140" s="204">
        <f t="shared" si="20"/>
        <v>850.09642186792769</v>
      </c>
      <c r="V140" s="204">
        <f t="shared" si="20"/>
        <v>775.92330025556259</v>
      </c>
      <c r="W140" s="204">
        <f t="shared" si="20"/>
        <v>717.27596017824771</v>
      </c>
      <c r="X140" s="204">
        <f t="shared" si="20"/>
        <v>560.27293035130458</v>
      </c>
      <c r="Y140" s="204">
        <f t="shared" si="20"/>
        <v>702.58896187327809</v>
      </c>
    </row>
    <row r="141" spans="1:25" ht="12" customHeight="1" x14ac:dyDescent="0.25">
      <c r="A141" s="14" t="s">
        <v>60</v>
      </c>
      <c r="B141" s="204">
        <f t="shared" ref="B141:Y141" si="21">IF(B68=0,"",B68/B16*1000)</f>
        <v>375.35593231606862</v>
      </c>
      <c r="C141" s="204">
        <f t="shared" si="21"/>
        <v>350.29544999479828</v>
      </c>
      <c r="D141" s="204">
        <f t="shared" si="21"/>
        <v>335.29224159055389</v>
      </c>
      <c r="E141" s="204">
        <f t="shared" si="21"/>
        <v>367.15600974983892</v>
      </c>
      <c r="F141" s="204">
        <f t="shared" si="21"/>
        <v>367.36029820341207</v>
      </c>
      <c r="G141" s="204">
        <f t="shared" si="21"/>
        <v>392.05604090207771</v>
      </c>
      <c r="H141" s="204">
        <f t="shared" si="21"/>
        <v>430.0432948008816</v>
      </c>
      <c r="I141" s="204">
        <f t="shared" si="21"/>
        <v>353.18401178569229</v>
      </c>
      <c r="J141" s="204">
        <f t="shared" si="21"/>
        <v>385.14882700390115</v>
      </c>
      <c r="K141" s="204">
        <f t="shared" si="21"/>
        <v>401.38411877562027</v>
      </c>
      <c r="L141" s="204">
        <f t="shared" si="21"/>
        <v>393.52756720121386</v>
      </c>
      <c r="M141" s="204">
        <f t="shared" si="21"/>
        <v>387.61501237687168</v>
      </c>
      <c r="N141" s="204">
        <f t="shared" si="21"/>
        <v>415.03246277121326</v>
      </c>
      <c r="O141" s="204">
        <f t="shared" si="21"/>
        <v>475.43605104571895</v>
      </c>
      <c r="P141" s="204">
        <f t="shared" si="21"/>
        <v>450.82901691553843</v>
      </c>
      <c r="Q141" s="204">
        <f t="shared" si="21"/>
        <v>359.13383388346239</v>
      </c>
      <c r="R141" s="204">
        <f t="shared" si="21"/>
        <v>368.76543987544949</v>
      </c>
      <c r="S141" s="204">
        <f t="shared" si="21"/>
        <v>373.81466657276928</v>
      </c>
      <c r="T141" s="204">
        <f t="shared" si="21"/>
        <v>355.08585600502778</v>
      </c>
      <c r="U141" s="204">
        <f t="shared" si="21"/>
        <v>310.0749124019548</v>
      </c>
      <c r="V141" s="204">
        <f t="shared" si="21"/>
        <v>350.69322582621851</v>
      </c>
      <c r="W141" s="204">
        <f t="shared" si="21"/>
        <v>400.46729895770125</v>
      </c>
      <c r="X141" s="204">
        <f t="shared" si="21"/>
        <v>379.64421347918756</v>
      </c>
      <c r="Y141" s="204">
        <f t="shared" si="21"/>
        <v>420.49662543997397</v>
      </c>
    </row>
    <row r="142" spans="1:25" ht="12" customHeight="1" x14ac:dyDescent="0.25">
      <c r="A142" s="13" t="s">
        <v>21</v>
      </c>
      <c r="B142" s="205">
        <f t="shared" ref="B142:Y142" si="22">IF(B69=0,"",B69/B17*1000)</f>
        <v>127.87616077766634</v>
      </c>
      <c r="C142" s="205">
        <f t="shared" si="22"/>
        <v>127.93555802480918</v>
      </c>
      <c r="D142" s="205">
        <f t="shared" si="22"/>
        <v>142.13376148331059</v>
      </c>
      <c r="E142" s="205">
        <f t="shared" si="22"/>
        <v>161.28553789740889</v>
      </c>
      <c r="F142" s="205">
        <f t="shared" si="22"/>
        <v>184.26370955674614</v>
      </c>
      <c r="G142" s="205">
        <f t="shared" si="22"/>
        <v>209.25689706068079</v>
      </c>
      <c r="H142" s="205">
        <f t="shared" si="22"/>
        <v>211.96595724712449</v>
      </c>
      <c r="I142" s="205">
        <f t="shared" si="22"/>
        <v>218.25404882822465</v>
      </c>
      <c r="J142" s="205">
        <f t="shared" si="22"/>
        <v>231.26666326730651</v>
      </c>
      <c r="K142" s="205">
        <f t="shared" si="22"/>
        <v>253.76379177265113</v>
      </c>
      <c r="L142" s="205">
        <f t="shared" si="22"/>
        <v>275.55290794959944</v>
      </c>
      <c r="M142" s="205">
        <f t="shared" si="22"/>
        <v>240.05450223992983</v>
      </c>
      <c r="N142" s="205">
        <f t="shared" si="22"/>
        <v>236.7707289032256</v>
      </c>
      <c r="O142" s="205">
        <f t="shared" si="22"/>
        <v>278.73548340143884</v>
      </c>
      <c r="P142" s="205">
        <f t="shared" si="22"/>
        <v>264.72049095527552</v>
      </c>
      <c r="Q142" s="205">
        <f t="shared" si="22"/>
        <v>268.09370886294141</v>
      </c>
      <c r="R142" s="205">
        <f t="shared" si="22"/>
        <v>290.71760943312933</v>
      </c>
      <c r="S142" s="205">
        <f t="shared" si="22"/>
        <v>291.32619814725979</v>
      </c>
      <c r="T142" s="205">
        <f t="shared" si="22"/>
        <v>296.62165929229963</v>
      </c>
      <c r="U142" s="205">
        <f t="shared" si="22"/>
        <v>281.42567063107185</v>
      </c>
      <c r="V142" s="205">
        <f t="shared" si="22"/>
        <v>299.55461784421601</v>
      </c>
      <c r="W142" s="205">
        <f t="shared" si="22"/>
        <v>332.89006400449034</v>
      </c>
      <c r="X142" s="205">
        <f t="shared" si="22"/>
        <v>295.61451248714678</v>
      </c>
      <c r="Y142" s="205">
        <f t="shared" si="22"/>
        <v>298.06784888487778</v>
      </c>
    </row>
    <row r="143" spans="1:25" ht="12" customHeight="1" x14ac:dyDescent="0.25">
      <c r="A143" s="14" t="s">
        <v>54</v>
      </c>
      <c r="B143" s="204">
        <f t="shared" ref="B143:Y143" si="23">IF(B70=0,"",B70/B18*1000)</f>
        <v>1307.836624743881</v>
      </c>
      <c r="C143" s="204">
        <f t="shared" si="23"/>
        <v>1324.6533818556522</v>
      </c>
      <c r="D143" s="204">
        <f t="shared" si="23"/>
        <v>1428.2866461962844</v>
      </c>
      <c r="E143" s="204">
        <f t="shared" si="23"/>
        <v>1752.1373276796021</v>
      </c>
      <c r="F143" s="204">
        <f t="shared" si="23"/>
        <v>1991.2523829061035</v>
      </c>
      <c r="G143" s="204">
        <f t="shared" si="23"/>
        <v>2251.2701167893229</v>
      </c>
      <c r="H143" s="204">
        <f t="shared" si="23"/>
        <v>2233.8418962953883</v>
      </c>
      <c r="I143" s="204">
        <f t="shared" si="23"/>
        <v>2461.65044937938</v>
      </c>
      <c r="J143" s="204">
        <f t="shared" si="23"/>
        <v>1899.3453223561107</v>
      </c>
      <c r="K143" s="204">
        <f t="shared" si="23"/>
        <v>2190.317865369736</v>
      </c>
      <c r="L143" s="204">
        <f t="shared" si="23"/>
        <v>2521.1947970594933</v>
      </c>
      <c r="M143" s="204">
        <f t="shared" si="23"/>
        <v>2102.0242639110829</v>
      </c>
      <c r="N143" s="204">
        <f t="shared" si="23"/>
        <v>1984.3876269182431</v>
      </c>
      <c r="O143" s="204">
        <f t="shared" si="23"/>
        <v>2285.9673568634103</v>
      </c>
      <c r="P143" s="204">
        <f t="shared" si="23"/>
        <v>2169.1349218124678</v>
      </c>
      <c r="Q143" s="204">
        <f t="shared" si="23"/>
        <v>2205.6432112613429</v>
      </c>
      <c r="R143" s="204">
        <f t="shared" si="23"/>
        <v>2427.5118973916433</v>
      </c>
      <c r="S143" s="204">
        <f t="shared" si="23"/>
        <v>2482.1743189335016</v>
      </c>
      <c r="T143" s="204">
        <f t="shared" si="23"/>
        <v>2479.3580439938951</v>
      </c>
      <c r="U143" s="204">
        <f t="shared" si="23"/>
        <v>2289.024770821959</v>
      </c>
      <c r="V143" s="204">
        <f t="shared" si="23"/>
        <v>2219.6712363110009</v>
      </c>
      <c r="W143" s="204">
        <f t="shared" si="23"/>
        <v>2692.6000235587499</v>
      </c>
      <c r="X143" s="204">
        <f t="shared" si="23"/>
        <v>2357.6764647614723</v>
      </c>
      <c r="Y143" s="204">
        <f t="shared" si="23"/>
        <v>2331.1302600807908</v>
      </c>
    </row>
    <row r="144" spans="1:25" ht="12" customHeight="1" x14ac:dyDescent="0.25">
      <c r="A144" s="14" t="s">
        <v>61</v>
      </c>
      <c r="B144" s="204">
        <f t="shared" ref="B144:Y144" si="24">IF(B71=0,"",B71/B19*1000)</f>
        <v>169.63157201658026</v>
      </c>
      <c r="C144" s="204">
        <f t="shared" si="24"/>
        <v>168.47266777762138</v>
      </c>
      <c r="D144" s="204">
        <f t="shared" si="24"/>
        <v>180.91147870158787</v>
      </c>
      <c r="E144" s="204">
        <f t="shared" si="24"/>
        <v>214.97184388742809</v>
      </c>
      <c r="F144" s="204">
        <f t="shared" si="24"/>
        <v>238.09015348384838</v>
      </c>
      <c r="G144" s="204">
        <f t="shared" si="24"/>
        <v>279.41516899534685</v>
      </c>
      <c r="H144" s="204">
        <f t="shared" si="24"/>
        <v>273.998283416964</v>
      </c>
      <c r="I144" s="204">
        <f t="shared" si="24"/>
        <v>291.81474247779761</v>
      </c>
      <c r="J144" s="204">
        <f t="shared" si="24"/>
        <v>302.20017677093045</v>
      </c>
      <c r="K144" s="204">
        <f t="shared" si="24"/>
        <v>350.60015052013051</v>
      </c>
      <c r="L144" s="204">
        <f t="shared" si="24"/>
        <v>425.22016177311309</v>
      </c>
      <c r="M144" s="204">
        <f t="shared" si="24"/>
        <v>350.63656582134979</v>
      </c>
      <c r="N144" s="204">
        <f t="shared" si="24"/>
        <v>329.68812598385335</v>
      </c>
      <c r="O144" s="204">
        <f t="shared" si="24"/>
        <v>378.84042302490178</v>
      </c>
      <c r="P144" s="204">
        <f t="shared" si="24"/>
        <v>340.42534972106165</v>
      </c>
      <c r="Q144" s="204">
        <f t="shared" si="24"/>
        <v>331.63414699200183</v>
      </c>
      <c r="R144" s="204">
        <f t="shared" si="24"/>
        <v>369.01065289894262</v>
      </c>
      <c r="S144" s="204">
        <f t="shared" si="24"/>
        <v>359.03385718338711</v>
      </c>
      <c r="T144" s="204">
        <f t="shared" si="24"/>
        <v>359.01406506053547</v>
      </c>
      <c r="U144" s="204">
        <f t="shared" si="24"/>
        <v>303.97661482532476</v>
      </c>
      <c r="V144" s="204">
        <f t="shared" si="24"/>
        <v>283.85539307661799</v>
      </c>
      <c r="W144" s="204">
        <f t="shared" si="24"/>
        <v>389.84931265969004</v>
      </c>
      <c r="X144" s="204">
        <f t="shared" si="24"/>
        <v>372.87248971080982</v>
      </c>
      <c r="Y144" s="204">
        <f t="shared" si="24"/>
        <v>369.34841776415897</v>
      </c>
    </row>
    <row r="145" spans="1:25" ht="12" customHeight="1" x14ac:dyDescent="0.25">
      <c r="A145" s="14" t="s">
        <v>62</v>
      </c>
      <c r="B145" s="204">
        <f t="shared" ref="B145:Y145" si="25">IF(B72=0,"",B72/B20*1000)</f>
        <v>52.478408911567072</v>
      </c>
      <c r="C145" s="204">
        <f t="shared" si="25"/>
        <v>52.881914930544902</v>
      </c>
      <c r="D145" s="204">
        <f t="shared" si="25"/>
        <v>59.375220106058997</v>
      </c>
      <c r="E145" s="204">
        <f t="shared" si="25"/>
        <v>64.880218805901322</v>
      </c>
      <c r="F145" s="204">
        <f t="shared" si="25"/>
        <v>74.990501898488958</v>
      </c>
      <c r="G145" s="204">
        <f t="shared" si="25"/>
        <v>83.524343177686674</v>
      </c>
      <c r="H145" s="204">
        <f t="shared" si="25"/>
        <v>86.163893584570246</v>
      </c>
      <c r="I145" s="204">
        <f t="shared" si="25"/>
        <v>85.889939184068766</v>
      </c>
      <c r="J145" s="204">
        <f t="shared" si="25"/>
        <v>89.715859682343279</v>
      </c>
      <c r="K145" s="204">
        <f t="shared" si="25"/>
        <v>98.836059945647861</v>
      </c>
      <c r="L145" s="204">
        <f t="shared" si="25"/>
        <v>103.47848258996132</v>
      </c>
      <c r="M145" s="204">
        <f t="shared" si="25"/>
        <v>93.18606194761503</v>
      </c>
      <c r="N145" s="204">
        <f t="shared" si="25"/>
        <v>95.40947353474516</v>
      </c>
      <c r="O145" s="204">
        <f t="shared" si="25"/>
        <v>114.53348708913825</v>
      </c>
      <c r="P145" s="204">
        <f t="shared" si="25"/>
        <v>115.54363014211843</v>
      </c>
      <c r="Q145" s="204">
        <f t="shared" si="25"/>
        <v>122.39197448967332</v>
      </c>
      <c r="R145" s="204">
        <f t="shared" si="25"/>
        <v>124.38285822959079</v>
      </c>
      <c r="S145" s="204">
        <f t="shared" si="25"/>
        <v>124.94029093683979</v>
      </c>
      <c r="T145" s="204">
        <f t="shared" si="25"/>
        <v>125.57585225183531</v>
      </c>
      <c r="U145" s="204">
        <f t="shared" si="25"/>
        <v>128.40030878276934</v>
      </c>
      <c r="V145" s="204">
        <f t="shared" si="25"/>
        <v>172.30454122698899</v>
      </c>
      <c r="W145" s="204">
        <f t="shared" si="25"/>
        <v>155.66997285669237</v>
      </c>
      <c r="X145" s="204">
        <f t="shared" si="25"/>
        <v>135.56094081440159</v>
      </c>
      <c r="Y145" s="204">
        <f t="shared" si="25"/>
        <v>140.90998759811305</v>
      </c>
    </row>
    <row r="146" spans="1:25" ht="12" customHeight="1" x14ac:dyDescent="0.25">
      <c r="A146" s="15" t="s">
        <v>63</v>
      </c>
      <c r="B146" s="206">
        <f t="shared" ref="B146:Y146" si="26">IF(B73=0,"",B73/B21*1000)</f>
        <v>81.313136240780679</v>
      </c>
      <c r="C146" s="206">
        <f t="shared" si="26"/>
        <v>79.610056301326651</v>
      </c>
      <c r="D146" s="206">
        <f t="shared" si="26"/>
        <v>78.390076191256227</v>
      </c>
      <c r="E146" s="206">
        <f t="shared" si="26"/>
        <v>113.03045731709062</v>
      </c>
      <c r="F146" s="206">
        <f t="shared" si="26"/>
        <v>120.12999846428838</v>
      </c>
      <c r="G146" s="206">
        <f t="shared" si="26"/>
        <v>120.40263356031092</v>
      </c>
      <c r="H146" s="206">
        <f t="shared" si="26"/>
        <v>119.36506126186144</v>
      </c>
      <c r="I146" s="206">
        <f t="shared" si="26"/>
        <v>118.497223926879</v>
      </c>
      <c r="J146" s="206">
        <f t="shared" si="26"/>
        <v>123.67337984501759</v>
      </c>
      <c r="K146" s="206">
        <f t="shared" si="26"/>
        <v>120.23554474916725</v>
      </c>
      <c r="L146" s="206">
        <f t="shared" si="26"/>
        <v>146.66218213649589</v>
      </c>
      <c r="M146" s="206">
        <f t="shared" si="26"/>
        <v>142.13153970233381</v>
      </c>
      <c r="N146" s="206">
        <f t="shared" si="26"/>
        <v>143.69613217308276</v>
      </c>
      <c r="O146" s="206">
        <f t="shared" si="26"/>
        <v>139.87222062682764</v>
      </c>
      <c r="P146" s="206">
        <f t="shared" si="26"/>
        <v>142.54065899255218</v>
      </c>
      <c r="Q146" s="206">
        <f t="shared" si="26"/>
        <v>145.81618724169724</v>
      </c>
      <c r="R146" s="206">
        <f t="shared" si="26"/>
        <v>147.81896606558672</v>
      </c>
      <c r="S146" s="206">
        <f t="shared" si="26"/>
        <v>150.4903987826886</v>
      </c>
      <c r="T146" s="206">
        <f t="shared" si="26"/>
        <v>158.61594928304081</v>
      </c>
      <c r="U146" s="206">
        <f t="shared" si="26"/>
        <v>159.89803172396395</v>
      </c>
      <c r="V146" s="206">
        <f t="shared" si="26"/>
        <v>157.09202030985321</v>
      </c>
      <c r="W146" s="206">
        <f t="shared" si="26"/>
        <v>163.77843206310436</v>
      </c>
      <c r="X146" s="206">
        <f t="shared" si="26"/>
        <v>153.47612475934409</v>
      </c>
      <c r="Y146" s="206">
        <f t="shared" si="26"/>
        <v>146.54680416930904</v>
      </c>
    </row>
    <row r="147" spans="1:25" ht="12" customHeight="1" x14ac:dyDescent="0.25">
      <c r="A147" s="12" t="s">
        <v>64</v>
      </c>
      <c r="B147" s="204">
        <f t="shared" ref="B147:Y147" si="27">IF(B74=0,"",B74/B22*1000)</f>
        <v>31.209091896670198</v>
      </c>
      <c r="C147" s="204">
        <f t="shared" si="27"/>
        <v>31.384765915552318</v>
      </c>
      <c r="D147" s="204">
        <f t="shared" si="27"/>
        <v>35.067638749716643</v>
      </c>
      <c r="E147" s="204">
        <f t="shared" si="27"/>
        <v>36.0969495304671</v>
      </c>
      <c r="F147" s="204">
        <f t="shared" si="27"/>
        <v>30.793257111732732</v>
      </c>
      <c r="G147" s="204">
        <f t="shared" si="27"/>
        <v>33.811579106120845</v>
      </c>
      <c r="H147" s="204">
        <f t="shared" si="27"/>
        <v>33.67117706755927</v>
      </c>
      <c r="I147" s="204">
        <f t="shared" si="27"/>
        <v>33.382264018070572</v>
      </c>
      <c r="J147" s="204">
        <f t="shared" si="27"/>
        <v>34.74645217203139</v>
      </c>
      <c r="K147" s="204">
        <f t="shared" si="27"/>
        <v>38.58792928930275</v>
      </c>
      <c r="L147" s="204">
        <f t="shared" si="27"/>
        <v>40.456413081447394</v>
      </c>
      <c r="M147" s="204">
        <f t="shared" si="27"/>
        <v>39.428436071244725</v>
      </c>
      <c r="N147" s="204">
        <f t="shared" si="27"/>
        <v>39.829495232705632</v>
      </c>
      <c r="O147" s="204">
        <f t="shared" si="27"/>
        <v>40.115863442307628</v>
      </c>
      <c r="P147" s="204">
        <f t="shared" si="27"/>
        <v>31.569830832709449</v>
      </c>
      <c r="Q147" s="204">
        <f t="shared" si="27"/>
        <v>29.715641588523184</v>
      </c>
      <c r="R147" s="204">
        <f t="shared" si="27"/>
        <v>31.107435903897127</v>
      </c>
      <c r="S147" s="204">
        <f t="shared" si="27"/>
        <v>29.724900007798507</v>
      </c>
      <c r="T147" s="204">
        <f t="shared" si="27"/>
        <v>32.603114498690097</v>
      </c>
      <c r="U147" s="204">
        <f t="shared" si="27"/>
        <v>31.321247040047634</v>
      </c>
      <c r="V147" s="204">
        <f t="shared" si="27"/>
        <v>34.703048131658022</v>
      </c>
      <c r="W147" s="204">
        <f t="shared" si="27"/>
        <v>39.316790679538549</v>
      </c>
      <c r="X147" s="204">
        <f t="shared" si="27"/>
        <v>30.032427619377778</v>
      </c>
      <c r="Y147" s="204">
        <f t="shared" si="27"/>
        <v>26.197181405066772</v>
      </c>
    </row>
    <row r="148" spans="1:25" ht="12" customHeight="1" x14ac:dyDescent="0.25">
      <c r="A148" s="12" t="s">
        <v>65</v>
      </c>
      <c r="B148" s="204">
        <f t="shared" ref="B148:Y148" si="28">IF(B75=0,"",B75/B23*1000)</f>
        <v>16.455644993222702</v>
      </c>
      <c r="C148" s="204">
        <f t="shared" si="28"/>
        <v>16.439096370281732</v>
      </c>
      <c r="D148" s="204">
        <f t="shared" si="28"/>
        <v>18.039333606550599</v>
      </c>
      <c r="E148" s="204">
        <f t="shared" si="28"/>
        <v>23.604106567448095</v>
      </c>
      <c r="F148" s="204">
        <f t="shared" si="28"/>
        <v>24.671569638678516</v>
      </c>
      <c r="G148" s="204">
        <f t="shared" si="28"/>
        <v>26.945872997462505</v>
      </c>
      <c r="H148" s="204">
        <f t="shared" si="28"/>
        <v>25.355735537726524</v>
      </c>
      <c r="I148" s="204">
        <f t="shared" si="28"/>
        <v>23.76230912046536</v>
      </c>
      <c r="J148" s="204">
        <f t="shared" si="28"/>
        <v>22.247374063185863</v>
      </c>
      <c r="K148" s="204">
        <f t="shared" si="28"/>
        <v>24.365851678990548</v>
      </c>
      <c r="L148" s="204">
        <f t="shared" si="28"/>
        <v>26.540559016249698</v>
      </c>
      <c r="M148" s="204">
        <f t="shared" si="28"/>
        <v>25.036269009738781</v>
      </c>
      <c r="N148" s="204">
        <f t="shared" si="28"/>
        <v>25.481931870880949</v>
      </c>
      <c r="O148" s="204">
        <f t="shared" si="28"/>
        <v>27.217379489748133</v>
      </c>
      <c r="P148" s="204">
        <f t="shared" si="28"/>
        <v>22.973342468933801</v>
      </c>
      <c r="Q148" s="204">
        <f t="shared" si="28"/>
        <v>23.985049951714178</v>
      </c>
      <c r="R148" s="204">
        <f t="shared" si="28"/>
        <v>23.134563266025843</v>
      </c>
      <c r="S148" s="204">
        <f t="shared" si="28"/>
        <v>23.106044801499568</v>
      </c>
      <c r="T148" s="204">
        <f t="shared" si="28"/>
        <v>23.564016198640619</v>
      </c>
      <c r="U148" s="204">
        <f t="shared" si="28"/>
        <v>23.306987770100193</v>
      </c>
      <c r="V148" s="204">
        <f t="shared" si="28"/>
        <v>26.0621481368402</v>
      </c>
      <c r="W148" s="204">
        <f t="shared" si="28"/>
        <v>25.162184702827926</v>
      </c>
      <c r="X148" s="204">
        <f t="shared" si="28"/>
        <v>21.624283543628884</v>
      </c>
      <c r="Y148" s="204">
        <f t="shared" si="28"/>
        <v>22.572991712430731</v>
      </c>
    </row>
    <row r="149" spans="1:25" ht="12" customHeight="1" x14ac:dyDescent="0.25">
      <c r="A149" s="12" t="s">
        <v>66</v>
      </c>
      <c r="B149" s="204">
        <f t="shared" ref="B149:Y149" si="29">IF(B76=0,"",B76/B24*1000)</f>
        <v>65.640284544214467</v>
      </c>
      <c r="C149" s="204">
        <f t="shared" si="29"/>
        <v>66.284722783183838</v>
      </c>
      <c r="D149" s="204">
        <f t="shared" si="29"/>
        <v>63.723075124636139</v>
      </c>
      <c r="E149" s="204">
        <f t="shared" si="29"/>
        <v>103.25006216738485</v>
      </c>
      <c r="F149" s="204">
        <f t="shared" si="29"/>
        <v>91.66556465250666</v>
      </c>
      <c r="G149" s="204">
        <f t="shared" si="29"/>
        <v>94.039379546725854</v>
      </c>
      <c r="H149" s="204">
        <f t="shared" si="29"/>
        <v>95.549727223971487</v>
      </c>
      <c r="I149" s="204">
        <f t="shared" si="29"/>
        <v>91.520560794467713</v>
      </c>
      <c r="J149" s="204">
        <f t="shared" si="29"/>
        <v>86.549870654986933</v>
      </c>
      <c r="K149" s="204">
        <f t="shared" si="29"/>
        <v>101.52614836932098</v>
      </c>
      <c r="L149" s="204">
        <f t="shared" si="29"/>
        <v>101.86558369790588</v>
      </c>
      <c r="M149" s="204">
        <f t="shared" si="29"/>
        <v>113.73578528715728</v>
      </c>
      <c r="N149" s="204">
        <f t="shared" si="29"/>
        <v>115.56268477713651</v>
      </c>
      <c r="O149" s="204">
        <f t="shared" si="29"/>
        <v>130.44168078463699</v>
      </c>
      <c r="P149" s="204">
        <f t="shared" si="29"/>
        <v>102.53323557039117</v>
      </c>
      <c r="Q149" s="204">
        <f t="shared" si="29"/>
        <v>108.31133901329507</v>
      </c>
      <c r="R149" s="204">
        <f t="shared" si="29"/>
        <v>105.92484441331284</v>
      </c>
      <c r="S149" s="204">
        <f t="shared" si="29"/>
        <v>117.33849764592021</v>
      </c>
      <c r="T149" s="204">
        <f t="shared" si="29"/>
        <v>120.95123212504315</v>
      </c>
      <c r="U149" s="204">
        <f t="shared" si="29"/>
        <v>116.51886206855683</v>
      </c>
      <c r="V149" s="204">
        <f t="shared" si="29"/>
        <v>114.88386195411179</v>
      </c>
      <c r="W149" s="204">
        <f t="shared" si="29"/>
        <v>129.51237708666537</v>
      </c>
      <c r="X149" s="204">
        <f t="shared" si="29"/>
        <v>98.818758781346574</v>
      </c>
      <c r="Y149" s="204">
        <f t="shared" si="29"/>
        <v>91.955431700173222</v>
      </c>
    </row>
    <row r="150" spans="1:25" ht="12" customHeight="1" x14ac:dyDescent="0.25">
      <c r="A150" s="12" t="s">
        <v>67</v>
      </c>
      <c r="B150" s="204">
        <f t="shared" ref="B150:Y150" si="30">IF(B77=0,"",B77/B25*1000)</f>
        <v>90.871078430350323</v>
      </c>
      <c r="C150" s="204">
        <f t="shared" si="30"/>
        <v>98.689734647826015</v>
      </c>
      <c r="D150" s="204">
        <f t="shared" si="30"/>
        <v>93.366487660526644</v>
      </c>
      <c r="E150" s="204">
        <f t="shared" si="30"/>
        <v>115.02323451104833</v>
      </c>
      <c r="F150" s="204">
        <f t="shared" si="30"/>
        <v>107.24841207793921</v>
      </c>
      <c r="G150" s="204">
        <f t="shared" si="30"/>
        <v>107.62229256989717</v>
      </c>
      <c r="H150" s="204">
        <f t="shared" si="30"/>
        <v>106.0959063184513</v>
      </c>
      <c r="I150" s="204">
        <f t="shared" si="30"/>
        <v>103.01115170367206</v>
      </c>
      <c r="J150" s="204">
        <f t="shared" si="30"/>
        <v>115.90028516472842</v>
      </c>
      <c r="K150" s="204">
        <f t="shared" si="30"/>
        <v>123.48613666221119</v>
      </c>
      <c r="L150" s="204">
        <f t="shared" si="30"/>
        <v>177.29431597354318</v>
      </c>
      <c r="M150" s="204">
        <f t="shared" si="30"/>
        <v>190.6940543092594</v>
      </c>
      <c r="N150" s="204">
        <f t="shared" si="30"/>
        <v>208.09554644746788</v>
      </c>
      <c r="O150" s="204">
        <f t="shared" si="30"/>
        <v>234.47829269646243</v>
      </c>
      <c r="P150" s="204">
        <f t="shared" si="30"/>
        <v>232.65423641407628</v>
      </c>
      <c r="Q150" s="204">
        <f t="shared" si="30"/>
        <v>227.00265527780135</v>
      </c>
      <c r="R150" s="204">
        <f t="shared" si="30"/>
        <v>224.47994509980879</v>
      </c>
      <c r="S150" s="204">
        <f t="shared" si="30"/>
        <v>211.87650117288649</v>
      </c>
      <c r="T150" s="204">
        <f t="shared" si="30"/>
        <v>214.44619278104054</v>
      </c>
      <c r="U150" s="204">
        <f t="shared" si="30"/>
        <v>211.18755542862345</v>
      </c>
      <c r="V150" s="204">
        <f t="shared" si="30"/>
        <v>234.21222845388061</v>
      </c>
      <c r="W150" s="204">
        <f t="shared" si="30"/>
        <v>222.09414460867316</v>
      </c>
      <c r="X150" s="204">
        <f t="shared" si="30"/>
        <v>184.23227683705892</v>
      </c>
      <c r="Y150" s="204">
        <f t="shared" si="30"/>
        <v>216.82188342392524</v>
      </c>
    </row>
    <row r="151" spans="1:25" ht="12" customHeight="1" x14ac:dyDescent="0.25">
      <c r="A151" s="16" t="s">
        <v>68</v>
      </c>
      <c r="B151" s="207">
        <f t="shared" ref="B151:Y151" si="31">IF(B78=0,"",B78/B26*1000)</f>
        <v>87.923921987746866</v>
      </c>
      <c r="C151" s="207">
        <f t="shared" si="31"/>
        <v>105.25300189258111</v>
      </c>
      <c r="D151" s="207">
        <f t="shared" si="31"/>
        <v>87.029165776683939</v>
      </c>
      <c r="E151" s="207">
        <f t="shared" si="31"/>
        <v>49.6420094115146</v>
      </c>
      <c r="F151" s="207">
        <f t="shared" si="31"/>
        <v>35.374182867185347</v>
      </c>
      <c r="G151" s="207">
        <f t="shared" si="31"/>
        <v>35.656816664241092</v>
      </c>
      <c r="H151" s="207">
        <f t="shared" si="31"/>
        <v>39.162255390244567</v>
      </c>
      <c r="I151" s="207">
        <f t="shared" si="31"/>
        <v>27.607642681115603</v>
      </c>
      <c r="J151" s="207">
        <f t="shared" si="31"/>
        <v>26.993927385870592</v>
      </c>
      <c r="K151" s="207">
        <f t="shared" si="31"/>
        <v>26.030625669360621</v>
      </c>
      <c r="L151" s="207">
        <f t="shared" si="31"/>
        <v>31.057073726075171</v>
      </c>
      <c r="M151" s="207">
        <f t="shared" si="31"/>
        <v>24.374754944139045</v>
      </c>
      <c r="N151" s="207">
        <f t="shared" si="31"/>
        <v>27.340629968529068</v>
      </c>
      <c r="O151" s="207">
        <f t="shared" si="31"/>
        <v>28.300578010211431</v>
      </c>
      <c r="P151" s="207">
        <f t="shared" si="31"/>
        <v>22.559429957799974</v>
      </c>
      <c r="Q151" s="207">
        <f t="shared" si="31"/>
        <v>20.957519888854353</v>
      </c>
      <c r="R151" s="207">
        <f t="shared" si="31"/>
        <v>21.338010486679735</v>
      </c>
      <c r="S151" s="207">
        <f t="shared" si="31"/>
        <v>22.137220495047007</v>
      </c>
      <c r="T151" s="207">
        <f t="shared" si="31"/>
        <v>21.107438185038728</v>
      </c>
      <c r="U151" s="207">
        <f t="shared" si="31"/>
        <v>28.435979983350624</v>
      </c>
      <c r="V151" s="207">
        <f t="shared" si="31"/>
        <v>27.247194168160188</v>
      </c>
      <c r="W151" s="207">
        <f t="shared" si="31"/>
        <v>26.841145225693325</v>
      </c>
      <c r="X151" s="207">
        <f t="shared" si="31"/>
        <v>24.111003986764938</v>
      </c>
      <c r="Y151" s="207">
        <f t="shared" si="31"/>
        <v>21.615396541980633</v>
      </c>
    </row>
    <row r="152" spans="1:25" ht="12" customHeight="1" x14ac:dyDescent="0.25">
      <c r="A152" s="11"/>
    </row>
    <row r="153" spans="1:25" ht="12" customHeight="1" x14ac:dyDescent="0.25">
      <c r="A153" s="30" t="s">
        <v>87</v>
      </c>
      <c r="B153" s="215">
        <f t="shared" ref="B153:Y153" si="32">IF(B51=0,"",B98/B51)</f>
        <v>3.3947780001863399</v>
      </c>
      <c r="C153" s="215">
        <f t="shared" si="32"/>
        <v>3.3099594975699582</v>
      </c>
      <c r="D153" s="215">
        <f t="shared" si="32"/>
        <v>3.2865997315612838</v>
      </c>
      <c r="E153" s="215">
        <f t="shared" si="32"/>
        <v>3.3617670012860854</v>
      </c>
      <c r="F153" s="215">
        <f t="shared" si="32"/>
        <v>3.4086957816138734</v>
      </c>
      <c r="G153" s="215">
        <f t="shared" si="32"/>
        <v>3.2714776602208202</v>
      </c>
      <c r="H153" s="215">
        <f t="shared" si="32"/>
        <v>3.156890997486157</v>
      </c>
      <c r="I153" s="215">
        <f t="shared" si="32"/>
        <v>3.1114169299956909</v>
      </c>
      <c r="J153" s="215">
        <f t="shared" si="32"/>
        <v>3.1103920894355404</v>
      </c>
      <c r="K153" s="215">
        <f t="shared" si="32"/>
        <v>2.8880111925303464</v>
      </c>
      <c r="L153" s="215">
        <f t="shared" si="32"/>
        <v>2.816658069933168</v>
      </c>
      <c r="M153" s="215">
        <f t="shared" si="32"/>
        <v>2.8742511490554494</v>
      </c>
      <c r="N153" s="215">
        <f t="shared" si="32"/>
        <v>2.7860424901299323</v>
      </c>
      <c r="O153" s="215">
        <f t="shared" si="32"/>
        <v>2.8410359385581962</v>
      </c>
      <c r="P153" s="215">
        <f t="shared" si="32"/>
        <v>2.8820359648306249</v>
      </c>
      <c r="Q153" s="215">
        <f t="shared" si="32"/>
        <v>2.8869611143344724</v>
      </c>
      <c r="R153" s="215">
        <f t="shared" si="32"/>
        <v>2.878202027245957</v>
      </c>
      <c r="S153" s="215">
        <f t="shared" si="32"/>
        <v>2.8729109161082582</v>
      </c>
      <c r="T153" s="215">
        <f t="shared" si="32"/>
        <v>2.8862009514301614</v>
      </c>
      <c r="U153" s="215">
        <f t="shared" si="32"/>
        <v>2.8567109769282588</v>
      </c>
      <c r="V153" s="215">
        <f t="shared" si="32"/>
        <v>2.8645389327677759</v>
      </c>
      <c r="W153" s="215">
        <f t="shared" si="32"/>
        <v>2.8484374702943835</v>
      </c>
      <c r="X153" s="215">
        <f t="shared" si="32"/>
        <v>2.8337611275030152</v>
      </c>
      <c r="Y153" s="215">
        <f t="shared" si="32"/>
        <v>2.7796573943196372</v>
      </c>
    </row>
    <row r="154" spans="1:25" ht="12" customHeight="1" x14ac:dyDescent="0.25">
      <c r="A154" s="25" t="s">
        <v>14</v>
      </c>
      <c r="B154" s="216">
        <f>ISI!B65</f>
        <v>4.5672470463387658</v>
      </c>
      <c r="C154" s="216">
        <f>ISI!C65</f>
        <v>4.5915439093177577</v>
      </c>
      <c r="D154" s="216">
        <f>ISI!D65</f>
        <v>4.6171521663464752</v>
      </c>
      <c r="E154" s="216">
        <f>ISI!E65</f>
        <v>4.7705942183203627</v>
      </c>
      <c r="F154" s="216">
        <f>ISI!F65</f>
        <v>4.8161046817289002</v>
      </c>
      <c r="G154" s="216">
        <f>ISI!G65</f>
        <v>4.4686150290698725</v>
      </c>
      <c r="H154" s="216">
        <f>ISI!H65</f>
        <v>4.2915971736120246</v>
      </c>
      <c r="I154" s="216">
        <f>ISI!I65</f>
        <v>4.0895916884983716</v>
      </c>
      <c r="J154" s="216">
        <f>ISI!J65</f>
        <v>4.2637604849659869</v>
      </c>
      <c r="K154" s="216">
        <f>ISI!K65</f>
        <v>3.5786379380851705</v>
      </c>
      <c r="L154" s="216">
        <f>ISI!L65</f>
        <v>3.2746333757003616</v>
      </c>
      <c r="M154" s="216">
        <f>ISI!M65</f>
        <v>3.333731696897317</v>
      </c>
      <c r="N154" s="216">
        <f>ISI!N65</f>
        <v>3.0897903206854349</v>
      </c>
      <c r="O154" s="216">
        <f>ISI!O65</f>
        <v>3.1493330004180997</v>
      </c>
      <c r="P154" s="216">
        <f>ISI!P65</f>
        <v>3.3399536605387627</v>
      </c>
      <c r="Q154" s="216">
        <f>ISI!Q65</f>
        <v>3.2734634271044456</v>
      </c>
      <c r="R154" s="216">
        <f>ISI!R65</f>
        <v>3.5354467157224985</v>
      </c>
      <c r="S154" s="216">
        <f>ISI!S65</f>
        <v>3.5024864670721985</v>
      </c>
      <c r="T154" s="216">
        <f>ISI!T65</f>
        <v>3.4650161668567487</v>
      </c>
      <c r="U154" s="216">
        <f>ISI!U65</f>
        <v>3.575914208373808</v>
      </c>
      <c r="V154" s="216">
        <f>ISI!V65</f>
        <v>3.2463591869040713</v>
      </c>
      <c r="W154" s="216">
        <f>ISI!W65</f>
        <v>3.5099239655802741</v>
      </c>
      <c r="X154" s="216">
        <f>ISI!X65</f>
        <v>3.6298107615740802</v>
      </c>
      <c r="Y154" s="216">
        <f>ISI!Y65</f>
        <v>3.3884053684757105</v>
      </c>
    </row>
    <row r="155" spans="1:25" ht="12" customHeight="1" x14ac:dyDescent="0.25">
      <c r="A155" s="14" t="s">
        <v>43</v>
      </c>
      <c r="B155" s="217">
        <f>ISI!B66</f>
        <v>4.9733891315812917</v>
      </c>
      <c r="C155" s="217">
        <f>ISI!C66</f>
        <v>5.0588826302238568</v>
      </c>
      <c r="D155" s="217">
        <f>ISI!D66</f>
        <v>5.0916133990087946</v>
      </c>
      <c r="E155" s="217">
        <f>ISI!E66</f>
        <v>5.2357092028390273</v>
      </c>
      <c r="F155" s="217">
        <f>ISI!F66</f>
        <v>5.2958944343677024</v>
      </c>
      <c r="G155" s="217">
        <f>ISI!G66</f>
        <v>4.9328380334903938</v>
      </c>
      <c r="H155" s="217">
        <f>ISI!H66</f>
        <v>4.8806536371500027</v>
      </c>
      <c r="I155" s="217">
        <f>ISI!I66</f>
        <v>4.7234009547221438</v>
      </c>
      <c r="J155" s="217">
        <f>ISI!J66</f>
        <v>4.8630285056882228</v>
      </c>
      <c r="K155" s="217">
        <f>ISI!K66</f>
        <v>4.311017801921972</v>
      </c>
      <c r="L155" s="217">
        <f>ISI!L66</f>
        <v>3.8286503646025976</v>
      </c>
      <c r="M155" s="217">
        <f>ISI!M66</f>
        <v>3.8956075920750091</v>
      </c>
      <c r="N155" s="217">
        <f>ISI!N66</f>
        <v>3.6424219734823993</v>
      </c>
      <c r="O155" s="217">
        <f>ISI!O66</f>
        <v>3.6643472861736797</v>
      </c>
      <c r="P155" s="217">
        <f>ISI!P66</f>
        <v>3.8736904000570886</v>
      </c>
      <c r="Q155" s="217">
        <f>ISI!Q66</f>
        <v>3.8124882837941634</v>
      </c>
      <c r="R155" s="217">
        <f>ISI!R66</f>
        <v>4.0598510335498954</v>
      </c>
      <c r="S155" s="217">
        <f>ISI!S66</f>
        <v>4.0331963341831232</v>
      </c>
      <c r="T155" s="217">
        <f>ISI!T66</f>
        <v>4.0357261485042013</v>
      </c>
      <c r="U155" s="217">
        <f>ISI!U66</f>
        <v>4.1375981408499349</v>
      </c>
      <c r="V155" s="217">
        <f>ISI!V66</f>
        <v>3.7021229559794353</v>
      </c>
      <c r="W155" s="217">
        <f>ISI!W66</f>
        <v>4.0338486556476978</v>
      </c>
      <c r="X155" s="217">
        <f>ISI!X66</f>
        <v>4.2188173648064948</v>
      </c>
      <c r="Y155" s="217">
        <f>ISI!Y66</f>
        <v>3.8852663918692905</v>
      </c>
    </row>
    <row r="156" spans="1:25" ht="12" customHeight="1" x14ac:dyDescent="0.25">
      <c r="A156" s="14" t="s">
        <v>44</v>
      </c>
      <c r="B156" s="217">
        <f>ISI!B67</f>
        <v>1.7759863228077608</v>
      </c>
      <c r="C156" s="217">
        <f>ISI!C67</f>
        <v>1.7237432290237291</v>
      </c>
      <c r="D156" s="217">
        <f>ISI!D67</f>
        <v>1.7540264042766711</v>
      </c>
      <c r="E156" s="217">
        <f>ISI!E67</f>
        <v>1.8389475936015021</v>
      </c>
      <c r="F156" s="217">
        <f>ISI!F67</f>
        <v>1.7868466382988011</v>
      </c>
      <c r="G156" s="217">
        <f>ISI!G67</f>
        <v>1.652033312385411</v>
      </c>
      <c r="H156" s="217">
        <f>ISI!H67</f>
        <v>1.506596753868322</v>
      </c>
      <c r="I156" s="217">
        <f>ISI!I67</f>
        <v>1.5033211254003196</v>
      </c>
      <c r="J156" s="217">
        <f>ISI!J67</f>
        <v>1.540711194736778</v>
      </c>
      <c r="K156" s="217">
        <f>ISI!K67</f>
        <v>1.4377828475326151</v>
      </c>
      <c r="L156" s="217">
        <f>ISI!L67</f>
        <v>1.2118356312895056</v>
      </c>
      <c r="M156" s="217">
        <f>ISI!M67</f>
        <v>1.2175041839595426</v>
      </c>
      <c r="N156" s="217">
        <f>ISI!N67</f>
        <v>1.1540823287094397</v>
      </c>
      <c r="O156" s="217">
        <f>ISI!O67</f>
        <v>1.1212835559245398</v>
      </c>
      <c r="P156" s="217">
        <f>ISI!P67</f>
        <v>1.1663410219512973</v>
      </c>
      <c r="Q156" s="217">
        <f>ISI!Q67</f>
        <v>1.1825322188974472</v>
      </c>
      <c r="R156" s="217">
        <f>ISI!R67</f>
        <v>1.226089350503907</v>
      </c>
      <c r="S156" s="217">
        <f>ISI!S67</f>
        <v>1.2328460750452774</v>
      </c>
      <c r="T156" s="217">
        <f>ISI!T67</f>
        <v>1.2595578896313016</v>
      </c>
      <c r="U156" s="217">
        <f>ISI!U67</f>
        <v>1.3008615521864455</v>
      </c>
      <c r="V156" s="217">
        <f>ISI!V67</f>
        <v>1.2611197230746629</v>
      </c>
      <c r="W156" s="217">
        <f>ISI!W67</f>
        <v>1.2842430475937643</v>
      </c>
      <c r="X156" s="217">
        <f>ISI!X67</f>
        <v>1.1411389757580839</v>
      </c>
      <c r="Y156" s="217">
        <f>ISI!Y67</f>
        <v>1.1846661625996442</v>
      </c>
    </row>
    <row r="157" spans="1:25" ht="12" customHeight="1" x14ac:dyDescent="0.25">
      <c r="A157" s="13" t="s">
        <v>18</v>
      </c>
      <c r="B157" s="218">
        <f>NFM!B96</f>
        <v>1.4463266570999913</v>
      </c>
      <c r="C157" s="218">
        <f>NFM!C96</f>
        <v>1.4389150604725487</v>
      </c>
      <c r="D157" s="218">
        <f>NFM!D96</f>
        <v>1.4728142851640085</v>
      </c>
      <c r="E157" s="218">
        <f>NFM!E96</f>
        <v>1.5375543573639208</v>
      </c>
      <c r="F157" s="218">
        <f>NFM!F96</f>
        <v>1.522863223793411</v>
      </c>
      <c r="G157" s="218">
        <f>NFM!G96</f>
        <v>1.6250462210697771</v>
      </c>
      <c r="H157" s="218">
        <f>NFM!H96</f>
        <v>1.6127487882448912</v>
      </c>
      <c r="I157" s="218">
        <f>NFM!I96</f>
        <v>1.5767687588016044</v>
      </c>
      <c r="J157" s="218">
        <f>NFM!J96</f>
        <v>1.5966346703058933</v>
      </c>
      <c r="K157" s="218">
        <f>NFM!K96</f>
        <v>1.9441712431479405</v>
      </c>
      <c r="L157" s="218">
        <f>NFM!L96</f>
        <v>1.3565302526249825</v>
      </c>
      <c r="M157" s="218">
        <f>NFM!M96</f>
        <v>1.2892663198606378</v>
      </c>
      <c r="N157" s="218">
        <f>NFM!N96</f>
        <v>1.3969300479830846</v>
      </c>
      <c r="O157" s="218">
        <f>NFM!O96</f>
        <v>1.3270915143663056</v>
      </c>
      <c r="P157" s="218">
        <f>NFM!P96</f>
        <v>1.303822492394114</v>
      </c>
      <c r="Q157" s="218">
        <f>NFM!Q96</f>
        <v>1.2802584187289257</v>
      </c>
      <c r="R157" s="218">
        <f>NFM!R96</f>
        <v>1.2988411605051915</v>
      </c>
      <c r="S157" s="218">
        <f>NFM!S96</f>
        <v>1.2542793667822236</v>
      </c>
      <c r="T157" s="218">
        <f>NFM!T96</f>
        <v>1.2978113208794939</v>
      </c>
      <c r="U157" s="218">
        <f>NFM!U96</f>
        <v>1.3151706658743441</v>
      </c>
      <c r="V157" s="218">
        <f>NFM!V96</f>
        <v>1.3319246575792778</v>
      </c>
      <c r="W157" s="218">
        <f>NFM!W96</f>
        <v>1.2777154384430931</v>
      </c>
      <c r="X157" s="218">
        <f>NFM!X96</f>
        <v>1.2759785407991902</v>
      </c>
      <c r="Y157" s="218">
        <f>NFM!Y96</f>
        <v>1.2111740355261484</v>
      </c>
    </row>
    <row r="158" spans="1:25" ht="12" customHeight="1" x14ac:dyDescent="0.25">
      <c r="A158" s="14" t="s">
        <v>45</v>
      </c>
      <c r="B158" s="217" t="str">
        <f>NFM!B97</f>
        <v/>
      </c>
      <c r="C158" s="217" t="str">
        <f>NFM!C97</f>
        <v/>
      </c>
      <c r="D158" s="217" t="str">
        <f>NFM!D97</f>
        <v/>
      </c>
      <c r="E158" s="217" t="str">
        <f>NFM!E97</f>
        <v/>
      </c>
      <c r="F158" s="217" t="str">
        <f>NFM!F97</f>
        <v/>
      </c>
      <c r="G158" s="217" t="str">
        <f>NFM!G97</f>
        <v/>
      </c>
      <c r="H158" s="217" t="str">
        <f>NFM!H97</f>
        <v/>
      </c>
      <c r="I158" s="217" t="str">
        <f>NFM!I97</f>
        <v/>
      </c>
      <c r="J158" s="217" t="str">
        <f>NFM!J97</f>
        <v/>
      </c>
      <c r="K158" s="217" t="str">
        <f>NFM!K97</f>
        <v/>
      </c>
      <c r="L158" s="217" t="str">
        <f>NFM!L97</f>
        <v/>
      </c>
      <c r="M158" s="217" t="str">
        <f>NFM!M97</f>
        <v/>
      </c>
      <c r="N158" s="217" t="str">
        <f>NFM!N97</f>
        <v/>
      </c>
      <c r="O158" s="217" t="str">
        <f>NFM!O97</f>
        <v/>
      </c>
      <c r="P158" s="217" t="str">
        <f>NFM!P97</f>
        <v/>
      </c>
      <c r="Q158" s="217" t="str">
        <f>NFM!Q97</f>
        <v/>
      </c>
      <c r="R158" s="217" t="str">
        <f>NFM!R97</f>
        <v/>
      </c>
      <c r="S158" s="217" t="str">
        <f>NFM!S97</f>
        <v/>
      </c>
      <c r="T158" s="217" t="str">
        <f>NFM!T97</f>
        <v/>
      </c>
      <c r="U158" s="217" t="str">
        <f>NFM!U97</f>
        <v/>
      </c>
      <c r="V158" s="217" t="str">
        <f>NFM!V97</f>
        <v/>
      </c>
      <c r="W158" s="217" t="str">
        <f>NFM!W97</f>
        <v/>
      </c>
      <c r="X158" s="217" t="str">
        <f>NFM!X97</f>
        <v/>
      </c>
      <c r="Y158" s="217" t="str">
        <f>NFM!Y97</f>
        <v/>
      </c>
    </row>
    <row r="159" spans="1:25" ht="12" customHeight="1" x14ac:dyDescent="0.25">
      <c r="A159" s="14" t="s">
        <v>58</v>
      </c>
      <c r="B159" s="217" t="str">
        <f>NFM!B98</f>
        <v/>
      </c>
      <c r="C159" s="217" t="str">
        <f>NFM!C98</f>
        <v/>
      </c>
      <c r="D159" s="217" t="str">
        <f>NFM!D98</f>
        <v/>
      </c>
      <c r="E159" s="217" t="str">
        <f>NFM!E98</f>
        <v/>
      </c>
      <c r="F159" s="217" t="str">
        <f>NFM!F98</f>
        <v/>
      </c>
      <c r="G159" s="217" t="str">
        <f>NFM!G98</f>
        <v/>
      </c>
      <c r="H159" s="217" t="str">
        <f>NFM!H98</f>
        <v/>
      </c>
      <c r="I159" s="217" t="str">
        <f>NFM!I98</f>
        <v/>
      </c>
      <c r="J159" s="217" t="str">
        <f>NFM!J98</f>
        <v/>
      </c>
      <c r="K159" s="217" t="str">
        <f>NFM!K98</f>
        <v/>
      </c>
      <c r="L159" s="217" t="str">
        <f>NFM!L98</f>
        <v/>
      </c>
      <c r="M159" s="217" t="str">
        <f>NFM!M98</f>
        <v/>
      </c>
      <c r="N159" s="217" t="str">
        <f>NFM!N98</f>
        <v/>
      </c>
      <c r="O159" s="217" t="str">
        <f>NFM!O98</f>
        <v/>
      </c>
      <c r="P159" s="217" t="str">
        <f>NFM!P98</f>
        <v/>
      </c>
      <c r="Q159" s="217" t="str">
        <f>NFM!Q98</f>
        <v/>
      </c>
      <c r="R159" s="217" t="str">
        <f>NFM!R98</f>
        <v/>
      </c>
      <c r="S159" s="217" t="str">
        <f>NFM!S98</f>
        <v/>
      </c>
      <c r="T159" s="217" t="str">
        <f>NFM!T98</f>
        <v/>
      </c>
      <c r="U159" s="217" t="str">
        <f>NFM!U98</f>
        <v/>
      </c>
      <c r="V159" s="217" t="str">
        <f>NFM!V98</f>
        <v/>
      </c>
      <c r="W159" s="217" t="str">
        <f>NFM!W98</f>
        <v/>
      </c>
      <c r="X159" s="217" t="str">
        <f>NFM!X98</f>
        <v/>
      </c>
      <c r="Y159" s="217" t="str">
        <f>NFM!Y98</f>
        <v/>
      </c>
    </row>
    <row r="160" spans="1:25" ht="12" customHeight="1" x14ac:dyDescent="0.25">
      <c r="A160" s="26" t="s">
        <v>46</v>
      </c>
      <c r="B160" s="219" t="str">
        <f>NFM!B99</f>
        <v/>
      </c>
      <c r="C160" s="219" t="str">
        <f>NFM!C99</f>
        <v/>
      </c>
      <c r="D160" s="219" t="str">
        <f>NFM!D99</f>
        <v/>
      </c>
      <c r="E160" s="219" t="str">
        <f>NFM!E99</f>
        <v/>
      </c>
      <c r="F160" s="219" t="str">
        <f>NFM!F99</f>
        <v/>
      </c>
      <c r="G160" s="219" t="str">
        <f>NFM!G99</f>
        <v/>
      </c>
      <c r="H160" s="219" t="str">
        <f>NFM!H99</f>
        <v/>
      </c>
      <c r="I160" s="219" t="str">
        <f>NFM!I99</f>
        <v/>
      </c>
      <c r="J160" s="219" t="str">
        <f>NFM!J99</f>
        <v/>
      </c>
      <c r="K160" s="219" t="str">
        <f>NFM!K99</f>
        <v/>
      </c>
      <c r="L160" s="219" t="str">
        <f>NFM!L99</f>
        <v/>
      </c>
      <c r="M160" s="219" t="str">
        <f>NFM!M99</f>
        <v/>
      </c>
      <c r="N160" s="219" t="str">
        <f>NFM!N99</f>
        <v/>
      </c>
      <c r="O160" s="219" t="str">
        <f>NFM!O99</f>
        <v/>
      </c>
      <c r="P160" s="219" t="str">
        <f>NFM!P99</f>
        <v/>
      </c>
      <c r="Q160" s="219" t="str">
        <f>NFM!Q99</f>
        <v/>
      </c>
      <c r="R160" s="219" t="str">
        <f>NFM!R99</f>
        <v/>
      </c>
      <c r="S160" s="219" t="str">
        <f>NFM!S99</f>
        <v/>
      </c>
      <c r="T160" s="219" t="str">
        <f>NFM!T99</f>
        <v/>
      </c>
      <c r="U160" s="219" t="str">
        <f>NFM!U99</f>
        <v/>
      </c>
      <c r="V160" s="219" t="str">
        <f>NFM!V99</f>
        <v/>
      </c>
      <c r="W160" s="219" t="str">
        <f>NFM!W99</f>
        <v/>
      </c>
      <c r="X160" s="219" t="str">
        <f>NFM!X99</f>
        <v/>
      </c>
      <c r="Y160" s="219" t="str">
        <f>NFM!Y99</f>
        <v/>
      </c>
    </row>
    <row r="161" spans="1:25" ht="12" customHeight="1" x14ac:dyDescent="0.25">
      <c r="A161" s="27" t="s">
        <v>80</v>
      </c>
      <c r="B161" s="220" t="str">
        <f>NFM!B100</f>
        <v/>
      </c>
      <c r="C161" s="220" t="str">
        <f>NFM!C100</f>
        <v/>
      </c>
      <c r="D161" s="220" t="str">
        <f>NFM!D100</f>
        <v/>
      </c>
      <c r="E161" s="220" t="str">
        <f>NFM!E100</f>
        <v/>
      </c>
      <c r="F161" s="220" t="str">
        <f>NFM!F100</f>
        <v/>
      </c>
      <c r="G161" s="220" t="str">
        <f>NFM!G100</f>
        <v/>
      </c>
      <c r="H161" s="220" t="str">
        <f>NFM!H100</f>
        <v/>
      </c>
      <c r="I161" s="220" t="str">
        <f>NFM!I100</f>
        <v/>
      </c>
      <c r="J161" s="220" t="str">
        <f>NFM!J100</f>
        <v/>
      </c>
      <c r="K161" s="220" t="str">
        <f>NFM!K100</f>
        <v/>
      </c>
      <c r="L161" s="220" t="str">
        <f>NFM!L100</f>
        <v/>
      </c>
      <c r="M161" s="220" t="str">
        <f>NFM!M100</f>
        <v/>
      </c>
      <c r="N161" s="220" t="str">
        <f>NFM!N100</f>
        <v/>
      </c>
      <c r="O161" s="220" t="str">
        <f>NFM!O100</f>
        <v/>
      </c>
      <c r="P161" s="220" t="str">
        <f>NFM!P100</f>
        <v/>
      </c>
      <c r="Q161" s="220" t="str">
        <f>NFM!Q100</f>
        <v/>
      </c>
      <c r="R161" s="220" t="str">
        <f>NFM!R100</f>
        <v/>
      </c>
      <c r="S161" s="220" t="str">
        <f>NFM!S100</f>
        <v/>
      </c>
      <c r="T161" s="220" t="str">
        <f>NFM!T100</f>
        <v/>
      </c>
      <c r="U161" s="220" t="str">
        <f>NFM!U100</f>
        <v/>
      </c>
      <c r="V161" s="220" t="str">
        <f>NFM!V100</f>
        <v/>
      </c>
      <c r="W161" s="220" t="str">
        <f>NFM!W100</f>
        <v/>
      </c>
      <c r="X161" s="220" t="str">
        <f>NFM!X100</f>
        <v/>
      </c>
      <c r="Y161" s="220" t="str">
        <f>NFM!Y100</f>
        <v/>
      </c>
    </row>
    <row r="162" spans="1:25" ht="12" customHeight="1" x14ac:dyDescent="0.25">
      <c r="A162" s="14" t="s">
        <v>47</v>
      </c>
      <c r="B162" s="217">
        <f>NFM!B101</f>
        <v>1.4463266570999913</v>
      </c>
      <c r="C162" s="217">
        <f>NFM!C101</f>
        <v>1.4389150604725487</v>
      </c>
      <c r="D162" s="217">
        <f>NFM!D101</f>
        <v>1.4728142851640085</v>
      </c>
      <c r="E162" s="217">
        <f>NFM!E101</f>
        <v>1.5375543573639208</v>
      </c>
      <c r="F162" s="217">
        <f>NFM!F101</f>
        <v>1.522863223793411</v>
      </c>
      <c r="G162" s="217">
        <f>NFM!G101</f>
        <v>1.6250462210697771</v>
      </c>
      <c r="H162" s="217">
        <f>NFM!H101</f>
        <v>1.6127487882448912</v>
      </c>
      <c r="I162" s="217">
        <f>NFM!I101</f>
        <v>1.5767687588016044</v>
      </c>
      <c r="J162" s="217">
        <f>NFM!J101</f>
        <v>1.5966346703058933</v>
      </c>
      <c r="K162" s="217">
        <f>NFM!K101</f>
        <v>1.9441712431479405</v>
      </c>
      <c r="L162" s="217">
        <f>NFM!L101</f>
        <v>1.3565302526249825</v>
      </c>
      <c r="M162" s="217">
        <f>NFM!M101</f>
        <v>1.2892663198606378</v>
      </c>
      <c r="N162" s="217">
        <f>NFM!N101</f>
        <v>1.3969300479830846</v>
      </c>
      <c r="O162" s="217">
        <f>NFM!O101</f>
        <v>1.3270915143663056</v>
      </c>
      <c r="P162" s="217">
        <f>NFM!P101</f>
        <v>1.303822492394114</v>
      </c>
      <c r="Q162" s="217">
        <f>NFM!Q101</f>
        <v>1.2802584187289257</v>
      </c>
      <c r="R162" s="217">
        <f>NFM!R101</f>
        <v>1.2988411605051915</v>
      </c>
      <c r="S162" s="217">
        <f>NFM!S101</f>
        <v>1.2542793667822236</v>
      </c>
      <c r="T162" s="217">
        <f>NFM!T101</f>
        <v>1.2978113208794939</v>
      </c>
      <c r="U162" s="217">
        <f>NFM!U101</f>
        <v>1.3151706658743441</v>
      </c>
      <c r="V162" s="217">
        <f>NFM!V101</f>
        <v>1.3319246575792778</v>
      </c>
      <c r="W162" s="217">
        <f>NFM!W101</f>
        <v>1.2777154384430931</v>
      </c>
      <c r="X162" s="217">
        <f>NFM!X101</f>
        <v>1.2759785407991902</v>
      </c>
      <c r="Y162" s="217">
        <f>NFM!Y101</f>
        <v>1.2111740355261484</v>
      </c>
    </row>
    <row r="163" spans="1:25" ht="12" customHeight="1" x14ac:dyDescent="0.25">
      <c r="A163" s="13" t="s">
        <v>19</v>
      </c>
      <c r="B163" s="218">
        <f>CHI!B100</f>
        <v>3.4725148534077213</v>
      </c>
      <c r="C163" s="218">
        <f>CHI!C100</f>
        <v>3.3847972342819537</v>
      </c>
      <c r="D163" s="218">
        <f>CHI!D100</f>
        <v>3.2241471437841214</v>
      </c>
      <c r="E163" s="218">
        <f>CHI!E100</f>
        <v>3.4097146206026854</v>
      </c>
      <c r="F163" s="218">
        <f>CHI!F100</f>
        <v>3.5293120478756888</v>
      </c>
      <c r="G163" s="218">
        <f>CHI!G100</f>
        <v>3.5259297389730331</v>
      </c>
      <c r="H163" s="218">
        <f>CHI!H100</f>
        <v>3.2960591073868151</v>
      </c>
      <c r="I163" s="218">
        <f>CHI!I100</f>
        <v>3.2993066655818737</v>
      </c>
      <c r="J163" s="218">
        <f>CHI!J100</f>
        <v>3.3299563390667997</v>
      </c>
      <c r="K163" s="218">
        <f>CHI!K100</f>
        <v>3.1158094993021832</v>
      </c>
      <c r="L163" s="218">
        <f>CHI!L100</f>
        <v>3.0796022343265155</v>
      </c>
      <c r="M163" s="218">
        <f>CHI!M100</f>
        <v>3.2265184199150894</v>
      </c>
      <c r="N163" s="218">
        <f>CHI!N100</f>
        <v>3.1283345924057886</v>
      </c>
      <c r="O163" s="218">
        <f>CHI!O100</f>
        <v>3.3349225325536174</v>
      </c>
      <c r="P163" s="218">
        <f>CHI!P100</f>
        <v>3.3148864009567585</v>
      </c>
      <c r="Q163" s="218">
        <f>CHI!Q100</f>
        <v>3.4080745927059501</v>
      </c>
      <c r="R163" s="218">
        <f>CHI!R100</f>
        <v>3.3384568521157911</v>
      </c>
      <c r="S163" s="218">
        <f>CHI!S100</f>
        <v>3.3796275125918078</v>
      </c>
      <c r="T163" s="218">
        <f>CHI!T100</f>
        <v>3.3926944277116968</v>
      </c>
      <c r="U163" s="218">
        <f>CHI!U100</f>
        <v>3.2195722795805586</v>
      </c>
      <c r="V163" s="218">
        <f>CHI!V100</f>
        <v>3.3369666357089134</v>
      </c>
      <c r="W163" s="218">
        <f>CHI!W100</f>
        <v>3.2836920838313679</v>
      </c>
      <c r="X163" s="218">
        <f>CHI!X100</f>
        <v>3.3268850645497823</v>
      </c>
      <c r="Y163" s="218">
        <f>CHI!Y100</f>
        <v>3.3497416604739305</v>
      </c>
    </row>
    <row r="164" spans="1:25" ht="12" customHeight="1" x14ac:dyDescent="0.25">
      <c r="A164" s="14" t="s">
        <v>88</v>
      </c>
      <c r="B164" s="217">
        <f>CHI!B101</f>
        <v>5.3578186027716654</v>
      </c>
      <c r="C164" s="217">
        <f>CHI!C101</f>
        <v>5.1592706939052571</v>
      </c>
      <c r="D164" s="217">
        <f>CHI!D101</f>
        <v>4.7019253822569995</v>
      </c>
      <c r="E164" s="217">
        <f>CHI!E101</f>
        <v>4.8652904838316733</v>
      </c>
      <c r="F164" s="217">
        <f>CHI!F101</f>
        <v>5.2693708456121602</v>
      </c>
      <c r="G164" s="217">
        <f>CHI!G101</f>
        <v>5.263752275884567</v>
      </c>
      <c r="H164" s="217">
        <f>CHI!H101</f>
        <v>4.235931582978572</v>
      </c>
      <c r="I164" s="217">
        <f>CHI!I101</f>
        <v>3.8945201096424564</v>
      </c>
      <c r="J164" s="217">
        <f>CHI!J101</f>
        <v>3.7310010409083625</v>
      </c>
      <c r="K164" s="217">
        <f>CHI!K101</f>
        <v>3.6511986731955934</v>
      </c>
      <c r="L164" s="217">
        <f>CHI!L101</f>
        <v>3.5774671302164798</v>
      </c>
      <c r="M164" s="217">
        <f>CHI!M101</f>
        <v>3.7358626128503212</v>
      </c>
      <c r="N164" s="217">
        <f>CHI!N101</f>
        <v>3.5440341195512861</v>
      </c>
      <c r="O164" s="217">
        <f>CHI!O101</f>
        <v>3.8028369726373588</v>
      </c>
      <c r="P164" s="217">
        <f>CHI!P101</f>
        <v>3.8750839330154672</v>
      </c>
      <c r="Q164" s="217">
        <f>CHI!Q101</f>
        <v>3.8714991548524749</v>
      </c>
      <c r="R164" s="217">
        <f>CHI!R101</f>
        <v>3.6173803357830701</v>
      </c>
      <c r="S164" s="217">
        <f>CHI!S101</f>
        <v>3.7099293678183076</v>
      </c>
      <c r="T164" s="217">
        <f>CHI!T101</f>
        <v>4.0011716101520154</v>
      </c>
      <c r="U164" s="217">
        <f>CHI!U101</f>
        <v>3.7721586773065203</v>
      </c>
      <c r="V164" s="217">
        <f>CHI!V101</f>
        <v>3.6846745091356055</v>
      </c>
      <c r="W164" s="217">
        <f>CHI!W101</f>
        <v>3.6137083879049112</v>
      </c>
      <c r="X164" s="217">
        <f>CHI!X101</f>
        <v>3.7806480313030786</v>
      </c>
      <c r="Y164" s="217">
        <f>CHI!Y101</f>
        <v>3.9629514727173314</v>
      </c>
    </row>
    <row r="165" spans="1:25" ht="12" customHeight="1" x14ac:dyDescent="0.25">
      <c r="A165" s="14" t="s">
        <v>49</v>
      </c>
      <c r="B165" s="217">
        <f>CHI!B102</f>
        <v>1.469380021863024</v>
      </c>
      <c r="C165" s="217">
        <f>CHI!C102</f>
        <v>1.4911391488582255</v>
      </c>
      <c r="D165" s="217">
        <f>CHI!D102</f>
        <v>1.4835535994476841</v>
      </c>
      <c r="E165" s="217">
        <f>CHI!E102</f>
        <v>1.4628880659821537</v>
      </c>
      <c r="F165" s="217">
        <f>CHI!F102</f>
        <v>1.2083472089689298</v>
      </c>
      <c r="G165" s="217">
        <f>CHI!G102</f>
        <v>1.2405068837860225</v>
      </c>
      <c r="H165" s="217">
        <f>CHI!H102</f>
        <v>1.2139042481217095</v>
      </c>
      <c r="I165" s="217">
        <f>CHI!I102</f>
        <v>1.2465919009191255</v>
      </c>
      <c r="J165" s="217">
        <f>CHI!J102</f>
        <v>1.1907110778032362</v>
      </c>
      <c r="K165" s="217">
        <f>CHI!K102</f>
        <v>1.6572013869553235</v>
      </c>
      <c r="L165" s="217">
        <f>CHI!L102</f>
        <v>1.6425771419073243</v>
      </c>
      <c r="M165" s="217">
        <f>CHI!M102</f>
        <v>1.6528240556513158</v>
      </c>
      <c r="N165" s="217">
        <f>CHI!N102</f>
        <v>1.6741300597700561</v>
      </c>
      <c r="O165" s="217">
        <f>CHI!O102</f>
        <v>1.7762014408722497</v>
      </c>
      <c r="P165" s="217">
        <f>CHI!P102</f>
        <v>1.7854270596983861</v>
      </c>
      <c r="Q165" s="217">
        <f>CHI!Q102</f>
        <v>1.7691850508573368</v>
      </c>
      <c r="R165" s="217">
        <f>CHI!R102</f>
        <v>1.7433964610345953</v>
      </c>
      <c r="S165" s="217">
        <f>CHI!S102</f>
        <v>1.681508062182751</v>
      </c>
      <c r="T165" s="217">
        <f>CHI!T102</f>
        <v>1.7165891006280627</v>
      </c>
      <c r="U165" s="217">
        <f>CHI!U102</f>
        <v>1.623048725194022</v>
      </c>
      <c r="V165" s="217">
        <f>CHI!V102</f>
        <v>1.6504016597885509</v>
      </c>
      <c r="W165" s="217">
        <f>CHI!W102</f>
        <v>1.6768157975908444</v>
      </c>
      <c r="X165" s="217">
        <f>CHI!X102</f>
        <v>1.6379140946090847</v>
      </c>
      <c r="Y165" s="217">
        <f>CHI!Y102</f>
        <v>1.6538113280701867</v>
      </c>
    </row>
    <row r="166" spans="1:25" ht="12" customHeight="1" x14ac:dyDescent="0.25">
      <c r="A166" s="14" t="s">
        <v>50</v>
      </c>
      <c r="B166" s="217">
        <f>CHI!B103</f>
        <v>1.4666627286321672</v>
      </c>
      <c r="C166" s="217">
        <f>CHI!C103</f>
        <v>1.4921509398824699</v>
      </c>
      <c r="D166" s="217">
        <f>CHI!D103</f>
        <v>1.4874995003024745</v>
      </c>
      <c r="E166" s="217">
        <f>CHI!E103</f>
        <v>1.4662833508775996</v>
      </c>
      <c r="F166" s="217">
        <f>CHI!F103</f>
        <v>1.2075202339565367</v>
      </c>
      <c r="G166" s="217">
        <f>CHI!G103</f>
        <v>1.2484515087942007</v>
      </c>
      <c r="H166" s="217">
        <f>CHI!H103</f>
        <v>1.2180943686832237</v>
      </c>
      <c r="I166" s="217">
        <f>CHI!I103</f>
        <v>1.2554650626192159</v>
      </c>
      <c r="J166" s="217">
        <f>CHI!J103</f>
        <v>1.207247247021134</v>
      </c>
      <c r="K166" s="217">
        <f>CHI!K103</f>
        <v>1.6177642953662421</v>
      </c>
      <c r="L166" s="217">
        <f>CHI!L103</f>
        <v>1.6176265923214825</v>
      </c>
      <c r="M166" s="217">
        <f>CHI!M103</f>
        <v>1.6040088183737649</v>
      </c>
      <c r="N166" s="217">
        <f>CHI!N103</f>
        <v>1.652191082670956</v>
      </c>
      <c r="O166" s="217">
        <f>CHI!O103</f>
        <v>1.7255117394515551</v>
      </c>
      <c r="P166" s="217">
        <f>CHI!P103</f>
        <v>1.6870382736509479</v>
      </c>
      <c r="Q166" s="217">
        <f>CHI!Q103</f>
        <v>1.7543636098364881</v>
      </c>
      <c r="R166" s="217">
        <f>CHI!R103</f>
        <v>1.7580372061153942</v>
      </c>
      <c r="S166" s="217">
        <f>CHI!S103</f>
        <v>1.6600691823775264</v>
      </c>
      <c r="T166" s="217">
        <f>CHI!T103</f>
        <v>1.6961347378852654</v>
      </c>
      <c r="U166" s="217">
        <f>CHI!U103</f>
        <v>1.592574233544074</v>
      </c>
      <c r="V166" s="217">
        <f>CHI!V103</f>
        <v>1.5768088074942239</v>
      </c>
      <c r="W166" s="217">
        <f>CHI!W103</f>
        <v>1.6385843721285649</v>
      </c>
      <c r="X166" s="217">
        <f>CHI!X103</f>
        <v>1.5731267840216465</v>
      </c>
      <c r="Y166" s="217">
        <f>CHI!Y103</f>
        <v>1.591678498392447</v>
      </c>
    </row>
    <row r="167" spans="1:25" ht="12" customHeight="1" x14ac:dyDescent="0.25">
      <c r="A167" s="13" t="s">
        <v>20</v>
      </c>
      <c r="B167" s="218">
        <f>NMM!B76</f>
        <v>6.7482803699096001</v>
      </c>
      <c r="C167" s="218">
        <f>NMM!C76</f>
        <v>6.7257282045340636</v>
      </c>
      <c r="D167" s="218">
        <f>NMM!D76</f>
        <v>6.912402440390645</v>
      </c>
      <c r="E167" s="218">
        <f>NMM!E76</f>
        <v>6.2787046246512705</v>
      </c>
      <c r="F167" s="218">
        <f>NMM!F76</f>
        <v>6.5011006488238454</v>
      </c>
      <c r="G167" s="218">
        <f>NMM!G76</f>
        <v>6.2578357914122433</v>
      </c>
      <c r="H167" s="218">
        <f>NMM!H76</f>
        <v>6.3676937257515753</v>
      </c>
      <c r="I167" s="218">
        <f>NMM!I76</f>
        <v>6.5406540818885706</v>
      </c>
      <c r="J167" s="218">
        <f>NMM!J76</f>
        <v>6.3362069008247346</v>
      </c>
      <c r="K167" s="218">
        <f>NMM!K76</f>
        <v>6.3641663906984034</v>
      </c>
      <c r="L167" s="218">
        <f>NMM!L76</f>
        <v>6.5327219392508269</v>
      </c>
      <c r="M167" s="218">
        <f>NMM!M76</f>
        <v>6.0920087833561167</v>
      </c>
      <c r="N167" s="218">
        <f>NMM!N76</f>
        <v>5.9972287720264683</v>
      </c>
      <c r="O167" s="218">
        <f>NMM!O76</f>
        <v>5.9231374241300889</v>
      </c>
      <c r="P167" s="218">
        <f>NMM!P76</f>
        <v>6.008997631313056</v>
      </c>
      <c r="Q167" s="218">
        <f>NMM!Q76</f>
        <v>5.8019767040605661</v>
      </c>
      <c r="R167" s="218">
        <f>NMM!R76</f>
        <v>5.744571040637755</v>
      </c>
      <c r="S167" s="218">
        <f>NMM!S76</f>
        <v>5.8499533968050583</v>
      </c>
      <c r="T167" s="218">
        <f>NMM!T76</f>
        <v>5.9146687910773545</v>
      </c>
      <c r="U167" s="218">
        <f>NMM!U76</f>
        <v>5.9543524468295965</v>
      </c>
      <c r="V167" s="218">
        <f>NMM!V76</f>
        <v>5.8049916977222233</v>
      </c>
      <c r="W167" s="218">
        <f>NMM!W76</f>
        <v>5.6265293244588284</v>
      </c>
      <c r="X167" s="218">
        <f>NMM!X76</f>
        <v>5.5179944806044894</v>
      </c>
      <c r="Y167" s="218">
        <f>NMM!Y76</f>
        <v>5.3636469083170901</v>
      </c>
    </row>
    <row r="168" spans="1:25" ht="12" customHeight="1" x14ac:dyDescent="0.25">
      <c r="A168" s="14" t="s">
        <v>51</v>
      </c>
      <c r="B168" s="217">
        <f>NMM!B77</f>
        <v>12.375715785111648</v>
      </c>
      <c r="C168" s="217">
        <f>NMM!C77</f>
        <v>12.716316425824877</v>
      </c>
      <c r="D168" s="217">
        <f>NMM!D77</f>
        <v>13.185344683633243</v>
      </c>
      <c r="E168" s="217">
        <f>NMM!E77</f>
        <v>12.96487572469961</v>
      </c>
      <c r="F168" s="217">
        <f>NMM!F77</f>
        <v>12.562428403047004</v>
      </c>
      <c r="G168" s="217">
        <f>NMM!G77</f>
        <v>11.250882287670089</v>
      </c>
      <c r="H168" s="217">
        <f>NMM!H77</f>
        <v>11.941835856857324</v>
      </c>
      <c r="I168" s="217">
        <f>NMM!I77</f>
        <v>13.498401757072791</v>
      </c>
      <c r="J168" s="217">
        <f>NMM!J77</f>
        <v>12.941481854050048</v>
      </c>
      <c r="K168" s="217">
        <f>NMM!K77</f>
        <v>12.357200362176231</v>
      </c>
      <c r="L168" s="217">
        <f>NMM!L77</f>
        <v>12.304181765341355</v>
      </c>
      <c r="M168" s="217">
        <f>NMM!M77</f>
        <v>11.475026827636643</v>
      </c>
      <c r="N168" s="217">
        <f>NMM!N77</f>
        <v>11.71193109596843</v>
      </c>
      <c r="O168" s="217">
        <f>NMM!O77</f>
        <v>11.335041584955102</v>
      </c>
      <c r="P168" s="217">
        <f>NMM!P77</f>
        <v>11.947269429444999</v>
      </c>
      <c r="Q168" s="217">
        <f>NMM!Q77</f>
        <v>12.022568861979583</v>
      </c>
      <c r="R168" s="217">
        <f>NMM!R77</f>
        <v>11.38862799059754</v>
      </c>
      <c r="S168" s="217">
        <f>NMM!S77</f>
        <v>11.581462863055229</v>
      </c>
      <c r="T168" s="217">
        <f>NMM!T77</f>
        <v>11.578865617366587</v>
      </c>
      <c r="U168" s="217">
        <f>NMM!U77</f>
        <v>11.419347271227082</v>
      </c>
      <c r="V168" s="217">
        <f>NMM!V77</f>
        <v>10.860630655621888</v>
      </c>
      <c r="W168" s="217">
        <f>NMM!W77</f>
        <v>11.045272560222431</v>
      </c>
      <c r="X168" s="217">
        <f>NMM!X77</f>
        <v>9.8177768405029813</v>
      </c>
      <c r="Y168" s="217">
        <f>NMM!Y77</f>
        <v>10.330328286402246</v>
      </c>
    </row>
    <row r="169" spans="1:25" ht="12" customHeight="1" x14ac:dyDescent="0.25">
      <c r="A169" s="14" t="s">
        <v>52</v>
      </c>
      <c r="B169" s="217">
        <f>NMM!B78</f>
        <v>3.3087581826546018</v>
      </c>
      <c r="C169" s="217">
        <f>NMM!C78</f>
        <v>3.253991356929089</v>
      </c>
      <c r="D169" s="217">
        <f>NMM!D78</f>
        <v>3.2325089637917421</v>
      </c>
      <c r="E169" s="217">
        <f>NMM!E78</f>
        <v>3.0943922817741418</v>
      </c>
      <c r="F169" s="217">
        <f>NMM!F78</f>
        <v>3.1885065729020017</v>
      </c>
      <c r="G169" s="217">
        <f>NMM!G78</f>
        <v>3.1469911329451894</v>
      </c>
      <c r="H169" s="217">
        <f>NMM!H78</f>
        <v>3.1783746229822722</v>
      </c>
      <c r="I169" s="217">
        <f>NMM!I78</f>
        <v>3.1819847421706413</v>
      </c>
      <c r="J169" s="217">
        <f>NMM!J78</f>
        <v>3.1019371062037298</v>
      </c>
      <c r="K169" s="217">
        <f>NMM!K78</f>
        <v>3.19585530471229</v>
      </c>
      <c r="L169" s="217">
        <f>NMM!L78</f>
        <v>3.2499806979557939</v>
      </c>
      <c r="M169" s="217">
        <f>NMM!M78</f>
        <v>3.0091240474720058</v>
      </c>
      <c r="N169" s="217">
        <f>NMM!N78</f>
        <v>2.8871716191965455</v>
      </c>
      <c r="O169" s="217">
        <f>NMM!O78</f>
        <v>2.8864451548334396</v>
      </c>
      <c r="P169" s="217">
        <f>NMM!P78</f>
        <v>2.9195924187608693</v>
      </c>
      <c r="Q169" s="217">
        <f>NMM!Q78</f>
        <v>2.8630135457818868</v>
      </c>
      <c r="R169" s="217">
        <f>NMM!R78</f>
        <v>2.8593762670260094</v>
      </c>
      <c r="S169" s="217">
        <f>NMM!S78</f>
        <v>2.8607834993991474</v>
      </c>
      <c r="T169" s="217">
        <f>NMM!T78</f>
        <v>2.8882989849837206</v>
      </c>
      <c r="U169" s="217">
        <f>NMM!U78</f>
        <v>2.9262146948201906</v>
      </c>
      <c r="V169" s="217">
        <f>NMM!V78</f>
        <v>2.8351709722557179</v>
      </c>
      <c r="W169" s="217">
        <f>NMM!W78</f>
        <v>2.8178195053460668</v>
      </c>
      <c r="X169" s="217">
        <f>NMM!X78</f>
        <v>2.7972199515060803</v>
      </c>
      <c r="Y169" s="217">
        <f>NMM!Y78</f>
        <v>2.7139100648978496</v>
      </c>
    </row>
    <row r="170" spans="1:25" ht="12" customHeight="1" x14ac:dyDescent="0.25">
      <c r="A170" s="14" t="s">
        <v>60</v>
      </c>
      <c r="B170" s="217">
        <f>NMM!B79</f>
        <v>2.8943369213304582</v>
      </c>
      <c r="C170" s="217">
        <f>NMM!C79</f>
        <v>2.8229141909978819</v>
      </c>
      <c r="D170" s="217">
        <f>NMM!D79</f>
        <v>2.8351189540739283</v>
      </c>
      <c r="E170" s="217">
        <f>NMM!E79</f>
        <v>2.7153898287871909</v>
      </c>
      <c r="F170" s="217">
        <f>NMM!F79</f>
        <v>2.7558993298141772</v>
      </c>
      <c r="G170" s="217">
        <f>NMM!G79</f>
        <v>2.760360844502479</v>
      </c>
      <c r="H170" s="217">
        <f>NMM!H79</f>
        <v>2.8835257136443162</v>
      </c>
      <c r="I170" s="217">
        <f>NMM!I79</f>
        <v>2.7944052624843927</v>
      </c>
      <c r="J170" s="217">
        <f>NMM!J79</f>
        <v>2.867749498357882</v>
      </c>
      <c r="K170" s="217">
        <f>NMM!K79</f>
        <v>2.8084124650999653</v>
      </c>
      <c r="L170" s="217">
        <f>NMM!L79</f>
        <v>3.1078374480753732</v>
      </c>
      <c r="M170" s="217">
        <f>NMM!M79</f>
        <v>2.8921740824695714</v>
      </c>
      <c r="N170" s="217">
        <f>NMM!N79</f>
        <v>2.8260090964687139</v>
      </c>
      <c r="O170" s="217">
        <f>NMM!O79</f>
        <v>2.9025303160871796</v>
      </c>
      <c r="P170" s="217">
        <f>NMM!P79</f>
        <v>2.8184692314169579</v>
      </c>
      <c r="Q170" s="217">
        <f>NMM!Q79</f>
        <v>2.9494990749347738</v>
      </c>
      <c r="R170" s="217">
        <f>NMM!R79</f>
        <v>2.8358380299784778</v>
      </c>
      <c r="S170" s="217">
        <f>NMM!S79</f>
        <v>2.8305196099518626</v>
      </c>
      <c r="T170" s="217">
        <f>NMM!T79</f>
        <v>2.8622355076233199</v>
      </c>
      <c r="U170" s="217">
        <f>NMM!U79</f>
        <v>2.8483444445298494</v>
      </c>
      <c r="V170" s="217">
        <f>NMM!V79</f>
        <v>2.739498419359403</v>
      </c>
      <c r="W170" s="217">
        <f>NMM!W79</f>
        <v>2.821350395446832</v>
      </c>
      <c r="X170" s="217">
        <f>NMM!X79</f>
        <v>2.6969346731342139</v>
      </c>
      <c r="Y170" s="217">
        <f>NMM!Y79</f>
        <v>2.7043348780244298</v>
      </c>
    </row>
    <row r="171" spans="1:25" ht="12" customHeight="1" x14ac:dyDescent="0.25">
      <c r="A171" s="13" t="s">
        <v>21</v>
      </c>
      <c r="B171" s="218">
        <f>PPA!B74</f>
        <v>0.9723406944060915</v>
      </c>
      <c r="C171" s="218">
        <f>PPA!C74</f>
        <v>0.97210672660864972</v>
      </c>
      <c r="D171" s="218">
        <f>PPA!D74</f>
        <v>1.0004122513072591</v>
      </c>
      <c r="E171" s="218">
        <f>PPA!E74</f>
        <v>0.9962281955968606</v>
      </c>
      <c r="F171" s="218">
        <f>PPA!F74</f>
        <v>0.84370768172388688</v>
      </c>
      <c r="G171" s="218">
        <f>PPA!G74</f>
        <v>0.75852241613616522</v>
      </c>
      <c r="H171" s="218">
        <f>PPA!H74</f>
        <v>0.61662864722949173</v>
      </c>
      <c r="I171" s="218">
        <f>PPA!I74</f>
        <v>0.65533792815953218</v>
      </c>
      <c r="J171" s="218">
        <f>PPA!J74</f>
        <v>0.61585852221217341</v>
      </c>
      <c r="K171" s="218">
        <f>PPA!K74</f>
        <v>0.54677877292131638</v>
      </c>
      <c r="L171" s="218">
        <f>PPA!L74</f>
        <v>0.73230840872101877</v>
      </c>
      <c r="M171" s="218">
        <f>PPA!M74</f>
        <v>0.634218500930671</v>
      </c>
      <c r="N171" s="218">
        <f>PPA!N74</f>
        <v>0.67014745760961481</v>
      </c>
      <c r="O171" s="218">
        <f>PPA!O74</f>
        <v>0.66927139553432413</v>
      </c>
      <c r="P171" s="218">
        <f>PPA!P74</f>
        <v>0.64650298925481797</v>
      </c>
      <c r="Q171" s="218">
        <f>PPA!Q74</f>
        <v>0.75911020746699931</v>
      </c>
      <c r="R171" s="218">
        <f>PPA!R74</f>
        <v>0.72195967554153606</v>
      </c>
      <c r="S171" s="218">
        <f>PPA!S74</f>
        <v>0.78038755325609854</v>
      </c>
      <c r="T171" s="218">
        <f>PPA!T74</f>
        <v>0.72976859788848492</v>
      </c>
      <c r="U171" s="218">
        <f>PPA!U74</f>
        <v>0.78195092208855355</v>
      </c>
      <c r="V171" s="218">
        <f>PPA!V74</f>
        <v>0.8258246395246972</v>
      </c>
      <c r="W171" s="218">
        <f>PPA!W74</f>
        <v>0.79396794570133944</v>
      </c>
      <c r="X171" s="218">
        <f>PPA!X74</f>
        <v>0.79124226522282215</v>
      </c>
      <c r="Y171" s="218">
        <f>PPA!Y74</f>
        <v>0.83470345454848305</v>
      </c>
    </row>
    <row r="172" spans="1:25" ht="12" customHeight="1" x14ac:dyDescent="0.25">
      <c r="A172" s="14" t="s">
        <v>54</v>
      </c>
      <c r="B172" s="217">
        <f>PPA!B75</f>
        <v>0.91770507301122994</v>
      </c>
      <c r="C172" s="217">
        <f>PPA!C75</f>
        <v>0.91548812789165668</v>
      </c>
      <c r="D172" s="217">
        <f>PPA!D75</f>
        <v>0.97525167440582017</v>
      </c>
      <c r="E172" s="217">
        <f>PPA!E75</f>
        <v>0.9775089146324023</v>
      </c>
      <c r="F172" s="217">
        <f>PPA!F75</f>
        <v>0.83660605931239063</v>
      </c>
      <c r="G172" s="217">
        <f>PPA!G75</f>
        <v>0.74599121173551786</v>
      </c>
      <c r="H172" s="217">
        <f>PPA!H75</f>
        <v>0.59895624002216008</v>
      </c>
      <c r="I172" s="217">
        <f>PPA!I75</f>
        <v>0.64389286005406432</v>
      </c>
      <c r="J172" s="217">
        <f>PPA!J75</f>
        <v>0.60772606284088537</v>
      </c>
      <c r="K172" s="217">
        <f>PPA!K75</f>
        <v>0.52817300470892858</v>
      </c>
      <c r="L172" s="217">
        <f>PPA!L75</f>
        <v>0.7188946564581975</v>
      </c>
      <c r="M172" s="217">
        <f>PPA!M75</f>
        <v>0.62429596398779374</v>
      </c>
      <c r="N172" s="217">
        <f>PPA!N75</f>
        <v>0.65769227607177116</v>
      </c>
      <c r="O172" s="217">
        <f>PPA!O75</f>
        <v>0.66268853036658104</v>
      </c>
      <c r="P172" s="217">
        <f>PPA!P75</f>
        <v>0.63138975356616911</v>
      </c>
      <c r="Q172" s="217">
        <f>PPA!Q75</f>
        <v>0.75465526300374475</v>
      </c>
      <c r="R172" s="217">
        <f>PPA!R75</f>
        <v>0.70269798807956718</v>
      </c>
      <c r="S172" s="217">
        <f>PPA!S75</f>
        <v>0.75651831594119634</v>
      </c>
      <c r="T172" s="217">
        <f>PPA!T75</f>
        <v>0.70268448894635094</v>
      </c>
      <c r="U172" s="217">
        <f>PPA!U75</f>
        <v>0.76110636589661596</v>
      </c>
      <c r="V172" s="217">
        <f>PPA!V75</f>
        <v>0.80125090190181747</v>
      </c>
      <c r="W172" s="217">
        <f>PPA!W75</f>
        <v>0.75853167640694008</v>
      </c>
      <c r="X172" s="217">
        <f>PPA!X75</f>
        <v>0.75104757784363896</v>
      </c>
      <c r="Y172" s="217">
        <f>PPA!Y75</f>
        <v>0.79411620978014485</v>
      </c>
    </row>
    <row r="173" spans="1:25" ht="12" customHeight="1" x14ac:dyDescent="0.25">
      <c r="A173" s="14" t="s">
        <v>61</v>
      </c>
      <c r="B173" s="217">
        <f>PPA!B76</f>
        <v>1.2674034709242379</v>
      </c>
      <c r="C173" s="217">
        <f>PPA!C76</f>
        <v>1.2762676059323041</v>
      </c>
      <c r="D173" s="217">
        <f>PPA!D76</f>
        <v>1.2909430201511189</v>
      </c>
      <c r="E173" s="217">
        <f>PPA!E76</f>
        <v>1.2548346576027638</v>
      </c>
      <c r="F173" s="217">
        <f>PPA!F76</f>
        <v>1.0532250333651272</v>
      </c>
      <c r="G173" s="217">
        <f>PPA!G76</f>
        <v>0.93583999732306511</v>
      </c>
      <c r="H173" s="217">
        <f>PPA!H76</f>
        <v>0.75803742115340444</v>
      </c>
      <c r="I173" s="217">
        <f>PPA!I76</f>
        <v>0.80047092696980782</v>
      </c>
      <c r="J173" s="217">
        <f>PPA!J76</f>
        <v>0.72928983799851443</v>
      </c>
      <c r="K173" s="217">
        <f>PPA!K76</f>
        <v>0.61917762296274825</v>
      </c>
      <c r="L173" s="217">
        <f>PPA!L76</f>
        <v>0.89770482306562138</v>
      </c>
      <c r="M173" s="217">
        <f>PPA!M76</f>
        <v>0.76560420073195889</v>
      </c>
      <c r="N173" s="217">
        <f>PPA!N76</f>
        <v>0.81149193574231659</v>
      </c>
      <c r="O173" s="217">
        <f>PPA!O76</f>
        <v>0.77225348296071361</v>
      </c>
      <c r="P173" s="217">
        <f>PPA!P76</f>
        <v>0.74867278848017316</v>
      </c>
      <c r="Q173" s="217">
        <f>PPA!Q76</f>
        <v>0.88170412591425662</v>
      </c>
      <c r="R173" s="217">
        <f>PPA!R76</f>
        <v>0.82442059186505934</v>
      </c>
      <c r="S173" s="217">
        <f>PPA!S76</f>
        <v>0.84830927690193414</v>
      </c>
      <c r="T173" s="217">
        <f>PPA!T76</f>
        <v>0.78484628191796513</v>
      </c>
      <c r="U173" s="217">
        <f>PPA!U76</f>
        <v>0.84839364178055299</v>
      </c>
      <c r="V173" s="217">
        <f>PPA!V76</f>
        <v>0.87488357965622177</v>
      </c>
      <c r="W173" s="217">
        <f>PPA!W76</f>
        <v>0.84071199518154871</v>
      </c>
      <c r="X173" s="217">
        <f>PPA!X76</f>
        <v>0.86197254857495997</v>
      </c>
      <c r="Y173" s="217">
        <f>PPA!Y76</f>
        <v>0.89026632808985373</v>
      </c>
    </row>
    <row r="174" spans="1:25" ht="12" customHeight="1" x14ac:dyDescent="0.25">
      <c r="A174" s="14" t="s">
        <v>62</v>
      </c>
      <c r="B174" s="217">
        <f>PPA!B77</f>
        <v>0.1449031641888312</v>
      </c>
      <c r="C174" s="217">
        <f>PPA!C77</f>
        <v>0.11826165387649512</v>
      </c>
      <c r="D174" s="217">
        <f>PPA!D77</f>
        <v>0.18718805346718304</v>
      </c>
      <c r="E174" s="217">
        <f>PPA!E77</f>
        <v>0.26241266913189198</v>
      </c>
      <c r="F174" s="217">
        <f>PPA!F77</f>
        <v>0.25521260313497129</v>
      </c>
      <c r="G174" s="217">
        <f>PPA!G77</f>
        <v>0.25982588731752254</v>
      </c>
      <c r="H174" s="217">
        <f>PPA!H77</f>
        <v>0.23196349864804422</v>
      </c>
      <c r="I174" s="217">
        <f>PPA!I77</f>
        <v>0.25512036772648328</v>
      </c>
      <c r="J174" s="217">
        <f>PPA!J77</f>
        <v>0.32420827598187046</v>
      </c>
      <c r="K174" s="217">
        <f>PPA!K77</f>
        <v>0.35628707808213106</v>
      </c>
      <c r="L174" s="217">
        <f>PPA!L77</f>
        <v>0.22939359147778576</v>
      </c>
      <c r="M174" s="217">
        <f>PPA!M77</f>
        <v>0.24156526618860241</v>
      </c>
      <c r="N174" s="217">
        <f>PPA!N77</f>
        <v>0.25182685231615048</v>
      </c>
      <c r="O174" s="217">
        <f>PPA!O77</f>
        <v>0.36396972746758155</v>
      </c>
      <c r="P174" s="217">
        <f>PPA!P77</f>
        <v>0.35844287687786336</v>
      </c>
      <c r="Q174" s="217">
        <f>PPA!Q77</f>
        <v>0.40560275175081389</v>
      </c>
      <c r="R174" s="217">
        <f>PPA!R77</f>
        <v>0.42197251245464629</v>
      </c>
      <c r="S174" s="217">
        <f>PPA!S77</f>
        <v>0.58991079419349668</v>
      </c>
      <c r="T174" s="217">
        <f>PPA!T77</f>
        <v>0.57926815330355153</v>
      </c>
      <c r="U174" s="217">
        <f>PPA!U77</f>
        <v>0.62503613029202321</v>
      </c>
      <c r="V174" s="217">
        <f>PPA!V77</f>
        <v>0.73467805658878516</v>
      </c>
      <c r="W174" s="217">
        <f>PPA!W77</f>
        <v>0.67310865010016829</v>
      </c>
      <c r="X174" s="217">
        <f>PPA!X77</f>
        <v>0.53062523198897049</v>
      </c>
      <c r="Y174" s="217">
        <f>PPA!Y77</f>
        <v>0.63254665124287413</v>
      </c>
    </row>
    <row r="175" spans="1:25" ht="12" customHeight="1" x14ac:dyDescent="0.25">
      <c r="A175" s="15" t="s">
        <v>63</v>
      </c>
      <c r="B175" s="221">
        <f>FBT!B$38</f>
        <v>1.5370567328514351</v>
      </c>
      <c r="C175" s="221">
        <f>FBT!C$38</f>
        <v>1.5224449183565758</v>
      </c>
      <c r="D175" s="221">
        <f>FBT!D$38</f>
        <v>1.5162703212194242</v>
      </c>
      <c r="E175" s="221">
        <f>FBT!E$38</f>
        <v>1.7989369926769136</v>
      </c>
      <c r="F175" s="221">
        <f>FBT!F$38</f>
        <v>1.7780213168096868</v>
      </c>
      <c r="G175" s="221">
        <f>FBT!G$38</f>
        <v>1.6560734628739335</v>
      </c>
      <c r="H175" s="221">
        <f>FBT!H$38</f>
        <v>1.5431086325601899</v>
      </c>
      <c r="I175" s="221">
        <f>FBT!I$38</f>
        <v>1.5504210326166996</v>
      </c>
      <c r="J175" s="221">
        <f>FBT!J$38</f>
        <v>1.5160800514118009</v>
      </c>
      <c r="K175" s="221">
        <f>FBT!K$38</f>
        <v>1.5717144763626811</v>
      </c>
      <c r="L175" s="221">
        <f>FBT!L$38</f>
        <v>1.5786972003991704</v>
      </c>
      <c r="M175" s="221">
        <f>FBT!M$38</f>
        <v>1.4420258590126858</v>
      </c>
      <c r="N175" s="221">
        <f>FBT!N$38</f>
        <v>1.4176298153040443</v>
      </c>
      <c r="O175" s="221">
        <f>FBT!O$38</f>
        <v>1.413945725232983</v>
      </c>
      <c r="P175" s="221">
        <f>FBT!P$38</f>
        <v>1.4067662434628632</v>
      </c>
      <c r="Q175" s="221">
        <f>FBT!Q$38</f>
        <v>1.430864619425833</v>
      </c>
      <c r="R175" s="221">
        <f>FBT!R$38</f>
        <v>1.424716364572685</v>
      </c>
      <c r="S175" s="221">
        <f>FBT!S$38</f>
        <v>1.42796469708517</v>
      </c>
      <c r="T175" s="221">
        <f>FBT!T$38</f>
        <v>1.4401638006256443</v>
      </c>
      <c r="U175" s="221">
        <f>FBT!U$38</f>
        <v>1.464250785642123</v>
      </c>
      <c r="V175" s="221">
        <f>FBT!V$38</f>
        <v>1.4483034416747391</v>
      </c>
      <c r="W175" s="221">
        <f>FBT!W$38</f>
        <v>1.4330948683878246</v>
      </c>
      <c r="X175" s="221">
        <f>FBT!X$38</f>
        <v>1.4436100222266559</v>
      </c>
      <c r="Y175" s="221">
        <f>FBT!Y$38</f>
        <v>1.4385644781137013</v>
      </c>
    </row>
    <row r="176" spans="1:25" ht="12" customHeight="1" x14ac:dyDescent="0.25">
      <c r="A176" s="12" t="s">
        <v>64</v>
      </c>
      <c r="B176" s="217">
        <f>TRE!B$38</f>
        <v>1.2377960233344643</v>
      </c>
      <c r="C176" s="217">
        <f>TRE!C$38</f>
        <v>1.4086031769116663</v>
      </c>
      <c r="D176" s="217">
        <f>TRE!D$38</f>
        <v>1.4952491325521293</v>
      </c>
      <c r="E176" s="217">
        <f>TRE!E$38</f>
        <v>1.4575365973751628</v>
      </c>
      <c r="F176" s="217">
        <f>TRE!F$38</f>
        <v>1.3047473247610644</v>
      </c>
      <c r="G176" s="217">
        <f>TRE!G$38</f>
        <v>1.28668272665533</v>
      </c>
      <c r="H176" s="217">
        <f>TRE!H$38</f>
        <v>1.2112680430834375</v>
      </c>
      <c r="I176" s="217">
        <f>TRE!I$38</f>
        <v>1.2205671977808827</v>
      </c>
      <c r="J176" s="217">
        <f>TRE!J$38</f>
        <v>1.1701703962350425</v>
      </c>
      <c r="K176" s="217">
        <f>TRE!K$38</f>
        <v>1.2734007962490692</v>
      </c>
      <c r="L176" s="217">
        <f>TRE!L$38</f>
        <v>1.4276381748593931</v>
      </c>
      <c r="M176" s="217">
        <f>TRE!M$38</f>
        <v>1.3978476056520512</v>
      </c>
      <c r="N176" s="217">
        <f>TRE!N$38</f>
        <v>1.4051169408478732</v>
      </c>
      <c r="O176" s="217">
        <f>TRE!O$38</f>
        <v>1.4606429014923172</v>
      </c>
      <c r="P176" s="217">
        <f>TRE!P$38</f>
        <v>1.250455366760189</v>
      </c>
      <c r="Q176" s="217">
        <f>TRE!Q$38</f>
        <v>1.0521104354241029</v>
      </c>
      <c r="R176" s="217">
        <f>TRE!R$38</f>
        <v>1.0967850865307458</v>
      </c>
      <c r="S176" s="217">
        <f>TRE!S$38</f>
        <v>1.0371565379694732</v>
      </c>
      <c r="T176" s="217">
        <f>TRE!T$38</f>
        <v>0.97844533809490253</v>
      </c>
      <c r="U176" s="217">
        <f>TRE!U$38</f>
        <v>0.98252327620478708</v>
      </c>
      <c r="V176" s="217">
        <f>TRE!V$38</f>
        <v>1.0061330776140398</v>
      </c>
      <c r="W176" s="217">
        <f>TRE!W$38</f>
        <v>1.0547273506612478</v>
      </c>
      <c r="X176" s="217">
        <f>TRE!X$38</f>
        <v>1.0924636927058495</v>
      </c>
      <c r="Y176" s="217">
        <f>TRE!Y$38</f>
        <v>1.0678151297516094</v>
      </c>
    </row>
    <row r="177" spans="1:25" ht="12" customHeight="1" x14ac:dyDescent="0.25">
      <c r="A177" s="12" t="s">
        <v>65</v>
      </c>
      <c r="B177" s="217">
        <f>MAE!B$38</f>
        <v>0.87639535890748532</v>
      </c>
      <c r="C177" s="217">
        <f>MAE!C$38</f>
        <v>0.83058854222945278</v>
      </c>
      <c r="D177" s="217">
        <f>MAE!D$38</f>
        <v>1.0699908362759236</v>
      </c>
      <c r="E177" s="217">
        <f>MAE!E$38</f>
        <v>1.2320654648642666</v>
      </c>
      <c r="F177" s="217">
        <f>MAE!F$38</f>
        <v>1.2299510202804724</v>
      </c>
      <c r="G177" s="217">
        <f>MAE!G$38</f>
        <v>1.3477695238730911</v>
      </c>
      <c r="H177" s="217">
        <f>MAE!H$38</f>
        <v>1.259777492630727</v>
      </c>
      <c r="I177" s="217">
        <f>MAE!I$38</f>
        <v>1.1893429766794845</v>
      </c>
      <c r="J177" s="217">
        <f>MAE!J$38</f>
        <v>1.0203106462351814</v>
      </c>
      <c r="K177" s="217">
        <f>MAE!K$38</f>
        <v>1.1204848082394656</v>
      </c>
      <c r="L177" s="217">
        <f>MAE!L$38</f>
        <v>1.2054941819510965</v>
      </c>
      <c r="M177" s="217">
        <f>MAE!M$38</f>
        <v>1.1825977442310089</v>
      </c>
      <c r="N177" s="217">
        <f>MAE!N$38</f>
        <v>1.188950154995345</v>
      </c>
      <c r="O177" s="217">
        <f>MAE!O$38</f>
        <v>1.234106937895038</v>
      </c>
      <c r="P177" s="217">
        <f>MAE!P$38</f>
        <v>1.0453074034499261</v>
      </c>
      <c r="Q177" s="217">
        <f>MAE!Q$38</f>
        <v>1.1211772098149808</v>
      </c>
      <c r="R177" s="217">
        <f>MAE!R$38</f>
        <v>1.1203572325536819</v>
      </c>
      <c r="S177" s="217">
        <f>MAE!S$38</f>
        <v>1.1277807127509683</v>
      </c>
      <c r="T177" s="217">
        <f>MAE!T$38</f>
        <v>1.1861566043607081</v>
      </c>
      <c r="U177" s="217">
        <f>MAE!U$38</f>
        <v>1.2019520630924885</v>
      </c>
      <c r="V177" s="217">
        <f>MAE!V$38</f>
        <v>1.2878448926606998</v>
      </c>
      <c r="W177" s="217">
        <f>MAE!W$38</f>
        <v>1.3522165782164008</v>
      </c>
      <c r="X177" s="217">
        <f>MAE!X$38</f>
        <v>1.255626983007279</v>
      </c>
      <c r="Y177" s="217">
        <f>MAE!Y$38</f>
        <v>1.1829507941297845</v>
      </c>
    </row>
    <row r="178" spans="1:25" ht="12" customHeight="1" x14ac:dyDescent="0.25">
      <c r="A178" s="12" t="s">
        <v>66</v>
      </c>
      <c r="B178" s="217">
        <f>TEL!B$38</f>
        <v>0.80208514113462359</v>
      </c>
      <c r="C178" s="217">
        <f>TEL!C$38</f>
        <v>0.77426757670239488</v>
      </c>
      <c r="D178" s="217">
        <f>TEL!D$38</f>
        <v>0.7934806012620943</v>
      </c>
      <c r="E178" s="217">
        <f>TEL!E$38</f>
        <v>1.2182677763025558</v>
      </c>
      <c r="F178" s="217">
        <f>TEL!F$38</f>
        <v>1.2882471200878811</v>
      </c>
      <c r="G178" s="217">
        <f>TEL!G$38</f>
        <v>1.2768395202155476</v>
      </c>
      <c r="H178" s="217">
        <f>TEL!H$38</f>
        <v>1.2741764513843423</v>
      </c>
      <c r="I178" s="217">
        <f>TEL!I$38</f>
        <v>1.2090728826364678</v>
      </c>
      <c r="J178" s="217">
        <f>TEL!J$38</f>
        <v>1.2328010138324454</v>
      </c>
      <c r="K178" s="217">
        <f>TEL!K$38</f>
        <v>1.2703946294335264</v>
      </c>
      <c r="L178" s="217">
        <f>TEL!L$38</f>
        <v>1.3137491357740516</v>
      </c>
      <c r="M178" s="217">
        <f>TEL!M$38</f>
        <v>1.3644456353225753</v>
      </c>
      <c r="N178" s="217">
        <f>TEL!N$38</f>
        <v>1.3417188381178897</v>
      </c>
      <c r="O178" s="217">
        <f>TEL!O$38</f>
        <v>1.2940903111481674</v>
      </c>
      <c r="P178" s="217">
        <f>TEL!P$38</f>
        <v>1.1177016279415788</v>
      </c>
      <c r="Q178" s="217">
        <f>TEL!Q$38</f>
        <v>1.14761471399158</v>
      </c>
      <c r="R178" s="217">
        <f>TEL!R$38</f>
        <v>1.1311343900236859</v>
      </c>
      <c r="S178" s="217">
        <f>TEL!S$38</f>
        <v>1.2113904781183302</v>
      </c>
      <c r="T178" s="217">
        <f>TEL!T$38</f>
        <v>1.2131941802601593</v>
      </c>
      <c r="U178" s="217">
        <f>TEL!U$38</f>
        <v>1.186350791839285</v>
      </c>
      <c r="V178" s="217">
        <f>TEL!V$38</f>
        <v>1.2268603654991053</v>
      </c>
      <c r="W178" s="217">
        <f>TEL!W$38</f>
        <v>1.2454629732728097</v>
      </c>
      <c r="X178" s="217">
        <f>TEL!X$38</f>
        <v>1.1375617949405008</v>
      </c>
      <c r="Y178" s="217">
        <f>TEL!Y$38</f>
        <v>1.2866257529433835</v>
      </c>
    </row>
    <row r="179" spans="1:25" ht="12" customHeight="1" x14ac:dyDescent="0.25">
      <c r="A179" s="12" t="s">
        <v>67</v>
      </c>
      <c r="B179" s="217">
        <f>WWP!B$38</f>
        <v>0</v>
      </c>
      <c r="C179" s="217">
        <f>WWP!C$38</f>
        <v>0</v>
      </c>
      <c r="D179" s="217">
        <f>WWP!D$38</f>
        <v>0</v>
      </c>
      <c r="E179" s="217">
        <f>WWP!E$38</f>
        <v>0</v>
      </c>
      <c r="F179" s="217">
        <f>WWP!F$38</f>
        <v>0.19893497973825586</v>
      </c>
      <c r="G179" s="217">
        <f>WWP!G$38</f>
        <v>0.19817281504777598</v>
      </c>
      <c r="H179" s="217">
        <f>WWP!H$38</f>
        <v>0.19620177913615189</v>
      </c>
      <c r="I179" s="217">
        <f>WWP!I$38</f>
        <v>0.15923318623436619</v>
      </c>
      <c r="J179" s="217">
        <f>WWP!J$38</f>
        <v>0.16161495276457569</v>
      </c>
      <c r="K179" s="217">
        <f>WWP!K$38</f>
        <v>0.176738739516315</v>
      </c>
      <c r="L179" s="217">
        <f>WWP!L$38</f>
        <v>0.16530633424188487</v>
      </c>
      <c r="M179" s="217">
        <f>WWP!M$38</f>
        <v>0.1699517128427406</v>
      </c>
      <c r="N179" s="217">
        <f>WWP!N$38</f>
        <v>0.26747669592952494</v>
      </c>
      <c r="O179" s="217">
        <f>WWP!O$38</f>
        <v>0.26993180873725647</v>
      </c>
      <c r="P179" s="217">
        <f>WWP!P$38</f>
        <v>0.21924762380496066</v>
      </c>
      <c r="Q179" s="217">
        <f>WWP!Q$38</f>
        <v>0.20023807560267953</v>
      </c>
      <c r="R179" s="217">
        <f>WWP!R$38</f>
        <v>0.18838186136751287</v>
      </c>
      <c r="S179" s="217">
        <f>WWP!S$38</f>
        <v>0.23867730844570526</v>
      </c>
      <c r="T179" s="217">
        <f>WWP!T$38</f>
        <v>0.22422354693701352</v>
      </c>
      <c r="U179" s="217">
        <f>WWP!U$38</f>
        <v>0.46110479068342158</v>
      </c>
      <c r="V179" s="217">
        <f>WWP!V$38</f>
        <v>0.45366574266837933</v>
      </c>
      <c r="W179" s="217">
        <f>WWP!W$38</f>
        <v>0.45231272472128264</v>
      </c>
      <c r="X179" s="217">
        <f>WWP!X$38</f>
        <v>0.40474370861525555</v>
      </c>
      <c r="Y179" s="217">
        <f>WWP!Y$38</f>
        <v>0.36752674723966483</v>
      </c>
    </row>
    <row r="180" spans="1:25" ht="12" customHeight="1" x14ac:dyDescent="0.25">
      <c r="A180" s="16" t="s">
        <v>68</v>
      </c>
      <c r="B180" s="222">
        <f>OIS!B$38</f>
        <v>2.0896519420524724</v>
      </c>
      <c r="C180" s="222">
        <f>OIS!C$38</f>
        <v>2.2427944456474309</v>
      </c>
      <c r="D180" s="222">
        <f>OIS!D$38</f>
        <v>2.002995262969034</v>
      </c>
      <c r="E180" s="222">
        <f>OIS!E$38</f>
        <v>1.6698824725097403</v>
      </c>
      <c r="F180" s="222">
        <f>OIS!F$38</f>
        <v>1.7942293747099802</v>
      </c>
      <c r="G180" s="222">
        <f>OIS!G$38</f>
        <v>1.9301463638499368</v>
      </c>
      <c r="H180" s="222">
        <f>OIS!H$38</f>
        <v>1.9107042412987847</v>
      </c>
      <c r="I180" s="222">
        <f>OIS!I$38</f>
        <v>1.6225153963872871</v>
      </c>
      <c r="J180" s="222">
        <f>OIS!J$38</f>
        <v>1.471837088724484</v>
      </c>
      <c r="K180" s="222">
        <f>OIS!K$38</f>
        <v>1.6561196357616086</v>
      </c>
      <c r="L180" s="222">
        <f>OIS!L$38</f>
        <v>1.6167978791896422</v>
      </c>
      <c r="M180" s="222">
        <f>OIS!M$38</f>
        <v>1.439054115850481</v>
      </c>
      <c r="N180" s="222">
        <f>OIS!N$38</f>
        <v>1.6411971660108564</v>
      </c>
      <c r="O180" s="222">
        <f>OIS!O$38</f>
        <v>1.5578135132012505</v>
      </c>
      <c r="P180" s="222">
        <f>OIS!P$38</f>
        <v>1.4556494825234816</v>
      </c>
      <c r="Q180" s="222">
        <f>OIS!Q$38</f>
        <v>1.3279202871693496</v>
      </c>
      <c r="R180" s="222">
        <f>OIS!R$38</f>
        <v>1.3504817305737764</v>
      </c>
      <c r="S180" s="222">
        <f>OIS!S$38</f>
        <v>1.4160485082906595</v>
      </c>
      <c r="T180" s="222">
        <f>OIS!T$38</f>
        <v>1.3882608632347788</v>
      </c>
      <c r="U180" s="222">
        <f>OIS!U$38</f>
        <v>1.8994651785315761</v>
      </c>
      <c r="V180" s="222">
        <f>OIS!V$38</f>
        <v>1.9130526063121376</v>
      </c>
      <c r="W180" s="222">
        <f>OIS!W$38</f>
        <v>1.9187594728315591</v>
      </c>
      <c r="X180" s="222">
        <f>OIS!X$38</f>
        <v>1.9582395175340226</v>
      </c>
      <c r="Y180" s="222">
        <f>OIS!Y$38</f>
        <v>1.9812494911540541</v>
      </c>
    </row>
  </sheetData>
  <pageMargins left="0.39370078740157483" right="0.39370078740157483" top="0.39370078740157483" bottom="0.39370078740157483" header="0.31496062992125978" footer="0.31496062992125978"/>
  <pageSetup paperSize="9" scale="57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pageSetUpPr fitToPage="1"/>
  </sheetPr>
  <dimension ref="A1:CY4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15" width="9.140625" style="1" customWidth="1"/>
    <col min="116" max="16384" width="9.140625" style="1"/>
  </cols>
  <sheetData>
    <row r="1" spans="1:25" ht="15" customHeight="1" x14ac:dyDescent="0.25">
      <c r="A1" s="9" t="str">
        <f>index!$A$1&amp;": Industry Summary / final energy consumption"</f>
        <v>BE: Industry Summary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</row>
    <row r="2" spans="1:25" ht="10.15" customHeight="1" x14ac:dyDescent="0.25"/>
    <row r="3" spans="1:2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</row>
    <row r="4" spans="1:25" ht="10.15" customHeight="1" x14ac:dyDescent="0.25"/>
    <row r="5" spans="1:25" ht="15" customHeight="1" x14ac:dyDescent="0.25">
      <c r="A5" s="34" t="s">
        <v>90</v>
      </c>
      <c r="B5" s="223">
        <f t="shared" ref="B5:Y5" si="0">SUM(B6:B10,B16,B27)</f>
        <v>11592.050386930117</v>
      </c>
      <c r="C5" s="223">
        <f t="shared" si="0"/>
        <v>11637.64879621655</v>
      </c>
      <c r="D5" s="223">
        <f t="shared" si="0"/>
        <v>11324.084780739311</v>
      </c>
      <c r="E5" s="223">
        <f t="shared" si="0"/>
        <v>11375.189595872431</v>
      </c>
      <c r="F5" s="223">
        <f t="shared" si="0"/>
        <v>10557.457695614527</v>
      </c>
      <c r="G5" s="223">
        <f t="shared" si="0"/>
        <v>10570.20713671518</v>
      </c>
      <c r="H5" s="223">
        <f t="shared" si="0"/>
        <v>10666.103783318664</v>
      </c>
      <c r="I5" s="223">
        <f t="shared" si="0"/>
        <v>10158.81582115194</v>
      </c>
      <c r="J5" s="223">
        <f t="shared" si="0"/>
        <v>9957.6978503867176</v>
      </c>
      <c r="K5" s="223">
        <f t="shared" si="0"/>
        <v>9650.071883060793</v>
      </c>
      <c r="L5" s="223">
        <f t="shared" si="0"/>
        <v>10916.250816852684</v>
      </c>
      <c r="M5" s="223">
        <f t="shared" si="0"/>
        <v>10518.680653482159</v>
      </c>
      <c r="N5" s="223">
        <f t="shared" si="0"/>
        <v>10499.401547721191</v>
      </c>
      <c r="O5" s="223">
        <f t="shared" si="0"/>
        <v>10741.363886500276</v>
      </c>
      <c r="P5" s="223">
        <f t="shared" si="0"/>
        <v>10561.057953568265</v>
      </c>
      <c r="Q5" s="223">
        <f t="shared" si="0"/>
        <v>10570.767497850209</v>
      </c>
      <c r="R5" s="223">
        <f t="shared" si="0"/>
        <v>10633.040756663284</v>
      </c>
      <c r="S5" s="223">
        <f t="shared" si="0"/>
        <v>10445.667583834707</v>
      </c>
      <c r="T5" s="223">
        <f t="shared" si="0"/>
        <v>10682.358125537266</v>
      </c>
      <c r="U5" s="223">
        <f t="shared" si="0"/>
        <v>10692.053998280093</v>
      </c>
      <c r="V5" s="223">
        <f t="shared" si="0"/>
        <v>10317.24479793611</v>
      </c>
      <c r="W5" s="223">
        <f t="shared" si="0"/>
        <v>10826.807136715212</v>
      </c>
      <c r="X5" s="223">
        <f t="shared" si="0"/>
        <v>9799.5621668098102</v>
      </c>
      <c r="Y5" s="223">
        <f t="shared" si="0"/>
        <v>9274.3916595011906</v>
      </c>
    </row>
    <row r="6" spans="1:25" ht="12" customHeight="1" x14ac:dyDescent="0.25">
      <c r="A6" s="173" t="s">
        <v>91</v>
      </c>
      <c r="B6" s="224">
        <v>99.18238554342615</v>
      </c>
      <c r="C6" s="224">
        <v>97.232515238476608</v>
      </c>
      <c r="D6" s="224">
        <v>96.370149166460891</v>
      </c>
      <c r="E6" s="224">
        <v>103.46463648668006</v>
      </c>
      <c r="F6" s="224">
        <v>106.73606125784525</v>
      </c>
      <c r="G6" s="224">
        <v>107.60097013442336</v>
      </c>
      <c r="H6" s="224">
        <v>114.60684023566714</v>
      </c>
      <c r="I6" s="224">
        <v>110.73798443487507</v>
      </c>
      <c r="J6" s="224">
        <v>110.86209065991021</v>
      </c>
      <c r="K6" s="224">
        <v>98.652114021324223</v>
      </c>
      <c r="L6" s="224">
        <v>113.21119072614171</v>
      </c>
      <c r="M6" s="224">
        <v>106.40609355373587</v>
      </c>
      <c r="N6" s="224">
        <v>104.23765758322038</v>
      </c>
      <c r="O6" s="224">
        <v>105.80684620693819</v>
      </c>
      <c r="P6" s="224">
        <v>104.58428970575299</v>
      </c>
      <c r="Q6" s="224">
        <v>105.32876692717858</v>
      </c>
      <c r="R6" s="224">
        <v>106.62518487179425</v>
      </c>
      <c r="S6" s="224">
        <v>107.22340362937523</v>
      </c>
      <c r="T6" s="224">
        <v>108.68987404995212</v>
      </c>
      <c r="U6" s="224">
        <v>108.33570976835067</v>
      </c>
      <c r="V6" s="224">
        <v>103.23282847805432</v>
      </c>
      <c r="W6" s="224">
        <v>106.8262121180632</v>
      </c>
      <c r="X6" s="224">
        <v>99.603152034081603</v>
      </c>
      <c r="Y6" s="224">
        <v>94.512310003275758</v>
      </c>
    </row>
    <row r="7" spans="1:25" ht="12" customHeight="1" x14ac:dyDescent="0.25">
      <c r="A7" s="173" t="s">
        <v>92</v>
      </c>
      <c r="B7" s="224">
        <v>276.55876088156964</v>
      </c>
      <c r="C7" s="224">
        <v>270.40138699790202</v>
      </c>
      <c r="D7" s="224">
        <v>268.17883464341395</v>
      </c>
      <c r="E7" s="224">
        <v>282.74352782041552</v>
      </c>
      <c r="F7" s="224">
        <v>272.24833004363228</v>
      </c>
      <c r="G7" s="224">
        <v>273.44727068388733</v>
      </c>
      <c r="H7" s="224">
        <v>286.67949370424458</v>
      </c>
      <c r="I7" s="224">
        <v>272.71765341137638</v>
      </c>
      <c r="J7" s="224">
        <v>256.73787491417181</v>
      </c>
      <c r="K7" s="224">
        <v>247.16378788653429</v>
      </c>
      <c r="L7" s="224">
        <v>294.07752809725656</v>
      </c>
      <c r="M7" s="224">
        <v>276.16783016509322</v>
      </c>
      <c r="N7" s="224">
        <v>274.19416631805956</v>
      </c>
      <c r="O7" s="224">
        <v>268.2047336424439</v>
      </c>
      <c r="P7" s="224">
        <v>279.11093130165131</v>
      </c>
      <c r="Q7" s="224">
        <v>283.60510403838219</v>
      </c>
      <c r="R7" s="224">
        <v>292.65429786741498</v>
      </c>
      <c r="S7" s="224">
        <v>302.01341315202529</v>
      </c>
      <c r="T7" s="224">
        <v>293.91070616527185</v>
      </c>
      <c r="U7" s="224">
        <v>294.38312792243892</v>
      </c>
      <c r="V7" s="224">
        <v>291.93042048479418</v>
      </c>
      <c r="W7" s="224">
        <v>301.66912974646016</v>
      </c>
      <c r="X7" s="224">
        <v>280.0807272147685</v>
      </c>
      <c r="Y7" s="224">
        <v>265.1199283103885</v>
      </c>
    </row>
    <row r="8" spans="1:25" ht="12" customHeight="1" x14ac:dyDescent="0.25">
      <c r="A8" s="173" t="s">
        <v>93</v>
      </c>
      <c r="B8" s="224">
        <v>439.79520620789958</v>
      </c>
      <c r="C8" s="224">
        <v>426.87288028583055</v>
      </c>
      <c r="D8" s="224">
        <v>428.61160842329662</v>
      </c>
      <c r="E8" s="224">
        <v>449.42302901111458</v>
      </c>
      <c r="F8" s="224">
        <v>440.85595355890018</v>
      </c>
      <c r="G8" s="224">
        <v>438.70368255048112</v>
      </c>
      <c r="H8" s="224">
        <v>452.80649142332641</v>
      </c>
      <c r="I8" s="224">
        <v>438.05338316366141</v>
      </c>
      <c r="J8" s="224">
        <v>419.55132705729164</v>
      </c>
      <c r="K8" s="224">
        <v>381.01930701945741</v>
      </c>
      <c r="L8" s="224">
        <v>445.43102129153954</v>
      </c>
      <c r="M8" s="224">
        <v>426.50344347457133</v>
      </c>
      <c r="N8" s="224">
        <v>419.83668380868812</v>
      </c>
      <c r="O8" s="224">
        <v>413.95692997405473</v>
      </c>
      <c r="P8" s="224">
        <v>424.48645131390009</v>
      </c>
      <c r="Q8" s="224">
        <v>429.70751248226077</v>
      </c>
      <c r="R8" s="224">
        <v>440.72136352954061</v>
      </c>
      <c r="S8" s="224">
        <v>450.42659984046713</v>
      </c>
      <c r="T8" s="224">
        <v>444.94120656095197</v>
      </c>
      <c r="U8" s="224">
        <v>442.13049572502308</v>
      </c>
      <c r="V8" s="224">
        <v>434.52272277172204</v>
      </c>
      <c r="W8" s="224">
        <v>445.93923616515059</v>
      </c>
      <c r="X8" s="224">
        <v>415.05262946206591</v>
      </c>
      <c r="Y8" s="224">
        <v>394.46855413306571</v>
      </c>
    </row>
    <row r="9" spans="1:25" ht="12" customHeight="1" x14ac:dyDescent="0.25">
      <c r="A9" s="173" t="s">
        <v>94</v>
      </c>
      <c r="B9" s="224">
        <v>479.73677544630635</v>
      </c>
      <c r="C9" s="224">
        <v>471.11363096953193</v>
      </c>
      <c r="D9" s="224">
        <v>465.48051955732046</v>
      </c>
      <c r="E9" s="224">
        <v>488.82332816775323</v>
      </c>
      <c r="F9" s="224">
        <v>463.79781666181213</v>
      </c>
      <c r="G9" s="224">
        <v>466.38564945797134</v>
      </c>
      <c r="H9" s="224">
        <v>487.33430471364852</v>
      </c>
      <c r="I9" s="224">
        <v>464.53187655467826</v>
      </c>
      <c r="J9" s="224">
        <v>435.97680301183829</v>
      </c>
      <c r="K9" s="224">
        <v>424.11942315324524</v>
      </c>
      <c r="L9" s="224">
        <v>505.43184713890122</v>
      </c>
      <c r="M9" s="224">
        <v>472.80037183880972</v>
      </c>
      <c r="N9" s="224">
        <v>470.63751245907105</v>
      </c>
      <c r="O9" s="224">
        <v>460.0300320957079</v>
      </c>
      <c r="P9" s="224">
        <v>482.57158427329415</v>
      </c>
      <c r="Q9" s="224">
        <v>490.53134466532424</v>
      </c>
      <c r="R9" s="224">
        <v>507.05531950127056</v>
      </c>
      <c r="S9" s="224">
        <v>524.80440717690669</v>
      </c>
      <c r="T9" s="224">
        <v>513.699637600345</v>
      </c>
      <c r="U9" s="224">
        <v>515.04400082674897</v>
      </c>
      <c r="V9" s="224">
        <v>513.83509934523136</v>
      </c>
      <c r="W9" s="224">
        <v>532.45050712717432</v>
      </c>
      <c r="X9" s="224">
        <v>493.1304480525186</v>
      </c>
      <c r="Y9" s="224">
        <v>469.91509702889738</v>
      </c>
    </row>
    <row r="10" spans="1:25" ht="12" customHeight="1" x14ac:dyDescent="0.25">
      <c r="A10" s="36" t="s">
        <v>95</v>
      </c>
      <c r="B10" s="225">
        <f t="shared" ref="B10:Y10" si="1">SUM(B11:B15)</f>
        <v>245.35897836601288</v>
      </c>
      <c r="C10" s="225">
        <f t="shared" si="1"/>
        <v>260.17606146612729</v>
      </c>
      <c r="D10" s="225">
        <f t="shared" si="1"/>
        <v>245.71453535758491</v>
      </c>
      <c r="E10" s="225">
        <f t="shared" si="1"/>
        <v>234.06494522703221</v>
      </c>
      <c r="F10" s="225">
        <f t="shared" si="1"/>
        <v>217.77716001701509</v>
      </c>
      <c r="G10" s="225">
        <f t="shared" si="1"/>
        <v>226.57114127552205</v>
      </c>
      <c r="H10" s="225">
        <f t="shared" si="1"/>
        <v>231.91157569218262</v>
      </c>
      <c r="I10" s="225">
        <f t="shared" si="1"/>
        <v>220.64444264576122</v>
      </c>
      <c r="J10" s="225">
        <f t="shared" si="1"/>
        <v>214.56737343850108</v>
      </c>
      <c r="K10" s="225">
        <f t="shared" si="1"/>
        <v>217.30919958881776</v>
      </c>
      <c r="L10" s="225">
        <f t="shared" si="1"/>
        <v>242.71046995366302</v>
      </c>
      <c r="M10" s="225">
        <f t="shared" si="1"/>
        <v>224.68581464673474</v>
      </c>
      <c r="N10" s="225">
        <f t="shared" si="1"/>
        <v>227.03647127316745</v>
      </c>
      <c r="O10" s="225">
        <f t="shared" si="1"/>
        <v>240.71406837061193</v>
      </c>
      <c r="P10" s="225">
        <f t="shared" si="1"/>
        <v>233.45275007117289</v>
      </c>
      <c r="Q10" s="225">
        <f t="shared" si="1"/>
        <v>235.91025498571304</v>
      </c>
      <c r="R10" s="225">
        <f t="shared" si="1"/>
        <v>235.4068893177141</v>
      </c>
      <c r="S10" s="225">
        <f t="shared" si="1"/>
        <v>242.97641666492405</v>
      </c>
      <c r="T10" s="225">
        <f t="shared" si="1"/>
        <v>244.83626034806468</v>
      </c>
      <c r="U10" s="225">
        <f t="shared" si="1"/>
        <v>245.4049002537748</v>
      </c>
      <c r="V10" s="225">
        <f t="shared" si="1"/>
        <v>244.21609238484751</v>
      </c>
      <c r="W10" s="225">
        <f t="shared" si="1"/>
        <v>246.54686033961531</v>
      </c>
      <c r="X10" s="225">
        <f t="shared" si="1"/>
        <v>214.45318633657638</v>
      </c>
      <c r="Y10" s="225">
        <f t="shared" si="1"/>
        <v>207.82950020346431</v>
      </c>
    </row>
    <row r="11" spans="1:25" ht="12" customHeight="1" x14ac:dyDescent="0.25">
      <c r="A11" s="37" t="s">
        <v>82</v>
      </c>
      <c r="B11" s="226">
        <v>14.19674034979807</v>
      </c>
      <c r="C11" s="226">
        <v>29.970429392417607</v>
      </c>
      <c r="D11" s="226">
        <v>11.898388712492835</v>
      </c>
      <c r="E11" s="226">
        <v>13.57496435306664</v>
      </c>
      <c r="F11" s="226">
        <v>8.0567561632164466</v>
      </c>
      <c r="G11" s="226">
        <v>9.3302350081022745</v>
      </c>
      <c r="H11" s="226">
        <v>8.2782908273754483</v>
      </c>
      <c r="I11" s="226">
        <v>6.3317610214652245</v>
      </c>
      <c r="J11" s="226">
        <v>2.7688589539841937</v>
      </c>
      <c r="K11" s="226">
        <v>4.5857201761411437</v>
      </c>
      <c r="L11" s="226">
        <v>6.9888626007342678</v>
      </c>
      <c r="M11" s="226">
        <v>2.9927985896545484</v>
      </c>
      <c r="N11" s="226">
        <v>6.1441887996248337</v>
      </c>
      <c r="O11" s="226">
        <v>6.7365565354962698</v>
      </c>
      <c r="P11" s="226">
        <v>5.3764506895735789</v>
      </c>
      <c r="Q11" s="226">
        <v>4.2840077371311525</v>
      </c>
      <c r="R11" s="226">
        <v>3.6548754031021975</v>
      </c>
      <c r="S11" s="226">
        <v>3.7321887890065693</v>
      </c>
      <c r="T11" s="226">
        <v>3.6749849905811827</v>
      </c>
      <c r="U11" s="226">
        <v>13.700117268272317</v>
      </c>
      <c r="V11" s="226">
        <v>13.171934286644234</v>
      </c>
      <c r="W11" s="226">
        <v>13.464546857571492</v>
      </c>
      <c r="X11" s="226">
        <v>13.843731617138534</v>
      </c>
      <c r="Y11" s="226">
        <v>12.857524242046209</v>
      </c>
    </row>
    <row r="12" spans="1:25" ht="12" customHeight="1" x14ac:dyDescent="0.25">
      <c r="A12" s="37" t="s">
        <v>73</v>
      </c>
      <c r="B12" s="226">
        <v>134.15567482876133</v>
      </c>
      <c r="C12" s="226">
        <v>133.19884772058447</v>
      </c>
      <c r="D12" s="226">
        <v>142.70934562877753</v>
      </c>
      <c r="E12" s="226">
        <v>141.26836952142125</v>
      </c>
      <c r="F12" s="226">
        <v>121.58749647621835</v>
      </c>
      <c r="G12" s="226">
        <v>129.83121650327894</v>
      </c>
      <c r="H12" s="226">
        <v>126.4395543094801</v>
      </c>
      <c r="I12" s="226">
        <v>119.21126604755307</v>
      </c>
      <c r="J12" s="226">
        <v>118.76633546072674</v>
      </c>
      <c r="K12" s="226">
        <v>135.33292357043632</v>
      </c>
      <c r="L12" s="226">
        <v>139.9073794512332</v>
      </c>
      <c r="M12" s="226">
        <v>133.67422969674053</v>
      </c>
      <c r="N12" s="226">
        <v>137.62175682812045</v>
      </c>
      <c r="O12" s="226">
        <v>157.285893244775</v>
      </c>
      <c r="P12" s="226">
        <v>144.56186913987898</v>
      </c>
      <c r="Q12" s="226">
        <v>146.63285209372373</v>
      </c>
      <c r="R12" s="226">
        <v>142.36941390766248</v>
      </c>
      <c r="S12" s="226">
        <v>155.36846641918592</v>
      </c>
      <c r="T12" s="226">
        <v>158.47066134164501</v>
      </c>
      <c r="U12" s="226">
        <v>151.75361350758311</v>
      </c>
      <c r="V12" s="226">
        <v>155.39096229247022</v>
      </c>
      <c r="W12" s="226">
        <v>159.19662348737646</v>
      </c>
      <c r="X12" s="226">
        <v>126.87633725375251</v>
      </c>
      <c r="Y12" s="226">
        <v>128.38718623279556</v>
      </c>
    </row>
    <row r="13" spans="1:2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4.8151332760060072E-3</v>
      </c>
      <c r="O13" s="226">
        <v>9.5442820292265806E-3</v>
      </c>
      <c r="P13" s="226">
        <v>1.4359415305228451E-2</v>
      </c>
      <c r="Q13" s="226">
        <v>1.9088564058462831E-2</v>
      </c>
      <c r="R13" s="226">
        <v>8.3576956147909054E-2</v>
      </c>
      <c r="S13" s="226">
        <v>8.3576956147857734E-2</v>
      </c>
      <c r="T13" s="226">
        <v>8.3576956147860634E-2</v>
      </c>
      <c r="U13" s="226">
        <v>8.357695614776027E-2</v>
      </c>
      <c r="V13" s="226">
        <v>8.3576956147743922E-2</v>
      </c>
      <c r="W13" s="226">
        <v>8.1169389509729725E-2</v>
      </c>
      <c r="X13" s="226">
        <v>7.8847807394512442E-2</v>
      </c>
      <c r="Y13" s="226">
        <v>6.4488392089292065E-2</v>
      </c>
    </row>
    <row r="14" spans="1:2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1.4808254514188104</v>
      </c>
      <c r="M14" s="226">
        <v>1.6002579535686381</v>
      </c>
      <c r="N14" s="226">
        <v>2.2212381771278422</v>
      </c>
      <c r="O14" s="226">
        <v>2.9616509028369955</v>
      </c>
      <c r="P14" s="226">
        <v>4.7315563198624968</v>
      </c>
      <c r="Q14" s="226">
        <v>6.3055030094199367</v>
      </c>
      <c r="R14" s="226">
        <v>8.2139294923082726</v>
      </c>
      <c r="S14" s="226">
        <v>8.5363714530391821</v>
      </c>
      <c r="T14" s="226">
        <v>8.0276010317679205</v>
      </c>
      <c r="U14" s="226">
        <v>8.7011177986955932</v>
      </c>
      <c r="V14" s="226">
        <v>8.8397248493742673</v>
      </c>
      <c r="W14" s="226">
        <v>4.972742906275311</v>
      </c>
      <c r="X14" s="226">
        <v>1.75786758383472</v>
      </c>
      <c r="Y14" s="226">
        <v>1.8200343938089216</v>
      </c>
    </row>
    <row r="15" spans="1:25" ht="12" customHeight="1" x14ac:dyDescent="0.25">
      <c r="A15" s="38" t="s">
        <v>40</v>
      </c>
      <c r="B15" s="227">
        <v>97.006563187453494</v>
      </c>
      <c r="C15" s="227">
        <v>97.006784353125212</v>
      </c>
      <c r="D15" s="227">
        <v>91.106801016314549</v>
      </c>
      <c r="E15" s="227">
        <v>79.221611352544329</v>
      </c>
      <c r="F15" s="227">
        <v>88.132907377580281</v>
      </c>
      <c r="G15" s="227">
        <v>87.40968976414085</v>
      </c>
      <c r="H15" s="227">
        <v>97.193730555327079</v>
      </c>
      <c r="I15" s="227">
        <v>95.101415576742909</v>
      </c>
      <c r="J15" s="227">
        <v>93.03217902379015</v>
      </c>
      <c r="K15" s="227">
        <v>77.390555842240317</v>
      </c>
      <c r="L15" s="227">
        <v>94.333402450276736</v>
      </c>
      <c r="M15" s="227">
        <v>86.418528406771031</v>
      </c>
      <c r="N15" s="227">
        <v>81.044472335018327</v>
      </c>
      <c r="O15" s="227">
        <v>73.720423405474421</v>
      </c>
      <c r="P15" s="227">
        <v>78.768514506552592</v>
      </c>
      <c r="Q15" s="227">
        <v>78.668803581379777</v>
      </c>
      <c r="R15" s="227">
        <v>81.085093558493256</v>
      </c>
      <c r="S15" s="227">
        <v>75.255813047544521</v>
      </c>
      <c r="T15" s="227">
        <v>74.579436027922725</v>
      </c>
      <c r="U15" s="227">
        <v>71.166474723075993</v>
      </c>
      <c r="V15" s="227">
        <v>66.729894000211033</v>
      </c>
      <c r="W15" s="227">
        <v>68.831777698882334</v>
      </c>
      <c r="X15" s="227">
        <v>71.896402074456105</v>
      </c>
      <c r="Y15" s="227">
        <v>64.70026694272434</v>
      </c>
    </row>
    <row r="16" spans="1:25" ht="12" customHeight="1" x14ac:dyDescent="0.25">
      <c r="A16" s="39" t="s">
        <v>97</v>
      </c>
      <c r="B16" s="228">
        <f t="shared" ref="B16:Y16" si="2">SUM(B17:B26)</f>
        <v>3309.3191804451071</v>
      </c>
      <c r="C16" s="228">
        <f t="shared" si="2"/>
        <v>3381.5246730072895</v>
      </c>
      <c r="D16" s="228">
        <f t="shared" si="2"/>
        <v>3198.4796305485452</v>
      </c>
      <c r="E16" s="228">
        <f t="shared" si="2"/>
        <v>3199.2965399825339</v>
      </c>
      <c r="F16" s="228">
        <f t="shared" si="2"/>
        <v>2868.7413938533573</v>
      </c>
      <c r="G16" s="228">
        <f t="shared" si="2"/>
        <v>2996.186743765089</v>
      </c>
      <c r="H16" s="228">
        <f t="shared" si="2"/>
        <v>2998.514077464316</v>
      </c>
      <c r="I16" s="228">
        <f t="shared" si="2"/>
        <v>2845.7672258703806</v>
      </c>
      <c r="J16" s="228">
        <f t="shared" si="2"/>
        <v>2785.4764153857586</v>
      </c>
      <c r="K16" s="228">
        <f t="shared" si="2"/>
        <v>3484.57487781182</v>
      </c>
      <c r="L16" s="228">
        <f t="shared" si="2"/>
        <v>3918.1592490301878</v>
      </c>
      <c r="M16" s="228">
        <f t="shared" si="2"/>
        <v>3637.4349831492623</v>
      </c>
      <c r="N16" s="228">
        <f t="shared" si="2"/>
        <v>3751.4874517675212</v>
      </c>
      <c r="O16" s="228">
        <f t="shared" si="2"/>
        <v>3956.4136008481623</v>
      </c>
      <c r="P16" s="228">
        <f t="shared" si="2"/>
        <v>3918.5581515889426</v>
      </c>
      <c r="Q16" s="228">
        <f t="shared" si="2"/>
        <v>3899.5103247651105</v>
      </c>
      <c r="R16" s="228">
        <f t="shared" si="2"/>
        <v>3923.2900873010799</v>
      </c>
      <c r="S16" s="228">
        <f t="shared" si="2"/>
        <v>3741.0338638959065</v>
      </c>
      <c r="T16" s="228">
        <f t="shared" si="2"/>
        <v>3828.9293356104472</v>
      </c>
      <c r="U16" s="228">
        <f t="shared" si="2"/>
        <v>3757.9132833192029</v>
      </c>
      <c r="V16" s="228">
        <f t="shared" si="2"/>
        <v>3675.6763013592968</v>
      </c>
      <c r="W16" s="228">
        <f t="shared" si="2"/>
        <v>3900.3171841439266</v>
      </c>
      <c r="X16" s="228">
        <f t="shared" si="2"/>
        <v>3528.852405627762</v>
      </c>
      <c r="Y16" s="228">
        <f t="shared" si="2"/>
        <v>3332.4591753355667</v>
      </c>
    </row>
    <row r="17" spans="1:25" ht="12" customHeight="1" x14ac:dyDescent="0.25">
      <c r="A17" s="46" t="s">
        <v>28</v>
      </c>
      <c r="B17" s="229">
        <v>116.41665985045145</v>
      </c>
      <c r="C17" s="229">
        <v>115.46763346651439</v>
      </c>
      <c r="D17" s="229">
        <v>87.014399537108787</v>
      </c>
      <c r="E17" s="229">
        <v>94.484782915622688</v>
      </c>
      <c r="F17" s="229">
        <v>113.24317198380609</v>
      </c>
      <c r="G17" s="229">
        <v>91.468883412392842</v>
      </c>
      <c r="H17" s="229">
        <v>80.188711323116493</v>
      </c>
      <c r="I17" s="229">
        <v>88.231589088789121</v>
      </c>
      <c r="J17" s="229">
        <v>88.490196475552835</v>
      </c>
      <c r="K17" s="229">
        <v>99.080115476669391</v>
      </c>
      <c r="L17" s="229">
        <v>77.660373101145936</v>
      </c>
      <c r="M17" s="229">
        <v>72.790656767163611</v>
      </c>
      <c r="N17" s="229">
        <v>68.047593223978453</v>
      </c>
      <c r="O17" s="229">
        <v>63.197490003941013</v>
      </c>
      <c r="P17" s="229">
        <v>59.362060862712532</v>
      </c>
      <c r="Q17" s="229">
        <v>65.283591810753734</v>
      </c>
      <c r="R17" s="229">
        <v>58.144295573157393</v>
      </c>
      <c r="S17" s="229">
        <v>61.039083694472531</v>
      </c>
      <c r="T17" s="229">
        <v>62.142478882651311</v>
      </c>
      <c r="U17" s="229">
        <v>59.770534803264333</v>
      </c>
      <c r="V17" s="229">
        <v>51.908940619996933</v>
      </c>
      <c r="W17" s="229">
        <v>41.673218067484399</v>
      </c>
      <c r="X17" s="229">
        <v>37.549036566536486</v>
      </c>
      <c r="Y17" s="229">
        <v>32.248969710076715</v>
      </c>
    </row>
    <row r="18" spans="1:2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</row>
    <row r="19" spans="1:25" ht="12" customHeight="1" x14ac:dyDescent="0.25">
      <c r="A19" s="46" t="s">
        <v>31</v>
      </c>
      <c r="B19" s="229">
        <v>80.729733734035293</v>
      </c>
      <c r="C19" s="229">
        <v>19.746277251672627</v>
      </c>
      <c r="D19" s="229">
        <v>25.414350028968808</v>
      </c>
      <c r="E19" s="229">
        <v>6.5281570972523228</v>
      </c>
      <c r="F19" s="229">
        <v>6.3315019075839674</v>
      </c>
      <c r="G19" s="229">
        <v>6.9420435267267271</v>
      </c>
      <c r="H19" s="229">
        <v>10.419462982760002</v>
      </c>
      <c r="I19" s="229">
        <v>5.7009555819160873</v>
      </c>
      <c r="J19" s="229">
        <v>8.7137251065153816</v>
      </c>
      <c r="K19" s="229">
        <v>58.412080045285997</v>
      </c>
      <c r="L19" s="229">
        <v>54.508332457712498</v>
      </c>
      <c r="M19" s="229">
        <v>66.377940141856882</v>
      </c>
      <c r="N19" s="229">
        <v>65.935190517270883</v>
      </c>
      <c r="O19" s="229">
        <v>69.194025054134187</v>
      </c>
      <c r="P19" s="229">
        <v>80.245296504127566</v>
      </c>
      <c r="Q19" s="229">
        <v>82.620084760460827</v>
      </c>
      <c r="R19" s="229">
        <v>65.297770386419586</v>
      </c>
      <c r="S19" s="229">
        <v>78.431613361041471</v>
      </c>
      <c r="T19" s="229">
        <v>115.16590404612901</v>
      </c>
      <c r="U19" s="229">
        <v>125.34954563052891</v>
      </c>
      <c r="V19" s="229">
        <v>118.19745164920708</v>
      </c>
      <c r="W19" s="229">
        <v>114.86135337639489</v>
      </c>
      <c r="X19" s="229">
        <v>117.69763355626982</v>
      </c>
      <c r="Y19" s="229">
        <v>143.90628033622966</v>
      </c>
    </row>
    <row r="20" spans="1:25" ht="12" customHeight="1" x14ac:dyDescent="0.25">
      <c r="A20" s="46" t="s">
        <v>82</v>
      </c>
      <c r="B20" s="229">
        <v>156.47778326321944</v>
      </c>
      <c r="C20" s="229">
        <v>319.44488930778112</v>
      </c>
      <c r="D20" s="229">
        <v>143.80561455319355</v>
      </c>
      <c r="E20" s="229">
        <v>87.366809521109957</v>
      </c>
      <c r="F20" s="229">
        <v>124.76840527255683</v>
      </c>
      <c r="G20" s="229">
        <v>121.76857978315788</v>
      </c>
      <c r="H20" s="229">
        <v>107.84619516159695</v>
      </c>
      <c r="I20" s="229">
        <v>95.445098595174883</v>
      </c>
      <c r="J20" s="229">
        <v>36.956045037990158</v>
      </c>
      <c r="K20" s="229">
        <v>48.049136551962</v>
      </c>
      <c r="L20" s="229">
        <v>87.89435267604496</v>
      </c>
      <c r="M20" s="229">
        <v>44.338078023439117</v>
      </c>
      <c r="N20" s="229">
        <v>82.773689925896534</v>
      </c>
      <c r="O20" s="229">
        <v>91.092643534789502</v>
      </c>
      <c r="P20" s="229">
        <v>79.942711290444905</v>
      </c>
      <c r="Q20" s="229">
        <v>56.771454668140962</v>
      </c>
      <c r="R20" s="229">
        <v>56.382516510720407</v>
      </c>
      <c r="S20" s="229">
        <v>55.503755594679127</v>
      </c>
      <c r="T20" s="229">
        <v>53.180689546040512</v>
      </c>
      <c r="U20" s="229">
        <v>193.75597991409543</v>
      </c>
      <c r="V20" s="229">
        <v>179.64961534735622</v>
      </c>
      <c r="W20" s="229">
        <v>182.62519343670255</v>
      </c>
      <c r="X20" s="229">
        <v>189.74499709141216</v>
      </c>
      <c r="Y20" s="229">
        <v>175.67523767546965</v>
      </c>
    </row>
    <row r="21" spans="1:25" ht="12" customHeight="1" x14ac:dyDescent="0.25">
      <c r="A21" s="46" t="s">
        <v>32</v>
      </c>
      <c r="B21" s="229">
        <v>306.15296691967001</v>
      </c>
      <c r="C21" s="229">
        <v>413.87326213803959</v>
      </c>
      <c r="D21" s="229">
        <v>278.61881414060622</v>
      </c>
      <c r="E21" s="229">
        <v>309.94533962467398</v>
      </c>
      <c r="F21" s="229">
        <v>246.75824919713386</v>
      </c>
      <c r="G21" s="229">
        <v>285.47890987776651</v>
      </c>
      <c r="H21" s="229">
        <v>249.30109361263197</v>
      </c>
      <c r="I21" s="229">
        <v>189.80784738881073</v>
      </c>
      <c r="J21" s="229">
        <v>177.90391577245751</v>
      </c>
      <c r="K21" s="229">
        <v>148.2498644499511</v>
      </c>
      <c r="L21" s="229">
        <v>138.1924900486523</v>
      </c>
      <c r="M21" s="229">
        <v>70.297419479075998</v>
      </c>
      <c r="N21" s="229">
        <v>63.553633137787578</v>
      </c>
      <c r="O21" s="229">
        <v>41.78959992479205</v>
      </c>
      <c r="P21" s="229">
        <v>26.619163038653895</v>
      </c>
      <c r="Q21" s="229">
        <v>27.393649765896026</v>
      </c>
      <c r="R21" s="229">
        <v>21.304459955364198</v>
      </c>
      <c r="S21" s="229">
        <v>22.330869422747107</v>
      </c>
      <c r="T21" s="229">
        <v>22.316745039232764</v>
      </c>
      <c r="U21" s="229">
        <v>19.290163033640432</v>
      </c>
      <c r="V21" s="229">
        <v>18.663908612116323</v>
      </c>
      <c r="W21" s="229">
        <v>17.231015410442488</v>
      </c>
      <c r="X21" s="229">
        <v>19.623104054627053</v>
      </c>
      <c r="Y21" s="229">
        <v>14.130778920706209</v>
      </c>
    </row>
    <row r="22" spans="1:25" ht="12" customHeight="1" x14ac:dyDescent="0.25">
      <c r="A22" s="46" t="s">
        <v>33</v>
      </c>
      <c r="B22" s="229">
        <v>263.01125062276145</v>
      </c>
      <c r="C22" s="229">
        <v>68.925280627273921</v>
      </c>
      <c r="D22" s="229">
        <v>75.890253251553176</v>
      </c>
      <c r="E22" s="229">
        <v>72.389852961131268</v>
      </c>
      <c r="F22" s="229">
        <v>18.507964216931679</v>
      </c>
      <c r="G22" s="229">
        <v>27.93168206584652</v>
      </c>
      <c r="H22" s="229">
        <v>24.65147342865459</v>
      </c>
      <c r="I22" s="229">
        <v>21.519538998350246</v>
      </c>
      <c r="J22" s="229">
        <v>17.663025212522104</v>
      </c>
      <c r="K22" s="229">
        <v>950.12318354735316</v>
      </c>
      <c r="L22" s="229">
        <v>1071.5237321094753</v>
      </c>
      <c r="M22" s="229">
        <v>944.84093203435953</v>
      </c>
      <c r="N22" s="229">
        <v>1009.1635502096811</v>
      </c>
      <c r="O22" s="229">
        <v>1160.1732285373423</v>
      </c>
      <c r="P22" s="229">
        <v>1242.902053935466</v>
      </c>
      <c r="Q22" s="229">
        <v>1219.9612330908574</v>
      </c>
      <c r="R22" s="229">
        <v>1280.1380208344519</v>
      </c>
      <c r="S22" s="229">
        <v>986.18027847152223</v>
      </c>
      <c r="T22" s="229">
        <v>978.93996710831414</v>
      </c>
      <c r="U22" s="229">
        <v>769.36003547055964</v>
      </c>
      <c r="V22" s="229">
        <v>852.52098574077229</v>
      </c>
      <c r="W22" s="229">
        <v>947.11908593146256</v>
      </c>
      <c r="X22" s="229">
        <v>799.65287318698245</v>
      </c>
      <c r="Y22" s="229">
        <v>659.71199392409233</v>
      </c>
    </row>
    <row r="23" spans="1:25" ht="12" customHeight="1" x14ac:dyDescent="0.25">
      <c r="A23" s="46" t="s">
        <v>73</v>
      </c>
      <c r="B23" s="229">
        <v>1751.5497728645705</v>
      </c>
      <c r="C23" s="229">
        <v>1779.8245470791023</v>
      </c>
      <c r="D23" s="229">
        <v>1908.3997711876673</v>
      </c>
      <c r="E23" s="229">
        <v>1853.0493891601516</v>
      </c>
      <c r="F23" s="229">
        <v>1595.3700946269116</v>
      </c>
      <c r="G23" s="229">
        <v>1635.7650017598596</v>
      </c>
      <c r="H23" s="229">
        <v>1668.4775230558203</v>
      </c>
      <c r="I23" s="229">
        <v>1613.1887132171905</v>
      </c>
      <c r="J23" s="229">
        <v>1551.4644243705291</v>
      </c>
      <c r="K23" s="229">
        <v>1213.1676040438281</v>
      </c>
      <c r="L23" s="229">
        <v>1431.067814179986</v>
      </c>
      <c r="M23" s="229">
        <v>1383.1766032950102</v>
      </c>
      <c r="N23" s="229">
        <v>1421.7041554169164</v>
      </c>
      <c r="O23" s="229">
        <v>1459.7207617238323</v>
      </c>
      <c r="P23" s="229">
        <v>1417.4762098906651</v>
      </c>
      <c r="Q23" s="229">
        <v>1458.9624460194525</v>
      </c>
      <c r="R23" s="229">
        <v>1461.3325263276663</v>
      </c>
      <c r="S23" s="229">
        <v>1630.3286782221498</v>
      </c>
      <c r="T23" s="229">
        <v>1655.9390706054544</v>
      </c>
      <c r="U23" s="229">
        <v>1671.070758709925</v>
      </c>
      <c r="V23" s="229">
        <v>1589.9766212064255</v>
      </c>
      <c r="W23" s="229">
        <v>1661.7708594003466</v>
      </c>
      <c r="X23" s="229">
        <v>1495.1802295768339</v>
      </c>
      <c r="Y23" s="229">
        <v>1498.0020681312087</v>
      </c>
    </row>
    <row r="24" spans="1:25" ht="12" customHeight="1" x14ac:dyDescent="0.25">
      <c r="A24" s="46" t="s">
        <v>36</v>
      </c>
      <c r="B24" s="229">
        <v>20.221671747897215</v>
      </c>
      <c r="C24" s="229">
        <v>46.441654128482085</v>
      </c>
      <c r="D24" s="229">
        <v>53.656137732306</v>
      </c>
      <c r="E24" s="229">
        <v>61.818591994282777</v>
      </c>
      <c r="F24" s="229">
        <v>51.901038304099558</v>
      </c>
      <c r="G24" s="229">
        <v>37.851693455826783</v>
      </c>
      <c r="H24" s="229">
        <v>30.629642524405675</v>
      </c>
      <c r="I24" s="229">
        <v>36.05434751821339</v>
      </c>
      <c r="J24" s="229">
        <v>36.157223424397145</v>
      </c>
      <c r="K24" s="229">
        <v>20.791854129035194</v>
      </c>
      <c r="L24" s="229">
        <v>21.657956981178984</v>
      </c>
      <c r="M24" s="229">
        <v>20.237831756157963</v>
      </c>
      <c r="N24" s="229">
        <v>18.305433341637237</v>
      </c>
      <c r="O24" s="229">
        <v>18.193519358847649</v>
      </c>
      <c r="P24" s="229">
        <v>15.58272223442146</v>
      </c>
      <c r="Q24" s="229">
        <v>13.957765480236763</v>
      </c>
      <c r="R24" s="229">
        <v>13.903006875748437</v>
      </c>
      <c r="S24" s="229">
        <v>14.599752724099009</v>
      </c>
      <c r="T24" s="229">
        <v>14.466392120025947</v>
      </c>
      <c r="U24" s="229">
        <v>12.545531607950378</v>
      </c>
      <c r="V24" s="229">
        <v>11.465899557403864</v>
      </c>
      <c r="W24" s="229">
        <v>14.74960338074284</v>
      </c>
      <c r="X24" s="229">
        <v>12.947936790641613</v>
      </c>
      <c r="Y24" s="229">
        <v>13.424041930121692</v>
      </c>
    </row>
    <row r="25" spans="1:25" ht="12" customHeight="1" x14ac:dyDescent="0.25">
      <c r="A25" s="46" t="s">
        <v>38</v>
      </c>
      <c r="B25" s="229">
        <v>188.2999261374907</v>
      </c>
      <c r="C25" s="229">
        <v>197.38453399565529</v>
      </c>
      <c r="D25" s="229">
        <v>213.71881118350285</v>
      </c>
      <c r="E25" s="229">
        <v>264.15781275333126</v>
      </c>
      <c r="F25" s="229">
        <v>299.34308356385731</v>
      </c>
      <c r="G25" s="229">
        <v>330.45080113050017</v>
      </c>
      <c r="H25" s="229">
        <v>356.7817466568373</v>
      </c>
      <c r="I25" s="229">
        <v>385.7207691881195</v>
      </c>
      <c r="J25" s="229">
        <v>396.44307924653936</v>
      </c>
      <c r="K25" s="229">
        <v>430.37593208733682</v>
      </c>
      <c r="L25" s="229">
        <v>521.83691458719306</v>
      </c>
      <c r="M25" s="229">
        <v>531.15505733598798</v>
      </c>
      <c r="N25" s="229">
        <v>513.59448974349652</v>
      </c>
      <c r="O25" s="229">
        <v>586.67219513539806</v>
      </c>
      <c r="P25" s="229">
        <v>578.7724738153471</v>
      </c>
      <c r="Q25" s="229">
        <v>565.62966064838588</v>
      </c>
      <c r="R25" s="229">
        <v>571.87485111283593</v>
      </c>
      <c r="S25" s="229">
        <v>570.44777737520121</v>
      </c>
      <c r="T25" s="229">
        <v>575.87275722227719</v>
      </c>
      <c r="U25" s="229">
        <v>528.54631454488276</v>
      </c>
      <c r="V25" s="229">
        <v>492.28195859173337</v>
      </c>
      <c r="W25" s="229">
        <v>553.51256451283939</v>
      </c>
      <c r="X25" s="229">
        <v>544.51669798604973</v>
      </c>
      <c r="Y25" s="229">
        <v>547.65266799236781</v>
      </c>
    </row>
    <row r="26" spans="1:25" ht="12" customHeight="1" x14ac:dyDescent="0.25">
      <c r="A26" s="46" t="s">
        <v>39</v>
      </c>
      <c r="B26" s="229">
        <v>426.45941530501051</v>
      </c>
      <c r="C26" s="229">
        <v>420.41659501276831</v>
      </c>
      <c r="D26" s="229">
        <v>411.96147893363855</v>
      </c>
      <c r="E26" s="229">
        <v>449.55580395497782</v>
      </c>
      <c r="F26" s="229">
        <v>412.51788478047661</v>
      </c>
      <c r="G26" s="229">
        <v>458.5291487530119</v>
      </c>
      <c r="H26" s="229">
        <v>470.21822871849304</v>
      </c>
      <c r="I26" s="229">
        <v>410.0983662938159</v>
      </c>
      <c r="J26" s="229">
        <v>471.68478073925525</v>
      </c>
      <c r="K26" s="229">
        <v>516.32510748039851</v>
      </c>
      <c r="L26" s="229">
        <v>513.81728288879913</v>
      </c>
      <c r="M26" s="229">
        <v>504.22046431621084</v>
      </c>
      <c r="N26" s="229">
        <v>508.40971625085649</v>
      </c>
      <c r="O26" s="229">
        <v>466.38013757508583</v>
      </c>
      <c r="P26" s="229">
        <v>417.65546001710413</v>
      </c>
      <c r="Q26" s="229">
        <v>408.93043852092597</v>
      </c>
      <c r="R26" s="229">
        <v>394.91263972471597</v>
      </c>
      <c r="S26" s="229">
        <v>322.17205502999406</v>
      </c>
      <c r="T26" s="229">
        <v>350.90533104032227</v>
      </c>
      <c r="U26" s="229">
        <v>378.22441960435515</v>
      </c>
      <c r="V26" s="229">
        <v>361.0109200342855</v>
      </c>
      <c r="W26" s="229">
        <v>366.77429062751128</v>
      </c>
      <c r="X26" s="229">
        <v>311.93989681840901</v>
      </c>
      <c r="Y26" s="229">
        <v>247.70713671529387</v>
      </c>
    </row>
    <row r="27" spans="1:25" ht="12" customHeight="1" x14ac:dyDescent="0.25">
      <c r="A27" s="39" t="s">
        <v>98</v>
      </c>
      <c r="B27" s="228">
        <f t="shared" ref="B27:Y27" si="3">SUM(B28:B37)</f>
        <v>6742.0991000397962</v>
      </c>
      <c r="C27" s="228">
        <f t="shared" si="3"/>
        <v>6730.327648251392</v>
      </c>
      <c r="D27" s="228">
        <f t="shared" si="3"/>
        <v>6621.2495030426899</v>
      </c>
      <c r="E27" s="228">
        <f t="shared" si="3"/>
        <v>6617.3735891769011</v>
      </c>
      <c r="F27" s="228">
        <f t="shared" si="3"/>
        <v>6187.300980221964</v>
      </c>
      <c r="G27" s="228">
        <f t="shared" si="3"/>
        <v>6061.3116788478055</v>
      </c>
      <c r="H27" s="228">
        <f t="shared" si="3"/>
        <v>6094.251000085279</v>
      </c>
      <c r="I27" s="228">
        <f t="shared" si="3"/>
        <v>5806.3632550712073</v>
      </c>
      <c r="J27" s="228">
        <f t="shared" si="3"/>
        <v>5734.5259659192461</v>
      </c>
      <c r="K27" s="228">
        <f t="shared" si="3"/>
        <v>4797.2331735795942</v>
      </c>
      <c r="L27" s="228">
        <f t="shared" si="3"/>
        <v>5397.2295106149941</v>
      </c>
      <c r="M27" s="228">
        <f t="shared" si="3"/>
        <v>5374.682116653953</v>
      </c>
      <c r="N27" s="228">
        <f t="shared" si="3"/>
        <v>5251.9716045114628</v>
      </c>
      <c r="O27" s="228">
        <f t="shared" si="3"/>
        <v>5296.2376753623585</v>
      </c>
      <c r="P27" s="228">
        <f t="shared" si="3"/>
        <v>5118.2937953135506</v>
      </c>
      <c r="Q27" s="228">
        <f t="shared" si="3"/>
        <v>5126.17418998624</v>
      </c>
      <c r="R27" s="228">
        <f t="shared" si="3"/>
        <v>5127.2876142744699</v>
      </c>
      <c r="S27" s="228">
        <f t="shared" si="3"/>
        <v>5077.1894794751033</v>
      </c>
      <c r="T27" s="228">
        <f t="shared" si="3"/>
        <v>5247.3511052022332</v>
      </c>
      <c r="U27" s="228">
        <f t="shared" si="3"/>
        <v>5328.8424804645538</v>
      </c>
      <c r="V27" s="228">
        <f t="shared" si="3"/>
        <v>5053.8313331121626</v>
      </c>
      <c r="W27" s="228">
        <f t="shared" si="3"/>
        <v>5293.0580070748219</v>
      </c>
      <c r="X27" s="228">
        <f t="shared" si="3"/>
        <v>4768.3896180820375</v>
      </c>
      <c r="Y27" s="228">
        <f t="shared" si="3"/>
        <v>4510.0870944865319</v>
      </c>
    </row>
    <row r="28" spans="1:25" ht="12" customHeight="1" x14ac:dyDescent="0.25">
      <c r="A28" s="18" t="s">
        <v>28</v>
      </c>
      <c r="B28" s="230">
        <v>376.39787153389943</v>
      </c>
      <c r="C28" s="230">
        <v>283.58490307690789</v>
      </c>
      <c r="D28" s="230">
        <v>252.82988249212593</v>
      </c>
      <c r="E28" s="230">
        <v>189.57420246700843</v>
      </c>
      <c r="F28" s="230">
        <v>210.08434306348542</v>
      </c>
      <c r="G28" s="230">
        <v>255.03618967445144</v>
      </c>
      <c r="H28" s="230">
        <v>269.41378222804428</v>
      </c>
      <c r="I28" s="230">
        <v>257.04811856383333</v>
      </c>
      <c r="J28" s="230">
        <v>276.73766250982976</v>
      </c>
      <c r="K28" s="230">
        <v>211.4308045577244</v>
      </c>
      <c r="L28" s="230">
        <v>281.49947212671299</v>
      </c>
      <c r="M28" s="230">
        <v>278.41132087686037</v>
      </c>
      <c r="N28" s="230">
        <v>280.81079026699308</v>
      </c>
      <c r="O28" s="230">
        <v>336.60577740792479</v>
      </c>
      <c r="P28" s="230">
        <v>340.90913432215422</v>
      </c>
      <c r="Q28" s="230">
        <v>347.18820526577247</v>
      </c>
      <c r="R28" s="230">
        <v>335.76155137439207</v>
      </c>
      <c r="S28" s="230">
        <v>321.45343565204502</v>
      </c>
      <c r="T28" s="230">
        <v>347.19535430737454</v>
      </c>
      <c r="U28" s="230">
        <v>348.33127087171403</v>
      </c>
      <c r="V28" s="230">
        <v>277.91745662849831</v>
      </c>
      <c r="W28" s="230">
        <v>303.97777075452768</v>
      </c>
      <c r="X28" s="230">
        <v>248.29765302933629</v>
      </c>
      <c r="Y28" s="230">
        <v>214.2886915109035</v>
      </c>
    </row>
    <row r="29" spans="1:25" ht="12" customHeight="1" x14ac:dyDescent="0.25">
      <c r="A29" s="18" t="s">
        <v>42</v>
      </c>
      <c r="B29" s="230">
        <v>217.70300945829749</v>
      </c>
      <c r="C29" s="230">
        <v>265.84716251074798</v>
      </c>
      <c r="D29" s="230">
        <v>313.99131556319861</v>
      </c>
      <c r="E29" s="230">
        <v>374.83817712811702</v>
      </c>
      <c r="F29" s="230">
        <v>187.13525365434219</v>
      </c>
      <c r="G29" s="230">
        <v>109.0503009458297</v>
      </c>
      <c r="H29" s="230">
        <v>0</v>
      </c>
      <c r="I29" s="230">
        <v>0</v>
      </c>
      <c r="J29" s="230">
        <v>0</v>
      </c>
      <c r="K29" s="230">
        <v>0</v>
      </c>
      <c r="L29" s="230">
        <v>0</v>
      </c>
      <c r="M29" s="230">
        <v>0</v>
      </c>
      <c r="N29" s="230">
        <v>0</v>
      </c>
      <c r="O29" s="230">
        <v>7.0000859845227854</v>
      </c>
      <c r="P29" s="230">
        <v>7.0703353396388637</v>
      </c>
      <c r="Q29" s="230">
        <v>7.0703353396388637</v>
      </c>
      <c r="R29" s="230">
        <v>7.0703353396388637</v>
      </c>
      <c r="S29" s="230">
        <v>6.5623387790197754</v>
      </c>
      <c r="T29" s="230">
        <v>5.5832330180567498</v>
      </c>
      <c r="U29" s="230">
        <v>8.0256233877901959</v>
      </c>
      <c r="V29" s="230">
        <v>5.7226139294926908</v>
      </c>
      <c r="W29" s="230">
        <v>8.9981083404987086</v>
      </c>
      <c r="X29" s="230">
        <v>5.79286328460877</v>
      </c>
      <c r="Y29" s="230">
        <v>5.2339638865004297</v>
      </c>
    </row>
    <row r="30" spans="1:25" ht="12" customHeight="1" x14ac:dyDescent="0.25">
      <c r="A30" s="18" t="s">
        <v>31</v>
      </c>
      <c r="B30" s="230">
        <v>61.001478647735993</v>
      </c>
      <c r="C30" s="230">
        <v>22.004023694157123</v>
      </c>
      <c r="D30" s="230">
        <v>21.829416093129215</v>
      </c>
      <c r="E30" s="230">
        <v>13.248283143504338</v>
      </c>
      <c r="F30" s="230">
        <v>5.7541386771107819</v>
      </c>
      <c r="G30" s="230">
        <v>6.2422213056034535</v>
      </c>
      <c r="H30" s="230">
        <v>9.3569772579966575</v>
      </c>
      <c r="I30" s="230">
        <v>5.2859747706204523</v>
      </c>
      <c r="J30" s="230">
        <v>6.6680461746540018</v>
      </c>
      <c r="K30" s="230">
        <v>81.1217978566917</v>
      </c>
      <c r="L30" s="230">
        <v>74.038615091728587</v>
      </c>
      <c r="M30" s="230">
        <v>88.537537072244547</v>
      </c>
      <c r="N30" s="230">
        <v>92.27633140878234</v>
      </c>
      <c r="O30" s="230">
        <v>100.00442722445564</v>
      </c>
      <c r="P30" s="230">
        <v>117.51910590343905</v>
      </c>
      <c r="Q30" s="230">
        <v>116.24302787926402</v>
      </c>
      <c r="R30" s="230">
        <v>97.308592468266568</v>
      </c>
      <c r="S30" s="230">
        <v>90.766838917548299</v>
      </c>
      <c r="T30" s="230">
        <v>132.69875631500591</v>
      </c>
      <c r="U30" s="230">
        <v>132.84280174694311</v>
      </c>
      <c r="V30" s="230">
        <v>129.893691944946</v>
      </c>
      <c r="W30" s="230">
        <v>129.95352194604703</v>
      </c>
      <c r="X30" s="230">
        <v>130.73237504218247</v>
      </c>
      <c r="Y30" s="230">
        <v>142.14410659412283</v>
      </c>
    </row>
    <row r="31" spans="1:25" ht="12" customHeight="1" x14ac:dyDescent="0.25">
      <c r="A31" s="18" t="s">
        <v>82</v>
      </c>
      <c r="B31" s="230">
        <v>259.72100519179753</v>
      </c>
      <c r="C31" s="230">
        <v>424.88966840212294</v>
      </c>
      <c r="D31" s="230">
        <v>257.39419105933513</v>
      </c>
      <c r="E31" s="230">
        <v>208.37318743278817</v>
      </c>
      <c r="F31" s="230">
        <v>164.28008362011673</v>
      </c>
      <c r="G31" s="230">
        <v>157.30333482180953</v>
      </c>
      <c r="H31" s="230">
        <v>131.39744006433796</v>
      </c>
      <c r="I31" s="230">
        <v>122.94644218903493</v>
      </c>
      <c r="J31" s="230">
        <v>71.284124382918151</v>
      </c>
      <c r="K31" s="230">
        <v>88.343303203109258</v>
      </c>
      <c r="L31" s="230">
        <v>138.60337113766616</v>
      </c>
      <c r="M31" s="230">
        <v>95.105236886476405</v>
      </c>
      <c r="N31" s="230">
        <v>139.12795102512359</v>
      </c>
      <c r="O31" s="230">
        <v>154.06280336909509</v>
      </c>
      <c r="P31" s="230">
        <v>132.76819829513204</v>
      </c>
      <c r="Q31" s="230">
        <v>128.01822633075534</v>
      </c>
      <c r="R31" s="230">
        <v>125.2346631162719</v>
      </c>
      <c r="S31" s="230">
        <v>127.8162482216454</v>
      </c>
      <c r="T31" s="230">
        <v>126.86771325357607</v>
      </c>
      <c r="U31" s="230">
        <v>348.44760015211216</v>
      </c>
      <c r="V31" s="230">
        <v>327.61679946316201</v>
      </c>
      <c r="W31" s="230">
        <v>336.99280484760033</v>
      </c>
      <c r="X31" s="230">
        <v>345.80851978672001</v>
      </c>
      <c r="Y31" s="230">
        <v>320.11530343072138</v>
      </c>
    </row>
    <row r="32" spans="1:25" ht="12" customHeight="1" x14ac:dyDescent="0.25">
      <c r="A32" s="18" t="s">
        <v>32</v>
      </c>
      <c r="B32" s="230">
        <v>311.02467710440578</v>
      </c>
      <c r="C32" s="230">
        <v>389.60420991699044</v>
      </c>
      <c r="D32" s="230">
        <v>250.66373100126816</v>
      </c>
      <c r="E32" s="230">
        <v>406.59232159630636</v>
      </c>
      <c r="F32" s="230">
        <v>313.09652294388081</v>
      </c>
      <c r="G32" s="230">
        <v>331.69890611535465</v>
      </c>
      <c r="H32" s="230">
        <v>374.56442659373084</v>
      </c>
      <c r="I32" s="230">
        <v>310.81304685022621</v>
      </c>
      <c r="J32" s="230">
        <v>345.64629918884941</v>
      </c>
      <c r="K32" s="230">
        <v>316.06655859390094</v>
      </c>
      <c r="L32" s="230">
        <v>195.23631476648097</v>
      </c>
      <c r="M32" s="230">
        <v>187.65606289409686</v>
      </c>
      <c r="N32" s="230">
        <v>119.87998681062169</v>
      </c>
      <c r="O32" s="230">
        <v>87.187184254055779</v>
      </c>
      <c r="P32" s="230">
        <v>52.677569549480225</v>
      </c>
      <c r="Q32" s="230">
        <v>51.903082822238105</v>
      </c>
      <c r="R32" s="230">
        <v>42.706202125461246</v>
      </c>
      <c r="S32" s="230">
        <v>39.673515787914972</v>
      </c>
      <c r="T32" s="230">
        <v>37.967949715711349</v>
      </c>
      <c r="U32" s="230">
        <v>30.86744659662611</v>
      </c>
      <c r="V32" s="230">
        <v>29.968937475587893</v>
      </c>
      <c r="W32" s="230">
        <v>28.024530591277191</v>
      </c>
      <c r="X32" s="230">
        <v>31.614987088967101</v>
      </c>
      <c r="Y32" s="230">
        <v>21.957871122286047</v>
      </c>
    </row>
    <row r="33" spans="1:25" ht="12" customHeight="1" x14ac:dyDescent="0.25">
      <c r="A33" s="18" t="s">
        <v>33</v>
      </c>
      <c r="B33" s="230">
        <v>139.7307098243582</v>
      </c>
      <c r="C33" s="230">
        <v>124.55425505630301</v>
      </c>
      <c r="D33" s="230">
        <v>146.24121708378641</v>
      </c>
      <c r="E33" s="230">
        <v>139.96319948942767</v>
      </c>
      <c r="F33" s="230">
        <v>94.141304914624627</v>
      </c>
      <c r="G33" s="230">
        <v>113.13065671317328</v>
      </c>
      <c r="H33" s="230">
        <v>96.300031300494112</v>
      </c>
      <c r="I33" s="230">
        <v>85.516832454788172</v>
      </c>
      <c r="J33" s="230">
        <v>47.838006601751317</v>
      </c>
      <c r="K33" s="230">
        <v>63.027633305613222</v>
      </c>
      <c r="L33" s="230">
        <v>52.891143212966199</v>
      </c>
      <c r="M33" s="230">
        <v>57.996557217574946</v>
      </c>
      <c r="N33" s="230">
        <v>62.389846178968696</v>
      </c>
      <c r="O33" s="230">
        <v>52.965636466956767</v>
      </c>
      <c r="P33" s="230">
        <v>63.140680372358474</v>
      </c>
      <c r="Q33" s="230">
        <v>53.975826238463696</v>
      </c>
      <c r="R33" s="230">
        <v>47.250543224017747</v>
      </c>
      <c r="S33" s="230">
        <v>34.167013016009946</v>
      </c>
      <c r="T33" s="230">
        <v>45.959774938117448</v>
      </c>
      <c r="U33" s="230">
        <v>50.201443463232181</v>
      </c>
      <c r="V33" s="230">
        <v>50.664826812968045</v>
      </c>
      <c r="W33" s="230">
        <v>44.812900311013664</v>
      </c>
      <c r="X33" s="230">
        <v>37.507229994444856</v>
      </c>
      <c r="Y33" s="230">
        <v>39.875280366535435</v>
      </c>
    </row>
    <row r="34" spans="1:25" ht="12" customHeight="1" x14ac:dyDescent="0.25">
      <c r="A34" s="18" t="s">
        <v>73</v>
      </c>
      <c r="B34" s="230">
        <v>2607.6264525646211</v>
      </c>
      <c r="C34" s="230">
        <v>2466.7334409698742</v>
      </c>
      <c r="D34" s="230">
        <v>2621.2848642669596</v>
      </c>
      <c r="E34" s="230">
        <v>2417.845096004583</v>
      </c>
      <c r="F34" s="230">
        <v>2405.9415490516421</v>
      </c>
      <c r="G34" s="230">
        <v>2407.9358539638615</v>
      </c>
      <c r="H34" s="230">
        <v>2416.759018937365</v>
      </c>
      <c r="I34" s="230">
        <v>2330.4183354386091</v>
      </c>
      <c r="J34" s="230">
        <v>2233.6244422323725</v>
      </c>
      <c r="K34" s="230">
        <v>1905.5608653350048</v>
      </c>
      <c r="L34" s="230">
        <v>2222.3950557238959</v>
      </c>
      <c r="M34" s="230">
        <v>2182.6348075929436</v>
      </c>
      <c r="N34" s="230">
        <v>2197.9337610137763</v>
      </c>
      <c r="O34" s="230">
        <v>2217.6467414200429</v>
      </c>
      <c r="P34" s="230">
        <v>2120.4551281921558</v>
      </c>
      <c r="Q34" s="230">
        <v>2159.6057337010971</v>
      </c>
      <c r="R34" s="230">
        <v>2224.5419978558148</v>
      </c>
      <c r="S34" s="230">
        <v>2250.4896137421542</v>
      </c>
      <c r="T34" s="230">
        <v>2254.3891502541046</v>
      </c>
      <c r="U34" s="230">
        <v>2181.4743380146501</v>
      </c>
      <c r="V34" s="230">
        <v>2141.7707655982667</v>
      </c>
      <c r="W34" s="230">
        <v>2250.8271000873406</v>
      </c>
      <c r="X34" s="230">
        <v>1878.0065458091394</v>
      </c>
      <c r="Y34" s="230">
        <v>1813.0405822654013</v>
      </c>
    </row>
    <row r="35" spans="1:25" ht="12" customHeight="1" x14ac:dyDescent="0.25">
      <c r="A35" s="18" t="s">
        <v>36</v>
      </c>
      <c r="B35" s="230">
        <v>544.0899361626789</v>
      </c>
      <c r="C35" s="230">
        <v>514.74587811571394</v>
      </c>
      <c r="D35" s="230">
        <v>530.67077542332595</v>
      </c>
      <c r="E35" s="230">
        <v>595.2584501381333</v>
      </c>
      <c r="F35" s="230">
        <v>568.47970116279635</v>
      </c>
      <c r="G35" s="230">
        <v>458.02586458372616</v>
      </c>
      <c r="H35" s="230">
        <v>424.83991895452817</v>
      </c>
      <c r="I35" s="230">
        <v>384.3263919486825</v>
      </c>
      <c r="J35" s="230">
        <v>393.49075593931735</v>
      </c>
      <c r="K35" s="230">
        <v>213.81691629228902</v>
      </c>
      <c r="L35" s="230">
        <v>226.62716769637902</v>
      </c>
      <c r="M35" s="230">
        <v>212.49355259465884</v>
      </c>
      <c r="N35" s="230">
        <v>190.89258901433865</v>
      </c>
      <c r="O35" s="230">
        <v>189.17251675465195</v>
      </c>
      <c r="P35" s="230">
        <v>165.88039040530344</v>
      </c>
      <c r="Q35" s="230">
        <v>148.33802127814675</v>
      </c>
      <c r="R35" s="230">
        <v>149.48908254815527</v>
      </c>
      <c r="S35" s="230">
        <v>156.98141666541079</v>
      </c>
      <c r="T35" s="230">
        <v>158.67892172348226</v>
      </c>
      <c r="U35" s="230">
        <v>140.53099461732901</v>
      </c>
      <c r="V35" s="230">
        <v>129.76342116486612</v>
      </c>
      <c r="W35" s="230">
        <v>165.51118767686677</v>
      </c>
      <c r="X35" s="230">
        <v>138.18895056963359</v>
      </c>
      <c r="Y35" s="230">
        <v>145.78085918767712</v>
      </c>
    </row>
    <row r="36" spans="1:25" ht="12" customHeight="1" x14ac:dyDescent="0.25">
      <c r="A36" s="18" t="s">
        <v>38</v>
      </c>
      <c r="B36" s="230">
        <v>189.0526963904542</v>
      </c>
      <c r="C36" s="230">
        <v>228.33438259935761</v>
      </c>
      <c r="D36" s="230">
        <v>228.45659724298037</v>
      </c>
      <c r="E36" s="230">
        <v>233.7402955871674</v>
      </c>
      <c r="F36" s="230">
        <v>207.20128444990007</v>
      </c>
      <c r="G36" s="230">
        <v>211.15616361584546</v>
      </c>
      <c r="H36" s="230">
        <v>233.64525248331745</v>
      </c>
      <c r="I36" s="230">
        <v>133.07647930715137</v>
      </c>
      <c r="J36" s="230">
        <v>213.1871013209585</v>
      </c>
      <c r="K36" s="230">
        <v>194.94650987311019</v>
      </c>
      <c r="L36" s="230">
        <v>231.69077242914386</v>
      </c>
      <c r="M36" s="230">
        <v>264.41673974053833</v>
      </c>
      <c r="N36" s="230">
        <v>227.18349821867025</v>
      </c>
      <c r="O36" s="230">
        <v>224.94517373820486</v>
      </c>
      <c r="P36" s="230">
        <v>224.84128370829865</v>
      </c>
      <c r="Q36" s="230">
        <v>226.18745027164857</v>
      </c>
      <c r="R36" s="230">
        <v>227.41586255870345</v>
      </c>
      <c r="S36" s="230">
        <v>191.38446682084339</v>
      </c>
      <c r="T36" s="230">
        <v>219.61787046473921</v>
      </c>
      <c r="U36" s="230">
        <v>228.94861236827273</v>
      </c>
      <c r="V36" s="230">
        <v>231.98476539794848</v>
      </c>
      <c r="W36" s="230">
        <v>235.58408209077186</v>
      </c>
      <c r="X36" s="230">
        <v>242.27263993312499</v>
      </c>
      <c r="Y36" s="230">
        <v>212.35971377891326</v>
      </c>
    </row>
    <row r="37" spans="1:25" ht="12" customHeight="1" x14ac:dyDescent="0.25">
      <c r="A37" s="47" t="s">
        <v>40</v>
      </c>
      <c r="B37" s="231">
        <v>2035.7512631615473</v>
      </c>
      <c r="C37" s="231">
        <v>2010.0297239092174</v>
      </c>
      <c r="D37" s="231">
        <v>1997.8875128165812</v>
      </c>
      <c r="E37" s="231">
        <v>2037.9403761898659</v>
      </c>
      <c r="F37" s="231">
        <v>2031.1867986840641</v>
      </c>
      <c r="G37" s="231">
        <v>2011.7321871081506</v>
      </c>
      <c r="H37" s="231">
        <v>2137.9741522654645</v>
      </c>
      <c r="I37" s="231">
        <v>2176.9316335482613</v>
      </c>
      <c r="J37" s="231">
        <v>2146.0495275685953</v>
      </c>
      <c r="K37" s="231">
        <v>1722.9187845621509</v>
      </c>
      <c r="L37" s="231">
        <v>1974.2475984300206</v>
      </c>
      <c r="M37" s="231">
        <v>2007.4303017785589</v>
      </c>
      <c r="N37" s="231">
        <v>1941.4768505741881</v>
      </c>
      <c r="O37" s="231">
        <v>1926.6473287424481</v>
      </c>
      <c r="P37" s="231">
        <v>1893.0319692255898</v>
      </c>
      <c r="Q37" s="231">
        <v>1887.6442808592153</v>
      </c>
      <c r="R37" s="231">
        <v>1870.5087836637479</v>
      </c>
      <c r="S37" s="231">
        <v>1857.8945918725115</v>
      </c>
      <c r="T37" s="231">
        <v>1918.3923812120647</v>
      </c>
      <c r="U37" s="231">
        <v>1859.1723492458843</v>
      </c>
      <c r="V37" s="231">
        <v>1728.5280546964264</v>
      </c>
      <c r="W37" s="231">
        <v>1788.3760004288779</v>
      </c>
      <c r="X37" s="231">
        <v>1710.16785354388</v>
      </c>
      <c r="Y37" s="231">
        <v>1595.2907223434704</v>
      </c>
    </row>
    <row r="38" spans="1:25" ht="10.15" customHeight="1" x14ac:dyDescent="0.25"/>
    <row r="39" spans="1:25" ht="15" customHeight="1" x14ac:dyDescent="0.25">
      <c r="A39" s="32" t="s">
        <v>99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</row>
    <row r="40" spans="1:25" ht="10.15" customHeight="1" x14ac:dyDescent="0.25"/>
    <row r="41" spans="1:25" ht="12" customHeight="1" x14ac:dyDescent="0.25">
      <c r="A41" s="35" t="str">
        <f>$A$5</f>
        <v>All industrial sectors</v>
      </c>
      <c r="B41" s="232">
        <f t="shared" ref="B41:Y41" si="4">SUM(B42:B46,B47,B48)</f>
        <v>1</v>
      </c>
      <c r="C41" s="232">
        <f t="shared" si="4"/>
        <v>1</v>
      </c>
      <c r="D41" s="232">
        <f t="shared" si="4"/>
        <v>1</v>
      </c>
      <c r="E41" s="232">
        <f t="shared" si="4"/>
        <v>1</v>
      </c>
      <c r="F41" s="232">
        <f t="shared" si="4"/>
        <v>0.99999999999999989</v>
      </c>
      <c r="G41" s="232">
        <f t="shared" si="4"/>
        <v>1</v>
      </c>
      <c r="H41" s="232">
        <f t="shared" si="4"/>
        <v>1</v>
      </c>
      <c r="I41" s="232">
        <f t="shared" si="4"/>
        <v>1</v>
      </c>
      <c r="J41" s="232">
        <f t="shared" si="4"/>
        <v>1</v>
      </c>
      <c r="K41" s="232">
        <f t="shared" si="4"/>
        <v>1</v>
      </c>
      <c r="L41" s="232">
        <f t="shared" si="4"/>
        <v>1</v>
      </c>
      <c r="M41" s="232">
        <f t="shared" si="4"/>
        <v>1</v>
      </c>
      <c r="N41" s="232">
        <f t="shared" si="4"/>
        <v>1</v>
      </c>
      <c r="O41" s="232">
        <f t="shared" si="4"/>
        <v>1</v>
      </c>
      <c r="P41" s="232">
        <f t="shared" si="4"/>
        <v>1</v>
      </c>
      <c r="Q41" s="232">
        <f t="shared" si="4"/>
        <v>1</v>
      </c>
      <c r="R41" s="232">
        <f t="shared" si="4"/>
        <v>1</v>
      </c>
      <c r="S41" s="232">
        <f t="shared" si="4"/>
        <v>1</v>
      </c>
      <c r="T41" s="232">
        <f t="shared" si="4"/>
        <v>1</v>
      </c>
      <c r="U41" s="232">
        <f t="shared" si="4"/>
        <v>1</v>
      </c>
      <c r="V41" s="232">
        <f t="shared" si="4"/>
        <v>1</v>
      </c>
      <c r="W41" s="232">
        <f t="shared" si="4"/>
        <v>1</v>
      </c>
      <c r="X41" s="232">
        <f t="shared" si="4"/>
        <v>1</v>
      </c>
      <c r="Y41" s="232">
        <f t="shared" si="4"/>
        <v>0.99999999999999989</v>
      </c>
    </row>
    <row r="42" spans="1:25" ht="12" customHeight="1" x14ac:dyDescent="0.25">
      <c r="A42" s="173" t="s">
        <v>91</v>
      </c>
      <c r="B42" s="233">
        <f t="shared" ref="B42:Y42" si="5">IF(B6=0,0,B6/B$5)</f>
        <v>8.5560692226849672E-3</v>
      </c>
      <c r="C42" s="233">
        <f t="shared" si="5"/>
        <v>8.3549965238757951E-3</v>
      </c>
      <c r="D42" s="233">
        <f t="shared" si="5"/>
        <v>8.5101931884484887E-3</v>
      </c>
      <c r="E42" s="233">
        <f t="shared" si="5"/>
        <v>9.0956406145725217E-3</v>
      </c>
      <c r="F42" s="233">
        <f t="shared" si="5"/>
        <v>1.0110015529797714E-2</v>
      </c>
      <c r="G42" s="233">
        <f t="shared" si="5"/>
        <v>1.0179646315603013E-2</v>
      </c>
      <c r="H42" s="233">
        <f t="shared" si="5"/>
        <v>1.0744958286915171E-2</v>
      </c>
      <c r="I42" s="233">
        <f t="shared" si="5"/>
        <v>1.0900678423985656E-2</v>
      </c>
      <c r="J42" s="233">
        <f t="shared" si="5"/>
        <v>1.1133305340812763E-2</v>
      </c>
      <c r="K42" s="233">
        <f t="shared" si="5"/>
        <v>1.0222940846118746E-2</v>
      </c>
      <c r="L42" s="233">
        <f t="shared" si="5"/>
        <v>1.0370885812862092E-2</v>
      </c>
      <c r="M42" s="233">
        <f t="shared" si="5"/>
        <v>1.0115916345317571E-2</v>
      </c>
      <c r="N42" s="233">
        <f t="shared" si="5"/>
        <v>9.9279618090084686E-3</v>
      </c>
      <c r="O42" s="233">
        <f t="shared" si="5"/>
        <v>9.8504107415926957E-3</v>
      </c>
      <c r="P42" s="233">
        <f t="shared" si="5"/>
        <v>9.9028231987323863E-3</v>
      </c>
      <c r="Q42" s="233">
        <f t="shared" si="5"/>
        <v>9.964155104972219E-3</v>
      </c>
      <c r="R42" s="233">
        <f t="shared" si="5"/>
        <v>1.0027722766413425E-2</v>
      </c>
      <c r="S42" s="233">
        <f t="shared" si="5"/>
        <v>1.0264868450850364E-2</v>
      </c>
      <c r="T42" s="233">
        <f t="shared" si="5"/>
        <v>1.017470794113501E-2</v>
      </c>
      <c r="U42" s="233">
        <f t="shared" si="5"/>
        <v>1.0132357149129381E-2</v>
      </c>
      <c r="V42" s="233">
        <f t="shared" si="5"/>
        <v>1.0005852385968907E-2</v>
      </c>
      <c r="W42" s="233">
        <f t="shared" si="5"/>
        <v>9.8668250730910897E-3</v>
      </c>
      <c r="X42" s="233">
        <f t="shared" si="5"/>
        <v>1.0164041039652573E-2</v>
      </c>
      <c r="Y42" s="233">
        <f t="shared" si="5"/>
        <v>1.0190674868302786E-2</v>
      </c>
    </row>
    <row r="43" spans="1:25" ht="12" customHeight="1" x14ac:dyDescent="0.25">
      <c r="A43" s="173" t="s">
        <v>92</v>
      </c>
      <c r="B43" s="233">
        <f t="shared" ref="B43:Y43" si="6">IF(B7=0,0,B7/B$5)</f>
        <v>2.3857622392099501E-2</v>
      </c>
      <c r="C43" s="233">
        <f t="shared" si="6"/>
        <v>2.3235053036298078E-2</v>
      </c>
      <c r="D43" s="233">
        <f t="shared" si="6"/>
        <v>2.3682164151539092E-2</v>
      </c>
      <c r="E43" s="233">
        <f t="shared" si="6"/>
        <v>2.4856159577596057E-2</v>
      </c>
      <c r="F43" s="233">
        <f t="shared" si="6"/>
        <v>2.5787300114564683E-2</v>
      </c>
      <c r="G43" s="233">
        <f t="shared" si="6"/>
        <v>2.5869622718563336E-2</v>
      </c>
      <c r="H43" s="233">
        <f t="shared" si="6"/>
        <v>2.6877620875262739E-2</v>
      </c>
      <c r="I43" s="233">
        <f t="shared" si="6"/>
        <v>2.6845417636526463E-2</v>
      </c>
      <c r="J43" s="233">
        <f t="shared" si="6"/>
        <v>2.5782854508303959E-2</v>
      </c>
      <c r="K43" s="233">
        <f t="shared" si="6"/>
        <v>2.5612636971170343E-2</v>
      </c>
      <c r="L43" s="233">
        <f t="shared" si="6"/>
        <v>2.6939425726940511E-2</v>
      </c>
      <c r="M43" s="233">
        <f t="shared" si="6"/>
        <v>2.6254987603760854E-2</v>
      </c>
      <c r="N43" s="233">
        <f t="shared" si="6"/>
        <v>2.6115218574297806E-2</v>
      </c>
      <c r="O43" s="233">
        <f t="shared" si="6"/>
        <v>2.4969336899527541E-2</v>
      </c>
      <c r="P43" s="233">
        <f t="shared" si="6"/>
        <v>2.6428311683238902E-2</v>
      </c>
      <c r="Q43" s="233">
        <f t="shared" si="6"/>
        <v>2.68291875775396E-2</v>
      </c>
      <c r="R43" s="233">
        <f t="shared" si="6"/>
        <v>2.7523105061364569E-2</v>
      </c>
      <c r="S43" s="233">
        <f t="shared" si="6"/>
        <v>2.8912791904215775E-2</v>
      </c>
      <c r="T43" s="233">
        <f t="shared" si="6"/>
        <v>2.75136540744359E-2</v>
      </c>
      <c r="U43" s="233">
        <f t="shared" si="6"/>
        <v>2.7532888252322044E-2</v>
      </c>
      <c r="V43" s="233">
        <f t="shared" si="6"/>
        <v>2.8295385657922237E-2</v>
      </c>
      <c r="W43" s="233">
        <f t="shared" si="6"/>
        <v>2.7863166484554631E-2</v>
      </c>
      <c r="X43" s="233">
        <f t="shared" si="6"/>
        <v>2.8580942948999846E-2</v>
      </c>
      <c r="Y43" s="233">
        <f t="shared" si="6"/>
        <v>2.8586233797748366E-2</v>
      </c>
    </row>
    <row r="44" spans="1:25" ht="12" customHeight="1" x14ac:dyDescent="0.25">
      <c r="A44" s="173" t="s">
        <v>93</v>
      </c>
      <c r="B44" s="233">
        <f t="shared" ref="B44:Y44" si="7">IF(B8=0,0,B8/B$5)</f>
        <v>3.7939380137940293E-2</v>
      </c>
      <c r="C44" s="233">
        <f t="shared" si="7"/>
        <v>3.6680337047515027E-2</v>
      </c>
      <c r="D44" s="233">
        <f t="shared" si="7"/>
        <v>3.7849558416615282E-2</v>
      </c>
      <c r="E44" s="233">
        <f t="shared" si="7"/>
        <v>3.950905830828446E-2</v>
      </c>
      <c r="F44" s="233">
        <f t="shared" si="7"/>
        <v>4.1757775997722235E-2</v>
      </c>
      <c r="G44" s="233">
        <f t="shared" si="7"/>
        <v>4.1503792392739582E-2</v>
      </c>
      <c r="H44" s="233">
        <f t="shared" si="7"/>
        <v>4.2452848821094041E-2</v>
      </c>
      <c r="I44" s="233">
        <f t="shared" si="7"/>
        <v>4.3120516295962252E-2</v>
      </c>
      <c r="J44" s="233">
        <f t="shared" si="7"/>
        <v>4.2133365900532717E-2</v>
      </c>
      <c r="K44" s="233">
        <f t="shared" si="7"/>
        <v>3.9483571898389462E-2</v>
      </c>
      <c r="L44" s="233">
        <f t="shared" si="7"/>
        <v>4.0804396011483716E-2</v>
      </c>
      <c r="M44" s="233">
        <f t="shared" si="7"/>
        <v>4.0547237579018944E-2</v>
      </c>
      <c r="N44" s="233">
        <f t="shared" si="7"/>
        <v>3.998672513861614E-2</v>
      </c>
      <c r="O44" s="233">
        <f t="shared" si="7"/>
        <v>3.8538581724646248E-2</v>
      </c>
      <c r="P44" s="233">
        <f t="shared" si="7"/>
        <v>4.0193553825777356E-2</v>
      </c>
      <c r="Q44" s="233">
        <f t="shared" si="7"/>
        <v>4.0650549978480839E-2</v>
      </c>
      <c r="R44" s="233">
        <f t="shared" si="7"/>
        <v>4.1448290626870672E-2</v>
      </c>
      <c r="S44" s="233">
        <f t="shared" si="7"/>
        <v>4.312090119903194E-2</v>
      </c>
      <c r="T44" s="233">
        <f t="shared" si="7"/>
        <v>4.1651964981147246E-2</v>
      </c>
      <c r="U44" s="233">
        <f t="shared" si="7"/>
        <v>4.1351315266097935E-2</v>
      </c>
      <c r="V44" s="233">
        <f t="shared" si="7"/>
        <v>4.2116159040700978E-2</v>
      </c>
      <c r="W44" s="233">
        <f t="shared" si="7"/>
        <v>4.1188434460322887E-2</v>
      </c>
      <c r="X44" s="233">
        <f t="shared" si="7"/>
        <v>4.2354201381344353E-2</v>
      </c>
      <c r="Y44" s="233">
        <f t="shared" si="7"/>
        <v>4.2533092046953901E-2</v>
      </c>
    </row>
    <row r="45" spans="1:25" ht="12" customHeight="1" x14ac:dyDescent="0.25">
      <c r="A45" s="173" t="s">
        <v>94</v>
      </c>
      <c r="B45" s="233">
        <f t="shared" ref="B45:Y45" si="8">IF(B9=0,0,B9/B$5)</f>
        <v>4.1384980174620632E-2</v>
      </c>
      <c r="C45" s="233">
        <f t="shared" si="8"/>
        <v>4.0481856706544798E-2</v>
      </c>
      <c r="D45" s="233">
        <f t="shared" si="8"/>
        <v>4.11053545226929E-2</v>
      </c>
      <c r="E45" s="233">
        <f t="shared" si="8"/>
        <v>4.2972763139273416E-2</v>
      </c>
      <c r="F45" s="233">
        <f t="shared" si="8"/>
        <v>4.3930824070881155E-2</v>
      </c>
      <c r="G45" s="233">
        <f t="shared" si="8"/>
        <v>4.4122659416767712E-2</v>
      </c>
      <c r="H45" s="233">
        <f t="shared" si="8"/>
        <v>4.569000214265858E-2</v>
      </c>
      <c r="I45" s="233">
        <f t="shared" si="8"/>
        <v>4.5726971010485701E-2</v>
      </c>
      <c r="J45" s="233">
        <f t="shared" si="8"/>
        <v>4.3782891343194019E-2</v>
      </c>
      <c r="K45" s="233">
        <f t="shared" si="8"/>
        <v>4.3949871906935868E-2</v>
      </c>
      <c r="L45" s="233">
        <f t="shared" si="8"/>
        <v>4.6300864245314648E-2</v>
      </c>
      <c r="M45" s="233">
        <f t="shared" si="8"/>
        <v>4.4948638276445005E-2</v>
      </c>
      <c r="N45" s="233">
        <f t="shared" si="8"/>
        <v>4.4825175065451139E-2</v>
      </c>
      <c r="O45" s="233">
        <f t="shared" si="8"/>
        <v>4.2827897551620302E-2</v>
      </c>
      <c r="P45" s="233">
        <f t="shared" si="8"/>
        <v>4.5693488890499623E-2</v>
      </c>
      <c r="Q45" s="233">
        <f t="shared" si="8"/>
        <v>4.640451554393607E-2</v>
      </c>
      <c r="R45" s="233">
        <f t="shared" si="8"/>
        <v>4.7686765348239644E-2</v>
      </c>
      <c r="S45" s="233">
        <f t="shared" si="8"/>
        <v>5.0241346755957733E-2</v>
      </c>
      <c r="T45" s="233">
        <f t="shared" si="8"/>
        <v>4.8088599124222732E-2</v>
      </c>
      <c r="U45" s="233">
        <f t="shared" si="8"/>
        <v>4.8170725747325831E-2</v>
      </c>
      <c r="V45" s="233">
        <f t="shared" si="8"/>
        <v>4.9803519196134648E-2</v>
      </c>
      <c r="W45" s="233">
        <f t="shared" si="8"/>
        <v>4.9178903845212174E-2</v>
      </c>
      <c r="X45" s="233">
        <f t="shared" si="8"/>
        <v>5.0321681689280445E-2</v>
      </c>
      <c r="Y45" s="233">
        <f t="shared" si="8"/>
        <v>5.0668023767088899E-2</v>
      </c>
    </row>
    <row r="46" spans="1:25" ht="12" customHeight="1" x14ac:dyDescent="0.25">
      <c r="A46" s="173" t="s">
        <v>95</v>
      </c>
      <c r="B46" s="233">
        <f t="shared" ref="B46:Y46" si="9">IF(B10=0,0,B10/B$5)</f>
        <v>2.1166141465590236E-2</v>
      </c>
      <c r="C46" s="233">
        <f t="shared" si="9"/>
        <v>2.2356411163628829E-2</v>
      </c>
      <c r="D46" s="233">
        <f t="shared" si="9"/>
        <v>2.1698401249654282E-2</v>
      </c>
      <c r="E46" s="233">
        <f t="shared" si="9"/>
        <v>2.0576795072669764E-2</v>
      </c>
      <c r="F46" s="233">
        <f t="shared" si="9"/>
        <v>2.0627803235951186E-2</v>
      </c>
      <c r="G46" s="233">
        <f t="shared" si="9"/>
        <v>2.1434881866083447E-2</v>
      </c>
      <c r="H46" s="233">
        <f t="shared" si="9"/>
        <v>2.1742857598562142E-2</v>
      </c>
      <c r="I46" s="233">
        <f t="shared" si="9"/>
        <v>2.1719504175511436E-2</v>
      </c>
      <c r="J46" s="233">
        <f t="shared" si="9"/>
        <v>2.154788954860366E-2</v>
      </c>
      <c r="K46" s="233">
        <f t="shared" si="9"/>
        <v>2.2518920296362811E-2</v>
      </c>
      <c r="L46" s="233">
        <f t="shared" si="9"/>
        <v>2.2233867105633253E-2</v>
      </c>
      <c r="M46" s="233">
        <f t="shared" si="9"/>
        <v>2.1360646078018689E-2</v>
      </c>
      <c r="N46" s="233">
        <f t="shared" si="9"/>
        <v>2.1623753529308901E-2</v>
      </c>
      <c r="O46" s="233">
        <f t="shared" si="9"/>
        <v>2.2410009651860029E-2</v>
      </c>
      <c r="P46" s="233">
        <f t="shared" si="9"/>
        <v>2.2105053404455205E-2</v>
      </c>
      <c r="Q46" s="233">
        <f t="shared" si="9"/>
        <v>2.2317230516487135E-2</v>
      </c>
      <c r="R46" s="233">
        <f t="shared" si="9"/>
        <v>2.2139188093508851E-2</v>
      </c>
      <c r="S46" s="233">
        <f t="shared" si="9"/>
        <v>2.3260975396244134E-2</v>
      </c>
      <c r="T46" s="233">
        <f t="shared" si="9"/>
        <v>2.2919682851931227E-2</v>
      </c>
      <c r="U46" s="233">
        <f t="shared" si="9"/>
        <v>2.295208201279663E-2</v>
      </c>
      <c r="V46" s="233">
        <f t="shared" si="9"/>
        <v>2.3670669560317225E-2</v>
      </c>
      <c r="W46" s="233">
        <f t="shared" si="9"/>
        <v>2.2771889923442024E-2</v>
      </c>
      <c r="X46" s="233">
        <f t="shared" si="9"/>
        <v>2.188395590395957E-2</v>
      </c>
      <c r="Y46" s="233">
        <f t="shared" si="9"/>
        <v>2.2408963070968915E-2</v>
      </c>
    </row>
    <row r="47" spans="1:25" ht="12" customHeight="1" x14ac:dyDescent="0.25">
      <c r="A47" s="40" t="str">
        <f>$A$16</f>
        <v>Steam processes</v>
      </c>
      <c r="B47" s="234">
        <f t="shared" ref="B47:Y47" si="10">IF(B16=0,0,B16/B$5)</f>
        <v>0.28548178018414416</v>
      </c>
      <c r="C47" s="234">
        <f t="shared" si="10"/>
        <v>0.29056768529624627</v>
      </c>
      <c r="D47" s="234">
        <f t="shared" si="10"/>
        <v>0.28244928331768698</v>
      </c>
      <c r="E47" s="234">
        <f t="shared" si="10"/>
        <v>0.28125215083390098</v>
      </c>
      <c r="F47" s="234">
        <f t="shared" si="10"/>
        <v>0.27172653460359181</v>
      </c>
      <c r="G47" s="234">
        <f t="shared" si="10"/>
        <v>0.28345582115964002</v>
      </c>
      <c r="H47" s="234">
        <f t="shared" si="10"/>
        <v>0.28112552984472788</v>
      </c>
      <c r="I47" s="234">
        <f t="shared" si="10"/>
        <v>0.28012784914804079</v>
      </c>
      <c r="J47" s="234">
        <f t="shared" si="10"/>
        <v>0.27973096364613853</v>
      </c>
      <c r="K47" s="234">
        <f t="shared" si="10"/>
        <v>0.36109315246951185</v>
      </c>
      <c r="L47" s="234">
        <f t="shared" si="10"/>
        <v>0.35892902377996577</v>
      </c>
      <c r="M47" s="234">
        <f t="shared" si="10"/>
        <v>0.34580715043812144</v>
      </c>
      <c r="N47" s="234">
        <f t="shared" si="10"/>
        <v>0.35730488397043458</v>
      </c>
      <c r="O47" s="234">
        <f t="shared" si="10"/>
        <v>0.36833437938180036</v>
      </c>
      <c r="P47" s="234">
        <f t="shared" si="10"/>
        <v>0.3710384100548354</v>
      </c>
      <c r="Q47" s="234">
        <f t="shared" si="10"/>
        <v>0.36889566680547642</v>
      </c>
      <c r="R47" s="234">
        <f t="shared" si="10"/>
        <v>0.3689716024875121</v>
      </c>
      <c r="S47" s="234">
        <f t="shared" si="10"/>
        <v>0.35814215165006585</v>
      </c>
      <c r="T47" s="234">
        <f t="shared" si="10"/>
        <v>0.35843484094181427</v>
      </c>
      <c r="U47" s="234">
        <f t="shared" si="10"/>
        <v>0.35146785490642818</v>
      </c>
      <c r="V47" s="234">
        <f t="shared" si="10"/>
        <v>0.35626529886104763</v>
      </c>
      <c r="W47" s="234">
        <f t="shared" si="10"/>
        <v>0.3602462974441844</v>
      </c>
      <c r="X47" s="234">
        <f t="shared" si="10"/>
        <v>0.36010306843908302</v>
      </c>
      <c r="Y47" s="234">
        <f t="shared" si="10"/>
        <v>0.35931835722309768</v>
      </c>
    </row>
    <row r="48" spans="1:25" ht="12" customHeight="1" x14ac:dyDescent="0.25">
      <c r="A48" s="41" t="str">
        <f>$A$27</f>
        <v>Other processes</v>
      </c>
      <c r="B48" s="235">
        <f t="shared" ref="B48:Y48" si="11">IF(B27=0,0,B27/B$5)</f>
        <v>0.58161402642292026</v>
      </c>
      <c r="C48" s="235">
        <f t="shared" si="11"/>
        <v>0.57832366022589121</v>
      </c>
      <c r="D48" s="235">
        <f t="shared" si="11"/>
        <v>0.58470504515336297</v>
      </c>
      <c r="E48" s="235">
        <f t="shared" si="11"/>
        <v>0.5817374324537028</v>
      </c>
      <c r="F48" s="235">
        <f t="shared" si="11"/>
        <v>0.58605974644749115</v>
      </c>
      <c r="G48" s="235">
        <f t="shared" si="11"/>
        <v>0.57343357613060286</v>
      </c>
      <c r="H48" s="235">
        <f t="shared" si="11"/>
        <v>0.57136618243077952</v>
      </c>
      <c r="I48" s="235">
        <f t="shared" si="11"/>
        <v>0.57155906330948769</v>
      </c>
      <c r="J48" s="235">
        <f t="shared" si="11"/>
        <v>0.57588872971241434</v>
      </c>
      <c r="K48" s="235">
        <f t="shared" si="11"/>
        <v>0.49711890561151095</v>
      </c>
      <c r="L48" s="235">
        <f t="shared" si="11"/>
        <v>0.49442153731780003</v>
      </c>
      <c r="M48" s="235">
        <f t="shared" si="11"/>
        <v>0.51096542367931763</v>
      </c>
      <c r="N48" s="235">
        <f t="shared" si="11"/>
        <v>0.50021628191288292</v>
      </c>
      <c r="O48" s="235">
        <f t="shared" si="11"/>
        <v>0.49306938404895295</v>
      </c>
      <c r="P48" s="235">
        <f t="shared" si="11"/>
        <v>0.48463835894246116</v>
      </c>
      <c r="Q48" s="235">
        <f t="shared" si="11"/>
        <v>0.48493869447310772</v>
      </c>
      <c r="R48" s="235">
        <f t="shared" si="11"/>
        <v>0.48220332561609081</v>
      </c>
      <c r="S48" s="235">
        <f t="shared" si="11"/>
        <v>0.48605696464363429</v>
      </c>
      <c r="T48" s="235">
        <f t="shared" si="11"/>
        <v>0.49121655008531356</v>
      </c>
      <c r="U48" s="235">
        <f t="shared" si="11"/>
        <v>0.49839277666590004</v>
      </c>
      <c r="V48" s="235">
        <f t="shared" si="11"/>
        <v>0.4898431152979083</v>
      </c>
      <c r="W48" s="235">
        <f t="shared" si="11"/>
        <v>0.48888448276919283</v>
      </c>
      <c r="X48" s="235">
        <f t="shared" si="11"/>
        <v>0.48659210859768021</v>
      </c>
      <c r="Y48" s="235">
        <f t="shared" si="11"/>
        <v>0.48629465522583937</v>
      </c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CY4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15" width="9.140625" style="1" customWidth="1"/>
    <col min="116" max="16384" width="9.140625" style="1"/>
  </cols>
  <sheetData>
    <row r="1" spans="1:25" ht="15" customHeight="1" x14ac:dyDescent="0.25">
      <c r="A1" s="9" t="str">
        <f>index!$A$1&amp;": Industry Summary / useful energy demand"</f>
        <v>BE: Industry Summary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</row>
    <row r="2" spans="1:25" ht="10.15" customHeight="1" x14ac:dyDescent="0.25"/>
    <row r="3" spans="1:2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</row>
    <row r="4" spans="1:25" ht="10.15" customHeight="1" x14ac:dyDescent="0.25"/>
    <row r="5" spans="1:25" ht="15" customHeight="1" x14ac:dyDescent="0.25">
      <c r="A5" s="34" t="s">
        <v>90</v>
      </c>
      <c r="B5" s="223">
        <f t="shared" ref="B5:Y5" si="0">SUM(B6:B10,B16,B27)</f>
        <v>5857.2363804991073</v>
      </c>
      <c r="C5" s="223">
        <f t="shared" si="0"/>
        <v>5804.2757372084952</v>
      </c>
      <c r="D5" s="223">
        <f t="shared" si="0"/>
        <v>5748.5437031632537</v>
      </c>
      <c r="E5" s="223">
        <f t="shared" si="0"/>
        <v>5905.4881611177352</v>
      </c>
      <c r="F5" s="223">
        <f t="shared" si="0"/>
        <v>5535.4497246019946</v>
      </c>
      <c r="G5" s="223">
        <f t="shared" si="0"/>
        <v>5553.4969362644451</v>
      </c>
      <c r="H5" s="223">
        <f t="shared" si="0"/>
        <v>5654.5412520222571</v>
      </c>
      <c r="I5" s="223">
        <f t="shared" si="0"/>
        <v>5466.5376135258066</v>
      </c>
      <c r="J5" s="223">
        <f t="shared" si="0"/>
        <v>5398.4219606179358</v>
      </c>
      <c r="K5" s="223">
        <f t="shared" si="0"/>
        <v>5179.8158565312569</v>
      </c>
      <c r="L5" s="223">
        <f t="shared" si="0"/>
        <v>5842.2187891827907</v>
      </c>
      <c r="M5" s="223">
        <f t="shared" si="0"/>
        <v>5675.9297148208443</v>
      </c>
      <c r="N5" s="223">
        <f t="shared" si="0"/>
        <v>5660.9759118983002</v>
      </c>
      <c r="O5" s="223">
        <f t="shared" si="0"/>
        <v>5855.8950561890088</v>
      </c>
      <c r="P5" s="223">
        <f t="shared" si="0"/>
        <v>5802.461299277873</v>
      </c>
      <c r="Q5" s="223">
        <f t="shared" si="0"/>
        <v>5844.3949598687395</v>
      </c>
      <c r="R5" s="223">
        <f t="shared" si="0"/>
        <v>5899.6380870617868</v>
      </c>
      <c r="S5" s="223">
        <f t="shared" si="0"/>
        <v>5808.909271725187</v>
      </c>
      <c r="T5" s="223">
        <f t="shared" si="0"/>
        <v>5921.1717216343659</v>
      </c>
      <c r="U5" s="223">
        <f t="shared" si="0"/>
        <v>5864.8634848015881</v>
      </c>
      <c r="V5" s="223">
        <f t="shared" si="0"/>
        <v>5709.1944159287523</v>
      </c>
      <c r="W5" s="223">
        <f t="shared" si="0"/>
        <v>5989.4710597355752</v>
      </c>
      <c r="X5" s="223">
        <f t="shared" si="0"/>
        <v>5419.9616429281505</v>
      </c>
      <c r="Y5" s="223">
        <f t="shared" si="0"/>
        <v>5130.9812832298903</v>
      </c>
    </row>
    <row r="6" spans="1:25" ht="12" customHeight="1" x14ac:dyDescent="0.25">
      <c r="A6" s="173" t="s">
        <v>91</v>
      </c>
      <c r="B6" s="224">
        <v>46.347445083698076</v>
      </c>
      <c r="C6" s="224">
        <v>45.421684885562129</v>
      </c>
      <c r="D6" s="224">
        <v>45.101673081296767</v>
      </c>
      <c r="E6" s="224">
        <v>48.589672021400894</v>
      </c>
      <c r="F6" s="224">
        <v>50.191697040370677</v>
      </c>
      <c r="G6" s="224">
        <v>50.667224200233157</v>
      </c>
      <c r="H6" s="224">
        <v>54.240765470243076</v>
      </c>
      <c r="I6" s="224">
        <v>52.707240889792082</v>
      </c>
      <c r="J6" s="224">
        <v>53.021219825884074</v>
      </c>
      <c r="K6" s="224">
        <v>46.995767139152903</v>
      </c>
      <c r="L6" s="224">
        <v>53.733179190139218</v>
      </c>
      <c r="M6" s="224">
        <v>50.786742140138159</v>
      </c>
      <c r="N6" s="224">
        <v>49.799793931776108</v>
      </c>
      <c r="O6" s="224">
        <v>50.781178368511711</v>
      </c>
      <c r="P6" s="224">
        <v>50.192111508020218</v>
      </c>
      <c r="Q6" s="224">
        <v>50.8429651971813</v>
      </c>
      <c r="R6" s="224">
        <v>51.636554064868484</v>
      </c>
      <c r="S6" s="224">
        <v>51.970245810423073</v>
      </c>
      <c r="T6" s="224">
        <v>52.484597672769716</v>
      </c>
      <c r="U6" s="224">
        <v>52.334144504658134</v>
      </c>
      <c r="V6" s="224">
        <v>50.133554236276254</v>
      </c>
      <c r="W6" s="224">
        <v>51.928661251686869</v>
      </c>
      <c r="X6" s="224">
        <v>48.274063329480882</v>
      </c>
      <c r="Y6" s="224">
        <v>45.774459234596222</v>
      </c>
    </row>
    <row r="7" spans="1:25" ht="12" customHeight="1" x14ac:dyDescent="0.25">
      <c r="A7" s="173" t="s">
        <v>92</v>
      </c>
      <c r="B7" s="224">
        <v>31.642202753186773</v>
      </c>
      <c r="C7" s="224">
        <v>30.904950321556463</v>
      </c>
      <c r="D7" s="224">
        <v>30.73155866911673</v>
      </c>
      <c r="E7" s="224">
        <v>32.572311307881513</v>
      </c>
      <c r="F7" s="224">
        <v>31.398336846670325</v>
      </c>
      <c r="G7" s="224">
        <v>31.643476409284759</v>
      </c>
      <c r="H7" s="224">
        <v>33.754884842111665</v>
      </c>
      <c r="I7" s="224">
        <v>32.485248893786675</v>
      </c>
      <c r="J7" s="224">
        <v>30.958231416383942</v>
      </c>
      <c r="K7" s="224">
        <v>29.543270630255726</v>
      </c>
      <c r="L7" s="224">
        <v>35.140301789831547</v>
      </c>
      <c r="M7" s="224">
        <v>33.107787482305888</v>
      </c>
      <c r="N7" s="224">
        <v>32.946885633815711</v>
      </c>
      <c r="O7" s="224">
        <v>32.79035638964168</v>
      </c>
      <c r="P7" s="224">
        <v>34.259359909342713</v>
      </c>
      <c r="Q7" s="224">
        <v>35.096171332878605</v>
      </c>
      <c r="R7" s="224">
        <v>36.563327586006523</v>
      </c>
      <c r="S7" s="224">
        <v>38.098380088063784</v>
      </c>
      <c r="T7" s="224">
        <v>36.520164164467218</v>
      </c>
      <c r="U7" s="224">
        <v>36.604469563894476</v>
      </c>
      <c r="V7" s="224">
        <v>36.784257735980816</v>
      </c>
      <c r="W7" s="224">
        <v>38.062953492456245</v>
      </c>
      <c r="X7" s="224">
        <v>35.098064626156088</v>
      </c>
      <c r="Y7" s="224">
        <v>33.244760111727992</v>
      </c>
    </row>
    <row r="8" spans="1:25" ht="12" customHeight="1" x14ac:dyDescent="0.25">
      <c r="A8" s="173" t="s">
        <v>93</v>
      </c>
      <c r="B8" s="224">
        <v>281.6118527163473</v>
      </c>
      <c r="C8" s="224">
        <v>272.9409207559417</v>
      </c>
      <c r="D8" s="224">
        <v>274.99227710078043</v>
      </c>
      <c r="E8" s="224">
        <v>289.46433979741903</v>
      </c>
      <c r="F8" s="224">
        <v>284.72402727075166</v>
      </c>
      <c r="G8" s="224">
        <v>283.68837003559355</v>
      </c>
      <c r="H8" s="224">
        <v>296.92718137656368</v>
      </c>
      <c r="I8" s="224">
        <v>290.1230365130416</v>
      </c>
      <c r="J8" s="224">
        <v>280.71399120459432</v>
      </c>
      <c r="K8" s="224">
        <v>252.11394632496828</v>
      </c>
      <c r="L8" s="224">
        <v>294.50384950114989</v>
      </c>
      <c r="M8" s="224">
        <v>282.75076957150867</v>
      </c>
      <c r="N8" s="224">
        <v>278.67246657983549</v>
      </c>
      <c r="O8" s="224">
        <v>276.67187015606879</v>
      </c>
      <c r="P8" s="224">
        <v>283.7432635807636</v>
      </c>
      <c r="Q8" s="224">
        <v>290.35977522914243</v>
      </c>
      <c r="R8" s="224">
        <v>300.79103705548374</v>
      </c>
      <c r="S8" s="224">
        <v>308.0496166251736</v>
      </c>
      <c r="T8" s="224">
        <v>302.09180249422678</v>
      </c>
      <c r="U8" s="224">
        <v>300.23259048018616</v>
      </c>
      <c r="V8" s="224">
        <v>298.21263034856901</v>
      </c>
      <c r="W8" s="224">
        <v>306.4765404610776</v>
      </c>
      <c r="X8" s="224">
        <v>283.74427929137238</v>
      </c>
      <c r="Y8" s="224">
        <v>269.03623635581943</v>
      </c>
    </row>
    <row r="9" spans="1:25" ht="12" customHeight="1" x14ac:dyDescent="0.25">
      <c r="A9" s="173" t="s">
        <v>94</v>
      </c>
      <c r="B9" s="224">
        <v>212.05923949799546</v>
      </c>
      <c r="C9" s="224">
        <v>208.05403969421891</v>
      </c>
      <c r="D9" s="224">
        <v>205.90204902232225</v>
      </c>
      <c r="E9" s="224">
        <v>217.16784686412282</v>
      </c>
      <c r="F9" s="224">
        <v>205.91504820076744</v>
      </c>
      <c r="G9" s="224">
        <v>207.75100473692339</v>
      </c>
      <c r="H9" s="224">
        <v>220.971563775117</v>
      </c>
      <c r="I9" s="224">
        <v>212.82085074182521</v>
      </c>
      <c r="J9" s="224">
        <v>202.41270559823533</v>
      </c>
      <c r="K9" s="224">
        <v>195.66060791719133</v>
      </c>
      <c r="L9" s="224">
        <v>233.03206910346395</v>
      </c>
      <c r="M9" s="224">
        <v>218.43467156497485</v>
      </c>
      <c r="N9" s="224">
        <v>217.8731514495108</v>
      </c>
      <c r="O9" s="224">
        <v>216.86979031689413</v>
      </c>
      <c r="P9" s="224">
        <v>228.55432613631439</v>
      </c>
      <c r="Q9" s="224">
        <v>234.17108672532777</v>
      </c>
      <c r="R9" s="224">
        <v>244.21823130301041</v>
      </c>
      <c r="S9" s="224">
        <v>255.30263343500278</v>
      </c>
      <c r="T9" s="224">
        <v>246.49690772449779</v>
      </c>
      <c r="U9" s="224">
        <v>247.11807813058212</v>
      </c>
      <c r="V9" s="224">
        <v>249.70601417857478</v>
      </c>
      <c r="W9" s="224">
        <v>259.26991037097554</v>
      </c>
      <c r="X9" s="224">
        <v>238.36122889387548</v>
      </c>
      <c r="Y9" s="224">
        <v>227.41565936553513</v>
      </c>
    </row>
    <row r="10" spans="1:25" ht="12" customHeight="1" x14ac:dyDescent="0.25">
      <c r="A10" s="36" t="s">
        <v>95</v>
      </c>
      <c r="B10" s="225">
        <f t="shared" ref="B10:Y10" si="1">SUM(B11:B15)</f>
        <v>181.87848055967979</v>
      </c>
      <c r="C10" s="225">
        <f t="shared" si="1"/>
        <v>191.14552716472554</v>
      </c>
      <c r="D10" s="225">
        <f t="shared" si="1"/>
        <v>181.82996103905072</v>
      </c>
      <c r="E10" s="225">
        <f t="shared" si="1"/>
        <v>171.16994507486538</v>
      </c>
      <c r="F10" s="225">
        <f t="shared" si="1"/>
        <v>163.9375132700477</v>
      </c>
      <c r="G10" s="225">
        <f t="shared" si="1"/>
        <v>170.21835661994075</v>
      </c>
      <c r="H10" s="225">
        <f t="shared" si="1"/>
        <v>177.53301307817273</v>
      </c>
      <c r="I10" s="225">
        <f t="shared" si="1"/>
        <v>170.49018927123427</v>
      </c>
      <c r="J10" s="225">
        <f t="shared" si="1"/>
        <v>169.68925186010165</v>
      </c>
      <c r="K10" s="225">
        <f t="shared" si="1"/>
        <v>168.33253531703122</v>
      </c>
      <c r="L10" s="225">
        <f t="shared" si="1"/>
        <v>186.88759379749257</v>
      </c>
      <c r="M10" s="225">
        <f t="shared" si="1"/>
        <v>173.57863727990605</v>
      </c>
      <c r="N10" s="225">
        <f t="shared" si="1"/>
        <v>173.94215798987995</v>
      </c>
      <c r="O10" s="225">
        <f t="shared" si="1"/>
        <v>186.11568858764889</v>
      </c>
      <c r="P10" s="225">
        <f t="shared" si="1"/>
        <v>183.41285764942251</v>
      </c>
      <c r="Q10" s="225">
        <f t="shared" si="1"/>
        <v>187.08045669268492</v>
      </c>
      <c r="R10" s="225">
        <f t="shared" si="1"/>
        <v>188.44833719303367</v>
      </c>
      <c r="S10" s="225">
        <f t="shared" si="1"/>
        <v>195.87721367133685</v>
      </c>
      <c r="T10" s="225">
        <f t="shared" si="1"/>
        <v>194.61672980194896</v>
      </c>
      <c r="U10" s="225">
        <f t="shared" si="1"/>
        <v>195.19035572169076</v>
      </c>
      <c r="V10" s="225">
        <f t="shared" si="1"/>
        <v>197.29406165459673</v>
      </c>
      <c r="W10" s="225">
        <f t="shared" si="1"/>
        <v>196.25440870037653</v>
      </c>
      <c r="X10" s="225">
        <f t="shared" si="1"/>
        <v>169.83973374225371</v>
      </c>
      <c r="Y10" s="225">
        <f t="shared" si="1"/>
        <v>164.7877490933007</v>
      </c>
    </row>
    <row r="11" spans="1:25" ht="12" customHeight="1" x14ac:dyDescent="0.25">
      <c r="A11" s="37" t="s">
        <v>82</v>
      </c>
      <c r="B11" s="226">
        <v>9.1695969742721068</v>
      </c>
      <c r="C11" s="226">
        <v>19.485433727691564</v>
      </c>
      <c r="D11" s="226">
        <v>7.6025167844828596</v>
      </c>
      <c r="E11" s="226">
        <v>8.8624085022696857</v>
      </c>
      <c r="F11" s="226">
        <v>5.1954849693883007</v>
      </c>
      <c r="G11" s="226">
        <v>5.9904566561894788</v>
      </c>
      <c r="H11" s="226">
        <v>5.3708993600446568</v>
      </c>
      <c r="I11" s="226">
        <v>4.1111207611400378</v>
      </c>
      <c r="J11" s="226">
        <v>1.7703934776911989</v>
      </c>
      <c r="K11" s="226">
        <v>2.9184663411379193</v>
      </c>
      <c r="L11" s="226">
        <v>4.4871809865036907</v>
      </c>
      <c r="M11" s="226">
        <v>1.9278790008623035</v>
      </c>
      <c r="N11" s="226">
        <v>3.9216460921039324</v>
      </c>
      <c r="O11" s="226">
        <v>4.3893683723185406</v>
      </c>
      <c r="P11" s="226">
        <v>3.4382736963165774</v>
      </c>
      <c r="Q11" s="226">
        <v>2.7832023962017294</v>
      </c>
      <c r="R11" s="226">
        <v>2.3360802877708982</v>
      </c>
      <c r="S11" s="226">
        <v>2.4398554977720659</v>
      </c>
      <c r="T11" s="226">
        <v>2.3926381616476968</v>
      </c>
      <c r="U11" s="226">
        <v>9.0677374950634597</v>
      </c>
      <c r="V11" s="226">
        <v>8.8156290492196092</v>
      </c>
      <c r="W11" s="226">
        <v>8.9507072040276032</v>
      </c>
      <c r="X11" s="226">
        <v>9.0960121810273069</v>
      </c>
      <c r="Y11" s="226">
        <v>8.5018494443949457</v>
      </c>
    </row>
    <row r="12" spans="1:25" ht="12" customHeight="1" x14ac:dyDescent="0.25">
      <c r="A12" s="37" t="s">
        <v>73</v>
      </c>
      <c r="B12" s="226">
        <v>89.082832391020077</v>
      </c>
      <c r="C12" s="226">
        <v>87.74884985057858</v>
      </c>
      <c r="D12" s="226">
        <v>95.482474293149181</v>
      </c>
      <c r="E12" s="226">
        <v>94.009898934085768</v>
      </c>
      <c r="F12" s="226">
        <v>82.887950790724815</v>
      </c>
      <c r="G12" s="226">
        <v>88.238923715173314</v>
      </c>
      <c r="H12" s="226">
        <v>86.924167445528596</v>
      </c>
      <c r="I12" s="226">
        <v>82.373797455991721</v>
      </c>
      <c r="J12" s="226">
        <v>85.216160333197237</v>
      </c>
      <c r="K12" s="226">
        <v>96.153393952965175</v>
      </c>
      <c r="L12" s="226">
        <v>96.375201796715402</v>
      </c>
      <c r="M12" s="226">
        <v>92.231386343610836</v>
      </c>
      <c r="N12" s="226">
        <v>94.95144058921214</v>
      </c>
      <c r="O12" s="226">
        <v>112.66268923055689</v>
      </c>
      <c r="P12" s="226">
        <v>104.62583640850521</v>
      </c>
      <c r="Q12" s="226">
        <v>107.56491931684852</v>
      </c>
      <c r="R12" s="226">
        <v>105.706920625029</v>
      </c>
      <c r="S12" s="226">
        <v>119.12757750378722</v>
      </c>
      <c r="T12" s="226">
        <v>119.52814552767882</v>
      </c>
      <c r="U12" s="226">
        <v>116.04865517236802</v>
      </c>
      <c r="V12" s="226">
        <v>121.99285169907571</v>
      </c>
      <c r="W12" s="226">
        <v>122.51376086229854</v>
      </c>
      <c r="X12" s="226">
        <v>96.10885156757702</v>
      </c>
      <c r="Y12" s="226">
        <v>98.247841443456807</v>
      </c>
    </row>
    <row r="13" spans="1:2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4.0318920724801786E-3</v>
      </c>
      <c r="O13" s="226">
        <v>7.9917860722378241E-3</v>
      </c>
      <c r="P13" s="226">
        <v>1.202367814471454E-2</v>
      </c>
      <c r="Q13" s="226">
        <v>1.5983572144483739E-2</v>
      </c>
      <c r="R13" s="226">
        <v>6.9982126686696039E-2</v>
      </c>
      <c r="S13" s="226">
        <v>6.9982126686653073E-2</v>
      </c>
      <c r="T13" s="226">
        <v>6.9982126686655488E-2</v>
      </c>
      <c r="U13" s="226">
        <v>6.9982126686571458E-2</v>
      </c>
      <c r="V13" s="226">
        <v>6.9982126686557761E-2</v>
      </c>
      <c r="W13" s="226">
        <v>6.7966180650308308E-2</v>
      </c>
      <c r="X13" s="226">
        <v>6.6022232686790985E-2</v>
      </c>
      <c r="Y13" s="226">
        <v>5.3998554542083209E-2</v>
      </c>
    </row>
    <row r="14" spans="1:2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1.4272142199922504</v>
      </c>
      <c r="M14" s="226">
        <v>1.547037086179329</v>
      </c>
      <c r="N14" s="226">
        <v>2.1496187310419783</v>
      </c>
      <c r="O14" s="226">
        <v>2.9004623237088247</v>
      </c>
      <c r="P14" s="226">
        <v>4.6444672181560458</v>
      </c>
      <c r="Q14" s="226">
        <v>6.2153683766358787</v>
      </c>
      <c r="R14" s="226">
        <v>8.134379544151221</v>
      </c>
      <c r="S14" s="226">
        <v>8.500388435475589</v>
      </c>
      <c r="T14" s="226">
        <v>7.943733996673922</v>
      </c>
      <c r="U14" s="226">
        <v>8.619479165527423</v>
      </c>
      <c r="V14" s="226">
        <v>8.8243241518785087</v>
      </c>
      <c r="W14" s="226">
        <v>4.9753073778008208</v>
      </c>
      <c r="X14" s="226">
        <v>1.7622531210832373</v>
      </c>
      <c r="Y14" s="226">
        <v>1.8284698944416158</v>
      </c>
    </row>
    <row r="15" spans="1:25" ht="12" customHeight="1" x14ac:dyDescent="0.25">
      <c r="A15" s="38" t="s">
        <v>40</v>
      </c>
      <c r="B15" s="227">
        <v>83.6260511943876</v>
      </c>
      <c r="C15" s="227">
        <v>83.911243586455399</v>
      </c>
      <c r="D15" s="227">
        <v>78.74496996141869</v>
      </c>
      <c r="E15" s="227">
        <v>68.297637638509926</v>
      </c>
      <c r="F15" s="227">
        <v>75.854077509934569</v>
      </c>
      <c r="G15" s="227">
        <v>75.988976248577956</v>
      </c>
      <c r="H15" s="227">
        <v>85.237946272599473</v>
      </c>
      <c r="I15" s="227">
        <v>84.005271054102508</v>
      </c>
      <c r="J15" s="227">
        <v>82.702698049213211</v>
      </c>
      <c r="K15" s="227">
        <v>69.260675022928126</v>
      </c>
      <c r="L15" s="227">
        <v>84.597996794281244</v>
      </c>
      <c r="M15" s="227">
        <v>77.872334849253562</v>
      </c>
      <c r="N15" s="227">
        <v>72.915420685449433</v>
      </c>
      <c r="O15" s="227">
        <v>66.155176874992407</v>
      </c>
      <c r="P15" s="227">
        <v>70.692256648299946</v>
      </c>
      <c r="Q15" s="227">
        <v>70.500983030854314</v>
      </c>
      <c r="R15" s="227">
        <v>72.200974609395857</v>
      </c>
      <c r="S15" s="227">
        <v>65.739410107615285</v>
      </c>
      <c r="T15" s="227">
        <v>64.68222998926187</v>
      </c>
      <c r="U15" s="227">
        <v>61.384501762045318</v>
      </c>
      <c r="V15" s="227">
        <v>57.59127462773634</v>
      </c>
      <c r="W15" s="227">
        <v>59.746667075599269</v>
      </c>
      <c r="X15" s="227">
        <v>62.806594639879371</v>
      </c>
      <c r="Y15" s="227">
        <v>56.155589756465275</v>
      </c>
    </row>
    <row r="16" spans="1:25" ht="12" customHeight="1" x14ac:dyDescent="0.25">
      <c r="A16" s="39" t="s">
        <v>97</v>
      </c>
      <c r="B16" s="228">
        <f t="shared" ref="B16:Y16" si="2">SUM(B17:B26)</f>
        <v>1781.9220987676338</v>
      </c>
      <c r="C16" s="228">
        <f t="shared" si="2"/>
        <v>1793.7314761149751</v>
      </c>
      <c r="D16" s="228">
        <f t="shared" si="2"/>
        <v>1747.5148106713691</v>
      </c>
      <c r="E16" s="228">
        <f t="shared" si="2"/>
        <v>1787.3245100553395</v>
      </c>
      <c r="F16" s="228">
        <f t="shared" si="2"/>
        <v>1635.1175654215299</v>
      </c>
      <c r="G16" s="228">
        <f t="shared" si="2"/>
        <v>1722.2335676704465</v>
      </c>
      <c r="H16" s="228">
        <f t="shared" si="2"/>
        <v>1740.722967110981</v>
      </c>
      <c r="I16" s="228">
        <f t="shared" si="2"/>
        <v>1682.0002918270288</v>
      </c>
      <c r="J16" s="228">
        <f t="shared" si="2"/>
        <v>1662.6326495571386</v>
      </c>
      <c r="K16" s="228">
        <f t="shared" si="2"/>
        <v>2028.6864214184347</v>
      </c>
      <c r="L16" s="228">
        <f t="shared" si="2"/>
        <v>2258.8243677548185</v>
      </c>
      <c r="M16" s="228">
        <f t="shared" si="2"/>
        <v>2110.072534413247</v>
      </c>
      <c r="N16" s="228">
        <f t="shared" si="2"/>
        <v>2168.5494486136495</v>
      </c>
      <c r="O16" s="228">
        <f t="shared" si="2"/>
        <v>2316.8940152577447</v>
      </c>
      <c r="P16" s="228">
        <f t="shared" si="2"/>
        <v>2310.488359628876</v>
      </c>
      <c r="Q16" s="228">
        <f t="shared" si="2"/>
        <v>2310.5601963046643</v>
      </c>
      <c r="R16" s="228">
        <f t="shared" si="2"/>
        <v>2339.9260578647891</v>
      </c>
      <c r="S16" s="228">
        <f t="shared" si="2"/>
        <v>2252.0696072231062</v>
      </c>
      <c r="T16" s="228">
        <f t="shared" si="2"/>
        <v>2283.2386293699292</v>
      </c>
      <c r="U16" s="228">
        <f t="shared" si="2"/>
        <v>2220.1775769547075</v>
      </c>
      <c r="V16" s="228">
        <f t="shared" si="2"/>
        <v>2192.0331308999289</v>
      </c>
      <c r="W16" s="228">
        <f t="shared" si="2"/>
        <v>2328.4521084199118</v>
      </c>
      <c r="X16" s="228">
        <f t="shared" si="2"/>
        <v>2090.8396786115673</v>
      </c>
      <c r="Y16" s="228">
        <f t="shared" si="2"/>
        <v>1967.1992442820772</v>
      </c>
    </row>
    <row r="17" spans="1:25" ht="12" customHeight="1" x14ac:dyDescent="0.25">
      <c r="A17" s="46" t="s">
        <v>28</v>
      </c>
      <c r="B17" s="229">
        <v>57.398105055149863</v>
      </c>
      <c r="C17" s="229">
        <v>58.656441181045949</v>
      </c>
      <c r="D17" s="229">
        <v>46.127663242368463</v>
      </c>
      <c r="E17" s="229">
        <v>49.061055569210843</v>
      </c>
      <c r="F17" s="229">
        <v>58.829580040294111</v>
      </c>
      <c r="G17" s="229">
        <v>47.970156825944279</v>
      </c>
      <c r="H17" s="229">
        <v>40.052637287531475</v>
      </c>
      <c r="I17" s="229">
        <v>46.403713939440649</v>
      </c>
      <c r="J17" s="229">
        <v>46.380956408633622</v>
      </c>
      <c r="K17" s="229">
        <v>51.314109036998623</v>
      </c>
      <c r="L17" s="229">
        <v>39.875053607477788</v>
      </c>
      <c r="M17" s="229">
        <v>37.347750715619974</v>
      </c>
      <c r="N17" s="229">
        <v>34.725033216148361</v>
      </c>
      <c r="O17" s="229">
        <v>35.427660787574929</v>
      </c>
      <c r="P17" s="229">
        <v>33.293928393301002</v>
      </c>
      <c r="Q17" s="229">
        <v>37.638881832425497</v>
      </c>
      <c r="R17" s="229">
        <v>33.153146795783442</v>
      </c>
      <c r="S17" s="229">
        <v>34.418542650016015</v>
      </c>
      <c r="T17" s="229">
        <v>34.799340266235561</v>
      </c>
      <c r="U17" s="229">
        <v>32.539100352645811</v>
      </c>
      <c r="V17" s="229">
        <v>29.903736065362441</v>
      </c>
      <c r="W17" s="229">
        <v>24.899831753748281</v>
      </c>
      <c r="X17" s="229">
        <v>21.649779716254308</v>
      </c>
      <c r="Y17" s="229">
        <v>19.630026913369839</v>
      </c>
    </row>
    <row r="18" spans="1:2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</row>
    <row r="19" spans="1:25" ht="12" customHeight="1" x14ac:dyDescent="0.25">
      <c r="A19" s="46" t="s">
        <v>31</v>
      </c>
      <c r="B19" s="229">
        <v>44.332313603826094</v>
      </c>
      <c r="C19" s="229">
        <v>8.2504551566013475</v>
      </c>
      <c r="D19" s="229">
        <v>13.29271030210564</v>
      </c>
      <c r="E19" s="229">
        <v>2.7276162843083158</v>
      </c>
      <c r="F19" s="229">
        <v>2.6454491596907239</v>
      </c>
      <c r="G19" s="229">
        <v>2.9005476871637663</v>
      </c>
      <c r="H19" s="229">
        <v>4.3534946359495352</v>
      </c>
      <c r="I19" s="229">
        <v>2.3819921992835704</v>
      </c>
      <c r="J19" s="229">
        <v>4.1649692459581216</v>
      </c>
      <c r="K19" s="229">
        <v>35.145177779755954</v>
      </c>
      <c r="L19" s="229">
        <v>32.672602103082106</v>
      </c>
      <c r="M19" s="229">
        <v>40.400634107619588</v>
      </c>
      <c r="N19" s="229">
        <v>40.314276532214237</v>
      </c>
      <c r="O19" s="229">
        <v>43.289207792884227</v>
      </c>
      <c r="P19" s="229">
        <v>50.978979851840201</v>
      </c>
      <c r="Q19" s="229">
        <v>52.556879579960246</v>
      </c>
      <c r="R19" s="229">
        <v>42.301579719298218</v>
      </c>
      <c r="S19" s="229">
        <v>51.386960738606099</v>
      </c>
      <c r="T19" s="229">
        <v>74.775548979490068</v>
      </c>
      <c r="U19" s="229">
        <v>81.800761197517332</v>
      </c>
      <c r="V19" s="229">
        <v>77.770668319331463</v>
      </c>
      <c r="W19" s="229">
        <v>75.360690990781947</v>
      </c>
      <c r="X19" s="229">
        <v>77.083832957930142</v>
      </c>
      <c r="Y19" s="229">
        <v>94.934955588712882</v>
      </c>
    </row>
    <row r="20" spans="1:25" ht="12" customHeight="1" x14ac:dyDescent="0.25">
      <c r="A20" s="46" t="s">
        <v>82</v>
      </c>
      <c r="B20" s="229">
        <v>69.773383438595545</v>
      </c>
      <c r="C20" s="229">
        <v>137.1422307289466</v>
      </c>
      <c r="D20" s="229">
        <v>63.120310852513434</v>
      </c>
      <c r="E20" s="229">
        <v>39.707655924540902</v>
      </c>
      <c r="F20" s="229">
        <v>56.19710775998594</v>
      </c>
      <c r="G20" s="229">
        <v>55.072326254964985</v>
      </c>
      <c r="H20" s="229">
        <v>48.904632566956884</v>
      </c>
      <c r="I20" s="229">
        <v>43.65918478821699</v>
      </c>
      <c r="J20" s="229">
        <v>18.972007576887904</v>
      </c>
      <c r="K20" s="229">
        <v>23.142585608512384</v>
      </c>
      <c r="L20" s="229">
        <v>39.499444495829657</v>
      </c>
      <c r="M20" s="229">
        <v>21.056108123367736</v>
      </c>
      <c r="N20" s="229">
        <v>38.038730868896565</v>
      </c>
      <c r="O20" s="229">
        <v>42.240369142842539</v>
      </c>
      <c r="P20" s="229">
        <v>37.255964446398572</v>
      </c>
      <c r="Q20" s="229">
        <v>28.725953903569625</v>
      </c>
      <c r="R20" s="229">
        <v>27.350050285630264</v>
      </c>
      <c r="S20" s="229">
        <v>27.1039577351948</v>
      </c>
      <c r="T20" s="229">
        <v>25.969636075384678</v>
      </c>
      <c r="U20" s="229">
        <v>87.897316173302173</v>
      </c>
      <c r="V20" s="229">
        <v>81.400169037453409</v>
      </c>
      <c r="W20" s="229">
        <v>82.771123946887457</v>
      </c>
      <c r="X20" s="229">
        <v>86.048526527459032</v>
      </c>
      <c r="Y20" s="229">
        <v>79.896768824849801</v>
      </c>
    </row>
    <row r="21" spans="1:25" ht="12" customHeight="1" x14ac:dyDescent="0.25">
      <c r="A21" s="46" t="s">
        <v>32</v>
      </c>
      <c r="B21" s="229">
        <v>145.31694299231788</v>
      </c>
      <c r="C21" s="229">
        <v>191.21176930157074</v>
      </c>
      <c r="D21" s="229">
        <v>141.23587708996627</v>
      </c>
      <c r="E21" s="229">
        <v>146.40263746167756</v>
      </c>
      <c r="F21" s="229">
        <v>120.8567590618227</v>
      </c>
      <c r="G21" s="229">
        <v>137.40549825459897</v>
      </c>
      <c r="H21" s="229">
        <v>116.77285723017079</v>
      </c>
      <c r="I21" s="229">
        <v>94.270870017016776</v>
      </c>
      <c r="J21" s="229">
        <v>83.69516109430748</v>
      </c>
      <c r="K21" s="229">
        <v>64.400670414689429</v>
      </c>
      <c r="L21" s="229">
        <v>64.082357981825211</v>
      </c>
      <c r="M21" s="229">
        <v>35.128913598064642</v>
      </c>
      <c r="N21" s="229">
        <v>35.676779973671998</v>
      </c>
      <c r="O21" s="229">
        <v>25.538784680693791</v>
      </c>
      <c r="P21" s="229">
        <v>16.424990457648182</v>
      </c>
      <c r="Q21" s="229">
        <v>16.73339733836594</v>
      </c>
      <c r="R21" s="229">
        <v>13.140884126029245</v>
      </c>
      <c r="S21" s="229">
        <v>13.853801205070139</v>
      </c>
      <c r="T21" s="229">
        <v>14.246729110934027</v>
      </c>
      <c r="U21" s="229">
        <v>12.310607418720481</v>
      </c>
      <c r="V21" s="229">
        <v>11.88013788324584</v>
      </c>
      <c r="W21" s="229">
        <v>10.977238559340499</v>
      </c>
      <c r="X21" s="229">
        <v>12.464986910129838</v>
      </c>
      <c r="Y21" s="229">
        <v>8.9617559774808129</v>
      </c>
    </row>
    <row r="22" spans="1:25" ht="12" customHeight="1" x14ac:dyDescent="0.25">
      <c r="A22" s="46" t="s">
        <v>33</v>
      </c>
      <c r="B22" s="229">
        <v>114.95692137846736</v>
      </c>
      <c r="C22" s="229">
        <v>28.166493259246128</v>
      </c>
      <c r="D22" s="229">
        <v>30.070547668067107</v>
      </c>
      <c r="E22" s="229">
        <v>30.783728980531546</v>
      </c>
      <c r="F22" s="229">
        <v>8.1337974350185434</v>
      </c>
      <c r="G22" s="229">
        <v>13.191871380045093</v>
      </c>
      <c r="H22" s="229">
        <v>11.550545923778273</v>
      </c>
      <c r="I22" s="229">
        <v>9.8895765175154295</v>
      </c>
      <c r="J22" s="229">
        <v>6.9346843083064202</v>
      </c>
      <c r="K22" s="229">
        <v>527.38150911196578</v>
      </c>
      <c r="L22" s="229">
        <v>596.09212269069053</v>
      </c>
      <c r="M22" s="229">
        <v>526.61881462132624</v>
      </c>
      <c r="N22" s="229">
        <v>563.55320541500907</v>
      </c>
      <c r="O22" s="229">
        <v>663.31406034969757</v>
      </c>
      <c r="P22" s="229">
        <v>717.71294694545236</v>
      </c>
      <c r="Q22" s="229">
        <v>708.18223448616607</v>
      </c>
      <c r="R22" s="229">
        <v>749.26531163195432</v>
      </c>
      <c r="S22" s="229">
        <v>586.43181574884727</v>
      </c>
      <c r="T22" s="229">
        <v>572.04028710446357</v>
      </c>
      <c r="U22" s="229">
        <v>448.96667167147831</v>
      </c>
      <c r="V22" s="229">
        <v>506.79886165804879</v>
      </c>
      <c r="W22" s="229">
        <v>564.0832351292737</v>
      </c>
      <c r="X22" s="229">
        <v>473.15209112135005</v>
      </c>
      <c r="Y22" s="229">
        <v>391.21977344795926</v>
      </c>
    </row>
    <row r="23" spans="1:25" ht="12" customHeight="1" x14ac:dyDescent="0.25">
      <c r="A23" s="46" t="s">
        <v>73</v>
      </c>
      <c r="B23" s="229">
        <v>996.84568516497131</v>
      </c>
      <c r="C23" s="229">
        <v>1004.5608703117838</v>
      </c>
      <c r="D23" s="229">
        <v>1077.0377539563774</v>
      </c>
      <c r="E23" s="229">
        <v>1093.0738673920271</v>
      </c>
      <c r="F23" s="229">
        <v>908.76297161049695</v>
      </c>
      <c r="G23" s="229">
        <v>939.28762474515372</v>
      </c>
      <c r="H23" s="229">
        <v>965.04851901477389</v>
      </c>
      <c r="I23" s="229">
        <v>947.85412919749456</v>
      </c>
      <c r="J23" s="229">
        <v>908.78243279327796</v>
      </c>
      <c r="K23" s="229">
        <v>686.38517365040423</v>
      </c>
      <c r="L23" s="229">
        <v>810.63311936414402</v>
      </c>
      <c r="M23" s="229">
        <v>779.87739852505376</v>
      </c>
      <c r="N23" s="229">
        <v>800.4047082110701</v>
      </c>
      <c r="O23" s="229">
        <v>826.86174206289695</v>
      </c>
      <c r="P23" s="229">
        <v>817.17510596104808</v>
      </c>
      <c r="Q23" s="229">
        <v>839.77384945258007</v>
      </c>
      <c r="R23" s="229">
        <v>847.71272103506021</v>
      </c>
      <c r="S23" s="229">
        <v>958.54947369852573</v>
      </c>
      <c r="T23" s="229">
        <v>956.9264797220859</v>
      </c>
      <c r="U23" s="229">
        <v>967.33030442188215</v>
      </c>
      <c r="V23" s="229">
        <v>932.34436086007292</v>
      </c>
      <c r="W23" s="229">
        <v>974.8200660668922</v>
      </c>
      <c r="X23" s="229">
        <v>870.64926511222427</v>
      </c>
      <c r="Y23" s="229">
        <v>872.9654766200124</v>
      </c>
    </row>
    <row r="24" spans="1:25" ht="12" customHeight="1" x14ac:dyDescent="0.25">
      <c r="A24" s="46" t="s">
        <v>36</v>
      </c>
      <c r="B24" s="229">
        <v>10.435395820747603</v>
      </c>
      <c r="C24" s="229">
        <v>24.002683390116534</v>
      </c>
      <c r="D24" s="229">
        <v>27.7417095341699</v>
      </c>
      <c r="E24" s="229">
        <v>31.96133962927787</v>
      </c>
      <c r="F24" s="229">
        <v>26.831547131262248</v>
      </c>
      <c r="G24" s="229">
        <v>19.568736082888446</v>
      </c>
      <c r="H24" s="229">
        <v>16.015586238283781</v>
      </c>
      <c r="I24" s="229">
        <v>18.860064051232406</v>
      </c>
      <c r="J24" s="229">
        <v>18.908027699511738</v>
      </c>
      <c r="K24" s="229">
        <v>10.88948070438148</v>
      </c>
      <c r="L24" s="229">
        <v>11.331668425851564</v>
      </c>
      <c r="M24" s="229">
        <v>10.588211044772194</v>
      </c>
      <c r="N24" s="229">
        <v>9.579479718049658</v>
      </c>
      <c r="O24" s="229">
        <v>9.5171603597381189</v>
      </c>
      <c r="P24" s="229">
        <v>8.1504434387833591</v>
      </c>
      <c r="Q24" s="229">
        <v>7.3015746318818966</v>
      </c>
      <c r="R24" s="229">
        <v>7.2700442870999922</v>
      </c>
      <c r="S24" s="229">
        <v>7.6351291721346479</v>
      </c>
      <c r="T24" s="229">
        <v>7.6018178880386289</v>
      </c>
      <c r="U24" s="229">
        <v>6.5904643721450951</v>
      </c>
      <c r="V24" s="229">
        <v>6.0201695739422947</v>
      </c>
      <c r="W24" s="229">
        <v>7.7461729377711972</v>
      </c>
      <c r="X24" s="229">
        <v>6.9828125488972121</v>
      </c>
      <c r="Y24" s="229">
        <v>7.3846675908594506</v>
      </c>
    </row>
    <row r="25" spans="1:25" ht="12" customHeight="1" x14ac:dyDescent="0.25">
      <c r="A25" s="46" t="s">
        <v>38</v>
      </c>
      <c r="B25" s="229">
        <v>117.86258395701348</v>
      </c>
      <c r="C25" s="229">
        <v>120.11655757749642</v>
      </c>
      <c r="D25" s="229">
        <v>131.71706536485283</v>
      </c>
      <c r="E25" s="229">
        <v>159.38982676899965</v>
      </c>
      <c r="F25" s="229">
        <v>181.95885801257452</v>
      </c>
      <c r="G25" s="229">
        <v>204.54081185819396</v>
      </c>
      <c r="H25" s="229">
        <v>223.47608061507802</v>
      </c>
      <c r="I25" s="229">
        <v>240.60473603498394</v>
      </c>
      <c r="J25" s="229">
        <v>251.58314595141442</v>
      </c>
      <c r="K25" s="229">
        <v>276.22924847591275</v>
      </c>
      <c r="L25" s="229">
        <v>310.29052847956524</v>
      </c>
      <c r="M25" s="229">
        <v>310.5915047588465</v>
      </c>
      <c r="N25" s="229">
        <v>296.71642496846738</v>
      </c>
      <c r="O25" s="229">
        <v>348.30762648191774</v>
      </c>
      <c r="P25" s="229">
        <v>342.70260681111131</v>
      </c>
      <c r="Q25" s="229">
        <v>334.9463586063971</v>
      </c>
      <c r="R25" s="229">
        <v>340.19802008761263</v>
      </c>
      <c r="S25" s="229">
        <v>344.313482258546</v>
      </c>
      <c r="T25" s="229">
        <v>350.1356372689404</v>
      </c>
      <c r="U25" s="229">
        <v>316.92748195308053</v>
      </c>
      <c r="V25" s="229">
        <v>290.49479285880074</v>
      </c>
      <c r="W25" s="229">
        <v>329.10093132882179</v>
      </c>
      <c r="X25" s="229">
        <v>323.57480680509366</v>
      </c>
      <c r="Y25" s="229">
        <v>323.74179562963349</v>
      </c>
    </row>
    <row r="26" spans="1:25" ht="12" customHeight="1" x14ac:dyDescent="0.25">
      <c r="A26" s="46" t="s">
        <v>39</v>
      </c>
      <c r="B26" s="229">
        <v>225.00076735654471</v>
      </c>
      <c r="C26" s="229">
        <v>221.62397520816762</v>
      </c>
      <c r="D26" s="229">
        <v>217.1711726609484</v>
      </c>
      <c r="E26" s="229">
        <v>234.21678204476569</v>
      </c>
      <c r="F26" s="229">
        <v>270.9014952103845</v>
      </c>
      <c r="G26" s="229">
        <v>302.29599458149318</v>
      </c>
      <c r="H26" s="229">
        <v>314.54861359845836</v>
      </c>
      <c r="I26" s="229">
        <v>278.07602508184425</v>
      </c>
      <c r="J26" s="229">
        <v>323.21126447884109</v>
      </c>
      <c r="K26" s="229">
        <v>353.79846663581395</v>
      </c>
      <c r="L26" s="229">
        <v>354.34747060635243</v>
      </c>
      <c r="M26" s="229">
        <v>348.46319891857684</v>
      </c>
      <c r="N26" s="229">
        <v>349.54080971012218</v>
      </c>
      <c r="O26" s="229">
        <v>322.39740359949894</v>
      </c>
      <c r="P26" s="229">
        <v>286.79339332329295</v>
      </c>
      <c r="Q26" s="229">
        <v>284.70106647331767</v>
      </c>
      <c r="R26" s="229">
        <v>279.53429989632053</v>
      </c>
      <c r="S26" s="229">
        <v>228.37644401616569</v>
      </c>
      <c r="T26" s="229">
        <v>246.74315295435636</v>
      </c>
      <c r="U26" s="229">
        <v>265.81486939393562</v>
      </c>
      <c r="V26" s="229">
        <v>255.42023464367099</v>
      </c>
      <c r="W26" s="229">
        <v>258.69281770639458</v>
      </c>
      <c r="X26" s="229">
        <v>219.2335769122289</v>
      </c>
      <c r="Y26" s="229">
        <v>168.46402368919937</v>
      </c>
    </row>
    <row r="27" spans="1:25" ht="12" customHeight="1" x14ac:dyDescent="0.25">
      <c r="A27" s="39" t="s">
        <v>98</v>
      </c>
      <c r="B27" s="228">
        <f t="shared" ref="B27:Y27" si="3">SUM(B28:B37)</f>
        <v>3321.7750611205665</v>
      </c>
      <c r="C27" s="228">
        <f t="shared" si="3"/>
        <v>3262.0771382715157</v>
      </c>
      <c r="D27" s="228">
        <f t="shared" si="3"/>
        <v>3262.4713735793175</v>
      </c>
      <c r="E27" s="228">
        <f t="shared" si="3"/>
        <v>3359.1995359967063</v>
      </c>
      <c r="F27" s="228">
        <f t="shared" si="3"/>
        <v>3164.1655365518563</v>
      </c>
      <c r="G27" s="228">
        <f t="shared" si="3"/>
        <v>3087.2949365920231</v>
      </c>
      <c r="H27" s="228">
        <f t="shared" si="3"/>
        <v>3130.3908763690679</v>
      </c>
      <c r="I27" s="228">
        <f t="shared" si="3"/>
        <v>3025.9107553890981</v>
      </c>
      <c r="J27" s="228">
        <f t="shared" si="3"/>
        <v>2998.9939111555982</v>
      </c>
      <c r="K27" s="228">
        <f t="shared" si="3"/>
        <v>2458.4833077842222</v>
      </c>
      <c r="L27" s="228">
        <f t="shared" si="3"/>
        <v>2780.097428045895</v>
      </c>
      <c r="M27" s="228">
        <f t="shared" si="3"/>
        <v>2807.1985723687631</v>
      </c>
      <c r="N27" s="228">
        <f t="shared" si="3"/>
        <v>2739.1920076998326</v>
      </c>
      <c r="O27" s="228">
        <f t="shared" si="3"/>
        <v>2775.7721571124985</v>
      </c>
      <c r="P27" s="228">
        <f t="shared" si="3"/>
        <v>2711.8110208651328</v>
      </c>
      <c r="Q27" s="228">
        <f t="shared" si="3"/>
        <v>2736.2843083868606</v>
      </c>
      <c r="R27" s="228">
        <f t="shared" si="3"/>
        <v>2738.0545419945947</v>
      </c>
      <c r="S27" s="228">
        <f t="shared" si="3"/>
        <v>2707.5415748720807</v>
      </c>
      <c r="T27" s="228">
        <f t="shared" si="3"/>
        <v>2805.7228904065269</v>
      </c>
      <c r="U27" s="228">
        <f t="shared" si="3"/>
        <v>2813.2062694458691</v>
      </c>
      <c r="V27" s="228">
        <f t="shared" si="3"/>
        <v>2685.0307668748255</v>
      </c>
      <c r="W27" s="228">
        <f t="shared" si="3"/>
        <v>2809.02647703909</v>
      </c>
      <c r="X27" s="228">
        <f t="shared" si="3"/>
        <v>2553.8045944334444</v>
      </c>
      <c r="Y27" s="228">
        <f t="shared" si="3"/>
        <v>2423.5231747868334</v>
      </c>
    </row>
    <row r="28" spans="1:25" ht="12" customHeight="1" x14ac:dyDescent="0.25">
      <c r="A28" s="18" t="s">
        <v>28</v>
      </c>
      <c r="B28" s="230">
        <v>167.45524609136606</v>
      </c>
      <c r="C28" s="230">
        <v>125.15328898186213</v>
      </c>
      <c r="D28" s="230">
        <v>111.99652464838941</v>
      </c>
      <c r="E28" s="230">
        <v>83.792456400719701</v>
      </c>
      <c r="F28" s="230">
        <v>93.382737616569955</v>
      </c>
      <c r="G28" s="230">
        <v>113.0350668163037</v>
      </c>
      <c r="H28" s="230">
        <v>118.949394227767</v>
      </c>
      <c r="I28" s="230">
        <v>117.13965589221546</v>
      </c>
      <c r="J28" s="230">
        <v>126.11382956065847</v>
      </c>
      <c r="K28" s="230">
        <v>96.111853473038735</v>
      </c>
      <c r="L28" s="230">
        <v>130.55251657429329</v>
      </c>
      <c r="M28" s="230">
        <v>133.44523539643643</v>
      </c>
      <c r="N28" s="230">
        <v>137.80708480585696</v>
      </c>
      <c r="O28" s="230">
        <v>172.29856350022209</v>
      </c>
      <c r="P28" s="230">
        <v>174.33091391830922</v>
      </c>
      <c r="Q28" s="230">
        <v>181.70895335417924</v>
      </c>
      <c r="R28" s="230">
        <v>174.38809365187677</v>
      </c>
      <c r="S28" s="230">
        <v>164.59920524857077</v>
      </c>
      <c r="T28" s="230">
        <v>179.55483290203091</v>
      </c>
      <c r="U28" s="230">
        <v>182.40002125858607</v>
      </c>
      <c r="V28" s="230">
        <v>148.9441922216333</v>
      </c>
      <c r="W28" s="230">
        <v>162.10025751892007</v>
      </c>
      <c r="X28" s="230">
        <v>131.85100977876382</v>
      </c>
      <c r="Y28" s="230">
        <v>115.21377513479274</v>
      </c>
    </row>
    <row r="29" spans="1:25" ht="12" customHeight="1" x14ac:dyDescent="0.25">
      <c r="A29" s="18" t="s">
        <v>42</v>
      </c>
      <c r="B29" s="230">
        <v>122.69413214017121</v>
      </c>
      <c r="C29" s="230">
        <v>150.06063389978061</v>
      </c>
      <c r="D29" s="230">
        <v>177.23618114792251</v>
      </c>
      <c r="E29" s="230">
        <v>211.58192526265239</v>
      </c>
      <c r="F29" s="230">
        <v>105.6307485968056</v>
      </c>
      <c r="G29" s="230">
        <v>61.554756245402046</v>
      </c>
      <c r="H29" s="230">
        <v>0</v>
      </c>
      <c r="I29" s="230">
        <v>0</v>
      </c>
      <c r="J29" s="230">
        <v>0</v>
      </c>
      <c r="K29" s="230">
        <v>0</v>
      </c>
      <c r="L29" s="230">
        <v>0</v>
      </c>
      <c r="M29" s="230">
        <v>0</v>
      </c>
      <c r="N29" s="230">
        <v>0</v>
      </c>
      <c r="O29" s="230">
        <v>3.9889267512659572</v>
      </c>
      <c r="P29" s="230">
        <v>4.028957621240604</v>
      </c>
      <c r="Q29" s="230">
        <v>4.028957621243987</v>
      </c>
      <c r="R29" s="230">
        <v>4.0289576212380052</v>
      </c>
      <c r="S29" s="230">
        <v>3.7394810241353311</v>
      </c>
      <c r="T29" s="230">
        <v>3.1815477114876192</v>
      </c>
      <c r="U29" s="230">
        <v>4.5733186560751156</v>
      </c>
      <c r="V29" s="230">
        <v>3.2609724853342898</v>
      </c>
      <c r="W29" s="230">
        <v>5.1274791694739061</v>
      </c>
      <c r="X29" s="230">
        <v>3.4516569607406669</v>
      </c>
      <c r="Y29" s="230">
        <v>3.1491893321967162</v>
      </c>
    </row>
    <row r="30" spans="1:25" ht="12" customHeight="1" x14ac:dyDescent="0.25">
      <c r="A30" s="18" t="s">
        <v>31</v>
      </c>
      <c r="B30" s="230">
        <v>21.049669765366176</v>
      </c>
      <c r="C30" s="230">
        <v>6.155353938232107</v>
      </c>
      <c r="D30" s="230">
        <v>7.0248677598873863</v>
      </c>
      <c r="E30" s="230">
        <v>3.7060436289109218</v>
      </c>
      <c r="F30" s="230">
        <v>1.609649246860982</v>
      </c>
      <c r="G30" s="230">
        <v>1.7461843356802329</v>
      </c>
      <c r="H30" s="230">
        <v>2.6174988545443032</v>
      </c>
      <c r="I30" s="230">
        <v>1.4786861745782602</v>
      </c>
      <c r="J30" s="230">
        <v>1.8795927312974363</v>
      </c>
      <c r="K30" s="230">
        <v>32.310110526053961</v>
      </c>
      <c r="L30" s="230">
        <v>29.429811672487869</v>
      </c>
      <c r="M30" s="230">
        <v>35.53771926758219</v>
      </c>
      <c r="N30" s="230">
        <v>37.113436170943125</v>
      </c>
      <c r="O30" s="230">
        <v>41.217127329189843</v>
      </c>
      <c r="P30" s="230">
        <v>49.105291192093475</v>
      </c>
      <c r="Q30" s="230">
        <v>48.637776655216861</v>
      </c>
      <c r="R30" s="230">
        <v>41.311598130361538</v>
      </c>
      <c r="S30" s="230">
        <v>38.9411496891056</v>
      </c>
      <c r="T30" s="230">
        <v>56.481308196019071</v>
      </c>
      <c r="U30" s="230">
        <v>56.610085710307594</v>
      </c>
      <c r="V30" s="230">
        <v>55.908539741750715</v>
      </c>
      <c r="W30" s="230">
        <v>55.816523417640546</v>
      </c>
      <c r="X30" s="230">
        <v>56.020673124444833</v>
      </c>
      <c r="Y30" s="230">
        <v>61.538315876099198</v>
      </c>
    </row>
    <row r="31" spans="1:25" ht="12" customHeight="1" x14ac:dyDescent="0.25">
      <c r="A31" s="18" t="s">
        <v>82</v>
      </c>
      <c r="B31" s="230">
        <v>79.301709479080586</v>
      </c>
      <c r="C31" s="230">
        <v>125.1961081946132</v>
      </c>
      <c r="D31" s="230">
        <v>80.227288912536835</v>
      </c>
      <c r="E31" s="230">
        <v>65.283236509914275</v>
      </c>
      <c r="F31" s="230">
        <v>54.50719959908038</v>
      </c>
      <c r="G31" s="230">
        <v>51.981996717129874</v>
      </c>
      <c r="H31" s="230">
        <v>43.742297400107027</v>
      </c>
      <c r="I31" s="230">
        <v>40.376436292860085</v>
      </c>
      <c r="J31" s="230">
        <v>26.515858204883557</v>
      </c>
      <c r="K31" s="230">
        <v>31.140589364218222</v>
      </c>
      <c r="L31" s="230">
        <v>45.664732812738279</v>
      </c>
      <c r="M31" s="230">
        <v>33.369937303388205</v>
      </c>
      <c r="N31" s="230">
        <v>47.596087037566015</v>
      </c>
      <c r="O31" s="230">
        <v>53.109083493392532</v>
      </c>
      <c r="P31" s="230">
        <v>45.581182441191977</v>
      </c>
      <c r="Q31" s="230">
        <v>45.789251314348107</v>
      </c>
      <c r="R31" s="230">
        <v>43.410582973159407</v>
      </c>
      <c r="S31" s="230">
        <v>44.052780261241431</v>
      </c>
      <c r="T31" s="230">
        <v>43.681574419160945</v>
      </c>
      <c r="U31" s="230">
        <v>114.73646962408237</v>
      </c>
      <c r="V31" s="230">
        <v>108.33733311646677</v>
      </c>
      <c r="W31" s="230">
        <v>111.82620683211449</v>
      </c>
      <c r="X31" s="230">
        <v>114.33239263338913</v>
      </c>
      <c r="Y31" s="230">
        <v>106.09115293995143</v>
      </c>
    </row>
    <row r="32" spans="1:25" ht="12" customHeight="1" x14ac:dyDescent="0.25">
      <c r="A32" s="18" t="s">
        <v>32</v>
      </c>
      <c r="B32" s="230">
        <v>113.44138150821554</v>
      </c>
      <c r="C32" s="230">
        <v>131.09286625453808</v>
      </c>
      <c r="D32" s="230">
        <v>95.549928007884404</v>
      </c>
      <c r="E32" s="230">
        <v>148.97815924000759</v>
      </c>
      <c r="F32" s="230">
        <v>123.56419871913889</v>
      </c>
      <c r="G32" s="230">
        <v>125.25957163391345</v>
      </c>
      <c r="H32" s="230">
        <v>140.17456472447418</v>
      </c>
      <c r="I32" s="230">
        <v>123.77487521361876</v>
      </c>
      <c r="J32" s="230">
        <v>134.96729614645938</v>
      </c>
      <c r="K32" s="230">
        <v>121.16510491299711</v>
      </c>
      <c r="L32" s="230">
        <v>73.877410534121765</v>
      </c>
      <c r="M32" s="230">
        <v>80.173875453333693</v>
      </c>
      <c r="N32" s="230">
        <v>48.506525583518147</v>
      </c>
      <c r="O32" s="230">
        <v>36.63130229861882</v>
      </c>
      <c r="P32" s="230">
        <v>21.522280565773034</v>
      </c>
      <c r="Q32" s="230">
        <v>21.148693110943697</v>
      </c>
      <c r="R32" s="230">
        <v>17.901972095587571</v>
      </c>
      <c r="S32" s="230">
        <v>16.672682085368898</v>
      </c>
      <c r="T32" s="230">
        <v>16.498885951627628</v>
      </c>
      <c r="U32" s="230">
        <v>13.488471157315422</v>
      </c>
      <c r="V32" s="230">
        <v>13.319661195753778</v>
      </c>
      <c r="W32" s="230">
        <v>12.408347087209476</v>
      </c>
      <c r="X32" s="230">
        <v>14.022536275288802</v>
      </c>
      <c r="Y32" s="230">
        <v>9.787125336061365</v>
      </c>
    </row>
    <row r="33" spans="1:25" ht="12" customHeight="1" x14ac:dyDescent="0.25">
      <c r="A33" s="18" t="s">
        <v>33</v>
      </c>
      <c r="B33" s="230">
        <v>71.516663214528208</v>
      </c>
      <c r="C33" s="230">
        <v>63.890917851590217</v>
      </c>
      <c r="D33" s="230">
        <v>74.990426328608095</v>
      </c>
      <c r="E33" s="230">
        <v>72.849207206168515</v>
      </c>
      <c r="F33" s="230">
        <v>48.551095220957777</v>
      </c>
      <c r="G33" s="230">
        <v>58.051229575960733</v>
      </c>
      <c r="H33" s="230">
        <v>50.118195489346036</v>
      </c>
      <c r="I33" s="230">
        <v>44.73630555736964</v>
      </c>
      <c r="J33" s="230">
        <v>25.044773849291346</v>
      </c>
      <c r="K33" s="230">
        <v>32.90385474409905</v>
      </c>
      <c r="L33" s="230">
        <v>27.629390977244917</v>
      </c>
      <c r="M33" s="230">
        <v>30.775452157259789</v>
      </c>
      <c r="N33" s="230">
        <v>33.456150732849338</v>
      </c>
      <c r="O33" s="230">
        <v>28.74920726698241</v>
      </c>
      <c r="P33" s="230">
        <v>34.527838827581654</v>
      </c>
      <c r="Q33" s="230">
        <v>30.071925980467174</v>
      </c>
      <c r="R33" s="230">
        <v>26.23383092060967</v>
      </c>
      <c r="S33" s="230">
        <v>18.867609952249868</v>
      </c>
      <c r="T33" s="230">
        <v>25.403272337263012</v>
      </c>
      <c r="U33" s="230">
        <v>27.931302928718452</v>
      </c>
      <c r="V33" s="230">
        <v>28.654604201964524</v>
      </c>
      <c r="W33" s="230">
        <v>25.444222231595305</v>
      </c>
      <c r="X33" s="230">
        <v>21.144632682618173</v>
      </c>
      <c r="Y33" s="230">
        <v>22.756809220823303</v>
      </c>
    </row>
    <row r="34" spans="1:25" ht="12" customHeight="1" x14ac:dyDescent="0.25">
      <c r="A34" s="18" t="s">
        <v>73</v>
      </c>
      <c r="B34" s="230">
        <v>1150.3245755817491</v>
      </c>
      <c r="C34" s="230">
        <v>1075.6481697110073</v>
      </c>
      <c r="D34" s="230">
        <v>1127.0401159129653</v>
      </c>
      <c r="E34" s="230">
        <v>1121.815219861837</v>
      </c>
      <c r="F34" s="230">
        <v>1117.7763907936792</v>
      </c>
      <c r="G34" s="230">
        <v>1121.2298073106119</v>
      </c>
      <c r="H34" s="230">
        <v>1135.2565212083794</v>
      </c>
      <c r="I34" s="230">
        <v>1107.2854811327495</v>
      </c>
      <c r="J34" s="230">
        <v>1063.434920611794</v>
      </c>
      <c r="K34" s="230">
        <v>881.91939263049653</v>
      </c>
      <c r="L34" s="230">
        <v>1030.995887343613</v>
      </c>
      <c r="M34" s="230">
        <v>1018.6518843540238</v>
      </c>
      <c r="N34" s="230">
        <v>1027.440287151916</v>
      </c>
      <c r="O34" s="230">
        <v>1040.4924257389441</v>
      </c>
      <c r="P34" s="230">
        <v>1010.0324055817778</v>
      </c>
      <c r="Q34" s="230">
        <v>1036.8822751471489</v>
      </c>
      <c r="R34" s="230">
        <v>1072.1842332182305</v>
      </c>
      <c r="S34" s="230">
        <v>1085.8086887144309</v>
      </c>
      <c r="T34" s="230">
        <v>1086.0702147246473</v>
      </c>
      <c r="U34" s="230">
        <v>1058.1485245673066</v>
      </c>
      <c r="V34" s="230">
        <v>1048.6203986712869</v>
      </c>
      <c r="W34" s="230">
        <v>1097.3430625429455</v>
      </c>
      <c r="X34" s="230">
        <v>925.18054625426521</v>
      </c>
      <c r="Y34" s="230">
        <v>900.52559980671901</v>
      </c>
    </row>
    <row r="35" spans="1:25" ht="12" customHeight="1" x14ac:dyDescent="0.25">
      <c r="A35" s="18" t="s">
        <v>36</v>
      </c>
      <c r="B35" s="230">
        <v>280.99850728322355</v>
      </c>
      <c r="C35" s="230">
        <v>264.84770861934879</v>
      </c>
      <c r="D35" s="230">
        <v>272.21431391100833</v>
      </c>
      <c r="E35" s="230">
        <v>304.31303375647161</v>
      </c>
      <c r="F35" s="230">
        <v>294.01869567224537</v>
      </c>
      <c r="G35" s="230">
        <v>238.0447904037257</v>
      </c>
      <c r="H35" s="230">
        <v>225.26966788764454</v>
      </c>
      <c r="I35" s="230">
        <v>203.71274198105064</v>
      </c>
      <c r="J35" s="230">
        <v>208.45018978085565</v>
      </c>
      <c r="K35" s="230">
        <v>113.11599014216723</v>
      </c>
      <c r="L35" s="230">
        <v>120.48302531209065</v>
      </c>
      <c r="M35" s="230">
        <v>112.9577941800618</v>
      </c>
      <c r="N35" s="230">
        <v>101.49584065829278</v>
      </c>
      <c r="O35" s="230">
        <v>100.67669298480779</v>
      </c>
      <c r="P35" s="230">
        <v>88.274386729826958</v>
      </c>
      <c r="Q35" s="230">
        <v>78.893034909968293</v>
      </c>
      <c r="R35" s="230">
        <v>79.539092667586814</v>
      </c>
      <c r="S35" s="230">
        <v>83.474255488656638</v>
      </c>
      <c r="T35" s="230">
        <v>84.387912884966013</v>
      </c>
      <c r="U35" s="230">
        <v>74.624048848669901</v>
      </c>
      <c r="V35" s="230">
        <v>68.942152111832229</v>
      </c>
      <c r="W35" s="230">
        <v>87.914293395341645</v>
      </c>
      <c r="X35" s="230">
        <v>77.155519195103054</v>
      </c>
      <c r="Y35" s="230">
        <v>81.805106189621924</v>
      </c>
    </row>
    <row r="36" spans="1:25" ht="12" customHeight="1" x14ac:dyDescent="0.25">
      <c r="A36" s="18" t="s">
        <v>38</v>
      </c>
      <c r="B36" s="230">
        <v>101.29969997975809</v>
      </c>
      <c r="C36" s="230">
        <v>122.70943859874247</v>
      </c>
      <c r="D36" s="230">
        <v>122.63213281097921</v>
      </c>
      <c r="E36" s="230">
        <v>128.11361965645131</v>
      </c>
      <c r="F36" s="230">
        <v>111.98474349527567</v>
      </c>
      <c r="G36" s="230">
        <v>113.24455972683627</v>
      </c>
      <c r="H36" s="230">
        <v>127.32741036390573</v>
      </c>
      <c r="I36" s="230">
        <v>73.12270585802635</v>
      </c>
      <c r="J36" s="230">
        <v>117.28654313304213</v>
      </c>
      <c r="K36" s="230">
        <v>106.76730215203676</v>
      </c>
      <c r="L36" s="230">
        <v>127.01873588656952</v>
      </c>
      <c r="M36" s="230">
        <v>147.61360535256472</v>
      </c>
      <c r="N36" s="230">
        <v>128.49359058179573</v>
      </c>
      <c r="O36" s="230">
        <v>128.88682612149961</v>
      </c>
      <c r="P36" s="230">
        <v>129.92921767624625</v>
      </c>
      <c r="Q36" s="230">
        <v>133.63196261685502</v>
      </c>
      <c r="R36" s="230">
        <v>133.52867275667006</v>
      </c>
      <c r="S36" s="230">
        <v>111.56408200545332</v>
      </c>
      <c r="T36" s="230">
        <v>128.18088172504093</v>
      </c>
      <c r="U36" s="230">
        <v>134.56704889440354</v>
      </c>
      <c r="V36" s="230">
        <v>138.45531942858821</v>
      </c>
      <c r="W36" s="230">
        <v>141.36612723125873</v>
      </c>
      <c r="X36" s="230">
        <v>143.6294947192273</v>
      </c>
      <c r="Y36" s="230">
        <v>128.01378836821704</v>
      </c>
    </row>
    <row r="37" spans="1:25" ht="12" customHeight="1" x14ac:dyDescent="0.25">
      <c r="A37" s="47" t="s">
        <v>40</v>
      </c>
      <c r="B37" s="231">
        <v>1213.6934760771082</v>
      </c>
      <c r="C37" s="231">
        <v>1197.3226522218008</v>
      </c>
      <c r="D37" s="231">
        <v>1193.5595941391364</v>
      </c>
      <c r="E37" s="231">
        <v>1218.766634473573</v>
      </c>
      <c r="F37" s="231">
        <v>1213.1400775912425</v>
      </c>
      <c r="G37" s="231">
        <v>1203.1469738264593</v>
      </c>
      <c r="H37" s="231">
        <v>1286.9353262128998</v>
      </c>
      <c r="I37" s="231">
        <v>1314.2838672866296</v>
      </c>
      <c r="J37" s="231">
        <v>1295.3009071373162</v>
      </c>
      <c r="K37" s="231">
        <v>1043.0491098391149</v>
      </c>
      <c r="L37" s="231">
        <v>1194.4459169327354</v>
      </c>
      <c r="M37" s="231">
        <v>1214.6730689041124</v>
      </c>
      <c r="N37" s="231">
        <v>1177.2830049770946</v>
      </c>
      <c r="O37" s="231">
        <v>1169.7220016275755</v>
      </c>
      <c r="P37" s="231">
        <v>1154.4785463110918</v>
      </c>
      <c r="Q37" s="231">
        <v>1155.4914776764895</v>
      </c>
      <c r="R37" s="231">
        <v>1145.5275079592745</v>
      </c>
      <c r="S37" s="231">
        <v>1139.8216404028683</v>
      </c>
      <c r="T37" s="231">
        <v>1182.2824595542836</v>
      </c>
      <c r="U37" s="231">
        <v>1146.1269778004037</v>
      </c>
      <c r="V37" s="231">
        <v>1070.5875937002147</v>
      </c>
      <c r="W37" s="231">
        <v>1109.6799576125902</v>
      </c>
      <c r="X37" s="231">
        <v>1067.0161328096035</v>
      </c>
      <c r="Y37" s="231">
        <v>994.64231258235054</v>
      </c>
    </row>
    <row r="38" spans="1:25" ht="10.15" customHeight="1" x14ac:dyDescent="0.25"/>
    <row r="39" spans="1:25" ht="15" customHeight="1" x14ac:dyDescent="0.25">
      <c r="A39" s="32" t="s">
        <v>101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</row>
    <row r="40" spans="1:25" ht="10.15" customHeight="1" x14ac:dyDescent="0.25"/>
    <row r="41" spans="1:25" ht="12" customHeight="1" x14ac:dyDescent="0.25">
      <c r="A41" s="35" t="str">
        <f>$A$5</f>
        <v>All industrial sectors</v>
      </c>
      <c r="B41" s="232">
        <f t="shared" ref="B41:Y41" si="4">SUM(B42:B46,B47,B48)</f>
        <v>1</v>
      </c>
      <c r="C41" s="232">
        <f t="shared" si="4"/>
        <v>1</v>
      </c>
      <c r="D41" s="232">
        <f t="shared" si="4"/>
        <v>1</v>
      </c>
      <c r="E41" s="232">
        <f t="shared" si="4"/>
        <v>1</v>
      </c>
      <c r="F41" s="232">
        <f t="shared" si="4"/>
        <v>0.99999999999999989</v>
      </c>
      <c r="G41" s="232">
        <f t="shared" si="4"/>
        <v>1</v>
      </c>
      <c r="H41" s="232">
        <f t="shared" si="4"/>
        <v>0.99999999999999989</v>
      </c>
      <c r="I41" s="232">
        <f t="shared" si="4"/>
        <v>1</v>
      </c>
      <c r="J41" s="232">
        <f t="shared" si="4"/>
        <v>1</v>
      </c>
      <c r="K41" s="232">
        <f t="shared" si="4"/>
        <v>0.99999999999999989</v>
      </c>
      <c r="L41" s="232">
        <f t="shared" si="4"/>
        <v>1</v>
      </c>
      <c r="M41" s="232">
        <f t="shared" si="4"/>
        <v>1</v>
      </c>
      <c r="N41" s="232">
        <f t="shared" si="4"/>
        <v>1</v>
      </c>
      <c r="O41" s="232">
        <f t="shared" si="4"/>
        <v>0.99999999999999978</v>
      </c>
      <c r="P41" s="232">
        <f t="shared" si="4"/>
        <v>0.99999999999999989</v>
      </c>
      <c r="Q41" s="232">
        <f t="shared" si="4"/>
        <v>1</v>
      </c>
      <c r="R41" s="232">
        <f t="shared" si="4"/>
        <v>1</v>
      </c>
      <c r="S41" s="232">
        <f t="shared" si="4"/>
        <v>1</v>
      </c>
      <c r="T41" s="232">
        <f t="shared" si="4"/>
        <v>1</v>
      </c>
      <c r="U41" s="232">
        <f t="shared" si="4"/>
        <v>1</v>
      </c>
      <c r="V41" s="232">
        <f t="shared" si="4"/>
        <v>0.99999999999999989</v>
      </c>
      <c r="W41" s="232">
        <f t="shared" si="4"/>
        <v>0.99999999999999989</v>
      </c>
      <c r="X41" s="232">
        <f t="shared" si="4"/>
        <v>1</v>
      </c>
      <c r="Y41" s="232">
        <f t="shared" si="4"/>
        <v>1</v>
      </c>
    </row>
    <row r="42" spans="1:25" ht="12" customHeight="1" x14ac:dyDescent="0.25">
      <c r="A42" s="173" t="s">
        <v>91</v>
      </c>
      <c r="B42" s="233">
        <f t="shared" ref="B42:Y42" si="5">IF(B6=0,0,B6/B$5)</f>
        <v>7.9128520812316461E-3</v>
      </c>
      <c r="C42" s="233">
        <f t="shared" si="5"/>
        <v>7.8255560111289962E-3</v>
      </c>
      <c r="D42" s="233">
        <f t="shared" si="5"/>
        <v>7.8457563185052679E-3</v>
      </c>
      <c r="E42" s="233">
        <f t="shared" si="5"/>
        <v>8.2278840793077301E-3</v>
      </c>
      <c r="F42" s="233">
        <f t="shared" si="5"/>
        <v>9.067320549818474E-3</v>
      </c>
      <c r="G42" s="233">
        <f t="shared" si="5"/>
        <v>9.1234810753878653E-3</v>
      </c>
      <c r="H42" s="233">
        <f t="shared" si="5"/>
        <v>9.5924254599512784E-3</v>
      </c>
      <c r="I42" s="233">
        <f t="shared" si="5"/>
        <v>9.6417960720473258E-3</v>
      </c>
      <c r="J42" s="233">
        <f t="shared" si="5"/>
        <v>9.8216145778672968E-3</v>
      </c>
      <c r="K42" s="233">
        <f t="shared" si="5"/>
        <v>9.0728644493984663E-3</v>
      </c>
      <c r="L42" s="233">
        <f t="shared" si="5"/>
        <v>9.1973924854764667E-3</v>
      </c>
      <c r="M42" s="233">
        <f t="shared" si="5"/>
        <v>8.9477397874616199E-3</v>
      </c>
      <c r="N42" s="233">
        <f t="shared" si="5"/>
        <v>8.797033357288514E-3</v>
      </c>
      <c r="O42" s="233">
        <f t="shared" si="5"/>
        <v>8.6718047166575909E-3</v>
      </c>
      <c r="P42" s="233">
        <f t="shared" si="5"/>
        <v>8.6501415380860393E-3</v>
      </c>
      <c r="Q42" s="233">
        <f t="shared" si="5"/>
        <v>8.6994403263812269E-3</v>
      </c>
      <c r="R42" s="233">
        <f t="shared" si="5"/>
        <v>8.7524952044279007E-3</v>
      </c>
      <c r="S42" s="233">
        <f t="shared" si="5"/>
        <v>8.9466444351933277E-3</v>
      </c>
      <c r="T42" s="233">
        <f t="shared" si="5"/>
        <v>8.8638871054871008E-3</v>
      </c>
      <c r="U42" s="233">
        <f t="shared" si="5"/>
        <v>8.9233354945564645E-3</v>
      </c>
      <c r="V42" s="233">
        <f t="shared" si="5"/>
        <v>8.7811958367370983E-3</v>
      </c>
      <c r="W42" s="233">
        <f t="shared" si="5"/>
        <v>8.6699911784830341E-3</v>
      </c>
      <c r="X42" s="233">
        <f t="shared" si="5"/>
        <v>8.9067167832207524E-3</v>
      </c>
      <c r="Y42" s="233">
        <f t="shared" si="5"/>
        <v>8.9211900624556074E-3</v>
      </c>
    </row>
    <row r="43" spans="1:25" ht="12" customHeight="1" x14ac:dyDescent="0.25">
      <c r="A43" s="173" t="s">
        <v>92</v>
      </c>
      <c r="B43" s="233">
        <f t="shared" ref="B43:Y43" si="6">IF(B7=0,0,B7/B$5)</f>
        <v>5.402241039568643E-3</v>
      </c>
      <c r="C43" s="233">
        <f t="shared" si="6"/>
        <v>5.3245144994472421E-3</v>
      </c>
      <c r="D43" s="233">
        <f t="shared" si="6"/>
        <v>5.3459728682598451E-3</v>
      </c>
      <c r="E43" s="233">
        <f t="shared" si="6"/>
        <v>5.5156001365544239E-3</v>
      </c>
      <c r="F43" s="233">
        <f t="shared" si="6"/>
        <v>5.6722287092812324E-3</v>
      </c>
      <c r="G43" s="233">
        <f t="shared" si="6"/>
        <v>5.6979371326654074E-3</v>
      </c>
      <c r="H43" s="233">
        <f t="shared" si="6"/>
        <v>5.9695178331292155E-3</v>
      </c>
      <c r="I43" s="233">
        <f t="shared" si="6"/>
        <v>5.9425638659118905E-3</v>
      </c>
      <c r="J43" s="233">
        <f t="shared" si="6"/>
        <v>5.734681661090508E-3</v>
      </c>
      <c r="K43" s="233">
        <f t="shared" si="6"/>
        <v>5.7035368531498012E-3</v>
      </c>
      <c r="L43" s="233">
        <f t="shared" si="6"/>
        <v>6.0148897290351168E-3</v>
      </c>
      <c r="M43" s="233">
        <f t="shared" si="6"/>
        <v>5.8330157605467996E-3</v>
      </c>
      <c r="N43" s="233">
        <f t="shared" si="6"/>
        <v>5.8200010292514389E-3</v>
      </c>
      <c r="O43" s="233">
        <f t="shared" si="6"/>
        <v>5.5995464527640463E-3</v>
      </c>
      <c r="P43" s="233">
        <f t="shared" si="6"/>
        <v>5.9042806392532688E-3</v>
      </c>
      <c r="Q43" s="233">
        <f t="shared" si="6"/>
        <v>6.0050991717484539E-3</v>
      </c>
      <c r="R43" s="233">
        <f t="shared" si="6"/>
        <v>6.1975543323906264E-3</v>
      </c>
      <c r="S43" s="233">
        <f t="shared" si="6"/>
        <v>6.5586116611439094E-3</v>
      </c>
      <c r="T43" s="233">
        <f t="shared" si="6"/>
        <v>6.1677258963850649E-3</v>
      </c>
      <c r="U43" s="233">
        <f t="shared" si="6"/>
        <v>6.2413165555775642E-3</v>
      </c>
      <c r="V43" s="233">
        <f t="shared" si="6"/>
        <v>6.4429856571974658E-3</v>
      </c>
      <c r="W43" s="233">
        <f t="shared" si="6"/>
        <v>6.354977445059507E-3</v>
      </c>
      <c r="X43" s="233">
        <f t="shared" si="6"/>
        <v>6.4757035083359473E-3</v>
      </c>
      <c r="Y43" s="233">
        <f t="shared" si="6"/>
        <v>6.4792206941750568E-3</v>
      </c>
    </row>
    <row r="44" spans="1:25" ht="12" customHeight="1" x14ac:dyDescent="0.25">
      <c r="A44" s="173" t="s">
        <v>93</v>
      </c>
      <c r="B44" s="233">
        <f t="shared" ref="B44:Y44" si="7">IF(B8=0,0,B8/B$5)</f>
        <v>4.8079304713386103E-2</v>
      </c>
      <c r="C44" s="233">
        <f t="shared" si="7"/>
        <v>4.7024113449029514E-2</v>
      </c>
      <c r="D44" s="233">
        <f t="shared" si="7"/>
        <v>4.7836859437888644E-2</v>
      </c>
      <c r="E44" s="233">
        <f t="shared" si="7"/>
        <v>4.9016157834889627E-2</v>
      </c>
      <c r="F44" s="233">
        <f t="shared" si="7"/>
        <v>5.1436476065406529E-2</v>
      </c>
      <c r="G44" s="233">
        <f t="shared" si="7"/>
        <v>5.1082835426288407E-2</v>
      </c>
      <c r="H44" s="233">
        <f t="shared" si="7"/>
        <v>5.2511276891007271E-2</v>
      </c>
      <c r="I44" s="233">
        <f t="shared" si="7"/>
        <v>5.3072540065432404E-2</v>
      </c>
      <c r="J44" s="233">
        <f t="shared" si="7"/>
        <v>5.1999268166222065E-2</v>
      </c>
      <c r="K44" s="233">
        <f t="shared" si="7"/>
        <v>4.8672376259684305E-2</v>
      </c>
      <c r="L44" s="233">
        <f t="shared" si="7"/>
        <v>5.0409589255103041E-2</v>
      </c>
      <c r="M44" s="233">
        <f t="shared" si="7"/>
        <v>4.9815763016444158E-2</v>
      </c>
      <c r="N44" s="233">
        <f t="shared" si="7"/>
        <v>4.9226930288489429E-2</v>
      </c>
      <c r="O44" s="233">
        <f t="shared" si="7"/>
        <v>4.7246726162494729E-2</v>
      </c>
      <c r="P44" s="233">
        <f t="shared" si="7"/>
        <v>4.8900500829893681E-2</v>
      </c>
      <c r="Q44" s="233">
        <f t="shared" si="7"/>
        <v>4.9681751014935459E-2</v>
      </c>
      <c r="R44" s="233">
        <f t="shared" si="7"/>
        <v>5.0984659163268699E-2</v>
      </c>
      <c r="S44" s="233">
        <f t="shared" si="7"/>
        <v>5.3030543638304409E-2</v>
      </c>
      <c r="T44" s="233">
        <f t="shared" si="7"/>
        <v>5.1018922722755149E-2</v>
      </c>
      <c r="U44" s="233">
        <f t="shared" si="7"/>
        <v>5.1191744063305032E-2</v>
      </c>
      <c r="V44" s="233">
        <f t="shared" si="7"/>
        <v>5.2233749391429121E-2</v>
      </c>
      <c r="W44" s="233">
        <f t="shared" si="7"/>
        <v>5.1169216347229166E-2</v>
      </c>
      <c r="X44" s="233">
        <f t="shared" si="7"/>
        <v>5.2351713533175241E-2</v>
      </c>
      <c r="Y44" s="233">
        <f t="shared" si="7"/>
        <v>5.243368110406834E-2</v>
      </c>
    </row>
    <row r="45" spans="1:25" ht="12" customHeight="1" x14ac:dyDescent="0.25">
      <c r="A45" s="173" t="s">
        <v>94</v>
      </c>
      <c r="B45" s="233">
        <f t="shared" ref="B45:Y45" si="8">IF(B9=0,0,B9/B$5)</f>
        <v>3.6204657917515266E-2</v>
      </c>
      <c r="C45" s="233">
        <f t="shared" si="8"/>
        <v>3.5844961389494619E-2</v>
      </c>
      <c r="D45" s="233">
        <f t="shared" si="8"/>
        <v>3.5818123624774816E-2</v>
      </c>
      <c r="E45" s="233">
        <f t="shared" si="8"/>
        <v>3.6773902671412576E-2</v>
      </c>
      <c r="F45" s="233">
        <f t="shared" si="8"/>
        <v>3.7199334913221159E-2</v>
      </c>
      <c r="G45" s="233">
        <f t="shared" si="8"/>
        <v>3.7409042828547401E-2</v>
      </c>
      <c r="H45" s="233">
        <f t="shared" si="8"/>
        <v>3.9078601415471155E-2</v>
      </c>
      <c r="I45" s="233">
        <f t="shared" si="8"/>
        <v>3.8931562496751955E-2</v>
      </c>
      <c r="J45" s="233">
        <f t="shared" si="8"/>
        <v>3.7494791454772823E-2</v>
      </c>
      <c r="K45" s="233">
        <f t="shared" si="8"/>
        <v>3.7773660944043379E-2</v>
      </c>
      <c r="L45" s="233">
        <f t="shared" si="8"/>
        <v>3.9887597077832217E-2</v>
      </c>
      <c r="M45" s="233">
        <f t="shared" si="8"/>
        <v>3.8484386266201244E-2</v>
      </c>
      <c r="N45" s="233">
        <f t="shared" si="8"/>
        <v>3.8486853652138435E-2</v>
      </c>
      <c r="O45" s="233">
        <f t="shared" si="8"/>
        <v>3.7034439353158775E-2</v>
      </c>
      <c r="P45" s="233">
        <f t="shared" si="8"/>
        <v>3.9389203020579973E-2</v>
      </c>
      <c r="Q45" s="233">
        <f t="shared" si="8"/>
        <v>4.0067635458125687E-2</v>
      </c>
      <c r="R45" s="233">
        <f t="shared" si="8"/>
        <v>4.1395459806016527E-2</v>
      </c>
      <c r="S45" s="233">
        <f t="shared" si="8"/>
        <v>4.3950184362094621E-2</v>
      </c>
      <c r="T45" s="233">
        <f t="shared" si="8"/>
        <v>4.1629751561479716E-2</v>
      </c>
      <c r="U45" s="233">
        <f t="shared" si="8"/>
        <v>4.2135350425627556E-2</v>
      </c>
      <c r="V45" s="233">
        <f t="shared" si="8"/>
        <v>4.3737521616340584E-2</v>
      </c>
      <c r="W45" s="233">
        <f t="shared" si="8"/>
        <v>4.3287613845223567E-2</v>
      </c>
      <c r="X45" s="233">
        <f t="shared" si="8"/>
        <v>4.3978397744730183E-2</v>
      </c>
      <c r="Y45" s="233">
        <f t="shared" si="8"/>
        <v>4.432205981900985E-2</v>
      </c>
    </row>
    <row r="46" spans="1:25" ht="12" customHeight="1" x14ac:dyDescent="0.25">
      <c r="A46" s="173" t="s">
        <v>95</v>
      </c>
      <c r="B46" s="233">
        <f t="shared" ref="B46:Y46" si="9">IF(B10=0,0,B10/B$5)</f>
        <v>3.1051927691568004E-2</v>
      </c>
      <c r="C46" s="233">
        <f t="shared" si="9"/>
        <v>3.2931848144184643E-2</v>
      </c>
      <c r="D46" s="233">
        <f t="shared" si="9"/>
        <v>3.1630612974029415E-2</v>
      </c>
      <c r="E46" s="233">
        <f t="shared" si="9"/>
        <v>2.8984893442317552E-2</v>
      </c>
      <c r="F46" s="233">
        <f t="shared" si="9"/>
        <v>2.9615933921581232E-2</v>
      </c>
      <c r="G46" s="233">
        <f t="shared" si="9"/>
        <v>3.065066183946398E-2</v>
      </c>
      <c r="H46" s="233">
        <f t="shared" si="9"/>
        <v>3.1396536901146639E-2</v>
      </c>
      <c r="I46" s="233">
        <f t="shared" si="9"/>
        <v>3.1187966007842308E-2</v>
      </c>
      <c r="J46" s="233">
        <f t="shared" si="9"/>
        <v>3.1433121215422369E-2</v>
      </c>
      <c r="K46" s="233">
        <f t="shared" si="9"/>
        <v>3.2497783701090424E-2</v>
      </c>
      <c r="L46" s="233">
        <f t="shared" si="9"/>
        <v>3.1989146682340257E-2</v>
      </c>
      <c r="M46" s="233">
        <f t="shared" si="9"/>
        <v>3.0581533951462066E-2</v>
      </c>
      <c r="N46" s="233">
        <f t="shared" si="9"/>
        <v>3.0726532085092687E-2</v>
      </c>
      <c r="O46" s="233">
        <f t="shared" si="9"/>
        <v>3.1782620214640969E-2</v>
      </c>
      <c r="P46" s="233">
        <f t="shared" si="9"/>
        <v>3.1609492625525752E-2</v>
      </c>
      <c r="Q46" s="233">
        <f t="shared" si="9"/>
        <v>3.2010235101716432E-2</v>
      </c>
      <c r="R46" s="233">
        <f t="shared" si="9"/>
        <v>3.1942355516063038E-2</v>
      </c>
      <c r="S46" s="233">
        <f t="shared" si="9"/>
        <v>3.372013651939227E-2</v>
      </c>
      <c r="T46" s="233">
        <f t="shared" si="9"/>
        <v>3.2867942182941916E-2</v>
      </c>
      <c r="U46" s="233">
        <f t="shared" si="9"/>
        <v>3.3281312724075141E-2</v>
      </c>
      <c r="V46" s="233">
        <f t="shared" si="9"/>
        <v>3.4557250512286433E-2</v>
      </c>
      <c r="W46" s="233">
        <f t="shared" si="9"/>
        <v>3.2766567655648851E-2</v>
      </c>
      <c r="X46" s="233">
        <f t="shared" si="9"/>
        <v>3.1335965995969169E-2</v>
      </c>
      <c r="Y46" s="233">
        <f t="shared" si="9"/>
        <v>3.2116224947437114E-2</v>
      </c>
    </row>
    <row r="47" spans="1:25" ht="12" customHeight="1" x14ac:dyDescent="0.25">
      <c r="A47" s="40" t="str">
        <f>$A$16</f>
        <v>Steam processes</v>
      </c>
      <c r="B47" s="234">
        <f t="shared" ref="B47:Y47" si="10">IF(B16=0,0,B16/B$5)</f>
        <v>0.30422574453377149</v>
      </c>
      <c r="C47" s="234">
        <f t="shared" si="10"/>
        <v>0.309036227313634</v>
      </c>
      <c r="D47" s="234">
        <f t="shared" si="10"/>
        <v>0.30399261115641574</v>
      </c>
      <c r="E47" s="234">
        <f t="shared" si="10"/>
        <v>0.30265482908309677</v>
      </c>
      <c r="F47" s="234">
        <f t="shared" si="10"/>
        <v>0.29539019352923429</v>
      </c>
      <c r="G47" s="234">
        <f t="shared" si="10"/>
        <v>0.31011695647551857</v>
      </c>
      <c r="H47" s="234">
        <f t="shared" si="10"/>
        <v>0.30784512651462909</v>
      </c>
      <c r="I47" s="234">
        <f t="shared" si="10"/>
        <v>0.3076902439425771</v>
      </c>
      <c r="J47" s="234">
        <f t="shared" si="10"/>
        <v>0.30798493739211591</v>
      </c>
      <c r="K47" s="234">
        <f t="shared" si="10"/>
        <v>0.39165222811163325</v>
      </c>
      <c r="L47" s="234">
        <f t="shared" si="10"/>
        <v>0.38663809919908576</v>
      </c>
      <c r="M47" s="234">
        <f t="shared" si="10"/>
        <v>0.37175804501304499</v>
      </c>
      <c r="N47" s="234">
        <f t="shared" si="10"/>
        <v>0.38306989507865047</v>
      </c>
      <c r="O47" s="234">
        <f t="shared" si="10"/>
        <v>0.39565156018447661</v>
      </c>
      <c r="P47" s="234">
        <f t="shared" si="10"/>
        <v>0.3981910848619396</v>
      </c>
      <c r="Q47" s="234">
        <f t="shared" si="10"/>
        <v>0.39534634674254759</v>
      </c>
      <c r="R47" s="234">
        <f t="shared" si="10"/>
        <v>0.39662196618405604</v>
      </c>
      <c r="S47" s="234">
        <f t="shared" si="10"/>
        <v>0.38769233635392353</v>
      </c>
      <c r="T47" s="234">
        <f t="shared" si="10"/>
        <v>0.38560587949638253</v>
      </c>
      <c r="U47" s="234">
        <f t="shared" si="10"/>
        <v>0.37855571279845696</v>
      </c>
      <c r="V47" s="234">
        <f t="shared" si="10"/>
        <v>0.3839478867253352</v>
      </c>
      <c r="W47" s="234">
        <f t="shared" si="10"/>
        <v>0.38875755224413905</v>
      </c>
      <c r="X47" s="234">
        <f t="shared" si="10"/>
        <v>0.38576650839211196</v>
      </c>
      <c r="Y47" s="234">
        <f t="shared" si="10"/>
        <v>0.38339630095936528</v>
      </c>
    </row>
    <row r="48" spans="1:25" ht="12" customHeight="1" x14ac:dyDescent="0.25">
      <c r="A48" s="41" t="str">
        <f>$A$27</f>
        <v>Other processes</v>
      </c>
      <c r="B48" s="235">
        <f t="shared" ref="B48:Y48" si="11">IF(B27=0,0,B27/B$5)</f>
        <v>0.56712327202295887</v>
      </c>
      <c r="C48" s="235">
        <f t="shared" si="11"/>
        <v>0.56201277919308101</v>
      </c>
      <c r="D48" s="235">
        <f t="shared" si="11"/>
        <v>0.56753006362012626</v>
      </c>
      <c r="E48" s="235">
        <f t="shared" si="11"/>
        <v>0.56882673275242135</v>
      </c>
      <c r="F48" s="235">
        <f t="shared" si="11"/>
        <v>0.57161851231145699</v>
      </c>
      <c r="G48" s="235">
        <f t="shared" si="11"/>
        <v>0.55591908522212841</v>
      </c>
      <c r="H48" s="235">
        <f t="shared" si="11"/>
        <v>0.55360651498466529</v>
      </c>
      <c r="I48" s="235">
        <f t="shared" si="11"/>
        <v>0.55353332754943707</v>
      </c>
      <c r="J48" s="235">
        <f t="shared" si="11"/>
        <v>0.55553158553250903</v>
      </c>
      <c r="K48" s="235">
        <f t="shared" si="11"/>
        <v>0.47462754968100029</v>
      </c>
      <c r="L48" s="235">
        <f t="shared" si="11"/>
        <v>0.47586328557112711</v>
      </c>
      <c r="M48" s="235">
        <f t="shared" si="11"/>
        <v>0.49457951620483903</v>
      </c>
      <c r="N48" s="235">
        <f t="shared" si="11"/>
        <v>0.48387275450908901</v>
      </c>
      <c r="O48" s="235">
        <f t="shared" si="11"/>
        <v>0.47401330291580718</v>
      </c>
      <c r="P48" s="235">
        <f t="shared" si="11"/>
        <v>0.46735529648472152</v>
      </c>
      <c r="Q48" s="235">
        <f t="shared" si="11"/>
        <v>0.4681894921845452</v>
      </c>
      <c r="R48" s="235">
        <f t="shared" si="11"/>
        <v>0.46410550979377713</v>
      </c>
      <c r="S48" s="235">
        <f t="shared" si="11"/>
        <v>0.46610154302994794</v>
      </c>
      <c r="T48" s="235">
        <f t="shared" si="11"/>
        <v>0.47384589103456864</v>
      </c>
      <c r="U48" s="235">
        <f t="shared" si="11"/>
        <v>0.47967122793840128</v>
      </c>
      <c r="V48" s="235">
        <f t="shared" si="11"/>
        <v>0.47029941026067401</v>
      </c>
      <c r="W48" s="235">
        <f t="shared" si="11"/>
        <v>0.46899408128421671</v>
      </c>
      <c r="X48" s="235">
        <f t="shared" si="11"/>
        <v>0.47118499404245673</v>
      </c>
      <c r="Y48" s="235">
        <f t="shared" si="11"/>
        <v>0.47233132241348869</v>
      </c>
    </row>
  </sheetData>
  <conditionalFormatting sqref="B6:Y15">
    <cfRule type="cellIs" dxfId="123" priority="21" operator="lessThan">
      <formula>0</formula>
    </cfRule>
  </conditionalFormatting>
  <conditionalFormatting sqref="B17:Y26">
    <cfRule type="cellIs" dxfId="122" priority="8" operator="lessThan">
      <formula>0</formula>
    </cfRule>
  </conditionalFormatting>
  <conditionalFormatting sqref="B28:Y37">
    <cfRule type="cellIs" dxfId="121" priority="1" operator="lessThan">
      <formula>0</formula>
    </cfRule>
  </conditionalFormatting>
  <conditionalFormatting sqref="B42:Y46">
    <cfRule type="cellIs" dxfId="120" priority="3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pageSetUpPr fitToPage="1"/>
  </sheetPr>
  <dimension ref="A1:DA5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index!$A$1&amp;": Industry Summary / CO2 emissions"</f>
        <v>BE: Industry Summary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0.15" customHeight="1" x14ac:dyDescent="0.25"/>
    <row r="3" spans="1:105" ht="15" customHeight="1" x14ac:dyDescent="0.25">
      <c r="A3" s="32" t="s">
        <v>103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0.15" customHeight="1" x14ac:dyDescent="0.25"/>
    <row r="5" spans="1:105" ht="15" customHeight="1" x14ac:dyDescent="0.25">
      <c r="A5" s="34" t="s">
        <v>90</v>
      </c>
      <c r="B5" s="223">
        <f t="shared" ref="B5:Y5" si="0">SUM(B6:B10,B16,B27,B38)</f>
        <v>39352.437630602712</v>
      </c>
      <c r="C5" s="223">
        <f t="shared" si="0"/>
        <v>38520.146162420991</v>
      </c>
      <c r="D5" s="223">
        <f t="shared" si="0"/>
        <v>37217.734000555574</v>
      </c>
      <c r="E5" s="223">
        <f t="shared" si="0"/>
        <v>38240.737016777784</v>
      </c>
      <c r="F5" s="223">
        <f t="shared" si="0"/>
        <v>35987.161511609054</v>
      </c>
      <c r="G5" s="223">
        <f t="shared" si="0"/>
        <v>34580.196511671085</v>
      </c>
      <c r="H5" s="223">
        <f t="shared" si="0"/>
        <v>33671.727011812793</v>
      </c>
      <c r="I5" s="223">
        <f t="shared" si="0"/>
        <v>31608.311534640998</v>
      </c>
      <c r="J5" s="223">
        <f t="shared" si="0"/>
        <v>30972.344622832792</v>
      </c>
      <c r="K5" s="223">
        <f t="shared" si="0"/>
        <v>27869.515607002704</v>
      </c>
      <c r="L5" s="223">
        <f t="shared" si="0"/>
        <v>30747.345956703448</v>
      </c>
      <c r="M5" s="223">
        <f t="shared" si="0"/>
        <v>30233.32995481903</v>
      </c>
      <c r="N5" s="223">
        <f t="shared" si="0"/>
        <v>29251.77883288782</v>
      </c>
      <c r="O5" s="223">
        <f t="shared" si="0"/>
        <v>30516.600830678864</v>
      </c>
      <c r="P5" s="223">
        <f t="shared" si="0"/>
        <v>30437.348848844507</v>
      </c>
      <c r="Q5" s="223">
        <f t="shared" si="0"/>
        <v>30517.394714964794</v>
      </c>
      <c r="R5" s="223">
        <f t="shared" si="0"/>
        <v>30604.039461618624</v>
      </c>
      <c r="S5" s="223">
        <f t="shared" si="0"/>
        <v>30009.472427637487</v>
      </c>
      <c r="T5" s="223">
        <f t="shared" si="0"/>
        <v>30831.432185443777</v>
      </c>
      <c r="U5" s="223">
        <f t="shared" si="0"/>
        <v>30544.108022797052</v>
      </c>
      <c r="V5" s="223">
        <f t="shared" si="0"/>
        <v>29554.149402584528</v>
      </c>
      <c r="W5" s="223">
        <f t="shared" si="0"/>
        <v>30839.483131870766</v>
      </c>
      <c r="X5" s="223">
        <f t="shared" si="0"/>
        <v>27769.618334855317</v>
      </c>
      <c r="Y5" s="223">
        <f t="shared" si="0"/>
        <v>25779.631354149129</v>
      </c>
      <c r="DA5" s="89"/>
    </row>
    <row r="6" spans="1:105" ht="12" customHeight="1" x14ac:dyDescent="0.25">
      <c r="A6" s="173" t="s">
        <v>91</v>
      </c>
      <c r="B6" s="224">
        <v>0</v>
      </c>
      <c r="C6" s="224">
        <v>0</v>
      </c>
      <c r="D6" s="224">
        <v>0</v>
      </c>
      <c r="E6" s="224">
        <v>0</v>
      </c>
      <c r="F6" s="224">
        <v>0</v>
      </c>
      <c r="G6" s="224">
        <v>0</v>
      </c>
      <c r="H6" s="224">
        <v>0</v>
      </c>
      <c r="I6" s="224">
        <v>0</v>
      </c>
      <c r="J6" s="224">
        <v>0</v>
      </c>
      <c r="K6" s="224">
        <v>0</v>
      </c>
      <c r="L6" s="224">
        <v>0</v>
      </c>
      <c r="M6" s="224">
        <v>0</v>
      </c>
      <c r="N6" s="224">
        <v>0</v>
      </c>
      <c r="O6" s="224">
        <v>0</v>
      </c>
      <c r="P6" s="224">
        <v>0</v>
      </c>
      <c r="Q6" s="224">
        <v>0</v>
      </c>
      <c r="R6" s="224">
        <v>0</v>
      </c>
      <c r="S6" s="224">
        <v>0</v>
      </c>
      <c r="T6" s="224">
        <v>0</v>
      </c>
      <c r="U6" s="224">
        <v>0</v>
      </c>
      <c r="V6" s="224">
        <v>0</v>
      </c>
      <c r="W6" s="224">
        <v>0</v>
      </c>
      <c r="X6" s="224">
        <v>0</v>
      </c>
      <c r="Y6" s="224">
        <v>0</v>
      </c>
      <c r="DA6" s="177"/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/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/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/>
    </row>
    <row r="10" spans="1:105" ht="12" customHeight="1" x14ac:dyDescent="0.25">
      <c r="A10" s="36" t="s">
        <v>95</v>
      </c>
      <c r="B10" s="225">
        <f t="shared" ref="B10:Y10" si="1">SUM(B11:B15)</f>
        <v>359.06810550497994</v>
      </c>
      <c r="C10" s="225">
        <f t="shared" si="1"/>
        <v>405.26087472043645</v>
      </c>
      <c r="D10" s="225">
        <f t="shared" si="1"/>
        <v>371.28254880665975</v>
      </c>
      <c r="E10" s="225">
        <f t="shared" si="1"/>
        <v>373.09466574193158</v>
      </c>
      <c r="F10" s="225">
        <f t="shared" si="1"/>
        <v>309.9006090872644</v>
      </c>
      <c r="G10" s="225">
        <f t="shared" si="1"/>
        <v>331.44534626945676</v>
      </c>
      <c r="H10" s="225">
        <f t="shared" si="1"/>
        <v>321.07577248118361</v>
      </c>
      <c r="I10" s="225">
        <f t="shared" si="1"/>
        <v>298.72741911862954</v>
      </c>
      <c r="J10" s="225">
        <f t="shared" si="1"/>
        <v>285.65747220329075</v>
      </c>
      <c r="K10" s="225">
        <f t="shared" si="1"/>
        <v>327.40902935023018</v>
      </c>
      <c r="L10" s="225">
        <f t="shared" si="1"/>
        <v>346.43908203812146</v>
      </c>
      <c r="M10" s="225">
        <f t="shared" si="1"/>
        <v>320.54768065695765</v>
      </c>
      <c r="N10" s="225">
        <f t="shared" si="1"/>
        <v>339.81883913157009</v>
      </c>
      <c r="O10" s="225">
        <f t="shared" si="1"/>
        <v>381.18629367319738</v>
      </c>
      <c r="P10" s="225">
        <f t="shared" si="1"/>
        <v>348.75493658129938</v>
      </c>
      <c r="Q10" s="225">
        <f t="shared" si="1"/>
        <v>351.35824987724732</v>
      </c>
      <c r="R10" s="225">
        <f t="shared" si="1"/>
        <v>340.09620325452647</v>
      </c>
      <c r="S10" s="225">
        <f t="shared" si="1"/>
        <v>369.79736943010414</v>
      </c>
      <c r="T10" s="225">
        <f t="shared" si="1"/>
        <v>375.7400497780776</v>
      </c>
      <c r="U10" s="225">
        <f t="shared" si="1"/>
        <v>392.07600184937695</v>
      </c>
      <c r="V10" s="225">
        <f t="shared" si="1"/>
        <v>399.44354731712366</v>
      </c>
      <c r="W10" s="225">
        <f t="shared" si="1"/>
        <v>409.46879478845995</v>
      </c>
      <c r="X10" s="225">
        <f t="shared" si="1"/>
        <v>334.52996325120642</v>
      </c>
      <c r="Y10" s="225">
        <f t="shared" si="1"/>
        <v>336.13168335523039</v>
      </c>
      <c r="DA10" s="90"/>
    </row>
    <row r="11" spans="1:105" ht="12" customHeight="1" x14ac:dyDescent="0.25">
      <c r="A11" s="37" t="s">
        <v>82</v>
      </c>
      <c r="B11" s="226">
        <v>44.044234159932124</v>
      </c>
      <c r="C11" s="226">
        <v>92.980823591108958</v>
      </c>
      <c r="D11" s="226">
        <v>36.913784831345566</v>
      </c>
      <c r="E11" s="226">
        <v>42.115224618283797</v>
      </c>
      <c r="F11" s="226">
        <v>24.995431787778575</v>
      </c>
      <c r="G11" s="226">
        <v>28.885376983844637</v>
      </c>
      <c r="H11" s="226">
        <v>24.997698606251468</v>
      </c>
      <c r="I11" s="226">
        <v>18.94247950699522</v>
      </c>
      <c r="J11" s="226">
        <v>7.4805335949679996</v>
      </c>
      <c r="K11" s="226">
        <v>12.193897422023468</v>
      </c>
      <c r="L11" s="226">
        <v>19.722576108001377</v>
      </c>
      <c r="M11" s="226">
        <v>8.961926873511473</v>
      </c>
      <c r="N11" s="226">
        <v>18.907261440890093</v>
      </c>
      <c r="O11" s="226">
        <v>20.681215127349532</v>
      </c>
      <c r="P11" s="226">
        <v>16.523225531654049</v>
      </c>
      <c r="Q11" s="226">
        <v>13.087742965010124</v>
      </c>
      <c r="R11" s="226">
        <v>11.117274086442347</v>
      </c>
      <c r="S11" s="226">
        <v>11.236145892406014</v>
      </c>
      <c r="T11" s="226">
        <v>11.177411183091936</v>
      </c>
      <c r="U11" s="226">
        <v>42.197415374765512</v>
      </c>
      <c r="V11" s="226">
        <v>40.550333021296957</v>
      </c>
      <c r="W11" s="226">
        <v>41.243214597685146</v>
      </c>
      <c r="X11" s="226">
        <v>42.481530127868211</v>
      </c>
      <c r="Y11" s="226">
        <v>39.571920399756394</v>
      </c>
      <c r="DA11" s="69"/>
    </row>
    <row r="12" spans="1:105" ht="12" customHeight="1" x14ac:dyDescent="0.25">
      <c r="A12" s="37" t="s">
        <v>73</v>
      </c>
      <c r="B12" s="226">
        <v>315.02387134504784</v>
      </c>
      <c r="C12" s="226">
        <v>312.28005112932749</v>
      </c>
      <c r="D12" s="226">
        <v>334.36876397531421</v>
      </c>
      <c r="E12" s="226">
        <v>330.9794411236478</v>
      </c>
      <c r="F12" s="226">
        <v>284.90517729948584</v>
      </c>
      <c r="G12" s="226">
        <v>302.55996928561211</v>
      </c>
      <c r="H12" s="226">
        <v>296.07807387493216</v>
      </c>
      <c r="I12" s="226">
        <v>279.78493961163434</v>
      </c>
      <c r="J12" s="226">
        <v>278.17693860832276</v>
      </c>
      <c r="K12" s="226">
        <v>315.21513192820669</v>
      </c>
      <c r="L12" s="226">
        <v>326.71650593012009</v>
      </c>
      <c r="M12" s="226">
        <v>311.58575378344619</v>
      </c>
      <c r="N12" s="226">
        <v>320.91157769068002</v>
      </c>
      <c r="O12" s="226">
        <v>360.50507854584782</v>
      </c>
      <c r="P12" s="226">
        <v>332.2317110496453</v>
      </c>
      <c r="Q12" s="226">
        <v>338.27050691223718</v>
      </c>
      <c r="R12" s="226">
        <v>328.97892916808411</v>
      </c>
      <c r="S12" s="226">
        <v>358.56122353769814</v>
      </c>
      <c r="T12" s="226">
        <v>364.56263859498569</v>
      </c>
      <c r="U12" s="226">
        <v>349.87858647461144</v>
      </c>
      <c r="V12" s="226">
        <v>358.89321429582668</v>
      </c>
      <c r="W12" s="226">
        <v>368.22558019077479</v>
      </c>
      <c r="X12" s="226">
        <v>292.04843312333821</v>
      </c>
      <c r="Y12" s="226">
        <v>296.55976295547401</v>
      </c>
      <c r="DA12" s="69"/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/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/>
    </row>
    <row r="15" spans="1:105" ht="12" customHeight="1" x14ac:dyDescent="0.25">
      <c r="A15" s="38" t="s">
        <v>40</v>
      </c>
      <c r="B15" s="227">
        <v>0</v>
      </c>
      <c r="C15" s="227">
        <v>0</v>
      </c>
      <c r="D15" s="227">
        <v>0</v>
      </c>
      <c r="E15" s="227">
        <v>0</v>
      </c>
      <c r="F15" s="227">
        <v>0</v>
      </c>
      <c r="G15" s="227">
        <v>0</v>
      </c>
      <c r="H15" s="227">
        <v>0</v>
      </c>
      <c r="I15" s="227">
        <v>0</v>
      </c>
      <c r="J15" s="227">
        <v>0</v>
      </c>
      <c r="K15" s="227">
        <v>0</v>
      </c>
      <c r="L15" s="227">
        <v>0</v>
      </c>
      <c r="M15" s="227">
        <v>0</v>
      </c>
      <c r="N15" s="227">
        <v>0</v>
      </c>
      <c r="O15" s="227">
        <v>0</v>
      </c>
      <c r="P15" s="227">
        <v>0</v>
      </c>
      <c r="Q15" s="227">
        <v>0</v>
      </c>
      <c r="R15" s="227">
        <v>0</v>
      </c>
      <c r="S15" s="227">
        <v>0</v>
      </c>
      <c r="T15" s="227">
        <v>0</v>
      </c>
      <c r="U15" s="227">
        <v>0</v>
      </c>
      <c r="V15" s="227">
        <v>0</v>
      </c>
      <c r="W15" s="227">
        <v>0</v>
      </c>
      <c r="X15" s="227">
        <v>0</v>
      </c>
      <c r="Y15" s="227">
        <v>0</v>
      </c>
      <c r="DA15" s="91"/>
    </row>
    <row r="16" spans="1:105" ht="12" customHeight="1" x14ac:dyDescent="0.25">
      <c r="A16" s="39" t="s">
        <v>97</v>
      </c>
      <c r="B16" s="228">
        <f t="shared" ref="B16:Y16" si="2">SUM(B17:B26)</f>
        <v>7539.0486010658478</v>
      </c>
      <c r="C16" s="228">
        <f t="shared" si="2"/>
        <v>7703.255500920186</v>
      </c>
      <c r="D16" s="228">
        <f t="shared" si="2"/>
        <v>7004.2332388588047</v>
      </c>
      <c r="E16" s="228">
        <f t="shared" si="2"/>
        <v>6856.4727708450555</v>
      </c>
      <c r="F16" s="228">
        <f t="shared" si="2"/>
        <v>5930.5265798027076</v>
      </c>
      <c r="G16" s="228">
        <f t="shared" si="2"/>
        <v>5930.5843158800426</v>
      </c>
      <c r="H16" s="228">
        <f t="shared" si="2"/>
        <v>5736.4607894904693</v>
      </c>
      <c r="I16" s="228">
        <f t="shared" si="2"/>
        <v>5419.149491430856</v>
      </c>
      <c r="J16" s="228">
        <f t="shared" si="2"/>
        <v>5040.8692880353883</v>
      </c>
      <c r="K16" s="228">
        <f t="shared" si="2"/>
        <v>7073.4052687309404</v>
      </c>
      <c r="L16" s="228">
        <f t="shared" si="2"/>
        <v>8166.2913857810481</v>
      </c>
      <c r="M16" s="228">
        <f t="shared" si="2"/>
        <v>7334.7172423533457</v>
      </c>
      <c r="N16" s="228">
        <f t="shared" si="2"/>
        <v>7626.091207500991</v>
      </c>
      <c r="O16" s="228">
        <f t="shared" si="2"/>
        <v>8126.1884288835026</v>
      </c>
      <c r="P16" s="228">
        <f t="shared" si="2"/>
        <v>8135.7360179273273</v>
      </c>
      <c r="Q16" s="228">
        <f t="shared" si="2"/>
        <v>8113.144319593458</v>
      </c>
      <c r="R16" s="228">
        <f t="shared" si="2"/>
        <v>8168.7480021342126</v>
      </c>
      <c r="S16" s="228">
        <f t="shared" si="2"/>
        <v>7718.7592970530313</v>
      </c>
      <c r="T16" s="228">
        <f t="shared" si="2"/>
        <v>7846.2517248431341</v>
      </c>
      <c r="U16" s="228">
        <f t="shared" si="2"/>
        <v>7656.7120058923392</v>
      </c>
      <c r="V16" s="228">
        <f t="shared" si="2"/>
        <v>7593.8084663398813</v>
      </c>
      <c r="W16" s="228">
        <f t="shared" si="2"/>
        <v>8042.2961132642395</v>
      </c>
      <c r="X16" s="228">
        <f t="shared" si="2"/>
        <v>7207.6167621581626</v>
      </c>
      <c r="Y16" s="228">
        <f t="shared" si="2"/>
        <v>6800.0962995436303</v>
      </c>
      <c r="DA16" s="92"/>
    </row>
    <row r="17" spans="1:105" ht="12" customHeight="1" x14ac:dyDescent="0.25">
      <c r="A17" s="46" t="s">
        <v>28</v>
      </c>
      <c r="B17" s="229">
        <v>478.43623649899348</v>
      </c>
      <c r="C17" s="229">
        <v>475.16042880618897</v>
      </c>
      <c r="D17" s="229">
        <v>354.45015744063886</v>
      </c>
      <c r="E17" s="229">
        <v>385.51104167818539</v>
      </c>
      <c r="F17" s="229">
        <v>463.43881938681176</v>
      </c>
      <c r="G17" s="229">
        <v>377.79970599793336</v>
      </c>
      <c r="H17" s="229">
        <v>334.49198990393705</v>
      </c>
      <c r="I17" s="229">
        <v>359.39038837973322</v>
      </c>
      <c r="J17" s="229">
        <v>360.08374109860648</v>
      </c>
      <c r="K17" s="229">
        <v>399.28698367779401</v>
      </c>
      <c r="L17" s="229">
        <v>313.02862459412461</v>
      </c>
      <c r="M17" s="229">
        <v>293.32433874479102</v>
      </c>
      <c r="N17" s="229">
        <v>274.37833968492532</v>
      </c>
      <c r="O17" s="229">
        <v>254.90727940208319</v>
      </c>
      <c r="P17" s="229">
        <v>239.72809922943455</v>
      </c>
      <c r="Q17" s="229">
        <v>263.18032987556569</v>
      </c>
      <c r="R17" s="229">
        <v>234.80008508350176</v>
      </c>
      <c r="S17" s="229">
        <v>246.77356551087598</v>
      </c>
      <c r="T17" s="229">
        <v>250.97377174401433</v>
      </c>
      <c r="U17" s="229">
        <v>242.27689931686803</v>
      </c>
      <c r="V17" s="229">
        <v>210.5197589635462</v>
      </c>
      <c r="W17" s="229">
        <v>169.34480393798614</v>
      </c>
      <c r="X17" s="229">
        <v>152.90575347439</v>
      </c>
      <c r="Y17" s="229">
        <v>131.96296990393404</v>
      </c>
      <c r="DA17" s="73"/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/>
    </row>
    <row r="19" spans="1:105" ht="12" customHeight="1" x14ac:dyDescent="0.25">
      <c r="A19" s="46" t="s">
        <v>31</v>
      </c>
      <c r="B19" s="229">
        <v>213.27752624372283</v>
      </c>
      <c r="C19" s="229">
        <v>52.167113279898174</v>
      </c>
      <c r="D19" s="229">
        <v>67.141429242511848</v>
      </c>
      <c r="E19" s="229">
        <v>17.246547613043674</v>
      </c>
      <c r="F19" s="229">
        <v>16.727010009790384</v>
      </c>
      <c r="G19" s="229">
        <v>18.339982085588364</v>
      </c>
      <c r="H19" s="229">
        <v>27.526875005834558</v>
      </c>
      <c r="I19" s="229">
        <v>15.06118808396112</v>
      </c>
      <c r="J19" s="229">
        <v>23.020535918129873</v>
      </c>
      <c r="K19" s="229">
        <v>154.31716863890375</v>
      </c>
      <c r="L19" s="229">
        <v>144.00397187672289</v>
      </c>
      <c r="M19" s="229">
        <v>175.36194182491957</v>
      </c>
      <c r="N19" s="229">
        <v>174.19225452001487</v>
      </c>
      <c r="O19" s="229">
        <v>182.80167432498556</v>
      </c>
      <c r="P19" s="229">
        <v>211.99770567159675</v>
      </c>
      <c r="Q19" s="229">
        <v>218.27158942218654</v>
      </c>
      <c r="R19" s="229">
        <v>172.50827288898662</v>
      </c>
      <c r="S19" s="229">
        <v>207.20618913542538</v>
      </c>
      <c r="T19" s="229">
        <v>304.25343905507009</v>
      </c>
      <c r="U19" s="229">
        <v>331.15730439456172</v>
      </c>
      <c r="V19" s="229">
        <v>312.26239614645198</v>
      </c>
      <c r="W19" s="229">
        <v>303.44885553357904</v>
      </c>
      <c r="X19" s="229">
        <v>310.9419413214095</v>
      </c>
      <c r="Y19" s="229">
        <v>380.1817999568994</v>
      </c>
      <c r="DA19" s="73"/>
    </row>
    <row r="20" spans="1:105" ht="12" customHeight="1" x14ac:dyDescent="0.25">
      <c r="A20" s="46" t="s">
        <v>82</v>
      </c>
      <c r="B20" s="229">
        <v>485.4596165781374</v>
      </c>
      <c r="C20" s="229">
        <v>991.05183015237924</v>
      </c>
      <c r="D20" s="229">
        <v>446.14524213538124</v>
      </c>
      <c r="E20" s="229">
        <v>271.04843235431053</v>
      </c>
      <c r="F20" s="229">
        <v>387.08384616359939</v>
      </c>
      <c r="G20" s="229">
        <v>377.29198652595244</v>
      </c>
      <c r="H20" s="229">
        <v>308.41794376738062</v>
      </c>
      <c r="I20" s="229">
        <v>285.51344045392966</v>
      </c>
      <c r="J20" s="229">
        <v>98.775163858895397</v>
      </c>
      <c r="K20" s="229">
        <v>130.11608769564771</v>
      </c>
      <c r="L20" s="229">
        <v>258.73573270261181</v>
      </c>
      <c r="M20" s="229">
        <v>133.36227135119637</v>
      </c>
      <c r="N20" s="229">
        <v>255.39973111789556</v>
      </c>
      <c r="O20" s="229">
        <v>280.85763515450572</v>
      </c>
      <c r="P20" s="229">
        <v>246.22255885387111</v>
      </c>
      <c r="Q20" s="229">
        <v>173.794615306357</v>
      </c>
      <c r="R20" s="229">
        <v>172.24058732498307</v>
      </c>
      <c r="S20" s="229">
        <v>166.5871038851698</v>
      </c>
      <c r="T20" s="229">
        <v>161.9531222530691</v>
      </c>
      <c r="U20" s="229">
        <v>597.31566112968392</v>
      </c>
      <c r="V20" s="229">
        <v>552.44267740376608</v>
      </c>
      <c r="W20" s="229">
        <v>558.23764978650615</v>
      </c>
      <c r="X20" s="229">
        <v>581.14061121556551</v>
      </c>
      <c r="Y20" s="229">
        <v>540.03585323954599</v>
      </c>
      <c r="DA20" s="73"/>
    </row>
    <row r="21" spans="1:105" ht="12" customHeight="1" x14ac:dyDescent="0.25">
      <c r="A21" s="46" t="s">
        <v>32</v>
      </c>
      <c r="B21" s="229">
        <v>992.11416123003858</v>
      </c>
      <c r="C21" s="229">
        <v>1341.1907402137276</v>
      </c>
      <c r="D21" s="229">
        <v>902.88744830797111</v>
      </c>
      <c r="E21" s="229">
        <v>1004.4036605060129</v>
      </c>
      <c r="F21" s="229">
        <v>799.64063680964591</v>
      </c>
      <c r="G21" s="229">
        <v>925.1181593042046</v>
      </c>
      <c r="H21" s="229">
        <v>807.88093570272258</v>
      </c>
      <c r="I21" s="229">
        <v>615.0881214763441</v>
      </c>
      <c r="J21" s="229">
        <v>576.51244066644108</v>
      </c>
      <c r="K21" s="229">
        <v>480.41602013878884</v>
      </c>
      <c r="L21" s="229">
        <v>447.82426161783013</v>
      </c>
      <c r="M21" s="229">
        <v>227.80463656724646</v>
      </c>
      <c r="N21" s="229">
        <v>205.95083584527782</v>
      </c>
      <c r="O21" s="229">
        <v>135.42267545100245</v>
      </c>
      <c r="P21" s="229">
        <v>86.261612541122801</v>
      </c>
      <c r="Q21" s="229">
        <v>88.771401218046606</v>
      </c>
      <c r="R21" s="229">
        <v>69.03887501642599</v>
      </c>
      <c r="S21" s="229">
        <v>72.365040292747963</v>
      </c>
      <c r="T21" s="229">
        <v>72.319269052821028</v>
      </c>
      <c r="U21" s="229">
        <v>62.511378252076227</v>
      </c>
      <c r="V21" s="229">
        <v>60.481948694759488</v>
      </c>
      <c r="W21" s="229">
        <v>55.838539058021034</v>
      </c>
      <c r="X21" s="229">
        <v>63.590301331276308</v>
      </c>
      <c r="Y21" s="229">
        <v>45.791964773354678</v>
      </c>
      <c r="DA21" s="73"/>
    </row>
    <row r="22" spans="1:105" ht="12" customHeight="1" x14ac:dyDescent="0.25">
      <c r="A22" s="46" t="s">
        <v>33</v>
      </c>
      <c r="B22" s="229">
        <v>1060.8372970646626</v>
      </c>
      <c r="C22" s="229">
        <v>267.57643476697746</v>
      </c>
      <c r="D22" s="229">
        <v>300.53572854572815</v>
      </c>
      <c r="E22" s="229">
        <v>285.26994726817117</v>
      </c>
      <c r="F22" s="229">
        <v>63.23951996882883</v>
      </c>
      <c r="G22" s="229">
        <v>105.07616487722355</v>
      </c>
      <c r="H22" s="229">
        <v>88.442180667294309</v>
      </c>
      <c r="I22" s="229">
        <v>76.633918771313773</v>
      </c>
      <c r="J22" s="229">
        <v>61.991979350741282</v>
      </c>
      <c r="K22" s="229">
        <v>2918.3816372544597</v>
      </c>
      <c r="L22" s="229">
        <v>3290.2415327964059</v>
      </c>
      <c r="M22" s="229">
        <v>2901.7345473257296</v>
      </c>
      <c r="N22" s="229">
        <v>3099.3910684977427</v>
      </c>
      <c r="O22" s="229">
        <v>3562.2028806094163</v>
      </c>
      <c r="P22" s="229">
        <v>3816.660124471824</v>
      </c>
      <c r="Q22" s="229">
        <v>3745.6537529975276</v>
      </c>
      <c r="R22" s="229">
        <v>3932.2488041093297</v>
      </c>
      <c r="S22" s="229">
        <v>3027.6161548771711</v>
      </c>
      <c r="T22" s="229">
        <v>3007.5297530520829</v>
      </c>
      <c r="U22" s="229">
        <v>2365.1088991956162</v>
      </c>
      <c r="V22" s="229">
        <v>2620.3706969621749</v>
      </c>
      <c r="W22" s="229">
        <v>2910.8650720136416</v>
      </c>
      <c r="X22" s="229">
        <v>2455.4910370630141</v>
      </c>
      <c r="Y22" s="229">
        <v>2026.0618765576289</v>
      </c>
      <c r="DA22" s="73"/>
    </row>
    <row r="23" spans="1:105" ht="12" customHeight="1" x14ac:dyDescent="0.25">
      <c r="A23" s="46" t="s">
        <v>73</v>
      </c>
      <c r="B23" s="229">
        <v>4109.5648825216394</v>
      </c>
      <c r="C23" s="229">
        <v>4168.0840143498317</v>
      </c>
      <c r="D23" s="229">
        <v>4469.7569757866313</v>
      </c>
      <c r="E23" s="229">
        <v>4343.1011213133124</v>
      </c>
      <c r="F23" s="229">
        <v>3741.3954962156417</v>
      </c>
      <c r="G23" s="229">
        <v>3810.3769118589521</v>
      </c>
      <c r="H23" s="229">
        <v>3906.8987656627219</v>
      </c>
      <c r="I23" s="229">
        <v>3786.7703205908051</v>
      </c>
      <c r="J23" s="229">
        <v>3635.3429635354846</v>
      </c>
      <c r="K23" s="229">
        <v>2823.7257925970684</v>
      </c>
      <c r="L23" s="229">
        <v>3334.0859004557392</v>
      </c>
      <c r="M23" s="229">
        <v>3225.2405522561794</v>
      </c>
      <c r="N23" s="229">
        <v>3311.8968474190524</v>
      </c>
      <c r="O23" s="229">
        <v>3381.416017807599</v>
      </c>
      <c r="P23" s="229">
        <v>3283.7564355933237</v>
      </c>
      <c r="Q23" s="229">
        <v>3375.6252949508671</v>
      </c>
      <c r="R23" s="229">
        <v>3384.3919477434438</v>
      </c>
      <c r="S23" s="229">
        <v>3780.3300480584562</v>
      </c>
      <c r="T23" s="229">
        <v>3834.9259616727263</v>
      </c>
      <c r="U23" s="229">
        <v>3863.306952811522</v>
      </c>
      <c r="V23" s="229">
        <v>3674.5156818880791</v>
      </c>
      <c r="W23" s="229">
        <v>3836.8295631595106</v>
      </c>
      <c r="X23" s="229">
        <v>3442.1924290921515</v>
      </c>
      <c r="Y23" s="229">
        <v>3453.1875046523737</v>
      </c>
      <c r="DA23" s="73"/>
    </row>
    <row r="24" spans="1:105" ht="12" customHeight="1" x14ac:dyDescent="0.25">
      <c r="A24" s="46" t="s">
        <v>36</v>
      </c>
      <c r="B24" s="229">
        <v>160.09208068853107</v>
      </c>
      <c r="C24" s="229">
        <v>362.27968162474264</v>
      </c>
      <c r="D24" s="229">
        <v>419.0191783761112</v>
      </c>
      <c r="E24" s="229">
        <v>503.4349566678199</v>
      </c>
      <c r="F24" s="229">
        <v>416.78355120224211</v>
      </c>
      <c r="G24" s="229">
        <v>278.9443384362973</v>
      </c>
      <c r="H24" s="229">
        <v>223.63105952922851</v>
      </c>
      <c r="I24" s="229">
        <v>253.93125500036894</v>
      </c>
      <c r="J24" s="229">
        <v>250.79426342508356</v>
      </c>
      <c r="K24" s="229">
        <v>132.37175611888102</v>
      </c>
      <c r="L24" s="229">
        <v>93.172730658500285</v>
      </c>
      <c r="M24" s="229">
        <v>84.087576712978901</v>
      </c>
      <c r="N24" s="229">
        <v>61.922311247482682</v>
      </c>
      <c r="O24" s="229">
        <v>59.345078446013964</v>
      </c>
      <c r="P24" s="229">
        <v>55.367166511156348</v>
      </c>
      <c r="Q24" s="229">
        <v>52.068708178753603</v>
      </c>
      <c r="R24" s="229">
        <v>60.605701584388299</v>
      </c>
      <c r="S24" s="229">
        <v>62.480978844652043</v>
      </c>
      <c r="T24" s="229">
        <v>64.152789695347707</v>
      </c>
      <c r="U24" s="229">
        <v>54.714772302198867</v>
      </c>
      <c r="V24" s="229">
        <v>48.671410470246876</v>
      </c>
      <c r="W24" s="229">
        <v>65.650734684734388</v>
      </c>
      <c r="X24" s="229">
        <v>39.258465983117063</v>
      </c>
      <c r="Y24" s="229">
        <v>49.276141136841098</v>
      </c>
      <c r="DA24" s="73"/>
    </row>
    <row r="25" spans="1:105" ht="12" customHeight="1" x14ac:dyDescent="0.25">
      <c r="A25" s="46" t="s">
        <v>38</v>
      </c>
      <c r="B25" s="229">
        <v>39.266800240122372</v>
      </c>
      <c r="C25" s="229">
        <v>45.7452577264403</v>
      </c>
      <c r="D25" s="229">
        <v>44.297079023831017</v>
      </c>
      <c r="E25" s="229">
        <v>46.457063444199534</v>
      </c>
      <c r="F25" s="229">
        <v>42.217700046147911</v>
      </c>
      <c r="G25" s="229">
        <v>37.637066793889744</v>
      </c>
      <c r="H25" s="229">
        <v>39.171039251349484</v>
      </c>
      <c r="I25" s="229">
        <v>26.760858674400389</v>
      </c>
      <c r="J25" s="229">
        <v>34.348200182005911</v>
      </c>
      <c r="K25" s="229">
        <v>34.789822609396651</v>
      </c>
      <c r="L25" s="229">
        <v>285.19863107911391</v>
      </c>
      <c r="M25" s="229">
        <v>293.8013775703036</v>
      </c>
      <c r="N25" s="229">
        <v>242.95981916859913</v>
      </c>
      <c r="O25" s="229">
        <v>269.23518768789631</v>
      </c>
      <c r="P25" s="229">
        <v>195.74231505499836</v>
      </c>
      <c r="Q25" s="229">
        <v>195.77862764415391</v>
      </c>
      <c r="R25" s="229">
        <v>142.91372838315351</v>
      </c>
      <c r="S25" s="229">
        <v>155.40021644853306</v>
      </c>
      <c r="T25" s="229">
        <v>150.1436183180021</v>
      </c>
      <c r="U25" s="229">
        <v>140.32013848981182</v>
      </c>
      <c r="V25" s="229">
        <v>114.54389581085722</v>
      </c>
      <c r="W25" s="229">
        <v>142.08089509025996</v>
      </c>
      <c r="X25" s="229">
        <v>162.09622267723833</v>
      </c>
      <c r="Y25" s="229">
        <v>173.59818932305294</v>
      </c>
      <c r="DA25" s="73"/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/>
    </row>
    <row r="27" spans="1:105" ht="12" customHeight="1" x14ac:dyDescent="0.25">
      <c r="A27" s="39" t="s">
        <v>104</v>
      </c>
      <c r="B27" s="228">
        <f t="shared" ref="B27:Y27" si="3">SUM(B28:B37)</f>
        <v>16176.495701224549</v>
      </c>
      <c r="C27" s="228">
        <f t="shared" si="3"/>
        <v>16119.418595031317</v>
      </c>
      <c r="D27" s="228">
        <f t="shared" si="3"/>
        <v>15799.527242767441</v>
      </c>
      <c r="E27" s="228">
        <f t="shared" si="3"/>
        <v>16419.27351875748</v>
      </c>
      <c r="F27" s="228">
        <f t="shared" si="3"/>
        <v>14602.975826935784</v>
      </c>
      <c r="G27" s="228">
        <f t="shared" si="3"/>
        <v>13263.077675757973</v>
      </c>
      <c r="H27" s="228">
        <f t="shared" si="3"/>
        <v>12624.541053375411</v>
      </c>
      <c r="I27" s="228">
        <f t="shared" si="3"/>
        <v>11471.364988722498</v>
      </c>
      <c r="J27" s="228">
        <f t="shared" si="3"/>
        <v>11281.402326109728</v>
      </c>
      <c r="K27" s="228">
        <f t="shared" si="3"/>
        <v>9073.9607798297784</v>
      </c>
      <c r="L27" s="228">
        <f t="shared" si="3"/>
        <v>9614.231312129692</v>
      </c>
      <c r="M27" s="228">
        <f t="shared" si="3"/>
        <v>9440.7035251830512</v>
      </c>
      <c r="N27" s="228">
        <f t="shared" si="3"/>
        <v>8988.7643918423983</v>
      </c>
      <c r="O27" s="228">
        <f t="shared" si="3"/>
        <v>9126.3094803974327</v>
      </c>
      <c r="P27" s="228">
        <f t="shared" si="3"/>
        <v>8828.3098390029136</v>
      </c>
      <c r="Q27" s="228">
        <f t="shared" si="3"/>
        <v>8760.2863528465168</v>
      </c>
      <c r="R27" s="228">
        <f t="shared" si="3"/>
        <v>8873.0776447217104</v>
      </c>
      <c r="S27" s="228">
        <f t="shared" si="3"/>
        <v>8616.2929074685053</v>
      </c>
      <c r="T27" s="228">
        <f t="shared" si="3"/>
        <v>9012.0414237049063</v>
      </c>
      <c r="U27" s="228">
        <f t="shared" si="3"/>
        <v>9502.2272333100518</v>
      </c>
      <c r="V27" s="228">
        <f t="shared" si="3"/>
        <v>8944.3314066113471</v>
      </c>
      <c r="W27" s="228">
        <f t="shared" si="3"/>
        <v>9487.1726841993113</v>
      </c>
      <c r="X27" s="228">
        <f t="shared" si="3"/>
        <v>8086.928955582538</v>
      </c>
      <c r="Y27" s="228">
        <f t="shared" si="3"/>
        <v>7767.2581104468281</v>
      </c>
      <c r="DA27" s="92"/>
    </row>
    <row r="28" spans="1:105" ht="12" customHeight="1" x14ac:dyDescent="0.25">
      <c r="A28" s="18" t="s">
        <v>28</v>
      </c>
      <c r="B28" s="230">
        <v>1518.9387070201115</v>
      </c>
      <c r="C28" s="230">
        <v>1147.7079559124102</v>
      </c>
      <c r="D28" s="230">
        <v>1031.9709938387482</v>
      </c>
      <c r="E28" s="230">
        <v>781.54468992098782</v>
      </c>
      <c r="F28" s="230">
        <v>863.23557845187224</v>
      </c>
      <c r="G28" s="230">
        <v>1053.7704744803925</v>
      </c>
      <c r="H28" s="230">
        <v>1113.3061992948415</v>
      </c>
      <c r="I28" s="230">
        <v>1057.1800169793034</v>
      </c>
      <c r="J28" s="230">
        <v>1135.9915710588507</v>
      </c>
      <c r="K28" s="230">
        <v>868.94264272097701</v>
      </c>
      <c r="L28" s="230">
        <v>1158.8578908448271</v>
      </c>
      <c r="M28" s="230">
        <v>1145.1350326141337</v>
      </c>
      <c r="N28" s="230">
        <v>1147.6883555941408</v>
      </c>
      <c r="O28" s="230">
        <v>1363.8068752370068</v>
      </c>
      <c r="P28" s="230">
        <v>1380.262516529496</v>
      </c>
      <c r="Q28" s="230">
        <v>1406.7452285232516</v>
      </c>
      <c r="R28" s="230">
        <v>1360.0518408353878</v>
      </c>
      <c r="S28" s="230">
        <v>1300.5289930481831</v>
      </c>
      <c r="T28" s="230">
        <v>1404.6460384951022</v>
      </c>
      <c r="U28" s="230">
        <v>1406.7787964421282</v>
      </c>
      <c r="V28" s="230">
        <v>1120.6226091957221</v>
      </c>
      <c r="W28" s="230">
        <v>1225.4106161412071</v>
      </c>
      <c r="X28" s="230">
        <v>1000.6077575649347</v>
      </c>
      <c r="Y28" s="230">
        <v>863.06700889545277</v>
      </c>
      <c r="DA28" s="71"/>
    </row>
    <row r="29" spans="1:105" ht="12" customHeight="1" x14ac:dyDescent="0.25">
      <c r="A29" s="18" t="s">
        <v>42</v>
      </c>
      <c r="B29" s="230">
        <v>975.89013984019914</v>
      </c>
      <c r="C29" s="230">
        <v>1191.7043555991229</v>
      </c>
      <c r="D29" s="230">
        <v>1407.5185713582621</v>
      </c>
      <c r="E29" s="230">
        <v>1680.274801917385</v>
      </c>
      <c r="F29" s="230">
        <v>838.86506351878927</v>
      </c>
      <c r="G29" s="230">
        <v>488.8362071992766</v>
      </c>
      <c r="H29" s="230">
        <v>0</v>
      </c>
      <c r="I29" s="230">
        <v>0</v>
      </c>
      <c r="J29" s="230">
        <v>0</v>
      </c>
      <c r="K29" s="230">
        <v>0</v>
      </c>
      <c r="L29" s="230">
        <v>0</v>
      </c>
      <c r="M29" s="230">
        <v>0</v>
      </c>
      <c r="N29" s="230">
        <v>0</v>
      </c>
      <c r="O29" s="230">
        <v>31.379055839955999</v>
      </c>
      <c r="P29" s="230">
        <v>31.693960319928671</v>
      </c>
      <c r="Q29" s="230">
        <v>31.693960319955281</v>
      </c>
      <c r="R29" s="230">
        <v>31.693960319908221</v>
      </c>
      <c r="S29" s="230">
        <v>29.416780799887601</v>
      </c>
      <c r="T29" s="230">
        <v>25.027775519961651</v>
      </c>
      <c r="U29" s="230">
        <v>35.976198719956272</v>
      </c>
      <c r="V29" s="230">
        <v>25.652573759944271</v>
      </c>
      <c r="W29" s="230">
        <v>40.335525119900957</v>
      </c>
      <c r="X29" s="230">
        <v>25.967478239947379</v>
      </c>
      <c r="Y29" s="230">
        <v>23.462118239938089</v>
      </c>
      <c r="DA29" s="71"/>
    </row>
    <row r="30" spans="1:105" ht="12" customHeight="1" x14ac:dyDescent="0.25">
      <c r="A30" s="18" t="s">
        <v>31</v>
      </c>
      <c r="B30" s="230">
        <v>161.15802519612461</v>
      </c>
      <c r="C30" s="230">
        <v>58.131787680070794</v>
      </c>
      <c r="D30" s="230">
        <v>57.670496957456763</v>
      </c>
      <c r="E30" s="230">
        <v>35.000252386917246</v>
      </c>
      <c r="F30" s="230">
        <v>15.201690950168727</v>
      </c>
      <c r="G30" s="230">
        <v>16.491142194364755</v>
      </c>
      <c r="H30" s="230">
        <v>24.719924994093859</v>
      </c>
      <c r="I30" s="230">
        <v>13.964862395992109</v>
      </c>
      <c r="J30" s="230">
        <v>17.616116481832155</v>
      </c>
      <c r="K30" s="230">
        <v>214.31330900094466</v>
      </c>
      <c r="L30" s="230">
        <v>195.6004552831202</v>
      </c>
      <c r="M30" s="230">
        <v>233.90473389488798</v>
      </c>
      <c r="N30" s="230">
        <v>243.78214547982617</v>
      </c>
      <c r="O30" s="230">
        <v>264.1987761548786</v>
      </c>
      <c r="P30" s="230">
        <v>310.47029432822001</v>
      </c>
      <c r="Q30" s="230">
        <v>307.09906105776065</v>
      </c>
      <c r="R30" s="230">
        <v>257.07672903084637</v>
      </c>
      <c r="S30" s="230">
        <v>239.79426134439018</v>
      </c>
      <c r="T30" s="230">
        <v>350.57296950473886</v>
      </c>
      <c r="U30" s="230">
        <v>350.95351892527583</v>
      </c>
      <c r="V30" s="230">
        <v>343.1623518533583</v>
      </c>
      <c r="W30" s="230">
        <v>343.32041498621078</v>
      </c>
      <c r="X30" s="230">
        <v>345.37804423837389</v>
      </c>
      <c r="Y30" s="230">
        <v>375.52636460278444</v>
      </c>
      <c r="DA30" s="71"/>
    </row>
    <row r="31" spans="1:105" ht="12" customHeight="1" x14ac:dyDescent="0.25">
      <c r="A31" s="18" t="s">
        <v>82</v>
      </c>
      <c r="B31" s="230">
        <v>805.76332926372072</v>
      </c>
      <c r="C31" s="230">
        <v>1318.1856951779869</v>
      </c>
      <c r="D31" s="230">
        <v>798.5445773555374</v>
      </c>
      <c r="E31" s="230">
        <v>646.46089410823322</v>
      </c>
      <c r="F31" s="230">
        <v>509.66561988885553</v>
      </c>
      <c r="G31" s="230">
        <v>487.15759433012829</v>
      </c>
      <c r="H31" s="230">
        <v>402.08595978597134</v>
      </c>
      <c r="I31" s="230">
        <v>374.22606895872207</v>
      </c>
      <c r="J31" s="230">
        <v>209.41048038643788</v>
      </c>
      <c r="K31" s="230">
        <v>255.42917488268887</v>
      </c>
      <c r="L31" s="230">
        <v>409.69339334890321</v>
      </c>
      <c r="M31" s="230">
        <v>290.13804393516153</v>
      </c>
      <c r="N31" s="230">
        <v>429.62783176151919</v>
      </c>
      <c r="O31" s="230">
        <v>474.99924295784069</v>
      </c>
      <c r="P31" s="230">
        <v>409.62279561339949</v>
      </c>
      <c r="Q31" s="230">
        <v>393.94299280995824</v>
      </c>
      <c r="R31" s="230">
        <v>384.84067182798663</v>
      </c>
      <c r="S31" s="230">
        <v>390.05970638266081</v>
      </c>
      <c r="T31" s="230">
        <v>389.70185564369444</v>
      </c>
      <c r="U31" s="230">
        <v>1076.447299495941</v>
      </c>
      <c r="V31" s="230">
        <v>1011.7041704153041</v>
      </c>
      <c r="W31" s="230">
        <v>1037.5636340557921</v>
      </c>
      <c r="X31" s="230">
        <v>1065.8081523766618</v>
      </c>
      <c r="Y31" s="230">
        <v>988.47526340089462</v>
      </c>
      <c r="DA31" s="71"/>
    </row>
    <row r="32" spans="1:105" ht="12" customHeight="1" x14ac:dyDescent="0.25">
      <c r="A32" s="18" t="s">
        <v>32</v>
      </c>
      <c r="B32" s="230">
        <v>1007.9013434104859</v>
      </c>
      <c r="C32" s="230">
        <v>1262.544857306352</v>
      </c>
      <c r="D32" s="230">
        <v>812.29667553243871</v>
      </c>
      <c r="E32" s="230">
        <v>1317.5962466141527</v>
      </c>
      <c r="F32" s="230">
        <v>1014.6153322301786</v>
      </c>
      <c r="G32" s="230">
        <v>1074.8979026157417</v>
      </c>
      <c r="H32" s="230">
        <v>1213.8071881369335</v>
      </c>
      <c r="I32" s="230">
        <v>1007.2155379637253</v>
      </c>
      <c r="J32" s="230">
        <v>1120.0955902925925</v>
      </c>
      <c r="K32" s="230">
        <v>1024.239979860828</v>
      </c>
      <c r="L32" s="230">
        <v>632.6795216614463</v>
      </c>
      <c r="M32" s="230">
        <v>608.11508479276165</v>
      </c>
      <c r="N32" s="230">
        <v>388.48107127455853</v>
      </c>
      <c r="O32" s="230">
        <v>282.53732454893782</v>
      </c>
      <c r="P32" s="230">
        <v>170.70604689887747</v>
      </c>
      <c r="Q32" s="230">
        <v>168.19625822209517</v>
      </c>
      <c r="R32" s="230">
        <v>138.39300114353836</v>
      </c>
      <c r="S32" s="230">
        <v>128.5653287472575</v>
      </c>
      <c r="T32" s="230">
        <v>123.03829998711689</v>
      </c>
      <c r="U32" s="230">
        <v>100.02852886785588</v>
      </c>
      <c r="V32" s="230">
        <v>97.11683530517773</v>
      </c>
      <c r="W32" s="230">
        <v>90.815823021913232</v>
      </c>
      <c r="X32" s="230">
        <v>102.45099602864963</v>
      </c>
      <c r="Y32" s="230">
        <v>71.156308266591012</v>
      </c>
      <c r="DA32" s="71"/>
    </row>
    <row r="33" spans="1:105" ht="12" customHeight="1" x14ac:dyDescent="0.25">
      <c r="A33" s="18" t="s">
        <v>33</v>
      </c>
      <c r="B33" s="230">
        <v>570.39892249146487</v>
      </c>
      <c r="C33" s="230">
        <v>508.4466611924276</v>
      </c>
      <c r="D33" s="230">
        <v>596.97565949353248</v>
      </c>
      <c r="E33" s="230">
        <v>571.34797553029625</v>
      </c>
      <c r="F33" s="230">
        <v>384.29704503075487</v>
      </c>
      <c r="G33" s="230">
        <v>460.77191180196064</v>
      </c>
      <c r="H33" s="230">
        <v>393.10924677204707</v>
      </c>
      <c r="I33" s="230">
        <v>349.09082726822965</v>
      </c>
      <c r="J33" s="230">
        <v>195.28096188913275</v>
      </c>
      <c r="K33" s="230">
        <v>257.28699274427731</v>
      </c>
      <c r="L33" s="230">
        <v>215.90852244228398</v>
      </c>
      <c r="M33" s="230">
        <v>236.7494861131334</v>
      </c>
      <c r="N33" s="230">
        <v>254.68346278109982</v>
      </c>
      <c r="O33" s="230">
        <v>216.21261358958381</v>
      </c>
      <c r="P33" s="230">
        <v>257.74846556720928</v>
      </c>
      <c r="Q33" s="230">
        <v>220.33633956118589</v>
      </c>
      <c r="R33" s="230">
        <v>192.88286000926246</v>
      </c>
      <c r="S33" s="230">
        <v>139.47418884205962</v>
      </c>
      <c r="T33" s="230">
        <v>187.61377606709664</v>
      </c>
      <c r="U33" s="230">
        <v>204.92881840364404</v>
      </c>
      <c r="V33" s="230">
        <v>206.82040947708595</v>
      </c>
      <c r="W33" s="230">
        <v>182.93208474549164</v>
      </c>
      <c r="X33" s="230">
        <v>153.10938877614763</v>
      </c>
      <c r="Y33" s="230">
        <v>162.77607824143684</v>
      </c>
      <c r="DA33" s="71"/>
    </row>
    <row r="34" spans="1:105" ht="12" customHeight="1" x14ac:dyDescent="0.25">
      <c r="A34" s="18" t="s">
        <v>73</v>
      </c>
      <c r="B34" s="230">
        <v>6123.7719481313252</v>
      </c>
      <c r="C34" s="230">
        <v>5792.3121483173836</v>
      </c>
      <c r="D34" s="230">
        <v>6155.3901792362021</v>
      </c>
      <c r="E34" s="230">
        <v>5677.9647195977614</v>
      </c>
      <c r="F34" s="230">
        <v>5650.4186429196452</v>
      </c>
      <c r="G34" s="230">
        <v>5636.7067579710838</v>
      </c>
      <c r="H34" s="230">
        <v>5670.9852971779728</v>
      </c>
      <c r="I34" s="230">
        <v>5472.9736380345148</v>
      </c>
      <c r="J34" s="230">
        <v>5243.2123964117363</v>
      </c>
      <c r="K34" s="230">
        <v>4460.0308765508071</v>
      </c>
      <c r="L34" s="230">
        <v>5210.8809226887661</v>
      </c>
      <c r="M34" s="230">
        <v>5119.4127597179249</v>
      </c>
      <c r="N34" s="230">
        <v>5153.8568125686706</v>
      </c>
      <c r="O34" s="230">
        <v>5192.3724582042578</v>
      </c>
      <c r="P34" s="230">
        <v>4966.2921573136746</v>
      </c>
      <c r="Q34" s="230">
        <v>5056.723915776719</v>
      </c>
      <c r="R34" s="230">
        <v>5210.1709331247084</v>
      </c>
      <c r="S34" s="230">
        <v>5271.1804588000059</v>
      </c>
      <c r="T34" s="230">
        <v>5279.2785421021108</v>
      </c>
      <c r="U34" s="230">
        <v>5103.6584684486397</v>
      </c>
      <c r="V34" s="230">
        <v>5008.3435032874586</v>
      </c>
      <c r="W34" s="230">
        <v>5260.6433223059657</v>
      </c>
      <c r="X34" s="230">
        <v>4383.7588874196881</v>
      </c>
      <c r="Y34" s="230">
        <v>4235.5140016615487</v>
      </c>
      <c r="DA34" s="71"/>
    </row>
    <row r="35" spans="1:105" ht="12" customHeight="1" x14ac:dyDescent="0.25">
      <c r="A35" s="18" t="s">
        <v>36</v>
      </c>
      <c r="B35" s="230">
        <v>4307.4821433118068</v>
      </c>
      <c r="C35" s="230">
        <v>4015.4033343729966</v>
      </c>
      <c r="D35" s="230">
        <v>4144.1900536200901</v>
      </c>
      <c r="E35" s="230">
        <v>4847.6340593265913</v>
      </c>
      <c r="F35" s="230">
        <v>4565.0914967923354</v>
      </c>
      <c r="G35" s="230">
        <v>3375.3766375594446</v>
      </c>
      <c r="H35" s="230">
        <v>3101.8122764654354</v>
      </c>
      <c r="I35" s="230">
        <v>2706.8159529967502</v>
      </c>
      <c r="J35" s="230">
        <v>2729.3363525717923</v>
      </c>
      <c r="K35" s="230">
        <v>1361.2696838794516</v>
      </c>
      <c r="L35" s="230">
        <v>974.95216534039025</v>
      </c>
      <c r="M35" s="230">
        <v>882.90426168619524</v>
      </c>
      <c r="N35" s="230">
        <v>645.73780315183683</v>
      </c>
      <c r="O35" s="230">
        <v>617.05806475324323</v>
      </c>
      <c r="P35" s="230">
        <v>589.39170308771281</v>
      </c>
      <c r="Q35" s="230">
        <v>553.36716702058402</v>
      </c>
      <c r="R35" s="230">
        <v>651.64973361401746</v>
      </c>
      <c r="S35" s="230">
        <v>671.81634915316977</v>
      </c>
      <c r="T35" s="230">
        <v>703.67894150373138</v>
      </c>
      <c r="U35" s="230">
        <v>612.89721409716935</v>
      </c>
      <c r="V35" s="230">
        <v>550.8306351287431</v>
      </c>
      <c r="W35" s="230">
        <v>736.69310211372033</v>
      </c>
      <c r="X35" s="230">
        <v>418.99233081616006</v>
      </c>
      <c r="Y35" s="230">
        <v>535.12334286194971</v>
      </c>
      <c r="DA35" s="71"/>
    </row>
    <row r="36" spans="1:105" ht="12" customHeight="1" x14ac:dyDescent="0.25">
      <c r="A36" s="18" t="s">
        <v>38</v>
      </c>
      <c r="B36" s="230">
        <v>705.19114255931004</v>
      </c>
      <c r="C36" s="230">
        <v>824.98179947256574</v>
      </c>
      <c r="D36" s="230">
        <v>794.97003537517276</v>
      </c>
      <c r="E36" s="230">
        <v>861.44987935515337</v>
      </c>
      <c r="F36" s="230">
        <v>761.58535715318339</v>
      </c>
      <c r="G36" s="230">
        <v>669.06904760557995</v>
      </c>
      <c r="H36" s="230">
        <v>704.71496074811569</v>
      </c>
      <c r="I36" s="230">
        <v>489.89808412525963</v>
      </c>
      <c r="J36" s="230">
        <v>630.45885701735347</v>
      </c>
      <c r="K36" s="230">
        <v>632.44812018980315</v>
      </c>
      <c r="L36" s="230">
        <v>815.65844051995578</v>
      </c>
      <c r="M36" s="230">
        <v>924.34412242885219</v>
      </c>
      <c r="N36" s="230">
        <v>724.90690923074624</v>
      </c>
      <c r="O36" s="230">
        <v>683.74506911172762</v>
      </c>
      <c r="P36" s="230">
        <v>712.12189934439584</v>
      </c>
      <c r="Q36" s="230">
        <v>622.18142955500582</v>
      </c>
      <c r="R36" s="230">
        <v>646.3179148160541</v>
      </c>
      <c r="S36" s="230">
        <v>445.45684035089124</v>
      </c>
      <c r="T36" s="230">
        <v>548.48322488135273</v>
      </c>
      <c r="U36" s="230">
        <v>610.55838990944153</v>
      </c>
      <c r="V36" s="230">
        <v>580.07831818855209</v>
      </c>
      <c r="W36" s="230">
        <v>569.45816170910939</v>
      </c>
      <c r="X36" s="230">
        <v>590.85592012197549</v>
      </c>
      <c r="Y36" s="230">
        <v>512.15762427623235</v>
      </c>
      <c r="DA36" s="71"/>
    </row>
    <row r="37" spans="1:105" ht="12" customHeight="1" x14ac:dyDescent="0.25">
      <c r="A37" s="47" t="s">
        <v>40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X37" s="231">
        <v>0</v>
      </c>
      <c r="Y37" s="231">
        <v>0</v>
      </c>
      <c r="DA37" s="86"/>
    </row>
    <row r="38" spans="1:105" ht="12" customHeight="1" x14ac:dyDescent="0.25">
      <c r="A38" s="42" t="s">
        <v>105</v>
      </c>
      <c r="B38" s="236">
        <f t="shared" ref="B38:Y38" si="4">SUM(B39:B43)</f>
        <v>15277.825222807336</v>
      </c>
      <c r="C38" s="236">
        <f t="shared" si="4"/>
        <v>14292.211191749055</v>
      </c>
      <c r="D38" s="236">
        <f t="shared" si="4"/>
        <v>14042.690970122665</v>
      </c>
      <c r="E38" s="236">
        <f t="shared" si="4"/>
        <v>14591.896061433321</v>
      </c>
      <c r="F38" s="236">
        <f t="shared" si="4"/>
        <v>15143.758495783299</v>
      </c>
      <c r="G38" s="236">
        <f t="shared" si="4"/>
        <v>15055.08917376361</v>
      </c>
      <c r="H38" s="236">
        <f t="shared" si="4"/>
        <v>14989.649396465731</v>
      </c>
      <c r="I38" s="236">
        <f t="shared" si="4"/>
        <v>14419.069635369016</v>
      </c>
      <c r="J38" s="236">
        <f t="shared" si="4"/>
        <v>14364.415536484386</v>
      </c>
      <c r="K38" s="236">
        <f t="shared" si="4"/>
        <v>11394.740529091756</v>
      </c>
      <c r="L38" s="236">
        <f t="shared" si="4"/>
        <v>12620.384176754585</v>
      </c>
      <c r="M38" s="236">
        <f t="shared" si="4"/>
        <v>13137.361506625675</v>
      </c>
      <c r="N38" s="236">
        <f t="shared" si="4"/>
        <v>12297.104394412861</v>
      </c>
      <c r="O38" s="236">
        <f t="shared" si="4"/>
        <v>12882.916627724731</v>
      </c>
      <c r="P38" s="236">
        <f t="shared" si="4"/>
        <v>13124.548055332971</v>
      </c>
      <c r="Q38" s="236">
        <f t="shared" si="4"/>
        <v>13292.605792647571</v>
      </c>
      <c r="R38" s="236">
        <f t="shared" si="4"/>
        <v>13222.117611508174</v>
      </c>
      <c r="S38" s="236">
        <f t="shared" si="4"/>
        <v>13304.622853685847</v>
      </c>
      <c r="T38" s="236">
        <f t="shared" si="4"/>
        <v>13597.398987117656</v>
      </c>
      <c r="U38" s="236">
        <f t="shared" si="4"/>
        <v>12993.092781745281</v>
      </c>
      <c r="V38" s="236">
        <f t="shared" si="4"/>
        <v>12616.565982316177</v>
      </c>
      <c r="W38" s="236">
        <f t="shared" si="4"/>
        <v>12900.545539618752</v>
      </c>
      <c r="X38" s="236">
        <f t="shared" si="4"/>
        <v>12140.542653863409</v>
      </c>
      <c r="Y38" s="236">
        <f t="shared" si="4"/>
        <v>10876.145260803441</v>
      </c>
      <c r="DA38" s="93"/>
    </row>
    <row r="39" spans="1:105" ht="12" customHeight="1" x14ac:dyDescent="0.25">
      <c r="A39" s="43" t="s">
        <v>106</v>
      </c>
      <c r="B39" s="237">
        <f>ISI!B$53</f>
        <v>2849.0180928073369</v>
      </c>
      <c r="C39" s="237">
        <f>ISI!C$53</f>
        <v>2575.3777317490544</v>
      </c>
      <c r="D39" s="237">
        <f>ISI!D$53</f>
        <v>2704.4519901226627</v>
      </c>
      <c r="E39" s="237">
        <f>ISI!E$53</f>
        <v>2666.5957214333203</v>
      </c>
      <c r="F39" s="237">
        <f>ISI!F$53</f>
        <v>2824.8248057832993</v>
      </c>
      <c r="G39" s="237">
        <f>ISI!G$53</f>
        <v>2496.1574037636087</v>
      </c>
      <c r="H39" s="237">
        <f>ISI!H$53</f>
        <v>2648.5779964657331</v>
      </c>
      <c r="I39" s="237">
        <f>ISI!I$53</f>
        <v>2335.5846353690163</v>
      </c>
      <c r="J39" s="237">
        <f>ISI!J$53</f>
        <v>2405.5580164843877</v>
      </c>
      <c r="K39" s="237">
        <f>ISI!K$53</f>
        <v>1101.1577190917583</v>
      </c>
      <c r="L39" s="237">
        <f>ISI!L$53</f>
        <v>1700.2266067545854</v>
      </c>
      <c r="M39" s="237">
        <f>ISI!M$53</f>
        <v>1722.7875266256749</v>
      </c>
      <c r="N39" s="237">
        <f>ISI!N$53</f>
        <v>1531.5710844128612</v>
      </c>
      <c r="O39" s="237">
        <f>ISI!O$53</f>
        <v>1549.6747877247317</v>
      </c>
      <c r="P39" s="237">
        <f>ISI!P$53</f>
        <v>1615.378725332972</v>
      </c>
      <c r="Q39" s="237">
        <f>ISI!Q$53</f>
        <v>1573.781812647572</v>
      </c>
      <c r="R39" s="237">
        <f>ISI!R$53</f>
        <v>1731.1541115081748</v>
      </c>
      <c r="S39" s="237">
        <f>ISI!S$53</f>
        <v>1751.134533685846</v>
      </c>
      <c r="T39" s="237">
        <f>ISI!T$53</f>
        <v>1731.2996171176569</v>
      </c>
      <c r="U39" s="237">
        <f>ISI!U$53</f>
        <v>1709.3093817452807</v>
      </c>
      <c r="V39" s="237">
        <f>ISI!V$53</f>
        <v>1334.5873323161763</v>
      </c>
      <c r="W39" s="237">
        <f>ISI!W$53</f>
        <v>1534.9151596187517</v>
      </c>
      <c r="X39" s="237">
        <f>ISI!X$53</f>
        <v>1721.3733438634101</v>
      </c>
      <c r="Y39" s="237">
        <f>ISI!Y$53</f>
        <v>1318.4963908034417</v>
      </c>
      <c r="DA39" s="83"/>
    </row>
    <row r="40" spans="1:105" ht="12" customHeight="1" x14ac:dyDescent="0.25">
      <c r="A40" s="44" t="s">
        <v>107</v>
      </c>
      <c r="B40" s="238">
        <f>NFM!B$72</f>
        <v>50.473120000000002</v>
      </c>
      <c r="C40" s="238">
        <f>NFM!C$72</f>
        <v>50.885509999999996</v>
      </c>
      <c r="D40" s="238">
        <f>NFM!D$72</f>
        <v>50.684620000000002</v>
      </c>
      <c r="E40" s="238">
        <f>NFM!E$72</f>
        <v>51.443550000000002</v>
      </c>
      <c r="F40" s="238">
        <f>NFM!F$72</f>
        <v>54.05162</v>
      </c>
      <c r="G40" s="238">
        <f>NFM!G$72</f>
        <v>63.98169</v>
      </c>
      <c r="H40" s="238">
        <f>NFM!H$72</f>
        <v>72.188469999999995</v>
      </c>
      <c r="I40" s="238">
        <f>NFM!I$72</f>
        <v>70.112200000000001</v>
      </c>
      <c r="J40" s="238">
        <f>NFM!J$72</f>
        <v>68.854900000000001</v>
      </c>
      <c r="K40" s="238">
        <f>NFM!K$72</f>
        <v>58.37791</v>
      </c>
      <c r="L40" s="238">
        <f>NFM!L$72</f>
        <v>77.935209999999998</v>
      </c>
      <c r="M40" s="238">
        <f>NFM!M$72</f>
        <v>83.092160000000007</v>
      </c>
      <c r="N40" s="238">
        <f>NFM!N$72</f>
        <v>83.799149999999997</v>
      </c>
      <c r="O40" s="238">
        <f>NFM!O$72</f>
        <v>72.844329999999999</v>
      </c>
      <c r="P40" s="238">
        <f>NFM!P$72</f>
        <v>88.063859999999991</v>
      </c>
      <c r="Q40" s="238">
        <f>NFM!Q$72</f>
        <v>83.797229999999999</v>
      </c>
      <c r="R40" s="238">
        <f>NFM!R$72</f>
        <v>79.449780000000004</v>
      </c>
      <c r="S40" s="238">
        <f>NFM!S$72</f>
        <v>86.596589999999992</v>
      </c>
      <c r="T40" s="238">
        <f>NFM!T$72</f>
        <v>112.07527</v>
      </c>
      <c r="U40" s="238">
        <f>NFM!U$72</f>
        <v>104.26967999999999</v>
      </c>
      <c r="V40" s="238">
        <f>NFM!V$72</f>
        <v>97.315269999999998</v>
      </c>
      <c r="W40" s="238">
        <f>NFM!W$72</f>
        <v>92.779349999999994</v>
      </c>
      <c r="X40" s="238">
        <f>NFM!X$72</f>
        <v>83.885089999999991</v>
      </c>
      <c r="Y40" s="238">
        <f>NFM!Y$72</f>
        <v>80.683019999999999</v>
      </c>
      <c r="DA40" s="94"/>
    </row>
    <row r="41" spans="1:105" ht="12" customHeight="1" x14ac:dyDescent="0.25">
      <c r="A41" s="44" t="s">
        <v>108</v>
      </c>
      <c r="B41" s="238">
        <f>CHI!B$78</f>
        <v>6422.5195199999998</v>
      </c>
      <c r="C41" s="238">
        <f>CHI!C$78</f>
        <v>6059.1009000000004</v>
      </c>
      <c r="D41" s="238">
        <f>CHI!D$78</f>
        <v>5595.2839899999999</v>
      </c>
      <c r="E41" s="238">
        <f>CHI!E$78</f>
        <v>6322.4718000000003</v>
      </c>
      <c r="F41" s="238">
        <f>CHI!F$78</f>
        <v>6626.0629900000004</v>
      </c>
      <c r="G41" s="238">
        <f>CHI!G$78</f>
        <v>6923.5116500000004</v>
      </c>
      <c r="H41" s="238">
        <f>CHI!H$78</f>
        <v>6375.1727499999997</v>
      </c>
      <c r="I41" s="238">
        <f>CHI!I$78</f>
        <v>6259.0559400000002</v>
      </c>
      <c r="J41" s="238">
        <f>CHI!J$78</f>
        <v>6139.1537699999999</v>
      </c>
      <c r="K41" s="238">
        <f>CHI!K$78</f>
        <v>5484.6879300000001</v>
      </c>
      <c r="L41" s="238">
        <f>CHI!L$78</f>
        <v>6075.7111000000004</v>
      </c>
      <c r="M41" s="238">
        <f>CHI!M$78</f>
        <v>6272.42299</v>
      </c>
      <c r="N41" s="238">
        <f>CHI!N$78</f>
        <v>5925.1168399999997</v>
      </c>
      <c r="O41" s="238">
        <f>CHI!O$78</f>
        <v>6623.52135</v>
      </c>
      <c r="P41" s="238">
        <f>CHI!P$78</f>
        <v>6665.4186600000003</v>
      </c>
      <c r="Q41" s="238">
        <f>CHI!Q$78</f>
        <v>7111.1418199999998</v>
      </c>
      <c r="R41" s="238">
        <f>CHI!R$78</f>
        <v>6883.7115599999997</v>
      </c>
      <c r="S41" s="238">
        <f>CHI!S$78</f>
        <v>7091.3570499999996</v>
      </c>
      <c r="T41" s="238">
        <f>CHI!T$78</f>
        <v>7158.2874899999997</v>
      </c>
      <c r="U41" s="238">
        <f>CHI!U$78</f>
        <v>6478.4292500000001</v>
      </c>
      <c r="V41" s="238">
        <f>CHI!V$78</f>
        <v>6934.9720900000002</v>
      </c>
      <c r="W41" s="238">
        <f>CHI!W$78</f>
        <v>6900.3710000000001</v>
      </c>
      <c r="X41" s="238">
        <f>CHI!X$78</f>
        <v>6280.5651600000001</v>
      </c>
      <c r="Y41" s="238">
        <f>CHI!Y$78</f>
        <v>5852.4290600000004</v>
      </c>
      <c r="DA41" s="94"/>
    </row>
    <row r="42" spans="1:105" ht="12" customHeight="1" x14ac:dyDescent="0.25">
      <c r="A42" s="44" t="s">
        <v>109</v>
      </c>
      <c r="B42" s="238">
        <f>NMM!B$58</f>
        <v>5801.6936699999997</v>
      </c>
      <c r="C42" s="238">
        <f>NMM!C$58</f>
        <v>5486.2207500000004</v>
      </c>
      <c r="D42" s="238">
        <f>NMM!D$58</f>
        <v>5588.1739900000011</v>
      </c>
      <c r="E42" s="238">
        <f>NMM!E$58</f>
        <v>5446.3355199999996</v>
      </c>
      <c r="F42" s="238">
        <f>NMM!F$58</f>
        <v>5535.5396899999996</v>
      </c>
      <c r="G42" s="238">
        <f>NMM!G$58</f>
        <v>5465.6105600000001</v>
      </c>
      <c r="H42" s="238">
        <f>NMM!H$58</f>
        <v>5766.8308399999996</v>
      </c>
      <c r="I42" s="238">
        <f>NMM!I$58</f>
        <v>5635.1661000000004</v>
      </c>
      <c r="J42" s="238">
        <f>NMM!J$58</f>
        <v>5610.8034600000001</v>
      </c>
      <c r="K42" s="238">
        <f>NMM!K$58</f>
        <v>4612.5877899999996</v>
      </c>
      <c r="L42" s="238">
        <f>NMM!L$58</f>
        <v>4620.3161</v>
      </c>
      <c r="M42" s="238">
        <f>NMM!M$58</f>
        <v>4918.8488799999996</v>
      </c>
      <c r="N42" s="238">
        <f>NMM!N$58</f>
        <v>4616.9442100000006</v>
      </c>
      <c r="O42" s="238">
        <f>NMM!O$58</f>
        <v>4505.8553099999999</v>
      </c>
      <c r="P42" s="238">
        <f>NMM!P$58</f>
        <v>4615.7369799999997</v>
      </c>
      <c r="Q42" s="238">
        <f>NMM!Q$58</f>
        <v>4382.1190400000005</v>
      </c>
      <c r="R42" s="238">
        <f>NMM!R$58</f>
        <v>4377.0800200000003</v>
      </c>
      <c r="S42" s="238">
        <f>NMM!S$58</f>
        <v>4222.511379999999</v>
      </c>
      <c r="T42" s="238">
        <f>NMM!T$58</f>
        <v>4440.5585799999999</v>
      </c>
      <c r="U42" s="238">
        <f>NMM!U$58</f>
        <v>4549.893</v>
      </c>
      <c r="V42" s="238">
        <f>NMM!V$58</f>
        <v>4132.1067600000006</v>
      </c>
      <c r="W42" s="238">
        <f>NMM!W$58</f>
        <v>4239.6370700000007</v>
      </c>
      <c r="X42" s="238">
        <f>NMM!X$58</f>
        <v>3916.0373599999998</v>
      </c>
      <c r="Y42" s="238">
        <f>NMM!Y$58</f>
        <v>3488.5383499999998</v>
      </c>
      <c r="DA42" s="94"/>
    </row>
    <row r="43" spans="1:105" ht="12" customHeight="1" x14ac:dyDescent="0.25">
      <c r="A43" s="45" t="s">
        <v>110</v>
      </c>
      <c r="B43" s="239">
        <v>154.12082000000001</v>
      </c>
      <c r="C43" s="239">
        <v>120.6263</v>
      </c>
      <c r="D43" s="239">
        <v>104.09638</v>
      </c>
      <c r="E43" s="239">
        <v>105.04947</v>
      </c>
      <c r="F43" s="239">
        <v>103.27939000000001</v>
      </c>
      <c r="G43" s="239">
        <v>105.82787</v>
      </c>
      <c r="H43" s="239">
        <v>126.87934</v>
      </c>
      <c r="I43" s="239">
        <v>119.15076000000001</v>
      </c>
      <c r="J43" s="239">
        <v>140.04539</v>
      </c>
      <c r="K43" s="239">
        <v>137.92918</v>
      </c>
      <c r="L43" s="239">
        <v>146.19515999999999</v>
      </c>
      <c r="M43" s="239">
        <v>140.20994999999999</v>
      </c>
      <c r="N43" s="239">
        <v>139.67311000000001</v>
      </c>
      <c r="O43" s="239">
        <v>131.02085</v>
      </c>
      <c r="P43" s="239">
        <v>139.94982999999999</v>
      </c>
      <c r="Q43" s="239">
        <v>141.76589000000001</v>
      </c>
      <c r="R43" s="239">
        <v>150.72214</v>
      </c>
      <c r="S43" s="239">
        <v>153.02330000000001</v>
      </c>
      <c r="T43" s="239">
        <v>155.17803000000001</v>
      </c>
      <c r="U43" s="239">
        <v>151.19147000000001</v>
      </c>
      <c r="V43" s="239">
        <v>117.58453</v>
      </c>
      <c r="W43" s="239">
        <v>132.84296000000001</v>
      </c>
      <c r="X43" s="239">
        <v>138.68170000000001</v>
      </c>
      <c r="Y43" s="239">
        <v>135.99843999999999</v>
      </c>
      <c r="DA43" s="84" t="s">
        <v>111</v>
      </c>
    </row>
    <row r="45" spans="1:105" ht="15" customHeight="1" x14ac:dyDescent="0.25">
      <c r="A45" s="32" t="s">
        <v>112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DA45" s="88"/>
    </row>
    <row r="47" spans="1:105" ht="12" customHeight="1" x14ac:dyDescent="0.25">
      <c r="A47" s="35" t="str">
        <f>$A$5</f>
        <v>All industrial sectors</v>
      </c>
      <c r="B47" s="232">
        <f t="shared" ref="B47:Y47" si="5">SUM(B48:B55)</f>
        <v>1</v>
      </c>
      <c r="C47" s="232">
        <f t="shared" si="5"/>
        <v>1</v>
      </c>
      <c r="D47" s="232">
        <f t="shared" si="5"/>
        <v>0.99999999999999989</v>
      </c>
      <c r="E47" s="232">
        <f t="shared" si="5"/>
        <v>1</v>
      </c>
      <c r="F47" s="232">
        <f t="shared" si="5"/>
        <v>1</v>
      </c>
      <c r="G47" s="232">
        <f t="shared" si="5"/>
        <v>1</v>
      </c>
      <c r="H47" s="232">
        <f t="shared" si="5"/>
        <v>1</v>
      </c>
      <c r="I47" s="232">
        <f t="shared" si="5"/>
        <v>1</v>
      </c>
      <c r="J47" s="232">
        <f t="shared" si="5"/>
        <v>1</v>
      </c>
      <c r="K47" s="232">
        <f t="shared" si="5"/>
        <v>1</v>
      </c>
      <c r="L47" s="232">
        <f t="shared" si="5"/>
        <v>1</v>
      </c>
      <c r="M47" s="232">
        <f t="shared" si="5"/>
        <v>1</v>
      </c>
      <c r="N47" s="232">
        <f t="shared" si="5"/>
        <v>1</v>
      </c>
      <c r="O47" s="232">
        <f t="shared" si="5"/>
        <v>1</v>
      </c>
      <c r="P47" s="232">
        <f t="shared" si="5"/>
        <v>1</v>
      </c>
      <c r="Q47" s="232">
        <f t="shared" si="5"/>
        <v>1</v>
      </c>
      <c r="R47" s="232">
        <f t="shared" si="5"/>
        <v>1</v>
      </c>
      <c r="S47" s="232">
        <f t="shared" si="5"/>
        <v>1</v>
      </c>
      <c r="T47" s="232">
        <f t="shared" si="5"/>
        <v>0.99999999999999989</v>
      </c>
      <c r="U47" s="232">
        <f t="shared" si="5"/>
        <v>0.99999999999999989</v>
      </c>
      <c r="V47" s="232">
        <f t="shared" si="5"/>
        <v>1</v>
      </c>
      <c r="W47" s="232">
        <f t="shared" si="5"/>
        <v>0.99999999999999989</v>
      </c>
      <c r="X47" s="232">
        <f t="shared" si="5"/>
        <v>1</v>
      </c>
      <c r="Y47" s="232">
        <f t="shared" si="5"/>
        <v>1</v>
      </c>
      <c r="DA47" s="95"/>
    </row>
    <row r="48" spans="1:105" ht="12" customHeight="1" x14ac:dyDescent="0.25">
      <c r="A48" s="173" t="s">
        <v>91</v>
      </c>
      <c r="B48" s="233">
        <f t="shared" ref="B48:Y48" si="6">IF(B6=0,0,B6/B$5)</f>
        <v>0</v>
      </c>
      <c r="C48" s="233">
        <f t="shared" si="6"/>
        <v>0</v>
      </c>
      <c r="D48" s="233">
        <f t="shared" si="6"/>
        <v>0</v>
      </c>
      <c r="E48" s="233">
        <f t="shared" si="6"/>
        <v>0</v>
      </c>
      <c r="F48" s="233">
        <f t="shared" si="6"/>
        <v>0</v>
      </c>
      <c r="G48" s="233">
        <f t="shared" si="6"/>
        <v>0</v>
      </c>
      <c r="H48" s="233">
        <f t="shared" si="6"/>
        <v>0</v>
      </c>
      <c r="I48" s="233">
        <f t="shared" si="6"/>
        <v>0</v>
      </c>
      <c r="J48" s="233">
        <f t="shared" si="6"/>
        <v>0</v>
      </c>
      <c r="K48" s="233">
        <f t="shared" si="6"/>
        <v>0</v>
      </c>
      <c r="L48" s="233">
        <f t="shared" si="6"/>
        <v>0</v>
      </c>
      <c r="M48" s="233">
        <f t="shared" si="6"/>
        <v>0</v>
      </c>
      <c r="N48" s="233">
        <f t="shared" si="6"/>
        <v>0</v>
      </c>
      <c r="O48" s="233">
        <f t="shared" si="6"/>
        <v>0</v>
      </c>
      <c r="P48" s="233">
        <f t="shared" si="6"/>
        <v>0</v>
      </c>
      <c r="Q48" s="233">
        <f t="shared" si="6"/>
        <v>0</v>
      </c>
      <c r="R48" s="233">
        <f t="shared" si="6"/>
        <v>0</v>
      </c>
      <c r="S48" s="233">
        <f t="shared" si="6"/>
        <v>0</v>
      </c>
      <c r="T48" s="233">
        <f t="shared" si="6"/>
        <v>0</v>
      </c>
      <c r="U48" s="233">
        <f t="shared" si="6"/>
        <v>0</v>
      </c>
      <c r="V48" s="233">
        <f t="shared" si="6"/>
        <v>0</v>
      </c>
      <c r="W48" s="233">
        <f t="shared" si="6"/>
        <v>0</v>
      </c>
      <c r="X48" s="233">
        <f t="shared" si="6"/>
        <v>0</v>
      </c>
      <c r="Y48" s="233">
        <f t="shared" si="6"/>
        <v>0</v>
      </c>
      <c r="DA48" s="177"/>
    </row>
    <row r="49" spans="1:105" ht="12" customHeight="1" x14ac:dyDescent="0.25">
      <c r="A49" s="173" t="s">
        <v>92</v>
      </c>
      <c r="B49" s="233">
        <f t="shared" ref="B49:Y49" si="7">IF(B7=0,0,B7/B$5)</f>
        <v>0</v>
      </c>
      <c r="C49" s="233">
        <f t="shared" si="7"/>
        <v>0</v>
      </c>
      <c r="D49" s="233">
        <f t="shared" si="7"/>
        <v>0</v>
      </c>
      <c r="E49" s="233">
        <f t="shared" si="7"/>
        <v>0</v>
      </c>
      <c r="F49" s="233">
        <f t="shared" si="7"/>
        <v>0</v>
      </c>
      <c r="G49" s="233">
        <f t="shared" si="7"/>
        <v>0</v>
      </c>
      <c r="H49" s="233">
        <f t="shared" si="7"/>
        <v>0</v>
      </c>
      <c r="I49" s="233">
        <f t="shared" si="7"/>
        <v>0</v>
      </c>
      <c r="J49" s="233">
        <f t="shared" si="7"/>
        <v>0</v>
      </c>
      <c r="K49" s="233">
        <f t="shared" si="7"/>
        <v>0</v>
      </c>
      <c r="L49" s="233">
        <f t="shared" si="7"/>
        <v>0</v>
      </c>
      <c r="M49" s="233">
        <f t="shared" si="7"/>
        <v>0</v>
      </c>
      <c r="N49" s="233">
        <f t="shared" si="7"/>
        <v>0</v>
      </c>
      <c r="O49" s="233">
        <f t="shared" si="7"/>
        <v>0</v>
      </c>
      <c r="P49" s="233">
        <f t="shared" si="7"/>
        <v>0</v>
      </c>
      <c r="Q49" s="233">
        <f t="shared" si="7"/>
        <v>0</v>
      </c>
      <c r="R49" s="233">
        <f t="shared" si="7"/>
        <v>0</v>
      </c>
      <c r="S49" s="233">
        <f t="shared" si="7"/>
        <v>0</v>
      </c>
      <c r="T49" s="233">
        <f t="shared" si="7"/>
        <v>0</v>
      </c>
      <c r="U49" s="233">
        <f t="shared" si="7"/>
        <v>0</v>
      </c>
      <c r="V49" s="233">
        <f t="shared" si="7"/>
        <v>0</v>
      </c>
      <c r="W49" s="233">
        <f t="shared" si="7"/>
        <v>0</v>
      </c>
      <c r="X49" s="233">
        <f t="shared" si="7"/>
        <v>0</v>
      </c>
      <c r="Y49" s="233">
        <f t="shared" si="7"/>
        <v>0</v>
      </c>
      <c r="DA49" s="177"/>
    </row>
    <row r="50" spans="1:105" ht="12" customHeight="1" x14ac:dyDescent="0.25">
      <c r="A50" s="173" t="s">
        <v>93</v>
      </c>
      <c r="B50" s="233">
        <f t="shared" ref="B50:Y50" si="8">IF(B8=0,0,B8/B$5)</f>
        <v>0</v>
      </c>
      <c r="C50" s="233">
        <f t="shared" si="8"/>
        <v>0</v>
      </c>
      <c r="D50" s="233">
        <f t="shared" si="8"/>
        <v>0</v>
      </c>
      <c r="E50" s="233">
        <f t="shared" si="8"/>
        <v>0</v>
      </c>
      <c r="F50" s="233">
        <f t="shared" si="8"/>
        <v>0</v>
      </c>
      <c r="G50" s="233">
        <f t="shared" si="8"/>
        <v>0</v>
      </c>
      <c r="H50" s="233">
        <f t="shared" si="8"/>
        <v>0</v>
      </c>
      <c r="I50" s="233">
        <f t="shared" si="8"/>
        <v>0</v>
      </c>
      <c r="J50" s="233">
        <f t="shared" si="8"/>
        <v>0</v>
      </c>
      <c r="K50" s="233">
        <f t="shared" si="8"/>
        <v>0</v>
      </c>
      <c r="L50" s="233">
        <f t="shared" si="8"/>
        <v>0</v>
      </c>
      <c r="M50" s="233">
        <f t="shared" si="8"/>
        <v>0</v>
      </c>
      <c r="N50" s="233">
        <f t="shared" si="8"/>
        <v>0</v>
      </c>
      <c r="O50" s="233">
        <f t="shared" si="8"/>
        <v>0</v>
      </c>
      <c r="P50" s="233">
        <f t="shared" si="8"/>
        <v>0</v>
      </c>
      <c r="Q50" s="233">
        <f t="shared" si="8"/>
        <v>0</v>
      </c>
      <c r="R50" s="233">
        <f t="shared" si="8"/>
        <v>0</v>
      </c>
      <c r="S50" s="233">
        <f t="shared" si="8"/>
        <v>0</v>
      </c>
      <c r="T50" s="233">
        <f t="shared" si="8"/>
        <v>0</v>
      </c>
      <c r="U50" s="233">
        <f t="shared" si="8"/>
        <v>0</v>
      </c>
      <c r="V50" s="233">
        <f t="shared" si="8"/>
        <v>0</v>
      </c>
      <c r="W50" s="233">
        <f t="shared" si="8"/>
        <v>0</v>
      </c>
      <c r="X50" s="233">
        <f t="shared" si="8"/>
        <v>0</v>
      </c>
      <c r="Y50" s="233">
        <f t="shared" si="8"/>
        <v>0</v>
      </c>
      <c r="DA50" s="177"/>
    </row>
    <row r="51" spans="1:105" ht="12" customHeight="1" x14ac:dyDescent="0.25">
      <c r="A51" s="173" t="s">
        <v>94</v>
      </c>
      <c r="B51" s="233">
        <f t="shared" ref="B51:Y51" si="9">IF(B9=0,0,B9/B$5)</f>
        <v>0</v>
      </c>
      <c r="C51" s="233">
        <f t="shared" si="9"/>
        <v>0</v>
      </c>
      <c r="D51" s="233">
        <f t="shared" si="9"/>
        <v>0</v>
      </c>
      <c r="E51" s="233">
        <f t="shared" si="9"/>
        <v>0</v>
      </c>
      <c r="F51" s="233">
        <f t="shared" si="9"/>
        <v>0</v>
      </c>
      <c r="G51" s="233">
        <f t="shared" si="9"/>
        <v>0</v>
      </c>
      <c r="H51" s="233">
        <f t="shared" si="9"/>
        <v>0</v>
      </c>
      <c r="I51" s="233">
        <f t="shared" si="9"/>
        <v>0</v>
      </c>
      <c r="J51" s="233">
        <f t="shared" si="9"/>
        <v>0</v>
      </c>
      <c r="K51" s="233">
        <f t="shared" si="9"/>
        <v>0</v>
      </c>
      <c r="L51" s="233">
        <f t="shared" si="9"/>
        <v>0</v>
      </c>
      <c r="M51" s="233">
        <f t="shared" si="9"/>
        <v>0</v>
      </c>
      <c r="N51" s="233">
        <f t="shared" si="9"/>
        <v>0</v>
      </c>
      <c r="O51" s="233">
        <f t="shared" si="9"/>
        <v>0</v>
      </c>
      <c r="P51" s="233">
        <f t="shared" si="9"/>
        <v>0</v>
      </c>
      <c r="Q51" s="233">
        <f t="shared" si="9"/>
        <v>0</v>
      </c>
      <c r="R51" s="233">
        <f t="shared" si="9"/>
        <v>0</v>
      </c>
      <c r="S51" s="233">
        <f t="shared" si="9"/>
        <v>0</v>
      </c>
      <c r="T51" s="233">
        <f t="shared" si="9"/>
        <v>0</v>
      </c>
      <c r="U51" s="233">
        <f t="shared" si="9"/>
        <v>0</v>
      </c>
      <c r="V51" s="233">
        <f t="shared" si="9"/>
        <v>0</v>
      </c>
      <c r="W51" s="233">
        <f t="shared" si="9"/>
        <v>0</v>
      </c>
      <c r="X51" s="233">
        <f t="shared" si="9"/>
        <v>0</v>
      </c>
      <c r="Y51" s="233">
        <f t="shared" si="9"/>
        <v>0</v>
      </c>
      <c r="DA51" s="177"/>
    </row>
    <row r="52" spans="1:105" ht="12" customHeight="1" x14ac:dyDescent="0.25">
      <c r="A52" s="173" t="s">
        <v>95</v>
      </c>
      <c r="B52" s="233">
        <f t="shared" ref="B52:Y52" si="10">IF(B10=0,0,B10/B$5)</f>
        <v>9.124418387382132E-3</v>
      </c>
      <c r="C52" s="233">
        <f t="shared" si="10"/>
        <v>1.0520751219677247E-2</v>
      </c>
      <c r="D52" s="233">
        <f t="shared" si="10"/>
        <v>9.9759579344921266E-3</v>
      </c>
      <c r="E52" s="233">
        <f t="shared" si="10"/>
        <v>9.7564716281027634E-3</v>
      </c>
      <c r="F52" s="233">
        <f t="shared" si="10"/>
        <v>8.6114212977673708E-3</v>
      </c>
      <c r="G52" s="233">
        <f t="shared" si="10"/>
        <v>9.5848311954384469E-3</v>
      </c>
      <c r="H52" s="233">
        <f t="shared" si="10"/>
        <v>9.5354708823976592E-3</v>
      </c>
      <c r="I52" s="233">
        <f t="shared" si="10"/>
        <v>9.4509135292228583E-3</v>
      </c>
      <c r="J52" s="233">
        <f t="shared" si="10"/>
        <v>9.2229850752953407E-3</v>
      </c>
      <c r="K52" s="233">
        <f t="shared" si="10"/>
        <v>1.1747926801711722E-2</v>
      </c>
      <c r="L52" s="233">
        <f t="shared" si="10"/>
        <v>1.1267284094242021E-2</v>
      </c>
      <c r="M52" s="233">
        <f t="shared" si="10"/>
        <v>1.0602460302453851E-2</v>
      </c>
      <c r="N52" s="233">
        <f t="shared" si="10"/>
        <v>1.1617031602519545E-2</v>
      </c>
      <c r="O52" s="233">
        <f t="shared" si="10"/>
        <v>1.2491112486223702E-2</v>
      </c>
      <c r="P52" s="233">
        <f t="shared" si="10"/>
        <v>1.1458124632117529E-2</v>
      </c>
      <c r="Q52" s="233">
        <f t="shared" si="10"/>
        <v>1.1513376327139486E-2</v>
      </c>
      <c r="R52" s="233">
        <f t="shared" si="10"/>
        <v>1.1112788025288315E-2</v>
      </c>
      <c r="S52" s="233">
        <f t="shared" si="10"/>
        <v>1.2322688121952322E-2</v>
      </c>
      <c r="T52" s="233">
        <f t="shared" si="10"/>
        <v>1.2186915207768812E-2</v>
      </c>
      <c r="U52" s="233">
        <f t="shared" si="10"/>
        <v>1.2836387350278658E-2</v>
      </c>
      <c r="V52" s="233">
        <f t="shared" si="10"/>
        <v>1.3515650268797521E-2</v>
      </c>
      <c r="W52" s="233">
        <f t="shared" si="10"/>
        <v>1.3277420799744156E-2</v>
      </c>
      <c r="X52" s="233">
        <f t="shared" si="10"/>
        <v>1.2046617249734317E-2</v>
      </c>
      <c r="Y52" s="233">
        <f t="shared" si="10"/>
        <v>1.3038653607478034E-2</v>
      </c>
      <c r="DA52" s="177"/>
    </row>
    <row r="53" spans="1:105" ht="12" customHeight="1" x14ac:dyDescent="0.25">
      <c r="A53" s="40" t="str">
        <f>$A$16</f>
        <v>Steam processes</v>
      </c>
      <c r="B53" s="234">
        <f t="shared" ref="B53:Y53" si="11">IF(B16=0,0,B16/B$5)</f>
        <v>0.19157767739406953</v>
      </c>
      <c r="C53" s="234">
        <f t="shared" si="11"/>
        <v>0.19997991358701625</v>
      </c>
      <c r="D53" s="234">
        <f t="shared" si="11"/>
        <v>0.18819612281484541</v>
      </c>
      <c r="E53" s="234">
        <f t="shared" si="11"/>
        <v>0.17929761049942208</v>
      </c>
      <c r="F53" s="234">
        <f t="shared" si="11"/>
        <v>0.16479561962367012</v>
      </c>
      <c r="G53" s="234">
        <f t="shared" si="11"/>
        <v>0.1715023312223927</v>
      </c>
      <c r="H53" s="234">
        <f t="shared" si="11"/>
        <v>0.17036431744287991</v>
      </c>
      <c r="I53" s="234">
        <f t="shared" si="11"/>
        <v>0.17144697797260577</v>
      </c>
      <c r="J53" s="234">
        <f t="shared" si="11"/>
        <v>0.1627538809031352</v>
      </c>
      <c r="K53" s="234">
        <f t="shared" si="11"/>
        <v>0.25380438499453589</v>
      </c>
      <c r="L53" s="234">
        <f t="shared" si="11"/>
        <v>0.2655933750275658</v>
      </c>
      <c r="M53" s="234">
        <f t="shared" si="11"/>
        <v>0.24260368452017742</v>
      </c>
      <c r="N53" s="234">
        <f t="shared" si="11"/>
        <v>0.26070521218788123</v>
      </c>
      <c r="O53" s="234">
        <f t="shared" si="11"/>
        <v>0.26628747002235276</v>
      </c>
      <c r="P53" s="234">
        <f t="shared" si="11"/>
        <v>0.2672945024985704</v>
      </c>
      <c r="Q53" s="234">
        <f t="shared" si="11"/>
        <v>0.26585311083632646</v>
      </c>
      <c r="R53" s="234">
        <f t="shared" si="11"/>
        <v>0.26691731372189825</v>
      </c>
      <c r="S53" s="234">
        <f t="shared" si="11"/>
        <v>0.25721076289046563</v>
      </c>
      <c r="T53" s="234">
        <f t="shared" si="11"/>
        <v>0.25448872039578907</v>
      </c>
      <c r="U53" s="234">
        <f t="shared" si="11"/>
        <v>0.25067721735981413</v>
      </c>
      <c r="V53" s="234">
        <f t="shared" si="11"/>
        <v>0.25694559376071224</v>
      </c>
      <c r="W53" s="234">
        <f t="shared" si="11"/>
        <v>0.26077921211827981</v>
      </c>
      <c r="X53" s="234">
        <f t="shared" si="11"/>
        <v>0.25955044377082598</v>
      </c>
      <c r="Y53" s="234">
        <f t="shared" si="11"/>
        <v>0.26377787200006575</v>
      </c>
      <c r="DA53" s="96"/>
    </row>
    <row r="54" spans="1:105" ht="12" customHeight="1" x14ac:dyDescent="0.25">
      <c r="A54" s="41" t="str">
        <f>$A$27</f>
        <v>Other energy use related</v>
      </c>
      <c r="B54" s="235">
        <f t="shared" ref="B54:Y54" si="12">IF(B27=0,0,B27/B$5)</f>
        <v>0.41106718351405958</v>
      </c>
      <c r="C54" s="235">
        <f t="shared" si="12"/>
        <v>0.41846722302307615</v>
      </c>
      <c r="D54" s="235">
        <f t="shared" si="12"/>
        <v>0.42451609876441138</v>
      </c>
      <c r="E54" s="235">
        <f t="shared" si="12"/>
        <v>0.42936603213357705</v>
      </c>
      <c r="F54" s="235">
        <f t="shared" si="12"/>
        <v>0.40578292962130474</v>
      </c>
      <c r="G54" s="235">
        <f t="shared" si="12"/>
        <v>0.38354546861182764</v>
      </c>
      <c r="H54" s="235">
        <f t="shared" si="12"/>
        <v>0.37493001321097791</v>
      </c>
      <c r="I54" s="235">
        <f t="shared" si="12"/>
        <v>0.36292242235560429</v>
      </c>
      <c r="J54" s="235">
        <f t="shared" si="12"/>
        <v>0.36424114685179776</v>
      </c>
      <c r="K54" s="235">
        <f t="shared" si="12"/>
        <v>0.32558731582510125</v>
      </c>
      <c r="L54" s="235">
        <f t="shared" si="12"/>
        <v>0.31268491679470062</v>
      </c>
      <c r="M54" s="235">
        <f t="shared" si="12"/>
        <v>0.31226145248609155</v>
      </c>
      <c r="N54" s="235">
        <f t="shared" si="12"/>
        <v>0.30728949658734317</v>
      </c>
      <c r="O54" s="235">
        <f t="shared" si="12"/>
        <v>0.2990604861607849</v>
      </c>
      <c r="P54" s="235">
        <f t="shared" si="12"/>
        <v>0.2900485808683716</v>
      </c>
      <c r="Q54" s="235">
        <f t="shared" si="12"/>
        <v>0.28705878842766158</v>
      </c>
      <c r="R54" s="235">
        <f t="shared" si="12"/>
        <v>0.28993158422271947</v>
      </c>
      <c r="S54" s="235">
        <f t="shared" si="12"/>
        <v>0.28711910641698768</v>
      </c>
      <c r="T54" s="235">
        <f t="shared" si="12"/>
        <v>0.29230044746217454</v>
      </c>
      <c r="U54" s="235">
        <f t="shared" si="12"/>
        <v>0.31109853416632505</v>
      </c>
      <c r="V54" s="235">
        <f t="shared" si="12"/>
        <v>0.30264215304498526</v>
      </c>
      <c r="W54" s="235">
        <f t="shared" si="12"/>
        <v>0.30763072920618711</v>
      </c>
      <c r="X54" s="235">
        <f t="shared" si="12"/>
        <v>0.29121498387437855</v>
      </c>
      <c r="Y54" s="235">
        <f t="shared" si="12"/>
        <v>0.30129438252020307</v>
      </c>
      <c r="DA54" s="97"/>
    </row>
    <row r="55" spans="1:105" ht="12" customHeight="1" x14ac:dyDescent="0.25">
      <c r="A55" s="42" t="s">
        <v>105</v>
      </c>
      <c r="B55" s="240">
        <f t="shared" ref="B55:Y55" si="13">IF(B38=0,0,B38/B$5)</f>
        <v>0.38823072070448877</v>
      </c>
      <c r="C55" s="240">
        <f t="shared" si="13"/>
        <v>0.37103211217023035</v>
      </c>
      <c r="D55" s="240">
        <f t="shared" si="13"/>
        <v>0.377311820486251</v>
      </c>
      <c r="E55" s="240">
        <f t="shared" si="13"/>
        <v>0.38157988573889817</v>
      </c>
      <c r="F55" s="240">
        <f t="shared" si="13"/>
        <v>0.42081002945725776</v>
      </c>
      <c r="G55" s="240">
        <f t="shared" si="13"/>
        <v>0.43536736897034117</v>
      </c>
      <c r="H55" s="240">
        <f t="shared" si="13"/>
        <v>0.44517019846374462</v>
      </c>
      <c r="I55" s="240">
        <f t="shared" si="13"/>
        <v>0.45617968614256721</v>
      </c>
      <c r="J55" s="240">
        <f t="shared" si="13"/>
        <v>0.4637819871697717</v>
      </c>
      <c r="K55" s="240">
        <f t="shared" si="13"/>
        <v>0.40886037237865114</v>
      </c>
      <c r="L55" s="240">
        <f t="shared" si="13"/>
        <v>0.41045442408349153</v>
      </c>
      <c r="M55" s="240">
        <f t="shared" si="13"/>
        <v>0.43453240269127719</v>
      </c>
      <c r="N55" s="240">
        <f t="shared" si="13"/>
        <v>0.42038825962225612</v>
      </c>
      <c r="O55" s="240">
        <f t="shared" si="13"/>
        <v>0.4221609313306387</v>
      </c>
      <c r="P55" s="240">
        <f t="shared" si="13"/>
        <v>0.43119879200094058</v>
      </c>
      <c r="Q55" s="240">
        <f t="shared" si="13"/>
        <v>0.43557472440887246</v>
      </c>
      <c r="R55" s="240">
        <f t="shared" si="13"/>
        <v>0.43203831403009396</v>
      </c>
      <c r="S55" s="240">
        <f t="shared" si="13"/>
        <v>0.44334744257059439</v>
      </c>
      <c r="T55" s="240">
        <f t="shared" si="13"/>
        <v>0.44102391693426746</v>
      </c>
      <c r="U55" s="240">
        <f t="shared" si="13"/>
        <v>0.42538786112358207</v>
      </c>
      <c r="V55" s="240">
        <f t="shared" si="13"/>
        <v>0.42689660292550496</v>
      </c>
      <c r="W55" s="240">
        <f t="shared" si="13"/>
        <v>0.41831263787578876</v>
      </c>
      <c r="X55" s="240">
        <f t="shared" si="13"/>
        <v>0.43718795510506114</v>
      </c>
      <c r="Y55" s="240">
        <f t="shared" si="13"/>
        <v>0.42188909187225321</v>
      </c>
      <c r="DA55" s="93"/>
    </row>
  </sheetData>
  <conditionalFormatting sqref="B6:Y15">
    <cfRule type="cellIs" dxfId="119" priority="84" operator="lessThan">
      <formula>0</formula>
    </cfRule>
  </conditionalFormatting>
  <conditionalFormatting sqref="B17:Y26">
    <cfRule type="cellIs" dxfId="118" priority="71" operator="lessThan">
      <formula>0</formula>
    </cfRule>
  </conditionalFormatting>
  <conditionalFormatting sqref="B28:Y37">
    <cfRule type="cellIs" dxfId="117" priority="64" operator="lessThan">
      <formula>0</formula>
    </cfRule>
  </conditionalFormatting>
  <conditionalFormatting sqref="B48:Y52">
    <cfRule type="cellIs" dxfId="116" priority="66" operator="lessThan">
      <formula>0</formula>
    </cfRule>
  </conditionalFormatting>
  <conditionalFormatting sqref="DA6:DA15">
    <cfRule type="cellIs" dxfId="115" priority="21" operator="lessThan">
      <formula>0</formula>
    </cfRule>
  </conditionalFormatting>
  <conditionalFormatting sqref="DA17:DA26">
    <cfRule type="cellIs" dxfId="114" priority="8" operator="lessThan">
      <formula>0</formula>
    </cfRule>
  </conditionalFormatting>
  <conditionalFormatting sqref="DA28:DA37">
    <cfRule type="cellIs" dxfId="113" priority="1" operator="lessThan">
      <formula>0</formula>
    </cfRule>
  </conditionalFormatting>
  <conditionalFormatting sqref="DA48:DA52">
    <cfRule type="cellIs" dxfId="112" priority="3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4" tint="0.39997558519241921"/>
    <pageSetUpPr fitToPage="1"/>
  </sheetPr>
  <dimension ref="A1:DA67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steel"</f>
        <v>BE: Iron and steel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3" spans="1:105" ht="12" customHeight="1" x14ac:dyDescent="0.25">
      <c r="A3" s="30" t="s">
        <v>57</v>
      </c>
      <c r="B3" s="203">
        <f t="shared" ref="B3:Y3" si="0">SUM(B4:B5)</f>
        <v>3745.7460101289657</v>
      </c>
      <c r="C3" s="203">
        <f t="shared" si="0"/>
        <v>3120.1549449265367</v>
      </c>
      <c r="D3" s="203">
        <f t="shared" si="0"/>
        <v>3271.1452721387723</v>
      </c>
      <c r="E3" s="203">
        <f t="shared" si="0"/>
        <v>3237.4759197059975</v>
      </c>
      <c r="F3" s="203">
        <f t="shared" si="0"/>
        <v>3878.1933495901476</v>
      </c>
      <c r="G3" s="203">
        <f t="shared" si="0"/>
        <v>3876.8745016368521</v>
      </c>
      <c r="H3" s="203">
        <f t="shared" si="0"/>
        <v>3878.1405635276001</v>
      </c>
      <c r="I3" s="203">
        <f t="shared" si="0"/>
        <v>4441.5352153232989</v>
      </c>
      <c r="J3" s="203">
        <f t="shared" si="0"/>
        <v>3501.3894359318492</v>
      </c>
      <c r="K3" s="203">
        <f t="shared" si="0"/>
        <v>2259.8827331464363</v>
      </c>
      <c r="L3" s="203">
        <f t="shared" si="0"/>
        <v>2353.7040248711546</v>
      </c>
      <c r="M3" s="203">
        <f t="shared" si="0"/>
        <v>2485.7006716031392</v>
      </c>
      <c r="N3" s="203">
        <f t="shared" si="0"/>
        <v>1773.2375514271916</v>
      </c>
      <c r="O3" s="203">
        <f t="shared" si="0"/>
        <v>2026.9920328318676</v>
      </c>
      <c r="P3" s="203">
        <f t="shared" si="0"/>
        <v>2092.177700935918</v>
      </c>
      <c r="Q3" s="203">
        <f t="shared" si="0"/>
        <v>2087.0422050710608</v>
      </c>
      <c r="R3" s="203">
        <f t="shared" si="0"/>
        <v>2077.0477300459097</v>
      </c>
      <c r="S3" s="203">
        <f t="shared" si="0"/>
        <v>2463.8069813638031</v>
      </c>
      <c r="T3" s="203">
        <f t="shared" si="0"/>
        <v>2494.4973320662393</v>
      </c>
      <c r="U3" s="203">
        <f t="shared" si="0"/>
        <v>2177.894539787183</v>
      </c>
      <c r="V3" s="203">
        <f t="shared" si="0"/>
        <v>1388.7190181776027</v>
      </c>
      <c r="W3" s="203">
        <f t="shared" si="0"/>
        <v>2114.9254667470686</v>
      </c>
      <c r="X3" s="203">
        <f t="shared" si="0"/>
        <v>3128.5497046708601</v>
      </c>
      <c r="Y3" s="203">
        <f t="shared" si="0"/>
        <v>1957.7986175569308</v>
      </c>
      <c r="DA3" s="112"/>
    </row>
    <row r="4" spans="1:105" ht="12" customHeight="1" x14ac:dyDescent="0.25">
      <c r="A4" s="50" t="s">
        <v>43</v>
      </c>
      <c r="B4" s="241">
        <v>2974.5391539963239</v>
      </c>
      <c r="C4" s="241">
        <v>2423.254358455943</v>
      </c>
      <c r="D4" s="241">
        <v>2530.8420262773948</v>
      </c>
      <c r="E4" s="241">
        <v>2521.224326942684</v>
      </c>
      <c r="F4" s="241">
        <v>3033.0506052823789</v>
      </c>
      <c r="G4" s="241">
        <v>2999.3042085670272</v>
      </c>
      <c r="H4" s="241">
        <v>2847.692198728947</v>
      </c>
      <c r="I4" s="241">
        <v>3103.262594465501</v>
      </c>
      <c r="J4" s="241">
        <v>2543.2905927502229</v>
      </c>
      <c r="K4" s="241">
        <v>1395.1835063537551</v>
      </c>
      <c r="L4" s="241">
        <v>1612.4378688179579</v>
      </c>
      <c r="M4" s="241">
        <v>1713.6250463744241</v>
      </c>
      <c r="N4" s="241">
        <v>1197.4851457401951</v>
      </c>
      <c r="O4" s="241">
        <v>1419.754466104393</v>
      </c>
      <c r="P4" s="241">
        <v>1486.9013800869559</v>
      </c>
      <c r="Q4" s="241">
        <v>1457.2296806097761</v>
      </c>
      <c r="R4" s="241">
        <v>1513.1662742345511</v>
      </c>
      <c r="S4" s="241">
        <v>1773.058009140645</v>
      </c>
      <c r="T4" s="241">
        <v>1739.557706935841</v>
      </c>
      <c r="U4" s="241">
        <v>1547.767397052769</v>
      </c>
      <c r="V4" s="241">
        <v>999.78247391079685</v>
      </c>
      <c r="W4" s="241">
        <v>1514.0746117089909</v>
      </c>
      <c r="X4" s="241">
        <v>2259.3653051962351</v>
      </c>
      <c r="Y4" s="241">
        <v>1419.603219772112</v>
      </c>
      <c r="DA4" s="83" t="s">
        <v>113</v>
      </c>
    </row>
    <row r="5" spans="1:105" ht="12" customHeight="1" x14ac:dyDescent="0.25">
      <c r="A5" s="49" t="s">
        <v>44</v>
      </c>
      <c r="B5" s="242">
        <v>771.20685613264186</v>
      </c>
      <c r="C5" s="242">
        <v>696.90058647059368</v>
      </c>
      <c r="D5" s="242">
        <v>740.30324586137749</v>
      </c>
      <c r="E5" s="242">
        <v>716.25159276331351</v>
      </c>
      <c r="F5" s="242">
        <v>845.14274430776868</v>
      </c>
      <c r="G5" s="242">
        <v>877.57029306982486</v>
      </c>
      <c r="H5" s="242">
        <v>1030.4483647986531</v>
      </c>
      <c r="I5" s="242">
        <v>1338.2726208577981</v>
      </c>
      <c r="J5" s="242">
        <v>958.09884318162631</v>
      </c>
      <c r="K5" s="242">
        <v>864.6992267926812</v>
      </c>
      <c r="L5" s="242">
        <v>741.26615605319648</v>
      </c>
      <c r="M5" s="242">
        <v>772.07562522871535</v>
      </c>
      <c r="N5" s="242">
        <v>575.75240568699655</v>
      </c>
      <c r="O5" s="242">
        <v>607.23756672747459</v>
      </c>
      <c r="P5" s="242">
        <v>605.27632084896209</v>
      </c>
      <c r="Q5" s="242">
        <v>629.81252446128474</v>
      </c>
      <c r="R5" s="242">
        <v>563.88145581135882</v>
      </c>
      <c r="S5" s="242">
        <v>690.74897222315803</v>
      </c>
      <c r="T5" s="242">
        <v>754.93962513039833</v>
      </c>
      <c r="U5" s="242">
        <v>630.12714273441406</v>
      </c>
      <c r="V5" s="242">
        <v>388.93654426680592</v>
      </c>
      <c r="W5" s="242">
        <v>600.85085503807795</v>
      </c>
      <c r="X5" s="242">
        <v>869.18439947462502</v>
      </c>
      <c r="Y5" s="242">
        <v>538.19539778481885</v>
      </c>
      <c r="DA5" s="84" t="s">
        <v>114</v>
      </c>
    </row>
    <row r="6" spans="1:105" ht="12" customHeight="1" x14ac:dyDescent="0.25">
      <c r="A6" s="4"/>
      <c r="B6" s="243"/>
      <c r="C6" s="243"/>
      <c r="D6" s="243"/>
      <c r="E6" s="243"/>
      <c r="F6" s="243"/>
      <c r="G6" s="243"/>
      <c r="H6" s="243"/>
      <c r="I6" s="243"/>
      <c r="J6" s="243"/>
      <c r="K6" s="243"/>
      <c r="L6" s="243"/>
      <c r="M6" s="243"/>
      <c r="N6" s="243"/>
      <c r="O6" s="243"/>
      <c r="P6" s="243"/>
      <c r="Q6" s="243"/>
      <c r="R6" s="243"/>
      <c r="S6" s="243"/>
      <c r="T6" s="243"/>
      <c r="U6" s="243"/>
      <c r="V6" s="243"/>
      <c r="W6" s="243"/>
      <c r="X6" s="243"/>
      <c r="Y6" s="243"/>
    </row>
    <row r="7" spans="1:105" ht="12" customHeight="1" x14ac:dyDescent="0.25">
      <c r="A7" s="30" t="s">
        <v>115</v>
      </c>
      <c r="B7" s="203">
        <f t="shared" ref="B7:Y7" si="1">SUM(B8:B9)</f>
        <v>11636</v>
      </c>
      <c r="C7" s="203">
        <f t="shared" si="1"/>
        <v>10762</v>
      </c>
      <c r="D7" s="203">
        <f t="shared" si="1"/>
        <v>11343.008000000002</v>
      </c>
      <c r="E7" s="203">
        <f t="shared" si="1"/>
        <v>11113.775</v>
      </c>
      <c r="F7" s="203">
        <f t="shared" si="1"/>
        <v>11697.878000000001</v>
      </c>
      <c r="G7" s="203">
        <f t="shared" si="1"/>
        <v>10420.091</v>
      </c>
      <c r="H7" s="203">
        <f t="shared" si="1"/>
        <v>11630.575000000001</v>
      </c>
      <c r="I7" s="203">
        <f t="shared" si="1"/>
        <v>10691.62</v>
      </c>
      <c r="J7" s="203">
        <f t="shared" si="1"/>
        <v>10672.898999999999</v>
      </c>
      <c r="K7" s="203">
        <f t="shared" si="1"/>
        <v>5635.3670000000002</v>
      </c>
      <c r="L7" s="203">
        <f t="shared" si="1"/>
        <v>7973.0240000000013</v>
      </c>
      <c r="M7" s="203">
        <f t="shared" si="1"/>
        <v>8025.8600000000006</v>
      </c>
      <c r="N7" s="203">
        <f t="shared" si="1"/>
        <v>7301.4089999999997</v>
      </c>
      <c r="O7" s="203">
        <f t="shared" si="1"/>
        <v>7127.0079999999998</v>
      </c>
      <c r="P7" s="203">
        <f t="shared" si="1"/>
        <v>7330.67</v>
      </c>
      <c r="Q7" s="203">
        <f t="shared" si="1"/>
        <v>7257.14</v>
      </c>
      <c r="R7" s="203">
        <f t="shared" si="1"/>
        <v>7687.26</v>
      </c>
      <c r="S7" s="203">
        <f t="shared" si="1"/>
        <v>7842.3490000000002</v>
      </c>
      <c r="T7" s="203">
        <f t="shared" si="1"/>
        <v>7980.44</v>
      </c>
      <c r="U7" s="203">
        <f t="shared" si="1"/>
        <v>7759.5429999999997</v>
      </c>
      <c r="V7" s="203">
        <f t="shared" si="1"/>
        <v>6008.4070000000002</v>
      </c>
      <c r="W7" s="203">
        <f t="shared" si="1"/>
        <v>6910.2980000000007</v>
      </c>
      <c r="X7" s="203">
        <f t="shared" si="1"/>
        <v>7646.9590000000007</v>
      </c>
      <c r="Y7" s="203">
        <f t="shared" si="1"/>
        <v>5857.2349999999988</v>
      </c>
      <c r="DA7" s="112"/>
    </row>
    <row r="8" spans="1:105" ht="12" customHeight="1" x14ac:dyDescent="0.25">
      <c r="A8" s="50" t="s">
        <v>43</v>
      </c>
      <c r="B8" s="241">
        <v>8910</v>
      </c>
      <c r="C8" s="241">
        <v>8021</v>
      </c>
      <c r="D8" s="241">
        <v>8417.3240000000005</v>
      </c>
      <c r="E8" s="241">
        <v>8309.1080000000002</v>
      </c>
      <c r="F8" s="241">
        <v>8812.4259999999995</v>
      </c>
      <c r="G8" s="241">
        <v>7775.75</v>
      </c>
      <c r="H8" s="241">
        <v>8172.2520000000004</v>
      </c>
      <c r="I8" s="241">
        <v>7147.1200000000008</v>
      </c>
      <c r="J8" s="241">
        <v>7407.4779999999992</v>
      </c>
      <c r="K8" s="241">
        <v>3288.5709999999999</v>
      </c>
      <c r="L8" s="241">
        <v>5176.9680000000008</v>
      </c>
      <c r="M8" s="241">
        <v>5252.8850000000002</v>
      </c>
      <c r="N8" s="241">
        <v>4647.1689999999999</v>
      </c>
      <c r="O8" s="241">
        <v>4737.6509999999998</v>
      </c>
      <c r="P8" s="241">
        <v>4951.9539999999997</v>
      </c>
      <c r="Q8" s="241">
        <v>4808.7240000000002</v>
      </c>
      <c r="R8" s="241">
        <v>5329.8829999999998</v>
      </c>
      <c r="S8" s="241">
        <v>5382.3490000000002</v>
      </c>
      <c r="T8" s="241">
        <v>5290.44</v>
      </c>
      <c r="U8" s="241">
        <v>5239.5429999999997</v>
      </c>
      <c r="V8" s="241">
        <v>4097.7340000000004</v>
      </c>
      <c r="W8" s="241">
        <v>4712.8230000000003</v>
      </c>
      <c r="X8" s="241">
        <v>5299.3430000000008</v>
      </c>
      <c r="Y8" s="241">
        <v>4059.0639999999989</v>
      </c>
      <c r="DA8" s="83" t="s">
        <v>116</v>
      </c>
    </row>
    <row r="9" spans="1:105" ht="12" customHeight="1" x14ac:dyDescent="0.25">
      <c r="A9" s="49" t="s">
        <v>44</v>
      </c>
      <c r="B9" s="242">
        <v>2726</v>
      </c>
      <c r="C9" s="242">
        <v>2741</v>
      </c>
      <c r="D9" s="242">
        <v>2925.6840000000002</v>
      </c>
      <c r="E9" s="242">
        <v>2804.6669999999999</v>
      </c>
      <c r="F9" s="242">
        <v>2885.4520000000002</v>
      </c>
      <c r="G9" s="242">
        <v>2644.3409999999999</v>
      </c>
      <c r="H9" s="242">
        <v>3458.3229999999999</v>
      </c>
      <c r="I9" s="242">
        <v>3544.5</v>
      </c>
      <c r="J9" s="242">
        <v>3265.4209999999998</v>
      </c>
      <c r="K9" s="242">
        <v>2346.7959999999998</v>
      </c>
      <c r="L9" s="242">
        <v>2796.056</v>
      </c>
      <c r="M9" s="242">
        <v>2772.9749999999999</v>
      </c>
      <c r="N9" s="242">
        <v>2654.24</v>
      </c>
      <c r="O9" s="242">
        <v>2389.357</v>
      </c>
      <c r="P9" s="242">
        <v>2378.7159999999999</v>
      </c>
      <c r="Q9" s="242">
        <v>2448.4160000000002</v>
      </c>
      <c r="R9" s="242">
        <v>2357.377</v>
      </c>
      <c r="S9" s="242">
        <v>2460</v>
      </c>
      <c r="T9" s="242">
        <v>2690</v>
      </c>
      <c r="U9" s="242">
        <v>2520</v>
      </c>
      <c r="V9" s="242">
        <v>1910.673</v>
      </c>
      <c r="W9" s="242">
        <v>2197.4749999999999</v>
      </c>
      <c r="X9" s="242">
        <v>2347.616</v>
      </c>
      <c r="Y9" s="242">
        <v>1798.171</v>
      </c>
      <c r="DA9" s="84" t="s">
        <v>117</v>
      </c>
    </row>
    <row r="10" spans="1:105" ht="12" customHeight="1" x14ac:dyDescent="0.25">
      <c r="A10" s="4"/>
      <c r="B10" s="243"/>
      <c r="C10" s="243"/>
      <c r="D10" s="243"/>
      <c r="E10" s="243"/>
      <c r="F10" s="243"/>
      <c r="G10" s="243"/>
      <c r="H10" s="243"/>
      <c r="I10" s="243"/>
      <c r="J10" s="243"/>
      <c r="K10" s="243"/>
      <c r="L10" s="243"/>
      <c r="M10" s="243"/>
      <c r="N10" s="243"/>
      <c r="O10" s="243"/>
      <c r="P10" s="243"/>
      <c r="Q10" s="243"/>
      <c r="R10" s="243"/>
      <c r="S10" s="243"/>
      <c r="T10" s="243"/>
      <c r="U10" s="243"/>
      <c r="V10" s="243"/>
      <c r="W10" s="243"/>
      <c r="X10" s="243"/>
      <c r="Y10" s="243"/>
    </row>
    <row r="11" spans="1:105" ht="12" customHeight="1" x14ac:dyDescent="0.25">
      <c r="A11" s="30" t="s">
        <v>118</v>
      </c>
      <c r="B11" s="203">
        <f t="shared" ref="B11:Y11" si="2">SUM(B12:B13)</f>
        <v>12536.842105263158</v>
      </c>
      <c r="C11" s="203">
        <f t="shared" si="2"/>
        <v>12536.842105263158</v>
      </c>
      <c r="D11" s="203">
        <f t="shared" si="2"/>
        <v>12536.842105263158</v>
      </c>
      <c r="E11" s="203">
        <f t="shared" si="2"/>
        <v>12536.842105263158</v>
      </c>
      <c r="F11" s="203">
        <f t="shared" si="2"/>
        <v>12536.842105263158</v>
      </c>
      <c r="G11" s="203">
        <f t="shared" si="2"/>
        <v>11289.834530340762</v>
      </c>
      <c r="H11" s="203">
        <f t="shared" si="2"/>
        <v>13113.799503333037</v>
      </c>
      <c r="I11" s="203">
        <f t="shared" si="2"/>
        <v>13113.799503333037</v>
      </c>
      <c r="J11" s="203">
        <f t="shared" si="2"/>
        <v>12825.320804298097</v>
      </c>
      <c r="K11" s="203">
        <f t="shared" si="2"/>
        <v>11866.791928410639</v>
      </c>
      <c r="L11" s="203">
        <f t="shared" si="2"/>
        <v>11866.791928410639</v>
      </c>
      <c r="M11" s="203">
        <f t="shared" si="2"/>
        <v>11578.313229375701</v>
      </c>
      <c r="N11" s="203">
        <f t="shared" si="2"/>
        <v>11578.313229375701</v>
      </c>
      <c r="O11" s="203">
        <f t="shared" si="2"/>
        <v>10619.784353488243</v>
      </c>
      <c r="P11" s="203">
        <f t="shared" si="2"/>
        <v>10331.305654453305</v>
      </c>
      <c r="Q11" s="203">
        <f t="shared" si="2"/>
        <v>10331.305654453305</v>
      </c>
      <c r="R11" s="203">
        <f t="shared" si="2"/>
        <v>10331.305654453305</v>
      </c>
      <c r="S11" s="203">
        <f t="shared" si="2"/>
        <v>9372.7767785658452</v>
      </c>
      <c r="T11" s="203">
        <f t="shared" si="2"/>
        <v>9372.7767785658452</v>
      </c>
      <c r="U11" s="203">
        <f t="shared" si="2"/>
        <v>9372.7767785658452</v>
      </c>
      <c r="V11" s="203">
        <f t="shared" si="2"/>
        <v>9372.7767785658452</v>
      </c>
      <c r="W11" s="203">
        <f t="shared" si="2"/>
        <v>8125.7692036434491</v>
      </c>
      <c r="X11" s="203">
        <f t="shared" si="2"/>
        <v>9084.2980795309086</v>
      </c>
      <c r="Y11" s="203">
        <f t="shared" si="2"/>
        <v>9084.2980795309086</v>
      </c>
      <c r="DA11" s="112"/>
    </row>
    <row r="12" spans="1:105" ht="12" customHeight="1" x14ac:dyDescent="0.25">
      <c r="A12" s="50" t="s">
        <v>43</v>
      </c>
      <c r="B12" s="241">
        <v>9378.9473684210534</v>
      </c>
      <c r="C12" s="241">
        <v>9378.9473684210534</v>
      </c>
      <c r="D12" s="241">
        <v>9378.9473684210534</v>
      </c>
      <c r="E12" s="241">
        <v>9378.9473684210534</v>
      </c>
      <c r="F12" s="241">
        <v>9378.9473684210534</v>
      </c>
      <c r="G12" s="241">
        <v>8420.4184925335958</v>
      </c>
      <c r="H12" s="241">
        <v>9378.9473684210534</v>
      </c>
      <c r="I12" s="241">
        <v>9378.9473684210534</v>
      </c>
      <c r="J12" s="241">
        <v>9378.9473684210534</v>
      </c>
      <c r="K12" s="241">
        <v>8420.4184925335958</v>
      </c>
      <c r="L12" s="241">
        <v>8420.4184925335958</v>
      </c>
      <c r="M12" s="241">
        <v>8420.4184925335958</v>
      </c>
      <c r="N12" s="241">
        <v>8420.4184925335958</v>
      </c>
      <c r="O12" s="241">
        <v>7461.8896166461373</v>
      </c>
      <c r="P12" s="241">
        <v>7461.8896166461373</v>
      </c>
      <c r="Q12" s="241">
        <v>7461.8896166461373</v>
      </c>
      <c r="R12" s="241">
        <v>7461.8896166461373</v>
      </c>
      <c r="S12" s="241">
        <v>6503.3607407586787</v>
      </c>
      <c r="T12" s="241">
        <v>6503.3607407586787</v>
      </c>
      <c r="U12" s="241">
        <v>6503.3607407586787</v>
      </c>
      <c r="V12" s="241">
        <v>6503.3607407586787</v>
      </c>
      <c r="W12" s="241">
        <v>5544.8318648712202</v>
      </c>
      <c r="X12" s="241">
        <v>6503.3607407586787</v>
      </c>
      <c r="Y12" s="241">
        <v>6503.3607407586787</v>
      </c>
      <c r="DA12" s="83" t="s">
        <v>119</v>
      </c>
    </row>
    <row r="13" spans="1:105" ht="12" customHeight="1" x14ac:dyDescent="0.25">
      <c r="A13" s="49" t="s">
        <v>44</v>
      </c>
      <c r="B13" s="242">
        <v>3157.894736842105</v>
      </c>
      <c r="C13" s="242">
        <v>3157.894736842105</v>
      </c>
      <c r="D13" s="242">
        <v>3157.894736842105</v>
      </c>
      <c r="E13" s="242">
        <v>3157.894736842105</v>
      </c>
      <c r="F13" s="242">
        <v>3157.894736842105</v>
      </c>
      <c r="G13" s="242">
        <v>2869.416037807167</v>
      </c>
      <c r="H13" s="242">
        <v>3734.8521349119828</v>
      </c>
      <c r="I13" s="242">
        <v>3734.8521349119828</v>
      </c>
      <c r="J13" s="242">
        <v>3446.3734358770439</v>
      </c>
      <c r="K13" s="242">
        <v>3446.3734358770439</v>
      </c>
      <c r="L13" s="242">
        <v>3446.3734358770439</v>
      </c>
      <c r="M13" s="242">
        <v>3157.8947368421059</v>
      </c>
      <c r="N13" s="242">
        <v>3157.8947368421059</v>
      </c>
      <c r="O13" s="242">
        <v>3157.8947368421059</v>
      </c>
      <c r="P13" s="242">
        <v>2869.416037807167</v>
      </c>
      <c r="Q13" s="242">
        <v>2869.416037807167</v>
      </c>
      <c r="R13" s="242">
        <v>2869.416037807167</v>
      </c>
      <c r="S13" s="242">
        <v>2869.416037807167</v>
      </c>
      <c r="T13" s="242">
        <v>2869.416037807167</v>
      </c>
      <c r="U13" s="242">
        <v>2869.416037807167</v>
      </c>
      <c r="V13" s="242">
        <v>2869.416037807167</v>
      </c>
      <c r="W13" s="242">
        <v>2580.9373387722289</v>
      </c>
      <c r="X13" s="242">
        <v>2580.9373387722289</v>
      </c>
      <c r="Y13" s="242">
        <v>2580.9373387722289</v>
      </c>
      <c r="DA13" s="84" t="s">
        <v>120</v>
      </c>
    </row>
    <row r="14" spans="1:105" ht="12" customHeight="1" x14ac:dyDescent="0.25">
      <c r="A14" s="108" t="s">
        <v>121</v>
      </c>
      <c r="B14" s="245"/>
      <c r="C14" s="210">
        <f t="shared" ref="C14:Y14" si="3">SUM(C15:C16)</f>
        <v>958.52887588745818</v>
      </c>
      <c r="D14" s="210">
        <f t="shared" si="3"/>
        <v>288.47869903493847</v>
      </c>
      <c r="E14" s="210">
        <f t="shared" si="3"/>
        <v>0</v>
      </c>
      <c r="F14" s="210">
        <f t="shared" si="3"/>
        <v>0</v>
      </c>
      <c r="G14" s="210">
        <f t="shared" si="3"/>
        <v>0</v>
      </c>
      <c r="H14" s="210">
        <f t="shared" si="3"/>
        <v>1823.9649729922739</v>
      </c>
      <c r="I14" s="210">
        <f t="shared" si="3"/>
        <v>0</v>
      </c>
      <c r="J14" s="210">
        <f t="shared" si="3"/>
        <v>0</v>
      </c>
      <c r="K14" s="210">
        <f t="shared" si="3"/>
        <v>0</v>
      </c>
      <c r="L14" s="210">
        <f t="shared" si="3"/>
        <v>0</v>
      </c>
      <c r="M14" s="210">
        <f t="shared" si="3"/>
        <v>0</v>
      </c>
      <c r="N14" s="210">
        <f t="shared" si="3"/>
        <v>0</v>
      </c>
      <c r="O14" s="210">
        <f t="shared" si="3"/>
        <v>0</v>
      </c>
      <c r="P14" s="210">
        <f t="shared" si="3"/>
        <v>0</v>
      </c>
      <c r="Q14" s="210">
        <f t="shared" si="3"/>
        <v>0</v>
      </c>
      <c r="R14" s="210">
        <f t="shared" si="3"/>
        <v>0</v>
      </c>
      <c r="S14" s="210">
        <f t="shared" si="3"/>
        <v>0</v>
      </c>
      <c r="T14" s="210">
        <f t="shared" si="3"/>
        <v>288.47869903493847</v>
      </c>
      <c r="U14" s="210">
        <f t="shared" si="3"/>
        <v>0</v>
      </c>
      <c r="V14" s="210">
        <f t="shared" si="3"/>
        <v>0</v>
      </c>
      <c r="W14" s="210">
        <f t="shared" si="3"/>
        <v>0</v>
      </c>
      <c r="X14" s="210">
        <f t="shared" si="3"/>
        <v>958.52887588745818</v>
      </c>
      <c r="Y14" s="210">
        <f t="shared" si="3"/>
        <v>0</v>
      </c>
      <c r="DA14" s="109"/>
    </row>
    <row r="15" spans="1:105" ht="12" customHeight="1" x14ac:dyDescent="0.25">
      <c r="A15" s="51" t="s">
        <v>43</v>
      </c>
      <c r="B15" s="246">
        <v>0</v>
      </c>
      <c r="C15" s="241">
        <v>958.52887588745818</v>
      </c>
      <c r="D15" s="241">
        <v>0</v>
      </c>
      <c r="E15" s="241">
        <v>0</v>
      </c>
      <c r="F15" s="241">
        <v>0</v>
      </c>
      <c r="G15" s="241">
        <v>0</v>
      </c>
      <c r="H15" s="241">
        <v>958.52887588745818</v>
      </c>
      <c r="I15" s="241">
        <v>0</v>
      </c>
      <c r="J15" s="241">
        <v>0</v>
      </c>
      <c r="K15" s="241">
        <v>0</v>
      </c>
      <c r="L15" s="241">
        <v>0</v>
      </c>
      <c r="M15" s="241">
        <v>0</v>
      </c>
      <c r="N15" s="241">
        <v>0</v>
      </c>
      <c r="O15" s="241">
        <v>0</v>
      </c>
      <c r="P15" s="241">
        <v>0</v>
      </c>
      <c r="Q15" s="241">
        <v>0</v>
      </c>
      <c r="R15" s="241">
        <v>0</v>
      </c>
      <c r="S15" s="241">
        <v>0</v>
      </c>
      <c r="T15" s="241">
        <v>0</v>
      </c>
      <c r="U15" s="241">
        <v>0</v>
      </c>
      <c r="V15" s="241">
        <v>0</v>
      </c>
      <c r="W15" s="241">
        <v>0</v>
      </c>
      <c r="X15" s="241">
        <v>958.52887588745818</v>
      </c>
      <c r="Y15" s="241">
        <v>0</v>
      </c>
      <c r="DA15" s="83" t="s">
        <v>122</v>
      </c>
    </row>
    <row r="16" spans="1:105" ht="12" customHeight="1" x14ac:dyDescent="0.25">
      <c r="A16" s="52" t="s">
        <v>44</v>
      </c>
      <c r="B16" s="247">
        <v>0</v>
      </c>
      <c r="C16" s="242">
        <v>0</v>
      </c>
      <c r="D16" s="242">
        <v>288.47869903493847</v>
      </c>
      <c r="E16" s="242">
        <v>0</v>
      </c>
      <c r="F16" s="242">
        <v>0</v>
      </c>
      <c r="G16" s="242">
        <v>0</v>
      </c>
      <c r="H16" s="242">
        <v>865.43609710481564</v>
      </c>
      <c r="I16" s="242">
        <v>0</v>
      </c>
      <c r="J16" s="242">
        <v>0</v>
      </c>
      <c r="K16" s="242">
        <v>0</v>
      </c>
      <c r="L16" s="242">
        <v>0</v>
      </c>
      <c r="M16" s="242">
        <v>0</v>
      </c>
      <c r="N16" s="242">
        <v>0</v>
      </c>
      <c r="O16" s="242">
        <v>0</v>
      </c>
      <c r="P16" s="242">
        <v>0</v>
      </c>
      <c r="Q16" s="242">
        <v>0</v>
      </c>
      <c r="R16" s="242">
        <v>0</v>
      </c>
      <c r="S16" s="242">
        <v>0</v>
      </c>
      <c r="T16" s="242">
        <v>288.47869903493847</v>
      </c>
      <c r="U16" s="242">
        <v>0</v>
      </c>
      <c r="V16" s="242">
        <v>0</v>
      </c>
      <c r="W16" s="242">
        <v>0</v>
      </c>
      <c r="X16" s="242">
        <v>0</v>
      </c>
      <c r="Y16" s="242">
        <v>0</v>
      </c>
      <c r="DA16" s="84" t="s">
        <v>123</v>
      </c>
    </row>
    <row r="17" spans="1:105" ht="12" customHeight="1" x14ac:dyDescent="0.25">
      <c r="A17" s="108" t="s">
        <v>124</v>
      </c>
      <c r="B17" s="245"/>
      <c r="C17" s="210">
        <f t="shared" ref="C17:Y17" si="4">SUM(C18:C19)</f>
        <v>958.52887588745762</v>
      </c>
      <c r="D17" s="210">
        <f t="shared" si="4"/>
        <v>288.47869903493847</v>
      </c>
      <c r="E17" s="210">
        <f t="shared" si="4"/>
        <v>0</v>
      </c>
      <c r="F17" s="210">
        <f t="shared" si="4"/>
        <v>0</v>
      </c>
      <c r="G17" s="210">
        <f t="shared" si="4"/>
        <v>1247.0075749223956</v>
      </c>
      <c r="H17" s="210">
        <f t="shared" si="4"/>
        <v>0</v>
      </c>
      <c r="I17" s="210">
        <f t="shared" si="4"/>
        <v>0</v>
      </c>
      <c r="J17" s="210">
        <f t="shared" si="4"/>
        <v>288.47869903493893</v>
      </c>
      <c r="K17" s="210">
        <f t="shared" si="4"/>
        <v>958.52887588745762</v>
      </c>
      <c r="L17" s="210">
        <f t="shared" si="4"/>
        <v>0</v>
      </c>
      <c r="M17" s="210">
        <f t="shared" si="4"/>
        <v>288.47869903493802</v>
      </c>
      <c r="N17" s="210">
        <f t="shared" si="4"/>
        <v>0</v>
      </c>
      <c r="O17" s="210">
        <f t="shared" si="4"/>
        <v>958.52887588745853</v>
      </c>
      <c r="P17" s="210">
        <f t="shared" si="4"/>
        <v>288.47869903493893</v>
      </c>
      <c r="Q17" s="210">
        <f t="shared" si="4"/>
        <v>0</v>
      </c>
      <c r="R17" s="210">
        <f t="shared" si="4"/>
        <v>0</v>
      </c>
      <c r="S17" s="210">
        <f t="shared" si="4"/>
        <v>958.52887588745853</v>
      </c>
      <c r="T17" s="210">
        <f t="shared" si="4"/>
        <v>288.47869903493847</v>
      </c>
      <c r="U17" s="210">
        <f t="shared" si="4"/>
        <v>0</v>
      </c>
      <c r="V17" s="210">
        <f t="shared" si="4"/>
        <v>0</v>
      </c>
      <c r="W17" s="210">
        <f t="shared" si="4"/>
        <v>1247.0075749223965</v>
      </c>
      <c r="X17" s="210">
        <f t="shared" si="4"/>
        <v>0</v>
      </c>
      <c r="Y17" s="210">
        <f t="shared" si="4"/>
        <v>0</v>
      </c>
      <c r="DA17" s="109"/>
    </row>
    <row r="18" spans="1:105" ht="12" customHeight="1" x14ac:dyDescent="0.25">
      <c r="A18" s="51" t="s">
        <v>43</v>
      </c>
      <c r="B18" s="246"/>
      <c r="C18" s="241">
        <f t="shared" ref="C18:Y18" si="5">B12+C15-C12</f>
        <v>958.52887588745762</v>
      </c>
      <c r="D18" s="241">
        <f t="shared" si="5"/>
        <v>0</v>
      </c>
      <c r="E18" s="241">
        <f t="shared" si="5"/>
        <v>0</v>
      </c>
      <c r="F18" s="241">
        <f t="shared" si="5"/>
        <v>0</v>
      </c>
      <c r="G18" s="241">
        <f t="shared" si="5"/>
        <v>958.52887588745762</v>
      </c>
      <c r="H18" s="241">
        <f t="shared" si="5"/>
        <v>0</v>
      </c>
      <c r="I18" s="241">
        <f t="shared" si="5"/>
        <v>0</v>
      </c>
      <c r="J18" s="241">
        <f t="shared" si="5"/>
        <v>0</v>
      </c>
      <c r="K18" s="241">
        <f t="shared" si="5"/>
        <v>958.52887588745762</v>
      </c>
      <c r="L18" s="241">
        <f t="shared" si="5"/>
        <v>0</v>
      </c>
      <c r="M18" s="241">
        <f t="shared" si="5"/>
        <v>0</v>
      </c>
      <c r="N18" s="241">
        <f t="shared" si="5"/>
        <v>0</v>
      </c>
      <c r="O18" s="241">
        <f t="shared" si="5"/>
        <v>958.52887588745853</v>
      </c>
      <c r="P18" s="241">
        <f t="shared" si="5"/>
        <v>0</v>
      </c>
      <c r="Q18" s="241">
        <f t="shared" si="5"/>
        <v>0</v>
      </c>
      <c r="R18" s="241">
        <f t="shared" si="5"/>
        <v>0</v>
      </c>
      <c r="S18" s="241">
        <f t="shared" si="5"/>
        <v>958.52887588745853</v>
      </c>
      <c r="T18" s="241">
        <f t="shared" si="5"/>
        <v>0</v>
      </c>
      <c r="U18" s="241">
        <f t="shared" si="5"/>
        <v>0</v>
      </c>
      <c r="V18" s="241">
        <f t="shared" si="5"/>
        <v>0</v>
      </c>
      <c r="W18" s="241">
        <f t="shared" si="5"/>
        <v>958.52887588745853</v>
      </c>
      <c r="X18" s="241">
        <f t="shared" si="5"/>
        <v>0</v>
      </c>
      <c r="Y18" s="241">
        <f t="shared" si="5"/>
        <v>0</v>
      </c>
      <c r="DA18" s="83"/>
    </row>
    <row r="19" spans="1:105" ht="12" customHeight="1" x14ac:dyDescent="0.25">
      <c r="A19" s="52" t="s">
        <v>44</v>
      </c>
      <c r="B19" s="247"/>
      <c r="C19" s="242">
        <f t="shared" ref="C19:Y19" si="6">B13+C16-C13</f>
        <v>0</v>
      </c>
      <c r="D19" s="242">
        <f t="shared" si="6"/>
        <v>288.47869903493847</v>
      </c>
      <c r="E19" s="242">
        <f t="shared" si="6"/>
        <v>0</v>
      </c>
      <c r="F19" s="242">
        <f t="shared" si="6"/>
        <v>0</v>
      </c>
      <c r="G19" s="242">
        <f t="shared" si="6"/>
        <v>288.47869903493802</v>
      </c>
      <c r="H19" s="242">
        <f t="shared" si="6"/>
        <v>0</v>
      </c>
      <c r="I19" s="242">
        <f t="shared" si="6"/>
        <v>0</v>
      </c>
      <c r="J19" s="242">
        <f t="shared" si="6"/>
        <v>288.47869903493893</v>
      </c>
      <c r="K19" s="242">
        <f t="shared" si="6"/>
        <v>0</v>
      </c>
      <c r="L19" s="242">
        <f t="shared" si="6"/>
        <v>0</v>
      </c>
      <c r="M19" s="242">
        <f t="shared" si="6"/>
        <v>288.47869903493802</v>
      </c>
      <c r="N19" s="242">
        <f t="shared" si="6"/>
        <v>0</v>
      </c>
      <c r="O19" s="242">
        <f t="shared" si="6"/>
        <v>0</v>
      </c>
      <c r="P19" s="242">
        <f t="shared" si="6"/>
        <v>288.47869903493893</v>
      </c>
      <c r="Q19" s="242">
        <f t="shared" si="6"/>
        <v>0</v>
      </c>
      <c r="R19" s="242">
        <f t="shared" si="6"/>
        <v>0</v>
      </c>
      <c r="S19" s="242">
        <f t="shared" si="6"/>
        <v>0</v>
      </c>
      <c r="T19" s="242">
        <f t="shared" si="6"/>
        <v>288.47869903493847</v>
      </c>
      <c r="U19" s="242">
        <f t="shared" si="6"/>
        <v>0</v>
      </c>
      <c r="V19" s="242">
        <f t="shared" si="6"/>
        <v>0</v>
      </c>
      <c r="W19" s="242">
        <f t="shared" si="6"/>
        <v>288.47869903493802</v>
      </c>
      <c r="X19" s="242">
        <f t="shared" si="6"/>
        <v>0</v>
      </c>
      <c r="Y19" s="242">
        <f t="shared" si="6"/>
        <v>0</v>
      </c>
      <c r="DA19" s="84"/>
    </row>
    <row r="20" spans="1:105" ht="12" customHeight="1" x14ac:dyDescent="0.25">
      <c r="A20" s="30" t="s">
        <v>125</v>
      </c>
      <c r="B20" s="203">
        <f t="shared" ref="B20:Y20" si="7">SUM(B21:B22)</f>
        <v>900.84210526315837</v>
      </c>
      <c r="C20" s="203">
        <f t="shared" si="7"/>
        <v>1774.8421052631584</v>
      </c>
      <c r="D20" s="203">
        <f t="shared" si="7"/>
        <v>1193.8341052631577</v>
      </c>
      <c r="E20" s="203">
        <f t="shared" si="7"/>
        <v>1423.0671052631583</v>
      </c>
      <c r="F20" s="203">
        <f t="shared" si="7"/>
        <v>838.96410526315867</v>
      </c>
      <c r="G20" s="203">
        <f t="shared" si="7"/>
        <v>869.74353034076285</v>
      </c>
      <c r="H20" s="203">
        <f t="shared" si="7"/>
        <v>1483.224503333036</v>
      </c>
      <c r="I20" s="203">
        <f t="shared" si="7"/>
        <v>2422.1795033330354</v>
      </c>
      <c r="J20" s="203">
        <f t="shared" si="7"/>
        <v>2152.4218042980983</v>
      </c>
      <c r="K20" s="203">
        <f t="shared" si="7"/>
        <v>6231.42492841064</v>
      </c>
      <c r="L20" s="203">
        <f t="shared" si="7"/>
        <v>3893.7679284106389</v>
      </c>
      <c r="M20" s="203">
        <f t="shared" si="7"/>
        <v>3552.4532293757015</v>
      </c>
      <c r="N20" s="203">
        <f t="shared" si="7"/>
        <v>4276.904229375702</v>
      </c>
      <c r="O20" s="203">
        <f t="shared" si="7"/>
        <v>3492.7763534882433</v>
      </c>
      <c r="P20" s="203">
        <f t="shared" si="7"/>
        <v>3000.6356544533046</v>
      </c>
      <c r="Q20" s="203">
        <f t="shared" si="7"/>
        <v>3074.1656544533039</v>
      </c>
      <c r="R20" s="203">
        <f t="shared" si="7"/>
        <v>2644.0456544533045</v>
      </c>
      <c r="S20" s="203">
        <f t="shared" si="7"/>
        <v>1530.4277785658455</v>
      </c>
      <c r="T20" s="203">
        <f t="shared" si="7"/>
        <v>1392.3367785658461</v>
      </c>
      <c r="U20" s="203">
        <f t="shared" si="7"/>
        <v>1613.233778565846</v>
      </c>
      <c r="V20" s="203">
        <f t="shared" si="7"/>
        <v>3364.3697785658451</v>
      </c>
      <c r="W20" s="203">
        <f t="shared" si="7"/>
        <v>1215.4712036434489</v>
      </c>
      <c r="X20" s="203">
        <f t="shared" si="7"/>
        <v>1437.3390795309069</v>
      </c>
      <c r="Y20" s="203">
        <f t="shared" si="7"/>
        <v>3227.0630795309089</v>
      </c>
      <c r="DA20" s="112"/>
    </row>
    <row r="21" spans="1:105" ht="12" customHeight="1" x14ac:dyDescent="0.25">
      <c r="A21" s="50" t="s">
        <v>43</v>
      </c>
      <c r="B21" s="241">
        <f t="shared" ref="B21:Y21" si="8">B12-B8</f>
        <v>468.9473684210534</v>
      </c>
      <c r="C21" s="241">
        <f t="shared" si="8"/>
        <v>1357.9473684210534</v>
      </c>
      <c r="D21" s="241">
        <f t="shared" si="8"/>
        <v>961.62336842105287</v>
      </c>
      <c r="E21" s="241">
        <f t="shared" si="8"/>
        <v>1069.8393684210532</v>
      </c>
      <c r="F21" s="241">
        <f t="shared" si="8"/>
        <v>566.52136842105392</v>
      </c>
      <c r="G21" s="241">
        <f t="shared" si="8"/>
        <v>644.66849253359578</v>
      </c>
      <c r="H21" s="241">
        <f t="shared" si="8"/>
        <v>1206.695368421053</v>
      </c>
      <c r="I21" s="241">
        <f t="shared" si="8"/>
        <v>2231.8273684210526</v>
      </c>
      <c r="J21" s="241">
        <f t="shared" si="8"/>
        <v>1971.4693684210542</v>
      </c>
      <c r="K21" s="241">
        <f t="shared" si="8"/>
        <v>5131.8474925335959</v>
      </c>
      <c r="L21" s="241">
        <f t="shared" si="8"/>
        <v>3243.450492533595</v>
      </c>
      <c r="M21" s="241">
        <f t="shared" si="8"/>
        <v>3167.5334925335956</v>
      </c>
      <c r="N21" s="241">
        <f t="shared" si="8"/>
        <v>3773.2494925335959</v>
      </c>
      <c r="O21" s="241">
        <f t="shared" si="8"/>
        <v>2724.2386166461374</v>
      </c>
      <c r="P21" s="241">
        <f t="shared" si="8"/>
        <v>2509.9356166461375</v>
      </c>
      <c r="Q21" s="241">
        <f t="shared" si="8"/>
        <v>2653.1656166461371</v>
      </c>
      <c r="R21" s="241">
        <f t="shared" si="8"/>
        <v>2132.0066166461374</v>
      </c>
      <c r="S21" s="241">
        <f t="shared" si="8"/>
        <v>1121.0117407586786</v>
      </c>
      <c r="T21" s="241">
        <f t="shared" si="8"/>
        <v>1212.9207407586791</v>
      </c>
      <c r="U21" s="241">
        <f t="shared" si="8"/>
        <v>1263.8177407586791</v>
      </c>
      <c r="V21" s="241">
        <f t="shared" si="8"/>
        <v>2405.6267407586784</v>
      </c>
      <c r="W21" s="241">
        <f t="shared" si="8"/>
        <v>832.00886487121988</v>
      </c>
      <c r="X21" s="241">
        <f t="shared" si="8"/>
        <v>1204.017740758678</v>
      </c>
      <c r="Y21" s="241">
        <f t="shared" si="8"/>
        <v>2444.2967407586798</v>
      </c>
      <c r="DA21" s="83"/>
    </row>
    <row r="22" spans="1:105" ht="12" customHeight="1" x14ac:dyDescent="0.25">
      <c r="A22" s="49" t="s">
        <v>44</v>
      </c>
      <c r="B22" s="242">
        <f t="shared" ref="B22:Y22" si="9">B13-B9</f>
        <v>431.89473684210498</v>
      </c>
      <c r="C22" s="242">
        <f t="shared" si="9"/>
        <v>416.89473684210498</v>
      </c>
      <c r="D22" s="242">
        <f t="shared" si="9"/>
        <v>232.21073684210478</v>
      </c>
      <c r="E22" s="242">
        <f t="shared" si="9"/>
        <v>353.22773684210506</v>
      </c>
      <c r="F22" s="242">
        <f t="shared" si="9"/>
        <v>272.44273684210475</v>
      </c>
      <c r="G22" s="242">
        <f t="shared" si="9"/>
        <v>225.07503780716706</v>
      </c>
      <c r="H22" s="242">
        <f t="shared" si="9"/>
        <v>276.52913491198296</v>
      </c>
      <c r="I22" s="242">
        <f t="shared" si="9"/>
        <v>190.35213491198283</v>
      </c>
      <c r="J22" s="242">
        <f t="shared" si="9"/>
        <v>180.95243587704408</v>
      </c>
      <c r="K22" s="242">
        <f t="shared" si="9"/>
        <v>1099.5774358770441</v>
      </c>
      <c r="L22" s="242">
        <f t="shared" si="9"/>
        <v>650.31743587704386</v>
      </c>
      <c r="M22" s="242">
        <f t="shared" si="9"/>
        <v>384.91973684210598</v>
      </c>
      <c r="N22" s="242">
        <f t="shared" si="9"/>
        <v>503.6547368421061</v>
      </c>
      <c r="O22" s="242">
        <f t="shared" si="9"/>
        <v>768.53773684210591</v>
      </c>
      <c r="P22" s="242">
        <f t="shared" si="9"/>
        <v>490.70003780716706</v>
      </c>
      <c r="Q22" s="242">
        <f t="shared" si="9"/>
        <v>421.00003780716679</v>
      </c>
      <c r="R22" s="242">
        <f t="shared" si="9"/>
        <v>512.03903780716701</v>
      </c>
      <c r="S22" s="242">
        <f t="shared" si="9"/>
        <v>409.41603780716696</v>
      </c>
      <c r="T22" s="242">
        <f t="shared" si="9"/>
        <v>179.41603780716696</v>
      </c>
      <c r="U22" s="242">
        <f t="shared" si="9"/>
        <v>349.41603780716696</v>
      </c>
      <c r="V22" s="242">
        <f t="shared" si="9"/>
        <v>958.74303780716696</v>
      </c>
      <c r="W22" s="242">
        <f t="shared" si="9"/>
        <v>383.46233877222903</v>
      </c>
      <c r="X22" s="242">
        <f t="shared" si="9"/>
        <v>233.32133877222896</v>
      </c>
      <c r="Y22" s="242">
        <f t="shared" si="9"/>
        <v>782.76633877222889</v>
      </c>
      <c r="DA22" s="84"/>
    </row>
    <row r="23" spans="1:105" ht="12" customHeight="1" x14ac:dyDescent="0.25">
      <c r="A23" s="4"/>
      <c r="B23" s="243"/>
      <c r="C23" s="243"/>
      <c r="D23" s="243"/>
      <c r="E23" s="243"/>
      <c r="F23" s="243"/>
      <c r="G23" s="243"/>
      <c r="H23" s="243"/>
      <c r="I23" s="243"/>
      <c r="J23" s="243"/>
      <c r="K23" s="243"/>
      <c r="L23" s="243"/>
      <c r="M23" s="243"/>
      <c r="N23" s="243"/>
      <c r="O23" s="243"/>
      <c r="P23" s="243"/>
      <c r="Q23" s="243"/>
      <c r="R23" s="243"/>
      <c r="S23" s="243"/>
      <c r="T23" s="243"/>
      <c r="U23" s="243"/>
      <c r="V23" s="243"/>
      <c r="W23" s="243"/>
      <c r="X23" s="243"/>
      <c r="Y23" s="243"/>
    </row>
    <row r="24" spans="1:105" ht="12" customHeight="1" x14ac:dyDescent="0.25">
      <c r="A24" s="30" t="s">
        <v>69</v>
      </c>
      <c r="B24" s="203"/>
      <c r="C24" s="203"/>
      <c r="D24" s="203"/>
      <c r="E24" s="203"/>
      <c r="F24" s="203"/>
      <c r="G24" s="203"/>
      <c r="H24" s="203"/>
      <c r="I24" s="203"/>
      <c r="J24" s="203"/>
      <c r="K24" s="203"/>
      <c r="L24" s="203"/>
      <c r="M24" s="203"/>
      <c r="N24" s="203"/>
      <c r="O24" s="203"/>
      <c r="P24" s="203"/>
      <c r="Q24" s="203"/>
      <c r="R24" s="203"/>
      <c r="S24" s="203"/>
      <c r="T24" s="203"/>
      <c r="U24" s="203"/>
      <c r="V24" s="203"/>
      <c r="W24" s="203"/>
      <c r="X24" s="203"/>
      <c r="Y24" s="203"/>
      <c r="DA24" s="112"/>
    </row>
    <row r="25" spans="1:105" ht="12" customHeight="1" x14ac:dyDescent="0.25">
      <c r="A25" s="31" t="s">
        <v>70</v>
      </c>
      <c r="B25" s="210">
        <v>2408.91109200344</v>
      </c>
      <c r="C25" s="210">
        <v>2171.3323731728292</v>
      </c>
      <c r="D25" s="210">
        <v>2286.594067067927</v>
      </c>
      <c r="E25" s="210">
        <v>2413.960963026655</v>
      </c>
      <c r="F25" s="210">
        <v>2208.3548581255368</v>
      </c>
      <c r="G25" s="210">
        <v>1940.1829750644879</v>
      </c>
      <c r="H25" s="210">
        <v>1810.0866723989679</v>
      </c>
      <c r="I25" s="210">
        <v>1725.637489251935</v>
      </c>
      <c r="J25" s="210">
        <v>1661.9758383490971</v>
      </c>
      <c r="K25" s="210">
        <v>1001.299140154772</v>
      </c>
      <c r="L25" s="210">
        <v>1228.7879047017291</v>
      </c>
      <c r="M25" s="210">
        <v>1172.3244119921139</v>
      </c>
      <c r="N25" s="210">
        <v>1088.1032356869141</v>
      </c>
      <c r="O25" s="210">
        <v>1041.643016679468</v>
      </c>
      <c r="P25" s="210">
        <v>999.88534245490735</v>
      </c>
      <c r="Q25" s="210">
        <v>1030.7024995941231</v>
      </c>
      <c r="R25" s="210">
        <v>1036.8621714488479</v>
      </c>
      <c r="S25" s="210">
        <v>1072.2167042837279</v>
      </c>
      <c r="T25" s="210">
        <v>1105.0135233240919</v>
      </c>
      <c r="U25" s="210">
        <v>1036.635267991921</v>
      </c>
      <c r="V25" s="210">
        <v>992.63332844003799</v>
      </c>
      <c r="W25" s="210">
        <v>1007.237733457455</v>
      </c>
      <c r="X25" s="210">
        <v>845.28014792417434</v>
      </c>
      <c r="Y25" s="210">
        <v>825.26587616072084</v>
      </c>
      <c r="DA25" s="109" t="s">
        <v>126</v>
      </c>
    </row>
    <row r="26" spans="1:105" ht="12" customHeight="1" x14ac:dyDescent="0.25">
      <c r="A26" s="24" t="s">
        <v>28</v>
      </c>
      <c r="B26" s="213">
        <f t="shared" ref="B26:Y26" si="10">B27+B28</f>
        <v>217.70300945829749</v>
      </c>
      <c r="C26" s="213">
        <f t="shared" si="10"/>
        <v>265.84716251074798</v>
      </c>
      <c r="D26" s="213">
        <f t="shared" si="10"/>
        <v>313.99131556319861</v>
      </c>
      <c r="E26" s="213">
        <f t="shared" si="10"/>
        <v>374.83817712811702</v>
      </c>
      <c r="F26" s="213">
        <f t="shared" si="10"/>
        <v>187.13525365434219</v>
      </c>
      <c r="G26" s="213">
        <f t="shared" si="10"/>
        <v>154.16354256233873</v>
      </c>
      <c r="H26" s="213">
        <f t="shared" si="10"/>
        <v>1.4</v>
      </c>
      <c r="I26" s="213">
        <f t="shared" si="10"/>
        <v>0</v>
      </c>
      <c r="J26" s="213">
        <f t="shared" si="10"/>
        <v>0</v>
      </c>
      <c r="K26" s="213">
        <f t="shared" si="10"/>
        <v>0</v>
      </c>
      <c r="L26" s="213">
        <f t="shared" si="10"/>
        <v>0</v>
      </c>
      <c r="M26" s="213">
        <f t="shared" si="10"/>
        <v>0</v>
      </c>
      <c r="N26" s="213">
        <f t="shared" si="10"/>
        <v>0</v>
      </c>
      <c r="O26" s="213">
        <f t="shared" si="10"/>
        <v>7.0000859845227854</v>
      </c>
      <c r="P26" s="213">
        <f t="shared" si="10"/>
        <v>7.0703353396388637</v>
      </c>
      <c r="Q26" s="213">
        <f t="shared" si="10"/>
        <v>14.040068787618228</v>
      </c>
      <c r="R26" s="213">
        <f t="shared" si="10"/>
        <v>13.455460017196902</v>
      </c>
      <c r="S26" s="213">
        <f t="shared" si="10"/>
        <v>15.440326741186585</v>
      </c>
      <c r="T26" s="213">
        <f t="shared" si="10"/>
        <v>15.188392089423903</v>
      </c>
      <c r="U26" s="213">
        <f t="shared" si="10"/>
        <v>17.677644024075661</v>
      </c>
      <c r="V26" s="213">
        <f t="shared" si="10"/>
        <v>10.250042992261392</v>
      </c>
      <c r="W26" s="213">
        <f t="shared" si="10"/>
        <v>13.012381771281166</v>
      </c>
      <c r="X26" s="213">
        <f t="shared" si="10"/>
        <v>8.6359415305245051</v>
      </c>
      <c r="Y26" s="213">
        <f t="shared" si="10"/>
        <v>8.0171969045571778</v>
      </c>
      <c r="DA26" s="85"/>
    </row>
    <row r="27" spans="1:105" ht="12" customHeight="1" x14ac:dyDescent="0.25">
      <c r="A27" s="18" t="s">
        <v>41</v>
      </c>
      <c r="B27" s="204">
        <v>0</v>
      </c>
      <c r="C27" s="204">
        <v>0</v>
      </c>
      <c r="D27" s="204">
        <v>0</v>
      </c>
      <c r="E27" s="204">
        <v>0</v>
      </c>
      <c r="F27" s="204">
        <v>0</v>
      </c>
      <c r="G27" s="204">
        <v>45.113241616509029</v>
      </c>
      <c r="H27" s="204">
        <v>1.4</v>
      </c>
      <c r="I27" s="204">
        <v>0</v>
      </c>
      <c r="J27" s="204">
        <v>0</v>
      </c>
      <c r="K27" s="204">
        <v>0</v>
      </c>
      <c r="L27" s="204">
        <v>0</v>
      </c>
      <c r="M27" s="204">
        <v>0</v>
      </c>
      <c r="N27" s="204">
        <v>0</v>
      </c>
      <c r="O27" s="204">
        <v>0</v>
      </c>
      <c r="P27" s="204">
        <v>0</v>
      </c>
      <c r="Q27" s="204">
        <v>6.9697334479793636</v>
      </c>
      <c r="R27" s="204">
        <v>6.3851246775580384</v>
      </c>
      <c r="S27" s="204">
        <v>8.8779879621668094</v>
      </c>
      <c r="T27" s="204">
        <v>9.6051590713671544</v>
      </c>
      <c r="U27" s="204">
        <v>9.6520206362854655</v>
      </c>
      <c r="V27" s="204">
        <v>4.5274290627687011</v>
      </c>
      <c r="W27" s="204">
        <v>4.0142734307824579</v>
      </c>
      <c r="X27" s="204">
        <v>2.8430782459157351</v>
      </c>
      <c r="Y27" s="204">
        <v>2.7832330180567482</v>
      </c>
      <c r="DA27" s="71" t="s">
        <v>127</v>
      </c>
    </row>
    <row r="28" spans="1:105" ht="12" customHeight="1" x14ac:dyDescent="0.25">
      <c r="A28" s="18" t="s">
        <v>42</v>
      </c>
      <c r="B28" s="204">
        <v>217.70300945829749</v>
      </c>
      <c r="C28" s="204">
        <v>265.84716251074798</v>
      </c>
      <c r="D28" s="204">
        <v>313.99131556319861</v>
      </c>
      <c r="E28" s="204">
        <v>374.83817712811702</v>
      </c>
      <c r="F28" s="204">
        <v>187.13525365434219</v>
      </c>
      <c r="G28" s="204">
        <v>109.0503009458297</v>
      </c>
      <c r="H28" s="204">
        <v>0</v>
      </c>
      <c r="I28" s="204">
        <v>0</v>
      </c>
      <c r="J28" s="204">
        <v>0</v>
      </c>
      <c r="K28" s="204">
        <v>0</v>
      </c>
      <c r="L28" s="204">
        <v>0</v>
      </c>
      <c r="M28" s="204">
        <v>0</v>
      </c>
      <c r="N28" s="204">
        <v>0</v>
      </c>
      <c r="O28" s="204">
        <v>7.0000859845227854</v>
      </c>
      <c r="P28" s="204">
        <v>7.0703353396388637</v>
      </c>
      <c r="Q28" s="204">
        <v>7.0703353396388637</v>
      </c>
      <c r="R28" s="204">
        <v>7.0703353396388637</v>
      </c>
      <c r="S28" s="204">
        <v>6.5623387790197754</v>
      </c>
      <c r="T28" s="204">
        <v>5.5832330180567498</v>
      </c>
      <c r="U28" s="204">
        <v>8.0256233877901959</v>
      </c>
      <c r="V28" s="204">
        <v>5.7226139294926908</v>
      </c>
      <c r="W28" s="204">
        <v>8.9981083404987086</v>
      </c>
      <c r="X28" s="204">
        <v>5.79286328460877</v>
      </c>
      <c r="Y28" s="204">
        <v>5.2339638865004297</v>
      </c>
      <c r="DA28" s="71" t="s">
        <v>128</v>
      </c>
    </row>
    <row r="29" spans="1:105" ht="12" customHeight="1" x14ac:dyDescent="0.25">
      <c r="A29" s="14" t="s">
        <v>29</v>
      </c>
      <c r="B29" s="204">
        <f t="shared" ref="B29:Y29" si="11">SUM(B30:B34)</f>
        <v>199.77067927773004</v>
      </c>
      <c r="C29" s="204">
        <f t="shared" si="11"/>
        <v>49.207050730868445</v>
      </c>
      <c r="D29" s="204">
        <f t="shared" si="11"/>
        <v>49.445915735167674</v>
      </c>
      <c r="E29" s="204">
        <f t="shared" si="11"/>
        <v>31.307910576096305</v>
      </c>
      <c r="F29" s="204">
        <f t="shared" si="11"/>
        <v>30.295270851246769</v>
      </c>
      <c r="G29" s="204">
        <f t="shared" si="11"/>
        <v>33.099226139294927</v>
      </c>
      <c r="H29" s="204">
        <f t="shared" si="11"/>
        <v>18.582201203783317</v>
      </c>
      <c r="I29" s="204">
        <f t="shared" si="11"/>
        <v>27.30963026655202</v>
      </c>
      <c r="J29" s="204">
        <f t="shared" si="11"/>
        <v>14.120550300945826</v>
      </c>
      <c r="K29" s="204">
        <f t="shared" si="11"/>
        <v>11.192347377472061</v>
      </c>
      <c r="L29" s="204">
        <f t="shared" si="11"/>
        <v>12.209802235597589</v>
      </c>
      <c r="M29" s="204">
        <f t="shared" si="11"/>
        <v>12.209802235597589</v>
      </c>
      <c r="N29" s="204">
        <f t="shared" si="11"/>
        <v>16.031298366294063</v>
      </c>
      <c r="O29" s="204">
        <f t="shared" si="11"/>
        <v>16.093379191745488</v>
      </c>
      <c r="P29" s="204">
        <f t="shared" si="11"/>
        <v>14.058469475494416</v>
      </c>
      <c r="Q29" s="204">
        <f t="shared" si="11"/>
        <v>14.120550300945826</v>
      </c>
      <c r="R29" s="204">
        <f t="shared" si="11"/>
        <v>12.085554600171967</v>
      </c>
      <c r="S29" s="204">
        <f t="shared" si="11"/>
        <v>12.48632846087704</v>
      </c>
      <c r="T29" s="204">
        <f t="shared" si="11"/>
        <v>13.894153052450555</v>
      </c>
      <c r="U29" s="204">
        <f t="shared" si="11"/>
        <v>14.320636285468614</v>
      </c>
      <c r="V29" s="204">
        <f t="shared" si="11"/>
        <v>13.365176268271711</v>
      </c>
      <c r="W29" s="204">
        <f t="shared" si="11"/>
        <v>13.862166809974205</v>
      </c>
      <c r="X29" s="204">
        <f t="shared" si="11"/>
        <v>11.723989681857264</v>
      </c>
      <c r="Y29" s="204">
        <f t="shared" si="11"/>
        <v>10.419862424763542</v>
      </c>
      <c r="DA29" s="71"/>
    </row>
    <row r="30" spans="1:105" ht="12" customHeight="1" x14ac:dyDescent="0.25">
      <c r="A30" s="18" t="s">
        <v>30</v>
      </c>
      <c r="B30" s="204">
        <v>0</v>
      </c>
      <c r="C30" s="204">
        <v>0</v>
      </c>
      <c r="D30" s="204">
        <v>0</v>
      </c>
      <c r="E30" s="204">
        <v>0</v>
      </c>
      <c r="F30" s="204">
        <v>0</v>
      </c>
      <c r="G30" s="204">
        <v>0</v>
      </c>
      <c r="H30" s="204">
        <v>0</v>
      </c>
      <c r="I30" s="204">
        <v>0</v>
      </c>
      <c r="J30" s="204">
        <v>0</v>
      </c>
      <c r="K30" s="204">
        <v>0</v>
      </c>
      <c r="L30" s="204">
        <v>0</v>
      </c>
      <c r="M30" s="204">
        <v>0</v>
      </c>
      <c r="N30" s="204">
        <v>0</v>
      </c>
      <c r="O30" s="204">
        <v>0</v>
      </c>
      <c r="P30" s="204">
        <v>0</v>
      </c>
      <c r="Q30" s="204">
        <v>0</v>
      </c>
      <c r="R30" s="204">
        <v>0</v>
      </c>
      <c r="S30" s="204">
        <v>0</v>
      </c>
      <c r="T30" s="204">
        <v>0</v>
      </c>
      <c r="U30" s="204">
        <v>0</v>
      </c>
      <c r="V30" s="204">
        <v>0</v>
      </c>
      <c r="W30" s="204">
        <v>0</v>
      </c>
      <c r="X30" s="204">
        <v>0</v>
      </c>
      <c r="Y30" s="204">
        <v>0</v>
      </c>
      <c r="DA30" s="71" t="s">
        <v>129</v>
      </c>
    </row>
    <row r="31" spans="1:105" ht="12" customHeight="1" x14ac:dyDescent="0.25">
      <c r="A31" s="18" t="s">
        <v>31</v>
      </c>
      <c r="B31" s="204">
        <v>0</v>
      </c>
      <c r="C31" s="204">
        <v>0</v>
      </c>
      <c r="D31" s="204">
        <v>0</v>
      </c>
      <c r="E31" s="204">
        <v>0</v>
      </c>
      <c r="F31" s="204">
        <v>0</v>
      </c>
      <c r="G31" s="204">
        <v>0</v>
      </c>
      <c r="H31" s="204">
        <v>0</v>
      </c>
      <c r="I31" s="204">
        <v>0</v>
      </c>
      <c r="J31" s="204">
        <v>0</v>
      </c>
      <c r="K31" s="204">
        <v>0</v>
      </c>
      <c r="L31" s="204">
        <v>0</v>
      </c>
      <c r="M31" s="204">
        <v>0</v>
      </c>
      <c r="N31" s="204">
        <v>0</v>
      </c>
      <c r="O31" s="204">
        <v>0</v>
      </c>
      <c r="P31" s="204">
        <v>0</v>
      </c>
      <c r="Q31" s="204">
        <v>0</v>
      </c>
      <c r="R31" s="204">
        <v>0</v>
      </c>
      <c r="S31" s="204">
        <v>0</v>
      </c>
      <c r="T31" s="204">
        <v>0</v>
      </c>
      <c r="U31" s="204">
        <v>0</v>
      </c>
      <c r="V31" s="204">
        <v>0</v>
      </c>
      <c r="W31" s="204">
        <v>0</v>
      </c>
      <c r="X31" s="204">
        <v>0</v>
      </c>
      <c r="Y31" s="204">
        <v>0</v>
      </c>
      <c r="DA31" s="71" t="s">
        <v>130</v>
      </c>
    </row>
    <row r="32" spans="1:105" ht="12" customHeight="1" x14ac:dyDescent="0.25">
      <c r="A32" s="18" t="s">
        <v>71</v>
      </c>
      <c r="B32" s="204">
        <v>20.349699054170252</v>
      </c>
      <c r="C32" s="204">
        <v>17.29724849527085</v>
      </c>
      <c r="D32" s="204">
        <v>27.47205503009458</v>
      </c>
      <c r="E32" s="204">
        <v>18.314703353396389</v>
      </c>
      <c r="F32" s="204">
        <v>14.24479793637145</v>
      </c>
      <c r="G32" s="204">
        <v>13.22725709372313</v>
      </c>
      <c r="H32" s="204">
        <v>10.17480653482373</v>
      </c>
      <c r="I32" s="204">
        <v>9.1573516766981928</v>
      </c>
      <c r="J32" s="204">
        <v>12.209802235597589</v>
      </c>
      <c r="K32" s="204">
        <v>11.192347377472061</v>
      </c>
      <c r="L32" s="204">
        <v>12.209802235597589</v>
      </c>
      <c r="M32" s="204">
        <v>12.209802235597589</v>
      </c>
      <c r="N32" s="204">
        <v>12.209802235597589</v>
      </c>
      <c r="O32" s="204">
        <v>13.22725709372313</v>
      </c>
      <c r="P32" s="204">
        <v>11.192347377472061</v>
      </c>
      <c r="Q32" s="204">
        <v>12.209802235597589</v>
      </c>
      <c r="R32" s="204">
        <v>10.17480653482373</v>
      </c>
      <c r="S32" s="204">
        <v>10.48005159071367</v>
      </c>
      <c r="T32" s="204">
        <v>10.378331900257949</v>
      </c>
      <c r="U32" s="204">
        <v>10.48005159071367</v>
      </c>
      <c r="V32" s="204">
        <v>9.859587274290627</v>
      </c>
      <c r="W32" s="204">
        <v>10.065004299226141</v>
      </c>
      <c r="X32" s="204">
        <v>10.373086844368011</v>
      </c>
      <c r="Y32" s="204">
        <v>9.5514187446259662</v>
      </c>
      <c r="DA32" s="71" t="s">
        <v>131</v>
      </c>
    </row>
    <row r="33" spans="1:105" ht="12" customHeight="1" x14ac:dyDescent="0.25">
      <c r="A33" s="18" t="s">
        <v>32</v>
      </c>
      <c r="B33" s="204">
        <v>10.50920034393809</v>
      </c>
      <c r="C33" s="204">
        <v>18.152278589853829</v>
      </c>
      <c r="D33" s="204">
        <v>21.97386070507309</v>
      </c>
      <c r="E33" s="204">
        <v>11.464574376612211</v>
      </c>
      <c r="F33" s="204">
        <v>15.28615649183147</v>
      </c>
      <c r="G33" s="204">
        <v>11.464574376612211</v>
      </c>
      <c r="H33" s="204">
        <v>7.643078245915734</v>
      </c>
      <c r="I33" s="204">
        <v>18.152278589853829</v>
      </c>
      <c r="J33" s="204">
        <v>1.9107480653482369</v>
      </c>
      <c r="K33" s="204">
        <v>0</v>
      </c>
      <c r="L33" s="204">
        <v>0</v>
      </c>
      <c r="M33" s="204">
        <v>0</v>
      </c>
      <c r="N33" s="204">
        <v>3.8214961306964752</v>
      </c>
      <c r="O33" s="204">
        <v>2.8661220980223558</v>
      </c>
      <c r="P33" s="204">
        <v>2.8661220980223558</v>
      </c>
      <c r="Q33" s="204">
        <v>1.9107480653482369</v>
      </c>
      <c r="R33" s="204">
        <v>1.9107480653482369</v>
      </c>
      <c r="S33" s="204">
        <v>2.00627687016337</v>
      </c>
      <c r="T33" s="204">
        <v>1.5286328460877039</v>
      </c>
      <c r="U33" s="204">
        <v>1.241960447119518</v>
      </c>
      <c r="V33" s="204">
        <v>1.2544282029234739</v>
      </c>
      <c r="W33" s="204">
        <v>1.157953568357696</v>
      </c>
      <c r="X33" s="204">
        <v>1.350902837489252</v>
      </c>
      <c r="Y33" s="204">
        <v>0.86844368013757511</v>
      </c>
      <c r="DA33" s="71" t="s">
        <v>132</v>
      </c>
    </row>
    <row r="34" spans="1:105" ht="12" customHeight="1" x14ac:dyDescent="0.25">
      <c r="A34" s="18" t="s">
        <v>33</v>
      </c>
      <c r="B34" s="204">
        <v>168.91177987962169</v>
      </c>
      <c r="C34" s="204">
        <v>13.75752364574377</v>
      </c>
      <c r="D34" s="204">
        <v>0</v>
      </c>
      <c r="E34" s="204">
        <v>1.5286328460877039</v>
      </c>
      <c r="F34" s="204">
        <v>0.76431642304385194</v>
      </c>
      <c r="G34" s="204">
        <v>8.4073946689595864</v>
      </c>
      <c r="H34" s="204">
        <v>0.76431642304385194</v>
      </c>
      <c r="I34" s="204">
        <v>0</v>
      </c>
      <c r="J34" s="204">
        <v>0</v>
      </c>
      <c r="K34" s="204">
        <v>0</v>
      </c>
      <c r="L34" s="204">
        <v>0</v>
      </c>
      <c r="M34" s="204">
        <v>0</v>
      </c>
      <c r="N34" s="204">
        <v>0</v>
      </c>
      <c r="O34" s="204">
        <v>0</v>
      </c>
      <c r="P34" s="204">
        <v>0</v>
      </c>
      <c r="Q34" s="204">
        <v>0</v>
      </c>
      <c r="R34" s="204">
        <v>0</v>
      </c>
      <c r="S34" s="204">
        <v>0</v>
      </c>
      <c r="T34" s="204">
        <v>1.9871883061049009</v>
      </c>
      <c r="U34" s="204">
        <v>2.598624247635426</v>
      </c>
      <c r="V34" s="204">
        <v>2.2511607910576101</v>
      </c>
      <c r="W34" s="204">
        <v>2.6392089423903689</v>
      </c>
      <c r="X34" s="204">
        <v>0</v>
      </c>
      <c r="Y34" s="204">
        <v>0</v>
      </c>
      <c r="DA34" s="71" t="s">
        <v>133</v>
      </c>
    </row>
    <row r="35" spans="1:105" ht="12" customHeight="1" x14ac:dyDescent="0.25">
      <c r="A35" s="14" t="s">
        <v>34</v>
      </c>
      <c r="B35" s="204">
        <f t="shared" ref="B35:Y35" si="12">B36+B37</f>
        <v>1382.9870163370592</v>
      </c>
      <c r="C35" s="204">
        <f t="shared" si="12"/>
        <v>1266.3813413585553</v>
      </c>
      <c r="D35" s="204">
        <f t="shared" si="12"/>
        <v>1319.1441960447119</v>
      </c>
      <c r="E35" s="204">
        <f t="shared" si="12"/>
        <v>1388.4635425623387</v>
      </c>
      <c r="F35" s="204">
        <f t="shared" si="12"/>
        <v>1426.434049871023</v>
      </c>
      <c r="G35" s="204">
        <f t="shared" si="12"/>
        <v>1233.4905417024936</v>
      </c>
      <c r="H35" s="204">
        <f t="shared" si="12"/>
        <v>1191.652192605331</v>
      </c>
      <c r="I35" s="204">
        <f t="shared" si="12"/>
        <v>1132.910834049871</v>
      </c>
      <c r="J35" s="204">
        <f t="shared" si="12"/>
        <v>1134.9060189165948</v>
      </c>
      <c r="K35" s="204">
        <f t="shared" si="12"/>
        <v>640.67429062768713</v>
      </c>
      <c r="L35" s="204">
        <f t="shared" si="12"/>
        <v>766.67798796216664</v>
      </c>
      <c r="M35" s="204">
        <f t="shared" si="12"/>
        <v>735.35331040412723</v>
      </c>
      <c r="N35" s="204">
        <f t="shared" si="12"/>
        <v>665.82192605331045</v>
      </c>
      <c r="O35" s="204">
        <f t="shared" si="12"/>
        <v>621.49303525365428</v>
      </c>
      <c r="P35" s="204">
        <f t="shared" si="12"/>
        <v>604.53886500429928</v>
      </c>
      <c r="Q35" s="204">
        <f t="shared" si="12"/>
        <v>622.23319002579547</v>
      </c>
      <c r="R35" s="204">
        <f t="shared" si="12"/>
        <v>638.79733447979356</v>
      </c>
      <c r="S35" s="204">
        <f t="shared" si="12"/>
        <v>663.33336199484097</v>
      </c>
      <c r="T35" s="204">
        <f t="shared" si="12"/>
        <v>688.27735129398297</v>
      </c>
      <c r="U35" s="204">
        <f t="shared" si="12"/>
        <v>662.76545994118533</v>
      </c>
      <c r="V35" s="204">
        <f t="shared" si="12"/>
        <v>647.9668800075824</v>
      </c>
      <c r="W35" s="204">
        <f t="shared" si="12"/>
        <v>642.39397960286408</v>
      </c>
      <c r="X35" s="204">
        <f t="shared" si="12"/>
        <v>493.58874407326584</v>
      </c>
      <c r="Y35" s="204">
        <f t="shared" si="12"/>
        <v>506.64689070370628</v>
      </c>
      <c r="DA35" s="71"/>
    </row>
    <row r="36" spans="1:105" ht="12" customHeight="1" x14ac:dyDescent="0.25">
      <c r="A36" s="18" t="s">
        <v>73</v>
      </c>
      <c r="B36" s="204">
        <v>818.67540842648316</v>
      </c>
      <c r="C36" s="204">
        <v>705.1938091143594</v>
      </c>
      <c r="D36" s="204">
        <v>734.81728288907982</v>
      </c>
      <c r="E36" s="204">
        <v>731.38650042992253</v>
      </c>
      <c r="F36" s="204">
        <v>806.05331040412716</v>
      </c>
      <c r="G36" s="204">
        <v>737.61298366294068</v>
      </c>
      <c r="H36" s="204">
        <v>736.18263112639715</v>
      </c>
      <c r="I36" s="204">
        <v>712.53009458297504</v>
      </c>
      <c r="J36" s="204">
        <v>705.2580395528804</v>
      </c>
      <c r="K36" s="204">
        <v>406.06552020636292</v>
      </c>
      <c r="L36" s="204">
        <v>518.39286328460867</v>
      </c>
      <c r="M36" s="204">
        <v>502.6219260533104</v>
      </c>
      <c r="N36" s="204">
        <v>456.62390369733453</v>
      </c>
      <c r="O36" s="204">
        <v>414.12699914015468</v>
      </c>
      <c r="P36" s="204">
        <v>423.07575236457438</v>
      </c>
      <c r="Q36" s="204">
        <v>459.93740326741192</v>
      </c>
      <c r="R36" s="204">
        <v>475.40524505588991</v>
      </c>
      <c r="S36" s="204">
        <v>491.75219260533112</v>
      </c>
      <c r="T36" s="204">
        <v>515.13203745047474</v>
      </c>
      <c r="U36" s="204">
        <v>509.68893371590599</v>
      </c>
      <c r="V36" s="204">
        <v>506.73755928531239</v>
      </c>
      <c r="W36" s="204">
        <v>462.13318854525448</v>
      </c>
      <c r="X36" s="204">
        <v>342.4518567129906</v>
      </c>
      <c r="Y36" s="204">
        <v>347.44198958590749</v>
      </c>
      <c r="DA36" s="71" t="s">
        <v>134</v>
      </c>
    </row>
    <row r="37" spans="1:105" ht="12" customHeight="1" x14ac:dyDescent="0.25">
      <c r="A37" s="18" t="s">
        <v>36</v>
      </c>
      <c r="B37" s="204">
        <v>564.31160791057607</v>
      </c>
      <c r="C37" s="204">
        <v>561.18753224419606</v>
      </c>
      <c r="D37" s="204">
        <v>584.32691315563193</v>
      </c>
      <c r="E37" s="204">
        <v>657.07704213241607</v>
      </c>
      <c r="F37" s="204">
        <v>620.38073946689588</v>
      </c>
      <c r="G37" s="204">
        <v>495.87755803955292</v>
      </c>
      <c r="H37" s="204">
        <v>455.46956147893383</v>
      </c>
      <c r="I37" s="204">
        <v>420.38073946689588</v>
      </c>
      <c r="J37" s="204">
        <v>429.64797936371451</v>
      </c>
      <c r="K37" s="204">
        <v>234.60877042132421</v>
      </c>
      <c r="L37" s="204">
        <v>248.285124677558</v>
      </c>
      <c r="M37" s="204">
        <v>232.7313843508168</v>
      </c>
      <c r="N37" s="204">
        <v>209.19802235597589</v>
      </c>
      <c r="O37" s="204">
        <v>207.3660361134996</v>
      </c>
      <c r="P37" s="204">
        <v>181.4631126397249</v>
      </c>
      <c r="Q37" s="204">
        <v>162.29578675838351</v>
      </c>
      <c r="R37" s="204">
        <v>163.39208942390371</v>
      </c>
      <c r="S37" s="204">
        <v>171.5811693895098</v>
      </c>
      <c r="T37" s="204">
        <v>173.14531384350821</v>
      </c>
      <c r="U37" s="204">
        <v>153.07652622527939</v>
      </c>
      <c r="V37" s="204">
        <v>141.22932072226999</v>
      </c>
      <c r="W37" s="204">
        <v>180.26079105760959</v>
      </c>
      <c r="X37" s="204">
        <v>151.13688736027521</v>
      </c>
      <c r="Y37" s="204">
        <v>159.20490111779881</v>
      </c>
      <c r="DA37" s="71" t="s">
        <v>135</v>
      </c>
    </row>
    <row r="38" spans="1:105" ht="12" customHeight="1" x14ac:dyDescent="0.25">
      <c r="A38" s="14" t="s">
        <v>37</v>
      </c>
      <c r="B38" s="204">
        <f t="shared" ref="B38:Y38" si="13">B39+B40+B41+B42+B43+B44</f>
        <v>0</v>
      </c>
      <c r="C38" s="204">
        <f t="shared" si="13"/>
        <v>0</v>
      </c>
      <c r="D38" s="204">
        <f t="shared" si="13"/>
        <v>0</v>
      </c>
      <c r="E38" s="204">
        <f t="shared" si="13"/>
        <v>0</v>
      </c>
      <c r="F38" s="204">
        <f t="shared" si="13"/>
        <v>0</v>
      </c>
      <c r="G38" s="204">
        <f t="shared" si="13"/>
        <v>0</v>
      </c>
      <c r="H38" s="204">
        <f t="shared" si="13"/>
        <v>0</v>
      </c>
      <c r="I38" s="204">
        <f t="shared" si="13"/>
        <v>0</v>
      </c>
      <c r="J38" s="204">
        <f t="shared" si="13"/>
        <v>0</v>
      </c>
      <c r="K38" s="204">
        <f t="shared" si="13"/>
        <v>0</v>
      </c>
      <c r="L38" s="204">
        <f t="shared" si="13"/>
        <v>0.16666652460080311</v>
      </c>
      <c r="M38" s="204">
        <f t="shared" si="13"/>
        <v>0.1783242879009857</v>
      </c>
      <c r="N38" s="204">
        <f t="shared" si="13"/>
        <v>0.49764669293290442</v>
      </c>
      <c r="O38" s="204">
        <f t="shared" si="13"/>
        <v>0.54748787465324433</v>
      </c>
      <c r="P38" s="204">
        <f t="shared" si="13"/>
        <v>2.1196502794989205</v>
      </c>
      <c r="Q38" s="204">
        <f t="shared" si="13"/>
        <v>2.2863345038396505</v>
      </c>
      <c r="R38" s="204">
        <f t="shared" si="13"/>
        <v>2.4722316380142484</v>
      </c>
      <c r="S38" s="204">
        <f t="shared" si="13"/>
        <v>2.5474007583624365</v>
      </c>
      <c r="T38" s="204">
        <f t="shared" si="13"/>
        <v>2.503153973358998</v>
      </c>
      <c r="U38" s="204">
        <f t="shared" si="13"/>
        <v>2.5250101143634929</v>
      </c>
      <c r="V38" s="204">
        <f t="shared" si="13"/>
        <v>2.56455677295423</v>
      </c>
      <c r="W38" s="204">
        <f t="shared" si="13"/>
        <v>2.3544159354159433</v>
      </c>
      <c r="X38" s="204">
        <f t="shared" si="13"/>
        <v>2.1741209618286148</v>
      </c>
      <c r="Y38" s="204">
        <f t="shared" si="13"/>
        <v>2.1595701517694788</v>
      </c>
      <c r="DA38" s="71"/>
    </row>
    <row r="39" spans="1:105" ht="12" customHeight="1" x14ac:dyDescent="0.25">
      <c r="A39" s="18" t="s">
        <v>38</v>
      </c>
      <c r="B39" s="204">
        <v>0</v>
      </c>
      <c r="C39" s="204">
        <v>0</v>
      </c>
      <c r="D39" s="204">
        <v>0</v>
      </c>
      <c r="E39" s="204">
        <v>0</v>
      </c>
      <c r="F39" s="204">
        <v>0</v>
      </c>
      <c r="G39" s="204">
        <v>0</v>
      </c>
      <c r="H39" s="204">
        <v>0</v>
      </c>
      <c r="I39" s="204">
        <v>0</v>
      </c>
      <c r="J39" s="204">
        <v>0</v>
      </c>
      <c r="K39" s="204">
        <v>0</v>
      </c>
      <c r="L39" s="204">
        <v>0</v>
      </c>
      <c r="M39" s="204">
        <v>0</v>
      </c>
      <c r="N39" s="204">
        <v>0.26749785038693041</v>
      </c>
      <c r="O39" s="204">
        <v>0.26036113499570068</v>
      </c>
      <c r="P39" s="204">
        <v>1.671883061049011</v>
      </c>
      <c r="Q39" s="204">
        <v>1.671883061049011</v>
      </c>
      <c r="R39" s="204">
        <v>1.671883061049011</v>
      </c>
      <c r="S39" s="204">
        <v>1.671883061049011</v>
      </c>
      <c r="T39" s="204">
        <v>1.671883061049011</v>
      </c>
      <c r="U39" s="204">
        <v>1.671883061049011</v>
      </c>
      <c r="V39" s="204">
        <v>1.671883061049011</v>
      </c>
      <c r="W39" s="204">
        <v>1.671883061049011</v>
      </c>
      <c r="X39" s="204">
        <v>1.671883061049011</v>
      </c>
      <c r="Y39" s="204">
        <v>1.674290627687016</v>
      </c>
      <c r="DA39" s="71" t="s">
        <v>136</v>
      </c>
    </row>
    <row r="40" spans="1:105" ht="12" customHeight="1" x14ac:dyDescent="0.25">
      <c r="A40" s="18" t="s">
        <v>74</v>
      </c>
      <c r="B40" s="204">
        <v>0</v>
      </c>
      <c r="C40" s="204">
        <v>0</v>
      </c>
      <c r="D40" s="204">
        <v>0</v>
      </c>
      <c r="E40" s="204">
        <v>0</v>
      </c>
      <c r="F40" s="204">
        <v>0</v>
      </c>
      <c r="G40" s="204">
        <v>0</v>
      </c>
      <c r="H40" s="204">
        <v>0</v>
      </c>
      <c r="I40" s="204">
        <v>0</v>
      </c>
      <c r="J40" s="204">
        <v>0</v>
      </c>
      <c r="K40" s="204">
        <v>0</v>
      </c>
      <c r="L40" s="204">
        <v>0</v>
      </c>
      <c r="M40" s="204">
        <v>0</v>
      </c>
      <c r="N40" s="204">
        <v>0</v>
      </c>
      <c r="O40" s="204">
        <v>0</v>
      </c>
      <c r="P40" s="204">
        <v>0</v>
      </c>
      <c r="Q40" s="204">
        <v>0</v>
      </c>
      <c r="R40" s="204">
        <v>0</v>
      </c>
      <c r="S40" s="204">
        <v>0</v>
      </c>
      <c r="T40" s="204">
        <v>1.496513411714033E-3</v>
      </c>
      <c r="U40" s="204">
        <v>1.020643886607703E-2</v>
      </c>
      <c r="V40" s="204">
        <v>4.2922228015195171E-2</v>
      </c>
      <c r="W40" s="204">
        <v>0.22012185887276561</v>
      </c>
      <c r="X40" s="204">
        <v>0.35063683817018898</v>
      </c>
      <c r="Y40" s="204">
        <v>0.32335865140976111</v>
      </c>
      <c r="DA40" s="71" t="s">
        <v>137</v>
      </c>
    </row>
    <row r="41" spans="1:105" ht="12" customHeight="1" x14ac:dyDescent="0.25">
      <c r="A41" s="18" t="s">
        <v>75</v>
      </c>
      <c r="B41" s="204">
        <v>0</v>
      </c>
      <c r="C41" s="204">
        <v>0</v>
      </c>
      <c r="D41" s="204">
        <v>0</v>
      </c>
      <c r="E41" s="204">
        <v>0</v>
      </c>
      <c r="F41" s="204">
        <v>0</v>
      </c>
      <c r="G41" s="204">
        <v>0</v>
      </c>
      <c r="H41" s="204">
        <v>0</v>
      </c>
      <c r="I41" s="204">
        <v>0</v>
      </c>
      <c r="J41" s="204">
        <v>0</v>
      </c>
      <c r="K41" s="204">
        <v>0</v>
      </c>
      <c r="L41" s="204">
        <v>0</v>
      </c>
      <c r="M41" s="204">
        <v>0</v>
      </c>
      <c r="N41" s="204">
        <v>0</v>
      </c>
      <c r="O41" s="204">
        <v>0</v>
      </c>
      <c r="P41" s="204">
        <v>0</v>
      </c>
      <c r="Q41" s="204">
        <v>0</v>
      </c>
      <c r="R41" s="204">
        <v>0</v>
      </c>
      <c r="S41" s="204">
        <v>0</v>
      </c>
      <c r="T41" s="204">
        <v>0</v>
      </c>
      <c r="U41" s="204">
        <v>0</v>
      </c>
      <c r="V41" s="204">
        <v>0</v>
      </c>
      <c r="W41" s="204">
        <v>0</v>
      </c>
      <c r="X41" s="204">
        <v>0</v>
      </c>
      <c r="Y41" s="204">
        <v>0</v>
      </c>
      <c r="DA41" s="71" t="s">
        <v>138</v>
      </c>
    </row>
    <row r="42" spans="1:105" ht="12" customHeight="1" x14ac:dyDescent="0.25">
      <c r="A42" s="18" t="s">
        <v>76</v>
      </c>
      <c r="B42" s="204">
        <v>0</v>
      </c>
      <c r="C42" s="204">
        <v>0</v>
      </c>
      <c r="D42" s="204">
        <v>0</v>
      </c>
      <c r="E42" s="204">
        <v>0</v>
      </c>
      <c r="F42" s="204">
        <v>0</v>
      </c>
      <c r="G42" s="204">
        <v>0</v>
      </c>
      <c r="H42" s="204">
        <v>0</v>
      </c>
      <c r="I42" s="204">
        <v>0</v>
      </c>
      <c r="J42" s="204">
        <v>0</v>
      </c>
      <c r="K42" s="204">
        <v>0</v>
      </c>
      <c r="L42" s="204">
        <v>0</v>
      </c>
      <c r="M42" s="204">
        <v>0</v>
      </c>
      <c r="N42" s="204">
        <v>0</v>
      </c>
      <c r="O42" s="204">
        <v>0</v>
      </c>
      <c r="P42" s="204">
        <v>0</v>
      </c>
      <c r="Q42" s="204">
        <v>0</v>
      </c>
      <c r="R42" s="204">
        <v>0</v>
      </c>
      <c r="S42" s="204">
        <v>0</v>
      </c>
      <c r="T42" s="204">
        <v>0</v>
      </c>
      <c r="U42" s="204">
        <v>0</v>
      </c>
      <c r="V42" s="204">
        <v>0</v>
      </c>
      <c r="W42" s="204">
        <v>0</v>
      </c>
      <c r="X42" s="204">
        <v>0</v>
      </c>
      <c r="Y42" s="204">
        <v>0</v>
      </c>
      <c r="DA42" s="71" t="s">
        <v>139</v>
      </c>
    </row>
    <row r="43" spans="1:105" ht="12" customHeight="1" x14ac:dyDescent="0.25">
      <c r="A43" s="18" t="s">
        <v>77</v>
      </c>
      <c r="B43" s="204">
        <v>0</v>
      </c>
      <c r="C43" s="204">
        <v>0</v>
      </c>
      <c r="D43" s="204">
        <v>0</v>
      </c>
      <c r="E43" s="204">
        <v>0</v>
      </c>
      <c r="F43" s="204">
        <v>0</v>
      </c>
      <c r="G43" s="204">
        <v>0</v>
      </c>
      <c r="H43" s="204">
        <v>0</v>
      </c>
      <c r="I43" s="204">
        <v>0</v>
      </c>
      <c r="J43" s="204">
        <v>0</v>
      </c>
      <c r="K43" s="204">
        <v>0</v>
      </c>
      <c r="L43" s="204">
        <v>0</v>
      </c>
      <c r="M43" s="204">
        <v>0</v>
      </c>
      <c r="N43" s="204">
        <v>0</v>
      </c>
      <c r="O43" s="204">
        <v>0</v>
      </c>
      <c r="P43" s="204">
        <v>0</v>
      </c>
      <c r="Q43" s="204">
        <v>0</v>
      </c>
      <c r="R43" s="204">
        <v>0</v>
      </c>
      <c r="S43" s="204">
        <v>0</v>
      </c>
      <c r="T43" s="204">
        <v>0</v>
      </c>
      <c r="U43" s="204">
        <v>0</v>
      </c>
      <c r="V43" s="204">
        <v>0</v>
      </c>
      <c r="W43" s="204">
        <v>0</v>
      </c>
      <c r="X43" s="204">
        <v>0</v>
      </c>
      <c r="Y43" s="204">
        <v>0</v>
      </c>
      <c r="DA43" s="71" t="s">
        <v>140</v>
      </c>
    </row>
    <row r="44" spans="1:105" ht="12" customHeight="1" x14ac:dyDescent="0.25">
      <c r="A44" s="18" t="s">
        <v>78</v>
      </c>
      <c r="B44" s="204">
        <v>0</v>
      </c>
      <c r="C44" s="204">
        <v>0</v>
      </c>
      <c r="D44" s="204">
        <v>0</v>
      </c>
      <c r="E44" s="204">
        <v>0</v>
      </c>
      <c r="F44" s="204">
        <v>0</v>
      </c>
      <c r="G44" s="204">
        <v>0</v>
      </c>
      <c r="H44" s="204">
        <v>0</v>
      </c>
      <c r="I44" s="204">
        <v>0</v>
      </c>
      <c r="J44" s="204">
        <v>0</v>
      </c>
      <c r="K44" s="204">
        <v>0</v>
      </c>
      <c r="L44" s="204">
        <v>0.16666652460080311</v>
      </c>
      <c r="M44" s="204">
        <v>0.1783242879009857</v>
      </c>
      <c r="N44" s="204">
        <v>0.23014884254597401</v>
      </c>
      <c r="O44" s="204">
        <v>0.28712673965754371</v>
      </c>
      <c r="P44" s="204">
        <v>0.44776721844990958</v>
      </c>
      <c r="Q44" s="204">
        <v>0.61445144279063957</v>
      </c>
      <c r="R44" s="204">
        <v>0.80034857696523753</v>
      </c>
      <c r="S44" s="204">
        <v>0.87551769731342555</v>
      </c>
      <c r="T44" s="204">
        <v>0.82977439889827298</v>
      </c>
      <c r="U44" s="204">
        <v>0.84292061444840494</v>
      </c>
      <c r="V44" s="204">
        <v>0.84975148389002397</v>
      </c>
      <c r="W44" s="204">
        <v>0.46241101549416658</v>
      </c>
      <c r="X44" s="204">
        <v>0.15160106260941489</v>
      </c>
      <c r="Y44" s="204">
        <v>0.16192087267270161</v>
      </c>
      <c r="DA44" s="71" t="s">
        <v>141</v>
      </c>
    </row>
    <row r="45" spans="1:105" ht="12" customHeight="1" x14ac:dyDescent="0.25">
      <c r="A45" s="14" t="s">
        <v>39</v>
      </c>
      <c r="B45" s="204">
        <v>17.220808254514189</v>
      </c>
      <c r="C45" s="204">
        <v>16.981943250214961</v>
      </c>
      <c r="D45" s="204">
        <v>16.480395528804809</v>
      </c>
      <c r="E45" s="204">
        <v>16.169905417024939</v>
      </c>
      <c r="F45" s="204">
        <v>16.098194325021499</v>
      </c>
      <c r="G45" s="204">
        <v>14.760705073086839</v>
      </c>
      <c r="H45" s="204">
        <v>30.95442820292347</v>
      </c>
      <c r="I45" s="204">
        <v>0</v>
      </c>
      <c r="J45" s="204">
        <v>0</v>
      </c>
      <c r="K45" s="204">
        <v>0</v>
      </c>
      <c r="L45" s="204">
        <v>0</v>
      </c>
      <c r="M45" s="204">
        <v>0</v>
      </c>
      <c r="N45" s="204">
        <v>0</v>
      </c>
      <c r="O45" s="204">
        <v>0</v>
      </c>
      <c r="P45" s="204">
        <v>0</v>
      </c>
      <c r="Q45" s="204">
        <v>0</v>
      </c>
      <c r="R45" s="204">
        <v>0</v>
      </c>
      <c r="S45" s="204">
        <v>0</v>
      </c>
      <c r="T45" s="204">
        <v>0</v>
      </c>
      <c r="U45" s="204">
        <v>0</v>
      </c>
      <c r="V45" s="204">
        <v>0</v>
      </c>
      <c r="W45" s="204">
        <v>0</v>
      </c>
      <c r="X45" s="204">
        <v>0</v>
      </c>
      <c r="Y45" s="204">
        <v>0</v>
      </c>
      <c r="DA45" s="71" t="s">
        <v>142</v>
      </c>
    </row>
    <row r="46" spans="1:105" ht="12" customHeight="1" x14ac:dyDescent="0.25">
      <c r="A46" s="21" t="s">
        <v>40</v>
      </c>
      <c r="B46" s="207">
        <v>591.2295786758383</v>
      </c>
      <c r="C46" s="207">
        <v>572.91487532244196</v>
      </c>
      <c r="D46" s="207">
        <v>587.53224419604464</v>
      </c>
      <c r="E46" s="207">
        <v>603.18142734307821</v>
      </c>
      <c r="F46" s="207">
        <v>548.39208942390371</v>
      </c>
      <c r="G46" s="207">
        <v>504.66895958727429</v>
      </c>
      <c r="H46" s="207">
        <v>567.49785038693028</v>
      </c>
      <c r="I46" s="207">
        <v>565.41702493551156</v>
      </c>
      <c r="J46" s="207">
        <v>512.94926913155632</v>
      </c>
      <c r="K46" s="207">
        <v>349.43250214961307</v>
      </c>
      <c r="L46" s="207">
        <v>449.73344797936358</v>
      </c>
      <c r="M46" s="207">
        <v>424.58297506448832</v>
      </c>
      <c r="N46" s="207">
        <v>405.75236457437649</v>
      </c>
      <c r="O46" s="207">
        <v>396.50902837489252</v>
      </c>
      <c r="P46" s="207">
        <v>372.0980223559759</v>
      </c>
      <c r="Q46" s="207">
        <v>378.02235597592431</v>
      </c>
      <c r="R46" s="207">
        <v>370.05159071367149</v>
      </c>
      <c r="S46" s="207">
        <v>378.40928632846078</v>
      </c>
      <c r="T46" s="207">
        <v>385.15047291487531</v>
      </c>
      <c r="U46" s="207">
        <v>339.34651762682722</v>
      </c>
      <c r="V46" s="207">
        <v>318.48667239896821</v>
      </c>
      <c r="W46" s="207">
        <v>335.61478933791909</v>
      </c>
      <c r="X46" s="207">
        <v>329.15735167669823</v>
      </c>
      <c r="Y46" s="207">
        <v>298.02235597592431</v>
      </c>
      <c r="DA46" s="86" t="s">
        <v>143</v>
      </c>
    </row>
    <row r="47" spans="1:105" ht="12" customHeight="1" x14ac:dyDescent="0.25">
      <c r="A47" s="31" t="s">
        <v>144</v>
      </c>
      <c r="B47" s="210">
        <f t="shared" ref="B47:Y47" si="14">SUM(B48:B49)</f>
        <v>2408.91109200344</v>
      </c>
      <c r="C47" s="210">
        <f t="shared" si="14"/>
        <v>2171.3323731728287</v>
      </c>
      <c r="D47" s="210">
        <f t="shared" si="14"/>
        <v>2286.5940670679283</v>
      </c>
      <c r="E47" s="210">
        <f t="shared" si="14"/>
        <v>2413.9609630266568</v>
      </c>
      <c r="F47" s="210">
        <f t="shared" si="14"/>
        <v>2208.3548581255382</v>
      </c>
      <c r="G47" s="210">
        <f t="shared" si="14"/>
        <v>1940.1829750644888</v>
      </c>
      <c r="H47" s="210">
        <f t="shared" si="14"/>
        <v>1810.0866723989682</v>
      </c>
      <c r="I47" s="210">
        <f t="shared" si="14"/>
        <v>1725.6374892519345</v>
      </c>
      <c r="J47" s="210">
        <f t="shared" si="14"/>
        <v>1661.9758383490976</v>
      </c>
      <c r="K47" s="210">
        <f t="shared" si="14"/>
        <v>1001.299140154772</v>
      </c>
      <c r="L47" s="210">
        <f t="shared" si="14"/>
        <v>1228.7879047017286</v>
      </c>
      <c r="M47" s="210">
        <f t="shared" si="14"/>
        <v>1172.3244119921144</v>
      </c>
      <c r="N47" s="210">
        <f t="shared" si="14"/>
        <v>1088.1032356869141</v>
      </c>
      <c r="O47" s="210">
        <f t="shared" si="14"/>
        <v>1041.6430166794682</v>
      </c>
      <c r="P47" s="210">
        <f t="shared" si="14"/>
        <v>999.88534245490746</v>
      </c>
      <c r="Q47" s="210">
        <f t="shared" si="14"/>
        <v>1030.7024995941238</v>
      </c>
      <c r="R47" s="210">
        <f t="shared" si="14"/>
        <v>1036.8621714488479</v>
      </c>
      <c r="S47" s="210">
        <f t="shared" si="14"/>
        <v>1072.2167042837275</v>
      </c>
      <c r="T47" s="210">
        <f t="shared" si="14"/>
        <v>1105.0135233240919</v>
      </c>
      <c r="U47" s="210">
        <f t="shared" si="14"/>
        <v>1036.6352679919205</v>
      </c>
      <c r="V47" s="210">
        <f t="shared" si="14"/>
        <v>992.63332844003799</v>
      </c>
      <c r="W47" s="210">
        <f t="shared" si="14"/>
        <v>1007.2377334574547</v>
      </c>
      <c r="X47" s="210">
        <f t="shared" si="14"/>
        <v>845.28014792417457</v>
      </c>
      <c r="Y47" s="210">
        <f t="shared" si="14"/>
        <v>825.26587616072106</v>
      </c>
      <c r="DA47" s="109"/>
    </row>
    <row r="48" spans="1:105" ht="12" customHeight="1" x14ac:dyDescent="0.25">
      <c r="A48" s="51" t="s">
        <v>43</v>
      </c>
      <c r="B48" s="241">
        <f>ISI_fec!B5</f>
        <v>2102.9251926398852</v>
      </c>
      <c r="C48" s="241">
        <f>ISI_fec!C5</f>
        <v>1867.0729189576789</v>
      </c>
      <c r="D48" s="241">
        <f>ISI_fec!D5</f>
        <v>1961.538797685663</v>
      </c>
      <c r="E48" s="241">
        <f>ISI_fec!E5</f>
        <v>2083.4198344136212</v>
      </c>
      <c r="F48" s="241">
        <f>ISI_fec!F5</f>
        <v>1906.407978887891</v>
      </c>
      <c r="G48" s="241">
        <f>ISI_fec!G5</f>
        <v>1665.653508554019</v>
      </c>
      <c r="H48" s="241">
        <f>ISI_fec!H5</f>
        <v>1494.0744382176899</v>
      </c>
      <c r="I48" s="241">
        <f>ISI_fec!I5</f>
        <v>1385.979751306553</v>
      </c>
      <c r="J48" s="241">
        <f>ISI_fec!J5</f>
        <v>1362.1944273885599</v>
      </c>
      <c r="K48" s="241">
        <f>ISI_fec!K5</f>
        <v>746.07068179073553</v>
      </c>
      <c r="L48" s="241">
        <f>ISI_fec!L5</f>
        <v>968.63598553990391</v>
      </c>
      <c r="M48" s="241">
        <f>ISI_fec!M5</f>
        <v>926.36646039447737</v>
      </c>
      <c r="N48" s="241">
        <f>ISI_fec!N5</f>
        <v>846.44800553594746</v>
      </c>
      <c r="O48" s="241">
        <f>ISI_fec!O5</f>
        <v>830.69233232720944</v>
      </c>
      <c r="P48" s="241">
        <f>ISI_fec!P5</f>
        <v>802.76429598419452</v>
      </c>
      <c r="Q48" s="241">
        <f>ISI_fec!Q5</f>
        <v>819.45400211959452</v>
      </c>
      <c r="R48" s="241">
        <f>ISI_fec!R5</f>
        <v>844.98470943333712</v>
      </c>
      <c r="S48" s="241">
        <f>ISI_fec!S5</f>
        <v>869.01498593163751</v>
      </c>
      <c r="T48" s="241">
        <f>ISI_fec!T5</f>
        <v>877.85068994722928</v>
      </c>
      <c r="U48" s="241">
        <f>ISI_fec!U5</f>
        <v>831.37779847710942</v>
      </c>
      <c r="V48" s="241">
        <f>ISI_fec!V5</f>
        <v>807.29711053536289</v>
      </c>
      <c r="W48" s="241">
        <f>ISI_fec!W5</f>
        <v>815.3132204363277</v>
      </c>
      <c r="X48" s="241">
        <f>ISI_fec!X5</f>
        <v>683.51029228225684</v>
      </c>
      <c r="Y48" s="241">
        <f>ISI_fec!Y5</f>
        <v>673.43205664278844</v>
      </c>
      <c r="DA48" s="83"/>
    </row>
    <row r="49" spans="1:105" ht="12" customHeight="1" x14ac:dyDescent="0.25">
      <c r="A49" s="52" t="s">
        <v>44</v>
      </c>
      <c r="B49" s="242">
        <f>ISI_fec!B54</f>
        <v>305.98589936355478</v>
      </c>
      <c r="C49" s="242">
        <f>ISI_fec!C54</f>
        <v>304.25945421514979</v>
      </c>
      <c r="D49" s="242">
        <f>ISI_fec!D54</f>
        <v>325.05526938226558</v>
      </c>
      <c r="E49" s="242">
        <f>ISI_fec!E54</f>
        <v>330.54112861303548</v>
      </c>
      <c r="F49" s="242">
        <f>ISI_fec!F54</f>
        <v>301.94687923764712</v>
      </c>
      <c r="G49" s="242">
        <f>ISI_fec!G54</f>
        <v>274.52946651046972</v>
      </c>
      <c r="H49" s="242">
        <f>ISI_fec!H54</f>
        <v>316.01223418127819</v>
      </c>
      <c r="I49" s="242">
        <f>ISI_fec!I54</f>
        <v>339.6577379453816</v>
      </c>
      <c r="J49" s="242">
        <f>ISI_fec!J54</f>
        <v>299.78141096053753</v>
      </c>
      <c r="K49" s="242">
        <f>ISI_fec!K54</f>
        <v>255.2284583640365</v>
      </c>
      <c r="L49" s="242">
        <f>ISI_fec!L54</f>
        <v>260.15191916182471</v>
      </c>
      <c r="M49" s="242">
        <f>ISI_fec!M54</f>
        <v>245.95795159763699</v>
      </c>
      <c r="N49" s="242">
        <f>ISI_fec!N54</f>
        <v>241.65523015096659</v>
      </c>
      <c r="O49" s="242">
        <f>ISI_fec!O54</f>
        <v>210.95068435225889</v>
      </c>
      <c r="P49" s="242">
        <f>ISI_fec!P54</f>
        <v>197.121046470713</v>
      </c>
      <c r="Q49" s="242">
        <f>ISI_fec!Q54</f>
        <v>211.24849747452919</v>
      </c>
      <c r="R49" s="242">
        <f>ISI_fec!R54</f>
        <v>191.87746201551079</v>
      </c>
      <c r="S49" s="242">
        <f>ISI_fec!S54</f>
        <v>203.20171835209001</v>
      </c>
      <c r="T49" s="242">
        <f>ISI_fec!T54</f>
        <v>227.16283337686261</v>
      </c>
      <c r="U49" s="242">
        <f>ISI_fec!U54</f>
        <v>205.25746951481119</v>
      </c>
      <c r="V49" s="242">
        <f>ISI_fec!V54</f>
        <v>185.3362179046751</v>
      </c>
      <c r="W49" s="242">
        <f>ISI_fec!W54</f>
        <v>191.92451302112701</v>
      </c>
      <c r="X49" s="242">
        <f>ISI_fec!X54</f>
        <v>161.7698556419177</v>
      </c>
      <c r="Y49" s="242">
        <f>ISI_fec!Y54</f>
        <v>151.8338195179326</v>
      </c>
      <c r="DA49" s="84"/>
    </row>
    <row r="50" spans="1:105" ht="12" customHeight="1" x14ac:dyDescent="0.25">
      <c r="A50" s="3"/>
      <c r="B50" s="248"/>
      <c r="C50" s="248"/>
      <c r="D50" s="248"/>
      <c r="E50" s="248"/>
      <c r="F50" s="248"/>
      <c r="G50" s="248"/>
      <c r="H50" s="248"/>
      <c r="I50" s="248"/>
      <c r="J50" s="248"/>
      <c r="K50" s="248"/>
      <c r="L50" s="248"/>
      <c r="M50" s="248"/>
      <c r="N50" s="248"/>
      <c r="O50" s="248"/>
      <c r="P50" s="248"/>
      <c r="Q50" s="248"/>
      <c r="R50" s="248"/>
      <c r="S50" s="248"/>
      <c r="T50" s="248"/>
      <c r="U50" s="248"/>
      <c r="V50" s="248"/>
      <c r="W50" s="248"/>
      <c r="X50" s="248"/>
      <c r="Y50" s="248"/>
      <c r="DA50" s="87"/>
    </row>
    <row r="51" spans="1:105" ht="12" customHeight="1" x14ac:dyDescent="0.25">
      <c r="A51" s="30" t="s">
        <v>84</v>
      </c>
      <c r="B51" s="203">
        <f t="shared" ref="B51:Y51" si="15">B52+B53</f>
        <v>11002.092069845403</v>
      </c>
      <c r="C51" s="203">
        <f t="shared" si="15"/>
        <v>9969.767933146175</v>
      </c>
      <c r="D51" s="203">
        <f t="shared" si="15"/>
        <v>10557.552750317684</v>
      </c>
      <c r="E51" s="203">
        <f t="shared" si="15"/>
        <v>11516.028213466027</v>
      </c>
      <c r="F51" s="203">
        <f t="shared" si="15"/>
        <v>10635.668171137166</v>
      </c>
      <c r="G51" s="203">
        <f t="shared" si="15"/>
        <v>8669.9308015186725</v>
      </c>
      <c r="H51" s="203">
        <f t="shared" si="15"/>
        <v>7768.1628472602051</v>
      </c>
      <c r="I51" s="203">
        <f t="shared" si="15"/>
        <v>7057.1527334059101</v>
      </c>
      <c r="J51" s="203">
        <f t="shared" si="15"/>
        <v>7086.2669065210994</v>
      </c>
      <c r="K51" s="203">
        <f t="shared" si="15"/>
        <v>3583.2870903299277</v>
      </c>
      <c r="L51" s="203">
        <f t="shared" si="15"/>
        <v>4023.8298843931952</v>
      </c>
      <c r="M51" s="203">
        <f t="shared" si="15"/>
        <v>3908.2150513046208</v>
      </c>
      <c r="N51" s="203">
        <f t="shared" si="15"/>
        <v>3362.0108455319296</v>
      </c>
      <c r="O51" s="203">
        <f t="shared" si="15"/>
        <v>3280.4807270837105</v>
      </c>
      <c r="P51" s="203">
        <f t="shared" si="15"/>
        <v>3339.5707096513224</v>
      </c>
      <c r="Q51" s="203">
        <f t="shared" si="15"/>
        <v>3373.9669366464987</v>
      </c>
      <c r="R51" s="203">
        <f t="shared" si="15"/>
        <v>3665.7709587057275</v>
      </c>
      <c r="S51" s="203">
        <f t="shared" si="15"/>
        <v>3755.4244965225089</v>
      </c>
      <c r="T51" s="203">
        <f t="shared" si="15"/>
        <v>3828.8897229133149</v>
      </c>
      <c r="U51" s="203">
        <f t="shared" si="15"/>
        <v>3706.9187837136988</v>
      </c>
      <c r="V51" s="203">
        <f t="shared" si="15"/>
        <v>3222.4443250084842</v>
      </c>
      <c r="W51" s="203">
        <f t="shared" si="15"/>
        <v>3535.3278596990767</v>
      </c>
      <c r="X51" s="203">
        <f t="shared" si="15"/>
        <v>3068.2069774800993</v>
      </c>
      <c r="Y51" s="203">
        <f t="shared" si="15"/>
        <v>2796.3353252027982</v>
      </c>
      <c r="DA51" s="112"/>
    </row>
    <row r="52" spans="1:105" ht="12" customHeight="1" x14ac:dyDescent="0.25">
      <c r="A52" s="24" t="s">
        <v>145</v>
      </c>
      <c r="B52" s="213">
        <f>(ISI_emi!B5-ISI_emi!B52)+(ISI_emi!B54-ISI_emi!B96)</f>
        <v>8153.073977038066</v>
      </c>
      <c r="C52" s="213">
        <f>(ISI_emi!C5-ISI_emi!C52)+(ISI_emi!C54-ISI_emi!C96)</f>
        <v>7394.390201397121</v>
      </c>
      <c r="D52" s="213">
        <f>(ISI_emi!D5-ISI_emi!D52)+(ISI_emi!D54-ISI_emi!D96)</f>
        <v>7853.1007601950205</v>
      </c>
      <c r="E52" s="213">
        <f>(ISI_emi!E5-ISI_emi!E52)+(ISI_emi!E54-ISI_emi!E96)</f>
        <v>8849.4324920327053</v>
      </c>
      <c r="F52" s="213">
        <f>(ISI_emi!F5-ISI_emi!F52)+(ISI_emi!F54-ISI_emi!F96)</f>
        <v>7810.8433653538668</v>
      </c>
      <c r="G52" s="213">
        <f>(ISI_emi!G5-ISI_emi!G52)+(ISI_emi!G54-ISI_emi!G96)</f>
        <v>6173.7733977550633</v>
      </c>
      <c r="H52" s="213">
        <f>(ISI_emi!H5-ISI_emi!H52)+(ISI_emi!H54-ISI_emi!H96)</f>
        <v>5119.584850794472</v>
      </c>
      <c r="I52" s="213">
        <f>(ISI_emi!I5-ISI_emi!I52)+(ISI_emi!I54-ISI_emi!I96)</f>
        <v>4721.5680980368934</v>
      </c>
      <c r="J52" s="213">
        <f>(ISI_emi!J5-ISI_emi!J52)+(ISI_emi!J54-ISI_emi!J96)</f>
        <v>4680.7088900367116</v>
      </c>
      <c r="K52" s="213">
        <f>(ISI_emi!K5-ISI_emi!K52)+(ISI_emi!K54-ISI_emi!K96)</f>
        <v>2482.1293712381694</v>
      </c>
      <c r="L52" s="213">
        <f>(ISI_emi!L5-ISI_emi!L52)+(ISI_emi!L54-ISI_emi!L96)</f>
        <v>2323.6032776386101</v>
      </c>
      <c r="M52" s="213">
        <f>(ISI_emi!M5-ISI_emi!M52)+(ISI_emi!M54-ISI_emi!M96)</f>
        <v>2185.4275246789462</v>
      </c>
      <c r="N52" s="213">
        <f>(ISI_emi!N5-ISI_emi!N52)+(ISI_emi!N54-ISI_emi!N96)</f>
        <v>1830.4397611190684</v>
      </c>
      <c r="O52" s="213">
        <f>(ISI_emi!O5-ISI_emi!O52)+(ISI_emi!O54-ISI_emi!O96)</f>
        <v>1730.8059393589788</v>
      </c>
      <c r="P52" s="213">
        <f>(ISI_emi!P5-ISI_emi!P52)+(ISI_emi!P54-ISI_emi!P96)</f>
        <v>1724.1919843183505</v>
      </c>
      <c r="Q52" s="213">
        <f>(ISI_emi!Q5-ISI_emi!Q52)+(ISI_emi!Q54-ISI_emi!Q96)</f>
        <v>1800.1851239989264</v>
      </c>
      <c r="R52" s="213">
        <f>(ISI_emi!R5-ISI_emi!R52)+(ISI_emi!R54-ISI_emi!R96)</f>
        <v>1934.6168471975527</v>
      </c>
      <c r="S52" s="213">
        <f>(ISI_emi!S5-ISI_emi!S52)+(ISI_emi!S54-ISI_emi!S96)</f>
        <v>2004.2899628366629</v>
      </c>
      <c r="T52" s="213">
        <f>(ISI_emi!T5-ISI_emi!T52)+(ISI_emi!T54-ISI_emi!T96)</f>
        <v>2097.590105795658</v>
      </c>
      <c r="U52" s="213">
        <f>(ISI_emi!U5-ISI_emi!U52)+(ISI_emi!U54-ISI_emi!U96)</f>
        <v>1997.6094019684183</v>
      </c>
      <c r="V52" s="213">
        <f>(ISI_emi!V5-ISI_emi!V52)+(ISI_emi!V54-ISI_emi!V96)</f>
        <v>1887.8569926923076</v>
      </c>
      <c r="W52" s="213">
        <f>(ISI_emi!W5-ISI_emi!W52)+(ISI_emi!W54-ISI_emi!W96)</f>
        <v>2000.4127000803251</v>
      </c>
      <c r="X52" s="213">
        <f>(ISI_emi!X5-ISI_emi!X52)+(ISI_emi!X54-ISI_emi!X96)</f>
        <v>1346.833633616689</v>
      </c>
      <c r="Y52" s="213">
        <f>(ISI_emi!Y5-ISI_emi!Y52)+(ISI_emi!Y54-ISI_emi!Y96)</f>
        <v>1477.8389343993567</v>
      </c>
      <c r="DA52" s="85"/>
    </row>
    <row r="53" spans="1:105" ht="12" customHeight="1" x14ac:dyDescent="0.25">
      <c r="A53" s="14" t="s">
        <v>146</v>
      </c>
      <c r="B53" s="204">
        <f>ISI_emi!B52+ISI_emi!B96</f>
        <v>2849.0180928073369</v>
      </c>
      <c r="C53" s="204">
        <f>ISI_emi!C52+ISI_emi!C96</f>
        <v>2575.3777317490544</v>
      </c>
      <c r="D53" s="204">
        <f>ISI_emi!D52+ISI_emi!D96</f>
        <v>2704.4519901226627</v>
      </c>
      <c r="E53" s="204">
        <f>ISI_emi!E52+ISI_emi!E96</f>
        <v>2666.5957214333203</v>
      </c>
      <c r="F53" s="204">
        <f>ISI_emi!F52+ISI_emi!F96</f>
        <v>2824.8248057832993</v>
      </c>
      <c r="G53" s="204">
        <f>ISI_emi!G52+ISI_emi!G96</f>
        <v>2496.1574037636087</v>
      </c>
      <c r="H53" s="204">
        <f>ISI_emi!H52+ISI_emi!H96</f>
        <v>2648.5779964657331</v>
      </c>
      <c r="I53" s="204">
        <f>ISI_emi!I52+ISI_emi!I96</f>
        <v>2335.5846353690163</v>
      </c>
      <c r="J53" s="204">
        <f>ISI_emi!J52+ISI_emi!J96</f>
        <v>2405.5580164843877</v>
      </c>
      <c r="K53" s="204">
        <f>ISI_emi!K52+ISI_emi!K96</f>
        <v>1101.1577190917583</v>
      </c>
      <c r="L53" s="204">
        <f>ISI_emi!L52+ISI_emi!L96</f>
        <v>1700.2266067545854</v>
      </c>
      <c r="M53" s="204">
        <f>ISI_emi!M52+ISI_emi!M96</f>
        <v>1722.7875266256749</v>
      </c>
      <c r="N53" s="204">
        <f>ISI_emi!N52+ISI_emi!N96</f>
        <v>1531.5710844128612</v>
      </c>
      <c r="O53" s="204">
        <f>ISI_emi!O52+ISI_emi!O96</f>
        <v>1549.6747877247317</v>
      </c>
      <c r="P53" s="204">
        <f>ISI_emi!P52+ISI_emi!P96</f>
        <v>1615.378725332972</v>
      </c>
      <c r="Q53" s="204">
        <f>ISI_emi!Q52+ISI_emi!Q96</f>
        <v>1573.781812647572</v>
      </c>
      <c r="R53" s="204">
        <f>ISI_emi!R52+ISI_emi!R96</f>
        <v>1731.1541115081748</v>
      </c>
      <c r="S53" s="204">
        <f>ISI_emi!S52+ISI_emi!S96</f>
        <v>1751.134533685846</v>
      </c>
      <c r="T53" s="204">
        <f>ISI_emi!T52+ISI_emi!T96</f>
        <v>1731.2996171176569</v>
      </c>
      <c r="U53" s="204">
        <f>ISI_emi!U52+ISI_emi!U96</f>
        <v>1709.3093817452807</v>
      </c>
      <c r="V53" s="204">
        <f>ISI_emi!V52+ISI_emi!V96</f>
        <v>1334.5873323161763</v>
      </c>
      <c r="W53" s="204">
        <f>ISI_emi!W52+ISI_emi!W96</f>
        <v>1534.9151596187517</v>
      </c>
      <c r="X53" s="204">
        <f>ISI_emi!X52+ISI_emi!X96</f>
        <v>1721.3733438634101</v>
      </c>
      <c r="Y53" s="204">
        <f>ISI_emi!Y52+ISI_emi!Y96</f>
        <v>1318.4963908034417</v>
      </c>
      <c r="DA53" s="71"/>
    </row>
    <row r="54" spans="1:105" ht="12" customHeight="1" x14ac:dyDescent="0.25">
      <c r="A54" s="31" t="s">
        <v>144</v>
      </c>
      <c r="B54" s="210">
        <f t="shared" ref="B54:Y54" si="16">SUM(B55:B56)</f>
        <v>11002.092069845403</v>
      </c>
      <c r="C54" s="210">
        <f t="shared" si="16"/>
        <v>9969.767933146175</v>
      </c>
      <c r="D54" s="210">
        <f t="shared" si="16"/>
        <v>10557.552750317682</v>
      </c>
      <c r="E54" s="210">
        <f t="shared" si="16"/>
        <v>11516.028213466025</v>
      </c>
      <c r="F54" s="210">
        <f t="shared" si="16"/>
        <v>10635.668171137166</v>
      </c>
      <c r="G54" s="210">
        <f t="shared" si="16"/>
        <v>8669.9308015186725</v>
      </c>
      <c r="H54" s="210">
        <f t="shared" si="16"/>
        <v>7768.162847260206</v>
      </c>
      <c r="I54" s="210">
        <f t="shared" si="16"/>
        <v>7057.1527334059101</v>
      </c>
      <c r="J54" s="210">
        <f t="shared" si="16"/>
        <v>7086.2669065211003</v>
      </c>
      <c r="K54" s="210">
        <f t="shared" si="16"/>
        <v>3583.2870903299272</v>
      </c>
      <c r="L54" s="210">
        <f t="shared" si="16"/>
        <v>4023.8298843931957</v>
      </c>
      <c r="M54" s="210">
        <f t="shared" si="16"/>
        <v>3908.2150513046208</v>
      </c>
      <c r="N54" s="210">
        <f t="shared" si="16"/>
        <v>3362.0108455319296</v>
      </c>
      <c r="O54" s="210">
        <f t="shared" si="16"/>
        <v>3280.4807270837105</v>
      </c>
      <c r="P54" s="210">
        <f t="shared" si="16"/>
        <v>3339.5707096513224</v>
      </c>
      <c r="Q54" s="210">
        <f t="shared" si="16"/>
        <v>3373.9669366464987</v>
      </c>
      <c r="R54" s="210">
        <f t="shared" si="16"/>
        <v>3665.7709587057275</v>
      </c>
      <c r="S54" s="210">
        <f t="shared" si="16"/>
        <v>3755.4244965225089</v>
      </c>
      <c r="T54" s="210">
        <f t="shared" si="16"/>
        <v>3828.8897229133154</v>
      </c>
      <c r="U54" s="210">
        <f t="shared" si="16"/>
        <v>3706.9187837136988</v>
      </c>
      <c r="V54" s="210">
        <f t="shared" si="16"/>
        <v>3222.4443250084837</v>
      </c>
      <c r="W54" s="210">
        <f t="shared" si="16"/>
        <v>3535.3278596990767</v>
      </c>
      <c r="X54" s="210">
        <f t="shared" si="16"/>
        <v>3068.2069774800993</v>
      </c>
      <c r="Y54" s="210">
        <f t="shared" si="16"/>
        <v>2796.3353252027982</v>
      </c>
      <c r="DA54" s="109"/>
    </row>
    <row r="55" spans="1:105" ht="12" customHeight="1" x14ac:dyDescent="0.25">
      <c r="A55" s="51" t="s">
        <v>43</v>
      </c>
      <c r="B55" s="241">
        <f>ISI_emi!B$5</f>
        <v>10458.665297603698</v>
      </c>
      <c r="C55" s="241">
        <f>ISI_emi!C$5</f>
        <v>9445.3027590763559</v>
      </c>
      <c r="D55" s="241">
        <f>ISI_emi!D$5</f>
        <v>9987.3972249719227</v>
      </c>
      <c r="E55" s="241">
        <f>ISI_emi!E$5</f>
        <v>10908.180400416759</v>
      </c>
      <c r="F55" s="241">
        <f>ISI_emi!F$5</f>
        <v>10096.135405026562</v>
      </c>
      <c r="G55" s="241">
        <f>ISI_emi!G$5</f>
        <v>8216.3989776119815</v>
      </c>
      <c r="H55" s="241">
        <f>ISI_emi!H$5</f>
        <v>7292.059841060016</v>
      </c>
      <c r="I55" s="241">
        <f>ISI_emi!I$5</f>
        <v>6546.5380805469322</v>
      </c>
      <c r="J55" s="241">
        <f>ISI_emi!J$5</f>
        <v>6624.3903306802131</v>
      </c>
      <c r="K55" s="241">
        <f>ISI_emi!K$5</f>
        <v>3216.3239906919234</v>
      </c>
      <c r="L55" s="241">
        <f>ISI_emi!L$5</f>
        <v>3708.5685192045494</v>
      </c>
      <c r="M55" s="241">
        <f>ISI_emi!M$5</f>
        <v>3608.7602161563791</v>
      </c>
      <c r="N55" s="241">
        <f>ISI_emi!N$5</f>
        <v>3083.1208147744865</v>
      </c>
      <c r="O55" s="241">
        <f>ISI_emi!O$5</f>
        <v>3043.9451936084943</v>
      </c>
      <c r="P55" s="241">
        <f>ISI_emi!P$5</f>
        <v>3109.6603468625617</v>
      </c>
      <c r="Q55" s="241">
        <f>ISI_emi!Q$5</f>
        <v>3124.1587821891917</v>
      </c>
      <c r="R55" s="241">
        <f>ISI_emi!R$5</f>
        <v>3430.5120459267919</v>
      </c>
      <c r="S55" s="241">
        <f>ISI_emi!S$5</f>
        <v>3504.9080556096787</v>
      </c>
      <c r="T55" s="241">
        <f>ISI_emi!T$5</f>
        <v>3542.7649839024871</v>
      </c>
      <c r="U55" s="241">
        <f>ISI_emi!U$5</f>
        <v>3439.9072333227996</v>
      </c>
      <c r="V55" s="241">
        <f>ISI_emi!V$5</f>
        <v>2988.7131652088347</v>
      </c>
      <c r="W55" s="241">
        <f>ISI_emi!W$5</f>
        <v>3288.8501381888755</v>
      </c>
      <c r="X55" s="241">
        <f>ISI_emi!X$5</f>
        <v>2883.6050901043482</v>
      </c>
      <c r="Y55" s="241">
        <f>ISI_emi!Y$5</f>
        <v>2616.4629368816422</v>
      </c>
      <c r="DA55" s="83"/>
    </row>
    <row r="56" spans="1:105" ht="12" customHeight="1" x14ac:dyDescent="0.25">
      <c r="A56" s="52" t="s">
        <v>44</v>
      </c>
      <c r="B56" s="242">
        <f>ISI_emi!B$54</f>
        <v>543.42677224170518</v>
      </c>
      <c r="C56" s="242">
        <f>ISI_emi!C$54</f>
        <v>524.4651740698198</v>
      </c>
      <c r="D56" s="242">
        <f>ISI_emi!D$54</f>
        <v>570.15552534576</v>
      </c>
      <c r="E56" s="242">
        <f>ISI_emi!E$54</f>
        <v>607.84781304926616</v>
      </c>
      <c r="F56" s="242">
        <f>ISI_emi!F$54</f>
        <v>539.5327661106038</v>
      </c>
      <c r="G56" s="242">
        <f>ISI_emi!G$54</f>
        <v>453.53182390669105</v>
      </c>
      <c r="H56" s="242">
        <f>ISI_emi!H$54</f>
        <v>476.10300620018972</v>
      </c>
      <c r="I56" s="242">
        <f>ISI_emi!I$54</f>
        <v>510.61465285897788</v>
      </c>
      <c r="J56" s="242">
        <f>ISI_emi!J$54</f>
        <v>461.8765758408868</v>
      </c>
      <c r="K56" s="242">
        <f>ISI_emi!K$54</f>
        <v>366.96309963800388</v>
      </c>
      <c r="L56" s="242">
        <f>ISI_emi!L$54</f>
        <v>315.26136518864627</v>
      </c>
      <c r="M56" s="242">
        <f>ISI_emi!M$54</f>
        <v>299.45483514824173</v>
      </c>
      <c r="N56" s="242">
        <f>ISI_emi!N$54</f>
        <v>278.89003075744313</v>
      </c>
      <c r="O56" s="242">
        <f>ISI_emi!O$54</f>
        <v>236.53553347521603</v>
      </c>
      <c r="P56" s="242">
        <f>ISI_emi!P$54</f>
        <v>229.91036278876058</v>
      </c>
      <c r="Q56" s="242">
        <f>ISI_emi!Q$54</f>
        <v>249.80815445730678</v>
      </c>
      <c r="R56" s="242">
        <f>ISI_emi!R$54</f>
        <v>235.2589127789357</v>
      </c>
      <c r="S56" s="242">
        <f>ISI_emi!S$54</f>
        <v>250.51644091283009</v>
      </c>
      <c r="T56" s="242">
        <f>ISI_emi!T$54</f>
        <v>286.12473901082808</v>
      </c>
      <c r="U56" s="242">
        <f>ISI_emi!U$54</f>
        <v>267.01155039089929</v>
      </c>
      <c r="V56" s="242">
        <f>ISI_emi!V$54</f>
        <v>233.73115979964922</v>
      </c>
      <c r="W56" s="242">
        <f>ISI_emi!W$54</f>
        <v>246.47772151020126</v>
      </c>
      <c r="X56" s="242">
        <f>ISI_emi!X$54</f>
        <v>184.60188737575103</v>
      </c>
      <c r="Y56" s="242">
        <f>ISI_emi!Y$54</f>
        <v>179.87238832115617</v>
      </c>
      <c r="DA56" s="84"/>
    </row>
    <row r="57" spans="1:105" ht="12" customHeight="1" x14ac:dyDescent="0.25">
      <c r="A57" s="3"/>
      <c r="B57" s="248"/>
      <c r="C57" s="248"/>
      <c r="D57" s="248"/>
      <c r="E57" s="248"/>
      <c r="F57" s="248"/>
      <c r="G57" s="248"/>
      <c r="H57" s="248"/>
      <c r="I57" s="248"/>
      <c r="J57" s="248"/>
      <c r="K57" s="248"/>
      <c r="L57" s="248"/>
      <c r="M57" s="248"/>
      <c r="N57" s="248"/>
      <c r="O57" s="248"/>
      <c r="P57" s="248"/>
      <c r="Q57" s="248"/>
      <c r="R57" s="248"/>
      <c r="S57" s="248"/>
      <c r="T57" s="248"/>
      <c r="U57" s="248"/>
      <c r="V57" s="248"/>
      <c r="W57" s="248"/>
      <c r="X57" s="248"/>
      <c r="Y57" s="248"/>
      <c r="DA57" s="87"/>
    </row>
    <row r="58" spans="1:105" ht="12" customHeight="1" x14ac:dyDescent="0.25">
      <c r="A58" s="110" t="s">
        <v>147</v>
      </c>
      <c r="B58" s="250">
        <f t="shared" ref="B58:Y58" si="17">IF(B$7=0,"",B$3/B$7*1000)</f>
        <v>321.9101074363154</v>
      </c>
      <c r="C58" s="250">
        <f t="shared" si="17"/>
        <v>289.92333626895902</v>
      </c>
      <c r="D58" s="250">
        <f t="shared" si="17"/>
        <v>288.38428679048553</v>
      </c>
      <c r="E58" s="250">
        <f t="shared" si="17"/>
        <v>291.30299288099661</v>
      </c>
      <c r="F58" s="250">
        <f t="shared" si="17"/>
        <v>331.52964576909994</v>
      </c>
      <c r="G58" s="250">
        <f t="shared" si="17"/>
        <v>372.05764341567186</v>
      </c>
      <c r="H58" s="250">
        <f t="shared" si="17"/>
        <v>333.44357983398066</v>
      </c>
      <c r="I58" s="250">
        <f t="shared" si="17"/>
        <v>415.42209836519618</v>
      </c>
      <c r="J58" s="250">
        <f t="shared" si="17"/>
        <v>328.06357822104843</v>
      </c>
      <c r="K58" s="250">
        <f t="shared" si="17"/>
        <v>401.01784553631308</v>
      </c>
      <c r="L58" s="250">
        <f t="shared" si="17"/>
        <v>295.2084459887684</v>
      </c>
      <c r="M58" s="250">
        <f t="shared" si="17"/>
        <v>309.71144171504852</v>
      </c>
      <c r="N58" s="250">
        <f t="shared" si="17"/>
        <v>242.86237785435546</v>
      </c>
      <c r="O58" s="250">
        <f t="shared" si="17"/>
        <v>284.40995615998577</v>
      </c>
      <c r="P58" s="250">
        <f t="shared" si="17"/>
        <v>285.40061153154051</v>
      </c>
      <c r="Q58" s="250">
        <f t="shared" si="17"/>
        <v>287.58466903918912</v>
      </c>
      <c r="R58" s="250">
        <f t="shared" si="17"/>
        <v>270.19350588452966</v>
      </c>
      <c r="S58" s="250">
        <f t="shared" si="17"/>
        <v>314.16696468925358</v>
      </c>
      <c r="T58" s="250">
        <f t="shared" si="17"/>
        <v>312.57641584502102</v>
      </c>
      <c r="U58" s="250">
        <f t="shared" si="17"/>
        <v>280.67304218652868</v>
      </c>
      <c r="V58" s="250">
        <f t="shared" si="17"/>
        <v>231.12931899879663</v>
      </c>
      <c r="W58" s="250">
        <f t="shared" si="17"/>
        <v>306.05416246116567</v>
      </c>
      <c r="X58" s="250">
        <f t="shared" si="17"/>
        <v>409.12337893675902</v>
      </c>
      <c r="Y58" s="250">
        <f t="shared" si="17"/>
        <v>334.25304218747095</v>
      </c>
      <c r="DA58" s="109"/>
    </row>
    <row r="59" spans="1:105" ht="12" customHeight="1" x14ac:dyDescent="0.25">
      <c r="A59" s="110" t="s">
        <v>148</v>
      </c>
      <c r="B59" s="251">
        <f t="shared" ref="B59:Y59" si="18">IF(B$47=0,"",B$47/B$7)</f>
        <v>0.20702226641487109</v>
      </c>
      <c r="C59" s="251">
        <f t="shared" si="18"/>
        <v>0.20175918724891551</v>
      </c>
      <c r="D59" s="251">
        <f t="shared" si="18"/>
        <v>0.20158621655454426</v>
      </c>
      <c r="E59" s="251">
        <f t="shared" si="18"/>
        <v>0.2172044119146426</v>
      </c>
      <c r="F59" s="251">
        <f t="shared" si="18"/>
        <v>0.18878251748954281</v>
      </c>
      <c r="G59" s="251">
        <f t="shared" si="18"/>
        <v>0.18619635616085203</v>
      </c>
      <c r="H59" s="251">
        <f t="shared" si="18"/>
        <v>0.15563174412262232</v>
      </c>
      <c r="I59" s="251">
        <f t="shared" si="18"/>
        <v>0.16140093729967342</v>
      </c>
      <c r="J59" s="251">
        <f t="shared" si="18"/>
        <v>0.1557192510066007</v>
      </c>
      <c r="K59" s="251">
        <f t="shared" si="18"/>
        <v>0.17768126550671356</v>
      </c>
      <c r="L59" s="251">
        <f t="shared" si="18"/>
        <v>0.15411817457237409</v>
      </c>
      <c r="M59" s="251">
        <f t="shared" si="18"/>
        <v>0.14606838544306958</v>
      </c>
      <c r="N59" s="251">
        <f t="shared" si="18"/>
        <v>0.14902647361446458</v>
      </c>
      <c r="O59" s="251">
        <f t="shared" si="18"/>
        <v>0.14615432123542843</v>
      </c>
      <c r="P59" s="251">
        <f t="shared" si="18"/>
        <v>0.13639753834982443</v>
      </c>
      <c r="Q59" s="251">
        <f t="shared" si="18"/>
        <v>0.14202599089918669</v>
      </c>
      <c r="R59" s="251">
        <f t="shared" si="18"/>
        <v>0.13488059093211988</v>
      </c>
      <c r="S59" s="251">
        <f t="shared" si="18"/>
        <v>0.13672137063572756</v>
      </c>
      <c r="T59" s="251">
        <f t="shared" si="18"/>
        <v>0.13846523792223137</v>
      </c>
      <c r="U59" s="251">
        <f t="shared" si="18"/>
        <v>0.13359488670813741</v>
      </c>
      <c r="V59" s="251">
        <f t="shared" si="18"/>
        <v>0.16520740496441702</v>
      </c>
      <c r="W59" s="251">
        <f t="shared" si="18"/>
        <v>0.14575894316821861</v>
      </c>
      <c r="X59" s="251">
        <f t="shared" si="18"/>
        <v>0.11053807767560601</v>
      </c>
      <c r="Y59" s="251">
        <f t="shared" si="18"/>
        <v>0.14089683547966253</v>
      </c>
      <c r="DA59" s="109"/>
    </row>
    <row r="60" spans="1:105" ht="12" customHeight="1" x14ac:dyDescent="0.25">
      <c r="A60" s="50" t="s">
        <v>43</v>
      </c>
      <c r="B60" s="252">
        <f t="shared" ref="B60:Y60" si="19">IF(B$48=0,"",B$48/B$8)</f>
        <v>0.23601854013915657</v>
      </c>
      <c r="C60" s="252">
        <f t="shared" si="19"/>
        <v>0.23277308552021928</v>
      </c>
      <c r="D60" s="252">
        <f t="shared" si="19"/>
        <v>0.23303591470230478</v>
      </c>
      <c r="E60" s="252">
        <f t="shared" si="19"/>
        <v>0.25073928927312306</v>
      </c>
      <c r="F60" s="252">
        <f t="shared" si="19"/>
        <v>0.21633179999331525</v>
      </c>
      <c r="G60" s="252">
        <f t="shared" si="19"/>
        <v>0.21421129904562505</v>
      </c>
      <c r="H60" s="252">
        <f t="shared" si="19"/>
        <v>0.18282285448584917</v>
      </c>
      <c r="I60" s="252">
        <f t="shared" si="19"/>
        <v>0.19392143287177951</v>
      </c>
      <c r="J60" s="252">
        <f t="shared" si="19"/>
        <v>0.18389449518291651</v>
      </c>
      <c r="K60" s="252">
        <f t="shared" si="19"/>
        <v>0.22686774340305729</v>
      </c>
      <c r="L60" s="252">
        <f t="shared" si="19"/>
        <v>0.18710488176475185</v>
      </c>
      <c r="M60" s="252">
        <f t="shared" si="19"/>
        <v>0.17635384372482499</v>
      </c>
      <c r="N60" s="252">
        <f t="shared" si="19"/>
        <v>0.18214272076955831</v>
      </c>
      <c r="O60" s="252">
        <f t="shared" si="19"/>
        <v>0.17533843930825835</v>
      </c>
      <c r="P60" s="252">
        <f t="shared" si="19"/>
        <v>0.1621106124944203</v>
      </c>
      <c r="Q60" s="252">
        <f t="shared" si="19"/>
        <v>0.17040986384737292</v>
      </c>
      <c r="R60" s="252">
        <f t="shared" si="19"/>
        <v>0.15853719667642557</v>
      </c>
      <c r="S60" s="252">
        <f t="shared" si="19"/>
        <v>0.16145645440896483</v>
      </c>
      <c r="T60" s="252">
        <f t="shared" si="19"/>
        <v>0.16593150852239688</v>
      </c>
      <c r="U60" s="252">
        <f t="shared" si="19"/>
        <v>0.15867372373451452</v>
      </c>
      <c r="V60" s="252">
        <f t="shared" si="19"/>
        <v>0.19701061868226752</v>
      </c>
      <c r="W60" s="252">
        <f t="shared" si="19"/>
        <v>0.17299890541960258</v>
      </c>
      <c r="X60" s="252">
        <f t="shared" si="19"/>
        <v>0.12898019476796591</v>
      </c>
      <c r="Y60" s="252">
        <f t="shared" si="19"/>
        <v>0.1659082134804449</v>
      </c>
      <c r="DA60" s="83"/>
    </row>
    <row r="61" spans="1:105" ht="12" customHeight="1" x14ac:dyDescent="0.25">
      <c r="A61" s="49" t="s">
        <v>44</v>
      </c>
      <c r="B61" s="253">
        <f t="shared" ref="B61:Y61" si="20">IF(B$49=0,"",B$49/B$9)</f>
        <v>0.11224721179880953</v>
      </c>
      <c r="C61" s="253">
        <f t="shared" si="20"/>
        <v>0.11100308435430492</v>
      </c>
      <c r="D61" s="253">
        <f t="shared" si="20"/>
        <v>0.11110402537740424</v>
      </c>
      <c r="E61" s="253">
        <f t="shared" si="20"/>
        <v>0.11785396576956747</v>
      </c>
      <c r="F61" s="253">
        <f t="shared" si="20"/>
        <v>0.10464456842035394</v>
      </c>
      <c r="G61" s="253">
        <f t="shared" si="20"/>
        <v>0.1038177249116017</v>
      </c>
      <c r="H61" s="253">
        <f t="shared" si="20"/>
        <v>9.1377304601472503E-2</v>
      </c>
      <c r="I61" s="253">
        <f t="shared" si="20"/>
        <v>9.5826699942271582E-2</v>
      </c>
      <c r="J61" s="253">
        <f t="shared" si="20"/>
        <v>9.1804827298084243E-2</v>
      </c>
      <c r="K61" s="253">
        <f t="shared" si="20"/>
        <v>0.10875613319778818</v>
      </c>
      <c r="L61" s="253">
        <f t="shared" si="20"/>
        <v>9.3042456646728361E-2</v>
      </c>
      <c r="M61" s="253">
        <f t="shared" si="20"/>
        <v>8.8698221800642629E-2</v>
      </c>
      <c r="N61" s="253">
        <f t="shared" si="20"/>
        <v>9.1044980917688909E-2</v>
      </c>
      <c r="O61" s="253">
        <f t="shared" si="20"/>
        <v>8.8287637365307439E-2</v>
      </c>
      <c r="P61" s="253">
        <f t="shared" si="20"/>
        <v>8.2868676408076034E-2</v>
      </c>
      <c r="Q61" s="253">
        <f t="shared" si="20"/>
        <v>8.6279658960948288E-2</v>
      </c>
      <c r="R61" s="253">
        <f t="shared" si="20"/>
        <v>8.1394474458481095E-2</v>
      </c>
      <c r="S61" s="253">
        <f t="shared" si="20"/>
        <v>8.2602324533369922E-2</v>
      </c>
      <c r="T61" s="253">
        <f t="shared" si="20"/>
        <v>8.4447149954224018E-2</v>
      </c>
      <c r="U61" s="253">
        <f t="shared" si="20"/>
        <v>8.1451376791591742E-2</v>
      </c>
      <c r="V61" s="253">
        <f t="shared" si="20"/>
        <v>9.7000490353228996E-2</v>
      </c>
      <c r="W61" s="253">
        <f t="shared" si="20"/>
        <v>8.7338655967019882E-2</v>
      </c>
      <c r="X61" s="253">
        <f t="shared" si="20"/>
        <v>6.8908141553779542E-2</v>
      </c>
      <c r="Y61" s="253">
        <f t="shared" si="20"/>
        <v>8.443792026338573E-2</v>
      </c>
      <c r="DA61" s="84"/>
    </row>
    <row r="62" spans="1:105" ht="12" customHeight="1" x14ac:dyDescent="0.25">
      <c r="A62" s="110" t="s">
        <v>149</v>
      </c>
      <c r="B62" s="251">
        <f>IF(SUM(ISI_ued!B$5,ISI_ued!B$54)=0,"",SUM(ISI_ued!B$5,ISI_ued!B$54)/B$7)</f>
        <v>0.11371241431136664</v>
      </c>
      <c r="C62" s="251">
        <f>IF(SUM(ISI_ued!C$5,ISI_ued!C$54)=0,"",SUM(ISI_ued!C$5,ISI_ued!C$54)/C$7)</f>
        <v>0.11215460759918713</v>
      </c>
      <c r="D62" s="251">
        <f>IF(SUM(ISI_ued!D$5,ISI_ued!D$54)=0,"",SUM(ISI_ued!D$5,ISI_ued!D$54)/D$7)</f>
        <v>0.1119843093114303</v>
      </c>
      <c r="E62" s="251">
        <f>IF(SUM(ISI_ued!E$5,ISI_ued!E$54)=0,"",SUM(ISI_ued!E$5,ISI_ued!E$54)/E$7)</f>
        <v>0.1205239511197608</v>
      </c>
      <c r="F62" s="251">
        <f>IF(SUM(ISI_ued!F$5,ISI_ued!F$54)=0,"",SUM(ISI_ued!F$5,ISI_ued!F$54)/F$7)</f>
        <v>0.10462765342880391</v>
      </c>
      <c r="G62" s="251">
        <f>IF(SUM(ISI_ued!G$5,ISI_ued!G$54)=0,"",SUM(ISI_ued!G$5,ISI_ued!G$54)/G$7)</f>
        <v>0.10322822419706885</v>
      </c>
      <c r="H62" s="251">
        <f>IF(SUM(ISI_ued!H$5,ISI_ued!H$54)=0,"",SUM(ISI_ued!H$5,ISI_ued!H$54)/H$7)</f>
        <v>8.8715028434690701E-2</v>
      </c>
      <c r="I62" s="251">
        <f>IF(SUM(ISI_ued!I$5,ISI_ued!I$54)=0,"",SUM(ISI_ued!I$5,ISI_ued!I$54)/I$7)</f>
        <v>9.2154896941551712E-2</v>
      </c>
      <c r="J62" s="251">
        <f>IF(SUM(ISI_ued!J$5,ISI_ued!J$54)=0,"",SUM(ISI_ued!J$5,ISI_ued!J$54)/J$7)</f>
        <v>8.8563809779752659E-2</v>
      </c>
      <c r="K62" s="251">
        <f>IF(SUM(ISI_ued!K$5,ISI_ued!K$54)=0,"",SUM(ISI_ued!K$5,ISI_ued!K$54)/K$7)</f>
        <v>0.10208279559619729</v>
      </c>
      <c r="L62" s="251">
        <f>IF(SUM(ISI_ued!L$5,ISI_ued!L$54)=0,"",SUM(ISI_ued!L$5,ISI_ued!L$54)/L$7)</f>
        <v>8.8946544489958701E-2</v>
      </c>
      <c r="M62" s="251">
        <f>IF(SUM(ISI_ued!M$5,ISI_ued!M$54)=0,"",SUM(ISI_ued!M$5,ISI_ued!M$54)/M$7)</f>
        <v>8.4239383900353654E-2</v>
      </c>
      <c r="N62" s="251">
        <f>IF(SUM(ISI_ued!N$5,ISI_ued!N$54)=0,"",SUM(ISI_ued!N$5,ISI_ued!N$54)/N$7)</f>
        <v>8.6134284888469109E-2</v>
      </c>
      <c r="O62" s="251">
        <f>IF(SUM(ISI_ued!O$5,ISI_ued!O$54)=0,"",SUM(ISI_ued!O$5,ISI_ued!O$54)/O$7)</f>
        <v>8.4563902993081599E-2</v>
      </c>
      <c r="P62" s="251">
        <f>IF(SUM(ISI_ued!P$5,ISI_ued!P$54)=0,"",SUM(ISI_ued!P$5,ISI_ued!P$54)/P$7)</f>
        <v>7.8823359119794933E-2</v>
      </c>
      <c r="Q62" s="251">
        <f>IF(SUM(ISI_ued!Q$5,ISI_ued!Q$54)=0,"",SUM(ISI_ued!Q$5,ISI_ued!Q$54)/Q$7)</f>
        <v>8.2011710829808154E-2</v>
      </c>
      <c r="R62" s="251">
        <f>IF(SUM(ISI_ued!R$5,ISI_ued!R$54)=0,"",SUM(ISI_ued!R$5,ISI_ued!R$54)/R$7)</f>
        <v>7.7730312764604167E-2</v>
      </c>
      <c r="S62" s="251">
        <f>IF(SUM(ISI_ued!S$5,ISI_ued!S$54)=0,"",SUM(ISI_ued!S$5,ISI_ued!S$54)/S$7)</f>
        <v>7.8707000801795768E-2</v>
      </c>
      <c r="T62" s="251">
        <f>IF(SUM(ISI_ued!T$5,ISI_ued!T$54)=0,"",SUM(ISI_ued!T$5,ISI_ued!T$54)/T$7)</f>
        <v>8.0086054114233488E-2</v>
      </c>
      <c r="U62" s="251">
        <f>IF(SUM(ISI_ued!U$5,ISI_ued!U$54)=0,"",SUM(ISI_ued!U$5,ISI_ued!U$54)/U$7)</f>
        <v>7.6953142173614875E-2</v>
      </c>
      <c r="V62" s="251">
        <f>IF(SUM(ISI_ued!V$5,ISI_ued!V$54)=0,"",SUM(ISI_ued!V$5,ISI_ued!V$54)/V$7)</f>
        <v>9.5075309045261652E-2</v>
      </c>
      <c r="W62" s="251">
        <f>IF(SUM(ISI_ued!W$5,ISI_ued!W$54)=0,"",SUM(ISI_ued!W$5,ISI_ued!W$54)/W$7)</f>
        <v>8.3983315557524682E-2</v>
      </c>
      <c r="X62" s="251">
        <f>IF(SUM(ISI_ued!X$5,ISI_ued!X$54)=0,"",SUM(ISI_ued!X$5,ISI_ued!X$54)/X$7)</f>
        <v>6.6732346058129444E-2</v>
      </c>
      <c r="Y62" s="251">
        <f>IF(SUM(ISI_ued!Y$5,ISI_ued!Y$54)=0,"",SUM(ISI_ued!Y$5,ISI_ued!Y$54)/Y$7)</f>
        <v>8.5116442378122936E-2</v>
      </c>
      <c r="DA62" s="109"/>
    </row>
    <row r="63" spans="1:105" ht="12" customHeight="1" x14ac:dyDescent="0.25">
      <c r="A63" s="50" t="s">
        <v>43</v>
      </c>
      <c r="B63" s="252">
        <f>IF(ISI_ued!B$5=0,"",ISI_ued!B$5/B$8)</f>
        <v>0.12843927644431605</v>
      </c>
      <c r="C63" s="252">
        <f>IF(ISI_ued!C$5=0,"",ISI_ued!C$5/C$8)</f>
        <v>0.12810395377627676</v>
      </c>
      <c r="D63" s="252">
        <f>IF(ISI_ued!D$5=0,"",ISI_ued!D$5/D$8)</f>
        <v>0.12810244208121618</v>
      </c>
      <c r="E63" s="252">
        <f>IF(ISI_ued!E$5=0,"",ISI_ued!E$5/E$8)</f>
        <v>0.13772298477982547</v>
      </c>
      <c r="F63" s="252">
        <f>IF(ISI_ued!F$5=0,"",ISI_ued!F$5/F$8)</f>
        <v>0.11867425346885251</v>
      </c>
      <c r="G63" s="252">
        <f>IF(ISI_ued!G$5=0,"",ISI_ued!G$5/G$8)</f>
        <v>0.11747491585831291</v>
      </c>
      <c r="H63" s="252">
        <f>IF(ISI_ued!H$5=0,"",ISI_ued!H$5/H$8)</f>
        <v>0.10268405827650928</v>
      </c>
      <c r="I63" s="252">
        <f>IF(ISI_ued!I$5=0,"",ISI_ued!I$5/I$8)</f>
        <v>0.10887645161374898</v>
      </c>
      <c r="J63" s="252">
        <f>IF(ISI_ued!J$5=0,"",ISI_ued!J$5/J$8)</f>
        <v>0.10297373763928214</v>
      </c>
      <c r="K63" s="252">
        <f>IF(ISI_ued!K$5=0,"",ISI_ued!K$5/K$8)</f>
        <v>0.12759867715191356</v>
      </c>
      <c r="L63" s="252">
        <f>IF(ISI_ued!L$5=0,"",ISI_ued!L$5/L$8)</f>
        <v>0.10609776147867918</v>
      </c>
      <c r="M63" s="252">
        <f>IF(ISI_ued!M$5=0,"",ISI_ued!M$5/M$8)</f>
        <v>9.994536331779548E-2</v>
      </c>
      <c r="N63" s="252">
        <f>IF(ISI_ued!N$5=0,"",ISI_ued!N$5/N$8)</f>
        <v>0.10335966774538116</v>
      </c>
      <c r="O63" s="252">
        <f>IF(ISI_ued!O$5=0,"",ISI_ued!O$5/O$8)</f>
        <v>9.9756365312094294E-2</v>
      </c>
      <c r="P63" s="252">
        <f>IF(ISI_ued!P$5=0,"",ISI_ued!P$5/P$8)</f>
        <v>9.2164760222440509E-2</v>
      </c>
      <c r="Q63" s="252">
        <f>IF(ISI_ued!Q$5=0,"",ISI_ued!Q$5/Q$8)</f>
        <v>9.6746885804234281E-2</v>
      </c>
      <c r="R63" s="252">
        <f>IF(ISI_ued!R$5=0,"",ISI_ued!R$5/R$8)</f>
        <v>8.9966322204072399E-2</v>
      </c>
      <c r="S63" s="252">
        <f>IF(ISI_ued!S$5=0,"",ISI_ued!S$5/S$8)</f>
        <v>9.1486196677292742E-2</v>
      </c>
      <c r="T63" s="252">
        <f>IF(ISI_ued!T$5=0,"",ISI_ued!T$5/T$8)</f>
        <v>9.38282591864356E-2</v>
      </c>
      <c r="U63" s="252">
        <f>IF(ISI_ued!U$5=0,"",ISI_ued!U$5/U$8)</f>
        <v>8.9381872830953585E-2</v>
      </c>
      <c r="V63" s="252">
        <f>IF(ISI_ued!V$5=0,"",ISI_ued!V$5/V$8)</f>
        <v>0.11101702825745502</v>
      </c>
      <c r="W63" s="252">
        <f>IF(ISI_ued!W$5=0,"",ISI_ued!W$5/W$8)</f>
        <v>9.7536153798802455E-2</v>
      </c>
      <c r="X63" s="252">
        <f>IF(ISI_ued!X$5=0,"",ISI_ued!X$5/X$8)</f>
        <v>7.6889787823511219E-2</v>
      </c>
      <c r="Y63" s="252">
        <f>IF(ISI_ued!Y$5=0,"",ISI_ued!Y$5/Y$8)</f>
        <v>9.9160448414376018E-2</v>
      </c>
      <c r="DA63" s="83"/>
    </row>
    <row r="64" spans="1:105" ht="12" customHeight="1" x14ac:dyDescent="0.25">
      <c r="A64" s="49" t="s">
        <v>44</v>
      </c>
      <c r="B64" s="253">
        <f>IF(ISI_ued!B$54=0,"",ISI_ued!B$54/B$9)</f>
        <v>6.5577292666253201E-2</v>
      </c>
      <c r="C64" s="253">
        <f>IF(ISI_ued!C$54=0,"",ISI_ued!C$54/C$9)</f>
        <v>6.5481967801144098E-2</v>
      </c>
      <c r="D64" s="253">
        <f>IF(ISI_ued!D$54=0,"",ISI_ued!D$54/D$9)</f>
        <v>6.5611718902382307E-2</v>
      </c>
      <c r="E64" s="253">
        <f>IF(ISI_ued!E$54=0,"",ISI_ued!E$54/E$9)</f>
        <v>6.9570084519158068E-2</v>
      </c>
      <c r="F64" s="253">
        <f>IF(ISI_ued!F$54=0,"",ISI_ued!F$54/F$9)</f>
        <v>6.1728092665178272E-2</v>
      </c>
      <c r="G64" s="253">
        <f>IF(ISI_ued!G$54=0,"",ISI_ued!G$54/G$9)</f>
        <v>6.1335475612480733E-2</v>
      </c>
      <c r="H64" s="253">
        <f>IF(ISI_ued!H$54=0,"",ISI_ued!H$54/H$9)</f>
        <v>5.5705262700587309E-2</v>
      </c>
      <c r="I64" s="253">
        <f>IF(ISI_ued!I$54=0,"",ISI_ued!I$54/I$9)</f>
        <v>5.8437600333072506E-2</v>
      </c>
      <c r="J64" s="253">
        <f>IF(ISI_ued!J$54=0,"",ISI_ued!J$54/J$9)</f>
        <v>5.5875460068933902E-2</v>
      </c>
      <c r="K64" s="253">
        <f>IF(ISI_ued!K$54=0,"",ISI_ued!K$54/K$9)</f>
        <v>6.6327328089194795E-2</v>
      </c>
      <c r="L64" s="253">
        <f>IF(ISI_ued!L$54=0,"",ISI_ued!L$54/L$9)</f>
        <v>5.7190634911730563E-2</v>
      </c>
      <c r="M64" s="253">
        <f>IF(ISI_ued!M$54=0,"",ISI_ued!M$54/M$9)</f>
        <v>5.448732926870755E-2</v>
      </c>
      <c r="N64" s="253">
        <f>IF(ISI_ued!N$54=0,"",ISI_ued!N$54/N$9)</f>
        <v>5.5975269416705761E-2</v>
      </c>
      <c r="O64" s="253">
        <f>IF(ISI_ued!O$54=0,"",ISI_ued!O$54/O$9)</f>
        <v>5.4440072900662266E-2</v>
      </c>
      <c r="P64" s="253">
        <f>IF(ISI_ued!P$54=0,"",ISI_ued!P$54/P$9)</f>
        <v>5.1049549822741347E-2</v>
      </c>
      <c r="Q64" s="253">
        <f>IF(ISI_ued!Q$54=0,"",ISI_ued!Q$54/Q$9)</f>
        <v>5.3071616685789219E-2</v>
      </c>
      <c r="R64" s="253">
        <f>IF(ISI_ued!R$54=0,"",ISI_ued!R$54/R$9)</f>
        <v>5.0065455298334977E-2</v>
      </c>
      <c r="S64" s="253">
        <f>IF(ISI_ued!S$54=0,"",ISI_ued!S$54/S$9)</f>
        <v>5.0746800744362726E-2</v>
      </c>
      <c r="T64" s="253">
        <f>IF(ISI_ued!T$54=0,"",ISI_ued!T$54/T$9)</f>
        <v>5.3059172552084456E-2</v>
      </c>
      <c r="U64" s="253">
        <f>IF(ISI_ued!U$54=0,"",ISI_ued!U$54/U$9)</f>
        <v>5.1111527604351226E-2</v>
      </c>
      <c r="V64" s="253">
        <f>IF(ISI_ued!V$54=0,"",ISI_ued!V$54/V$9)</f>
        <v>6.0885824589126031E-2</v>
      </c>
      <c r="W64" s="253">
        <f>IF(ISI_ued!W$54=0,"",ISI_ued!W$54/W$9)</f>
        <v>5.4917170195792078E-2</v>
      </c>
      <c r="X64" s="253">
        <f>IF(ISI_ued!X$54=0,"",ISI_ued!X$54/X$9)</f>
        <v>4.3803652473964269E-2</v>
      </c>
      <c r="Y64" s="253">
        <f>IF(ISI_ued!Y$54=0,"",ISI_ued!Y$54/Y$9)</f>
        <v>5.3414496724713129E-2</v>
      </c>
      <c r="DA64" s="84"/>
    </row>
    <row r="65" spans="1:105" ht="12" customHeight="1" x14ac:dyDescent="0.25">
      <c r="A65" s="110" t="s">
        <v>87</v>
      </c>
      <c r="B65" s="254">
        <f t="shared" ref="B65:Y65" si="21">IF(B$47=0,"",B$54/B$47)</f>
        <v>4.5672470463387658</v>
      </c>
      <c r="C65" s="254">
        <f t="shared" si="21"/>
        <v>4.5915439093177577</v>
      </c>
      <c r="D65" s="254">
        <f t="shared" si="21"/>
        <v>4.6171521663464752</v>
      </c>
      <c r="E65" s="254">
        <f t="shared" si="21"/>
        <v>4.7705942183203627</v>
      </c>
      <c r="F65" s="254">
        <f t="shared" si="21"/>
        <v>4.8161046817289002</v>
      </c>
      <c r="G65" s="254">
        <f t="shared" si="21"/>
        <v>4.4686150290698725</v>
      </c>
      <c r="H65" s="254">
        <f t="shared" si="21"/>
        <v>4.2915971736120246</v>
      </c>
      <c r="I65" s="254">
        <f t="shared" si="21"/>
        <v>4.0895916884983716</v>
      </c>
      <c r="J65" s="254">
        <f t="shared" si="21"/>
        <v>4.2637604849659869</v>
      </c>
      <c r="K65" s="254">
        <f t="shared" si="21"/>
        <v>3.5786379380851705</v>
      </c>
      <c r="L65" s="254">
        <f t="shared" si="21"/>
        <v>3.2746333757003616</v>
      </c>
      <c r="M65" s="254">
        <f t="shared" si="21"/>
        <v>3.333731696897317</v>
      </c>
      <c r="N65" s="254">
        <f t="shared" si="21"/>
        <v>3.0897903206854349</v>
      </c>
      <c r="O65" s="254">
        <f t="shared" si="21"/>
        <v>3.1493330004180997</v>
      </c>
      <c r="P65" s="254">
        <f t="shared" si="21"/>
        <v>3.3399536605387627</v>
      </c>
      <c r="Q65" s="254">
        <f t="shared" si="21"/>
        <v>3.2734634271044456</v>
      </c>
      <c r="R65" s="254">
        <f t="shared" si="21"/>
        <v>3.5354467157224985</v>
      </c>
      <c r="S65" s="254">
        <f t="shared" si="21"/>
        <v>3.5024864670721985</v>
      </c>
      <c r="T65" s="254">
        <f t="shared" si="21"/>
        <v>3.4650161668567487</v>
      </c>
      <c r="U65" s="254">
        <f t="shared" si="21"/>
        <v>3.575914208373808</v>
      </c>
      <c r="V65" s="254">
        <f t="shared" si="21"/>
        <v>3.2463591869040713</v>
      </c>
      <c r="W65" s="254">
        <f t="shared" si="21"/>
        <v>3.5099239655802741</v>
      </c>
      <c r="X65" s="254">
        <f t="shared" si="21"/>
        <v>3.6298107615740802</v>
      </c>
      <c r="Y65" s="254">
        <f t="shared" si="21"/>
        <v>3.3884053684757105</v>
      </c>
      <c r="DA65" s="109"/>
    </row>
    <row r="66" spans="1:105" ht="12" customHeight="1" x14ac:dyDescent="0.25">
      <c r="A66" s="50" t="s">
        <v>150</v>
      </c>
      <c r="B66" s="255">
        <f t="shared" ref="B66:Y66" si="22">IF(B$48=0,"",B$55/B$48)</f>
        <v>4.9733891315812917</v>
      </c>
      <c r="C66" s="255">
        <f t="shared" si="22"/>
        <v>5.0588826302238568</v>
      </c>
      <c r="D66" s="255">
        <f t="shared" si="22"/>
        <v>5.0916133990087946</v>
      </c>
      <c r="E66" s="255">
        <f t="shared" si="22"/>
        <v>5.2357092028390273</v>
      </c>
      <c r="F66" s="255">
        <f t="shared" si="22"/>
        <v>5.2958944343677024</v>
      </c>
      <c r="G66" s="255">
        <f t="shared" si="22"/>
        <v>4.9328380334903938</v>
      </c>
      <c r="H66" s="255">
        <f t="shared" si="22"/>
        <v>4.8806536371500027</v>
      </c>
      <c r="I66" s="255">
        <f t="shared" si="22"/>
        <v>4.7234009547221438</v>
      </c>
      <c r="J66" s="255">
        <f t="shared" si="22"/>
        <v>4.8630285056882228</v>
      </c>
      <c r="K66" s="255">
        <f t="shared" si="22"/>
        <v>4.311017801921972</v>
      </c>
      <c r="L66" s="255">
        <f t="shared" si="22"/>
        <v>3.8286503646025976</v>
      </c>
      <c r="M66" s="255">
        <f t="shared" si="22"/>
        <v>3.8956075920750091</v>
      </c>
      <c r="N66" s="255">
        <f t="shared" si="22"/>
        <v>3.6424219734823993</v>
      </c>
      <c r="O66" s="255">
        <f t="shared" si="22"/>
        <v>3.6643472861736797</v>
      </c>
      <c r="P66" s="255">
        <f t="shared" si="22"/>
        <v>3.8736904000570886</v>
      </c>
      <c r="Q66" s="255">
        <f t="shared" si="22"/>
        <v>3.8124882837941634</v>
      </c>
      <c r="R66" s="255">
        <f t="shared" si="22"/>
        <v>4.0598510335498954</v>
      </c>
      <c r="S66" s="255">
        <f t="shared" si="22"/>
        <v>4.0331963341831232</v>
      </c>
      <c r="T66" s="255">
        <f t="shared" si="22"/>
        <v>4.0357261485042013</v>
      </c>
      <c r="U66" s="255">
        <f t="shared" si="22"/>
        <v>4.1375981408499349</v>
      </c>
      <c r="V66" s="255">
        <f t="shared" si="22"/>
        <v>3.7021229559794353</v>
      </c>
      <c r="W66" s="255">
        <f t="shared" si="22"/>
        <v>4.0338486556476978</v>
      </c>
      <c r="X66" s="255">
        <f t="shared" si="22"/>
        <v>4.2188173648064948</v>
      </c>
      <c r="Y66" s="255">
        <f t="shared" si="22"/>
        <v>3.8852663918692905</v>
      </c>
      <c r="DA66" s="83"/>
    </row>
    <row r="67" spans="1:105" ht="12" customHeight="1" x14ac:dyDescent="0.25">
      <c r="A67" s="49" t="s">
        <v>151</v>
      </c>
      <c r="B67" s="256">
        <f t="shared" ref="B67:Y67" si="23">IF(B$49=0,"",B$56/B$49)</f>
        <v>1.7759863228077608</v>
      </c>
      <c r="C67" s="256">
        <f t="shared" si="23"/>
        <v>1.7237432290237291</v>
      </c>
      <c r="D67" s="256">
        <f t="shared" si="23"/>
        <v>1.7540264042766711</v>
      </c>
      <c r="E67" s="256">
        <f t="shared" si="23"/>
        <v>1.8389475936015021</v>
      </c>
      <c r="F67" s="256">
        <f t="shared" si="23"/>
        <v>1.7868466382988011</v>
      </c>
      <c r="G67" s="256">
        <f t="shared" si="23"/>
        <v>1.652033312385411</v>
      </c>
      <c r="H67" s="256">
        <f t="shared" si="23"/>
        <v>1.506596753868322</v>
      </c>
      <c r="I67" s="256">
        <f t="shared" si="23"/>
        <v>1.5033211254003196</v>
      </c>
      <c r="J67" s="256">
        <f t="shared" si="23"/>
        <v>1.540711194736778</v>
      </c>
      <c r="K67" s="256">
        <f t="shared" si="23"/>
        <v>1.4377828475326151</v>
      </c>
      <c r="L67" s="256">
        <f t="shared" si="23"/>
        <v>1.2118356312895056</v>
      </c>
      <c r="M67" s="256">
        <f t="shared" si="23"/>
        <v>1.2175041839595426</v>
      </c>
      <c r="N67" s="256">
        <f t="shared" si="23"/>
        <v>1.1540823287094397</v>
      </c>
      <c r="O67" s="256">
        <f t="shared" si="23"/>
        <v>1.1212835559245398</v>
      </c>
      <c r="P67" s="256">
        <f t="shared" si="23"/>
        <v>1.1663410219512973</v>
      </c>
      <c r="Q67" s="256">
        <f t="shared" si="23"/>
        <v>1.1825322188974472</v>
      </c>
      <c r="R67" s="256">
        <f t="shared" si="23"/>
        <v>1.226089350503907</v>
      </c>
      <c r="S67" s="256">
        <f t="shared" si="23"/>
        <v>1.2328460750452774</v>
      </c>
      <c r="T67" s="256">
        <f t="shared" si="23"/>
        <v>1.2595578896313016</v>
      </c>
      <c r="U67" s="256">
        <f t="shared" si="23"/>
        <v>1.3008615521864455</v>
      </c>
      <c r="V67" s="256">
        <f t="shared" si="23"/>
        <v>1.2611197230746629</v>
      </c>
      <c r="W67" s="256">
        <f t="shared" si="23"/>
        <v>1.2842430475937643</v>
      </c>
      <c r="X67" s="256">
        <f t="shared" si="23"/>
        <v>1.1411389757580839</v>
      </c>
      <c r="Y67" s="256">
        <f t="shared" si="23"/>
        <v>1.1846661625996442</v>
      </c>
      <c r="DA67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4" tint="0.39997558519241921"/>
    <pageSetUpPr fitToPage="1"/>
  </sheetPr>
  <dimension ref="A1:DA156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 / final energy consumption"</f>
        <v>BE: Iron and steel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2"/>
    </row>
    <row r="3" spans="1:105" ht="15" customHeight="1" x14ac:dyDescent="0.25">
      <c r="A3" s="32" t="s">
        <v>152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DA3" s="88"/>
    </row>
    <row r="4" spans="1:105" ht="12" customHeight="1" x14ac:dyDescent="0.25">
      <c r="A4" s="2"/>
      <c r="B4" s="258"/>
      <c r="C4" s="258"/>
      <c r="D4" s="258"/>
      <c r="E4" s="258"/>
      <c r="F4" s="258"/>
      <c r="G4" s="258"/>
      <c r="H4" s="258"/>
      <c r="I4" s="258"/>
      <c r="J4" s="258"/>
      <c r="K4" s="258"/>
      <c r="L4" s="258"/>
      <c r="M4" s="258"/>
      <c r="N4" s="258"/>
      <c r="O4" s="258"/>
      <c r="P4" s="258"/>
      <c r="Q4" s="258"/>
      <c r="R4" s="258"/>
      <c r="S4" s="258"/>
      <c r="T4" s="258"/>
      <c r="U4" s="258"/>
      <c r="V4" s="258"/>
      <c r="W4" s="258"/>
      <c r="X4" s="258"/>
      <c r="Y4" s="258"/>
    </row>
    <row r="5" spans="1:105" ht="15" customHeight="1" x14ac:dyDescent="0.25">
      <c r="A5" s="34" t="s">
        <v>43</v>
      </c>
      <c r="B5" s="223">
        <v>2102.9251926398852</v>
      </c>
      <c r="C5" s="223">
        <v>1867.0729189576789</v>
      </c>
      <c r="D5" s="223">
        <v>1961.538797685663</v>
      </c>
      <c r="E5" s="223">
        <v>2083.4198344136212</v>
      </c>
      <c r="F5" s="223">
        <v>1906.407978887891</v>
      </c>
      <c r="G5" s="223">
        <v>1665.653508554019</v>
      </c>
      <c r="H5" s="223">
        <v>1494.0744382176899</v>
      </c>
      <c r="I5" s="223">
        <v>1385.979751306553</v>
      </c>
      <c r="J5" s="223">
        <v>1362.1944273885599</v>
      </c>
      <c r="K5" s="223">
        <v>746.07068179073553</v>
      </c>
      <c r="L5" s="223">
        <v>968.63598553990391</v>
      </c>
      <c r="M5" s="223">
        <v>926.36646039447737</v>
      </c>
      <c r="N5" s="223">
        <v>846.44800553594746</v>
      </c>
      <c r="O5" s="223">
        <v>830.69233232720944</v>
      </c>
      <c r="P5" s="223">
        <v>802.76429598419452</v>
      </c>
      <c r="Q5" s="223">
        <v>819.45400211959452</v>
      </c>
      <c r="R5" s="223">
        <v>844.98470943333712</v>
      </c>
      <c r="S5" s="223">
        <v>869.01498593163751</v>
      </c>
      <c r="T5" s="223">
        <v>877.85068994722928</v>
      </c>
      <c r="U5" s="223">
        <v>831.37779847710942</v>
      </c>
      <c r="V5" s="223">
        <v>807.29711053536289</v>
      </c>
      <c r="W5" s="223">
        <v>815.3132204363277</v>
      </c>
      <c r="X5" s="223">
        <v>683.51029228225684</v>
      </c>
      <c r="Y5" s="223">
        <v>673.43205664278844</v>
      </c>
      <c r="DA5" s="89" t="s">
        <v>153</v>
      </c>
    </row>
    <row r="6" spans="1:105" ht="12" customHeight="1" x14ac:dyDescent="0.25">
      <c r="A6" s="55" t="s">
        <v>91</v>
      </c>
      <c r="B6" s="259">
        <v>4.9018253646284666</v>
      </c>
      <c r="C6" s="259">
        <v>4.4155622886622448</v>
      </c>
      <c r="D6" s="259">
        <v>4.5675176815206564</v>
      </c>
      <c r="E6" s="259">
        <v>4.6634609421137068</v>
      </c>
      <c r="F6" s="259">
        <v>4.6013319075692571</v>
      </c>
      <c r="G6" s="259">
        <v>4.1594246810079056</v>
      </c>
      <c r="H6" s="259">
        <v>4.0566917983154323</v>
      </c>
      <c r="I6" s="259">
        <v>3.816658781489219</v>
      </c>
      <c r="J6" s="259">
        <v>3.7116624794814168</v>
      </c>
      <c r="K6" s="259">
        <v>2.0137967761787969</v>
      </c>
      <c r="L6" s="259">
        <v>2.7908715803716451</v>
      </c>
      <c r="M6" s="259">
        <v>2.6718222443829811</v>
      </c>
      <c r="N6" s="259">
        <v>2.4469294632584102</v>
      </c>
      <c r="O6" s="259">
        <v>2.4198327545294989</v>
      </c>
      <c r="P6" s="259">
        <v>2.3564245736505951</v>
      </c>
      <c r="Q6" s="259">
        <v>2.4107887994755548</v>
      </c>
      <c r="R6" s="259">
        <v>2.5029777858790241</v>
      </c>
      <c r="S6" s="259">
        <v>2.554699690452753</v>
      </c>
      <c r="T6" s="259">
        <v>2.5484100950005191</v>
      </c>
      <c r="U6" s="259">
        <v>2.394177524658593</v>
      </c>
      <c r="V6" s="259">
        <v>2.3497914717304771</v>
      </c>
      <c r="W6" s="259">
        <v>2.3323170864768801</v>
      </c>
      <c r="X6" s="259">
        <v>2.0338909464380408</v>
      </c>
      <c r="Y6" s="259">
        <v>1.963604396550017</v>
      </c>
      <c r="DA6" s="67" t="s">
        <v>154</v>
      </c>
    </row>
    <row r="7" spans="1:105" ht="12" customHeight="1" x14ac:dyDescent="0.25">
      <c r="A7" s="173" t="s">
        <v>92</v>
      </c>
      <c r="B7" s="224">
        <v>2.6143068611351832</v>
      </c>
      <c r="C7" s="224">
        <v>2.3549665539531981</v>
      </c>
      <c r="D7" s="224">
        <v>2.4360094301443498</v>
      </c>
      <c r="E7" s="224">
        <v>2.4871791691273111</v>
      </c>
      <c r="F7" s="224">
        <v>2.4540436840369382</v>
      </c>
      <c r="G7" s="224">
        <v>2.218359829870884</v>
      </c>
      <c r="H7" s="224">
        <v>2.1635689591015632</v>
      </c>
      <c r="I7" s="224">
        <v>2.0355513501275841</v>
      </c>
      <c r="J7" s="224">
        <v>1.979553322390089</v>
      </c>
      <c r="K7" s="224">
        <v>1.074024947295358</v>
      </c>
      <c r="L7" s="224">
        <v>1.488464842864877</v>
      </c>
      <c r="M7" s="224">
        <v>1.424971863670923</v>
      </c>
      <c r="N7" s="224">
        <v>1.3050290470711521</v>
      </c>
      <c r="O7" s="224">
        <v>1.2905774690823999</v>
      </c>
      <c r="P7" s="224">
        <v>1.256759772613651</v>
      </c>
      <c r="Q7" s="224">
        <v>1.2857540263869629</v>
      </c>
      <c r="R7" s="224">
        <v>1.3349214858021461</v>
      </c>
      <c r="S7" s="224">
        <v>1.362506501574801</v>
      </c>
      <c r="T7" s="224">
        <v>1.3591520506669439</v>
      </c>
      <c r="U7" s="224">
        <v>1.276894679817917</v>
      </c>
      <c r="V7" s="224">
        <v>1.2532221182562551</v>
      </c>
      <c r="W7" s="224">
        <v>1.2439024461210031</v>
      </c>
      <c r="X7" s="224">
        <v>1.084741838100288</v>
      </c>
      <c r="Y7" s="224">
        <v>1.0472556781600091</v>
      </c>
      <c r="DA7" s="177" t="s">
        <v>155</v>
      </c>
    </row>
    <row r="8" spans="1:105" ht="12" customHeight="1" x14ac:dyDescent="0.25">
      <c r="A8" s="173" t="s">
        <v>93</v>
      </c>
      <c r="B8" s="224">
        <v>65.357671528379541</v>
      </c>
      <c r="C8" s="224">
        <v>58.874163848829923</v>
      </c>
      <c r="D8" s="224">
        <v>60.900235753608747</v>
      </c>
      <c r="E8" s="224">
        <v>62.179479228182792</v>
      </c>
      <c r="F8" s="224">
        <v>61.351092100923438</v>
      </c>
      <c r="G8" s="224">
        <v>55.458995746772082</v>
      </c>
      <c r="H8" s="224">
        <v>54.089223977539078</v>
      </c>
      <c r="I8" s="224">
        <v>50.8887837531896</v>
      </c>
      <c r="J8" s="224">
        <v>49.488833059752238</v>
      </c>
      <c r="K8" s="224">
        <v>26.850623682383961</v>
      </c>
      <c r="L8" s="224">
        <v>37.211621071621948</v>
      </c>
      <c r="M8" s="224">
        <v>35.624296591773081</v>
      </c>
      <c r="N8" s="224">
        <v>32.625726176778798</v>
      </c>
      <c r="O8" s="224">
        <v>32.264436727060009</v>
      </c>
      <c r="P8" s="224">
        <v>31.418994315341269</v>
      </c>
      <c r="Q8" s="224">
        <v>32.143850659674072</v>
      </c>
      <c r="R8" s="224">
        <v>33.373037145053658</v>
      </c>
      <c r="S8" s="224">
        <v>34.062662539370052</v>
      </c>
      <c r="T8" s="224">
        <v>33.978801266673592</v>
      </c>
      <c r="U8" s="224">
        <v>31.92236699544792</v>
      </c>
      <c r="V8" s="224">
        <v>31.330552956406368</v>
      </c>
      <c r="W8" s="224">
        <v>31.097561153025069</v>
      </c>
      <c r="X8" s="224">
        <v>27.118545952507201</v>
      </c>
      <c r="Y8" s="224">
        <v>26.18139195400023</v>
      </c>
      <c r="DA8" s="177" t="s">
        <v>156</v>
      </c>
    </row>
    <row r="9" spans="1:105" ht="12" customHeight="1" x14ac:dyDescent="0.25">
      <c r="A9" s="173" t="s">
        <v>94</v>
      </c>
      <c r="B9" s="224">
        <v>1.633941788209488</v>
      </c>
      <c r="C9" s="224">
        <v>1.471854096220748</v>
      </c>
      <c r="D9" s="224">
        <v>1.5225058938402189</v>
      </c>
      <c r="E9" s="224">
        <v>1.5544869807045689</v>
      </c>
      <c r="F9" s="224">
        <v>1.5337773025230861</v>
      </c>
      <c r="G9" s="224">
        <v>1.3864748936693021</v>
      </c>
      <c r="H9" s="224">
        <v>1.3522305994384769</v>
      </c>
      <c r="I9" s="224">
        <v>1.27221959382974</v>
      </c>
      <c r="J9" s="224">
        <v>1.237220826493806</v>
      </c>
      <c r="K9" s="224">
        <v>0.67126559205959901</v>
      </c>
      <c r="L9" s="224">
        <v>0.93029052679054836</v>
      </c>
      <c r="M9" s="224">
        <v>0.89060741479432726</v>
      </c>
      <c r="N9" s="224">
        <v>0.81564315441947011</v>
      </c>
      <c r="O9" s="224">
        <v>0.80661091817649988</v>
      </c>
      <c r="P9" s="224">
        <v>0.78547485788353166</v>
      </c>
      <c r="Q9" s="224">
        <v>0.80359626649185179</v>
      </c>
      <c r="R9" s="224">
        <v>0.83432592862634136</v>
      </c>
      <c r="S9" s="224">
        <v>0.85156656348425086</v>
      </c>
      <c r="T9" s="224">
        <v>0.84947003166683943</v>
      </c>
      <c r="U9" s="224">
        <v>0.79805917488619804</v>
      </c>
      <c r="V9" s="224">
        <v>0.78326382391015903</v>
      </c>
      <c r="W9" s="224">
        <v>0.77743902882562665</v>
      </c>
      <c r="X9" s="224">
        <v>0.67796364881268023</v>
      </c>
      <c r="Y9" s="224">
        <v>0.65453479885000565</v>
      </c>
      <c r="DA9" s="177" t="s">
        <v>157</v>
      </c>
    </row>
    <row r="10" spans="1:105" ht="12" customHeight="1" x14ac:dyDescent="0.25">
      <c r="A10" s="56" t="s">
        <v>95</v>
      </c>
      <c r="B10" s="260">
        <v>3.372544878063497</v>
      </c>
      <c r="C10" s="260">
        <v>3.0440014893413361</v>
      </c>
      <c r="D10" s="260">
        <v>3.1739383556479002</v>
      </c>
      <c r="E10" s="260">
        <v>3.2504479419760899</v>
      </c>
      <c r="F10" s="260">
        <v>3.18914560932991</v>
      </c>
      <c r="G10" s="260">
        <v>2.8567491471420512</v>
      </c>
      <c r="H10" s="260">
        <v>2.7122058942232479</v>
      </c>
      <c r="I10" s="260">
        <v>2.5539581614894611</v>
      </c>
      <c r="J10" s="260">
        <v>2.4957394352139071</v>
      </c>
      <c r="K10" s="260">
        <v>1.3696255045228121</v>
      </c>
      <c r="L10" s="260">
        <v>1.9045834320784789</v>
      </c>
      <c r="M10" s="260">
        <v>1.832221263574521</v>
      </c>
      <c r="N10" s="260">
        <v>1.704946292191188</v>
      </c>
      <c r="O10" s="260">
        <v>1.7014486872521219</v>
      </c>
      <c r="P10" s="260">
        <v>1.730457537542746</v>
      </c>
      <c r="Q10" s="260">
        <v>1.845644488880211</v>
      </c>
      <c r="R10" s="260">
        <v>1.9948489169413071</v>
      </c>
      <c r="S10" s="260">
        <v>2.0703428007164901</v>
      </c>
      <c r="T10" s="260">
        <v>2.050374790503033</v>
      </c>
      <c r="U10" s="260">
        <v>1.9722209249754641</v>
      </c>
      <c r="V10" s="260">
        <v>1.946321346097426</v>
      </c>
      <c r="W10" s="260">
        <v>1.7460240205862501</v>
      </c>
      <c r="X10" s="260">
        <v>1.378620377612445</v>
      </c>
      <c r="Y10" s="260">
        <v>1.3501458406466309</v>
      </c>
      <c r="DA10" s="68" t="s">
        <v>158</v>
      </c>
    </row>
    <row r="11" spans="1:105" ht="12" customHeight="1" x14ac:dyDescent="0.25">
      <c r="A11" s="37" t="s">
        <v>159</v>
      </c>
      <c r="B11" s="226">
        <v>7.7710899383506532E-2</v>
      </c>
      <c r="C11" s="226">
        <v>6.3386386380616208E-2</v>
      </c>
      <c r="D11" s="226">
        <v>9.9951201670113649E-2</v>
      </c>
      <c r="E11" s="226">
        <v>6.664091029042904E-2</v>
      </c>
      <c r="F11" s="226">
        <v>5.2400876321704919E-2</v>
      </c>
      <c r="G11" s="226">
        <v>4.8476656258207913E-2</v>
      </c>
      <c r="H11" s="226">
        <v>3.5709268120712498E-2</v>
      </c>
      <c r="I11" s="226">
        <v>3.0895962584505901E-2</v>
      </c>
      <c r="J11" s="226">
        <v>4.1814471487879631E-2</v>
      </c>
      <c r="K11" s="226">
        <v>3.4155010892385998E-2</v>
      </c>
      <c r="L11" s="226">
        <v>3.8211968913204213E-2</v>
      </c>
      <c r="M11" s="226">
        <v>3.8149473559671299E-2</v>
      </c>
      <c r="N11" s="226">
        <v>3.6979869187961222E-2</v>
      </c>
      <c r="O11" s="226">
        <v>4.0412747994508627E-2</v>
      </c>
      <c r="P11" s="226">
        <v>3.2943249399335572E-2</v>
      </c>
      <c r="Q11" s="226">
        <v>3.4121486334470812E-2</v>
      </c>
      <c r="R11" s="226">
        <v>2.7947222237758661E-2</v>
      </c>
      <c r="S11" s="226">
        <v>2.828572661795746E-2</v>
      </c>
      <c r="T11" s="226">
        <v>2.7890145165597829E-2</v>
      </c>
      <c r="U11" s="226">
        <v>2.804416201338044E-2</v>
      </c>
      <c r="V11" s="226">
        <v>2.6536138817104291E-2</v>
      </c>
      <c r="W11" s="226">
        <v>2.9910419999506839E-2</v>
      </c>
      <c r="X11" s="226">
        <v>3.2982934331080849E-2</v>
      </c>
      <c r="Y11" s="226">
        <v>3.064994980119478E-2</v>
      </c>
      <c r="DA11" s="69" t="s">
        <v>160</v>
      </c>
    </row>
    <row r="12" spans="1:105" ht="12" customHeight="1" x14ac:dyDescent="0.25">
      <c r="A12" s="37" t="s">
        <v>35</v>
      </c>
      <c r="B12" s="226">
        <v>1.985898655513209</v>
      </c>
      <c r="C12" s="226">
        <v>1.7216060028275351</v>
      </c>
      <c r="D12" s="226">
        <v>1.802433158023204</v>
      </c>
      <c r="E12" s="226">
        <v>1.8580046526868279</v>
      </c>
      <c r="F12" s="226">
        <v>1.9545302365322359</v>
      </c>
      <c r="G12" s="226">
        <v>1.726343897544139</v>
      </c>
      <c r="H12" s="226">
        <v>1.5116854151826029</v>
      </c>
      <c r="I12" s="226">
        <v>1.4094718587001001</v>
      </c>
      <c r="J12" s="226">
        <v>1.4311566911692071</v>
      </c>
      <c r="K12" s="226">
        <v>0.73569292457950886</v>
      </c>
      <c r="L12" s="226">
        <v>0.89752483718715714</v>
      </c>
      <c r="M12" s="226">
        <v>0.86663385799083192</v>
      </c>
      <c r="N12" s="226">
        <v>0.75949630717675953</v>
      </c>
      <c r="O12" s="226">
        <v>0.68966738540664241</v>
      </c>
      <c r="P12" s="226">
        <v>0.67004038325725912</v>
      </c>
      <c r="Q12" s="226">
        <v>0.68641373364380753</v>
      </c>
      <c r="R12" s="226">
        <v>0.69349454594529347</v>
      </c>
      <c r="S12" s="226">
        <v>0.71137189311099136</v>
      </c>
      <c r="T12" s="226">
        <v>0.74927546190284311</v>
      </c>
      <c r="U12" s="226">
        <v>0.74015664958275851</v>
      </c>
      <c r="V12" s="226">
        <v>0.72975937765247878</v>
      </c>
      <c r="W12" s="226">
        <v>0.75757526973235423</v>
      </c>
      <c r="X12" s="226">
        <v>0.57631794009573478</v>
      </c>
      <c r="Y12" s="226">
        <v>0.60689464742043953</v>
      </c>
      <c r="DA12" s="69" t="s">
        <v>161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162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0.135158635427507</v>
      </c>
      <c r="M14" s="226">
        <v>0.14495031068277359</v>
      </c>
      <c r="N14" s="226">
        <v>0.18454455253775939</v>
      </c>
      <c r="O14" s="226">
        <v>0.23547342435287691</v>
      </c>
      <c r="P14" s="226">
        <v>0.36974395663373449</v>
      </c>
      <c r="Q14" s="226">
        <v>0.50325885777426171</v>
      </c>
      <c r="R14" s="226">
        <v>0.67030502601904174</v>
      </c>
      <c r="S14" s="226">
        <v>0.7292539144640573</v>
      </c>
      <c r="T14" s="226">
        <v>0.67836888592122979</v>
      </c>
      <c r="U14" s="226">
        <v>0.69453271299914909</v>
      </c>
      <c r="V14" s="226">
        <v>0.70967473966039907</v>
      </c>
      <c r="W14" s="226">
        <v>0.38375266259688529</v>
      </c>
      <c r="X14" s="226">
        <v>0.1261301299384871</v>
      </c>
      <c r="Y14" s="226">
        <v>0.1355422063196105</v>
      </c>
      <c r="DA14" s="69" t="s">
        <v>163</v>
      </c>
    </row>
    <row r="15" spans="1:105" ht="12" customHeight="1" x14ac:dyDescent="0.25">
      <c r="A15" s="37" t="s">
        <v>40</v>
      </c>
      <c r="B15" s="226">
        <v>1.3089353231667811</v>
      </c>
      <c r="C15" s="226">
        <v>1.2590091001331849</v>
      </c>
      <c r="D15" s="226">
        <v>1.2715539959545821</v>
      </c>
      <c r="E15" s="226">
        <v>1.3258023789988329</v>
      </c>
      <c r="F15" s="226">
        <v>1.18221449647597</v>
      </c>
      <c r="G15" s="226">
        <v>1.081928593339704</v>
      </c>
      <c r="H15" s="226">
        <v>1.164811210919932</v>
      </c>
      <c r="I15" s="226">
        <v>1.1135903402048539</v>
      </c>
      <c r="J15" s="226">
        <v>1.0227682725568199</v>
      </c>
      <c r="K15" s="226">
        <v>0.59977756905091661</v>
      </c>
      <c r="L15" s="226">
        <v>0.83368799055061049</v>
      </c>
      <c r="M15" s="226">
        <v>0.78248762134124372</v>
      </c>
      <c r="N15" s="226">
        <v>0.72392556328870761</v>
      </c>
      <c r="O15" s="226">
        <v>0.73589512949809388</v>
      </c>
      <c r="P15" s="226">
        <v>0.65772994825241715</v>
      </c>
      <c r="Q15" s="226">
        <v>0.62185041112767114</v>
      </c>
      <c r="R15" s="226">
        <v>0.60310212273921315</v>
      </c>
      <c r="S15" s="226">
        <v>0.60143126652348333</v>
      </c>
      <c r="T15" s="226">
        <v>0.59484029751336198</v>
      </c>
      <c r="U15" s="226">
        <v>0.50948740038017615</v>
      </c>
      <c r="V15" s="226">
        <v>0.48035108996744352</v>
      </c>
      <c r="W15" s="226">
        <v>0.57478566825750366</v>
      </c>
      <c r="X15" s="226">
        <v>0.6431893732471422</v>
      </c>
      <c r="Y15" s="226">
        <v>0.57705903710538664</v>
      </c>
      <c r="DA15" s="69" t="s">
        <v>164</v>
      </c>
    </row>
    <row r="16" spans="1:105" ht="12" customHeight="1" x14ac:dyDescent="0.25">
      <c r="A16" s="57" t="s">
        <v>165</v>
      </c>
      <c r="B16" s="261">
        <v>377.55700167869719</v>
      </c>
      <c r="C16" s="261">
        <v>349.15476726998861</v>
      </c>
      <c r="D16" s="261">
        <v>365.85909120580692</v>
      </c>
      <c r="E16" s="261">
        <v>390.64697749012271</v>
      </c>
      <c r="F16" s="261">
        <v>365.87907284478001</v>
      </c>
      <c r="G16" s="261">
        <v>320.27574288615551</v>
      </c>
      <c r="H16" s="261">
        <v>285.97643011898373</v>
      </c>
      <c r="I16" s="261">
        <v>266.86320136326458</v>
      </c>
      <c r="J16" s="261">
        <v>263.58106532210132</v>
      </c>
      <c r="K16" s="261">
        <v>143.20819173784571</v>
      </c>
      <c r="L16" s="261">
        <v>183.96719983640079</v>
      </c>
      <c r="M16" s="261">
        <v>175.86501575921639</v>
      </c>
      <c r="N16" s="261">
        <v>160.3675844113952</v>
      </c>
      <c r="O16" s="261">
        <v>156.97544206831751</v>
      </c>
      <c r="P16" s="261">
        <v>151.32360430561141</v>
      </c>
      <c r="Q16" s="261">
        <v>154.12287675047841</v>
      </c>
      <c r="R16" s="261">
        <v>159.06054274516049</v>
      </c>
      <c r="S16" s="261">
        <v>163.75735724831921</v>
      </c>
      <c r="T16" s="261">
        <v>165.33123368961321</v>
      </c>
      <c r="U16" s="261">
        <v>156.28553835110941</v>
      </c>
      <c r="V16" s="261">
        <v>151.66046914348291</v>
      </c>
      <c r="W16" s="261">
        <v>153.87656331659579</v>
      </c>
      <c r="X16" s="261">
        <v>128.71516490254149</v>
      </c>
      <c r="Y16" s="261">
        <v>127.3170454182678</v>
      </c>
      <c r="DA16" s="70" t="s">
        <v>166</v>
      </c>
    </row>
    <row r="17" spans="1:105" ht="12" customHeight="1" x14ac:dyDescent="0.25">
      <c r="A17" s="18" t="s">
        <v>28</v>
      </c>
      <c r="B17" s="230">
        <v>0</v>
      </c>
      <c r="C17" s="230">
        <v>0</v>
      </c>
      <c r="D17" s="230">
        <v>0</v>
      </c>
      <c r="E17" s="230">
        <v>0</v>
      </c>
      <c r="F17" s="230">
        <v>0</v>
      </c>
      <c r="G17" s="230">
        <v>14.225765318727619</v>
      </c>
      <c r="H17" s="230">
        <v>0.38476004325769919</v>
      </c>
      <c r="I17" s="230">
        <v>0</v>
      </c>
      <c r="J17" s="230">
        <v>0</v>
      </c>
      <c r="K17" s="230">
        <v>0</v>
      </c>
      <c r="L17" s="230">
        <v>0</v>
      </c>
      <c r="M17" s="230">
        <v>0</v>
      </c>
      <c r="N17" s="230">
        <v>0</v>
      </c>
      <c r="O17" s="230">
        <v>0</v>
      </c>
      <c r="P17" s="230">
        <v>0</v>
      </c>
      <c r="Q17" s="230">
        <v>1.7402428976458639</v>
      </c>
      <c r="R17" s="230">
        <v>1.621285002414478</v>
      </c>
      <c r="S17" s="230">
        <v>2.2649997327197018</v>
      </c>
      <c r="T17" s="230">
        <v>2.4575467961254218</v>
      </c>
      <c r="U17" s="230">
        <v>2.5475736003688012</v>
      </c>
      <c r="V17" s="230">
        <v>1.2009603341870869</v>
      </c>
      <c r="W17" s="230">
        <v>1.060931627239148</v>
      </c>
      <c r="X17" s="230">
        <v>0.69224367847783019</v>
      </c>
      <c r="Y17" s="230">
        <v>0.70806362806556333</v>
      </c>
      <c r="DA17" s="71" t="s">
        <v>167</v>
      </c>
    </row>
    <row r="18" spans="1:105" ht="12" customHeight="1" x14ac:dyDescent="0.25">
      <c r="A18" s="18" t="s">
        <v>32</v>
      </c>
      <c r="B18" s="230">
        <v>1.6189234429956181</v>
      </c>
      <c r="C18" s="230">
        <v>2.667770123700552</v>
      </c>
      <c r="D18" s="230">
        <v>3.2448009753519642</v>
      </c>
      <c r="E18" s="230">
        <v>1.6324361796347731</v>
      </c>
      <c r="F18" s="230">
        <v>2.19536178014667</v>
      </c>
      <c r="G18" s="230">
        <v>1.644928343212871</v>
      </c>
      <c r="H18" s="230">
        <v>1.068939705850412</v>
      </c>
      <c r="I18" s="230">
        <v>2.4844299692335929</v>
      </c>
      <c r="J18" s="230">
        <v>0.26439972725610761</v>
      </c>
      <c r="K18" s="230">
        <v>0</v>
      </c>
      <c r="L18" s="230">
        <v>0</v>
      </c>
      <c r="M18" s="230">
        <v>0</v>
      </c>
      <c r="N18" s="230">
        <v>0.52316464497539139</v>
      </c>
      <c r="O18" s="230">
        <v>0.39743184087734551</v>
      </c>
      <c r="P18" s="230">
        <v>0.40628643143710907</v>
      </c>
      <c r="Q18" s="230">
        <v>0.27309906611733781</v>
      </c>
      <c r="R18" s="230">
        <v>0.27930994484780192</v>
      </c>
      <c r="S18" s="230">
        <v>0.29190553706813732</v>
      </c>
      <c r="T18" s="230">
        <v>0.2202892428217243</v>
      </c>
      <c r="U18" s="230">
        <v>0.18392134474293259</v>
      </c>
      <c r="V18" s="230">
        <v>0.18940842123813079</v>
      </c>
      <c r="W18" s="230">
        <v>0.1689101886282485</v>
      </c>
      <c r="X18" s="230">
        <v>0.19027054393097309</v>
      </c>
      <c r="Y18" s="230">
        <v>0.12409761842597559</v>
      </c>
      <c r="DA18" s="71" t="s">
        <v>168</v>
      </c>
    </row>
    <row r="19" spans="1:105" ht="12" customHeight="1" x14ac:dyDescent="0.25">
      <c r="A19" s="18" t="s">
        <v>35</v>
      </c>
      <c r="B19" s="230">
        <v>107.9968750206333</v>
      </c>
      <c r="C19" s="230">
        <v>88.433291011834953</v>
      </c>
      <c r="D19" s="230">
        <v>92.455492423266904</v>
      </c>
      <c r="E19" s="230">
        <v>88.211863686420173</v>
      </c>
      <c r="F19" s="230">
        <v>98.985773052458626</v>
      </c>
      <c r="G19" s="230">
        <v>91.003985537909003</v>
      </c>
      <c r="H19" s="230">
        <v>89.999004929209079</v>
      </c>
      <c r="I19" s="230">
        <v>85.452061784425425</v>
      </c>
      <c r="J19" s="230">
        <v>85.38237961570853</v>
      </c>
      <c r="K19" s="230">
        <v>46.029319482497243</v>
      </c>
      <c r="L19" s="230">
        <v>63.276208400478573</v>
      </c>
      <c r="M19" s="230">
        <v>61.788236475877078</v>
      </c>
      <c r="N19" s="230">
        <v>55.492502545074267</v>
      </c>
      <c r="O19" s="230">
        <v>50.983503127091758</v>
      </c>
      <c r="P19" s="230">
        <v>53.319844319231457</v>
      </c>
      <c r="Q19" s="230">
        <v>58.54671739536402</v>
      </c>
      <c r="R19" s="230">
        <v>61.868093239839133</v>
      </c>
      <c r="S19" s="230">
        <v>63.629779844481632</v>
      </c>
      <c r="T19" s="230">
        <v>65.975695332297391</v>
      </c>
      <c r="U19" s="230">
        <v>67.018490084418005</v>
      </c>
      <c r="V19" s="230">
        <v>68.028567582175612</v>
      </c>
      <c r="W19" s="230">
        <v>59.705793651385648</v>
      </c>
      <c r="X19" s="230">
        <v>43.020733649979938</v>
      </c>
      <c r="Y19" s="230">
        <v>44.074697387133597</v>
      </c>
      <c r="DA19" s="71" t="s">
        <v>169</v>
      </c>
    </row>
    <row r="20" spans="1:105" ht="12" customHeight="1" x14ac:dyDescent="0.25">
      <c r="A20" s="18" t="s">
        <v>36</v>
      </c>
      <c r="B20" s="230">
        <v>196.75885757336499</v>
      </c>
      <c r="C20" s="230">
        <v>193.3825107763013</v>
      </c>
      <c r="D20" s="230">
        <v>204.93465880627861</v>
      </c>
      <c r="E20" s="230">
        <v>237.8580027750275</v>
      </c>
      <c r="F20" s="230">
        <v>204.82553815863221</v>
      </c>
      <c r="G20" s="230">
        <v>156.36734392664309</v>
      </c>
      <c r="H20" s="230">
        <v>125.1760629837142</v>
      </c>
      <c r="I20" s="230">
        <v>111.4130590415939</v>
      </c>
      <c r="J20" s="230">
        <v>116.9162371203452</v>
      </c>
      <c r="K20" s="230">
        <v>59.65322477129876</v>
      </c>
      <c r="L20" s="230">
        <v>61.915331035945627</v>
      </c>
      <c r="M20" s="230">
        <v>58.287901730172223</v>
      </c>
      <c r="N20" s="230">
        <v>51.458386622659553</v>
      </c>
      <c r="O20" s="230">
        <v>51.193628604613927</v>
      </c>
      <c r="P20" s="230">
        <v>45.257257470608593</v>
      </c>
      <c r="Q20" s="230">
        <v>40.522939985030057</v>
      </c>
      <c r="R20" s="230">
        <v>41.487857712036423</v>
      </c>
      <c r="S20" s="230">
        <v>43.774704861406697</v>
      </c>
      <c r="T20" s="230">
        <v>44.300433562697741</v>
      </c>
      <c r="U20" s="230">
        <v>40.403324002606347</v>
      </c>
      <c r="V20" s="230">
        <v>37.46294196112904</v>
      </c>
      <c r="W20" s="230">
        <v>47.641093134726653</v>
      </c>
      <c r="X20" s="230">
        <v>36.799393407573213</v>
      </c>
      <c r="Y20" s="230">
        <v>40.502250138579463</v>
      </c>
      <c r="DA20" s="71" t="s">
        <v>170</v>
      </c>
    </row>
    <row r="21" spans="1:105" ht="12" customHeight="1" x14ac:dyDescent="0.25">
      <c r="A21" s="18" t="s">
        <v>40</v>
      </c>
      <c r="B21" s="230">
        <v>71.182345641703336</v>
      </c>
      <c r="C21" s="230">
        <v>64.671195358151834</v>
      </c>
      <c r="D21" s="230">
        <v>65.224139000909446</v>
      </c>
      <c r="E21" s="230">
        <v>62.944674849040346</v>
      </c>
      <c r="F21" s="230">
        <v>59.87239985354249</v>
      </c>
      <c r="G21" s="230">
        <v>57.033719759662922</v>
      </c>
      <c r="H21" s="230">
        <v>69.347662456952349</v>
      </c>
      <c r="I21" s="230">
        <v>67.513650568011712</v>
      </c>
      <c r="J21" s="230">
        <v>61.018048858791403</v>
      </c>
      <c r="K21" s="230">
        <v>37.525647484049657</v>
      </c>
      <c r="L21" s="230">
        <v>58.775660399976609</v>
      </c>
      <c r="M21" s="230">
        <v>55.78887755316709</v>
      </c>
      <c r="N21" s="230">
        <v>52.893530598685977</v>
      </c>
      <c r="O21" s="230">
        <v>54.40087849573451</v>
      </c>
      <c r="P21" s="230">
        <v>52.340216084334202</v>
      </c>
      <c r="Q21" s="230">
        <v>53.039877406321111</v>
      </c>
      <c r="R21" s="230">
        <v>53.803996846022741</v>
      </c>
      <c r="S21" s="230">
        <v>53.795967272643018</v>
      </c>
      <c r="T21" s="230">
        <v>52.377268755670947</v>
      </c>
      <c r="U21" s="230">
        <v>46.132229318973252</v>
      </c>
      <c r="V21" s="230">
        <v>44.778590844753012</v>
      </c>
      <c r="W21" s="230">
        <v>45.299834714616047</v>
      </c>
      <c r="X21" s="230">
        <v>48.012523622579543</v>
      </c>
      <c r="Y21" s="230">
        <v>41.907936646063177</v>
      </c>
      <c r="DA21" s="71" t="s">
        <v>171</v>
      </c>
    </row>
    <row r="22" spans="1:105" ht="12" customHeight="1" x14ac:dyDescent="0.25">
      <c r="A22" s="57" t="s">
        <v>172</v>
      </c>
      <c r="B22" s="261">
        <v>724.79737714776206</v>
      </c>
      <c r="C22" s="261">
        <v>702.6796693548356</v>
      </c>
      <c r="D22" s="261">
        <v>753.01966232023074</v>
      </c>
      <c r="E22" s="261">
        <v>826.02275297687584</v>
      </c>
      <c r="F22" s="261">
        <v>694.89825068601976</v>
      </c>
      <c r="G22" s="261">
        <v>585.50025432379789</v>
      </c>
      <c r="H22" s="261">
        <v>485.09971076448147</v>
      </c>
      <c r="I22" s="261">
        <v>452.3568611748056</v>
      </c>
      <c r="J22" s="261">
        <v>447.05659799823002</v>
      </c>
      <c r="K22" s="261">
        <v>245.62202912017551</v>
      </c>
      <c r="L22" s="261">
        <v>307.00879812567359</v>
      </c>
      <c r="M22" s="261">
        <v>293.12071237807089</v>
      </c>
      <c r="N22" s="261">
        <v>267.1971695057432</v>
      </c>
      <c r="O22" s="261">
        <v>262.66796687278099</v>
      </c>
      <c r="P22" s="261">
        <v>251.72763863601139</v>
      </c>
      <c r="Q22" s="261">
        <v>255.63734514504441</v>
      </c>
      <c r="R22" s="261">
        <v>262.68671374084153</v>
      </c>
      <c r="S22" s="261">
        <v>271.28827288270281</v>
      </c>
      <c r="T22" s="261">
        <v>275.0269791829661</v>
      </c>
      <c r="U22" s="261">
        <v>260.9243345587501</v>
      </c>
      <c r="V22" s="261">
        <v>251.1515551657636</v>
      </c>
      <c r="W22" s="261">
        <v>258.55889822702272</v>
      </c>
      <c r="X22" s="261">
        <v>212.647953609816</v>
      </c>
      <c r="Y22" s="261">
        <v>212.31925468823709</v>
      </c>
      <c r="DA22" s="70" t="s">
        <v>173</v>
      </c>
    </row>
    <row r="23" spans="1:105" ht="12" customHeight="1" x14ac:dyDescent="0.25">
      <c r="A23" s="18" t="s">
        <v>28</v>
      </c>
      <c r="B23" s="230">
        <v>0</v>
      </c>
      <c r="C23" s="230">
        <v>0</v>
      </c>
      <c r="D23" s="230">
        <v>0</v>
      </c>
      <c r="E23" s="230">
        <v>0</v>
      </c>
      <c r="F23" s="230">
        <v>0</v>
      </c>
      <c r="G23" s="230">
        <v>25.747656633147439</v>
      </c>
      <c r="H23" s="230">
        <v>0.86159833577243317</v>
      </c>
      <c r="I23" s="230">
        <v>0</v>
      </c>
      <c r="J23" s="230">
        <v>0</v>
      </c>
      <c r="K23" s="230">
        <v>0</v>
      </c>
      <c r="L23" s="230">
        <v>0</v>
      </c>
      <c r="M23" s="230">
        <v>0</v>
      </c>
      <c r="N23" s="230">
        <v>0</v>
      </c>
      <c r="O23" s="230">
        <v>0</v>
      </c>
      <c r="P23" s="230">
        <v>0</v>
      </c>
      <c r="Q23" s="230">
        <v>4.2793246758555661</v>
      </c>
      <c r="R23" s="230">
        <v>3.9373038240351539</v>
      </c>
      <c r="S23" s="230">
        <v>5.4528609552999159</v>
      </c>
      <c r="T23" s="230">
        <v>5.8623051923044569</v>
      </c>
      <c r="U23" s="230">
        <v>5.8489217056429554</v>
      </c>
      <c r="V23" s="230">
        <v>2.757721215026705</v>
      </c>
      <c r="W23" s="230">
        <v>2.4385237823843662</v>
      </c>
      <c r="X23" s="230">
        <v>1.7743425291601671</v>
      </c>
      <c r="Y23" s="230">
        <v>1.716790684646724</v>
      </c>
      <c r="DA23" s="71" t="s">
        <v>174</v>
      </c>
    </row>
    <row r="24" spans="1:105" ht="12" customHeight="1" x14ac:dyDescent="0.25">
      <c r="A24" s="18" t="s">
        <v>42</v>
      </c>
      <c r="B24" s="230">
        <v>217.70300945834191</v>
      </c>
      <c r="C24" s="230">
        <v>265.84716251055238</v>
      </c>
      <c r="D24" s="230">
        <v>313.99131556281088</v>
      </c>
      <c r="E24" s="230">
        <v>374.83817712753358</v>
      </c>
      <c r="F24" s="230">
        <v>187.1352536540721</v>
      </c>
      <c r="G24" s="230">
        <v>109.0503009456684</v>
      </c>
      <c r="H24" s="230">
        <v>0</v>
      </c>
      <c r="I24" s="230">
        <v>0</v>
      </c>
      <c r="J24" s="230">
        <v>0</v>
      </c>
      <c r="K24" s="230">
        <v>0</v>
      </c>
      <c r="L24" s="230">
        <v>0</v>
      </c>
      <c r="M24" s="230">
        <v>0</v>
      </c>
      <c r="N24" s="230">
        <v>0</v>
      </c>
      <c r="O24" s="230">
        <v>7.0000859845129701</v>
      </c>
      <c r="P24" s="230">
        <v>7.0703353396229529</v>
      </c>
      <c r="Q24" s="230">
        <v>7.0703353396288886</v>
      </c>
      <c r="R24" s="230">
        <v>7.0703353396183912</v>
      </c>
      <c r="S24" s="230">
        <v>6.5623387789947021</v>
      </c>
      <c r="T24" s="230">
        <v>5.5832330180481939</v>
      </c>
      <c r="U24" s="230">
        <v>8.0256233877804419</v>
      </c>
      <c r="V24" s="230">
        <v>5.7226139294802589</v>
      </c>
      <c r="W24" s="230">
        <v>8.998108340476616</v>
      </c>
      <c r="X24" s="230">
        <v>5.7928632845970327</v>
      </c>
      <c r="Y24" s="230">
        <v>5.2339638864866176</v>
      </c>
      <c r="DA24" s="71" t="s">
        <v>175</v>
      </c>
    </row>
    <row r="25" spans="1:105" ht="12" customHeight="1" x14ac:dyDescent="0.25">
      <c r="A25" s="18" t="s">
        <v>32</v>
      </c>
      <c r="B25" s="230">
        <v>2.6795524482426991</v>
      </c>
      <c r="C25" s="230">
        <v>4.0964358784891468</v>
      </c>
      <c r="D25" s="230">
        <v>4.7385029495663176</v>
      </c>
      <c r="E25" s="230">
        <v>2.2475582849850269</v>
      </c>
      <c r="F25" s="230">
        <v>3.642807740629189</v>
      </c>
      <c r="G25" s="230">
        <v>2.9772071462068248</v>
      </c>
      <c r="H25" s="230">
        <v>2.3936910491117098</v>
      </c>
      <c r="I25" s="230">
        <v>5.6375795089972636</v>
      </c>
      <c r="J25" s="230">
        <v>0.58353022502597418</v>
      </c>
      <c r="K25" s="230">
        <v>0</v>
      </c>
      <c r="L25" s="230">
        <v>0</v>
      </c>
      <c r="M25" s="230">
        <v>0</v>
      </c>
      <c r="N25" s="230">
        <v>1.3006684624226119</v>
      </c>
      <c r="O25" s="230">
        <v>0.99060189013364275</v>
      </c>
      <c r="P25" s="230">
        <v>1.00421842965312</v>
      </c>
      <c r="Q25" s="230">
        <v>0.67156117928708681</v>
      </c>
      <c r="R25" s="230">
        <v>0.67830647437220615</v>
      </c>
      <c r="S25" s="230">
        <v>0.70274635476598379</v>
      </c>
      <c r="T25" s="230">
        <v>0.5254845092018765</v>
      </c>
      <c r="U25" s="230">
        <v>0.42226122348035361</v>
      </c>
      <c r="V25" s="230">
        <v>0.43493161820924719</v>
      </c>
      <c r="W25" s="230">
        <v>0.3882356803038049</v>
      </c>
      <c r="X25" s="230">
        <v>0.48769693193229469</v>
      </c>
      <c r="Y25" s="230">
        <v>0.30089052290768292</v>
      </c>
      <c r="DA25" s="71" t="s">
        <v>176</v>
      </c>
    </row>
    <row r="26" spans="1:105" ht="12" customHeight="1" x14ac:dyDescent="0.25">
      <c r="A26" s="18" t="s">
        <v>35</v>
      </c>
      <c r="B26" s="230">
        <v>178.7504480932283</v>
      </c>
      <c r="C26" s="230">
        <v>135.79179965148111</v>
      </c>
      <c r="D26" s="230">
        <v>135.01617722601179</v>
      </c>
      <c r="E26" s="230">
        <v>121.45118292265541</v>
      </c>
      <c r="F26" s="230">
        <v>164.24907436603459</v>
      </c>
      <c r="G26" s="230">
        <v>164.71095363799881</v>
      </c>
      <c r="H26" s="230">
        <v>201.53598126156231</v>
      </c>
      <c r="I26" s="230">
        <v>193.90475822752001</v>
      </c>
      <c r="J26" s="230">
        <v>188.43892052183139</v>
      </c>
      <c r="K26" s="230">
        <v>106.9790184380966</v>
      </c>
      <c r="L26" s="230">
        <v>155.17304746336981</v>
      </c>
      <c r="M26" s="230">
        <v>150.83273132347759</v>
      </c>
      <c r="N26" s="230">
        <v>137.96296950586131</v>
      </c>
      <c r="O26" s="230">
        <v>127.0767698225722</v>
      </c>
      <c r="P26" s="230">
        <v>131.7906929409626</v>
      </c>
      <c r="Q26" s="230">
        <v>143.96864528465841</v>
      </c>
      <c r="R26" s="230">
        <v>150.24716797861799</v>
      </c>
      <c r="S26" s="230">
        <v>153.1851580802111</v>
      </c>
      <c r="T26" s="230">
        <v>157.38038515571969</v>
      </c>
      <c r="U26" s="230">
        <v>153.8663696614785</v>
      </c>
      <c r="V26" s="230">
        <v>156.21150733194699</v>
      </c>
      <c r="W26" s="230">
        <v>137.2322155612566</v>
      </c>
      <c r="X26" s="230">
        <v>110.2697210882165</v>
      </c>
      <c r="Y26" s="230">
        <v>106.8647320715757</v>
      </c>
      <c r="DA26" s="71" t="s">
        <v>177</v>
      </c>
    </row>
    <row r="27" spans="1:105" ht="12" customHeight="1" x14ac:dyDescent="0.25">
      <c r="A27" s="18" t="s">
        <v>36</v>
      </c>
      <c r="B27" s="230">
        <v>325.66436714794912</v>
      </c>
      <c r="C27" s="230">
        <v>296.94427131431291</v>
      </c>
      <c r="D27" s="230">
        <v>299.27366658184161</v>
      </c>
      <c r="E27" s="230">
        <v>327.48583464170179</v>
      </c>
      <c r="F27" s="230">
        <v>339.87111492528379</v>
      </c>
      <c r="G27" s="230">
        <v>283.01413596077651</v>
      </c>
      <c r="H27" s="230">
        <v>280.30844011803509</v>
      </c>
      <c r="I27" s="230">
        <v>252.81452343828829</v>
      </c>
      <c r="J27" s="230">
        <v>258.03414725137247</v>
      </c>
      <c r="K27" s="230">
        <v>138.64301068207891</v>
      </c>
      <c r="L27" s="230">
        <v>151.83575066230381</v>
      </c>
      <c r="M27" s="230">
        <v>142.2879810545933</v>
      </c>
      <c r="N27" s="230">
        <v>127.9335315374593</v>
      </c>
      <c r="O27" s="230">
        <v>127.6005091755621</v>
      </c>
      <c r="P27" s="230">
        <v>111.8623919257728</v>
      </c>
      <c r="Q27" s="230">
        <v>99.647478665614457</v>
      </c>
      <c r="R27" s="230">
        <v>100.7536001241978</v>
      </c>
      <c r="S27" s="230">
        <v>105.385168713431</v>
      </c>
      <c r="T27" s="230">
        <v>105.6755713076918</v>
      </c>
      <c r="U27" s="230">
        <v>92.761158580367905</v>
      </c>
      <c r="V27" s="230">
        <v>86.024781071100378</v>
      </c>
      <c r="W27" s="230">
        <v>109.50181486260129</v>
      </c>
      <c r="X27" s="230">
        <v>94.323329775910068</v>
      </c>
      <c r="Y27" s="230">
        <v>98.202877522620327</v>
      </c>
      <c r="DA27" s="71" t="s">
        <v>178</v>
      </c>
    </row>
    <row r="28" spans="1:105" ht="12" customHeight="1" x14ac:dyDescent="0.25">
      <c r="A28" s="57" t="s">
        <v>179</v>
      </c>
      <c r="B28" s="261">
        <v>552.10245843227847</v>
      </c>
      <c r="C28" s="261">
        <v>498.70082845318291</v>
      </c>
      <c r="D28" s="261">
        <v>520.14037743385143</v>
      </c>
      <c r="E28" s="261">
        <v>532.27871190226233</v>
      </c>
      <c r="F28" s="261">
        <v>522.32114335940594</v>
      </c>
      <c r="G28" s="261">
        <v>467.73577439584489</v>
      </c>
      <c r="H28" s="261">
        <v>443.85301934475149</v>
      </c>
      <c r="I28" s="261">
        <v>418.18893577548238</v>
      </c>
      <c r="J28" s="261">
        <v>408.31078539865803</v>
      </c>
      <c r="K28" s="261">
        <v>224.05009949793251</v>
      </c>
      <c r="L28" s="261">
        <v>300.32831264799859</v>
      </c>
      <c r="M28" s="261">
        <v>287.65100585998982</v>
      </c>
      <c r="N28" s="261">
        <v>263.45622356284389</v>
      </c>
      <c r="O28" s="261">
        <v>258.42378863690732</v>
      </c>
      <c r="P28" s="261">
        <v>251.11373790330029</v>
      </c>
      <c r="Q28" s="261">
        <v>257.59812598409911</v>
      </c>
      <c r="R28" s="261">
        <v>266.04971624732337</v>
      </c>
      <c r="S28" s="261">
        <v>272.73610025662612</v>
      </c>
      <c r="T28" s="261">
        <v>274.51564074529028</v>
      </c>
      <c r="U28" s="261">
        <v>259.82311396544259</v>
      </c>
      <c r="V28" s="261">
        <v>253.93629435254019</v>
      </c>
      <c r="W28" s="261">
        <v>252.3799546357786</v>
      </c>
      <c r="X28" s="261">
        <v>214.98741797135469</v>
      </c>
      <c r="Y28" s="261">
        <v>209.5184609997489</v>
      </c>
      <c r="DA28" s="70" t="s">
        <v>180</v>
      </c>
    </row>
    <row r="29" spans="1:105" ht="12" customHeight="1" x14ac:dyDescent="0.25">
      <c r="A29" s="60" t="s">
        <v>181</v>
      </c>
      <c r="B29" s="262">
        <v>339.69810072909411</v>
      </c>
      <c r="C29" s="262">
        <v>295.89669088030081</v>
      </c>
      <c r="D29" s="262">
        <v>315.83191704996091</v>
      </c>
      <c r="E29" s="262">
        <v>317.44385837505291</v>
      </c>
      <c r="F29" s="262">
        <v>331.2935419612204</v>
      </c>
      <c r="G29" s="262">
        <v>292.50555522714762</v>
      </c>
      <c r="H29" s="262">
        <v>254.4850445652649</v>
      </c>
      <c r="I29" s="262">
        <v>238.7274911632241</v>
      </c>
      <c r="J29" s="262">
        <v>241.2792992585633</v>
      </c>
      <c r="K29" s="262">
        <v>125.9355246899049</v>
      </c>
      <c r="L29" s="262">
        <v>158.82463984378271</v>
      </c>
      <c r="M29" s="262">
        <v>154.2501724218049</v>
      </c>
      <c r="N29" s="262">
        <v>138.6019177269375</v>
      </c>
      <c r="O29" s="262">
        <v>129.17335691627221</v>
      </c>
      <c r="P29" s="262">
        <v>130.18628901115241</v>
      </c>
      <c r="Q29" s="262">
        <v>138.55161249091151</v>
      </c>
      <c r="R29" s="262">
        <v>145.19545632999399</v>
      </c>
      <c r="S29" s="262">
        <v>150.72045579590159</v>
      </c>
      <c r="T29" s="262">
        <v>155.71458486478949</v>
      </c>
      <c r="U29" s="262">
        <v>156.38122071524469</v>
      </c>
      <c r="V29" s="262">
        <v>155.46152312840559</v>
      </c>
      <c r="W29" s="262">
        <v>146.06008378706909</v>
      </c>
      <c r="X29" s="262">
        <v>104.8094837771592</v>
      </c>
      <c r="Y29" s="262">
        <v>110.1159395403708</v>
      </c>
      <c r="DA29" s="72" t="s">
        <v>182</v>
      </c>
    </row>
    <row r="30" spans="1:105" ht="12" customHeight="1" x14ac:dyDescent="0.25">
      <c r="A30" s="59" t="s">
        <v>31</v>
      </c>
      <c r="B30" s="230">
        <v>0</v>
      </c>
      <c r="C30" s="230">
        <v>0</v>
      </c>
      <c r="D30" s="230">
        <v>0</v>
      </c>
      <c r="E30" s="230">
        <v>0</v>
      </c>
      <c r="F30" s="230">
        <v>0</v>
      </c>
      <c r="G30" s="230">
        <v>0</v>
      </c>
      <c r="H30" s="230">
        <v>0</v>
      </c>
      <c r="I30" s="230">
        <v>0</v>
      </c>
      <c r="J30" s="230">
        <v>0</v>
      </c>
      <c r="K30" s="230">
        <v>0</v>
      </c>
      <c r="L30" s="230">
        <v>0</v>
      </c>
      <c r="M30" s="230">
        <v>0</v>
      </c>
      <c r="N30" s="230">
        <v>0</v>
      </c>
      <c r="O30" s="230">
        <v>0</v>
      </c>
      <c r="P30" s="230">
        <v>0</v>
      </c>
      <c r="Q30" s="230">
        <v>0</v>
      </c>
      <c r="R30" s="230">
        <v>0</v>
      </c>
      <c r="S30" s="230">
        <v>0</v>
      </c>
      <c r="T30" s="230">
        <v>0</v>
      </c>
      <c r="U30" s="230">
        <v>0</v>
      </c>
      <c r="V30" s="230">
        <v>0</v>
      </c>
      <c r="W30" s="230">
        <v>0</v>
      </c>
      <c r="X30" s="230">
        <v>0</v>
      </c>
      <c r="Y30" s="230">
        <v>0</v>
      </c>
      <c r="DA30" s="71" t="s">
        <v>183</v>
      </c>
    </row>
    <row r="31" spans="1:105" ht="12" customHeight="1" x14ac:dyDescent="0.25">
      <c r="A31" s="59" t="s">
        <v>159</v>
      </c>
      <c r="B31" s="230">
        <v>12.61035085381932</v>
      </c>
      <c r="C31" s="230">
        <v>10.210427726394091</v>
      </c>
      <c r="D31" s="230">
        <v>16.059778972587239</v>
      </c>
      <c r="E31" s="230">
        <v>10.7985853909656</v>
      </c>
      <c r="F31" s="230">
        <v>8.4671721965318802</v>
      </c>
      <c r="G31" s="230">
        <v>7.8513269295067474</v>
      </c>
      <c r="H31" s="230">
        <v>5.8053972364641266</v>
      </c>
      <c r="I31" s="230">
        <v>4.9790608610000424</v>
      </c>
      <c r="J31" s="230">
        <v>6.8288521478311042</v>
      </c>
      <c r="K31" s="230">
        <v>5.5872452458880142</v>
      </c>
      <c r="L31" s="230">
        <v>6.4858004524303743</v>
      </c>
      <c r="M31" s="230">
        <v>6.5038365199502142</v>
      </c>
      <c r="N31" s="230">
        <v>6.3778600059246529</v>
      </c>
      <c r="O31" s="230">
        <v>7.0979748552894861</v>
      </c>
      <c r="P31" s="230">
        <v>6.0568066250658168</v>
      </c>
      <c r="Q31" s="230">
        <v>6.5321883054769243</v>
      </c>
      <c r="R31" s="230">
        <v>5.6002801730312113</v>
      </c>
      <c r="S31" s="230">
        <v>5.7384797805406311</v>
      </c>
      <c r="T31" s="230">
        <v>5.5701987713080898</v>
      </c>
      <c r="U31" s="230">
        <v>5.6938428921199886</v>
      </c>
      <c r="V31" s="230">
        <v>5.4400630159147374</v>
      </c>
      <c r="W31" s="230">
        <v>5.5326222746972791</v>
      </c>
      <c r="X31" s="230">
        <v>5.6499558596795367</v>
      </c>
      <c r="Y31" s="230">
        <v>5.279671744029403</v>
      </c>
      <c r="DA31" s="71" t="s">
        <v>184</v>
      </c>
    </row>
    <row r="32" spans="1:105" ht="12" customHeight="1" x14ac:dyDescent="0.25">
      <c r="A32" s="59" t="s">
        <v>32</v>
      </c>
      <c r="B32" s="230">
        <v>4.8307820005112703</v>
      </c>
      <c r="C32" s="230">
        <v>8.3659319451808081</v>
      </c>
      <c r="D32" s="230">
        <v>10.164032851657311</v>
      </c>
      <c r="E32" s="230">
        <v>5.5716260094351817</v>
      </c>
      <c r="F32" s="230">
        <v>7.0044744504734604</v>
      </c>
      <c r="G32" s="230">
        <v>5.0538726092674056</v>
      </c>
      <c r="H32" s="230">
        <v>2.9189584780009978</v>
      </c>
      <c r="I32" s="230">
        <v>6.6039887869416951</v>
      </c>
      <c r="J32" s="230">
        <v>0.72377075643349398</v>
      </c>
      <c r="K32" s="230">
        <v>0</v>
      </c>
      <c r="L32" s="230">
        <v>0</v>
      </c>
      <c r="M32" s="230">
        <v>0</v>
      </c>
      <c r="N32" s="230">
        <v>1.2349215083009339</v>
      </c>
      <c r="O32" s="230">
        <v>0.94425381415396403</v>
      </c>
      <c r="P32" s="230">
        <v>0.93868893460471359</v>
      </c>
      <c r="Q32" s="230">
        <v>0.6129631750551513</v>
      </c>
      <c r="R32" s="230">
        <v>0.62738455599746801</v>
      </c>
      <c r="S32" s="230">
        <v>0.66207643495863144</v>
      </c>
      <c r="T32" s="230">
        <v>0.49965558090509149</v>
      </c>
      <c r="U32" s="230">
        <v>0.41240521843817851</v>
      </c>
      <c r="V32" s="230">
        <v>0.41653724687352472</v>
      </c>
      <c r="W32" s="230">
        <v>0.39643653344704599</v>
      </c>
      <c r="X32" s="230">
        <v>0.43662806881623067</v>
      </c>
      <c r="Y32" s="230">
        <v>0.29435035856876429</v>
      </c>
      <c r="DA32" s="71" t="s">
        <v>185</v>
      </c>
    </row>
    <row r="33" spans="1:105" ht="12" customHeight="1" x14ac:dyDescent="0.25">
      <c r="A33" s="59" t="s">
        <v>35</v>
      </c>
      <c r="B33" s="230">
        <v>322.25696787476352</v>
      </c>
      <c r="C33" s="230">
        <v>277.32033120872592</v>
      </c>
      <c r="D33" s="230">
        <v>289.60810522571632</v>
      </c>
      <c r="E33" s="230">
        <v>301.07364697465209</v>
      </c>
      <c r="F33" s="230">
        <v>315.82189531421511</v>
      </c>
      <c r="G33" s="230">
        <v>279.60035568837338</v>
      </c>
      <c r="H33" s="230">
        <v>245.76068885079971</v>
      </c>
      <c r="I33" s="230">
        <v>227.14444151528241</v>
      </c>
      <c r="J33" s="230">
        <v>233.72667635429869</v>
      </c>
      <c r="K33" s="230">
        <v>120.3482794440169</v>
      </c>
      <c r="L33" s="230">
        <v>152.33883939135231</v>
      </c>
      <c r="M33" s="230">
        <v>147.74633590185459</v>
      </c>
      <c r="N33" s="230">
        <v>130.98913621271191</v>
      </c>
      <c r="O33" s="230">
        <v>121.13112824682869</v>
      </c>
      <c r="P33" s="230">
        <v>123.19079345148189</v>
      </c>
      <c r="Q33" s="230">
        <v>131.4064610103795</v>
      </c>
      <c r="R33" s="230">
        <v>138.9677916009654</v>
      </c>
      <c r="S33" s="230">
        <v>144.31989958040231</v>
      </c>
      <c r="T33" s="230">
        <v>149.6447305125763</v>
      </c>
      <c r="U33" s="230">
        <v>150.2749726046865</v>
      </c>
      <c r="V33" s="230">
        <v>149.6049228656174</v>
      </c>
      <c r="W33" s="230">
        <v>140.13102497892481</v>
      </c>
      <c r="X33" s="230">
        <v>98.722899848663403</v>
      </c>
      <c r="Y33" s="230">
        <v>104.5419174377727</v>
      </c>
      <c r="DA33" s="71" t="s">
        <v>186</v>
      </c>
    </row>
    <row r="34" spans="1:105" ht="12" customHeight="1" x14ac:dyDescent="0.25">
      <c r="A34" s="60" t="s">
        <v>187</v>
      </c>
      <c r="B34" s="262">
        <v>212.40435770318439</v>
      </c>
      <c r="C34" s="262">
        <v>202.8041375728821</v>
      </c>
      <c r="D34" s="262">
        <v>204.3084603838906</v>
      </c>
      <c r="E34" s="262">
        <v>214.83485352720939</v>
      </c>
      <c r="F34" s="262">
        <v>191.0276013981856</v>
      </c>
      <c r="G34" s="262">
        <v>175.2302191686974</v>
      </c>
      <c r="H34" s="262">
        <v>189.36797477948659</v>
      </c>
      <c r="I34" s="262">
        <v>179.4614446122583</v>
      </c>
      <c r="J34" s="262">
        <v>167.0314861400947</v>
      </c>
      <c r="K34" s="262">
        <v>98.114574808027612</v>
      </c>
      <c r="L34" s="262">
        <v>141.50367280421591</v>
      </c>
      <c r="M34" s="262">
        <v>133.40083343818489</v>
      </c>
      <c r="N34" s="262">
        <v>124.8543058359065</v>
      </c>
      <c r="O34" s="262">
        <v>129.25043172063519</v>
      </c>
      <c r="P34" s="262">
        <v>120.92744889214789</v>
      </c>
      <c r="Q34" s="262">
        <v>119.0465134931876</v>
      </c>
      <c r="R34" s="262">
        <v>120.8542599173293</v>
      </c>
      <c r="S34" s="262">
        <v>122.0156444607246</v>
      </c>
      <c r="T34" s="262">
        <v>118.8010558805008</v>
      </c>
      <c r="U34" s="262">
        <v>103.44189325019801</v>
      </c>
      <c r="V34" s="262">
        <v>98.474771224134514</v>
      </c>
      <c r="W34" s="262">
        <v>106.3198708487095</v>
      </c>
      <c r="X34" s="262">
        <v>110.1779341941956</v>
      </c>
      <c r="Y34" s="262">
        <v>99.402521459378093</v>
      </c>
      <c r="DA34" s="72" t="s">
        <v>188</v>
      </c>
    </row>
    <row r="35" spans="1:105" ht="12" customHeight="1" x14ac:dyDescent="0.25">
      <c r="A35" s="57" t="s">
        <v>189</v>
      </c>
      <c r="B35" s="261">
        <f t="shared" ref="B35:Y35" si="0">B36+B40+B51</f>
        <v>370.58806496073066</v>
      </c>
      <c r="C35" s="261">
        <f t="shared" si="0"/>
        <v>246.37710560266444</v>
      </c>
      <c r="D35" s="261">
        <f t="shared" si="0"/>
        <v>249.91945961101163</v>
      </c>
      <c r="E35" s="261">
        <f t="shared" si="0"/>
        <v>260.3363377822551</v>
      </c>
      <c r="F35" s="261">
        <f t="shared" si="0"/>
        <v>250.18012139330233</v>
      </c>
      <c r="G35" s="261">
        <f t="shared" si="0"/>
        <v>226.06173264975791</v>
      </c>
      <c r="H35" s="261">
        <f t="shared" si="0"/>
        <v>214.77135676085521</v>
      </c>
      <c r="I35" s="261">
        <f t="shared" si="0"/>
        <v>188.00358135287462</v>
      </c>
      <c r="J35" s="261">
        <f t="shared" si="0"/>
        <v>184.33296954623935</v>
      </c>
      <c r="K35" s="261">
        <f t="shared" si="0"/>
        <v>101.2110249323413</v>
      </c>
      <c r="L35" s="261">
        <f t="shared" si="0"/>
        <v>133.00584347610337</v>
      </c>
      <c r="M35" s="261">
        <f t="shared" si="0"/>
        <v>127.2858070190043</v>
      </c>
      <c r="N35" s="261">
        <f t="shared" si="0"/>
        <v>116.52875392224604</v>
      </c>
      <c r="O35" s="261">
        <f t="shared" si="0"/>
        <v>114.14222819310305</v>
      </c>
      <c r="P35" s="261">
        <f t="shared" si="0"/>
        <v>111.05120408223945</v>
      </c>
      <c r="Q35" s="261">
        <f t="shared" si="0"/>
        <v>113.60601999906407</v>
      </c>
      <c r="R35" s="261">
        <f t="shared" si="0"/>
        <v>117.14762543770928</v>
      </c>
      <c r="S35" s="261">
        <f t="shared" si="0"/>
        <v>120.33147744839104</v>
      </c>
      <c r="T35" s="261">
        <f t="shared" si="0"/>
        <v>122.19062809484879</v>
      </c>
      <c r="U35" s="261">
        <f t="shared" si="0"/>
        <v>115.98109230202124</v>
      </c>
      <c r="V35" s="261">
        <f t="shared" si="0"/>
        <v>112.88564015717564</v>
      </c>
      <c r="W35" s="261">
        <f t="shared" si="0"/>
        <v>113.3005605218957</v>
      </c>
      <c r="X35" s="261">
        <f t="shared" si="0"/>
        <v>94.86599303507387</v>
      </c>
      <c r="Y35" s="261">
        <f t="shared" si="0"/>
        <v>93.080362868327825</v>
      </c>
      <c r="DA35" s="70"/>
    </row>
    <row r="36" spans="1:105" ht="12" customHeight="1" x14ac:dyDescent="0.25">
      <c r="A36" s="60" t="s">
        <v>190</v>
      </c>
      <c r="B36" s="262">
        <v>107.3076968546292</v>
      </c>
      <c r="C36" s="262">
        <v>92.819604238823885</v>
      </c>
      <c r="D36" s="262">
        <v>98.923986704052538</v>
      </c>
      <c r="E36" s="262">
        <v>100.0815692748174</v>
      </c>
      <c r="F36" s="262">
        <v>104.36041786840489</v>
      </c>
      <c r="G36" s="262">
        <v>92.290668797722091</v>
      </c>
      <c r="H36" s="262">
        <v>80.464523531772429</v>
      </c>
      <c r="I36" s="262">
        <v>74.899126706799549</v>
      </c>
      <c r="J36" s="262">
        <v>76.594500458168497</v>
      </c>
      <c r="K36" s="262">
        <v>40.03209264453853</v>
      </c>
      <c r="L36" s="262">
        <v>50.486808326065947</v>
      </c>
      <c r="M36" s="262">
        <v>49.03268722650364</v>
      </c>
      <c r="N36" s="262">
        <v>43.864122048066392</v>
      </c>
      <c r="O36" s="262">
        <v>40.906813126775432</v>
      </c>
      <c r="P36" s="262">
        <v>41.235020734010668</v>
      </c>
      <c r="Q36" s="262">
        <v>43.949184379147518</v>
      </c>
      <c r="R36" s="262">
        <v>46.060587804170652</v>
      </c>
      <c r="S36" s="262">
        <v>47.812582767106647</v>
      </c>
      <c r="T36" s="262">
        <v>49.42575619603226</v>
      </c>
      <c r="U36" s="262">
        <v>49.654234426572742</v>
      </c>
      <c r="V36" s="262">
        <v>49.362844180934417</v>
      </c>
      <c r="W36" s="262">
        <v>46.372823454391543</v>
      </c>
      <c r="X36" s="262">
        <v>33.24440434061831</v>
      </c>
      <c r="Y36" s="262">
        <v>34.957519827881072</v>
      </c>
      <c r="DA36" s="72" t="s">
        <v>191</v>
      </c>
    </row>
    <row r="37" spans="1:105" ht="12" customHeight="1" x14ac:dyDescent="0.25">
      <c r="A37" s="59" t="s">
        <v>31</v>
      </c>
      <c r="B37" s="230">
        <v>0</v>
      </c>
      <c r="C37" s="230">
        <v>0</v>
      </c>
      <c r="D37" s="230">
        <v>0</v>
      </c>
      <c r="E37" s="230">
        <v>0</v>
      </c>
      <c r="F37" s="230">
        <v>0</v>
      </c>
      <c r="G37" s="230">
        <v>0</v>
      </c>
      <c r="H37" s="230">
        <v>0</v>
      </c>
      <c r="I37" s="230">
        <v>0</v>
      </c>
      <c r="J37" s="230">
        <v>0</v>
      </c>
      <c r="K37" s="230">
        <v>0</v>
      </c>
      <c r="L37" s="230">
        <v>0</v>
      </c>
      <c r="M37" s="230">
        <v>0</v>
      </c>
      <c r="N37" s="230">
        <v>0</v>
      </c>
      <c r="O37" s="230">
        <v>0</v>
      </c>
      <c r="P37" s="230">
        <v>0</v>
      </c>
      <c r="Q37" s="230">
        <v>0</v>
      </c>
      <c r="R37" s="230">
        <v>0</v>
      </c>
      <c r="S37" s="230">
        <v>0</v>
      </c>
      <c r="T37" s="230">
        <v>0</v>
      </c>
      <c r="U37" s="230">
        <v>0</v>
      </c>
      <c r="V37" s="230">
        <v>0</v>
      </c>
      <c r="W37" s="230">
        <v>0</v>
      </c>
      <c r="X37" s="230">
        <v>0</v>
      </c>
      <c r="Y37" s="230">
        <v>0</v>
      </c>
      <c r="DA37" s="71" t="s">
        <v>192</v>
      </c>
    </row>
    <row r="38" spans="1:105" ht="12" customHeight="1" x14ac:dyDescent="0.25">
      <c r="A38" s="59" t="s">
        <v>159</v>
      </c>
      <c r="B38" s="230">
        <v>4.04096676794234</v>
      </c>
      <c r="C38" s="230">
        <v>3.2960920917920449</v>
      </c>
      <c r="D38" s="230">
        <v>5.1974624868459109</v>
      </c>
      <c r="E38" s="230">
        <v>3.4653273351023102</v>
      </c>
      <c r="F38" s="230">
        <v>2.724845568728655</v>
      </c>
      <c r="G38" s="230">
        <v>2.5207861254268131</v>
      </c>
      <c r="H38" s="230">
        <v>1.8568819422770499</v>
      </c>
      <c r="I38" s="230">
        <v>1.606590054394307</v>
      </c>
      <c r="J38" s="230">
        <v>2.1743525173697411</v>
      </c>
      <c r="K38" s="230">
        <v>1.776060566404071</v>
      </c>
      <c r="L38" s="230">
        <v>2.0616912124279709</v>
      </c>
      <c r="M38" s="230">
        <v>2.0674244757599429</v>
      </c>
      <c r="N38" s="230">
        <v>2.036582566456421</v>
      </c>
      <c r="O38" s="230">
        <v>2.2643496987781839</v>
      </c>
      <c r="P38" s="230">
        <v>1.932357325153927</v>
      </c>
      <c r="Q38" s="230">
        <v>2.081246624210026</v>
      </c>
      <c r="R38" s="230">
        <v>1.7842957540522291</v>
      </c>
      <c r="S38" s="230">
        <v>1.8284319784935661</v>
      </c>
      <c r="T38" s="230">
        <v>1.7737423049723171</v>
      </c>
      <c r="U38" s="230">
        <v>1.8126919080127899</v>
      </c>
      <c r="V38" s="230">
        <v>1.7319939852440569</v>
      </c>
      <c r="W38" s="230">
        <v>1.7613407382121651</v>
      </c>
      <c r="X38" s="230">
        <v>1.7996002488491689</v>
      </c>
      <c r="Y38" s="230">
        <v>1.680582397793188</v>
      </c>
      <c r="DA38" s="71" t="s">
        <v>193</v>
      </c>
    </row>
    <row r="39" spans="1:105" ht="12" customHeight="1" x14ac:dyDescent="0.25">
      <c r="A39" s="59" t="s">
        <v>35</v>
      </c>
      <c r="B39" s="230">
        <v>103.26673008668681</v>
      </c>
      <c r="C39" s="230">
        <v>89.523512147031838</v>
      </c>
      <c r="D39" s="230">
        <v>93.726524217206631</v>
      </c>
      <c r="E39" s="230">
        <v>96.616241939715081</v>
      </c>
      <c r="F39" s="230">
        <v>101.6355722996762</v>
      </c>
      <c r="G39" s="230">
        <v>89.769882672295282</v>
      </c>
      <c r="H39" s="230">
        <v>78.607641589495373</v>
      </c>
      <c r="I39" s="230">
        <v>73.292536652405246</v>
      </c>
      <c r="J39" s="230">
        <v>74.420147940798756</v>
      </c>
      <c r="K39" s="230">
        <v>38.25603207813446</v>
      </c>
      <c r="L39" s="230">
        <v>48.425117113637981</v>
      </c>
      <c r="M39" s="230">
        <v>46.965262750743697</v>
      </c>
      <c r="N39" s="230">
        <v>41.827539481609968</v>
      </c>
      <c r="O39" s="230">
        <v>38.642463427997249</v>
      </c>
      <c r="P39" s="230">
        <v>39.302663408856738</v>
      </c>
      <c r="Q39" s="230">
        <v>41.8679377549375</v>
      </c>
      <c r="R39" s="230">
        <v>44.276292050118421</v>
      </c>
      <c r="S39" s="230">
        <v>45.984150788613093</v>
      </c>
      <c r="T39" s="230">
        <v>47.652013891059937</v>
      </c>
      <c r="U39" s="230">
        <v>47.841542518559947</v>
      </c>
      <c r="V39" s="230">
        <v>47.630850195690357</v>
      </c>
      <c r="W39" s="230">
        <v>44.611482716179367</v>
      </c>
      <c r="X39" s="230">
        <v>31.444804091769139</v>
      </c>
      <c r="Y39" s="230">
        <v>33.276937430087877</v>
      </c>
      <c r="DA39" s="71" t="s">
        <v>194</v>
      </c>
    </row>
    <row r="40" spans="1:105" ht="12" customHeight="1" x14ac:dyDescent="0.25">
      <c r="A40" s="60" t="s">
        <v>195</v>
      </c>
      <c r="B40" s="262">
        <v>195.2157313014288</v>
      </c>
      <c r="C40" s="262">
        <v>88.089028156914878</v>
      </c>
      <c r="D40" s="262">
        <v>84.874665117320802</v>
      </c>
      <c r="E40" s="262">
        <v>91.313044799498357</v>
      </c>
      <c r="F40" s="262">
        <v>84.344549708147071</v>
      </c>
      <c r="G40" s="262">
        <v>77.510776998371171</v>
      </c>
      <c r="H40" s="262">
        <v>73.736650261246268</v>
      </c>
      <c r="I40" s="262">
        <v>55.197756955422669</v>
      </c>
      <c r="J40" s="262">
        <v>54.554518915116198</v>
      </c>
      <c r="K40" s="262">
        <v>29.990498697155122</v>
      </c>
      <c r="L40" s="262">
        <v>37.538175673021819</v>
      </c>
      <c r="M40" s="262">
        <v>35.847972109146809</v>
      </c>
      <c r="N40" s="262">
        <v>32.796070573646539</v>
      </c>
      <c r="O40" s="262">
        <v>32.002784337089267</v>
      </c>
      <c r="P40" s="262">
        <v>31.235615048117371</v>
      </c>
      <c r="Q40" s="262">
        <v>31.72695014433549</v>
      </c>
      <c r="R40" s="262">
        <v>32.581867147952373</v>
      </c>
      <c r="S40" s="262">
        <v>33.641471610975742</v>
      </c>
      <c r="T40" s="262">
        <v>34.934541718132692</v>
      </c>
      <c r="U40" s="262">
        <v>33.395095198318892</v>
      </c>
      <c r="V40" s="262">
        <v>32.170638664915217</v>
      </c>
      <c r="W40" s="262">
        <v>33.080221276714987</v>
      </c>
      <c r="X40" s="262">
        <v>26.528175096564588</v>
      </c>
      <c r="Y40" s="262">
        <v>26.481836561245441</v>
      </c>
      <c r="DA40" s="72" t="s">
        <v>196</v>
      </c>
    </row>
    <row r="41" spans="1:105" ht="12" customHeight="1" x14ac:dyDescent="0.25">
      <c r="A41" s="64" t="s">
        <v>28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3.050156285058399</v>
      </c>
      <c r="H41" s="229">
        <v>8.1436299758674752E-2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0.50724847573894882</v>
      </c>
      <c r="R41" s="229">
        <v>0.46855633350469428</v>
      </c>
      <c r="S41" s="229">
        <v>0.64846930237904021</v>
      </c>
      <c r="T41" s="229">
        <v>0.67806587847798316</v>
      </c>
      <c r="U41" s="229">
        <v>0.67282882746595229</v>
      </c>
      <c r="V41" s="229">
        <v>0.31623603582082682</v>
      </c>
      <c r="W41" s="229">
        <v>0.28108431424700081</v>
      </c>
      <c r="X41" s="229">
        <v>0.2088798070033116</v>
      </c>
      <c r="Y41" s="229">
        <v>0.20230355471047071</v>
      </c>
      <c r="DA41" s="73" t="s">
        <v>197</v>
      </c>
    </row>
    <row r="42" spans="1:105" ht="12" customHeight="1" x14ac:dyDescent="0.25">
      <c r="A42" s="64" t="s">
        <v>30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198</v>
      </c>
    </row>
    <row r="43" spans="1:105" ht="12" customHeight="1" x14ac:dyDescent="0.25">
      <c r="A43" s="64" t="s">
        <v>31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199</v>
      </c>
    </row>
    <row r="44" spans="1:105" ht="12" customHeight="1" x14ac:dyDescent="0.25">
      <c r="A44" s="64" t="s">
        <v>159</v>
      </c>
      <c r="B44" s="229">
        <v>0.3888383597929293</v>
      </c>
      <c r="C44" s="229">
        <v>0.68988989922256161</v>
      </c>
      <c r="D44" s="229">
        <v>1.1802063033593431</v>
      </c>
      <c r="E44" s="229">
        <v>0.72413533221721116</v>
      </c>
      <c r="F44" s="229">
        <v>0.59656003113492473</v>
      </c>
      <c r="G44" s="229">
        <v>0.54791376041725137</v>
      </c>
      <c r="H44" s="229">
        <v>0.44997180432691131</v>
      </c>
      <c r="I44" s="229">
        <v>0.51382161145988181</v>
      </c>
      <c r="J44" s="229">
        <v>0.6636856447123185</v>
      </c>
      <c r="K44" s="229">
        <v>0.5944000522683951</v>
      </c>
      <c r="L44" s="229">
        <v>0.79076092196787551</v>
      </c>
      <c r="M44" s="229">
        <v>0.79403346653156626</v>
      </c>
      <c r="N44" s="229">
        <v>0.79883089756093961</v>
      </c>
      <c r="O44" s="229">
        <v>0.89946568479357913</v>
      </c>
      <c r="P44" s="229">
        <v>0.76915783203343902</v>
      </c>
      <c r="Q44" s="229">
        <v>0.84831160316648491</v>
      </c>
      <c r="R44" s="229">
        <v>0.72055108638335696</v>
      </c>
      <c r="S44" s="229">
        <v>0.72435643937902261</v>
      </c>
      <c r="T44" s="229">
        <v>0.6775843003057872</v>
      </c>
      <c r="U44" s="229">
        <v>0.67064287051576565</v>
      </c>
      <c r="V44" s="229">
        <v>0.65137646970531138</v>
      </c>
      <c r="W44" s="229">
        <v>0.62454309680660514</v>
      </c>
      <c r="X44" s="229">
        <v>0.74292063727612667</v>
      </c>
      <c r="Y44" s="229">
        <v>0.63597058253013328</v>
      </c>
      <c r="DA44" s="73" t="s">
        <v>200</v>
      </c>
    </row>
    <row r="45" spans="1:105" ht="12" customHeight="1" x14ac:dyDescent="0.25">
      <c r="A45" s="64" t="s">
        <v>32</v>
      </c>
      <c r="B45" s="229">
        <v>0.14895647007530291</v>
      </c>
      <c r="C45" s="229">
        <v>0.56526250429685798</v>
      </c>
      <c r="D45" s="229">
        <v>0.7469377791284062</v>
      </c>
      <c r="E45" s="229">
        <v>0.37362405400876569</v>
      </c>
      <c r="F45" s="229">
        <v>0.49350472616699198</v>
      </c>
      <c r="G45" s="229">
        <v>0.3526902357876231</v>
      </c>
      <c r="H45" s="229">
        <v>0.22624619119111669</v>
      </c>
      <c r="I45" s="229">
        <v>0.68150847223985012</v>
      </c>
      <c r="J45" s="229">
        <v>7.0342167425612084E-2</v>
      </c>
      <c r="K45" s="229">
        <v>0</v>
      </c>
      <c r="L45" s="229">
        <v>0</v>
      </c>
      <c r="M45" s="229">
        <v>0</v>
      </c>
      <c r="N45" s="229">
        <v>0.15467468021827871</v>
      </c>
      <c r="O45" s="229">
        <v>0.1196572150342318</v>
      </c>
      <c r="P45" s="229">
        <v>0.11920472133060619</v>
      </c>
      <c r="Q45" s="229">
        <v>7.9603304343978096E-2</v>
      </c>
      <c r="R45" s="229">
        <v>8.0721429899360264E-2</v>
      </c>
      <c r="S45" s="229">
        <v>8.3572539655826714E-2</v>
      </c>
      <c r="T45" s="229">
        <v>6.0780376263296597E-2</v>
      </c>
      <c r="U45" s="229">
        <v>4.8574684048945313E-2</v>
      </c>
      <c r="V45" s="229">
        <v>4.9874893098756451E-2</v>
      </c>
      <c r="W45" s="229">
        <v>4.4751238742363003E-2</v>
      </c>
      <c r="X45" s="229">
        <v>5.7412838470564123E-2</v>
      </c>
      <c r="Y45" s="229">
        <v>3.5456402989187043E-2</v>
      </c>
      <c r="DA45" s="73" t="s">
        <v>201</v>
      </c>
    </row>
    <row r="46" spans="1:105" ht="12" customHeight="1" x14ac:dyDescent="0.25">
      <c r="A46" s="64" t="s">
        <v>33</v>
      </c>
      <c r="B46" s="229">
        <v>151.22034836686751</v>
      </c>
      <c r="C46" s="229">
        <v>12.138123625215441</v>
      </c>
      <c r="D46" s="229">
        <v>0</v>
      </c>
      <c r="E46" s="229">
        <v>1.3461717202582379</v>
      </c>
      <c r="F46" s="229">
        <v>0.67805741071784331</v>
      </c>
      <c r="G46" s="229">
        <v>7.4467818667609151</v>
      </c>
      <c r="H46" s="229">
        <v>0.66112049203412449</v>
      </c>
      <c r="I46" s="229">
        <v>0</v>
      </c>
      <c r="J46" s="229">
        <v>0</v>
      </c>
      <c r="K46" s="229">
        <v>0</v>
      </c>
      <c r="L46" s="229">
        <v>0</v>
      </c>
      <c r="M46" s="229">
        <v>0</v>
      </c>
      <c r="N46" s="229">
        <v>0</v>
      </c>
      <c r="O46" s="229">
        <v>0</v>
      </c>
      <c r="P46" s="229">
        <v>0</v>
      </c>
      <c r="Q46" s="229">
        <v>0</v>
      </c>
      <c r="R46" s="229">
        <v>0</v>
      </c>
      <c r="S46" s="229">
        <v>0</v>
      </c>
      <c r="T46" s="229">
        <v>1.679023833129897</v>
      </c>
      <c r="U46" s="229">
        <v>2.2102905383050242</v>
      </c>
      <c r="V46" s="229">
        <v>1.9367918821371539</v>
      </c>
      <c r="W46" s="229">
        <v>2.2585222020288351</v>
      </c>
      <c r="X46" s="229">
        <v>0</v>
      </c>
      <c r="Y46" s="229">
        <v>0</v>
      </c>
      <c r="DA46" s="73" t="s">
        <v>202</v>
      </c>
    </row>
    <row r="47" spans="1:105" ht="12" customHeight="1" x14ac:dyDescent="0.25">
      <c r="A47" s="64" t="s">
        <v>35</v>
      </c>
      <c r="B47" s="229">
        <v>9.9367473810067786</v>
      </c>
      <c r="C47" s="229">
        <v>18.737755212290409</v>
      </c>
      <c r="D47" s="229">
        <v>21.282815403298319</v>
      </c>
      <c r="E47" s="229">
        <v>20.18950237280497</v>
      </c>
      <c r="F47" s="229">
        <v>22.25143357529798</v>
      </c>
      <c r="G47" s="229">
        <v>19.512228146235419</v>
      </c>
      <c r="H47" s="229">
        <v>19.048718992082762</v>
      </c>
      <c r="I47" s="229">
        <v>23.440509411667591</v>
      </c>
      <c r="J47" s="229">
        <v>22.715536451018028</v>
      </c>
      <c r="K47" s="229">
        <v>12.803272533021881</v>
      </c>
      <c r="L47" s="229">
        <v>18.573436227672008</v>
      </c>
      <c r="M47" s="229">
        <v>18.037897309323029</v>
      </c>
      <c r="N47" s="229">
        <v>16.40647006273737</v>
      </c>
      <c r="O47" s="229">
        <v>15.34991253697658</v>
      </c>
      <c r="P47" s="229">
        <v>15.64407937765248</v>
      </c>
      <c r="Q47" s="229">
        <v>17.065280483828669</v>
      </c>
      <c r="R47" s="229">
        <v>17.880068517388711</v>
      </c>
      <c r="S47" s="229">
        <v>18.217202567497679</v>
      </c>
      <c r="T47" s="229">
        <v>18.203465294830099</v>
      </c>
      <c r="U47" s="229">
        <v>17.69996835243926</v>
      </c>
      <c r="V47" s="229">
        <v>17.91323486909193</v>
      </c>
      <c r="W47" s="229">
        <v>15.818514251239019</v>
      </c>
      <c r="X47" s="229">
        <v>12.98121286092246</v>
      </c>
      <c r="Y47" s="229">
        <v>12.59274957896835</v>
      </c>
      <c r="DA47" s="73" t="s">
        <v>203</v>
      </c>
    </row>
    <row r="48" spans="1:105" ht="12" customHeight="1" x14ac:dyDescent="0.25">
      <c r="A48" s="64" t="s">
        <v>36</v>
      </c>
      <c r="B48" s="229">
        <v>18.103700336778111</v>
      </c>
      <c r="C48" s="229">
        <v>40.975000566014302</v>
      </c>
      <c r="D48" s="229">
        <v>47.174985485387289</v>
      </c>
      <c r="E48" s="229">
        <v>54.4397829354143</v>
      </c>
      <c r="F48" s="229">
        <v>46.043605220379327</v>
      </c>
      <c r="G48" s="229">
        <v>33.526831503951563</v>
      </c>
      <c r="H48" s="229">
        <v>26.494111242536139</v>
      </c>
      <c r="I48" s="229">
        <v>30.561917460055351</v>
      </c>
      <c r="J48" s="229">
        <v>31.104954651960231</v>
      </c>
      <c r="K48" s="229">
        <v>16.592826111864849</v>
      </c>
      <c r="L48" s="229">
        <v>18.17397852338194</v>
      </c>
      <c r="M48" s="229">
        <v>17.016041333292218</v>
      </c>
      <c r="N48" s="229">
        <v>15.21377557113556</v>
      </c>
      <c r="O48" s="229">
        <v>15.41317628905175</v>
      </c>
      <c r="P48" s="229">
        <v>13.278510793207451</v>
      </c>
      <c r="Q48" s="229">
        <v>11.811684200908809</v>
      </c>
      <c r="R48" s="229">
        <v>11.990118002427931</v>
      </c>
      <c r="S48" s="229">
        <v>12.53269566139843</v>
      </c>
      <c r="T48" s="229">
        <v>12.22300728840858</v>
      </c>
      <c r="U48" s="229">
        <v>10.670750046422681</v>
      </c>
      <c r="V48" s="229">
        <v>9.864715693538967</v>
      </c>
      <c r="W48" s="229">
        <v>12.62208011330554</v>
      </c>
      <c r="X48" s="229">
        <v>11.10396588917208</v>
      </c>
      <c r="Y48" s="229">
        <v>11.57205207559196</v>
      </c>
      <c r="DA48" s="73" t="s">
        <v>204</v>
      </c>
    </row>
    <row r="49" spans="1:105" ht="12" customHeight="1" x14ac:dyDescent="0.25">
      <c r="A49" s="64" t="s">
        <v>38</v>
      </c>
      <c r="B49" s="229">
        <v>0</v>
      </c>
      <c r="C49" s="229">
        <v>0</v>
      </c>
      <c r="D49" s="229">
        <v>0</v>
      </c>
      <c r="E49" s="229">
        <v>0</v>
      </c>
      <c r="F49" s="229">
        <v>0</v>
      </c>
      <c r="G49" s="229">
        <v>0</v>
      </c>
      <c r="H49" s="229">
        <v>0</v>
      </c>
      <c r="I49" s="229">
        <v>0</v>
      </c>
      <c r="J49" s="229">
        <v>0</v>
      </c>
      <c r="K49" s="229">
        <v>0</v>
      </c>
      <c r="L49" s="229">
        <v>0</v>
      </c>
      <c r="M49" s="229">
        <v>0</v>
      </c>
      <c r="N49" s="229">
        <v>0.2223193619943942</v>
      </c>
      <c r="O49" s="229">
        <v>0.2205726112331334</v>
      </c>
      <c r="P49" s="229">
        <v>1.4246623238934</v>
      </c>
      <c r="Q49" s="229">
        <v>1.4148220763486019</v>
      </c>
      <c r="R49" s="229">
        <v>1.4418517783483149</v>
      </c>
      <c r="S49" s="229">
        <v>1.4351751006657441</v>
      </c>
      <c r="T49" s="229">
        <v>1.4126147467170489</v>
      </c>
      <c r="U49" s="229">
        <v>1.4220398791212661</v>
      </c>
      <c r="V49" s="229">
        <v>1.4384088215222799</v>
      </c>
      <c r="W49" s="229">
        <v>1.430726060345628</v>
      </c>
      <c r="X49" s="229">
        <v>1.4337830637200371</v>
      </c>
      <c r="Y49" s="229">
        <v>1.44330436645534</v>
      </c>
      <c r="DA49" s="73" t="s">
        <v>205</v>
      </c>
    </row>
    <row r="50" spans="1:105" ht="12" customHeight="1" x14ac:dyDescent="0.25">
      <c r="A50" s="64" t="s">
        <v>39</v>
      </c>
      <c r="B50" s="229">
        <v>15.4171403869082</v>
      </c>
      <c r="C50" s="229">
        <v>14.9829963498753</v>
      </c>
      <c r="D50" s="229">
        <v>14.48972014614745</v>
      </c>
      <c r="E50" s="229">
        <v>14.239828384794871</v>
      </c>
      <c r="F50" s="229">
        <v>14.28138874445</v>
      </c>
      <c r="G50" s="229">
        <v>13.07417520016001</v>
      </c>
      <c r="H50" s="229">
        <v>26.775045239316551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206</v>
      </c>
    </row>
    <row r="51" spans="1:105" ht="12" customHeight="1" x14ac:dyDescent="0.25">
      <c r="A51" s="61" t="s">
        <v>207</v>
      </c>
      <c r="B51" s="263">
        <v>68.064636804672645</v>
      </c>
      <c r="C51" s="263">
        <v>65.468473206925665</v>
      </c>
      <c r="D51" s="263">
        <v>66.120807789638278</v>
      </c>
      <c r="E51" s="263">
        <v>68.941723707939303</v>
      </c>
      <c r="F51" s="263">
        <v>61.475153816750392</v>
      </c>
      <c r="G51" s="263">
        <v>56.260286853664638</v>
      </c>
      <c r="H51" s="263">
        <v>60.570182967836487</v>
      </c>
      <c r="I51" s="263">
        <v>57.906697690652408</v>
      </c>
      <c r="J51" s="263">
        <v>53.183950172954667</v>
      </c>
      <c r="K51" s="263">
        <v>31.188433590647652</v>
      </c>
      <c r="L51" s="263">
        <v>44.980859477015592</v>
      </c>
      <c r="M51" s="263">
        <v>42.405147683353853</v>
      </c>
      <c r="N51" s="263">
        <v>39.868561300533109</v>
      </c>
      <c r="O51" s="263">
        <v>41.232630729238352</v>
      </c>
      <c r="P51" s="263">
        <v>38.580568300111409</v>
      </c>
      <c r="Q51" s="263">
        <v>37.929885475581067</v>
      </c>
      <c r="R51" s="263">
        <v>38.505170485586262</v>
      </c>
      <c r="S51" s="263">
        <v>38.877423070308659</v>
      </c>
      <c r="T51" s="263">
        <v>37.830330180683831</v>
      </c>
      <c r="U51" s="263">
        <v>32.931762677129598</v>
      </c>
      <c r="V51" s="263">
        <v>31.35215731132601</v>
      </c>
      <c r="W51" s="263">
        <v>33.847515790789167</v>
      </c>
      <c r="X51" s="263">
        <v>35.093413597890972</v>
      </c>
      <c r="Y51" s="263">
        <v>31.641006479201309</v>
      </c>
      <c r="DA51" s="74" t="s">
        <v>208</v>
      </c>
    </row>
    <row r="52" spans="1:105" ht="12" hidden="1" customHeight="1" x14ac:dyDescent="0.25">
      <c r="A52" s="53"/>
      <c r="B52" s="264"/>
      <c r="C52" s="264"/>
      <c r="D52" s="264"/>
      <c r="E52" s="264"/>
      <c r="F52" s="264"/>
      <c r="G52" s="264"/>
      <c r="H52" s="264"/>
      <c r="I52" s="264"/>
      <c r="J52" s="264"/>
      <c r="K52" s="264"/>
      <c r="L52" s="264"/>
      <c r="M52" s="264"/>
      <c r="N52" s="264"/>
      <c r="O52" s="264"/>
      <c r="P52" s="264"/>
      <c r="Q52" s="264"/>
      <c r="R52" s="264"/>
      <c r="S52" s="264"/>
      <c r="T52" s="264"/>
      <c r="U52" s="264"/>
      <c r="V52" s="264"/>
      <c r="W52" s="264"/>
      <c r="X52" s="264"/>
      <c r="Y52" s="264"/>
      <c r="DA52" s="75"/>
    </row>
    <row r="54" spans="1:105" ht="15" customHeight="1" x14ac:dyDescent="0.25">
      <c r="A54" s="34" t="s">
        <v>44</v>
      </c>
      <c r="B54" s="223">
        <v>305.98589936355478</v>
      </c>
      <c r="C54" s="223">
        <v>304.25945421514979</v>
      </c>
      <c r="D54" s="223">
        <v>325.05526938226558</v>
      </c>
      <c r="E54" s="223">
        <v>330.54112861303548</v>
      </c>
      <c r="F54" s="223">
        <v>301.94687923764712</v>
      </c>
      <c r="G54" s="223">
        <v>274.52946651046972</v>
      </c>
      <c r="H54" s="223">
        <v>316.01223418127819</v>
      </c>
      <c r="I54" s="223">
        <v>339.6577379453816</v>
      </c>
      <c r="J54" s="223">
        <v>299.78141096053753</v>
      </c>
      <c r="K54" s="223">
        <v>255.2284583640365</v>
      </c>
      <c r="L54" s="223">
        <v>260.15191916182471</v>
      </c>
      <c r="M54" s="223">
        <v>245.95795159763699</v>
      </c>
      <c r="N54" s="223">
        <v>241.65523015096659</v>
      </c>
      <c r="O54" s="223">
        <v>210.95068435225889</v>
      </c>
      <c r="P54" s="223">
        <v>197.121046470713</v>
      </c>
      <c r="Q54" s="223">
        <v>211.24849747452919</v>
      </c>
      <c r="R54" s="223">
        <v>191.87746201551079</v>
      </c>
      <c r="S54" s="223">
        <v>203.20171835209001</v>
      </c>
      <c r="T54" s="223">
        <v>227.16283337686261</v>
      </c>
      <c r="U54" s="223">
        <v>205.25746951481119</v>
      </c>
      <c r="V54" s="223">
        <v>185.3362179046751</v>
      </c>
      <c r="W54" s="223">
        <v>191.92451302112701</v>
      </c>
      <c r="X54" s="223">
        <v>161.7698556419177</v>
      </c>
      <c r="Y54" s="223">
        <v>151.8338195179326</v>
      </c>
      <c r="DA54" s="89" t="s">
        <v>209</v>
      </c>
    </row>
    <row r="55" spans="1:105" ht="12" customHeight="1" x14ac:dyDescent="0.25">
      <c r="A55" s="55" t="s">
        <v>91</v>
      </c>
      <c r="B55" s="259">
        <v>0.69736578598222376</v>
      </c>
      <c r="C55" s="259">
        <v>0.71637209419545156</v>
      </c>
      <c r="D55" s="259">
        <v>0.76308118549473203</v>
      </c>
      <c r="E55" s="259">
        <v>0.76864939800400345</v>
      </c>
      <c r="F55" s="259">
        <v>0.71182237594869135</v>
      </c>
      <c r="G55" s="259">
        <v>0.65247377759171765</v>
      </c>
      <c r="H55" s="259">
        <v>0.77002358798363735</v>
      </c>
      <c r="I55" s="259">
        <v>0.83409848372153372</v>
      </c>
      <c r="J55" s="259">
        <v>0.73312057932182562</v>
      </c>
      <c r="K55" s="259">
        <v>0.61971800193906257</v>
      </c>
      <c r="L55" s="259">
        <v>0.6506019550534119</v>
      </c>
      <c r="M55" s="259">
        <v>0.61517173916581691</v>
      </c>
      <c r="N55" s="259">
        <v>0.60468043807204985</v>
      </c>
      <c r="O55" s="259">
        <v>0.53081312508279843</v>
      </c>
      <c r="P55" s="259">
        <v>0.49725202579372829</v>
      </c>
      <c r="Q55" s="259">
        <v>0.53265200284551539</v>
      </c>
      <c r="R55" s="259">
        <v>0.48559403045481953</v>
      </c>
      <c r="S55" s="259">
        <v>0.51238674673386753</v>
      </c>
      <c r="T55" s="259">
        <v>0.56878100649796204</v>
      </c>
      <c r="U55" s="259">
        <v>0.51151943160218205</v>
      </c>
      <c r="V55" s="259">
        <v>0.46380562895428012</v>
      </c>
      <c r="W55" s="259">
        <v>0.47805849532411993</v>
      </c>
      <c r="X55" s="259">
        <v>0.41072739227537702</v>
      </c>
      <c r="Y55" s="259">
        <v>0.38214860620079211</v>
      </c>
      <c r="DA55" s="67" t="s">
        <v>210</v>
      </c>
    </row>
    <row r="56" spans="1:105" ht="12" customHeight="1" x14ac:dyDescent="0.25">
      <c r="A56" s="173" t="s">
        <v>92</v>
      </c>
      <c r="B56" s="224">
        <v>0.51527942079101552</v>
      </c>
      <c r="C56" s="224">
        <v>0.52932306859299882</v>
      </c>
      <c r="D56" s="224">
        <v>0.56383613762242979</v>
      </c>
      <c r="E56" s="224">
        <v>0.56795045664164789</v>
      </c>
      <c r="F56" s="224">
        <v>0.52596130891095372</v>
      </c>
      <c r="G56" s="224">
        <v>0.48210898348740638</v>
      </c>
      <c r="H56" s="224">
        <v>0.56896583742314877</v>
      </c>
      <c r="I56" s="224">
        <v>0.61631039579801228</v>
      </c>
      <c r="J56" s="224">
        <v>0.54169842437976079</v>
      </c>
      <c r="K56" s="224">
        <v>0.45790593618406372</v>
      </c>
      <c r="L56" s="224">
        <v>0.48072590497574258</v>
      </c>
      <c r="M56" s="224">
        <v>0.45454672973079302</v>
      </c>
      <c r="N56" s="224">
        <v>0.44679476991342643</v>
      </c>
      <c r="O56" s="224">
        <v>0.39221465282483109</v>
      </c>
      <c r="P56" s="224">
        <v>0.36741655668877732</v>
      </c>
      <c r="Q56" s="224">
        <v>0.39357338863826608</v>
      </c>
      <c r="R56" s="224">
        <v>0.35880253345080559</v>
      </c>
      <c r="S56" s="224">
        <v>0.37859951174138923</v>
      </c>
      <c r="T56" s="224">
        <v>0.42026889399571371</v>
      </c>
      <c r="U56" s="224">
        <v>0.37795865776248527</v>
      </c>
      <c r="V56" s="224">
        <v>0.34270321350876559</v>
      </c>
      <c r="W56" s="224">
        <v>0.35323457147798221</v>
      </c>
      <c r="X56" s="224">
        <v>0.30348402093826748</v>
      </c>
      <c r="Y56" s="224">
        <v>0.2823673263262983</v>
      </c>
      <c r="DA56" s="177" t="s">
        <v>211</v>
      </c>
    </row>
    <row r="57" spans="1:105" ht="12" customHeight="1" x14ac:dyDescent="0.25">
      <c r="A57" s="173" t="s">
        <v>93</v>
      </c>
      <c r="B57" s="224">
        <v>12.881985519775389</v>
      </c>
      <c r="C57" s="224">
        <v>13.233076714824969</v>
      </c>
      <c r="D57" s="224">
        <v>14.09590344056074</v>
      </c>
      <c r="E57" s="224">
        <v>14.198761416041201</v>
      </c>
      <c r="F57" s="224">
        <v>13.149032722773841</v>
      </c>
      <c r="G57" s="224">
        <v>12.05272458718516</v>
      </c>
      <c r="H57" s="224">
        <v>14.22414593557872</v>
      </c>
      <c r="I57" s="224">
        <v>15.40775989495031</v>
      </c>
      <c r="J57" s="224">
        <v>13.54246060949402</v>
      </c>
      <c r="K57" s="224">
        <v>11.44764840460159</v>
      </c>
      <c r="L57" s="224">
        <v>12.018147624393571</v>
      </c>
      <c r="M57" s="224">
        <v>11.36366824326983</v>
      </c>
      <c r="N57" s="224">
        <v>11.16986924783566</v>
      </c>
      <c r="O57" s="224">
        <v>9.805366320620772</v>
      </c>
      <c r="P57" s="224">
        <v>9.1854139172194351</v>
      </c>
      <c r="Q57" s="224">
        <v>9.8393347159566478</v>
      </c>
      <c r="R57" s="224">
        <v>8.9700633362701421</v>
      </c>
      <c r="S57" s="224">
        <v>9.4649877935347302</v>
      </c>
      <c r="T57" s="224">
        <v>10.50672234989284</v>
      </c>
      <c r="U57" s="224">
        <v>9.4489664440621297</v>
      </c>
      <c r="V57" s="224">
        <v>8.5675803377191393</v>
      </c>
      <c r="W57" s="224">
        <v>8.8308642869495522</v>
      </c>
      <c r="X57" s="224">
        <v>7.5871005234566873</v>
      </c>
      <c r="Y57" s="224">
        <v>7.0591831581574596</v>
      </c>
      <c r="DA57" s="177" t="s">
        <v>212</v>
      </c>
    </row>
    <row r="58" spans="1:105" ht="12" customHeight="1" x14ac:dyDescent="0.25">
      <c r="A58" s="173" t="s">
        <v>94</v>
      </c>
      <c r="B58" s="224">
        <v>0.32204963799438491</v>
      </c>
      <c r="C58" s="224">
        <v>0.3308269178706244</v>
      </c>
      <c r="D58" s="224">
        <v>0.35239758601401883</v>
      </c>
      <c r="E58" s="224">
        <v>0.35496903540103009</v>
      </c>
      <c r="F58" s="224">
        <v>0.32872581806934609</v>
      </c>
      <c r="G58" s="224">
        <v>0.30131811467962921</v>
      </c>
      <c r="H58" s="224">
        <v>0.35560364838946812</v>
      </c>
      <c r="I58" s="224">
        <v>0.38519399737375781</v>
      </c>
      <c r="J58" s="224">
        <v>0.33856151523735067</v>
      </c>
      <c r="K58" s="224">
        <v>0.2861912101150399</v>
      </c>
      <c r="L58" s="224">
        <v>0.30045369060983917</v>
      </c>
      <c r="M58" s="224">
        <v>0.28409170608174578</v>
      </c>
      <c r="N58" s="224">
        <v>0.27924673119589161</v>
      </c>
      <c r="O58" s="224">
        <v>0.24513415801551949</v>
      </c>
      <c r="P58" s="224">
        <v>0.2296353479304859</v>
      </c>
      <c r="Q58" s="224">
        <v>0.24598336789891631</v>
      </c>
      <c r="R58" s="224">
        <v>0.22425158340675361</v>
      </c>
      <c r="S58" s="224">
        <v>0.23662469483836829</v>
      </c>
      <c r="T58" s="224">
        <v>0.2626680587473213</v>
      </c>
      <c r="U58" s="224">
        <v>0.23622416110155339</v>
      </c>
      <c r="V58" s="224">
        <v>0.2141895084429786</v>
      </c>
      <c r="W58" s="224">
        <v>0.22077160717373889</v>
      </c>
      <c r="X58" s="224">
        <v>0.1896775130864172</v>
      </c>
      <c r="Y58" s="224">
        <v>0.17647957895393651</v>
      </c>
      <c r="DA58" s="177" t="s">
        <v>213</v>
      </c>
    </row>
    <row r="59" spans="1:105" ht="12" customHeight="1" x14ac:dyDescent="0.25">
      <c r="A59" s="56" t="s">
        <v>95</v>
      </c>
      <c r="B59" s="260">
        <v>0.47980032634829223</v>
      </c>
      <c r="C59" s="260">
        <v>0.49385278229518109</v>
      </c>
      <c r="D59" s="260">
        <v>0.53026015704632301</v>
      </c>
      <c r="E59" s="260">
        <v>0.53575121242697787</v>
      </c>
      <c r="F59" s="260">
        <v>0.4933582820107365</v>
      </c>
      <c r="G59" s="260">
        <v>0.44812781829626053</v>
      </c>
      <c r="H59" s="260">
        <v>0.51481912303207333</v>
      </c>
      <c r="I59" s="260">
        <v>0.55814594700430442</v>
      </c>
      <c r="J59" s="260">
        <v>0.49295375069663749</v>
      </c>
      <c r="K59" s="260">
        <v>0.42148323560147399</v>
      </c>
      <c r="L59" s="260">
        <v>0.44399237614064208</v>
      </c>
      <c r="M59" s="260">
        <v>0.42185843149532692</v>
      </c>
      <c r="N59" s="260">
        <v>0.42132300351586011</v>
      </c>
      <c r="O59" s="260">
        <v>0.37322880813055542</v>
      </c>
      <c r="P59" s="260">
        <v>0.36516064452684932</v>
      </c>
      <c r="Q59" s="260">
        <v>0.40778612948454601</v>
      </c>
      <c r="R59" s="260">
        <v>0.38701371270291429</v>
      </c>
      <c r="S59" s="260">
        <v>0.41524106189366022</v>
      </c>
      <c r="T59" s="260">
        <v>0.45762424161175907</v>
      </c>
      <c r="U59" s="260">
        <v>0.42136780424469</v>
      </c>
      <c r="V59" s="260">
        <v>0.38416804509425828</v>
      </c>
      <c r="W59" s="260">
        <v>0.35788513531069882</v>
      </c>
      <c r="X59" s="260">
        <v>0.27840094063357151</v>
      </c>
      <c r="Y59" s="260">
        <v>0.26275982681512827</v>
      </c>
      <c r="DA59" s="68" t="s">
        <v>214</v>
      </c>
    </row>
    <row r="60" spans="1:105" ht="12" customHeight="1" x14ac:dyDescent="0.25">
      <c r="A60" s="37" t="s">
        <v>159</v>
      </c>
      <c r="B60" s="226">
        <v>1.1055661594764329E-2</v>
      </c>
      <c r="C60" s="226">
        <v>1.028368198350592E-2</v>
      </c>
      <c r="D60" s="226">
        <v>1.6698541041369461E-2</v>
      </c>
      <c r="E60" s="226">
        <v>1.098400870362176E-2</v>
      </c>
      <c r="F60" s="226">
        <v>8.1063737705489788E-3</v>
      </c>
      <c r="G60" s="226">
        <v>7.6043562414366463E-3</v>
      </c>
      <c r="H60" s="226">
        <v>6.7781779167939444E-3</v>
      </c>
      <c r="I60" s="226">
        <v>6.7520512102992661E-3</v>
      </c>
      <c r="J60" s="226">
        <v>8.2591156202094437E-3</v>
      </c>
      <c r="K60" s="226">
        <v>1.0510730455433539E-2</v>
      </c>
      <c r="L60" s="226">
        <v>8.9078916623101263E-3</v>
      </c>
      <c r="M60" s="226">
        <v>8.7836973613426312E-3</v>
      </c>
      <c r="N60" s="226">
        <v>9.1383931724157083E-3</v>
      </c>
      <c r="O60" s="226">
        <v>8.8649172204133039E-3</v>
      </c>
      <c r="P60" s="226">
        <v>6.9516748735436442E-3</v>
      </c>
      <c r="Q60" s="226">
        <v>7.5389756415309098E-3</v>
      </c>
      <c r="R60" s="226">
        <v>5.4219435597922302E-3</v>
      </c>
      <c r="S60" s="226">
        <v>5.6731644407919616E-3</v>
      </c>
      <c r="T60" s="226">
        <v>6.2248163550222401E-3</v>
      </c>
      <c r="U60" s="226">
        <v>5.991675080522469E-3</v>
      </c>
      <c r="V60" s="226">
        <v>5.2377458604960158E-3</v>
      </c>
      <c r="W60" s="226">
        <v>6.130783186550413E-3</v>
      </c>
      <c r="X60" s="226">
        <v>6.6606297801363162E-3</v>
      </c>
      <c r="Y60" s="226">
        <v>5.9649670866646397E-3</v>
      </c>
      <c r="DA60" s="69" t="s">
        <v>215</v>
      </c>
    </row>
    <row r="61" spans="1:105" ht="12" customHeight="1" x14ac:dyDescent="0.25">
      <c r="A61" s="37" t="s">
        <v>35</v>
      </c>
      <c r="B61" s="226">
        <v>0.28252695144474588</v>
      </c>
      <c r="C61" s="226">
        <v>0.27930995352319449</v>
      </c>
      <c r="D61" s="226">
        <v>0.30112698557555451</v>
      </c>
      <c r="E61" s="226">
        <v>0.30624340495260161</v>
      </c>
      <c r="F61" s="226">
        <v>0.30236426860302362</v>
      </c>
      <c r="G61" s="226">
        <v>0.27080527011252131</v>
      </c>
      <c r="H61" s="226">
        <v>0.28694154872322691</v>
      </c>
      <c r="I61" s="226">
        <v>0.30802814909516341</v>
      </c>
      <c r="J61" s="226">
        <v>0.28267937301154311</v>
      </c>
      <c r="K61" s="226">
        <v>0.22639928450289609</v>
      </c>
      <c r="L61" s="226">
        <v>0.2092290515585819</v>
      </c>
      <c r="M61" s="226">
        <v>0.19953747251000981</v>
      </c>
      <c r="N61" s="226">
        <v>0.18768524660543001</v>
      </c>
      <c r="O61" s="226">
        <v>0.15128504208819271</v>
      </c>
      <c r="P61" s="226">
        <v>0.14139172611925119</v>
      </c>
      <c r="Q61" s="226">
        <v>0.15165975969590509</v>
      </c>
      <c r="R61" s="226">
        <v>0.13454246919963939</v>
      </c>
      <c r="S61" s="226">
        <v>0.1426772514167628</v>
      </c>
      <c r="T61" s="226">
        <v>0.16723118943901291</v>
      </c>
      <c r="U61" s="226">
        <v>0.15813552035793019</v>
      </c>
      <c r="V61" s="226">
        <v>0.1440410824574711</v>
      </c>
      <c r="W61" s="226">
        <v>0.15528132758744581</v>
      </c>
      <c r="X61" s="226">
        <v>0.1163826236955272</v>
      </c>
      <c r="Y61" s="226">
        <v>0.1181113385312868</v>
      </c>
      <c r="DA61" s="69" t="s">
        <v>216</v>
      </c>
    </row>
    <row r="62" spans="1:105" ht="12" customHeight="1" x14ac:dyDescent="0.25">
      <c r="A62" s="37" t="s">
        <v>96</v>
      </c>
      <c r="B62" s="226">
        <v>0</v>
      </c>
      <c r="C62" s="226">
        <v>0</v>
      </c>
      <c r="D62" s="226">
        <v>0</v>
      </c>
      <c r="E62" s="226">
        <v>0</v>
      </c>
      <c r="F62" s="226">
        <v>0</v>
      </c>
      <c r="G62" s="226">
        <v>0</v>
      </c>
      <c r="H62" s="226">
        <v>0</v>
      </c>
      <c r="I62" s="226">
        <v>0</v>
      </c>
      <c r="J62" s="226">
        <v>0</v>
      </c>
      <c r="K62" s="226">
        <v>0</v>
      </c>
      <c r="L62" s="226">
        <v>0</v>
      </c>
      <c r="M62" s="226">
        <v>0</v>
      </c>
      <c r="N62" s="226">
        <v>0</v>
      </c>
      <c r="O62" s="226">
        <v>0</v>
      </c>
      <c r="P62" s="226">
        <v>0</v>
      </c>
      <c r="Q62" s="226">
        <v>0</v>
      </c>
      <c r="R62" s="226">
        <v>0</v>
      </c>
      <c r="S62" s="226">
        <v>0</v>
      </c>
      <c r="T62" s="226">
        <v>0</v>
      </c>
      <c r="U62" s="226">
        <v>0</v>
      </c>
      <c r="V62" s="226">
        <v>0</v>
      </c>
      <c r="W62" s="226">
        <v>0</v>
      </c>
      <c r="X62" s="226">
        <v>0</v>
      </c>
      <c r="Y62" s="226">
        <v>0</v>
      </c>
      <c r="DA62" s="69" t="s">
        <v>217</v>
      </c>
    </row>
    <row r="63" spans="1:105" ht="12" customHeight="1" x14ac:dyDescent="0.25">
      <c r="A63" s="37" t="s">
        <v>78</v>
      </c>
      <c r="B63" s="226">
        <v>0</v>
      </c>
      <c r="C63" s="226">
        <v>0</v>
      </c>
      <c r="D63" s="226">
        <v>0</v>
      </c>
      <c r="E63" s="226">
        <v>0</v>
      </c>
      <c r="F63" s="226">
        <v>0</v>
      </c>
      <c r="G63" s="226">
        <v>0</v>
      </c>
      <c r="H63" s="226">
        <v>0</v>
      </c>
      <c r="I63" s="226">
        <v>0</v>
      </c>
      <c r="J63" s="226">
        <v>0</v>
      </c>
      <c r="K63" s="226">
        <v>0</v>
      </c>
      <c r="L63" s="226">
        <v>3.1507889173380613E-2</v>
      </c>
      <c r="M63" s="226">
        <v>3.3373977218285993E-2</v>
      </c>
      <c r="N63" s="226">
        <v>4.5604290008321433E-2</v>
      </c>
      <c r="O63" s="226">
        <v>5.1653315304842788E-2</v>
      </c>
      <c r="P63" s="226">
        <v>7.8023261816643499E-2</v>
      </c>
      <c r="Q63" s="226">
        <v>0.1111925850167884</v>
      </c>
      <c r="R63" s="226">
        <v>0.13004355094761569</v>
      </c>
      <c r="S63" s="226">
        <v>0.1462637828515003</v>
      </c>
      <c r="T63" s="226">
        <v>0.15140551297772969</v>
      </c>
      <c r="U63" s="226">
        <v>0.1483879014498336</v>
      </c>
      <c r="V63" s="226">
        <v>0.14007674423073671</v>
      </c>
      <c r="W63" s="226">
        <v>7.8658352897810521E-2</v>
      </c>
      <c r="X63" s="226">
        <v>2.5470932671053839E-2</v>
      </c>
      <c r="Y63" s="226">
        <v>2.637866635327632E-2</v>
      </c>
      <c r="DA63" s="69" t="s">
        <v>218</v>
      </c>
    </row>
    <row r="64" spans="1:105" ht="12" customHeight="1" x14ac:dyDescent="0.25">
      <c r="A64" s="37" t="s">
        <v>40</v>
      </c>
      <c r="B64" s="226">
        <v>0.1862177133087819</v>
      </c>
      <c r="C64" s="226">
        <v>0.2042591467884807</v>
      </c>
      <c r="D64" s="226">
        <v>0.21243463042939911</v>
      </c>
      <c r="E64" s="226">
        <v>0.21852379877075451</v>
      </c>
      <c r="F64" s="226">
        <v>0.18288763963716401</v>
      </c>
      <c r="G64" s="226">
        <v>0.1697181919423025</v>
      </c>
      <c r="H64" s="226">
        <v>0.22109939639205251</v>
      </c>
      <c r="I64" s="226">
        <v>0.24336574669884181</v>
      </c>
      <c r="J64" s="226">
        <v>0.20201526206488499</v>
      </c>
      <c r="K64" s="226">
        <v>0.18457322064314441</v>
      </c>
      <c r="L64" s="226">
        <v>0.19434754374636951</v>
      </c>
      <c r="M64" s="226">
        <v>0.18016328440568849</v>
      </c>
      <c r="N64" s="226">
        <v>0.17889507372969299</v>
      </c>
      <c r="O64" s="226">
        <v>0.16142553351710651</v>
      </c>
      <c r="P64" s="226">
        <v>0.13879398171741089</v>
      </c>
      <c r="Q64" s="226">
        <v>0.13739480913032159</v>
      </c>
      <c r="R64" s="226">
        <v>0.11700574899586701</v>
      </c>
      <c r="S64" s="226">
        <v>0.1206268631846051</v>
      </c>
      <c r="T64" s="226">
        <v>0.1327627228399943</v>
      </c>
      <c r="U64" s="226">
        <v>0.10885270735640371</v>
      </c>
      <c r="V64" s="226">
        <v>9.4812472545554582E-2</v>
      </c>
      <c r="W64" s="226">
        <v>0.117814671638892</v>
      </c>
      <c r="X64" s="226">
        <v>0.12988675448685411</v>
      </c>
      <c r="Y64" s="226">
        <v>0.1123048548439006</v>
      </c>
      <c r="DA64" s="69" t="s">
        <v>219</v>
      </c>
    </row>
    <row r="65" spans="1:105" ht="12" customHeight="1" x14ac:dyDescent="0.25">
      <c r="A65" s="57" t="s">
        <v>220</v>
      </c>
      <c r="B65" s="261">
        <v>33.737394835395527</v>
      </c>
      <c r="C65" s="261">
        <v>35.922750367182573</v>
      </c>
      <c r="D65" s="261">
        <v>38.819872869491348</v>
      </c>
      <c r="E65" s="261">
        <v>41.214032560710272</v>
      </c>
      <c r="F65" s="261">
        <v>35.531562525986011</v>
      </c>
      <c r="G65" s="261">
        <v>31.387535427824069</v>
      </c>
      <c r="H65" s="261">
        <v>33.496339345333347</v>
      </c>
      <c r="I65" s="261">
        <v>35.962468614629387</v>
      </c>
      <c r="J65" s="261">
        <v>32.122087431933011</v>
      </c>
      <c r="K65" s="261">
        <v>27.496670060472489</v>
      </c>
      <c r="L65" s="261">
        <v>26.035183871559909</v>
      </c>
      <c r="M65" s="261">
        <v>24.551025593398411</v>
      </c>
      <c r="N65" s="261">
        <v>24.019869245235618</v>
      </c>
      <c r="O65" s="261">
        <v>20.794730182076361</v>
      </c>
      <c r="P65" s="261">
        <v>19.160856773609321</v>
      </c>
      <c r="Q65" s="261">
        <v>20.37378757134082</v>
      </c>
      <c r="R65" s="261">
        <v>18.387547229034951</v>
      </c>
      <c r="S65" s="261">
        <v>19.647596772179721</v>
      </c>
      <c r="T65" s="261">
        <v>22.19005291748498</v>
      </c>
      <c r="U65" s="261">
        <v>20.08363659734864</v>
      </c>
      <c r="V65" s="261">
        <v>17.904584341576449</v>
      </c>
      <c r="W65" s="261">
        <v>19.07177967188051</v>
      </c>
      <c r="X65" s="261">
        <v>15.496538424204809</v>
      </c>
      <c r="Y65" s="261">
        <v>14.920946897812829</v>
      </c>
      <c r="DA65" s="70" t="s">
        <v>221</v>
      </c>
    </row>
    <row r="66" spans="1:105" ht="12" customHeight="1" x14ac:dyDescent="0.25">
      <c r="A66" s="18" t="s">
        <v>28</v>
      </c>
      <c r="B66" s="230">
        <v>0</v>
      </c>
      <c r="C66" s="230">
        <v>0</v>
      </c>
      <c r="D66" s="230">
        <v>0</v>
      </c>
      <c r="E66" s="230">
        <v>0</v>
      </c>
      <c r="F66" s="230">
        <v>0</v>
      </c>
      <c r="G66" s="230">
        <v>1.696202253828285</v>
      </c>
      <c r="H66" s="230">
        <v>5.9493727977957413E-2</v>
      </c>
      <c r="I66" s="230">
        <v>0</v>
      </c>
      <c r="J66" s="230">
        <v>0</v>
      </c>
      <c r="K66" s="230">
        <v>0</v>
      </c>
      <c r="L66" s="230">
        <v>0</v>
      </c>
      <c r="M66" s="230">
        <v>0</v>
      </c>
      <c r="N66" s="230">
        <v>0</v>
      </c>
      <c r="O66" s="230">
        <v>0</v>
      </c>
      <c r="P66" s="230">
        <v>0</v>
      </c>
      <c r="Q66" s="230">
        <v>0.35075471987585799</v>
      </c>
      <c r="R66" s="230">
        <v>0.28322660884377782</v>
      </c>
      <c r="S66" s="230">
        <v>0.40470388240286409</v>
      </c>
      <c r="T66" s="230">
        <v>0.48279043135060218</v>
      </c>
      <c r="U66" s="230">
        <v>0.46448484248330091</v>
      </c>
      <c r="V66" s="230">
        <v>0.2011818648456149</v>
      </c>
      <c r="W66" s="230">
        <v>0.1863553498264614</v>
      </c>
      <c r="X66" s="230">
        <v>0.13292477906925859</v>
      </c>
      <c r="Y66" s="230">
        <v>0.1236985135018434</v>
      </c>
      <c r="DA66" s="71" t="s">
        <v>222</v>
      </c>
    </row>
    <row r="67" spans="1:105" ht="12" customHeight="1" x14ac:dyDescent="0.25">
      <c r="A67" s="18" t="s">
        <v>32</v>
      </c>
      <c r="B67" s="230">
        <v>0.17827277266049751</v>
      </c>
      <c r="C67" s="230">
        <v>0.33686880246435502</v>
      </c>
      <c r="D67" s="230">
        <v>0.41898907770416183</v>
      </c>
      <c r="E67" s="230">
        <v>0.20530608823471391</v>
      </c>
      <c r="F67" s="230">
        <v>0.25491154684942119</v>
      </c>
      <c r="G67" s="230">
        <v>0.19613223616662701</v>
      </c>
      <c r="H67" s="230">
        <v>0.16528537512952801</v>
      </c>
      <c r="I67" s="230">
        <v>0.44818879419283519</v>
      </c>
      <c r="J67" s="230">
        <v>4.1928044438646457E-2</v>
      </c>
      <c r="K67" s="230">
        <v>0</v>
      </c>
      <c r="L67" s="230">
        <v>0</v>
      </c>
      <c r="M67" s="230">
        <v>0</v>
      </c>
      <c r="N67" s="230">
        <v>0.1169244661408035</v>
      </c>
      <c r="O67" s="230">
        <v>8.0570539215233911E-2</v>
      </c>
      <c r="P67" s="230">
        <v>7.8647500976874951E-2</v>
      </c>
      <c r="Q67" s="230">
        <v>5.5044492101606883E-2</v>
      </c>
      <c r="R67" s="230">
        <v>4.8793400529687808E-2</v>
      </c>
      <c r="S67" s="230">
        <v>5.2156873327537767E-2</v>
      </c>
      <c r="T67" s="230">
        <v>4.3276302502754029E-2</v>
      </c>
      <c r="U67" s="230">
        <v>3.3533349862736372E-2</v>
      </c>
      <c r="V67" s="230">
        <v>3.1729223953049238E-2</v>
      </c>
      <c r="W67" s="230">
        <v>2.966950601047114E-2</v>
      </c>
      <c r="X67" s="230">
        <v>3.6535790505196043E-2</v>
      </c>
      <c r="Y67" s="230">
        <v>2.1679818479520521E-2</v>
      </c>
      <c r="DA67" s="71" t="s">
        <v>223</v>
      </c>
    </row>
    <row r="68" spans="1:105" ht="12" customHeight="1" x14ac:dyDescent="0.25">
      <c r="A68" s="18" t="s">
        <v>35</v>
      </c>
      <c r="B68" s="230">
        <v>11.892410621327709</v>
      </c>
      <c r="C68" s="230">
        <v>11.166785539908281</v>
      </c>
      <c r="D68" s="230">
        <v>11.9384337570679</v>
      </c>
      <c r="E68" s="230">
        <v>11.094113751757581</v>
      </c>
      <c r="F68" s="230">
        <v>11.493602900931529</v>
      </c>
      <c r="G68" s="230">
        <v>10.85081624210037</v>
      </c>
      <c r="H68" s="230">
        <v>13.916144390177839</v>
      </c>
      <c r="I68" s="230">
        <v>15.4154703520453</v>
      </c>
      <c r="J68" s="230">
        <v>13.53978782034509</v>
      </c>
      <c r="K68" s="230">
        <v>11.975989221823109</v>
      </c>
      <c r="L68" s="230">
        <v>13.159097873688211</v>
      </c>
      <c r="M68" s="230">
        <v>12.633355783703809</v>
      </c>
      <c r="N68" s="230">
        <v>12.4022739250761</v>
      </c>
      <c r="O68" s="230">
        <v>10.33578066861301</v>
      </c>
      <c r="P68" s="230">
        <v>10.32146826402866</v>
      </c>
      <c r="Q68" s="230">
        <v>11.8003857320387</v>
      </c>
      <c r="R68" s="230">
        <v>10.80790250810613</v>
      </c>
      <c r="S68" s="230">
        <v>11.36919292638521</v>
      </c>
      <c r="T68" s="230">
        <v>12.9610693307466</v>
      </c>
      <c r="U68" s="230">
        <v>12.219106370792639</v>
      </c>
      <c r="V68" s="230">
        <v>11.395975120378949</v>
      </c>
      <c r="W68" s="230">
        <v>10.487475136852</v>
      </c>
      <c r="X68" s="230">
        <v>8.2608504687185036</v>
      </c>
      <c r="Y68" s="230">
        <v>7.6998370396836444</v>
      </c>
      <c r="DA68" s="71" t="s">
        <v>224</v>
      </c>
    </row>
    <row r="69" spans="1:105" ht="12" customHeight="1" x14ac:dyDescent="0.25">
      <c r="A69" s="18" t="s">
        <v>36</v>
      </c>
      <c r="B69" s="230">
        <v>21.66671144140733</v>
      </c>
      <c r="C69" s="230">
        <v>24.419096024809939</v>
      </c>
      <c r="D69" s="230">
        <v>26.462450034719289</v>
      </c>
      <c r="E69" s="230">
        <v>29.914612720717979</v>
      </c>
      <c r="F69" s="230">
        <v>23.783048078205059</v>
      </c>
      <c r="G69" s="230">
        <v>18.644384695728789</v>
      </c>
      <c r="H69" s="230">
        <v>19.355415852048019</v>
      </c>
      <c r="I69" s="230">
        <v>20.098809468391249</v>
      </c>
      <c r="J69" s="230">
        <v>18.540371567149279</v>
      </c>
      <c r="K69" s="230">
        <v>15.52068083864938</v>
      </c>
      <c r="L69" s="230">
        <v>12.876085997871691</v>
      </c>
      <c r="M69" s="230">
        <v>11.917669809694599</v>
      </c>
      <c r="N69" s="230">
        <v>11.500670854018709</v>
      </c>
      <c r="O69" s="230">
        <v>10.37837897424812</v>
      </c>
      <c r="P69" s="230">
        <v>8.7607410086037802</v>
      </c>
      <c r="Q69" s="230">
        <v>8.1676026273246567</v>
      </c>
      <c r="R69" s="230">
        <v>7.2476247115553489</v>
      </c>
      <c r="S69" s="230">
        <v>7.8215430900641074</v>
      </c>
      <c r="T69" s="230">
        <v>8.7029168528850285</v>
      </c>
      <c r="U69" s="230">
        <v>7.366512034209963</v>
      </c>
      <c r="V69" s="230">
        <v>6.2756981323988317</v>
      </c>
      <c r="W69" s="230">
        <v>8.3682796791915788</v>
      </c>
      <c r="X69" s="230">
        <v>7.0662273859118523</v>
      </c>
      <c r="Y69" s="230">
        <v>7.0757315261478197</v>
      </c>
      <c r="DA69" s="71" t="s">
        <v>225</v>
      </c>
    </row>
    <row r="70" spans="1:105" ht="12" hidden="1" customHeight="1" x14ac:dyDescent="0.25">
      <c r="A70" s="54"/>
      <c r="B70" s="265"/>
      <c r="C70" s="265"/>
      <c r="D70" s="265"/>
      <c r="E70" s="265"/>
      <c r="F70" s="265"/>
      <c r="G70" s="265"/>
      <c r="H70" s="265"/>
      <c r="I70" s="265"/>
      <c r="J70" s="265"/>
      <c r="K70" s="265"/>
      <c r="L70" s="265"/>
      <c r="M70" s="265"/>
      <c r="N70" s="265"/>
      <c r="O70" s="265"/>
      <c r="P70" s="265"/>
      <c r="Q70" s="265"/>
      <c r="R70" s="265"/>
      <c r="S70" s="265"/>
      <c r="T70" s="265"/>
      <c r="U70" s="265"/>
      <c r="V70" s="265"/>
      <c r="W70" s="265"/>
      <c r="X70" s="265"/>
      <c r="Y70" s="265"/>
      <c r="DA70" s="176"/>
    </row>
    <row r="71" spans="1:105" ht="12" customHeight="1" x14ac:dyDescent="0.25">
      <c r="A71" s="57" t="s">
        <v>226</v>
      </c>
      <c r="B71" s="261">
        <v>95.675249928213375</v>
      </c>
      <c r="C71" s="261">
        <v>98.282824496776399</v>
      </c>
      <c r="D71" s="261">
        <v>104.69108838612691</v>
      </c>
      <c r="E71" s="261">
        <v>105.45502050638081</v>
      </c>
      <c r="F71" s="261">
        <v>97.658624917285138</v>
      </c>
      <c r="G71" s="261">
        <v>89.516281121776117</v>
      </c>
      <c r="H71" s="261">
        <v>105.64355279803191</v>
      </c>
      <c r="I71" s="261">
        <v>114.434321985558</v>
      </c>
      <c r="J71" s="261">
        <v>100.58063653831189</v>
      </c>
      <c r="K71" s="261">
        <v>85.022345392270509</v>
      </c>
      <c r="L71" s="261">
        <v>89.259476023542902</v>
      </c>
      <c r="M71" s="261">
        <v>84.398619887215858</v>
      </c>
      <c r="N71" s="261">
        <v>82.959263563182063</v>
      </c>
      <c r="O71" s="261">
        <v>72.825021571630813</v>
      </c>
      <c r="P71" s="261">
        <v>68.220599291543195</v>
      </c>
      <c r="Q71" s="261">
        <v>73.077306804247399</v>
      </c>
      <c r="R71" s="261">
        <v>66.621178098057115</v>
      </c>
      <c r="S71" s="261">
        <v>70.297010606305463</v>
      </c>
      <c r="T71" s="261">
        <v>78.034033279201367</v>
      </c>
      <c r="U71" s="261">
        <v>70.178019119113912</v>
      </c>
      <c r="V71" s="261">
        <v>63.631913638854783</v>
      </c>
      <c r="W71" s="261">
        <v>65.587338724998304</v>
      </c>
      <c r="X71" s="261">
        <v>56.349833470768708</v>
      </c>
      <c r="Y71" s="261">
        <v>52.428960730389427</v>
      </c>
      <c r="DA71" s="70" t="s">
        <v>227</v>
      </c>
    </row>
    <row r="72" spans="1:105" ht="12" customHeight="1" x14ac:dyDescent="0.25">
      <c r="A72" s="57" t="s">
        <v>179</v>
      </c>
      <c r="B72" s="261">
        <v>118.32127684008</v>
      </c>
      <c r="C72" s="261">
        <v>121.880183393954</v>
      </c>
      <c r="D72" s="261">
        <v>130.90355531000299</v>
      </c>
      <c r="E72" s="261">
        <v>132.15981131323079</v>
      </c>
      <c r="F72" s="261">
        <v>121.721149716691</v>
      </c>
      <c r="G72" s="261">
        <v>110.5276028008238</v>
      </c>
      <c r="H72" s="261">
        <v>126.91459220104559</v>
      </c>
      <c r="I72" s="261">
        <v>137.67240538101731</v>
      </c>
      <c r="J72" s="261">
        <v>121.4893338885411</v>
      </c>
      <c r="K72" s="261">
        <v>103.86374477644139</v>
      </c>
      <c r="L72" s="261">
        <v>105.46592156994851</v>
      </c>
      <c r="M72" s="261">
        <v>99.768875362463689</v>
      </c>
      <c r="N72" s="261">
        <v>98.073866200705851</v>
      </c>
      <c r="O72" s="261">
        <v>85.39435373620023</v>
      </c>
      <c r="P72" s="261">
        <v>79.824067863634326</v>
      </c>
      <c r="Q72" s="261">
        <v>85.736838206080009</v>
      </c>
      <c r="R72" s="261">
        <v>77.753421515593033</v>
      </c>
      <c r="S72" s="261">
        <v>82.402620687982278</v>
      </c>
      <c r="T72" s="261">
        <v>92.296073926207583</v>
      </c>
      <c r="U72" s="261">
        <v>83.62265175659968</v>
      </c>
      <c r="V72" s="261">
        <v>75.504325920983405</v>
      </c>
      <c r="W72" s="261">
        <v>77.927127765854507</v>
      </c>
      <c r="X72" s="261">
        <v>65.400250770791857</v>
      </c>
      <c r="Y72" s="261">
        <v>61.424403056224278</v>
      </c>
      <c r="DA72" s="70" t="s">
        <v>228</v>
      </c>
    </row>
    <row r="73" spans="1:105" ht="12" customHeight="1" x14ac:dyDescent="0.25">
      <c r="A73" s="60" t="s">
        <v>181</v>
      </c>
      <c r="B73" s="262">
        <v>72.800822391821853</v>
      </c>
      <c r="C73" s="262">
        <v>72.315787126350827</v>
      </c>
      <c r="D73" s="262">
        <v>79.485313226758009</v>
      </c>
      <c r="E73" s="262">
        <v>78.818332364745189</v>
      </c>
      <c r="F73" s="262">
        <v>77.204285780724931</v>
      </c>
      <c r="G73" s="262">
        <v>69.12008786785627</v>
      </c>
      <c r="H73" s="262">
        <v>72.767029274569325</v>
      </c>
      <c r="I73" s="262">
        <v>78.591720457812016</v>
      </c>
      <c r="J73" s="262">
        <v>71.790563453759717</v>
      </c>
      <c r="K73" s="262">
        <v>58.380403418656897</v>
      </c>
      <c r="L73" s="262">
        <v>55.774252055857012</v>
      </c>
      <c r="M73" s="262">
        <v>53.500130065528587</v>
      </c>
      <c r="N73" s="262">
        <v>51.595767032887807</v>
      </c>
      <c r="O73" s="262">
        <v>42.684442450067927</v>
      </c>
      <c r="P73" s="262">
        <v>41.383634586104279</v>
      </c>
      <c r="Q73" s="262">
        <v>46.114377338513847</v>
      </c>
      <c r="R73" s="262">
        <v>42.433586013225018</v>
      </c>
      <c r="S73" s="262">
        <v>45.537648067796397</v>
      </c>
      <c r="T73" s="262">
        <v>52.353464440316777</v>
      </c>
      <c r="U73" s="262">
        <v>50.330442744528661</v>
      </c>
      <c r="V73" s="262">
        <v>46.224260854038192</v>
      </c>
      <c r="W73" s="262">
        <v>45.098838484190672</v>
      </c>
      <c r="X73" s="262">
        <v>31.883570614801108</v>
      </c>
      <c r="Y73" s="262">
        <v>32.282624743271043</v>
      </c>
      <c r="DA73" s="72" t="s">
        <v>229</v>
      </c>
    </row>
    <row r="74" spans="1:105" ht="12" customHeight="1" x14ac:dyDescent="0.25">
      <c r="A74" s="59" t="s">
        <v>31</v>
      </c>
      <c r="B74" s="230">
        <v>0</v>
      </c>
      <c r="C74" s="230">
        <v>0</v>
      </c>
      <c r="D74" s="230">
        <v>0</v>
      </c>
      <c r="E74" s="230">
        <v>0</v>
      </c>
      <c r="F74" s="230">
        <v>0</v>
      </c>
      <c r="G74" s="230">
        <v>0</v>
      </c>
      <c r="H74" s="230">
        <v>0</v>
      </c>
      <c r="I74" s="230">
        <v>0</v>
      </c>
      <c r="J74" s="230">
        <v>0</v>
      </c>
      <c r="K74" s="230">
        <v>0</v>
      </c>
      <c r="L74" s="230">
        <v>0</v>
      </c>
      <c r="M74" s="230">
        <v>0</v>
      </c>
      <c r="N74" s="230">
        <v>0</v>
      </c>
      <c r="O74" s="230">
        <v>0</v>
      </c>
      <c r="P74" s="230">
        <v>0</v>
      </c>
      <c r="Q74" s="230">
        <v>0</v>
      </c>
      <c r="R74" s="230">
        <v>0</v>
      </c>
      <c r="S74" s="230">
        <v>0</v>
      </c>
      <c r="T74" s="230">
        <v>0</v>
      </c>
      <c r="U74" s="230">
        <v>0</v>
      </c>
      <c r="V74" s="230">
        <v>0</v>
      </c>
      <c r="W74" s="230">
        <v>0</v>
      </c>
      <c r="X74" s="230">
        <v>0</v>
      </c>
      <c r="Y74" s="230">
        <v>0</v>
      </c>
      <c r="DA74" s="71" t="s">
        <v>230</v>
      </c>
    </row>
    <row r="75" spans="1:105" ht="12" customHeight="1" x14ac:dyDescent="0.25">
      <c r="A75" s="59" t="s">
        <v>159</v>
      </c>
      <c r="B75" s="230">
        <v>2.7025288361549911</v>
      </c>
      <c r="C75" s="230">
        <v>2.4953814648424051</v>
      </c>
      <c r="D75" s="230">
        <v>4.0417592177255139</v>
      </c>
      <c r="E75" s="230">
        <v>2.6811874602677652</v>
      </c>
      <c r="F75" s="230">
        <v>1.9731805761917769</v>
      </c>
      <c r="G75" s="230">
        <v>1.85529607061769</v>
      </c>
      <c r="H75" s="230">
        <v>1.6599856049613571</v>
      </c>
      <c r="I75" s="230">
        <v>1.639161696139124</v>
      </c>
      <c r="J75" s="230">
        <v>2.0318657462190579</v>
      </c>
      <c r="K75" s="230">
        <v>2.5901002299160032</v>
      </c>
      <c r="L75" s="230">
        <v>2.2776105116538932</v>
      </c>
      <c r="M75" s="230">
        <v>2.25579066965817</v>
      </c>
      <c r="N75" s="230">
        <v>2.3742137513736981</v>
      </c>
      <c r="O75" s="230">
        <v>2.345476702436518</v>
      </c>
      <c r="P75" s="230">
        <v>1.925338482525967</v>
      </c>
      <c r="Q75" s="230">
        <v>2.1741197446168279</v>
      </c>
      <c r="R75" s="230">
        <v>1.6366901308563031</v>
      </c>
      <c r="S75" s="230">
        <v>1.733785048024852</v>
      </c>
      <c r="T75" s="230">
        <v>1.872780276506494</v>
      </c>
      <c r="U75" s="230">
        <v>1.8325322718896659</v>
      </c>
      <c r="V75" s="230">
        <v>1.61752494668632</v>
      </c>
      <c r="W75" s="230">
        <v>1.7083027196147491</v>
      </c>
      <c r="X75" s="230">
        <v>1.7187449086726581</v>
      </c>
      <c r="Y75" s="230">
        <v>1.5478382366039301</v>
      </c>
      <c r="DA75" s="71" t="s">
        <v>231</v>
      </c>
    </row>
    <row r="76" spans="1:105" ht="12" customHeight="1" x14ac:dyDescent="0.25">
      <c r="A76" s="59" t="s">
        <v>32</v>
      </c>
      <c r="B76" s="230">
        <v>1.035286631506062</v>
      </c>
      <c r="C76" s="230">
        <v>2.0445951992953169</v>
      </c>
      <c r="D76" s="230">
        <v>2.557978757837958</v>
      </c>
      <c r="E76" s="230">
        <v>1.38338247547659</v>
      </c>
      <c r="F76" s="230">
        <v>1.6323150883558111</v>
      </c>
      <c r="G76" s="230">
        <v>1.1942478102825931</v>
      </c>
      <c r="H76" s="230">
        <v>0.8346421196687579</v>
      </c>
      <c r="I76" s="230">
        <v>2.1741058732736409</v>
      </c>
      <c r="J76" s="230">
        <v>0.21535171303706571</v>
      </c>
      <c r="K76" s="230">
        <v>0</v>
      </c>
      <c r="L76" s="230">
        <v>0</v>
      </c>
      <c r="M76" s="230">
        <v>0</v>
      </c>
      <c r="N76" s="230">
        <v>0.4597102514247105</v>
      </c>
      <c r="O76" s="230">
        <v>0.31202214257416072</v>
      </c>
      <c r="P76" s="230">
        <v>0.29839056136221243</v>
      </c>
      <c r="Q76" s="230">
        <v>0.20401361370630711</v>
      </c>
      <c r="R76" s="230">
        <v>0.18335406074816701</v>
      </c>
      <c r="S76" s="230">
        <v>0.20003524757086949</v>
      </c>
      <c r="T76" s="230">
        <v>0.16799133305357841</v>
      </c>
      <c r="U76" s="230">
        <v>0.13273036966467511</v>
      </c>
      <c r="V76" s="230">
        <v>0.1238513940134337</v>
      </c>
      <c r="W76" s="230">
        <v>0.1224073458510751</v>
      </c>
      <c r="X76" s="230">
        <v>0.13282444834959059</v>
      </c>
      <c r="Y76" s="230">
        <v>8.6294520197404398E-2</v>
      </c>
      <c r="DA76" s="71" t="s">
        <v>232</v>
      </c>
    </row>
    <row r="77" spans="1:105" ht="12" customHeight="1" x14ac:dyDescent="0.25">
      <c r="A77" s="59" t="s">
        <v>35</v>
      </c>
      <c r="B77" s="230">
        <v>69.063006924160803</v>
      </c>
      <c r="C77" s="230">
        <v>67.775810462213101</v>
      </c>
      <c r="D77" s="230">
        <v>72.885575251194538</v>
      </c>
      <c r="E77" s="230">
        <v>74.75376242900083</v>
      </c>
      <c r="F77" s="230">
        <v>73.598790116177341</v>
      </c>
      <c r="G77" s="230">
        <v>66.070543986955983</v>
      </c>
      <c r="H77" s="230">
        <v>70.272401549939204</v>
      </c>
      <c r="I77" s="230">
        <v>74.778452888399258</v>
      </c>
      <c r="J77" s="230">
        <v>69.543345994503596</v>
      </c>
      <c r="K77" s="230">
        <v>55.7903031887409</v>
      </c>
      <c r="L77" s="230">
        <v>53.496641544203122</v>
      </c>
      <c r="M77" s="230">
        <v>51.244339395870419</v>
      </c>
      <c r="N77" s="230">
        <v>48.761843030089402</v>
      </c>
      <c r="O77" s="230">
        <v>40.026943605057248</v>
      </c>
      <c r="P77" s="230">
        <v>39.159905542216102</v>
      </c>
      <c r="Q77" s="230">
        <v>43.736243980190721</v>
      </c>
      <c r="R77" s="230">
        <v>40.613541821620551</v>
      </c>
      <c r="S77" s="230">
        <v>43.603827772200681</v>
      </c>
      <c r="T77" s="230">
        <v>50.31269283075671</v>
      </c>
      <c r="U77" s="230">
        <v>48.365180102974321</v>
      </c>
      <c r="V77" s="230">
        <v>44.482884513338433</v>
      </c>
      <c r="W77" s="230">
        <v>43.268128418724849</v>
      </c>
      <c r="X77" s="230">
        <v>30.032001257778859</v>
      </c>
      <c r="Y77" s="230">
        <v>30.648491986469701</v>
      </c>
      <c r="DA77" s="71" t="s">
        <v>233</v>
      </c>
    </row>
    <row r="78" spans="1:105" ht="12" customHeight="1" x14ac:dyDescent="0.25">
      <c r="A78" s="60" t="s">
        <v>187</v>
      </c>
      <c r="B78" s="262">
        <v>45.52045444825815</v>
      </c>
      <c r="C78" s="262">
        <v>49.564396267603151</v>
      </c>
      <c r="D78" s="262">
        <v>51.418242083244941</v>
      </c>
      <c r="E78" s="262">
        <v>53.34147894848563</v>
      </c>
      <c r="F78" s="262">
        <v>44.516863935966093</v>
      </c>
      <c r="G78" s="262">
        <v>41.407514932967537</v>
      </c>
      <c r="H78" s="262">
        <v>54.147562926476297</v>
      </c>
      <c r="I78" s="262">
        <v>59.08068492320529</v>
      </c>
      <c r="J78" s="262">
        <v>49.69877043478138</v>
      </c>
      <c r="K78" s="262">
        <v>45.483341357784496</v>
      </c>
      <c r="L78" s="262">
        <v>49.691669514091501</v>
      </c>
      <c r="M78" s="262">
        <v>46.268745296935101</v>
      </c>
      <c r="N78" s="262">
        <v>46.478099167818037</v>
      </c>
      <c r="O78" s="262">
        <v>42.709911286132296</v>
      </c>
      <c r="P78" s="262">
        <v>38.440433277530047</v>
      </c>
      <c r="Q78" s="262">
        <v>39.622460867566147</v>
      </c>
      <c r="R78" s="262">
        <v>35.319835502368008</v>
      </c>
      <c r="S78" s="262">
        <v>36.864972620185881</v>
      </c>
      <c r="T78" s="262">
        <v>39.942609485890813</v>
      </c>
      <c r="U78" s="262">
        <v>33.292209012071019</v>
      </c>
      <c r="V78" s="262">
        <v>29.28006506694522</v>
      </c>
      <c r="W78" s="262">
        <v>32.828289281663842</v>
      </c>
      <c r="X78" s="262">
        <v>33.516680155990741</v>
      </c>
      <c r="Y78" s="262">
        <v>29.141778312953239</v>
      </c>
      <c r="DA78" s="72" t="s">
        <v>234</v>
      </c>
    </row>
    <row r="79" spans="1:105" ht="12" customHeight="1" x14ac:dyDescent="0.25">
      <c r="A79" s="57" t="s">
        <v>189</v>
      </c>
      <c r="B79" s="261">
        <f t="shared" ref="B79:Y79" si="1">B80+B84+B95</f>
        <v>43.355497068974579</v>
      </c>
      <c r="C79" s="261">
        <f t="shared" si="1"/>
        <v>32.870244379457645</v>
      </c>
      <c r="D79" s="261">
        <f t="shared" si="1"/>
        <v>34.335274309906197</v>
      </c>
      <c r="E79" s="261">
        <f t="shared" si="1"/>
        <v>35.286182714198716</v>
      </c>
      <c r="F79" s="261">
        <f t="shared" si="1"/>
        <v>31.826641569971297</v>
      </c>
      <c r="G79" s="261">
        <f t="shared" si="1"/>
        <v>29.161293878805502</v>
      </c>
      <c r="H79" s="261">
        <f t="shared" si="1"/>
        <v>33.524191704460307</v>
      </c>
      <c r="I79" s="261">
        <f t="shared" si="1"/>
        <v>33.787033245328892</v>
      </c>
      <c r="J79" s="261">
        <f t="shared" si="1"/>
        <v>29.940558222621874</v>
      </c>
      <c r="K79" s="261">
        <f t="shared" si="1"/>
        <v>25.612751346410832</v>
      </c>
      <c r="L79" s="261">
        <f t="shared" si="1"/>
        <v>25.497416145600173</v>
      </c>
      <c r="M79" s="261">
        <f t="shared" si="1"/>
        <v>24.100093904815559</v>
      </c>
      <c r="N79" s="261">
        <f t="shared" si="1"/>
        <v>23.680316951310111</v>
      </c>
      <c r="O79" s="261">
        <f t="shared" si="1"/>
        <v>20.589821797676993</v>
      </c>
      <c r="P79" s="261">
        <f t="shared" si="1"/>
        <v>19.270644049766851</v>
      </c>
      <c r="Q79" s="261">
        <f t="shared" si="1"/>
        <v>20.641235288037052</v>
      </c>
      <c r="R79" s="261">
        <f t="shared" si="1"/>
        <v>18.689589976540272</v>
      </c>
      <c r="S79" s="261">
        <f t="shared" si="1"/>
        <v>19.846650476880555</v>
      </c>
      <c r="T79" s="261">
        <f t="shared" si="1"/>
        <v>22.426608703223046</v>
      </c>
      <c r="U79" s="261">
        <f t="shared" si="1"/>
        <v>20.377125542975914</v>
      </c>
      <c r="V79" s="261">
        <f t="shared" si="1"/>
        <v>18.32294726954105</v>
      </c>
      <c r="W79" s="261">
        <f t="shared" si="1"/>
        <v>19.09745276215757</v>
      </c>
      <c r="X79" s="261">
        <f t="shared" si="1"/>
        <v>15.753842585761969</v>
      </c>
      <c r="Y79" s="261">
        <f t="shared" si="1"/>
        <v>14.896570337052397</v>
      </c>
      <c r="DA79" s="70"/>
    </row>
    <row r="80" spans="1:105" ht="12" customHeight="1" x14ac:dyDescent="0.25">
      <c r="A80" s="60" t="s">
        <v>190</v>
      </c>
      <c r="B80" s="262">
        <v>12.554043090816419</v>
      </c>
      <c r="C80" s="262">
        <v>12.38346828968384</v>
      </c>
      <c r="D80" s="262">
        <v>13.59070728065667</v>
      </c>
      <c r="E80" s="262">
        <v>13.56513105254127</v>
      </c>
      <c r="F80" s="262">
        <v>13.276201142970059</v>
      </c>
      <c r="G80" s="262">
        <v>11.905222894365711</v>
      </c>
      <c r="H80" s="262">
        <v>12.55990627880063</v>
      </c>
      <c r="I80" s="262">
        <v>13.46048445395768</v>
      </c>
      <c r="J80" s="262">
        <v>12.44097627323889</v>
      </c>
      <c r="K80" s="262">
        <v>10.13063582219894</v>
      </c>
      <c r="L80" s="262">
        <v>9.6783955359385079</v>
      </c>
      <c r="M80" s="262">
        <v>9.2837716493226612</v>
      </c>
      <c r="N80" s="262">
        <v>8.9138197906264942</v>
      </c>
      <c r="O80" s="262">
        <v>7.3790743874936293</v>
      </c>
      <c r="P80" s="262">
        <v>7.1554866380504274</v>
      </c>
      <c r="Q80" s="262">
        <v>7.9851882452600664</v>
      </c>
      <c r="R80" s="262">
        <v>7.3484502730797638</v>
      </c>
      <c r="S80" s="262">
        <v>7.8858802260004648</v>
      </c>
      <c r="T80" s="262">
        <v>9.0714984557481486</v>
      </c>
      <c r="U80" s="262">
        <v>8.7239268795280687</v>
      </c>
      <c r="V80" s="262">
        <v>8.0122927038593641</v>
      </c>
      <c r="W80" s="262">
        <v>7.8164026840535268</v>
      </c>
      <c r="X80" s="262">
        <v>5.5207044809607391</v>
      </c>
      <c r="Y80" s="262">
        <v>5.5945973659512562</v>
      </c>
      <c r="DA80" s="72" t="s">
        <v>235</v>
      </c>
    </row>
    <row r="81" spans="1:105" ht="12" customHeight="1" x14ac:dyDescent="0.25">
      <c r="A81" s="59" t="s">
        <v>31</v>
      </c>
      <c r="B81" s="230">
        <v>0</v>
      </c>
      <c r="C81" s="230">
        <v>0</v>
      </c>
      <c r="D81" s="230">
        <v>0</v>
      </c>
      <c r="E81" s="230">
        <v>0</v>
      </c>
      <c r="F81" s="230">
        <v>0</v>
      </c>
      <c r="G81" s="230">
        <v>0</v>
      </c>
      <c r="H81" s="230">
        <v>0</v>
      </c>
      <c r="I81" s="230">
        <v>0</v>
      </c>
      <c r="J81" s="230">
        <v>0</v>
      </c>
      <c r="K81" s="230">
        <v>0</v>
      </c>
      <c r="L81" s="230">
        <v>0</v>
      </c>
      <c r="M81" s="230">
        <v>0</v>
      </c>
      <c r="N81" s="230">
        <v>0</v>
      </c>
      <c r="O81" s="230">
        <v>0</v>
      </c>
      <c r="P81" s="230">
        <v>0</v>
      </c>
      <c r="Q81" s="230">
        <v>0</v>
      </c>
      <c r="R81" s="230">
        <v>0</v>
      </c>
      <c r="S81" s="230">
        <v>0</v>
      </c>
      <c r="T81" s="230">
        <v>0</v>
      </c>
      <c r="U81" s="230">
        <v>0</v>
      </c>
      <c r="V81" s="230">
        <v>0</v>
      </c>
      <c r="W81" s="230">
        <v>0</v>
      </c>
      <c r="X81" s="230">
        <v>0</v>
      </c>
      <c r="Y81" s="230">
        <v>0</v>
      </c>
      <c r="DA81" s="71" t="s">
        <v>236</v>
      </c>
    </row>
    <row r="82" spans="1:105" ht="12" customHeight="1" x14ac:dyDescent="0.25">
      <c r="A82" s="59" t="s">
        <v>159</v>
      </c>
      <c r="B82" s="230">
        <v>0.47275705676574492</v>
      </c>
      <c r="C82" s="230">
        <v>0.43974602384171579</v>
      </c>
      <c r="D82" s="230">
        <v>0.71405524195299064</v>
      </c>
      <c r="E82" s="230">
        <v>0.46969306917577031</v>
      </c>
      <c r="F82" s="230">
        <v>0.34664098317034853</v>
      </c>
      <c r="G82" s="230">
        <v>0.32517394318602483</v>
      </c>
      <c r="H82" s="230">
        <v>0.28984529009965437</v>
      </c>
      <c r="I82" s="230">
        <v>0.28872807203364048</v>
      </c>
      <c r="J82" s="230">
        <v>0.35317245907267109</v>
      </c>
      <c r="K82" s="230">
        <v>0.44945496494954568</v>
      </c>
      <c r="L82" s="230">
        <v>0.39522924281479083</v>
      </c>
      <c r="M82" s="230">
        <v>0.39144288883276351</v>
      </c>
      <c r="N82" s="230">
        <v>0.41386283683579139</v>
      </c>
      <c r="O82" s="230">
        <v>0.40846019499979858</v>
      </c>
      <c r="P82" s="230">
        <v>0.33532072432482862</v>
      </c>
      <c r="Q82" s="230">
        <v>0.37814458479494212</v>
      </c>
      <c r="R82" s="230">
        <v>0.28466437894509311</v>
      </c>
      <c r="S82" s="230">
        <v>0.30156905879824031</v>
      </c>
      <c r="T82" s="230">
        <v>0.3255489003877543</v>
      </c>
      <c r="U82" s="230">
        <v>0.31847820922505171</v>
      </c>
      <c r="V82" s="230">
        <v>0.28112729323767599</v>
      </c>
      <c r="W82" s="230">
        <v>0.29688398178374481</v>
      </c>
      <c r="X82" s="230">
        <v>0.29884912528334651</v>
      </c>
      <c r="Y82" s="230">
        <v>0.26896020948428151</v>
      </c>
      <c r="DA82" s="71" t="s">
        <v>237</v>
      </c>
    </row>
    <row r="83" spans="1:105" ht="12" customHeight="1" x14ac:dyDescent="0.25">
      <c r="A83" s="59" t="s">
        <v>35</v>
      </c>
      <c r="B83" s="230">
        <v>12.08128603405067</v>
      </c>
      <c r="C83" s="230">
        <v>11.94372226584213</v>
      </c>
      <c r="D83" s="230">
        <v>12.87665203870368</v>
      </c>
      <c r="E83" s="230">
        <v>13.0954379833655</v>
      </c>
      <c r="F83" s="230">
        <v>12.92956015979971</v>
      </c>
      <c r="G83" s="230">
        <v>11.58004895117968</v>
      </c>
      <c r="H83" s="230">
        <v>12.270060988700971</v>
      </c>
      <c r="I83" s="230">
        <v>13.171756381924039</v>
      </c>
      <c r="J83" s="230">
        <v>12.08780381416622</v>
      </c>
      <c r="K83" s="230">
        <v>9.6811808572493963</v>
      </c>
      <c r="L83" s="230">
        <v>9.2831662931237169</v>
      </c>
      <c r="M83" s="230">
        <v>8.8923287604898977</v>
      </c>
      <c r="N83" s="230">
        <v>8.4999569537907025</v>
      </c>
      <c r="O83" s="230">
        <v>6.970614192493831</v>
      </c>
      <c r="P83" s="230">
        <v>6.8201659137255977</v>
      </c>
      <c r="Q83" s="230">
        <v>7.6070436604651226</v>
      </c>
      <c r="R83" s="230">
        <v>7.0637858941346714</v>
      </c>
      <c r="S83" s="230">
        <v>7.5843111672022241</v>
      </c>
      <c r="T83" s="230">
        <v>8.7459495553603936</v>
      </c>
      <c r="U83" s="230">
        <v>8.4054486703030165</v>
      </c>
      <c r="V83" s="230">
        <v>7.7311654106216876</v>
      </c>
      <c r="W83" s="230">
        <v>7.5195187022697816</v>
      </c>
      <c r="X83" s="230">
        <v>5.221855355677393</v>
      </c>
      <c r="Y83" s="230">
        <v>5.3256371564669749</v>
      </c>
      <c r="DA83" s="71" t="s">
        <v>238</v>
      </c>
    </row>
    <row r="84" spans="1:105" ht="12" customHeight="1" x14ac:dyDescent="0.25">
      <c r="A84" s="60" t="s">
        <v>195</v>
      </c>
      <c r="B84" s="262">
        <v>22.838498771280399</v>
      </c>
      <c r="C84" s="262">
        <v>11.75234149936132</v>
      </c>
      <c r="D84" s="262">
        <v>11.66053621154772</v>
      </c>
      <c r="E84" s="262">
        <v>12.37663866071537</v>
      </c>
      <c r="F84" s="262">
        <v>10.729884280940681</v>
      </c>
      <c r="G84" s="262">
        <v>9.9986606327839329</v>
      </c>
      <c r="H84" s="262">
        <v>11.509735917696229</v>
      </c>
      <c r="I84" s="262">
        <v>9.9198559724241946</v>
      </c>
      <c r="J84" s="262">
        <v>8.8610993134108451</v>
      </c>
      <c r="K84" s="262">
        <v>7.5894813474973386</v>
      </c>
      <c r="L84" s="262">
        <v>7.1961235797406609</v>
      </c>
      <c r="M84" s="262">
        <v>6.7873984881806813</v>
      </c>
      <c r="N84" s="262">
        <v>6.6646327176868949</v>
      </c>
      <c r="O84" s="262">
        <v>5.772899626730541</v>
      </c>
      <c r="P84" s="262">
        <v>5.4202961979777271</v>
      </c>
      <c r="Q84" s="262">
        <v>5.7645135610458418</v>
      </c>
      <c r="R84" s="262">
        <v>5.1980715391378514</v>
      </c>
      <c r="S84" s="262">
        <v>5.5485941230738476</v>
      </c>
      <c r="T84" s="262">
        <v>6.4118116876429418</v>
      </c>
      <c r="U84" s="262">
        <v>5.8673015908811017</v>
      </c>
      <c r="V84" s="262">
        <v>5.2217528736513197</v>
      </c>
      <c r="W84" s="262">
        <v>5.5758591156457484</v>
      </c>
      <c r="X84" s="262">
        <v>4.4053794324832092</v>
      </c>
      <c r="Y84" s="262">
        <v>4.2381500118017952</v>
      </c>
      <c r="DA84" s="72" t="s">
        <v>239</v>
      </c>
    </row>
    <row r="85" spans="1:105" ht="12" customHeight="1" x14ac:dyDescent="0.25">
      <c r="A85" s="64" t="s">
        <v>28</v>
      </c>
      <c r="B85" s="229">
        <v>0</v>
      </c>
      <c r="C85" s="229">
        <v>0</v>
      </c>
      <c r="D85" s="229">
        <v>0</v>
      </c>
      <c r="E85" s="229">
        <v>0</v>
      </c>
      <c r="F85" s="229">
        <v>0</v>
      </c>
      <c r="G85" s="229">
        <v>0.39346112569472469</v>
      </c>
      <c r="H85" s="229">
        <v>1.271159323098946E-2</v>
      </c>
      <c r="I85" s="229">
        <v>0</v>
      </c>
      <c r="J85" s="229">
        <v>0</v>
      </c>
      <c r="K85" s="229">
        <v>0</v>
      </c>
      <c r="L85" s="229">
        <v>0</v>
      </c>
      <c r="M85" s="229">
        <v>0</v>
      </c>
      <c r="N85" s="229">
        <v>0</v>
      </c>
      <c r="O85" s="229">
        <v>0</v>
      </c>
      <c r="P85" s="229">
        <v>0</v>
      </c>
      <c r="Q85" s="229">
        <v>9.2162678855504804E-2</v>
      </c>
      <c r="R85" s="229">
        <v>7.4752908745642652E-2</v>
      </c>
      <c r="S85" s="229">
        <v>0.1069540893389527</v>
      </c>
      <c r="T85" s="229">
        <v>0.1244507730971718</v>
      </c>
      <c r="U85" s="229">
        <v>0.118211660315326</v>
      </c>
      <c r="V85" s="229">
        <v>5.1329612880840668E-2</v>
      </c>
      <c r="W85" s="229">
        <v>4.7378357077749601E-2</v>
      </c>
      <c r="X85" s="229">
        <v>3.4687452200683658E-2</v>
      </c>
      <c r="Y85" s="229">
        <v>3.237663712638679E-2</v>
      </c>
      <c r="DA85" s="73" t="s">
        <v>240</v>
      </c>
    </row>
    <row r="86" spans="1:105" ht="12" customHeight="1" x14ac:dyDescent="0.25">
      <c r="A86" s="64" t="s">
        <v>30</v>
      </c>
      <c r="B86" s="229">
        <v>0</v>
      </c>
      <c r="C86" s="229">
        <v>0</v>
      </c>
      <c r="D86" s="229">
        <v>0</v>
      </c>
      <c r="E86" s="229">
        <v>0</v>
      </c>
      <c r="F86" s="229">
        <v>0</v>
      </c>
      <c r="G86" s="229">
        <v>0</v>
      </c>
      <c r="H86" s="229">
        <v>0</v>
      </c>
      <c r="I86" s="229">
        <v>0</v>
      </c>
      <c r="J86" s="229">
        <v>0</v>
      </c>
      <c r="K86" s="229">
        <v>0</v>
      </c>
      <c r="L86" s="229">
        <v>0</v>
      </c>
      <c r="M86" s="229">
        <v>0</v>
      </c>
      <c r="N86" s="229">
        <v>0</v>
      </c>
      <c r="O86" s="229">
        <v>0</v>
      </c>
      <c r="P86" s="229">
        <v>0</v>
      </c>
      <c r="Q86" s="229">
        <v>0</v>
      </c>
      <c r="R86" s="229">
        <v>0</v>
      </c>
      <c r="S86" s="229">
        <v>0</v>
      </c>
      <c r="T86" s="229">
        <v>0</v>
      </c>
      <c r="U86" s="229">
        <v>0</v>
      </c>
      <c r="V86" s="229">
        <v>0</v>
      </c>
      <c r="W86" s="229">
        <v>0</v>
      </c>
      <c r="X86" s="229">
        <v>0</v>
      </c>
      <c r="Y86" s="229">
        <v>0</v>
      </c>
      <c r="DA86" s="73" t="s">
        <v>241</v>
      </c>
    </row>
    <row r="87" spans="1:105" ht="12" customHeight="1" x14ac:dyDescent="0.25">
      <c r="A87" s="64" t="s">
        <v>31</v>
      </c>
      <c r="B87" s="229">
        <v>0</v>
      </c>
      <c r="C87" s="229">
        <v>0</v>
      </c>
      <c r="D87" s="229">
        <v>0</v>
      </c>
      <c r="E87" s="229">
        <v>0</v>
      </c>
      <c r="F87" s="229">
        <v>0</v>
      </c>
      <c r="G87" s="229">
        <v>0</v>
      </c>
      <c r="H87" s="229">
        <v>0</v>
      </c>
      <c r="I87" s="229">
        <v>0</v>
      </c>
      <c r="J87" s="229">
        <v>0</v>
      </c>
      <c r="K87" s="229">
        <v>0</v>
      </c>
      <c r="L87" s="229">
        <v>0</v>
      </c>
      <c r="M87" s="229">
        <v>0</v>
      </c>
      <c r="N87" s="229">
        <v>0</v>
      </c>
      <c r="O87" s="229">
        <v>0</v>
      </c>
      <c r="P87" s="229">
        <v>0</v>
      </c>
      <c r="Q87" s="229">
        <v>0</v>
      </c>
      <c r="R87" s="229">
        <v>0</v>
      </c>
      <c r="S87" s="229">
        <v>0</v>
      </c>
      <c r="T87" s="229">
        <v>0</v>
      </c>
      <c r="U87" s="229">
        <v>0</v>
      </c>
      <c r="V87" s="229">
        <v>0</v>
      </c>
      <c r="W87" s="229">
        <v>0</v>
      </c>
      <c r="X87" s="229">
        <v>0</v>
      </c>
      <c r="Y87" s="229">
        <v>0</v>
      </c>
      <c r="DA87" s="73" t="s">
        <v>242</v>
      </c>
    </row>
    <row r="88" spans="1:105" ht="12" customHeight="1" x14ac:dyDescent="0.25">
      <c r="A88" s="64" t="s">
        <v>159</v>
      </c>
      <c r="B88" s="229">
        <v>4.5490618728084561E-2</v>
      </c>
      <c r="C88" s="229">
        <v>9.2041220822426092E-2</v>
      </c>
      <c r="D88" s="229">
        <v>0.16214306493458011</v>
      </c>
      <c r="E88" s="229">
        <v>9.8149846694836562E-2</v>
      </c>
      <c r="F88" s="229">
        <v>7.5891330534826704E-2</v>
      </c>
      <c r="G88" s="229">
        <v>7.0679252080774579E-2</v>
      </c>
      <c r="H88" s="229">
        <v>7.0237210666104569E-2</v>
      </c>
      <c r="I88" s="229">
        <v>9.2341367880532987E-2</v>
      </c>
      <c r="J88" s="229">
        <v>0.1078001332910927</v>
      </c>
      <c r="K88" s="229">
        <v>0.15042057670319289</v>
      </c>
      <c r="L88" s="229">
        <v>0.15159003373198329</v>
      </c>
      <c r="M88" s="229">
        <v>0.150341043947813</v>
      </c>
      <c r="N88" s="229">
        <v>0.1623339150898731</v>
      </c>
      <c r="O88" s="229">
        <v>0.16225229221646079</v>
      </c>
      <c r="P88" s="229">
        <v>0.13347146410254271</v>
      </c>
      <c r="Q88" s="229">
        <v>0.15413091136082041</v>
      </c>
      <c r="R88" s="229">
        <v>0.11495584576587339</v>
      </c>
      <c r="S88" s="229">
        <v>0.1194703944294121</v>
      </c>
      <c r="T88" s="229">
        <v>0.1243623852609175</v>
      </c>
      <c r="U88" s="229">
        <v>0.1178276018595779</v>
      </c>
      <c r="V88" s="229">
        <v>0.1057276788297645</v>
      </c>
      <c r="W88" s="229">
        <v>0.1052702849328868</v>
      </c>
      <c r="X88" s="229">
        <v>0.1233725005022076</v>
      </c>
      <c r="Y88" s="229">
        <v>0.10178065730532231</v>
      </c>
      <c r="DA88" s="73" t="s">
        <v>243</v>
      </c>
    </row>
    <row r="89" spans="1:105" ht="12" customHeight="1" x14ac:dyDescent="0.25">
      <c r="A89" s="64" t="s">
        <v>32</v>
      </c>
      <c r="B89" s="229">
        <v>1.7426577951016649E-2</v>
      </c>
      <c r="C89" s="229">
        <v>7.5414136428514938E-2</v>
      </c>
      <c r="D89" s="229">
        <v>0.10261831383087699</v>
      </c>
      <c r="E89" s="229">
        <v>5.0641284841303452E-2</v>
      </c>
      <c r="F89" s="229">
        <v>6.2781159211733384E-2</v>
      </c>
      <c r="G89" s="229">
        <v>4.5495995688587858E-2</v>
      </c>
      <c r="H89" s="229">
        <v>3.5315326961129448E-2</v>
      </c>
      <c r="I89" s="229">
        <v>0.1224771849708652</v>
      </c>
      <c r="J89" s="229">
        <v>1.142543173093976E-2</v>
      </c>
      <c r="K89" s="229">
        <v>0</v>
      </c>
      <c r="L89" s="229">
        <v>0</v>
      </c>
      <c r="M89" s="229">
        <v>0</v>
      </c>
      <c r="N89" s="229">
        <v>3.1432117212506633E-2</v>
      </c>
      <c r="O89" s="229">
        <v>2.1584656032761919E-2</v>
      </c>
      <c r="P89" s="229">
        <v>2.0685518655994009E-2</v>
      </c>
      <c r="Q89" s="229">
        <v>1.446323473600088E-2</v>
      </c>
      <c r="R89" s="229">
        <v>1.2878198951981969E-2</v>
      </c>
      <c r="S89" s="229">
        <v>1.3783882814252029E-2</v>
      </c>
      <c r="T89" s="229">
        <v>1.1155501338724059E-2</v>
      </c>
      <c r="U89" s="229">
        <v>8.5342568812701164E-3</v>
      </c>
      <c r="V89" s="229">
        <v>8.0954055365245001E-3</v>
      </c>
      <c r="W89" s="229">
        <v>7.5430753739753357E-3</v>
      </c>
      <c r="X89" s="229">
        <v>9.5342154836522402E-3</v>
      </c>
      <c r="Y89" s="229">
        <v>5.674438568470835E-3</v>
      </c>
      <c r="DA89" s="73" t="s">
        <v>244</v>
      </c>
    </row>
    <row r="90" spans="1:105" ht="12" customHeight="1" x14ac:dyDescent="0.25">
      <c r="A90" s="64" t="s">
        <v>33</v>
      </c>
      <c r="B90" s="229">
        <v>17.69143151192354</v>
      </c>
      <c r="C90" s="229">
        <v>1.6194000205211669</v>
      </c>
      <c r="D90" s="229">
        <v>0</v>
      </c>
      <c r="E90" s="229">
        <v>0.18246112582811769</v>
      </c>
      <c r="F90" s="229">
        <v>8.6259012325178908E-2</v>
      </c>
      <c r="G90" s="229">
        <v>0.96061280218718859</v>
      </c>
      <c r="H90" s="229">
        <v>0.1031959310075873</v>
      </c>
      <c r="I90" s="229">
        <v>0</v>
      </c>
      <c r="J90" s="229">
        <v>0</v>
      </c>
      <c r="K90" s="229">
        <v>0</v>
      </c>
      <c r="L90" s="229">
        <v>0</v>
      </c>
      <c r="M90" s="229">
        <v>0</v>
      </c>
      <c r="N90" s="229">
        <v>0</v>
      </c>
      <c r="O90" s="229">
        <v>0</v>
      </c>
      <c r="P90" s="229">
        <v>0</v>
      </c>
      <c r="Q90" s="229">
        <v>0</v>
      </c>
      <c r="R90" s="229">
        <v>0</v>
      </c>
      <c r="S90" s="229">
        <v>0</v>
      </c>
      <c r="T90" s="229">
        <v>0.30816447297218952</v>
      </c>
      <c r="U90" s="229">
        <v>0.38833370932745082</v>
      </c>
      <c r="V90" s="229">
        <v>0.31436890891581187</v>
      </c>
      <c r="W90" s="229">
        <v>0.38068674035548478</v>
      </c>
      <c r="X90" s="229">
        <v>0</v>
      </c>
      <c r="Y90" s="229">
        <v>0</v>
      </c>
      <c r="DA90" s="73" t="s">
        <v>245</v>
      </c>
    </row>
    <row r="91" spans="1:105" ht="12" customHeight="1" x14ac:dyDescent="0.25">
      <c r="A91" s="64" t="s">
        <v>35</v>
      </c>
      <c r="B91" s="229">
        <v>1.1625107840373421</v>
      </c>
      <c r="C91" s="229">
        <v>2.499885658790618</v>
      </c>
      <c r="D91" s="229">
        <v>2.9239472032178959</v>
      </c>
      <c r="E91" s="229">
        <v>2.736500312266835</v>
      </c>
      <c r="F91" s="229">
        <v>2.8307141145946919</v>
      </c>
      <c r="G91" s="229">
        <v>2.517019632350769</v>
      </c>
      <c r="H91" s="229">
        <v>2.9733616104406368</v>
      </c>
      <c r="I91" s="229">
        <v>4.2126073614147614</v>
      </c>
      <c r="J91" s="229">
        <v>3.6896049759519021</v>
      </c>
      <c r="K91" s="229">
        <v>3.2400327536238009</v>
      </c>
      <c r="L91" s="229">
        <v>3.560555088211633</v>
      </c>
      <c r="M91" s="229">
        <v>3.415267021367121</v>
      </c>
      <c r="N91" s="229">
        <v>3.3340304264905831</v>
      </c>
      <c r="O91" s="229">
        <v>2.7689310849231612</v>
      </c>
      <c r="P91" s="229">
        <v>2.7147070368528659</v>
      </c>
      <c r="Q91" s="229">
        <v>3.1006144720672051</v>
      </c>
      <c r="R91" s="229">
        <v>2.8525644296574328</v>
      </c>
      <c r="S91" s="229">
        <v>3.0046207334130268</v>
      </c>
      <c r="T91" s="229">
        <v>3.3410254090269782</v>
      </c>
      <c r="U91" s="229">
        <v>3.1097696190439321</v>
      </c>
      <c r="V91" s="229">
        <v>2.9075731641001998</v>
      </c>
      <c r="W91" s="229">
        <v>2.6663003897687978</v>
      </c>
      <c r="X91" s="229">
        <v>2.155714365501157</v>
      </c>
      <c r="Y91" s="229">
        <v>2.015342163044139</v>
      </c>
      <c r="DA91" s="73" t="s">
        <v>246</v>
      </c>
    </row>
    <row r="92" spans="1:105" ht="12" customHeight="1" x14ac:dyDescent="0.25">
      <c r="A92" s="64" t="s">
        <v>36</v>
      </c>
      <c r="B92" s="229">
        <v>2.1179714111191048</v>
      </c>
      <c r="C92" s="229">
        <v>5.4666535624677843</v>
      </c>
      <c r="D92" s="229">
        <v>6.4811522469187084</v>
      </c>
      <c r="E92" s="229">
        <v>7.3788090588684776</v>
      </c>
      <c r="F92" s="229">
        <v>5.8574330837202329</v>
      </c>
      <c r="G92" s="229">
        <v>4.3248619518752216</v>
      </c>
      <c r="H92" s="229">
        <v>4.1355312818695369</v>
      </c>
      <c r="I92" s="229">
        <v>5.4924300581580363</v>
      </c>
      <c r="J92" s="229">
        <v>5.0522687724369106</v>
      </c>
      <c r="K92" s="229">
        <v>4.1990280171703436</v>
      </c>
      <c r="L92" s="229">
        <v>3.4839784577970452</v>
      </c>
      <c r="M92" s="229">
        <v>3.2217904228657459</v>
      </c>
      <c r="N92" s="229">
        <v>3.091657770501675</v>
      </c>
      <c r="O92" s="229">
        <v>2.7803430697958982</v>
      </c>
      <c r="P92" s="229">
        <v>2.3042114412140098</v>
      </c>
      <c r="Q92" s="229">
        <v>2.1460812793279538</v>
      </c>
      <c r="R92" s="229">
        <v>1.9128888733205061</v>
      </c>
      <c r="S92" s="229">
        <v>2.0670570627005791</v>
      </c>
      <c r="T92" s="229">
        <v>2.2433848316173668</v>
      </c>
      <c r="U92" s="229">
        <v>1.874781561527697</v>
      </c>
      <c r="V92" s="229">
        <v>1.6011838638648961</v>
      </c>
      <c r="W92" s="229">
        <v>2.1275232674373008</v>
      </c>
      <c r="X92" s="229">
        <v>1.8439709014695329</v>
      </c>
      <c r="Y92" s="229">
        <v>1.851989854529732</v>
      </c>
      <c r="DA92" s="73" t="s">
        <v>247</v>
      </c>
    </row>
    <row r="93" spans="1:105" ht="12" customHeight="1" x14ac:dyDescent="0.25">
      <c r="A93" s="64" t="s">
        <v>38</v>
      </c>
      <c r="B93" s="229">
        <v>0</v>
      </c>
      <c r="C93" s="229">
        <v>0</v>
      </c>
      <c r="D93" s="229">
        <v>0</v>
      </c>
      <c r="E93" s="229">
        <v>0</v>
      </c>
      <c r="F93" s="229">
        <v>0</v>
      </c>
      <c r="G93" s="229">
        <v>0</v>
      </c>
      <c r="H93" s="229">
        <v>0</v>
      </c>
      <c r="I93" s="229">
        <v>0</v>
      </c>
      <c r="J93" s="229">
        <v>0</v>
      </c>
      <c r="K93" s="229">
        <v>0</v>
      </c>
      <c r="L93" s="229">
        <v>0</v>
      </c>
      <c r="M93" s="229">
        <v>0</v>
      </c>
      <c r="N93" s="229">
        <v>4.5178488392256508E-2</v>
      </c>
      <c r="O93" s="229">
        <v>3.978852376225931E-2</v>
      </c>
      <c r="P93" s="229">
        <v>0.24722073715231471</v>
      </c>
      <c r="Q93" s="229">
        <v>0.2570609846983567</v>
      </c>
      <c r="R93" s="229">
        <v>0.23003128269641521</v>
      </c>
      <c r="S93" s="229">
        <v>0.23670796037762579</v>
      </c>
      <c r="T93" s="229">
        <v>0.25926831432959418</v>
      </c>
      <c r="U93" s="229">
        <v>0.24984318192584709</v>
      </c>
      <c r="V93" s="229">
        <v>0.233474239523282</v>
      </c>
      <c r="W93" s="229">
        <v>0.24115700069955201</v>
      </c>
      <c r="X93" s="229">
        <v>0.23809999732597451</v>
      </c>
      <c r="Y93" s="229">
        <v>0.23098626122774471</v>
      </c>
      <c r="DA93" s="73" t="s">
        <v>248</v>
      </c>
    </row>
    <row r="94" spans="1:105" ht="12" customHeight="1" x14ac:dyDescent="0.25">
      <c r="A94" s="64" t="s">
        <v>39</v>
      </c>
      <c r="B94" s="229">
        <v>1.803667867521306</v>
      </c>
      <c r="C94" s="229">
        <v>1.998946900330814</v>
      </c>
      <c r="D94" s="229">
        <v>1.9906753826456609</v>
      </c>
      <c r="E94" s="229">
        <v>1.9300770322158021</v>
      </c>
      <c r="F94" s="229">
        <v>1.8168055805540171</v>
      </c>
      <c r="G94" s="229">
        <v>1.686529872906666</v>
      </c>
      <c r="H94" s="229">
        <v>4.1793829635202409</v>
      </c>
      <c r="I94" s="229">
        <v>0</v>
      </c>
      <c r="J94" s="229">
        <v>0</v>
      </c>
      <c r="K94" s="229">
        <v>0</v>
      </c>
      <c r="L94" s="229">
        <v>0</v>
      </c>
      <c r="M94" s="229">
        <v>0</v>
      </c>
      <c r="N94" s="229">
        <v>0</v>
      </c>
      <c r="O94" s="229">
        <v>0</v>
      </c>
      <c r="P94" s="229">
        <v>0</v>
      </c>
      <c r="Q94" s="229">
        <v>0</v>
      </c>
      <c r="R94" s="229">
        <v>0</v>
      </c>
      <c r="S94" s="229">
        <v>0</v>
      </c>
      <c r="T94" s="229">
        <v>0</v>
      </c>
      <c r="U94" s="229">
        <v>0</v>
      </c>
      <c r="V94" s="229">
        <v>0</v>
      </c>
      <c r="W94" s="229">
        <v>0</v>
      </c>
      <c r="X94" s="229">
        <v>0</v>
      </c>
      <c r="Y94" s="229">
        <v>0</v>
      </c>
      <c r="DA94" s="73" t="s">
        <v>249</v>
      </c>
    </row>
    <row r="95" spans="1:105" ht="12" customHeight="1" x14ac:dyDescent="0.25">
      <c r="A95" s="61" t="s">
        <v>207</v>
      </c>
      <c r="B95" s="263">
        <v>7.9629552068777567</v>
      </c>
      <c r="C95" s="263">
        <v>8.7344345904124818</v>
      </c>
      <c r="D95" s="263">
        <v>9.0840308177018105</v>
      </c>
      <c r="E95" s="263">
        <v>9.3444130009420743</v>
      </c>
      <c r="F95" s="263">
        <v>7.8205561460605582</v>
      </c>
      <c r="G95" s="263">
        <v>7.2574103516558548</v>
      </c>
      <c r="H95" s="263">
        <v>9.4545495079634527</v>
      </c>
      <c r="I95" s="263">
        <v>10.40669281894702</v>
      </c>
      <c r="J95" s="263">
        <v>8.6384826359721387</v>
      </c>
      <c r="K95" s="263">
        <v>7.8926341767145498</v>
      </c>
      <c r="L95" s="263">
        <v>8.6228970299210026</v>
      </c>
      <c r="M95" s="263">
        <v>8.0289237673122145</v>
      </c>
      <c r="N95" s="263">
        <v>8.101864442996721</v>
      </c>
      <c r="O95" s="263">
        <v>7.437847783452824</v>
      </c>
      <c r="P95" s="263">
        <v>6.6948612137386982</v>
      </c>
      <c r="Q95" s="263">
        <v>6.8915334817311429</v>
      </c>
      <c r="R95" s="263">
        <v>6.1430681643226572</v>
      </c>
      <c r="S95" s="263">
        <v>6.4121761278062408</v>
      </c>
      <c r="T95" s="263">
        <v>6.9432985598319537</v>
      </c>
      <c r="U95" s="263">
        <v>5.785897072566744</v>
      </c>
      <c r="V95" s="263">
        <v>5.0889016920303654</v>
      </c>
      <c r="W95" s="263">
        <v>5.7051909624582944</v>
      </c>
      <c r="X95" s="263">
        <v>5.827758672318021</v>
      </c>
      <c r="Y95" s="263">
        <v>5.0638229592993458</v>
      </c>
      <c r="DA95" s="74" t="s">
        <v>250</v>
      </c>
    </row>
    <row r="96" spans="1:105" ht="12" hidden="1" customHeight="1" x14ac:dyDescent="0.25"/>
    <row r="98" spans="1:105" ht="15" customHeight="1" x14ac:dyDescent="0.25">
      <c r="A98" s="32" t="s">
        <v>251</v>
      </c>
      <c r="B98" s="257"/>
      <c r="C98" s="257"/>
      <c r="D98" s="257"/>
      <c r="E98" s="257"/>
      <c r="F98" s="257"/>
      <c r="G98" s="257"/>
      <c r="H98" s="257"/>
      <c r="I98" s="257"/>
      <c r="J98" s="257"/>
      <c r="K98" s="257"/>
      <c r="L98" s="257"/>
      <c r="M98" s="257"/>
      <c r="N98" s="257"/>
      <c r="O98" s="257"/>
      <c r="P98" s="257"/>
      <c r="Q98" s="257"/>
      <c r="R98" s="257"/>
      <c r="S98" s="257"/>
      <c r="T98" s="257"/>
      <c r="U98" s="257"/>
      <c r="V98" s="257"/>
      <c r="W98" s="257"/>
      <c r="X98" s="257"/>
      <c r="Y98" s="257"/>
      <c r="DA98" s="88"/>
    </row>
    <row r="100" spans="1:105" ht="12" customHeight="1" x14ac:dyDescent="0.25">
      <c r="A100" s="35" t="s">
        <v>43</v>
      </c>
      <c r="B100" s="232">
        <f t="shared" ref="B100:Y100" si="2">SUM(B$101:B$105,B$109:B$110,B$112:B$114,B$107,B$106)</f>
        <v>0.99999999999999989</v>
      </c>
      <c r="C100" s="232">
        <f t="shared" si="2"/>
        <v>1</v>
      </c>
      <c r="D100" s="232">
        <f t="shared" si="2"/>
        <v>0.99999999999999989</v>
      </c>
      <c r="E100" s="232">
        <f t="shared" si="2"/>
        <v>0.99999999999999956</v>
      </c>
      <c r="F100" s="232">
        <f t="shared" si="2"/>
        <v>1</v>
      </c>
      <c r="G100" s="232">
        <f t="shared" si="2"/>
        <v>0.99999999999999967</v>
      </c>
      <c r="H100" s="232">
        <f t="shared" si="2"/>
        <v>0.99999999999999978</v>
      </c>
      <c r="I100" s="232">
        <f t="shared" si="2"/>
        <v>1</v>
      </c>
      <c r="J100" s="232">
        <f t="shared" si="2"/>
        <v>1.0000000000000002</v>
      </c>
      <c r="K100" s="232">
        <f t="shared" si="2"/>
        <v>1</v>
      </c>
      <c r="L100" s="232">
        <f t="shared" si="2"/>
        <v>0.99999999999999978</v>
      </c>
      <c r="M100" s="232">
        <f t="shared" si="2"/>
        <v>0.99999999999999978</v>
      </c>
      <c r="N100" s="232">
        <f t="shared" si="2"/>
        <v>1</v>
      </c>
      <c r="O100" s="232">
        <f t="shared" si="2"/>
        <v>1</v>
      </c>
      <c r="P100" s="232">
        <f t="shared" si="2"/>
        <v>0.99999999999999967</v>
      </c>
      <c r="Q100" s="232">
        <f t="shared" si="2"/>
        <v>1</v>
      </c>
      <c r="R100" s="232">
        <f t="shared" si="2"/>
        <v>0.99999999999999989</v>
      </c>
      <c r="S100" s="232">
        <f t="shared" si="2"/>
        <v>1</v>
      </c>
      <c r="T100" s="232">
        <f t="shared" si="2"/>
        <v>0.99999999999999989</v>
      </c>
      <c r="U100" s="232">
        <f t="shared" si="2"/>
        <v>1</v>
      </c>
      <c r="V100" s="232">
        <f t="shared" si="2"/>
        <v>1</v>
      </c>
      <c r="W100" s="232">
        <f t="shared" si="2"/>
        <v>0.99999999999999989</v>
      </c>
      <c r="X100" s="232">
        <f t="shared" si="2"/>
        <v>1</v>
      </c>
      <c r="Y100" s="232">
        <f t="shared" si="2"/>
        <v>1</v>
      </c>
      <c r="DA100" s="95"/>
    </row>
    <row r="101" spans="1:105" ht="12" customHeight="1" x14ac:dyDescent="0.25">
      <c r="A101" s="55" t="s">
        <v>91</v>
      </c>
      <c r="B101" s="266">
        <f t="shared" ref="B101:Y101" si="3">IF(B$6=0,0,B$6/B$5)</f>
        <v>2.3309556525284722E-3</v>
      </c>
      <c r="C101" s="266">
        <f t="shared" si="3"/>
        <v>2.3649650979498419E-3</v>
      </c>
      <c r="D101" s="266">
        <f t="shared" si="3"/>
        <v>2.3285380268336666E-3</v>
      </c>
      <c r="E101" s="266">
        <f t="shared" si="3"/>
        <v>2.2383683140015024E-3</v>
      </c>
      <c r="F101" s="266">
        <f t="shared" si="3"/>
        <v>2.4136134334967786E-3</v>
      </c>
      <c r="G101" s="266">
        <f t="shared" si="3"/>
        <v>2.4971728271498492E-3</v>
      </c>
      <c r="H101" s="266">
        <f t="shared" si="3"/>
        <v>2.7151872052337215E-3</v>
      </c>
      <c r="I101" s="266">
        <f t="shared" si="3"/>
        <v>2.753762295510654E-3</v>
      </c>
      <c r="J101" s="266">
        <f t="shared" si="3"/>
        <v>2.7247670412196465E-3</v>
      </c>
      <c r="K101" s="266">
        <f t="shared" si="3"/>
        <v>2.699203742124321E-3</v>
      </c>
      <c r="L101" s="266">
        <f t="shared" si="3"/>
        <v>2.8812387956204757E-3</v>
      </c>
      <c r="M101" s="266">
        <f t="shared" si="3"/>
        <v>2.8841957892616612E-3</v>
      </c>
      <c r="N101" s="266">
        <f t="shared" si="3"/>
        <v>2.8908207559767149E-3</v>
      </c>
      <c r="O101" s="266">
        <f t="shared" si="3"/>
        <v>2.9130312877094517E-3</v>
      </c>
      <c r="P101" s="266">
        <f t="shared" si="3"/>
        <v>2.9353878659508672E-3</v>
      </c>
      <c r="Q101" s="266">
        <f t="shared" si="3"/>
        <v>2.94194523821938E-3</v>
      </c>
      <c r="R101" s="266">
        <f t="shared" si="3"/>
        <v>2.9621574898764367E-3</v>
      </c>
      <c r="S101" s="266">
        <f t="shared" si="3"/>
        <v>2.9397648277767704E-3</v>
      </c>
      <c r="T101" s="266">
        <f t="shared" si="3"/>
        <v>2.9030108698253833E-3</v>
      </c>
      <c r="U101" s="266">
        <f t="shared" si="3"/>
        <v>2.8797708202506355E-3</v>
      </c>
      <c r="V101" s="266">
        <f t="shared" si="3"/>
        <v>2.9106898080834228E-3</v>
      </c>
      <c r="W101" s="266">
        <f t="shared" si="3"/>
        <v>2.8606393567722401E-3</v>
      </c>
      <c r="X101" s="266">
        <f t="shared" si="3"/>
        <v>2.9756551867665833E-3</v>
      </c>
      <c r="Y101" s="266">
        <f t="shared" si="3"/>
        <v>2.9158166398241129E-3</v>
      </c>
      <c r="DA101" s="76"/>
    </row>
    <row r="102" spans="1:105" ht="12" customHeight="1" x14ac:dyDescent="0.25">
      <c r="A102" s="173" t="s">
        <v>92</v>
      </c>
      <c r="B102" s="267">
        <f t="shared" ref="B102:Y102" si="4">IF(B$7=0,0,B$7/B$5)</f>
        <v>1.2431763480151856E-3</v>
      </c>
      <c r="C102" s="267">
        <f t="shared" si="4"/>
        <v>1.2613147189065831E-3</v>
      </c>
      <c r="D102" s="267">
        <f t="shared" si="4"/>
        <v>1.241886947644622E-3</v>
      </c>
      <c r="E102" s="267">
        <f t="shared" si="4"/>
        <v>1.1937964341341351E-3</v>
      </c>
      <c r="F102" s="267">
        <f t="shared" si="4"/>
        <v>1.2872604978649493E-3</v>
      </c>
      <c r="G102" s="267">
        <f t="shared" si="4"/>
        <v>1.3318255078132537E-3</v>
      </c>
      <c r="H102" s="267">
        <f t="shared" si="4"/>
        <v>1.4480998427913179E-3</v>
      </c>
      <c r="I102" s="267">
        <f t="shared" si="4"/>
        <v>1.4686732242723494E-3</v>
      </c>
      <c r="J102" s="267">
        <f t="shared" si="4"/>
        <v>1.453209088650478E-3</v>
      </c>
      <c r="K102" s="267">
        <f t="shared" si="4"/>
        <v>1.4395753291329709E-3</v>
      </c>
      <c r="L102" s="267">
        <f t="shared" si="4"/>
        <v>1.5366606909975866E-3</v>
      </c>
      <c r="M102" s="267">
        <f t="shared" si="4"/>
        <v>1.5382377542728857E-3</v>
      </c>
      <c r="N102" s="267">
        <f t="shared" si="4"/>
        <v>1.541771069854248E-3</v>
      </c>
      <c r="O102" s="267">
        <f t="shared" si="4"/>
        <v>1.5536166867783749E-3</v>
      </c>
      <c r="P102" s="267">
        <f t="shared" si="4"/>
        <v>1.5655401951737962E-3</v>
      </c>
      <c r="Q102" s="267">
        <f t="shared" si="4"/>
        <v>1.5690374603836697E-3</v>
      </c>
      <c r="R102" s="267">
        <f t="shared" si="4"/>
        <v>1.5798173279340994E-3</v>
      </c>
      <c r="S102" s="267">
        <f t="shared" si="4"/>
        <v>1.567874574814277E-3</v>
      </c>
      <c r="T102" s="267">
        <f t="shared" si="4"/>
        <v>1.5482724639068715E-3</v>
      </c>
      <c r="U102" s="267">
        <f t="shared" si="4"/>
        <v>1.53587777080034E-3</v>
      </c>
      <c r="V102" s="267">
        <f t="shared" si="4"/>
        <v>1.5523678976444928E-3</v>
      </c>
      <c r="W102" s="267">
        <f t="shared" si="4"/>
        <v>1.5256743236118618E-3</v>
      </c>
      <c r="X102" s="267">
        <f t="shared" si="4"/>
        <v>1.5870160996088436E-3</v>
      </c>
      <c r="Y102" s="267">
        <f t="shared" si="4"/>
        <v>1.5551022079061936E-3</v>
      </c>
      <c r="DA102" s="77"/>
    </row>
    <row r="103" spans="1:105" ht="12" customHeight="1" x14ac:dyDescent="0.25">
      <c r="A103" s="173" t="s">
        <v>93</v>
      </c>
      <c r="B103" s="267">
        <f t="shared" ref="B103:Y103" si="5">IF(B$8=0,0,B$8/B$5)</f>
        <v>3.1079408700379622E-2</v>
      </c>
      <c r="C103" s="267">
        <f t="shared" si="5"/>
        <v>3.1532867972664559E-2</v>
      </c>
      <c r="D103" s="267">
        <f t="shared" si="5"/>
        <v>3.1047173691115551E-2</v>
      </c>
      <c r="E103" s="267">
        <f t="shared" si="5"/>
        <v>2.9844910853353383E-2</v>
      </c>
      <c r="F103" s="267">
        <f t="shared" si="5"/>
        <v>3.218151244662372E-2</v>
      </c>
      <c r="G103" s="267">
        <f t="shared" si="5"/>
        <v>3.329563769533133E-2</v>
      </c>
      <c r="H103" s="267">
        <f t="shared" si="5"/>
        <v>3.6202496069782944E-2</v>
      </c>
      <c r="I103" s="267">
        <f t="shared" si="5"/>
        <v>3.6716830606808734E-2</v>
      </c>
      <c r="J103" s="267">
        <f t="shared" si="5"/>
        <v>3.6330227216261959E-2</v>
      </c>
      <c r="K103" s="267">
        <f t="shared" si="5"/>
        <v>3.5989383228324283E-2</v>
      </c>
      <c r="L103" s="267">
        <f t="shared" si="5"/>
        <v>3.8416517274939686E-2</v>
      </c>
      <c r="M103" s="267">
        <f t="shared" si="5"/>
        <v>3.8455943856822147E-2</v>
      </c>
      <c r="N103" s="267">
        <f t="shared" si="5"/>
        <v>3.8544276746356194E-2</v>
      </c>
      <c r="O103" s="267">
        <f t="shared" si="5"/>
        <v>3.8840417169459386E-2</v>
      </c>
      <c r="P103" s="267">
        <f t="shared" si="5"/>
        <v>3.91385048793449E-2</v>
      </c>
      <c r="Q103" s="267">
        <f t="shared" si="5"/>
        <v>3.922593650959174E-2</v>
      </c>
      <c r="R103" s="267">
        <f t="shared" si="5"/>
        <v>3.9495433198352491E-2</v>
      </c>
      <c r="S103" s="267">
        <f t="shared" si="5"/>
        <v>3.9196864370356951E-2</v>
      </c>
      <c r="T103" s="267">
        <f t="shared" si="5"/>
        <v>3.8706811597671788E-2</v>
      </c>
      <c r="U103" s="267">
        <f t="shared" si="5"/>
        <v>3.839694427000849E-2</v>
      </c>
      <c r="V103" s="267">
        <f t="shared" si="5"/>
        <v>3.880919744111231E-2</v>
      </c>
      <c r="W103" s="267">
        <f t="shared" si="5"/>
        <v>3.8141858090296535E-2</v>
      </c>
      <c r="X103" s="267">
        <f t="shared" si="5"/>
        <v>3.9675402490221091E-2</v>
      </c>
      <c r="Y103" s="267">
        <f t="shared" si="5"/>
        <v>3.8877555197654845E-2</v>
      </c>
      <c r="DA103" s="77"/>
    </row>
    <row r="104" spans="1:105" ht="12" customHeight="1" x14ac:dyDescent="0.25">
      <c r="A104" s="173" t="s">
        <v>94</v>
      </c>
      <c r="B104" s="267">
        <f t="shared" ref="B104:Y104" si="6">IF(B$9=0,0,B$9/B$5)</f>
        <v>7.7698521750949035E-4</v>
      </c>
      <c r="C104" s="267">
        <f t="shared" si="6"/>
        <v>7.8832169931661398E-4</v>
      </c>
      <c r="D104" s="267">
        <f t="shared" si="6"/>
        <v>7.7617934227788897E-4</v>
      </c>
      <c r="E104" s="267">
        <f t="shared" si="6"/>
        <v>7.4612277133383415E-4</v>
      </c>
      <c r="F104" s="267">
        <f t="shared" si="6"/>
        <v>8.0453781116559316E-4</v>
      </c>
      <c r="G104" s="267">
        <f t="shared" si="6"/>
        <v>8.323909423832833E-4</v>
      </c>
      <c r="H104" s="267">
        <f t="shared" si="6"/>
        <v>9.0506240174457358E-4</v>
      </c>
      <c r="I104" s="267">
        <f t="shared" si="6"/>
        <v>9.1792076517021833E-4</v>
      </c>
      <c r="J104" s="267">
        <f t="shared" si="6"/>
        <v>9.0825568040654909E-4</v>
      </c>
      <c r="K104" s="267">
        <f t="shared" si="6"/>
        <v>8.9973458070810705E-4</v>
      </c>
      <c r="L104" s="267">
        <f t="shared" si="6"/>
        <v>9.6041293187349179E-4</v>
      </c>
      <c r="M104" s="267">
        <f t="shared" si="6"/>
        <v>9.6139859642055403E-4</v>
      </c>
      <c r="N104" s="267">
        <f t="shared" si="6"/>
        <v>9.6360691865890501E-4</v>
      </c>
      <c r="O104" s="267">
        <f t="shared" si="6"/>
        <v>9.7101042923648426E-4</v>
      </c>
      <c r="P104" s="267">
        <f t="shared" si="6"/>
        <v>9.7846262198362241E-4</v>
      </c>
      <c r="Q104" s="267">
        <f t="shared" si="6"/>
        <v>9.8064841273979349E-4</v>
      </c>
      <c r="R104" s="267">
        <f t="shared" si="6"/>
        <v>9.8738582995881231E-4</v>
      </c>
      <c r="S104" s="267">
        <f t="shared" si="6"/>
        <v>9.7992160925892339E-4</v>
      </c>
      <c r="T104" s="267">
        <f t="shared" si="6"/>
        <v>9.6767028994179422E-4</v>
      </c>
      <c r="U104" s="267">
        <f t="shared" si="6"/>
        <v>9.5992360675021236E-4</v>
      </c>
      <c r="V104" s="267">
        <f t="shared" si="6"/>
        <v>9.7022993602780753E-4</v>
      </c>
      <c r="W104" s="267">
        <f t="shared" si="6"/>
        <v>9.5354645225741337E-4</v>
      </c>
      <c r="X104" s="267">
        <f t="shared" si="6"/>
        <v>9.9188506225552763E-4</v>
      </c>
      <c r="Y104" s="267">
        <f t="shared" si="6"/>
        <v>9.7193887994137095E-4</v>
      </c>
      <c r="DA104" s="77"/>
    </row>
    <row r="105" spans="1:105" ht="12" customHeight="1" x14ac:dyDescent="0.25">
      <c r="A105" s="56" t="s">
        <v>95</v>
      </c>
      <c r="B105" s="268">
        <f t="shared" ref="B105:Y105" si="7">IF(B$10=0,0,B$10/B$5)</f>
        <v>1.6037398238735292E-3</v>
      </c>
      <c r="C105" s="268">
        <f t="shared" si="7"/>
        <v>1.6303602598663875E-3</v>
      </c>
      <c r="D105" s="268">
        <f t="shared" si="7"/>
        <v>1.6180859432363491E-3</v>
      </c>
      <c r="E105" s="268">
        <f t="shared" si="7"/>
        <v>1.5601502339018141E-3</v>
      </c>
      <c r="F105" s="268">
        <f t="shared" si="7"/>
        <v>1.672855781473548E-3</v>
      </c>
      <c r="G105" s="268">
        <f t="shared" si="7"/>
        <v>1.715092083960512E-3</v>
      </c>
      <c r="H105" s="268">
        <f t="shared" si="7"/>
        <v>1.8153084109106975E-3</v>
      </c>
      <c r="I105" s="268">
        <f t="shared" si="7"/>
        <v>1.8427095771650802E-3</v>
      </c>
      <c r="J105" s="268">
        <f t="shared" si="7"/>
        <v>1.8321462671069997E-3</v>
      </c>
      <c r="K105" s="268">
        <f t="shared" si="7"/>
        <v>1.8357851849042054E-3</v>
      </c>
      <c r="L105" s="268">
        <f t="shared" si="7"/>
        <v>1.9662530202374127E-3</v>
      </c>
      <c r="M105" s="268">
        <f t="shared" si="7"/>
        <v>1.9778579448939686E-3</v>
      </c>
      <c r="N105" s="268">
        <f t="shared" si="7"/>
        <v>2.0142362921768161E-3</v>
      </c>
      <c r="O105" s="268">
        <f t="shared" si="7"/>
        <v>2.048229676666766E-3</v>
      </c>
      <c r="P105" s="268">
        <f t="shared" si="7"/>
        <v>2.1556234453865356E-3</v>
      </c>
      <c r="Q105" s="268">
        <f t="shared" si="7"/>
        <v>2.2522856488665366E-3</v>
      </c>
      <c r="R105" s="268">
        <f t="shared" si="7"/>
        <v>2.3608106687268825E-3</v>
      </c>
      <c r="S105" s="268">
        <f t="shared" si="7"/>
        <v>2.3824017240588265E-3</v>
      </c>
      <c r="T105" s="268">
        <f t="shared" si="7"/>
        <v>2.3356760027451687E-3</v>
      </c>
      <c r="U105" s="268">
        <f t="shared" si="7"/>
        <v>2.3722318885446708E-3</v>
      </c>
      <c r="V105" s="268">
        <f t="shared" si="7"/>
        <v>2.4109108291081507E-3</v>
      </c>
      <c r="W105" s="268">
        <f t="shared" si="7"/>
        <v>2.1415377266320273E-3</v>
      </c>
      <c r="X105" s="268">
        <f t="shared" si="7"/>
        <v>2.0169709120387925E-3</v>
      </c>
      <c r="Y105" s="268">
        <f t="shared" si="7"/>
        <v>2.0048731380228825E-3</v>
      </c>
      <c r="DA105" s="78"/>
    </row>
    <row r="106" spans="1:105" ht="12" customHeight="1" x14ac:dyDescent="0.25">
      <c r="A106" s="174" t="s">
        <v>165</v>
      </c>
      <c r="B106" s="269">
        <f t="shared" ref="B106:Y106" si="8">IF(B$16=0,0,B$16/B$5)</f>
        <v>0.17953895982611487</v>
      </c>
      <c r="C106" s="269">
        <f t="shared" si="8"/>
        <v>0.18700649756352816</v>
      </c>
      <c r="D106" s="269">
        <f t="shared" si="8"/>
        <v>0.186516367475101</v>
      </c>
      <c r="E106" s="269">
        <f t="shared" si="8"/>
        <v>0.18750276398327098</v>
      </c>
      <c r="F106" s="269">
        <f t="shared" si="8"/>
        <v>0.19192065753848592</v>
      </c>
      <c r="G106" s="269">
        <f t="shared" si="8"/>
        <v>0.19228233317515844</v>
      </c>
      <c r="H106" s="269">
        <f t="shared" si="8"/>
        <v>0.19140708307688503</v>
      </c>
      <c r="I106" s="269">
        <f t="shared" si="8"/>
        <v>0.19254480529870266</v>
      </c>
      <c r="J106" s="269">
        <f t="shared" si="8"/>
        <v>0.19349738922908982</v>
      </c>
      <c r="K106" s="269">
        <f t="shared" si="8"/>
        <v>0.19194989862637976</v>
      </c>
      <c r="L106" s="269">
        <f t="shared" si="8"/>
        <v>0.18992397823611734</v>
      </c>
      <c r="M106" s="269">
        <f t="shared" si="8"/>
        <v>0.18984389361886791</v>
      </c>
      <c r="N106" s="269">
        <f t="shared" si="8"/>
        <v>0.1894594627934115</v>
      </c>
      <c r="O106" s="269">
        <f t="shared" si="8"/>
        <v>0.18896941257245761</v>
      </c>
      <c r="P106" s="269">
        <f t="shared" si="8"/>
        <v>0.18850315723133604</v>
      </c>
      <c r="Q106" s="269">
        <f t="shared" si="8"/>
        <v>0.18807996098844493</v>
      </c>
      <c r="R106" s="269">
        <f t="shared" si="8"/>
        <v>0.18824073497357074</v>
      </c>
      <c r="S106" s="269">
        <f t="shared" si="8"/>
        <v>0.18844019942045218</v>
      </c>
      <c r="T106" s="269">
        <f t="shared" si="8"/>
        <v>0.1883363943127411</v>
      </c>
      <c r="U106" s="269">
        <f t="shared" si="8"/>
        <v>0.18798377661442023</v>
      </c>
      <c r="V106" s="269">
        <f t="shared" si="8"/>
        <v>0.18786202398632215</v>
      </c>
      <c r="W106" s="269">
        <f t="shared" si="8"/>
        <v>0.18873306535400755</v>
      </c>
      <c r="X106" s="269">
        <f t="shared" si="8"/>
        <v>0.18831488911858013</v>
      </c>
      <c r="Y106" s="269">
        <f t="shared" si="8"/>
        <v>0.18905700161196981</v>
      </c>
      <c r="DA106" s="79"/>
    </row>
    <row r="107" spans="1:105" ht="12" customHeight="1" x14ac:dyDescent="0.25">
      <c r="A107" s="174" t="s">
        <v>172</v>
      </c>
      <c r="B107" s="269">
        <f t="shared" ref="B107:Y107" si="9">IF(B$22=0,0,B$22/B$5)</f>
        <v>0.34466151229939629</v>
      </c>
      <c r="C107" s="269">
        <f t="shared" si="9"/>
        <v>0.37635362937357419</v>
      </c>
      <c r="D107" s="269">
        <f t="shared" si="9"/>
        <v>0.38389231108183375</v>
      </c>
      <c r="E107" s="269">
        <f t="shared" si="9"/>
        <v>0.3964744596037505</v>
      </c>
      <c r="F107" s="269">
        <f t="shared" si="9"/>
        <v>0.3645065790646716</v>
      </c>
      <c r="G107" s="269">
        <f t="shared" si="9"/>
        <v>0.35151383605110059</v>
      </c>
      <c r="H107" s="269">
        <f t="shared" si="9"/>
        <v>0.3246824243530772</v>
      </c>
      <c r="I107" s="269">
        <f t="shared" si="9"/>
        <v>0.32638056995304016</v>
      </c>
      <c r="J107" s="269">
        <f t="shared" si="9"/>
        <v>0.32818853829498829</v>
      </c>
      <c r="K107" s="269">
        <f t="shared" si="9"/>
        <v>0.32922085683708685</v>
      </c>
      <c r="L107" s="269">
        <f t="shared" si="9"/>
        <v>0.31694961028579921</v>
      </c>
      <c r="M107" s="269">
        <f t="shared" si="9"/>
        <v>0.31641982402218061</v>
      </c>
      <c r="N107" s="269">
        <f t="shared" si="9"/>
        <v>0.31566873305651105</v>
      </c>
      <c r="O107" s="269">
        <f t="shared" si="9"/>
        <v>0.3162036733105611</v>
      </c>
      <c r="P107" s="269">
        <f t="shared" si="9"/>
        <v>0.31357602710443366</v>
      </c>
      <c r="Q107" s="269">
        <f t="shared" si="9"/>
        <v>0.31196057921959558</v>
      </c>
      <c r="R107" s="269">
        <f t="shared" si="9"/>
        <v>0.31087747601610949</v>
      </c>
      <c r="S107" s="269">
        <f t="shared" si="9"/>
        <v>0.31217905015972203</v>
      </c>
      <c r="T107" s="269">
        <f t="shared" si="9"/>
        <v>0.3132958512563212</v>
      </c>
      <c r="U107" s="269">
        <f t="shared" si="9"/>
        <v>0.31384568488201481</v>
      </c>
      <c r="V107" s="269">
        <f t="shared" si="9"/>
        <v>0.31110176400756751</v>
      </c>
      <c r="W107" s="269">
        <f t="shared" si="9"/>
        <v>0.31712830326564662</v>
      </c>
      <c r="X107" s="269">
        <f t="shared" si="9"/>
        <v>0.31111156044158383</v>
      </c>
      <c r="Y107" s="269">
        <f t="shared" si="9"/>
        <v>0.315279399894767</v>
      </c>
      <c r="DA107" s="79"/>
    </row>
    <row r="108" spans="1:105" ht="12" customHeight="1" x14ac:dyDescent="0.25">
      <c r="A108" s="174" t="s">
        <v>179</v>
      </c>
      <c r="B108" s="269">
        <f t="shared" ref="B108:Y108" si="10">IF(B$28=0,0,B$28/B$5)</f>
        <v>0.26254022747200173</v>
      </c>
      <c r="C108" s="269">
        <f t="shared" si="10"/>
        <v>0.26710302709097727</v>
      </c>
      <c r="D108" s="269">
        <f t="shared" si="10"/>
        <v>0.26516955874007853</v>
      </c>
      <c r="E108" s="269">
        <f t="shared" si="10"/>
        <v>0.25548317391922704</v>
      </c>
      <c r="F108" s="269">
        <f t="shared" si="10"/>
        <v>0.27398182820452921</v>
      </c>
      <c r="G108" s="269">
        <f t="shared" si="10"/>
        <v>0.280812168913746</v>
      </c>
      <c r="H108" s="269">
        <f t="shared" si="10"/>
        <v>0.29707557266974749</v>
      </c>
      <c r="I108" s="269">
        <f t="shared" si="10"/>
        <v>0.3017280269652271</v>
      </c>
      <c r="J108" s="269">
        <f t="shared" si="10"/>
        <v>0.29974486548254625</v>
      </c>
      <c r="K108" s="269">
        <f t="shared" si="10"/>
        <v>0.30030680063739063</v>
      </c>
      <c r="L108" s="269">
        <f t="shared" si="10"/>
        <v>0.31005281357640235</v>
      </c>
      <c r="M108" s="269">
        <f t="shared" si="10"/>
        <v>0.31051535019683091</v>
      </c>
      <c r="N108" s="269">
        <f t="shared" si="10"/>
        <v>0.31124915156014893</v>
      </c>
      <c r="O108" s="269">
        <f t="shared" si="10"/>
        <v>0.31109446732573698</v>
      </c>
      <c r="P108" s="269">
        <f t="shared" si="10"/>
        <v>0.31281129362565024</v>
      </c>
      <c r="Q108" s="269">
        <f t="shared" si="10"/>
        <v>0.31435336860616636</v>
      </c>
      <c r="R108" s="269">
        <f t="shared" si="10"/>
        <v>0.3148574326578541</v>
      </c>
      <c r="S108" s="269">
        <f t="shared" si="10"/>
        <v>0.31384510586343484</v>
      </c>
      <c r="T108" s="269">
        <f t="shared" si="10"/>
        <v>0.31271336217983992</v>
      </c>
      <c r="U108" s="269">
        <f t="shared" si="10"/>
        <v>0.31252111187161608</v>
      </c>
      <c r="V108" s="269">
        <f t="shared" si="10"/>
        <v>0.31455122412632092</v>
      </c>
      <c r="W108" s="269">
        <f t="shared" si="10"/>
        <v>0.30954968999608951</v>
      </c>
      <c r="X108" s="269">
        <f t="shared" si="10"/>
        <v>0.31453428046197618</v>
      </c>
      <c r="Y108" s="269">
        <f t="shared" si="10"/>
        <v>0.31112041509316612</v>
      </c>
      <c r="DA108" s="79"/>
    </row>
    <row r="109" spans="1:105" ht="12" customHeight="1" x14ac:dyDescent="0.25">
      <c r="A109" s="62" t="s">
        <v>181</v>
      </c>
      <c r="B109" s="270">
        <f t="shared" ref="B109:Y109" si="11">IF(B$29=0,0,B$29/B$5)</f>
        <v>0.1615359889728924</v>
      </c>
      <c r="C109" s="270">
        <f t="shared" si="11"/>
        <v>0.15848159323391051</v>
      </c>
      <c r="D109" s="270">
        <f t="shared" si="11"/>
        <v>0.16101232227606085</v>
      </c>
      <c r="E109" s="270">
        <f t="shared" si="11"/>
        <v>0.15236672567456744</v>
      </c>
      <c r="F109" s="270">
        <f t="shared" si="11"/>
        <v>0.17377893170300385</v>
      </c>
      <c r="G109" s="270">
        <f t="shared" si="11"/>
        <v>0.17561008560602526</v>
      </c>
      <c r="H109" s="270">
        <f t="shared" si="11"/>
        <v>0.17032956193859056</v>
      </c>
      <c r="I109" s="270">
        <f t="shared" si="11"/>
        <v>0.1722445735142793</v>
      </c>
      <c r="J109" s="270">
        <f t="shared" si="11"/>
        <v>0.17712544876660213</v>
      </c>
      <c r="K109" s="270">
        <f t="shared" si="11"/>
        <v>0.16879838299989436</v>
      </c>
      <c r="L109" s="270">
        <f t="shared" si="11"/>
        <v>0.16396731302033563</v>
      </c>
      <c r="M109" s="270">
        <f t="shared" si="11"/>
        <v>0.16651096409094959</v>
      </c>
      <c r="N109" s="270">
        <f t="shared" si="11"/>
        <v>0.16374534149818051</v>
      </c>
      <c r="O109" s="270">
        <f t="shared" si="11"/>
        <v>0.15550084175496021</v>
      </c>
      <c r="P109" s="270">
        <f t="shared" si="11"/>
        <v>0.1621724952920871</v>
      </c>
      <c r="Q109" s="270">
        <f t="shared" si="11"/>
        <v>0.16907796182889434</v>
      </c>
      <c r="R109" s="270">
        <f t="shared" si="11"/>
        <v>0.17183205176264649</v>
      </c>
      <c r="S109" s="270">
        <f t="shared" si="11"/>
        <v>0.17343827003664383</v>
      </c>
      <c r="T109" s="270">
        <f t="shared" si="11"/>
        <v>0.17738162838847918</v>
      </c>
      <c r="U109" s="270">
        <f t="shared" si="11"/>
        <v>0.18809886552383126</v>
      </c>
      <c r="V109" s="270">
        <f t="shared" si="11"/>
        <v>0.19257039459154082</v>
      </c>
      <c r="W109" s="270">
        <f t="shared" si="11"/>
        <v>0.17914597743049321</v>
      </c>
      <c r="X109" s="270">
        <f t="shared" si="11"/>
        <v>0.15334002276278516</v>
      </c>
      <c r="Y109" s="270">
        <f t="shared" si="11"/>
        <v>0.16351454976664423</v>
      </c>
      <c r="DA109" s="80"/>
    </row>
    <row r="110" spans="1:105" ht="12" customHeight="1" x14ac:dyDescent="0.25">
      <c r="A110" s="62" t="s">
        <v>187</v>
      </c>
      <c r="B110" s="270">
        <f t="shared" ref="B110:Y110" si="12">IF(B$34=0,0,B$34/B$5)</f>
        <v>0.10100423849910933</v>
      </c>
      <c r="C110" s="270">
        <f t="shared" si="12"/>
        <v>0.10862143385706677</v>
      </c>
      <c r="D110" s="270">
        <f t="shared" si="12"/>
        <v>0.10415723646401771</v>
      </c>
      <c r="E110" s="270">
        <f t="shared" si="12"/>
        <v>0.10311644824465957</v>
      </c>
      <c r="F110" s="270">
        <f t="shared" si="12"/>
        <v>0.10020289650152542</v>
      </c>
      <c r="G110" s="270">
        <f t="shared" si="12"/>
        <v>0.10520208330772084</v>
      </c>
      <c r="H110" s="270">
        <f t="shared" si="12"/>
        <v>0.12674601073115693</v>
      </c>
      <c r="I110" s="270">
        <f t="shared" si="12"/>
        <v>0.12948345345094783</v>
      </c>
      <c r="J110" s="270">
        <f t="shared" si="12"/>
        <v>0.1226194167159441</v>
      </c>
      <c r="K110" s="270">
        <f t="shared" si="12"/>
        <v>0.13150841763749624</v>
      </c>
      <c r="L110" s="270">
        <f t="shared" si="12"/>
        <v>0.14608550055606676</v>
      </c>
      <c r="M110" s="270">
        <f t="shared" si="12"/>
        <v>0.14400438610588126</v>
      </c>
      <c r="N110" s="270">
        <f t="shared" si="12"/>
        <v>0.14750381006196855</v>
      </c>
      <c r="O110" s="270">
        <f t="shared" si="12"/>
        <v>0.15559362557077688</v>
      </c>
      <c r="P110" s="270">
        <f t="shared" si="12"/>
        <v>0.15063879833356317</v>
      </c>
      <c r="Q110" s="270">
        <f t="shared" si="12"/>
        <v>0.14527540677727199</v>
      </c>
      <c r="R110" s="270">
        <f t="shared" si="12"/>
        <v>0.14302538089520753</v>
      </c>
      <c r="S110" s="270">
        <f t="shared" si="12"/>
        <v>0.14040683582679109</v>
      </c>
      <c r="T110" s="270">
        <f t="shared" si="12"/>
        <v>0.13533173379136074</v>
      </c>
      <c r="U110" s="270">
        <f t="shared" si="12"/>
        <v>0.12442224634778494</v>
      </c>
      <c r="V110" s="270">
        <f t="shared" si="12"/>
        <v>0.12198082953477996</v>
      </c>
      <c r="W110" s="270">
        <f t="shared" si="12"/>
        <v>0.13040371256559627</v>
      </c>
      <c r="X110" s="270">
        <f t="shared" si="12"/>
        <v>0.16119425769919118</v>
      </c>
      <c r="Y110" s="270">
        <f t="shared" si="12"/>
        <v>0.1476058653265219</v>
      </c>
      <c r="DA110" s="80"/>
    </row>
    <row r="111" spans="1:105" ht="12" customHeight="1" x14ac:dyDescent="0.25">
      <c r="A111" s="174" t="s">
        <v>189</v>
      </c>
      <c r="B111" s="269">
        <f t="shared" ref="B111:Y111" si="13">IF(B$35=0,0,B$35/B$5)</f>
        <v>0.17622503466018058</v>
      </c>
      <c r="C111" s="269">
        <f t="shared" si="13"/>
        <v>0.13195901622321646</v>
      </c>
      <c r="D111" s="269">
        <f t="shared" si="13"/>
        <v>0.12740989875187841</v>
      </c>
      <c r="E111" s="269">
        <f t="shared" si="13"/>
        <v>0.12495625388702647</v>
      </c>
      <c r="F111" s="269">
        <f t="shared" si="13"/>
        <v>0.13123115522168852</v>
      </c>
      <c r="G111" s="269">
        <f t="shared" si="13"/>
        <v>0.13571954280335638</v>
      </c>
      <c r="H111" s="269">
        <f t="shared" si="13"/>
        <v>0.14374876596982683</v>
      </c>
      <c r="I111" s="269">
        <f t="shared" si="13"/>
        <v>0.13564670131410289</v>
      </c>
      <c r="J111" s="269">
        <f t="shared" si="13"/>
        <v>0.1353206016997302</v>
      </c>
      <c r="K111" s="269">
        <f t="shared" si="13"/>
        <v>0.13565876183394895</v>
      </c>
      <c r="L111" s="269">
        <f t="shared" si="13"/>
        <v>0.13731251518801235</v>
      </c>
      <c r="M111" s="269">
        <f t="shared" si="13"/>
        <v>0.13740329822044917</v>
      </c>
      <c r="N111" s="269">
        <f t="shared" si="13"/>
        <v>0.1376679408069055</v>
      </c>
      <c r="O111" s="269">
        <f t="shared" si="13"/>
        <v>0.13740614154139377</v>
      </c>
      <c r="P111" s="269">
        <f t="shared" si="13"/>
        <v>0.13833600303074006</v>
      </c>
      <c r="Q111" s="269">
        <f t="shared" si="13"/>
        <v>0.13863623791599219</v>
      </c>
      <c r="R111" s="269">
        <f t="shared" si="13"/>
        <v>0.13863875183761692</v>
      </c>
      <c r="S111" s="269">
        <f t="shared" si="13"/>
        <v>0.13846881745012521</v>
      </c>
      <c r="T111" s="269">
        <f t="shared" si="13"/>
        <v>0.13919295102700677</v>
      </c>
      <c r="U111" s="269">
        <f t="shared" si="13"/>
        <v>0.13950467827559457</v>
      </c>
      <c r="V111" s="269">
        <f t="shared" si="13"/>
        <v>0.13983159196781345</v>
      </c>
      <c r="W111" s="269">
        <f t="shared" si="13"/>
        <v>0.13896568543468624</v>
      </c>
      <c r="X111" s="269">
        <f t="shared" si="13"/>
        <v>0.13879234022696879</v>
      </c>
      <c r="Y111" s="269">
        <f t="shared" si="13"/>
        <v>0.13821789733674775</v>
      </c>
      <c r="DA111" s="79"/>
    </row>
    <row r="112" spans="1:105" ht="12" customHeight="1" x14ac:dyDescent="0.25">
      <c r="A112" s="62" t="s">
        <v>190</v>
      </c>
      <c r="B112" s="270">
        <f t="shared" ref="B112:Y112" si="14">IF(B$36=0,0,B$36/B$5)</f>
        <v>5.1027824113858089E-2</v>
      </c>
      <c r="C112" s="270">
        <f t="shared" si="14"/>
        <v>4.9713968477804182E-2</v>
      </c>
      <c r="D112" s="270">
        <f t="shared" si="14"/>
        <v>5.0431827716468716E-2</v>
      </c>
      <c r="E112" s="270">
        <f t="shared" si="14"/>
        <v>4.8037158724173024E-2</v>
      </c>
      <c r="F112" s="270">
        <f t="shared" si="14"/>
        <v>5.4741912027290125E-2</v>
      </c>
      <c r="G112" s="270">
        <f t="shared" si="14"/>
        <v>5.540808356825732E-2</v>
      </c>
      <c r="H112" s="270">
        <f t="shared" si="14"/>
        <v>5.3855766134222938E-2</v>
      </c>
      <c r="I112" s="270">
        <f t="shared" si="14"/>
        <v>5.4040563461473873E-2</v>
      </c>
      <c r="J112" s="270">
        <f t="shared" si="14"/>
        <v>5.6228757744227843E-2</v>
      </c>
      <c r="K112" s="270">
        <f t="shared" si="14"/>
        <v>5.3657238679387056E-2</v>
      </c>
      <c r="L112" s="270">
        <f t="shared" si="14"/>
        <v>5.2121549353677292E-2</v>
      </c>
      <c r="M112" s="270">
        <f t="shared" si="14"/>
        <v>5.2930119259309003E-2</v>
      </c>
      <c r="N112" s="270">
        <f t="shared" si="14"/>
        <v>5.1821401623237145E-2</v>
      </c>
      <c r="O112" s="270">
        <f t="shared" si="14"/>
        <v>4.9244240659082249E-2</v>
      </c>
      <c r="P112" s="270">
        <f t="shared" si="14"/>
        <v>5.1366286393512622E-2</v>
      </c>
      <c r="Q112" s="270">
        <f t="shared" si="14"/>
        <v>5.3632277425540463E-2</v>
      </c>
      <c r="R112" s="270">
        <f t="shared" si="14"/>
        <v>5.4510557753240013E-2</v>
      </c>
      <c r="S112" s="270">
        <f t="shared" si="14"/>
        <v>5.5019284524591504E-2</v>
      </c>
      <c r="T112" s="270">
        <f t="shared" si="14"/>
        <v>5.6303146721913971E-2</v>
      </c>
      <c r="U112" s="270">
        <f t="shared" si="14"/>
        <v>5.9725235046603049E-2</v>
      </c>
      <c r="V112" s="270">
        <f t="shared" si="14"/>
        <v>6.1145820462802369E-2</v>
      </c>
      <c r="W112" s="270">
        <f t="shared" si="14"/>
        <v>5.6877310819974679E-2</v>
      </c>
      <c r="X112" s="270">
        <f t="shared" si="14"/>
        <v>4.8637752373288289E-2</v>
      </c>
      <c r="Y112" s="270">
        <f t="shared" si="14"/>
        <v>5.1909497748224578E-2</v>
      </c>
      <c r="DA112" s="80"/>
    </row>
    <row r="113" spans="1:105" ht="12" customHeight="1" x14ac:dyDescent="0.25">
      <c r="A113" s="62" t="s">
        <v>195</v>
      </c>
      <c r="B113" s="270">
        <f t="shared" ref="B113:Y113" si="15">IF(B$40=0,0,B$40/B$5)</f>
        <v>9.2830563818757039E-2</v>
      </c>
      <c r="C113" s="270">
        <f t="shared" si="15"/>
        <v>4.7180282710164251E-2</v>
      </c>
      <c r="D113" s="270">
        <f t="shared" si="15"/>
        <v>4.3269429703588248E-2</v>
      </c>
      <c r="E113" s="270">
        <f t="shared" si="15"/>
        <v>4.3828441724132104E-2</v>
      </c>
      <c r="F113" s="270">
        <f t="shared" si="15"/>
        <v>4.4242654585064066E-2</v>
      </c>
      <c r="G113" s="270">
        <f t="shared" si="15"/>
        <v>4.6534754437409696E-2</v>
      </c>
      <c r="H113" s="270">
        <f t="shared" si="15"/>
        <v>4.9352728602470523E-2</v>
      </c>
      <c r="I113" s="270">
        <f t="shared" si="15"/>
        <v>3.9825803301518761E-2</v>
      </c>
      <c r="J113" s="270">
        <f t="shared" si="15"/>
        <v>4.0048995810166209E-2</v>
      </c>
      <c r="K113" s="270">
        <f t="shared" si="15"/>
        <v>4.0197932218930324E-2</v>
      </c>
      <c r="L113" s="270">
        <f t="shared" si="15"/>
        <v>3.8753645573159842E-2</v>
      </c>
      <c r="M113" s="270">
        <f t="shared" si="15"/>
        <v>3.8697398536947855E-2</v>
      </c>
      <c r="N113" s="270">
        <f t="shared" si="15"/>
        <v>3.8745522889951138E-2</v>
      </c>
      <c r="O113" s="270">
        <f t="shared" si="15"/>
        <v>3.8525436062991587E-2</v>
      </c>
      <c r="P113" s="270">
        <f t="shared" si="15"/>
        <v>3.8910070121918279E-2</v>
      </c>
      <c r="Q113" s="270">
        <f t="shared" si="15"/>
        <v>3.8717182492575254E-2</v>
      </c>
      <c r="R113" s="270">
        <f t="shared" si="15"/>
        <v>3.855912040089151E-2</v>
      </c>
      <c r="S113" s="270">
        <f t="shared" si="15"/>
        <v>3.8712188115962137E-2</v>
      </c>
      <c r="T113" s="270">
        <f t="shared" si="15"/>
        <v>3.9795539398884257E-2</v>
      </c>
      <c r="U113" s="270">
        <f t="shared" si="15"/>
        <v>4.016837502696239E-2</v>
      </c>
      <c r="V113" s="270">
        <f t="shared" si="15"/>
        <v>3.984981272084711E-2</v>
      </c>
      <c r="W113" s="270">
        <f t="shared" si="15"/>
        <v>4.0573635318965622E-2</v>
      </c>
      <c r="X113" s="270">
        <f t="shared" si="15"/>
        <v>3.8811668816260823E-2</v>
      </c>
      <c r="Y113" s="270">
        <f t="shared" si="15"/>
        <v>3.9323694647479958E-2</v>
      </c>
      <c r="DA113" s="80"/>
    </row>
    <row r="114" spans="1:105" ht="12" customHeight="1" x14ac:dyDescent="0.25">
      <c r="A114" s="63" t="s">
        <v>207</v>
      </c>
      <c r="B114" s="271">
        <f t="shared" ref="B114:Y114" si="16">IF(B$51=0,0,B$51/B$5)</f>
        <v>3.236664672756543E-2</v>
      </c>
      <c r="C114" s="271">
        <f t="shared" si="16"/>
        <v>3.5064765035248011E-2</v>
      </c>
      <c r="D114" s="271">
        <f t="shared" si="16"/>
        <v>3.3708641331821443E-2</v>
      </c>
      <c r="E114" s="271">
        <f t="shared" si="16"/>
        <v>3.3090653438721321E-2</v>
      </c>
      <c r="F114" s="271">
        <f t="shared" si="16"/>
        <v>3.2246588609334353E-2</v>
      </c>
      <c r="G114" s="271">
        <f t="shared" si="16"/>
        <v>3.377670479768935E-2</v>
      </c>
      <c r="H114" s="271">
        <f t="shared" si="16"/>
        <v>4.0540271233133349E-2</v>
      </c>
      <c r="I114" s="271">
        <f t="shared" si="16"/>
        <v>4.1780334551110278E-2</v>
      </c>
      <c r="J114" s="271">
        <f t="shared" si="16"/>
        <v>3.9042848145336144E-2</v>
      </c>
      <c r="K114" s="271">
        <f t="shared" si="16"/>
        <v>4.180359093563156E-2</v>
      </c>
      <c r="L114" s="271">
        <f t="shared" si="16"/>
        <v>4.6437320261175204E-2</v>
      </c>
      <c r="M114" s="271">
        <f t="shared" si="16"/>
        <v>4.5775780424192329E-2</v>
      </c>
      <c r="N114" s="271">
        <f t="shared" si="16"/>
        <v>4.7101016293717227E-2</v>
      </c>
      <c r="O114" s="271">
        <f t="shared" si="16"/>
        <v>4.963646481931993E-2</v>
      </c>
      <c r="P114" s="271">
        <f t="shared" si="16"/>
        <v>4.8059646515309168E-2</v>
      </c>
      <c r="Q114" s="271">
        <f t="shared" si="16"/>
        <v>4.628677799787647E-2</v>
      </c>
      <c r="R114" s="271">
        <f t="shared" si="16"/>
        <v>4.556907368348543E-2</v>
      </c>
      <c r="S114" s="271">
        <f t="shared" si="16"/>
        <v>4.4737344809571575E-2</v>
      </c>
      <c r="T114" s="271">
        <f t="shared" si="16"/>
        <v>4.3094264906208532E-2</v>
      </c>
      <c r="U114" s="271">
        <f t="shared" si="16"/>
        <v>3.9611068202029115E-2</v>
      </c>
      <c r="V114" s="271">
        <f t="shared" si="16"/>
        <v>3.883595878416396E-2</v>
      </c>
      <c r="W114" s="271">
        <f t="shared" si="16"/>
        <v>4.1514739295745916E-2</v>
      </c>
      <c r="X114" s="271">
        <f t="shared" si="16"/>
        <v>5.1342919037419679E-2</v>
      </c>
      <c r="Y114" s="271">
        <f t="shared" si="16"/>
        <v>4.6984704941043204E-2</v>
      </c>
      <c r="DA114" s="81"/>
    </row>
    <row r="115" spans="1:105" ht="12" hidden="1" customHeight="1" x14ac:dyDescent="0.25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 spans="1:105" ht="12" customHeight="1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spans="1:105" ht="12" customHeight="1" x14ac:dyDescent="0.25">
      <c r="A117" s="35" t="s">
        <v>44</v>
      </c>
      <c r="B117" s="232">
        <f t="shared" ref="B117:Y117" si="17">SUM(B$118:B$122,B$126:B$127,B$129:B$131,B$124,B$123)</f>
        <v>1</v>
      </c>
      <c r="C117" s="232">
        <f t="shared" si="17"/>
        <v>1.0000000000000002</v>
      </c>
      <c r="D117" s="232">
        <f t="shared" si="17"/>
        <v>1.0000000000000002</v>
      </c>
      <c r="E117" s="232">
        <f t="shared" si="17"/>
        <v>1</v>
      </c>
      <c r="F117" s="232">
        <f t="shared" si="17"/>
        <v>0.99999999999999956</v>
      </c>
      <c r="G117" s="232">
        <f t="shared" si="17"/>
        <v>0.99999999999999989</v>
      </c>
      <c r="H117" s="232">
        <f t="shared" si="17"/>
        <v>1.0000000000000002</v>
      </c>
      <c r="I117" s="232">
        <f t="shared" si="17"/>
        <v>0.99999999999999978</v>
      </c>
      <c r="J117" s="232">
        <f t="shared" si="17"/>
        <v>0.99999999999999989</v>
      </c>
      <c r="K117" s="232">
        <f t="shared" si="17"/>
        <v>0.99999999999999978</v>
      </c>
      <c r="L117" s="232">
        <f t="shared" si="17"/>
        <v>1</v>
      </c>
      <c r="M117" s="232">
        <f t="shared" si="17"/>
        <v>1</v>
      </c>
      <c r="N117" s="232">
        <f t="shared" si="17"/>
        <v>0.99999999999999978</v>
      </c>
      <c r="O117" s="232">
        <f t="shared" si="17"/>
        <v>1</v>
      </c>
      <c r="P117" s="232">
        <f t="shared" si="17"/>
        <v>0.99999999999999989</v>
      </c>
      <c r="Q117" s="232">
        <f t="shared" si="17"/>
        <v>0.99999999999999978</v>
      </c>
      <c r="R117" s="232">
        <f t="shared" si="17"/>
        <v>1.0000000000000002</v>
      </c>
      <c r="S117" s="232">
        <f t="shared" si="17"/>
        <v>1</v>
      </c>
      <c r="T117" s="232">
        <f t="shared" si="17"/>
        <v>0.99999999999999978</v>
      </c>
      <c r="U117" s="232">
        <f t="shared" si="17"/>
        <v>1</v>
      </c>
      <c r="V117" s="232">
        <f t="shared" si="17"/>
        <v>1</v>
      </c>
      <c r="W117" s="232">
        <f t="shared" si="17"/>
        <v>0.99999999999999978</v>
      </c>
      <c r="X117" s="232">
        <f t="shared" si="17"/>
        <v>0.99999999999999978</v>
      </c>
      <c r="Y117" s="232">
        <f t="shared" si="17"/>
        <v>0.99999999999999978</v>
      </c>
      <c r="DA117" s="95"/>
    </row>
    <row r="118" spans="1:105" ht="12" customHeight="1" x14ac:dyDescent="0.25">
      <c r="A118" s="55" t="s">
        <v>91</v>
      </c>
      <c r="B118" s="266">
        <f t="shared" ref="B118:Y118" si="18">IF(B$55=0,0,B$55/B$54)</f>
        <v>2.2790781778922889E-3</v>
      </c>
      <c r="C118" s="266">
        <f t="shared" si="18"/>
        <v>2.3544776810415437E-3</v>
      </c>
      <c r="D118" s="266">
        <f t="shared" si="18"/>
        <v>2.3475428869216305E-3</v>
      </c>
      <c r="E118" s="266">
        <f t="shared" si="18"/>
        <v>2.3254274021187278E-3</v>
      </c>
      <c r="F118" s="266">
        <f t="shared" si="18"/>
        <v>2.3574424009477906E-3</v>
      </c>
      <c r="G118" s="266">
        <f t="shared" si="18"/>
        <v>2.3766985230593974E-3</v>
      </c>
      <c r="H118" s="266">
        <f t="shared" si="18"/>
        <v>2.4366891679956882E-3</v>
      </c>
      <c r="I118" s="266">
        <f t="shared" si="18"/>
        <v>2.4557028753917579E-3</v>
      </c>
      <c r="J118" s="266">
        <f t="shared" si="18"/>
        <v>2.4455171418828626E-3</v>
      </c>
      <c r="K118" s="266">
        <f t="shared" si="18"/>
        <v>2.4280913104727086E-3</v>
      </c>
      <c r="L118" s="266">
        <f t="shared" si="18"/>
        <v>2.5008539516047619E-3</v>
      </c>
      <c r="M118" s="266">
        <f t="shared" si="18"/>
        <v>2.5011256402564996E-3</v>
      </c>
      <c r="N118" s="266">
        <f t="shared" si="18"/>
        <v>2.5022443656373362E-3</v>
      </c>
      <c r="O118" s="266">
        <f t="shared" si="18"/>
        <v>2.516290130618457E-3</v>
      </c>
      <c r="P118" s="266">
        <f t="shared" si="18"/>
        <v>2.522571966294867E-3</v>
      </c>
      <c r="Q118" s="266">
        <f t="shared" si="18"/>
        <v>2.5214475331818099E-3</v>
      </c>
      <c r="R118" s="266">
        <f t="shared" si="18"/>
        <v>2.5307507476598039E-3</v>
      </c>
      <c r="S118" s="266">
        <f t="shared" si="18"/>
        <v>2.521566997017461E-3</v>
      </c>
      <c r="T118" s="266">
        <f t="shared" si="18"/>
        <v>2.5038471216563656E-3</v>
      </c>
      <c r="U118" s="266">
        <f t="shared" si="18"/>
        <v>2.4920868059579741E-3</v>
      </c>
      <c r="V118" s="266">
        <f t="shared" si="18"/>
        <v>2.5025094080253197E-3</v>
      </c>
      <c r="W118" s="266">
        <f t="shared" si="18"/>
        <v>2.4908673092295165E-3</v>
      </c>
      <c r="X118" s="266">
        <f t="shared" si="18"/>
        <v>2.5389612338193221E-3</v>
      </c>
      <c r="Y118" s="266">
        <f t="shared" si="18"/>
        <v>2.5168872614421572E-3</v>
      </c>
      <c r="DA118" s="76"/>
    </row>
    <row r="119" spans="1:105" ht="12" customHeight="1" x14ac:dyDescent="0.25">
      <c r="A119" s="173" t="s">
        <v>92</v>
      </c>
      <c r="B119" s="267">
        <f t="shared" ref="B119:Y119" si="19">IF(B$56=0,0,B$56/B$54)</f>
        <v>1.6839972752430341E-3</v>
      </c>
      <c r="C119" s="267">
        <f t="shared" si="19"/>
        <v>1.7397095185042325E-3</v>
      </c>
      <c r="D119" s="267">
        <f t="shared" si="19"/>
        <v>1.7345854404819923E-3</v>
      </c>
      <c r="E119" s="267">
        <f t="shared" si="19"/>
        <v>1.7182444406382709E-3</v>
      </c>
      <c r="F119" s="267">
        <f t="shared" si="19"/>
        <v>1.7419001323639982E-3</v>
      </c>
      <c r="G119" s="267">
        <f t="shared" si="19"/>
        <v>1.7561283661658236E-3</v>
      </c>
      <c r="H119" s="267">
        <f t="shared" si="19"/>
        <v>1.8004550959782322E-3</v>
      </c>
      <c r="I119" s="267">
        <f t="shared" si="19"/>
        <v>1.8145042109922948E-3</v>
      </c>
      <c r="J119" s="267">
        <f t="shared" si="19"/>
        <v>1.806978033241256E-3</v>
      </c>
      <c r="K119" s="267">
        <f t="shared" si="19"/>
        <v>1.7941021903245015E-3</v>
      </c>
      <c r="L119" s="267">
        <f t="shared" si="19"/>
        <v>1.8478660719650974E-3</v>
      </c>
      <c r="M119" s="267">
        <f t="shared" si="19"/>
        <v>1.8480668210897559E-3</v>
      </c>
      <c r="N119" s="267">
        <f t="shared" si="19"/>
        <v>1.8488934406025695E-3</v>
      </c>
      <c r="O119" s="267">
        <f t="shared" si="19"/>
        <v>1.859271772590631E-3</v>
      </c>
      <c r="P119" s="267">
        <f t="shared" si="19"/>
        <v>1.8639133835126314E-3</v>
      </c>
      <c r="Q119" s="267">
        <f t="shared" si="19"/>
        <v>1.8630825465905162E-3</v>
      </c>
      <c r="R119" s="267">
        <f t="shared" si="19"/>
        <v>1.8699566362921827E-3</v>
      </c>
      <c r="S119" s="267">
        <f t="shared" si="19"/>
        <v>1.8631708177063021E-3</v>
      </c>
      <c r="T119" s="267">
        <f t="shared" si="19"/>
        <v>1.8500777074676148E-3</v>
      </c>
      <c r="U119" s="267">
        <f t="shared" si="19"/>
        <v>1.8413880803261687E-3</v>
      </c>
      <c r="V119" s="267">
        <f t="shared" si="19"/>
        <v>1.8490892788425727E-3</v>
      </c>
      <c r="W119" s="267">
        <f t="shared" si="19"/>
        <v>1.8404870014655096E-3</v>
      </c>
      <c r="X119" s="267">
        <f t="shared" si="19"/>
        <v>1.8760233155553914E-3</v>
      </c>
      <c r="Y119" s="267">
        <f t="shared" si="19"/>
        <v>1.8597129889955039E-3</v>
      </c>
      <c r="DA119" s="77"/>
    </row>
    <row r="120" spans="1:105" ht="12" customHeight="1" x14ac:dyDescent="0.25">
      <c r="A120" s="173" t="s">
        <v>93</v>
      </c>
      <c r="B120" s="267">
        <f t="shared" ref="B120:Y120" si="20">IF(B$57=0,0,B$57/B$54)</f>
        <v>4.2099931881075858E-2</v>
      </c>
      <c r="C120" s="267">
        <f t="shared" si="20"/>
        <v>4.3492737962605811E-2</v>
      </c>
      <c r="D120" s="267">
        <f t="shared" si="20"/>
        <v>4.336463601204979E-2</v>
      </c>
      <c r="E120" s="267">
        <f t="shared" si="20"/>
        <v>4.2956111015956783E-2</v>
      </c>
      <c r="F120" s="267">
        <f t="shared" si="20"/>
        <v>4.3547503309099948E-2</v>
      </c>
      <c r="G120" s="267">
        <f t="shared" si="20"/>
        <v>4.3903209154145598E-2</v>
      </c>
      <c r="H120" s="267">
        <f t="shared" si="20"/>
        <v>4.5011377399455807E-2</v>
      </c>
      <c r="I120" s="267">
        <f t="shared" si="20"/>
        <v>4.5362605274807379E-2</v>
      </c>
      <c r="J120" s="267">
        <f t="shared" si="20"/>
        <v>4.5174450831031401E-2</v>
      </c>
      <c r="K120" s="267">
        <f t="shared" si="20"/>
        <v>4.4852554758112527E-2</v>
      </c>
      <c r="L120" s="267">
        <f t="shared" si="20"/>
        <v>4.6196651799127457E-2</v>
      </c>
      <c r="M120" s="267">
        <f t="shared" si="20"/>
        <v>4.6201670527243915E-2</v>
      </c>
      <c r="N120" s="267">
        <f t="shared" si="20"/>
        <v>4.6222336015064237E-2</v>
      </c>
      <c r="O120" s="267">
        <f t="shared" si="20"/>
        <v>4.6481794314765755E-2</v>
      </c>
      <c r="P120" s="267">
        <f t="shared" si="20"/>
        <v>4.6597834587815794E-2</v>
      </c>
      <c r="Q120" s="267">
        <f t="shared" si="20"/>
        <v>4.6577063664762886E-2</v>
      </c>
      <c r="R120" s="267">
        <f t="shared" si="20"/>
        <v>4.6748915907304581E-2</v>
      </c>
      <c r="S120" s="267">
        <f t="shared" si="20"/>
        <v>4.6579270442657549E-2</v>
      </c>
      <c r="T120" s="267">
        <f t="shared" si="20"/>
        <v>4.6251942686690355E-2</v>
      </c>
      <c r="U120" s="267">
        <f t="shared" si="20"/>
        <v>4.603470200815421E-2</v>
      </c>
      <c r="V120" s="267">
        <f t="shared" si="20"/>
        <v>4.6227231971064313E-2</v>
      </c>
      <c r="W120" s="267">
        <f t="shared" si="20"/>
        <v>4.6012175036637723E-2</v>
      </c>
      <c r="X120" s="267">
        <f t="shared" si="20"/>
        <v>4.6900582888884788E-2</v>
      </c>
      <c r="Y120" s="267">
        <f t="shared" si="20"/>
        <v>4.649282472488761E-2</v>
      </c>
      <c r="DA120" s="77"/>
    </row>
    <row r="121" spans="1:105" ht="12" customHeight="1" x14ac:dyDescent="0.25">
      <c r="A121" s="173" t="s">
        <v>94</v>
      </c>
      <c r="B121" s="267">
        <f t="shared" ref="B121:Y121" si="21">IF(B$58=0,0,B$58/B$54)</f>
        <v>1.052498297026897E-3</v>
      </c>
      <c r="C121" s="267">
        <f t="shared" si="21"/>
        <v>1.0873184490651458E-3</v>
      </c>
      <c r="D121" s="267">
        <f t="shared" si="21"/>
        <v>1.0841159003012457E-3</v>
      </c>
      <c r="E121" s="267">
        <f t="shared" si="21"/>
        <v>1.0739027753989198E-3</v>
      </c>
      <c r="F121" s="267">
        <f t="shared" si="21"/>
        <v>1.0886875827274989E-3</v>
      </c>
      <c r="G121" s="267">
        <f t="shared" si="21"/>
        <v>1.0975802288536406E-3</v>
      </c>
      <c r="H121" s="267">
        <f t="shared" si="21"/>
        <v>1.1252844349863955E-3</v>
      </c>
      <c r="I121" s="267">
        <f t="shared" si="21"/>
        <v>1.1340651318701848E-3</v>
      </c>
      <c r="J121" s="267">
        <f t="shared" si="21"/>
        <v>1.1293612707757856E-3</v>
      </c>
      <c r="K121" s="267">
        <f t="shared" si="21"/>
        <v>1.1213138689528137E-3</v>
      </c>
      <c r="L121" s="267">
        <f t="shared" si="21"/>
        <v>1.1549162949781862E-3</v>
      </c>
      <c r="M121" s="267">
        <f t="shared" si="21"/>
        <v>1.1550417631810978E-3</v>
      </c>
      <c r="N121" s="267">
        <f t="shared" si="21"/>
        <v>1.1555584003766063E-3</v>
      </c>
      <c r="O121" s="267">
        <f t="shared" si="21"/>
        <v>1.1620448578691447E-3</v>
      </c>
      <c r="P121" s="267">
        <f t="shared" si="21"/>
        <v>1.1649458646953951E-3</v>
      </c>
      <c r="Q121" s="267">
        <f t="shared" si="21"/>
        <v>1.1644265916190726E-3</v>
      </c>
      <c r="R121" s="267">
        <f t="shared" si="21"/>
        <v>1.1687228976826147E-3</v>
      </c>
      <c r="S121" s="267">
        <f t="shared" si="21"/>
        <v>1.1644817610664388E-3</v>
      </c>
      <c r="T121" s="267">
        <f t="shared" si="21"/>
        <v>1.1562985671672603E-3</v>
      </c>
      <c r="U121" s="267">
        <f t="shared" si="21"/>
        <v>1.1508675502038559E-3</v>
      </c>
      <c r="V121" s="267">
        <f t="shared" si="21"/>
        <v>1.1556807992766085E-3</v>
      </c>
      <c r="W121" s="267">
        <f t="shared" si="21"/>
        <v>1.1503043759159436E-3</v>
      </c>
      <c r="X121" s="267">
        <f t="shared" si="21"/>
        <v>1.1725145722221197E-3</v>
      </c>
      <c r="Y121" s="267">
        <f t="shared" si="21"/>
        <v>1.1623206181221905E-3</v>
      </c>
      <c r="DA121" s="77"/>
    </row>
    <row r="122" spans="1:105" ht="12" customHeight="1" x14ac:dyDescent="0.25">
      <c r="A122" s="56" t="s">
        <v>95</v>
      </c>
      <c r="B122" s="268">
        <f t="shared" ref="B122:Y122" si="22">IF(B$59=0,0,B$59/B$54)</f>
        <v>1.5680471791225295E-3</v>
      </c>
      <c r="C122" s="268">
        <f t="shared" si="22"/>
        <v>1.6231304416459149E-3</v>
      </c>
      <c r="D122" s="268">
        <f t="shared" si="22"/>
        <v>1.6312922970116079E-3</v>
      </c>
      <c r="E122" s="268">
        <f t="shared" si="22"/>
        <v>1.6208307107651401E-3</v>
      </c>
      <c r="F122" s="268">
        <f t="shared" si="22"/>
        <v>1.6339240970344295E-3</v>
      </c>
      <c r="G122" s="268">
        <f t="shared" si="22"/>
        <v>1.6323487019167405E-3</v>
      </c>
      <c r="H122" s="268">
        <f t="shared" si="22"/>
        <v>1.6291113676844265E-3</v>
      </c>
      <c r="I122" s="268">
        <f t="shared" si="22"/>
        <v>1.6432599191779833E-3</v>
      </c>
      <c r="J122" s="268">
        <f t="shared" si="22"/>
        <v>1.6443773118458259E-3</v>
      </c>
      <c r="K122" s="268">
        <f t="shared" si="22"/>
        <v>1.6513959231000237E-3</v>
      </c>
      <c r="L122" s="268">
        <f t="shared" si="22"/>
        <v>1.7066657727189834E-3</v>
      </c>
      <c r="M122" s="268">
        <f t="shared" si="22"/>
        <v>1.71516484323892E-3</v>
      </c>
      <c r="N122" s="268">
        <f t="shared" si="22"/>
        <v>1.7434880397691028E-3</v>
      </c>
      <c r="O122" s="268">
        <f t="shared" si="22"/>
        <v>1.7692704305586142E-3</v>
      </c>
      <c r="P122" s="268">
        <f t="shared" si="22"/>
        <v>1.8524690846804255E-3</v>
      </c>
      <c r="Q122" s="268">
        <f t="shared" si="22"/>
        <v>1.9303622717303061E-3</v>
      </c>
      <c r="R122" s="268">
        <f t="shared" si="22"/>
        <v>2.016983696978592E-3</v>
      </c>
      <c r="S122" s="268">
        <f t="shared" si="22"/>
        <v>2.043491882160992E-3</v>
      </c>
      <c r="T122" s="268">
        <f t="shared" si="22"/>
        <v>2.0145207506395272E-3</v>
      </c>
      <c r="U122" s="268">
        <f t="shared" si="22"/>
        <v>2.0528743983871654E-3</v>
      </c>
      <c r="V122" s="268">
        <f t="shared" si="22"/>
        <v>2.0728169023706386E-3</v>
      </c>
      <c r="W122" s="268">
        <f t="shared" si="22"/>
        <v>1.8647182148707753E-3</v>
      </c>
      <c r="X122" s="268">
        <f t="shared" si="22"/>
        <v>1.7209692098002494E-3</v>
      </c>
      <c r="Y122" s="268">
        <f t="shared" si="22"/>
        <v>1.730575096176742E-3</v>
      </c>
      <c r="DA122" s="78"/>
    </row>
    <row r="123" spans="1:105" ht="12" customHeight="1" x14ac:dyDescent="0.25">
      <c r="A123" s="174" t="s">
        <v>220</v>
      </c>
      <c r="B123" s="269">
        <f t="shared" ref="B123:Y123" si="23">IF(B$65=0,0,B$65/B$54)</f>
        <v>0.110258005043921</v>
      </c>
      <c r="C123" s="269">
        <f t="shared" si="23"/>
        <v>0.11806617631602224</v>
      </c>
      <c r="D123" s="269">
        <f t="shared" si="23"/>
        <v>0.11942545322604541</v>
      </c>
      <c r="E123" s="269">
        <f t="shared" si="23"/>
        <v>0.12468654879241833</v>
      </c>
      <c r="F123" s="269">
        <f t="shared" si="23"/>
        <v>0.117674879156545</v>
      </c>
      <c r="G123" s="269">
        <f t="shared" si="23"/>
        <v>0.11433211824868732</v>
      </c>
      <c r="H123" s="269">
        <f t="shared" si="23"/>
        <v>0.10599697012400605</v>
      </c>
      <c r="I123" s="269">
        <f t="shared" si="23"/>
        <v>0.10587854948386986</v>
      </c>
      <c r="J123" s="269">
        <f t="shared" si="23"/>
        <v>0.10715169872945018</v>
      </c>
      <c r="K123" s="269">
        <f t="shared" si="23"/>
        <v>0.10773355854092706</v>
      </c>
      <c r="L123" s="269">
        <f t="shared" si="23"/>
        <v>0.10007684723388491</v>
      </c>
      <c r="M123" s="269">
        <f t="shared" si="23"/>
        <v>9.9817978780216352E-2</v>
      </c>
      <c r="N123" s="269">
        <f t="shared" si="23"/>
        <v>9.9397266221922659E-2</v>
      </c>
      <c r="O123" s="269">
        <f t="shared" si="23"/>
        <v>9.8576263195960981E-2</v>
      </c>
      <c r="P123" s="269">
        <f t="shared" si="23"/>
        <v>9.7203505747703714E-2</v>
      </c>
      <c r="Q123" s="269">
        <f t="shared" si="23"/>
        <v>9.6444650801823309E-2</v>
      </c>
      <c r="R123" s="269">
        <f t="shared" si="23"/>
        <v>9.5829635413608699E-2</v>
      </c>
      <c r="S123" s="269">
        <f t="shared" si="23"/>
        <v>9.6690111341165424E-2</v>
      </c>
      <c r="T123" s="269">
        <f t="shared" si="23"/>
        <v>9.7683466030165839E-2</v>
      </c>
      <c r="U123" s="269">
        <f t="shared" si="23"/>
        <v>9.7846069352908127E-2</v>
      </c>
      <c r="V123" s="269">
        <f t="shared" si="23"/>
        <v>9.6605965871092742E-2</v>
      </c>
      <c r="W123" s="269">
        <f t="shared" si="23"/>
        <v>9.9371254727534941E-2</v>
      </c>
      <c r="X123" s="269">
        <f t="shared" si="23"/>
        <v>9.5793733404243436E-2</v>
      </c>
      <c r="Y123" s="269">
        <f t="shared" si="23"/>
        <v>9.8271563905764525E-2</v>
      </c>
      <c r="DA123" s="79"/>
    </row>
    <row r="124" spans="1:105" ht="12" customHeight="1" x14ac:dyDescent="0.25">
      <c r="A124" s="174" t="s">
        <v>226</v>
      </c>
      <c r="B124" s="269">
        <f t="shared" ref="B124:Y124" si="24">IF(B$71=0,0,B$71/B$54)</f>
        <v>0.31267862384252409</v>
      </c>
      <c r="C124" s="269">
        <f t="shared" si="24"/>
        <v>0.32302307499466576</v>
      </c>
      <c r="D124" s="269">
        <f t="shared" si="24"/>
        <v>0.32207165441459124</v>
      </c>
      <c r="E124" s="269">
        <f t="shared" si="24"/>
        <v>0.31903751569093541</v>
      </c>
      <c r="F124" s="269">
        <f t="shared" si="24"/>
        <v>0.32342982038381318</v>
      </c>
      <c r="G124" s="269">
        <f t="shared" si="24"/>
        <v>0.32607166822422773</v>
      </c>
      <c r="H124" s="269">
        <f t="shared" si="24"/>
        <v>0.33430209773913444</v>
      </c>
      <c r="I124" s="269">
        <f t="shared" si="24"/>
        <v>0.33691068744018876</v>
      </c>
      <c r="J124" s="269">
        <f t="shared" si="24"/>
        <v>0.33551325352709105</v>
      </c>
      <c r="K124" s="269">
        <f t="shared" si="24"/>
        <v>0.33312251281556449</v>
      </c>
      <c r="L124" s="269">
        <f t="shared" si="24"/>
        <v>0.34310519911260007</v>
      </c>
      <c r="M124" s="269">
        <f t="shared" si="24"/>
        <v>0.3431424734959726</v>
      </c>
      <c r="N124" s="269">
        <f t="shared" si="24"/>
        <v>0.34329595726670531</v>
      </c>
      <c r="O124" s="269">
        <f t="shared" si="24"/>
        <v>0.3452229690330037</v>
      </c>
      <c r="P124" s="269">
        <f t="shared" si="24"/>
        <v>0.34608480683811194</v>
      </c>
      <c r="Q124" s="269">
        <f t="shared" si="24"/>
        <v>0.3459305399938219</v>
      </c>
      <c r="R124" s="269">
        <f t="shared" si="24"/>
        <v>0.34720689651748499</v>
      </c>
      <c r="S124" s="269">
        <f t="shared" si="24"/>
        <v>0.34594692986060782</v>
      </c>
      <c r="T124" s="269">
        <f t="shared" si="24"/>
        <v>0.3435158477255964</v>
      </c>
      <c r="U124" s="269">
        <f t="shared" si="24"/>
        <v>0.34190238866824735</v>
      </c>
      <c r="V124" s="269">
        <f t="shared" si="24"/>
        <v>0.34333231981448387</v>
      </c>
      <c r="W124" s="269">
        <f t="shared" si="24"/>
        <v>0.34173507955066929</v>
      </c>
      <c r="X124" s="269">
        <f t="shared" si="24"/>
        <v>0.34833333594301219</v>
      </c>
      <c r="Y124" s="269">
        <f t="shared" si="24"/>
        <v>0.34530489252558921</v>
      </c>
      <c r="DA124" s="79"/>
    </row>
    <row r="125" spans="1:105" ht="12" customHeight="1" x14ac:dyDescent="0.25">
      <c r="A125" s="174" t="s">
        <v>179</v>
      </c>
      <c r="B125" s="269">
        <f t="shared" ref="B125:Y125" si="25">IF(B$72=0,0,B$72/B$54)</f>
        <v>0.38668865815773262</v>
      </c>
      <c r="C125" s="269">
        <f t="shared" si="25"/>
        <v>0.40057977395755578</v>
      </c>
      <c r="D125" s="269">
        <f t="shared" si="25"/>
        <v>0.40271168518132888</v>
      </c>
      <c r="E125" s="269">
        <f t="shared" si="25"/>
        <v>0.39982864422282011</v>
      </c>
      <c r="F125" s="269">
        <f t="shared" si="25"/>
        <v>0.40312107223632021</v>
      </c>
      <c r="G125" s="269">
        <f t="shared" si="25"/>
        <v>0.40260742937992999</v>
      </c>
      <c r="H125" s="269">
        <f t="shared" si="25"/>
        <v>0.40161290758205875</v>
      </c>
      <c r="I125" s="269">
        <f t="shared" si="25"/>
        <v>0.40532686289972175</v>
      </c>
      <c r="J125" s="269">
        <f t="shared" si="25"/>
        <v>0.40525973074605898</v>
      </c>
      <c r="K125" s="269">
        <f t="shared" si="25"/>
        <v>0.40694421555569188</v>
      </c>
      <c r="L125" s="269">
        <f t="shared" si="25"/>
        <v>0.40540128210372556</v>
      </c>
      <c r="M125" s="269">
        <f t="shared" si="25"/>
        <v>0.40563386836818249</v>
      </c>
      <c r="N125" s="269">
        <f t="shared" si="25"/>
        <v>0.40584210049762737</v>
      </c>
      <c r="O125" s="269">
        <f t="shared" si="25"/>
        <v>0.40480718988141939</v>
      </c>
      <c r="P125" s="269">
        <f t="shared" si="25"/>
        <v>0.40494949318105455</v>
      </c>
      <c r="Q125" s="269">
        <f t="shared" si="25"/>
        <v>0.40585774209550313</v>
      </c>
      <c r="R125" s="269">
        <f t="shared" si="25"/>
        <v>0.40522435881139435</v>
      </c>
      <c r="S125" s="269">
        <f t="shared" si="25"/>
        <v>0.40552127883683681</v>
      </c>
      <c r="T125" s="269">
        <f t="shared" si="25"/>
        <v>0.40629918439645718</v>
      </c>
      <c r="U125" s="269">
        <f t="shared" si="25"/>
        <v>0.407403696217572</v>
      </c>
      <c r="V125" s="269">
        <f t="shared" si="25"/>
        <v>0.40739110128932232</v>
      </c>
      <c r="W125" s="269">
        <f t="shared" si="25"/>
        <v>0.40603009245242322</v>
      </c>
      <c r="X125" s="269">
        <f t="shared" si="25"/>
        <v>0.40427958911923134</v>
      </c>
      <c r="Y125" s="269">
        <f t="shared" si="25"/>
        <v>0.40455020660907265</v>
      </c>
      <c r="DA125" s="79"/>
    </row>
    <row r="126" spans="1:105" ht="12" customHeight="1" x14ac:dyDescent="0.25">
      <c r="A126" s="62" t="s">
        <v>181</v>
      </c>
      <c r="B126" s="270">
        <f t="shared" ref="B126:Y126" si="26">IF(B$73=0,0,B$73/B$54)</f>
        <v>0.23792214786121277</v>
      </c>
      <c r="C126" s="270">
        <f t="shared" si="26"/>
        <v>0.23767802815821279</v>
      </c>
      <c r="D126" s="270">
        <f t="shared" si="26"/>
        <v>0.24452861009702057</v>
      </c>
      <c r="E126" s="270">
        <f t="shared" si="26"/>
        <v>0.23845242102085823</v>
      </c>
      <c r="F126" s="270">
        <f t="shared" si="26"/>
        <v>0.25568830509409352</v>
      </c>
      <c r="G126" s="270">
        <f t="shared" si="26"/>
        <v>0.25177657155145583</v>
      </c>
      <c r="H126" s="270">
        <f t="shared" si="26"/>
        <v>0.23026649415359987</v>
      </c>
      <c r="I126" s="270">
        <f t="shared" si="26"/>
        <v>0.23138504346528357</v>
      </c>
      <c r="J126" s="270">
        <f t="shared" si="26"/>
        <v>0.2394763678766261</v>
      </c>
      <c r="K126" s="270">
        <f t="shared" si="26"/>
        <v>0.22873782881761553</v>
      </c>
      <c r="L126" s="270">
        <f t="shared" si="26"/>
        <v>0.21439108439235938</v>
      </c>
      <c r="M126" s="270">
        <f t="shared" si="26"/>
        <v>0.21751738343084567</v>
      </c>
      <c r="N126" s="270">
        <f t="shared" si="26"/>
        <v>0.21350982968858134</v>
      </c>
      <c r="O126" s="270">
        <f t="shared" si="26"/>
        <v>0.20234322813947703</v>
      </c>
      <c r="P126" s="270">
        <f t="shared" si="26"/>
        <v>0.20994021352384001</v>
      </c>
      <c r="Q126" s="270">
        <f t="shared" si="26"/>
        <v>0.21829446310771505</v>
      </c>
      <c r="R126" s="270">
        <f t="shared" si="26"/>
        <v>0.22114940216269285</v>
      </c>
      <c r="S126" s="270">
        <f t="shared" si="26"/>
        <v>0.22410070366084592</v>
      </c>
      <c r="T126" s="270">
        <f t="shared" si="26"/>
        <v>0.23046668181613364</v>
      </c>
      <c r="U126" s="270">
        <f t="shared" si="26"/>
        <v>0.24520638816945398</v>
      </c>
      <c r="V126" s="270">
        <f t="shared" si="26"/>
        <v>0.24940759759008865</v>
      </c>
      <c r="W126" s="270">
        <f t="shared" si="26"/>
        <v>0.23498216967848293</v>
      </c>
      <c r="X126" s="270">
        <f t="shared" si="26"/>
        <v>0.19709216212306155</v>
      </c>
      <c r="Y126" s="270">
        <f t="shared" si="26"/>
        <v>0.21261814295238912</v>
      </c>
      <c r="DA126" s="80"/>
    </row>
    <row r="127" spans="1:105" ht="12" customHeight="1" x14ac:dyDescent="0.25">
      <c r="A127" s="62" t="s">
        <v>187</v>
      </c>
      <c r="B127" s="270">
        <f t="shared" ref="B127:Y127" si="27">IF(B$78=0,0,B$78/B$54)</f>
        <v>0.14876651029651983</v>
      </c>
      <c r="C127" s="270">
        <f t="shared" si="27"/>
        <v>0.16290174579934294</v>
      </c>
      <c r="D127" s="270">
        <f t="shared" si="27"/>
        <v>0.15818307508430818</v>
      </c>
      <c r="E127" s="270">
        <f t="shared" si="27"/>
        <v>0.16137622320196196</v>
      </c>
      <c r="F127" s="270">
        <f t="shared" si="27"/>
        <v>0.14743276714222675</v>
      </c>
      <c r="G127" s="270">
        <f t="shared" si="27"/>
        <v>0.15083085782847425</v>
      </c>
      <c r="H127" s="270">
        <f t="shared" si="27"/>
        <v>0.17134641342845899</v>
      </c>
      <c r="I127" s="270">
        <f t="shared" si="27"/>
        <v>0.17394181943443818</v>
      </c>
      <c r="J127" s="270">
        <f t="shared" si="27"/>
        <v>0.1657833628694329</v>
      </c>
      <c r="K127" s="270">
        <f t="shared" si="27"/>
        <v>0.17820638673807632</v>
      </c>
      <c r="L127" s="270">
        <f t="shared" si="27"/>
        <v>0.19101019771136624</v>
      </c>
      <c r="M127" s="270">
        <f t="shared" si="27"/>
        <v>0.18811648493733685</v>
      </c>
      <c r="N127" s="270">
        <f t="shared" si="27"/>
        <v>0.19233227080904597</v>
      </c>
      <c r="O127" s="270">
        <f t="shared" si="27"/>
        <v>0.20246396174194234</v>
      </c>
      <c r="P127" s="270">
        <f t="shared" si="27"/>
        <v>0.19500927965721451</v>
      </c>
      <c r="Q127" s="270">
        <f t="shared" si="27"/>
        <v>0.18756327898778799</v>
      </c>
      <c r="R127" s="270">
        <f t="shared" si="27"/>
        <v>0.18407495664870147</v>
      </c>
      <c r="S127" s="270">
        <f t="shared" si="27"/>
        <v>0.18142057517599092</v>
      </c>
      <c r="T127" s="270">
        <f t="shared" si="27"/>
        <v>0.1758325025803236</v>
      </c>
      <c r="U127" s="270">
        <f t="shared" si="27"/>
        <v>0.16219730804811799</v>
      </c>
      <c r="V127" s="270">
        <f t="shared" si="27"/>
        <v>0.1579835036992337</v>
      </c>
      <c r="W127" s="270">
        <f t="shared" si="27"/>
        <v>0.17104792277394035</v>
      </c>
      <c r="X127" s="270">
        <f t="shared" si="27"/>
        <v>0.20718742699616974</v>
      </c>
      <c r="Y127" s="270">
        <f t="shared" si="27"/>
        <v>0.19193206365668353</v>
      </c>
      <c r="DA127" s="80"/>
    </row>
    <row r="128" spans="1:105" ht="12" customHeight="1" x14ac:dyDescent="0.25">
      <c r="A128" s="174" t="s">
        <v>189</v>
      </c>
      <c r="B128" s="269">
        <f t="shared" ref="B128:Y128" si="28">IF(B$79=0,0,B$79/B$54)</f>
        <v>0.14169116014546174</v>
      </c>
      <c r="C128" s="269">
        <f t="shared" si="28"/>
        <v>0.10803360067889374</v>
      </c>
      <c r="D128" s="269">
        <f t="shared" si="28"/>
        <v>0.10562903464126851</v>
      </c>
      <c r="E128" s="269">
        <f t="shared" si="28"/>
        <v>0.10675277494894819</v>
      </c>
      <c r="F128" s="269">
        <f t="shared" si="28"/>
        <v>0.10540477070114759</v>
      </c>
      <c r="G128" s="269">
        <f t="shared" si="28"/>
        <v>0.10622281917301354</v>
      </c>
      <c r="H128" s="269">
        <f t="shared" si="28"/>
        <v>0.10608510708870021</v>
      </c>
      <c r="I128" s="269">
        <f t="shared" si="28"/>
        <v>9.9473762763979748E-2</v>
      </c>
      <c r="J128" s="269">
        <f t="shared" si="28"/>
        <v>9.9874632408622474E-2</v>
      </c>
      <c r="K128" s="269">
        <f t="shared" si="28"/>
        <v>0.10035225503685388</v>
      </c>
      <c r="L128" s="269">
        <f t="shared" si="28"/>
        <v>9.8009717659394924E-2</v>
      </c>
      <c r="M128" s="269">
        <f t="shared" si="28"/>
        <v>9.7984609760618513E-2</v>
      </c>
      <c r="N128" s="269">
        <f t="shared" si="28"/>
        <v>9.7992155752294585E-2</v>
      </c>
      <c r="O128" s="269">
        <f t="shared" si="28"/>
        <v>9.760490638321323E-2</v>
      </c>
      <c r="P128" s="269">
        <f t="shared" si="28"/>
        <v>9.7760459346130563E-2</v>
      </c>
      <c r="Q128" s="269">
        <f t="shared" si="28"/>
        <v>9.7710684500967024E-2</v>
      </c>
      <c r="R128" s="269">
        <f t="shared" si="28"/>
        <v>9.7403779371594265E-2</v>
      </c>
      <c r="S128" s="269">
        <f t="shared" si="28"/>
        <v>9.766969806078131E-2</v>
      </c>
      <c r="T128" s="269">
        <f t="shared" si="28"/>
        <v>9.8724815014159265E-2</v>
      </c>
      <c r="U128" s="269">
        <f t="shared" si="28"/>
        <v>9.9275926918243135E-2</v>
      </c>
      <c r="V128" s="269">
        <f t="shared" si="28"/>
        <v>9.8863284665521675E-2</v>
      </c>
      <c r="W128" s="269">
        <f t="shared" si="28"/>
        <v>9.9505021331252913E-2</v>
      </c>
      <c r="X128" s="269">
        <f t="shared" si="28"/>
        <v>9.7384290313230912E-2</v>
      </c>
      <c r="Y128" s="269">
        <f t="shared" si="28"/>
        <v>9.8111016269949086E-2</v>
      </c>
      <c r="DA128" s="79"/>
    </row>
    <row r="129" spans="1:105" ht="12" customHeight="1" x14ac:dyDescent="0.25">
      <c r="A129" s="62" t="s">
        <v>190</v>
      </c>
      <c r="B129" s="270">
        <f t="shared" ref="B129:Y129" si="29">IF(B$80=0,0,B$80/B$54)</f>
        <v>4.1028175209800864E-2</v>
      </c>
      <c r="C129" s="270">
        <f t="shared" si="29"/>
        <v>4.0700356613823305E-2</v>
      </c>
      <c r="D129" s="270">
        <f t="shared" si="29"/>
        <v>4.1810450593477301E-2</v>
      </c>
      <c r="E129" s="270">
        <f t="shared" si="29"/>
        <v>4.1039162386421114E-2</v>
      </c>
      <c r="F129" s="270">
        <f t="shared" si="29"/>
        <v>4.3968664874065588E-2</v>
      </c>
      <c r="G129" s="270">
        <f t="shared" si="29"/>
        <v>4.3365920043820436E-2</v>
      </c>
      <c r="H129" s="270">
        <f t="shared" si="29"/>
        <v>3.9745000098938346E-2</v>
      </c>
      <c r="I129" s="270">
        <f t="shared" si="29"/>
        <v>3.9629553371524198E-2</v>
      </c>
      <c r="J129" s="270">
        <f t="shared" si="29"/>
        <v>4.1500159177236609E-2</v>
      </c>
      <c r="K129" s="270">
        <f t="shared" si="29"/>
        <v>3.9692422573620101E-2</v>
      </c>
      <c r="L129" s="270">
        <f t="shared" si="29"/>
        <v>3.7202860417563037E-2</v>
      </c>
      <c r="M129" s="270">
        <f t="shared" si="29"/>
        <v>3.7745360900183454E-2</v>
      </c>
      <c r="N129" s="270">
        <f t="shared" si="29"/>
        <v>3.6886517147002626E-2</v>
      </c>
      <c r="O129" s="270">
        <f t="shared" si="29"/>
        <v>3.4980092196200609E-2</v>
      </c>
      <c r="P129" s="270">
        <f t="shared" si="29"/>
        <v>3.6299962719168827E-2</v>
      </c>
      <c r="Q129" s="270">
        <f t="shared" si="29"/>
        <v>3.7799976523964919E-2</v>
      </c>
      <c r="R129" s="270">
        <f t="shared" si="29"/>
        <v>3.8297620762180698E-2</v>
      </c>
      <c r="S129" s="270">
        <f t="shared" si="29"/>
        <v>3.8808137499784852E-2</v>
      </c>
      <c r="T129" s="270">
        <f t="shared" si="29"/>
        <v>3.9933902570666362E-2</v>
      </c>
      <c r="U129" s="270">
        <f t="shared" si="29"/>
        <v>4.2502360085358834E-2</v>
      </c>
      <c r="V129" s="270">
        <f t="shared" si="29"/>
        <v>4.3231122305411276E-2</v>
      </c>
      <c r="W129" s="270">
        <f t="shared" si="29"/>
        <v>4.0726442709239016E-2</v>
      </c>
      <c r="X129" s="270">
        <f t="shared" si="29"/>
        <v>3.4126904911017414E-2</v>
      </c>
      <c r="Y129" s="270">
        <f t="shared" si="29"/>
        <v>3.6846846003834456E-2</v>
      </c>
      <c r="DA129" s="80"/>
    </row>
    <row r="130" spans="1:105" ht="12" customHeight="1" x14ac:dyDescent="0.25">
      <c r="A130" s="62" t="s">
        <v>195</v>
      </c>
      <c r="B130" s="270">
        <f t="shared" ref="B130:Y130" si="30">IF(B$84=0,0,B$84/B$54)</f>
        <v>7.4639056305483592E-2</v>
      </c>
      <c r="C130" s="270">
        <f t="shared" si="30"/>
        <v>3.8626051997881168E-2</v>
      </c>
      <c r="D130" s="270">
        <f t="shared" si="30"/>
        <v>3.5872472498930358E-2</v>
      </c>
      <c r="E130" s="270">
        <f t="shared" si="30"/>
        <v>3.7443566289763301E-2</v>
      </c>
      <c r="F130" s="270">
        <f t="shared" si="30"/>
        <v>3.5535668750845843E-2</v>
      </c>
      <c r="G130" s="270">
        <f t="shared" si="30"/>
        <v>3.6421083535681638E-2</v>
      </c>
      <c r="H130" s="270">
        <f t="shared" si="30"/>
        <v>3.6421804831434944E-2</v>
      </c>
      <c r="I130" s="270">
        <f t="shared" si="30"/>
        <v>2.9205446731260246E-2</v>
      </c>
      <c r="J130" s="270">
        <f t="shared" si="30"/>
        <v>2.95585349505787E-2</v>
      </c>
      <c r="K130" s="270">
        <f t="shared" si="30"/>
        <v>2.9736030990213238E-2</v>
      </c>
      <c r="L130" s="270">
        <f t="shared" si="30"/>
        <v>2.7661235799934229E-2</v>
      </c>
      <c r="M130" s="270">
        <f t="shared" si="30"/>
        <v>2.7595767667166936E-2</v>
      </c>
      <c r="N130" s="270">
        <f t="shared" si="30"/>
        <v>2.7579095695646118E-2</v>
      </c>
      <c r="O130" s="270">
        <f t="shared" si="30"/>
        <v>2.7366109972369587E-2</v>
      </c>
      <c r="P130" s="270">
        <f t="shared" si="30"/>
        <v>2.7497298208504797E-2</v>
      </c>
      <c r="Q130" s="270">
        <f t="shared" si="30"/>
        <v>2.7287832244775542E-2</v>
      </c>
      <c r="R130" s="270">
        <f t="shared" si="30"/>
        <v>2.7090578979607597E-2</v>
      </c>
      <c r="S130" s="270">
        <f t="shared" si="30"/>
        <v>2.7305842529637143E-2</v>
      </c>
      <c r="T130" s="270">
        <f t="shared" si="30"/>
        <v>2.8225619448080053E-2</v>
      </c>
      <c r="U130" s="270">
        <f t="shared" si="30"/>
        <v>2.8585081969247032E-2</v>
      </c>
      <c r="V130" s="270">
        <f t="shared" si="30"/>
        <v>2.8174487062949834E-2</v>
      </c>
      <c r="W130" s="270">
        <f t="shared" si="30"/>
        <v>2.905235515711304E-2</v>
      </c>
      <c r="X130" s="270">
        <f t="shared" si="30"/>
        <v>2.7232387733810218E-2</v>
      </c>
      <c r="Y130" s="270">
        <f t="shared" si="30"/>
        <v>2.7913083035504098E-2</v>
      </c>
      <c r="DA130" s="80"/>
    </row>
    <row r="131" spans="1:105" ht="12" customHeight="1" x14ac:dyDescent="0.25">
      <c r="A131" s="63" t="s">
        <v>207</v>
      </c>
      <c r="B131" s="271">
        <f t="shared" ref="B131:Y131" si="31">IF(B$95=0,0,B$95/B$54)</f>
        <v>2.602392863017728E-2</v>
      </c>
      <c r="C131" s="271">
        <f t="shared" si="31"/>
        <v>2.8707192067189261E-2</v>
      </c>
      <c r="D131" s="271">
        <f t="shared" si="31"/>
        <v>2.7946111548860862E-2</v>
      </c>
      <c r="E131" s="271">
        <f t="shared" si="31"/>
        <v>2.8270046272763773E-2</v>
      </c>
      <c r="F131" s="271">
        <f t="shared" si="31"/>
        <v>2.5900437076236162E-2</v>
      </c>
      <c r="G131" s="271">
        <f t="shared" si="31"/>
        <v>2.643581559351145E-2</v>
      </c>
      <c r="H131" s="271">
        <f t="shared" si="31"/>
        <v>2.9918302158326936E-2</v>
      </c>
      <c r="I131" s="271">
        <f t="shared" si="31"/>
        <v>3.0638762661195314E-2</v>
      </c>
      <c r="J131" s="271">
        <f t="shared" si="31"/>
        <v>2.8815938280807168E-2</v>
      </c>
      <c r="K131" s="271">
        <f t="shared" si="31"/>
        <v>3.0923801473020526E-2</v>
      </c>
      <c r="L131" s="271">
        <f t="shared" si="31"/>
        <v>3.3145621441897657E-2</v>
      </c>
      <c r="M131" s="271">
        <f t="shared" si="31"/>
        <v>3.2643481193268126E-2</v>
      </c>
      <c r="N131" s="271">
        <f t="shared" si="31"/>
        <v>3.3526542909645837E-2</v>
      </c>
      <c r="O131" s="271">
        <f t="shared" si="31"/>
        <v>3.5258704214643041E-2</v>
      </c>
      <c r="P131" s="271">
        <f t="shared" si="31"/>
        <v>3.396319841845695E-2</v>
      </c>
      <c r="Q131" s="271">
        <f t="shared" si="31"/>
        <v>3.2622875732226567E-2</v>
      </c>
      <c r="R131" s="271">
        <f t="shared" si="31"/>
        <v>3.2015579629805974E-2</v>
      </c>
      <c r="S131" s="271">
        <f t="shared" si="31"/>
        <v>3.1555718031359301E-2</v>
      </c>
      <c r="T131" s="271">
        <f t="shared" si="31"/>
        <v>3.0565292995412843E-2</v>
      </c>
      <c r="U131" s="271">
        <f t="shared" si="31"/>
        <v>2.8188484863637273E-2</v>
      </c>
      <c r="V131" s="271">
        <f t="shared" si="31"/>
        <v>2.7457675297160568E-2</v>
      </c>
      <c r="W131" s="271">
        <f t="shared" si="31"/>
        <v>2.972622346490085E-2</v>
      </c>
      <c r="X131" s="271">
        <f t="shared" si="31"/>
        <v>3.6024997668403287E-2</v>
      </c>
      <c r="Y131" s="271">
        <f t="shared" si="31"/>
        <v>3.3351087230610532E-2</v>
      </c>
      <c r="DA131" s="81"/>
    </row>
    <row r="132" spans="1:105" ht="12" hidden="1" customHeight="1" x14ac:dyDescent="0.25">
      <c r="A132" s="6"/>
    </row>
    <row r="133" spans="1:105" ht="12" customHeight="1" x14ac:dyDescent="0.25">
      <c r="A133" s="6"/>
    </row>
    <row r="134" spans="1:105" ht="15" customHeight="1" x14ac:dyDescent="0.25">
      <c r="A134" s="32" t="s">
        <v>252</v>
      </c>
      <c r="B134" s="257"/>
      <c r="C134" s="257"/>
      <c r="D134" s="257"/>
      <c r="E134" s="257"/>
      <c r="F134" s="257"/>
      <c r="G134" s="257"/>
      <c r="H134" s="257"/>
      <c r="I134" s="257"/>
      <c r="J134" s="257"/>
      <c r="K134" s="257"/>
      <c r="L134" s="257"/>
      <c r="M134" s="257"/>
      <c r="N134" s="257"/>
      <c r="O134" s="257"/>
      <c r="P134" s="257"/>
      <c r="Q134" s="257"/>
      <c r="R134" s="257"/>
      <c r="S134" s="257"/>
      <c r="T134" s="257"/>
      <c r="U134" s="257"/>
      <c r="V134" s="257"/>
      <c r="W134" s="257"/>
      <c r="X134" s="257"/>
      <c r="Y134" s="257"/>
      <c r="DA134" s="88"/>
    </row>
    <row r="136" spans="1:105" ht="12" customHeight="1" x14ac:dyDescent="0.25">
      <c r="A136" s="35" t="s">
        <v>43</v>
      </c>
      <c r="B136" s="272">
        <f t="shared" ref="B136:Y136" si="32">SUM(B$137:B$145)</f>
        <v>236.0185401391565</v>
      </c>
      <c r="C136" s="272">
        <f t="shared" si="32"/>
        <v>232.7730855202193</v>
      </c>
      <c r="D136" s="272">
        <f t="shared" si="32"/>
        <v>233.03591470230472</v>
      </c>
      <c r="E136" s="272">
        <f t="shared" si="32"/>
        <v>250.73928927312301</v>
      </c>
      <c r="F136" s="272">
        <f t="shared" si="32"/>
        <v>216.33179999331523</v>
      </c>
      <c r="G136" s="272">
        <f t="shared" si="32"/>
        <v>214.21129904562497</v>
      </c>
      <c r="H136" s="272">
        <f t="shared" si="32"/>
        <v>182.82285448584915</v>
      </c>
      <c r="I136" s="272">
        <f t="shared" si="32"/>
        <v>193.9214328717795</v>
      </c>
      <c r="J136" s="272">
        <f t="shared" si="32"/>
        <v>183.89449518291656</v>
      </c>
      <c r="K136" s="272">
        <f t="shared" si="32"/>
        <v>226.86774340305732</v>
      </c>
      <c r="L136" s="272">
        <f t="shared" si="32"/>
        <v>187.10488176475181</v>
      </c>
      <c r="M136" s="272">
        <f t="shared" si="32"/>
        <v>176.35384372482497</v>
      </c>
      <c r="N136" s="272">
        <f t="shared" si="32"/>
        <v>182.14272076955828</v>
      </c>
      <c r="O136" s="272">
        <f t="shared" si="32"/>
        <v>175.33843930825836</v>
      </c>
      <c r="P136" s="272">
        <f t="shared" si="32"/>
        <v>162.11061249442025</v>
      </c>
      <c r="Q136" s="272">
        <f t="shared" si="32"/>
        <v>170.40986384737295</v>
      </c>
      <c r="R136" s="272">
        <f t="shared" si="32"/>
        <v>158.53719667642557</v>
      </c>
      <c r="S136" s="272">
        <f t="shared" si="32"/>
        <v>161.45645440896485</v>
      </c>
      <c r="T136" s="272">
        <f t="shared" si="32"/>
        <v>165.93150852239688</v>
      </c>
      <c r="U136" s="272">
        <f t="shared" si="32"/>
        <v>158.67372373451454</v>
      </c>
      <c r="V136" s="272">
        <f t="shared" si="32"/>
        <v>197.01061868226753</v>
      </c>
      <c r="W136" s="272">
        <f t="shared" si="32"/>
        <v>172.99890541960258</v>
      </c>
      <c r="X136" s="272">
        <f t="shared" si="32"/>
        <v>128.98019476796588</v>
      </c>
      <c r="Y136" s="272">
        <f t="shared" si="32"/>
        <v>165.90821348044491</v>
      </c>
      <c r="DA136" s="111"/>
    </row>
    <row r="137" spans="1:105" ht="12" customHeight="1" x14ac:dyDescent="0.25">
      <c r="A137" s="55" t="s">
        <v>91</v>
      </c>
      <c r="B137" s="273">
        <f>IF(B$6=0,0,B$6/ISI!B$8*1000)</f>
        <v>0.5501487502388851</v>
      </c>
      <c r="C137" s="273">
        <f>IF(C$6=0,0,C$6/ISI!C$8*1000)</f>
        <v>0.55050022299741241</v>
      </c>
      <c r="D137" s="273">
        <f>IF(D$6=0,0,D$6/ISI!D$8*1000)</f>
        <v>0.54263298900228341</v>
      </c>
      <c r="E137" s="273">
        <f>IF(E$6=0,0,E$6/ISI!E$8*1000)</f>
        <v>0.56124688018421554</v>
      </c>
      <c r="F137" s="273">
        <f>IF(F$6=0,0,F$6/ISI!F$8*1000)</f>
        <v>0.52214133855640399</v>
      </c>
      <c r="G137" s="273">
        <f>IF(G$6=0,0,G$6/ISI!G$8*1000)</f>
        <v>0.53492263524520534</v>
      </c>
      <c r="H137" s="273">
        <f>IF(H$6=0,0,H$6/ISI!H$8*1000)</f>
        <v>0.49639827532428421</v>
      </c>
      <c r="I137" s="273">
        <f>IF(I$6=0,0,I$6/ISI!I$8*1000)</f>
        <v>0.53401353013370689</v>
      </c>
      <c r="J137" s="273">
        <f>IF(J$6=0,0,J$6/ISI!J$8*1000)</f>
        <v>0.50106965953613591</v>
      </c>
      <c r="K137" s="273">
        <f>IF(K$6=0,0,K$6/ISI!K$8*1000)</f>
        <v>0.61236226196083254</v>
      </c>
      <c r="L137" s="273">
        <f>IF(L$6=0,0,L$6/ISI!L$8*1000)</f>
        <v>0.53909384419058504</v>
      </c>
      <c r="M137" s="273">
        <f>IF(M$6=0,0,M$6/ISI!M$8*1000)</f>
        <v>0.50863901349124929</v>
      </c>
      <c r="N137" s="273">
        <f>IF(N$6=0,0,N$6/ISI!N$8*1000)</f>
        <v>0.52654195775071022</v>
      </c>
      <c r="O137" s="273">
        <f>IF(O$6=0,0,O$6/ISI!O$8*1000)</f>
        <v>0.51076635964310135</v>
      </c>
      <c r="P137" s="273">
        <f>IF(P$6=0,0,P$6/ISI!P$8*1000)</f>
        <v>0.47585752485798438</v>
      </c>
      <c r="Q137" s="273">
        <f>IF(Q$6=0,0,Q$6/ISI!Q$8*1000)</f>
        <v>0.5013364874913917</v>
      </c>
      <c r="R137" s="273">
        <f>IF(R$6=0,0,R$6/ISI!R$8*1000)</f>
        <v>0.46961214455908773</v>
      </c>
      <c r="S137" s="273">
        <f>IF(S$6=0,0,S$6/ISI!S$8*1000)</f>
        <v>0.47464400588901851</v>
      </c>
      <c r="T137" s="273">
        <f>IF(T$6=0,0,T$6/ISI!T$8*1000)</f>
        <v>0.48170097288704139</v>
      </c>
      <c r="U137" s="273">
        <f>IF(U$6=0,0,U$6/ISI!U$8*1000)</f>
        <v>0.45694395955116562</v>
      </c>
      <c r="V137" s="273">
        <f>IF(V$6=0,0,V$6/ISI!V$8*1000)</f>
        <v>0.5734367998826857</v>
      </c>
      <c r="W137" s="273">
        <f>IF(W$6=0,0,W$6/ISI!W$8*1000)</f>
        <v>0.49488747752183354</v>
      </c>
      <c r="X137" s="273">
        <f>IF(X$6=0,0,X$6/ISI!X$8*1000)</f>
        <v>0.38380058555146185</v>
      </c>
      <c r="Y137" s="273">
        <f>IF(Y$6=0,0,Y$6/ISI!Y$8*1000)</f>
        <v>0.48375792954977243</v>
      </c>
      <c r="DA137" s="76"/>
    </row>
    <row r="138" spans="1:105" ht="12" customHeight="1" x14ac:dyDescent="0.25">
      <c r="A138" s="173" t="s">
        <v>92</v>
      </c>
      <c r="B138" s="274">
        <f>IF(B$7=0,0,B$7/ISI!B$8*1000)</f>
        <v>0.29341266679407219</v>
      </c>
      <c r="C138" s="274">
        <f>IF(C$7=0,0,C$7/ISI!C$8*1000)</f>
        <v>0.29360011893195342</v>
      </c>
      <c r="D138" s="274">
        <f>IF(D$7=0,0,D$7/ISI!D$8*1000)</f>
        <v>0.28940426080121778</v>
      </c>
      <c r="E138" s="274">
        <f>IF(E$7=0,0,E$7/ISI!E$8*1000)</f>
        <v>0.29933166943158168</v>
      </c>
      <c r="F138" s="274">
        <f>IF(F$7=0,0,F$7/ISI!F$8*1000)</f>
        <v>0.27847538056341559</v>
      </c>
      <c r="G138" s="274">
        <f>IF(G$7=0,0,G$7/ISI!G$8*1000)</f>
        <v>0.28529207213077634</v>
      </c>
      <c r="H138" s="274">
        <f>IF(H$7=0,0,H$7/ISI!H$8*1000)</f>
        <v>0.26474574683961816</v>
      </c>
      <c r="I138" s="274">
        <f>IF(I$7=0,0,I$7/ISI!I$8*1000)</f>
        <v>0.28480721607131043</v>
      </c>
      <c r="J138" s="274">
        <f>IF(J$7=0,0,J$7/ISI!J$8*1000)</f>
        <v>0.26723715175260587</v>
      </c>
      <c r="K138" s="274">
        <f>IF(K$7=0,0,K$7/ISI!K$8*1000)</f>
        <v>0.3265932063791106</v>
      </c>
      <c r="L138" s="274">
        <f>IF(L$7=0,0,L$7/ISI!L$8*1000)</f>
        <v>0.28751671690164526</v>
      </c>
      <c r="M138" s="274">
        <f>IF(M$7=0,0,M$7/ISI!M$8*1000)</f>
        <v>0.27127414052866622</v>
      </c>
      <c r="N138" s="274">
        <f>IF(N$7=0,0,N$7/ISI!N$8*1000)</f>
        <v>0.28082237746704541</v>
      </c>
      <c r="O138" s="274">
        <f>IF(O$7=0,0,O$7/ISI!O$8*1000)</f>
        <v>0.27240872514298753</v>
      </c>
      <c r="P138" s="274">
        <f>IF(P$7=0,0,P$7/ISI!P$8*1000)</f>
        <v>0.25379067992425836</v>
      </c>
      <c r="Q138" s="274">
        <f>IF(Q$7=0,0,Q$7/ISI!Q$8*1000)</f>
        <v>0.26737945999540896</v>
      </c>
      <c r="R138" s="274">
        <f>IF(R$7=0,0,R$7/ISI!R$8*1000)</f>
        <v>0.25045981043151344</v>
      </c>
      <c r="S138" s="274">
        <f>IF(S$7=0,0,S$7/ISI!S$8*1000)</f>
        <v>0.25314346980747643</v>
      </c>
      <c r="T138" s="274">
        <f>IF(T$7=0,0,T$7/ISI!T$8*1000)</f>
        <v>0.2569071855397555</v>
      </c>
      <c r="U138" s="274">
        <f>IF(U$7=0,0,U$7/ISI!U$8*1000)</f>
        <v>0.24370344509395517</v>
      </c>
      <c r="V138" s="274">
        <f>IF(V$7=0,0,V$7/ISI!V$8*1000)</f>
        <v>0.30583295993743248</v>
      </c>
      <c r="W138" s="274">
        <f>IF(W$7=0,0,W$7/ISI!W$8*1000)</f>
        <v>0.26393998801164459</v>
      </c>
      <c r="X138" s="274">
        <f>IF(X$7=0,0,X$7/ISI!X$8*1000)</f>
        <v>0.20469364562744624</v>
      </c>
      <c r="Y138" s="274">
        <f>IF(Y$7=0,0,Y$7/ISI!Y$8*1000)</f>
        <v>0.25800422909321197</v>
      </c>
      <c r="DA138" s="77"/>
    </row>
    <row r="139" spans="1:105" ht="12" customHeight="1" x14ac:dyDescent="0.25">
      <c r="A139" s="173" t="s">
        <v>93</v>
      </c>
      <c r="B139" s="274">
        <f>IF(B$8=0,0,B$8/ISI!B$8*1000)</f>
        <v>7.3353166698518004</v>
      </c>
      <c r="C139" s="274">
        <f>IF(C$8=0,0,C$8/ISI!C$8*1000)</f>
        <v>7.340002973298831</v>
      </c>
      <c r="D139" s="274">
        <f>IF(D$8=0,0,D$8/ISI!D$8*1000)</f>
        <v>7.2351065200304445</v>
      </c>
      <c r="E139" s="274">
        <f>IF(E$8=0,0,E$8/ISI!E$8*1000)</f>
        <v>7.4832917357895443</v>
      </c>
      <c r="F139" s="274">
        <f>IF(F$8=0,0,F$8/ISI!F$8*1000)</f>
        <v>6.9618845140853889</v>
      </c>
      <c r="G139" s="274">
        <f>IF(G$8=0,0,G$8/ISI!G$8*1000)</f>
        <v>7.1323018032694057</v>
      </c>
      <c r="H139" s="274">
        <f>IF(H$8=0,0,H$8/ISI!H$8*1000)</f>
        <v>6.6186436709904539</v>
      </c>
      <c r="I139" s="274">
        <f>IF(I$8=0,0,I$8/ISI!I$8*1000)</f>
        <v>7.1201804017827595</v>
      </c>
      <c r="J139" s="274">
        <f>IF(J$8=0,0,J$8/ISI!J$8*1000)</f>
        <v>6.6809287938151485</v>
      </c>
      <c r="K139" s="274">
        <f>IF(K$8=0,0,K$8/ISI!K$8*1000)</f>
        <v>8.1648301594777681</v>
      </c>
      <c r="L139" s="274">
        <f>IF(L$8=0,0,L$8/ISI!L$8*1000)</f>
        <v>7.1879179225411365</v>
      </c>
      <c r="M139" s="274">
        <f>IF(M$8=0,0,M$8/ISI!M$8*1000)</f>
        <v>6.7818535132166566</v>
      </c>
      <c r="N139" s="274">
        <f>IF(N$8=0,0,N$8/ISI!N$8*1000)</f>
        <v>7.0205594366761357</v>
      </c>
      <c r="O139" s="274">
        <f>IF(O$8=0,0,O$8/ISI!O$8*1000)</f>
        <v>6.8102181285746894</v>
      </c>
      <c r="P139" s="274">
        <f>IF(P$8=0,0,P$8/ISI!P$8*1000)</f>
        <v>6.3447669981064587</v>
      </c>
      <c r="Q139" s="274">
        <f>IF(Q$8=0,0,Q$8/ISI!Q$8*1000)</f>
        <v>6.6844864998852236</v>
      </c>
      <c r="R139" s="274">
        <f>IF(R$8=0,0,R$8/ISI!R$8*1000)</f>
        <v>6.2614952607878376</v>
      </c>
      <c r="S139" s="274">
        <f>IF(S$8=0,0,S$8/ISI!S$8*1000)</f>
        <v>6.3285867451869153</v>
      </c>
      <c r="T139" s="274">
        <f>IF(T$8=0,0,T$8/ISI!T$8*1000)</f>
        <v>6.4226796384938858</v>
      </c>
      <c r="U139" s="274">
        <f>IF(U$8=0,0,U$8/ISI!U$8*1000)</f>
        <v>6.0925861273488779</v>
      </c>
      <c r="V139" s="274">
        <f>IF(V$8=0,0,V$8/ISI!V$8*1000)</f>
        <v>7.6458239984358105</v>
      </c>
      <c r="W139" s="274">
        <f>IF(W$8=0,0,W$8/ISI!W$8*1000)</f>
        <v>6.5984997002911134</v>
      </c>
      <c r="X139" s="274">
        <f>IF(X$8=0,0,X$8/ISI!X$8*1000)</f>
        <v>5.1173411406861566</v>
      </c>
      <c r="Y139" s="274">
        <f>IF(Y$8=0,0,Y$8/ISI!Y$8*1000)</f>
        <v>6.4501057273302997</v>
      </c>
      <c r="DA139" s="77"/>
    </row>
    <row r="140" spans="1:105" ht="12" customHeight="1" x14ac:dyDescent="0.25">
      <c r="A140" s="173" t="s">
        <v>94</v>
      </c>
      <c r="B140" s="274">
        <f>IF(B$9=0,0,B$9/ISI!B$8*1000)</f>
        <v>0.18338291674629495</v>
      </c>
      <c r="C140" s="274">
        <f>IF(C$9=0,0,C$9/ISI!C$8*1000)</f>
        <v>0.18350007433247079</v>
      </c>
      <c r="D140" s="274">
        <f>IF(D$9=0,0,D$9/ISI!D$8*1000)</f>
        <v>0.18087766300076114</v>
      </c>
      <c r="E140" s="274">
        <f>IF(E$9=0,0,E$9/ISI!E$8*1000)</f>
        <v>0.1870822933947385</v>
      </c>
      <c r="F140" s="274">
        <f>IF(F$9=0,0,F$9/ISI!F$8*1000)</f>
        <v>0.1740471128521347</v>
      </c>
      <c r="G140" s="274">
        <f>IF(G$9=0,0,G$9/ISI!G$8*1000)</f>
        <v>0.17830754508173516</v>
      </c>
      <c r="H140" s="274">
        <f>IF(H$9=0,0,H$9/ISI!H$8*1000)</f>
        <v>0.16546609177476135</v>
      </c>
      <c r="I140" s="274">
        <f>IF(I$9=0,0,I$9/ISI!I$8*1000)</f>
        <v>0.17800451004456899</v>
      </c>
      <c r="J140" s="274">
        <f>IF(J$9=0,0,J$9/ISI!J$8*1000)</f>
        <v>0.16702321984537871</v>
      </c>
      <c r="K140" s="274">
        <f>IF(K$9=0,0,K$9/ISI!K$8*1000)</f>
        <v>0.20412075398694418</v>
      </c>
      <c r="L140" s="274">
        <f>IF(L$9=0,0,L$9/ISI!L$8*1000)</f>
        <v>0.17969794806352835</v>
      </c>
      <c r="M140" s="274">
        <f>IF(M$9=0,0,M$9/ISI!M$8*1000)</f>
        <v>0.16954633783041648</v>
      </c>
      <c r="N140" s="274">
        <f>IF(N$9=0,0,N$9/ISI!N$8*1000)</f>
        <v>0.17551398591690343</v>
      </c>
      <c r="O140" s="274">
        <f>IF(O$9=0,0,O$9/ISI!O$8*1000)</f>
        <v>0.17025545321436716</v>
      </c>
      <c r="P140" s="274">
        <f>IF(P$9=0,0,P$9/ISI!P$8*1000)</f>
        <v>0.15861917495266148</v>
      </c>
      <c r="Q140" s="274">
        <f>IF(Q$9=0,0,Q$9/ISI!Q$8*1000)</f>
        <v>0.16711216249713057</v>
      </c>
      <c r="R140" s="274">
        <f>IF(R$9=0,0,R$9/ISI!R$8*1000)</f>
        <v>0.1565373815196959</v>
      </c>
      <c r="S140" s="274">
        <f>IF(S$9=0,0,S$9/ISI!S$8*1000)</f>
        <v>0.15821466862967282</v>
      </c>
      <c r="T140" s="274">
        <f>IF(T$9=0,0,T$9/ISI!T$8*1000)</f>
        <v>0.16056699096234708</v>
      </c>
      <c r="U140" s="274">
        <f>IF(U$9=0,0,U$9/ISI!U$8*1000)</f>
        <v>0.15231465318372195</v>
      </c>
      <c r="V140" s="274">
        <f>IF(V$9=0,0,V$9/ISI!V$8*1000)</f>
        <v>0.19114559996089522</v>
      </c>
      <c r="W140" s="274">
        <f>IF(W$9=0,0,W$9/ISI!W$8*1000)</f>
        <v>0.16496249250727782</v>
      </c>
      <c r="X140" s="274">
        <f>IF(X$9=0,0,X$9/ISI!X$8*1000)</f>
        <v>0.12793352851715395</v>
      </c>
      <c r="Y140" s="274">
        <f>IF(Y$9=0,0,Y$9/ISI!Y$8*1000)</f>
        <v>0.16125264318325749</v>
      </c>
      <c r="DA140" s="77"/>
    </row>
    <row r="141" spans="1:105" ht="12" customHeight="1" x14ac:dyDescent="0.25">
      <c r="A141" s="56" t="s">
        <v>95</v>
      </c>
      <c r="B141" s="275">
        <f>IF(B$10=0,0,B$10/ISI!B$8*1000)</f>
        <v>0.37851233199365847</v>
      </c>
      <c r="C141" s="275">
        <f>IF(C$10=0,0,C$10/ISI!C$8*1000)</f>
        <v>0.37950398819864556</v>
      </c>
      <c r="D141" s="275">
        <f>IF(D$10=0,0,D$10/ISI!D$8*1000)</f>
        <v>0.37707213784902421</v>
      </c>
      <c r="E141" s="275">
        <f>IF(E$10=0,0,E$10/ISI!E$8*1000)</f>
        <v>0.39119096080783761</v>
      </c>
      <c r="F141" s="275">
        <f>IF(F$10=0,0,F$10/ISI!F$8*1000)</f>
        <v>0.36189190233539664</v>
      </c>
      <c r="G141" s="275">
        <f>IF(G$10=0,0,G$10/ISI!G$8*1000)</f>
        <v>0.3673921032880495</v>
      </c>
      <c r="H141" s="275">
        <f>IF(H$10=0,0,H$10/ISI!H$8*1000)</f>
        <v>0.33187986545486453</v>
      </c>
      <c r="I141" s="275">
        <f>IF(I$10=0,0,I$10/ISI!I$8*1000)</f>
        <v>0.35734088157040333</v>
      </c>
      <c r="J141" s="275">
        <f>IF(J$10=0,0,J$10/ISI!J$8*1000)</f>
        <v>0.33692161289090666</v>
      </c>
      <c r="K141" s="275">
        <f>IF(K$10=0,0,K$10/ISI!K$8*1000)</f>
        <v>0.41648044227198139</v>
      </c>
      <c r="L141" s="275">
        <f>IF(L$10=0,0,L$10/ISI!L$8*1000)</f>
        <v>0.36789553887110732</v>
      </c>
      <c r="M141" s="275">
        <f>IF(M$10=0,0,M$10/ISI!M$8*1000)</f>
        <v>0.34880285092373448</v>
      </c>
      <c r="N141" s="275">
        <f>IF(N$10=0,0,N$10/ISI!N$8*1000)</f>
        <v>0.36687847852987227</v>
      </c>
      <c r="O141" s="275">
        <f>IF(O$10=0,0,O$10/ISI!O$8*1000)</f>
        <v>0.35913339485160939</v>
      </c>
      <c r="P141" s="275">
        <f>IF(P$10=0,0,P$10/ISI!P$8*1000)</f>
        <v>0.34944943703894382</v>
      </c>
      <c r="Q141" s="275">
        <f>IF(Q$10=0,0,Q$10/ISI!Q$8*1000)</f>
        <v>0.38381169076873844</v>
      </c>
      <c r="R141" s="275">
        <f>IF(R$10=0,0,R$10/ISI!R$8*1000)</f>
        <v>0.37427630530375755</v>
      </c>
      <c r="S141" s="275">
        <f>IF(S$10=0,0,S$10/ISI!S$8*1000)</f>
        <v>0.38465413534434317</v>
      </c>
      <c r="T141" s="275">
        <f>IF(T$10=0,0,T$10/ISI!T$8*1000)</f>
        <v>0.38756224255506783</v>
      </c>
      <c r="U141" s="275">
        <f>IF(U$10=0,0,U$10/ISI!U$8*1000)</f>
        <v>0.37641086731714279</v>
      </c>
      <c r="V141" s="275">
        <f>IF(V$10=0,0,V$10/ISI!V$8*1000)</f>
        <v>0.47497503403037528</v>
      </c>
      <c r="W141" s="275">
        <f>IF(W$10=0,0,W$10/ISI!W$8*1000)</f>
        <v>0.37048368262212478</v>
      </c>
      <c r="X141" s="275">
        <f>IF(X$10=0,0,X$10/ISI!X$8*1000)</f>
        <v>0.2601493010760853</v>
      </c>
      <c r="Y141" s="275">
        <f>IF(Y$10=0,0,Y$10/ISI!Y$8*1000)</f>
        <v>0.33262492058430992</v>
      </c>
      <c r="DA141" s="78"/>
    </row>
    <row r="142" spans="1:105" ht="12" customHeight="1" x14ac:dyDescent="0.25">
      <c r="A142" s="174" t="s">
        <v>165</v>
      </c>
      <c r="B142" s="276">
        <f>IF(B$16=0,0,B$16/ISI!B$8*1000)</f>
        <v>42.374523196262309</v>
      </c>
      <c r="C142" s="276">
        <f>IF(C$16=0,0,C$16/ISI!C$8*1000)</f>
        <v>43.53007945019182</v>
      </c>
      <c r="D142" s="276">
        <f>IF(D$16=0,0,D$16/ISI!D$8*1000)</f>
        <v>43.465012301511372</v>
      </c>
      <c r="E142" s="276">
        <f>IF(E$16=0,0,E$16/ISI!E$8*1000)</f>
        <v>47.014309777911507</v>
      </c>
      <c r="F142" s="276">
        <f>IF(F$16=0,0,F$16/ISI!F$8*1000)</f>
        <v>41.518541301201289</v>
      </c>
      <c r="G142" s="276">
        <f>IF(G$16=0,0,G$16/ISI!G$8*1000)</f>
        <v>41.189048372974376</v>
      </c>
      <c r="H142" s="276">
        <f>IF(H$16=0,0,H$16/ISI!H$8*1000)</f>
        <v>34.993589296926196</v>
      </c>
      <c r="I142" s="276">
        <f>IF(I$16=0,0,I$16/ISI!I$8*1000)</f>
        <v>37.338564535542226</v>
      </c>
      <c r="J142" s="276">
        <f>IF(J$16=0,0,J$16/ISI!J$8*1000)</f>
        <v>35.583104711495785</v>
      </c>
      <c r="K142" s="276">
        <f>IF(K$16=0,0,K$16/ISI!K$8*1000)</f>
        <v>43.547240347812384</v>
      </c>
      <c r="L142" s="276">
        <f>IF(L$16=0,0,L$16/ISI!L$8*1000)</f>
        <v>35.535703492160039</v>
      </c>
      <c r="M142" s="276">
        <f>IF(M$16=0,0,M$16/ISI!M$8*1000)</f>
        <v>33.479700347374134</v>
      </c>
      <c r="N142" s="276">
        <f>IF(N$16=0,0,N$16/ISI!N$8*1000)</f>
        <v>34.508662028730868</v>
      </c>
      <c r="O142" s="276">
        <f>IF(O$16=0,0,O$16/ISI!O$8*1000)</f>
        <v>33.133601877453088</v>
      </c>
      <c r="P142" s="276">
        <f>IF(P$16=0,0,P$16/ISI!P$8*1000)</f>
        <v>30.5583622759039</v>
      </c>
      <c r="Q142" s="276">
        <f>IF(Q$16=0,0,Q$16/ISI!Q$8*1000)</f>
        <v>32.050680544460114</v>
      </c>
      <c r="R142" s="276">
        <f>IF(R$16=0,0,R$16/ISI!R$8*1000)</f>
        <v>29.843158423019883</v>
      </c>
      <c r="S142" s="276">
        <f>IF(S$16=0,0,S$16/ISI!S$8*1000)</f>
        <v>30.424886466544478</v>
      </c>
      <c r="T142" s="276">
        <f>IF(T$16=0,0,T$16/ISI!T$8*1000)</f>
        <v>31.250942017982098</v>
      </c>
      <c r="U142" s="276">
        <f>IF(U$16=0,0,U$16/ISI!U$8*1000)</f>
        <v>29.828085837087208</v>
      </c>
      <c r="V142" s="276">
        <f>IF(V$16=0,0,V$16/ISI!V$8*1000)</f>
        <v>37.010813572448306</v>
      </c>
      <c r="W142" s="276">
        <f>IF(W$16=0,0,W$16/ISI!W$8*1000)</f>
        <v>32.650613722729624</v>
      </c>
      <c r="X142" s="276">
        <f>IF(X$16=0,0,X$16/ISI!X$8*1000)</f>
        <v>24.28889107622237</v>
      </c>
      <c r="Y142" s="276">
        <f>IF(Y$16=0,0,Y$16/ISI!Y$8*1000)</f>
        <v>31.366109383411501</v>
      </c>
      <c r="DA142" s="79"/>
    </row>
    <row r="143" spans="1:105" ht="12" customHeight="1" x14ac:dyDescent="0.25">
      <c r="A143" s="174" t="s">
        <v>172</v>
      </c>
      <c r="B143" s="276">
        <f>IF(B$22=0,0,B$22/ISI!B$8*1000)</f>
        <v>81.346506975057466</v>
      </c>
      <c r="C143" s="276">
        <f>IF(C$22=0,0,C$22/ISI!C$8*1000)</f>
        <v>87.604995556019901</v>
      </c>
      <c r="D143" s="276">
        <f>IF(D$22=0,0,D$22/ISI!D$8*1000)</f>
        <v>89.460695860136866</v>
      </c>
      <c r="E143" s="276">
        <f>IF(E$22=0,0,E$22/ISI!E$8*1000)</f>
        <v>99.411724215989949</v>
      </c>
      <c r="F143" s="276">
        <f>IF(F$22=0,0,F$22/ISI!F$8*1000)</f>
        <v>78.854364358466086</v>
      </c>
      <c r="G143" s="276">
        <f>IF(G$22=0,0,G$22/ISI!G$8*1000)</f>
        <v>75.298235453017128</v>
      </c>
      <c r="H143" s="276">
        <f>IF(H$22=0,0,H$22/ISI!H$8*1000)</f>
        <v>59.35936762161537</v>
      </c>
      <c r="I143" s="276">
        <f>IF(I$22=0,0,I$22/ISI!I$8*1000)</f>
        <v>63.292187786801613</v>
      </c>
      <c r="J143" s="276">
        <f>IF(J$22=0,0,J$22/ISI!J$8*1000)</f>
        <v>60.35206557457613</v>
      </c>
      <c r="K143" s="276">
        <f>IF(K$22=0,0,K$22/ISI!K$8*1000)</f>
        <v>74.689592871850877</v>
      </c>
      <c r="L143" s="276">
        <f>IF(L$22=0,0,L$22/ISI!L$8*1000)</f>
        <v>59.302819357908632</v>
      </c>
      <c r="M143" s="276">
        <f>IF(M$22=0,0,M$22/ISI!M$8*1000)</f>
        <v>55.801852197044269</v>
      </c>
      <c r="N143" s="276">
        <f>IF(N$22=0,0,N$22/ISI!N$8*1000)</f>
        <v>57.496761900792336</v>
      </c>
      <c r="O143" s="276">
        <f>IF(O$22=0,0,O$22/ISI!O$8*1000)</f>
        <v>55.442658581812168</v>
      </c>
      <c r="P143" s="276">
        <f>IF(P$22=0,0,P$22/ISI!P$8*1000)</f>
        <v>50.834001817466678</v>
      </c>
      <c r="Q143" s="276">
        <f>IF(Q$22=0,0,Q$22/ISI!Q$8*1000)</f>
        <v>53.16115983055888</v>
      </c>
      <c r="R143" s="276">
        <f>IF(R$22=0,0,R$22/ISI!R$8*1000)</f>
        <v>49.285643557436728</v>
      </c>
      <c r="S143" s="276">
        <f>IF(S$22=0,0,S$22/ISI!S$8*1000)</f>
        <v>50.403322579547115</v>
      </c>
      <c r="T143" s="276">
        <f>IF(T$22=0,0,T$22/ISI!T$8*1000)</f>
        <v>51.985653212769847</v>
      </c>
      <c r="U143" s="276">
        <f>IF(U$22=0,0,U$22/ISI!U$8*1000)</f>
        <v>49.799063498238326</v>
      </c>
      <c r="V143" s="276">
        <f>IF(V$22=0,0,V$22/ISI!V$8*1000)</f>
        <v>61.290351000275663</v>
      </c>
      <c r="W143" s="276">
        <f>IF(W$22=0,0,W$22/ISI!W$8*1000)</f>
        <v>54.862849342532641</v>
      </c>
      <c r="X143" s="276">
        <f>IF(X$22=0,0,X$22/ISI!X$8*1000)</f>
        <v>40.127229660321284</v>
      </c>
      <c r="Y143" s="276">
        <f>IF(Y$22=0,0,Y$22/ISI!Y$8*1000)</f>
        <v>52.307441983727571</v>
      </c>
      <c r="DA143" s="79"/>
    </row>
    <row r="144" spans="1:105" ht="12" customHeight="1" x14ac:dyDescent="0.25">
      <c r="A144" s="174" t="s">
        <v>179</v>
      </c>
      <c r="B144" s="276">
        <f>IF(B$28=0,0,B$28/ISI!B$8*1000)</f>
        <v>61.964361215743942</v>
      </c>
      <c r="C144" s="276">
        <f>IF(C$28=0,0,C$28/ISI!C$8*1000)</f>
        <v>62.174395767757495</v>
      </c>
      <c r="D144" s="276">
        <f>IF(D$28=0,0,D$28/ISI!D$8*1000)</f>
        <v>61.794030672200741</v>
      </c>
      <c r="E144" s="276">
        <f>IF(E$28=0,0,E$28/ISI!E$8*1000)</f>
        <v>64.059669449748682</v>
      </c>
      <c r="F144" s="276">
        <f>IF(F$28=0,0,F$28/ISI!F$8*1000)</f>
        <v>59.270982060945073</v>
      </c>
      <c r="G144" s="276">
        <f>IF(G$28=0,0,G$28/ISI!G$8*1000)</f>
        <v>60.15313949083302</v>
      </c>
      <c r="H144" s="276">
        <f>IF(H$28=0,0,H$28/ISI!H$8*1000)</f>
        <v>54.312204193501557</v>
      </c>
      <c r="I144" s="276">
        <f>IF(I$28=0,0,I$28/ISI!I$8*1000)</f>
        <v>58.511531326671772</v>
      </c>
      <c r="J144" s="276">
        <f>IF(J$28=0,0,J$28/ISI!J$8*1000)</f>
        <v>55.121430721584062</v>
      </c>
      <c r="K144" s="276">
        <f>IF(K$28=0,0,K$28/ISI!K$8*1000)</f>
        <v>68.129926189196624</v>
      </c>
      <c r="L144" s="276">
        <f>IF(L$28=0,0,L$28/ISI!L$8*1000)</f>
        <v>58.0123950250414</v>
      </c>
      <c r="M144" s="276">
        <f>IF(M$28=0,0,M$28/ISI!M$8*1000)</f>
        <v>54.760575542771221</v>
      </c>
      <c r="N144" s="276">
        <f>IF(N$28=0,0,N$28/ISI!N$8*1000)</f>
        <v>56.691767302382139</v>
      </c>
      <c r="O144" s="276">
        <f>IF(O$28=0,0,O$28/ISI!O$8*1000)</f>
        <v>54.546818378328702</v>
      </c>
      <c r="P144" s="276">
        <f>IF(P$28=0,0,P$28/ISI!P$8*1000)</f>
        <v>50.710030404826114</v>
      </c>
      <c r="Q144" s="276">
        <f>IF(Q$28=0,0,Q$28/ISI!Q$8*1000)</f>
        <v>53.568914744139839</v>
      </c>
      <c r="R144" s="276">
        <f>IF(R$28=0,0,R$28/ISI!R$8*1000)</f>
        <v>49.916614726312638</v>
      </c>
      <c r="S144" s="276">
        <f>IF(S$28=0,0,S$28/ISI!S$8*1000)</f>
        <v>50.672318026316411</v>
      </c>
      <c r="T144" s="276">
        <f>IF(T$28=0,0,T$28/ISI!T$8*1000)</f>
        <v>51.888999921611493</v>
      </c>
      <c r="U144" s="276">
        <f>IF(U$28=0,0,U$28/ISI!U$8*1000)</f>
        <v>49.588888566320115</v>
      </c>
      <c r="V144" s="276">
        <f>IF(V$28=0,0,V$28/ISI!V$8*1000)</f>
        <v>61.969931272391072</v>
      </c>
      <c r="W144" s="276">
        <f>IF(W$28=0,0,W$28/ISI!W$8*1000)</f>
        <v>53.551757542300777</v>
      </c>
      <c r="X144" s="276">
        <f>IF(X$28=0,0,X$28/ISI!X$8*1000)</f>
        <v>40.568692755187698</v>
      </c>
      <c r="Y144" s="276">
        <f>IF(Y$28=0,0,Y$28/ISI!Y$8*1000)</f>
        <v>51.617432245401638</v>
      </c>
      <c r="DA144" s="79"/>
    </row>
    <row r="145" spans="1:105" ht="12" customHeight="1" x14ac:dyDescent="0.25">
      <c r="A145" s="41" t="s">
        <v>189</v>
      </c>
      <c r="B145" s="277">
        <f>IF(B$35=0,0,B$35/ISI!B$8*1000)</f>
        <v>41.592375416468087</v>
      </c>
      <c r="C145" s="277">
        <f>IF(C$35=0,0,C$35/ISI!C$8*1000)</f>
        <v>30.716507368490767</v>
      </c>
      <c r="D145" s="277">
        <f>IF(D$35=0,0,D$35/ISI!D$8*1000)</f>
        <v>29.691082297772027</v>
      </c>
      <c r="E145" s="277">
        <f>IF(E$35=0,0,E$35/ISI!E$8*1000)</f>
        <v>31.331442289864938</v>
      </c>
      <c r="F145" s="277">
        <f>IF(F$35=0,0,F$35/ISI!F$8*1000)</f>
        <v>28.389472024310031</v>
      </c>
      <c r="G145" s="277">
        <f>IF(G$35=0,0,G$35/ISI!G$8*1000)</f>
        <v>29.072659569785284</v>
      </c>
      <c r="H145" s="277">
        <f>IF(H$35=0,0,H$35/ISI!H$8*1000)</f>
        <v>26.280559723422041</v>
      </c>
      <c r="I145" s="277">
        <f>IF(I$35=0,0,I$35/ISI!I$8*1000)</f>
        <v>26.304802683161135</v>
      </c>
      <c r="J145" s="277">
        <f>IF(J$35=0,0,J$35/ISI!J$8*1000)</f>
        <v>24.884713737420398</v>
      </c>
      <c r="K145" s="277">
        <f>IF(K$35=0,0,K$35/ISI!K$8*1000)</f>
        <v>30.776597170120791</v>
      </c>
      <c r="L145" s="277">
        <f>IF(L$35=0,0,L$35/ISI!L$8*1000)</f>
        <v>25.691841919073742</v>
      </c>
      <c r="M145" s="277">
        <f>IF(M$35=0,0,M$35/ISI!M$8*1000)</f>
        <v>24.231599781644615</v>
      </c>
      <c r="N145" s="277">
        <f>IF(N$35=0,0,N$35/ISI!N$8*1000)</f>
        <v>25.075213301312271</v>
      </c>
      <c r="O145" s="277">
        <f>IF(O$35=0,0,O$35/ISI!O$8*1000)</f>
        <v>24.092578409237625</v>
      </c>
      <c r="P145" s="277">
        <f>IF(P$35=0,0,P$35/ISI!P$8*1000)</f>
        <v>22.425734181343255</v>
      </c>
      <c r="Q145" s="277">
        <f>IF(Q$35=0,0,Q$35/ISI!Q$8*1000)</f>
        <v>23.624982427576228</v>
      </c>
      <c r="R145" s="277">
        <f>IF(R$35=0,0,R$35/ISI!R$8*1000)</f>
        <v>21.97939906705443</v>
      </c>
      <c r="S145" s="277">
        <f>IF(S$35=0,0,S$35/ISI!S$8*1000)</f>
        <v>22.356684311699414</v>
      </c>
      <c r="T145" s="277">
        <f>IF(T$35=0,0,T$35/ISI!T$8*1000)</f>
        <v>23.096496339595348</v>
      </c>
      <c r="U145" s="277">
        <f>IF(U$35=0,0,U$35/ISI!U$8*1000)</f>
        <v>22.135726780374025</v>
      </c>
      <c r="V145" s="277">
        <f>IF(V$35=0,0,V$35/ISI!V$8*1000)</f>
        <v>27.548308444905313</v>
      </c>
      <c r="W145" s="277">
        <f>IF(W$35=0,0,W$35/ISI!W$8*1000)</f>
        <v>24.040911471085526</v>
      </c>
      <c r="X145" s="277">
        <f>IF(X$35=0,0,X$35/ISI!X$8*1000)</f>
        <v>17.901463074776224</v>
      </c>
      <c r="Y145" s="277">
        <f>IF(Y$35=0,0,Y$35/ISI!Y$8*1000)</f>
        <v>22.931484418163365</v>
      </c>
      <c r="DA145" s="82"/>
    </row>
    <row r="146" spans="1:105" ht="12" customHeight="1" x14ac:dyDescent="0.25">
      <c r="A146" s="172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DA146" s="176"/>
    </row>
    <row r="147" spans="1:105" ht="12" customHeight="1" x14ac:dyDescent="0.25">
      <c r="A147" s="35" t="s">
        <v>44</v>
      </c>
      <c r="B147" s="272">
        <f t="shared" ref="B147:Y147" si="33">SUM(B$148:B$152,B$155,B$156,B$154,B$153)</f>
        <v>112.24721179880953</v>
      </c>
      <c r="C147" s="272">
        <f t="shared" si="33"/>
        <v>111.00308435430495</v>
      </c>
      <c r="D147" s="272">
        <f t="shared" si="33"/>
        <v>111.10402537740427</v>
      </c>
      <c r="E147" s="272">
        <f t="shared" si="33"/>
        <v>117.85396576956747</v>
      </c>
      <c r="F147" s="272">
        <f t="shared" si="33"/>
        <v>104.64456842035391</v>
      </c>
      <c r="G147" s="272">
        <f t="shared" si="33"/>
        <v>103.81772491160166</v>
      </c>
      <c r="H147" s="272">
        <f t="shared" si="33"/>
        <v>91.377304601472503</v>
      </c>
      <c r="I147" s="272">
        <f t="shared" si="33"/>
        <v>95.826699942271546</v>
      </c>
      <c r="J147" s="272">
        <f t="shared" si="33"/>
        <v>91.80482729808422</v>
      </c>
      <c r="K147" s="272">
        <f t="shared" si="33"/>
        <v>108.75613319778817</v>
      </c>
      <c r="L147" s="272">
        <f t="shared" si="33"/>
        <v>93.042456646728354</v>
      </c>
      <c r="M147" s="272">
        <f t="shared" si="33"/>
        <v>88.698221800642642</v>
      </c>
      <c r="N147" s="272">
        <f t="shared" si="33"/>
        <v>91.044980917688875</v>
      </c>
      <c r="O147" s="272">
        <f t="shared" si="33"/>
        <v>88.287637365307447</v>
      </c>
      <c r="P147" s="272">
        <f t="shared" si="33"/>
        <v>82.868676408076041</v>
      </c>
      <c r="Q147" s="272">
        <f t="shared" si="33"/>
        <v>86.279658960948282</v>
      </c>
      <c r="R147" s="272">
        <f t="shared" si="33"/>
        <v>81.394474458481099</v>
      </c>
      <c r="S147" s="272">
        <f t="shared" si="33"/>
        <v>82.602324533369938</v>
      </c>
      <c r="T147" s="272">
        <f t="shared" si="33"/>
        <v>84.447149954224002</v>
      </c>
      <c r="U147" s="272">
        <f t="shared" si="33"/>
        <v>81.451376791591741</v>
      </c>
      <c r="V147" s="272">
        <f t="shared" si="33"/>
        <v>97.000490353228997</v>
      </c>
      <c r="W147" s="272">
        <f t="shared" si="33"/>
        <v>87.338655967019861</v>
      </c>
      <c r="X147" s="272">
        <f t="shared" si="33"/>
        <v>68.908141553779529</v>
      </c>
      <c r="Y147" s="272">
        <f t="shared" si="33"/>
        <v>84.43792026338572</v>
      </c>
      <c r="DA147" s="111"/>
    </row>
    <row r="148" spans="1:105" ht="12" customHeight="1" x14ac:dyDescent="0.25">
      <c r="A148" s="55" t="s">
        <v>91</v>
      </c>
      <c r="B148" s="273">
        <f>IF(B$55=0,0,B$55/ISI!B$9*1000)</f>
        <v>0.25582017093992065</v>
      </c>
      <c r="C148" s="273">
        <f>IF(C$55=0,0,C$55/ISI!C$9*1000)</f>
        <v>0.26135428463898269</v>
      </c>
      <c r="D148" s="273">
        <f>IF(D$55=0,0,D$55/ISI!D$9*1000)</f>
        <v>0.26082146448308569</v>
      </c>
      <c r="E148" s="273">
        <f>IF(E$55=0,0,E$55/ISI!E$9*1000)</f>
        <v>0.27406084144891479</v>
      </c>
      <c r="F148" s="273">
        <f>IF(F$55=0,0,F$55/ISI!F$9*1000)</f>
        <v>0.24669354262302451</v>
      </c>
      <c r="G148" s="273">
        <f>IF(G$55=0,0,G$55/ISI!G$9*1000)</f>
        <v>0.24674343346479055</v>
      </c>
      <c r="H148" s="273">
        <f>IF(H$55=0,0,H$55/ISI!H$9*1000)</f>
        <v>0.22265808832305062</v>
      </c>
      <c r="I148" s="273">
        <f>IF(I$55=0,0,I$55/ISI!I$9*1000)</f>
        <v>0.23532190258753949</v>
      </c>
      <c r="J148" s="273">
        <f>IF(J$55=0,0,J$55/ISI!J$9*1000)</f>
        <v>0.22451027886506078</v>
      </c>
      <c r="K148" s="273">
        <f>IF(K$55=0,0,K$55/ISI!K$9*1000)</f>
        <v>0.26406982197816198</v>
      </c>
      <c r="L148" s="273">
        <f>IF(L$55=0,0,L$55/ISI!L$9*1000)</f>
        <v>0.23268559537198535</v>
      </c>
      <c r="M148" s="273">
        <f>IF(M$55=0,0,M$55/ISI!M$9*1000)</f>
        <v>0.22184539679074528</v>
      </c>
      <c r="N148" s="273">
        <f>IF(N$55=0,0,N$55/ISI!N$9*1000)</f>
        <v>0.22781679052084586</v>
      </c>
      <c r="O148" s="273">
        <f>IF(O$55=0,0,O$55/ISI!O$9*1000)</f>
        <v>0.22215731055794444</v>
      </c>
      <c r="P148" s="273">
        <f>IF(P$55=0,0,P$55/ISI!P$9*1000)</f>
        <v>0.2090421999909734</v>
      </c>
      <c r="Q148" s="273">
        <f>IF(Q$55=0,0,Q$55/ISI!Q$9*1000)</f>
        <v>0.21754963325085092</v>
      </c>
      <c r="R148" s="273">
        <f>IF(R$55=0,0,R$55/ISI!R$9*1000)</f>
        <v>0.20598912709117784</v>
      </c>
      <c r="S148" s="273">
        <f>IF(S$55=0,0,S$55/ISI!S$9*1000)</f>
        <v>0.20828729542027133</v>
      </c>
      <c r="T148" s="273">
        <f>IF(T$55=0,0,T$55/ISI!T$9*1000)</f>
        <v>0.21144275334496729</v>
      </c>
      <c r="U148" s="273">
        <f>IF(U$55=0,0,U$55/ISI!U$9*1000)</f>
        <v>0.20298390142943731</v>
      </c>
      <c r="V148" s="273">
        <f>IF(V$55=0,0,V$55/ISI!V$9*1000)</f>
        <v>0.24274463969202481</v>
      </c>
      <c r="W148" s="273">
        <f>IF(W$55=0,0,W$55/ISI!W$9*1000)</f>
        <v>0.21754900298029328</v>
      </c>
      <c r="X148" s="273">
        <f>IF(X$55=0,0,X$55/ISI!X$9*1000)</f>
        <v>0.1749551000995806</v>
      </c>
      <c r="Y148" s="273">
        <f>IF(Y$55=0,0,Y$55/ISI!Y$9*1000)</f>
        <v>0.21252072589358414</v>
      </c>
      <c r="DA148" s="76"/>
    </row>
    <row r="149" spans="1:105" ht="12" customHeight="1" x14ac:dyDescent="0.25">
      <c r="A149" s="173" t="s">
        <v>92</v>
      </c>
      <c r="B149" s="274">
        <f>IF(B$56=0,0,B$56/ISI!B$9*1000)</f>
        <v>0.189023998822823</v>
      </c>
      <c r="C149" s="274">
        <f>IF(C$56=0,0,C$56/ISI!C$9*1000)</f>
        <v>0.19311312243451254</v>
      </c>
      <c r="D149" s="274">
        <f>IF(D$56=0,0,D$56/ISI!D$9*1000)</f>
        <v>0.1927194247985872</v>
      </c>
      <c r="E149" s="274">
        <f>IF(E$56=0,0,E$56/ISI!E$9*1000)</f>
        <v>0.20250192149073237</v>
      </c>
      <c r="F149" s="274">
        <f>IF(F$56=0,0,F$56/ISI!F$9*1000)</f>
        <v>0.18228038758258799</v>
      </c>
      <c r="G149" s="274">
        <f>IF(G$56=0,0,G$56/ISI!G$9*1000)</f>
        <v>0.182317251628064</v>
      </c>
      <c r="H149" s="274">
        <f>IF(H$56=0,0,H$56/ISI!H$9*1000)</f>
        <v>0.16452073372647633</v>
      </c>
      <c r="I149" s="274">
        <f>IF(I$56=0,0,I$56/ISI!I$9*1000)</f>
        <v>0.17387795057074687</v>
      </c>
      <c r="J149" s="274">
        <f>IF(J$56=0,0,J$56/ISI!J$9*1000)</f>
        <v>0.16588930627314541</v>
      </c>
      <c r="K149" s="274">
        <f>IF(K$56=0,0,K$56/ISI!K$9*1000)</f>
        <v>0.19511961678137502</v>
      </c>
      <c r="L149" s="274">
        <f>IF(L$56=0,0,L$56/ISI!L$9*1000)</f>
        <v>0.17192999888977278</v>
      </c>
      <c r="M149" s="274">
        <f>IF(M$56=0,0,M$56/ISI!M$9*1000)</f>
        <v>0.16392024079942769</v>
      </c>
      <c r="N149" s="274">
        <f>IF(N$56=0,0,N$56/ISI!N$9*1000)</f>
        <v>0.16833246801850113</v>
      </c>
      <c r="O149" s="274">
        <f>IF(O$56=0,0,O$56/ISI!O$9*1000)</f>
        <v>0.16415071202203399</v>
      </c>
      <c r="P149" s="274">
        <f>IF(P$56=0,0,P$56/ISI!P$9*1000)</f>
        <v>0.15446003503099037</v>
      </c>
      <c r="Q149" s="274">
        <f>IF(Q$56=0,0,Q$56/ISI!Q$9*1000)</f>
        <v>0.16074612673592481</v>
      </c>
      <c r="R149" s="274">
        <f>IF(R$56=0,0,R$56/ISI!R$9*1000)</f>
        <v>0.15220413767115126</v>
      </c>
      <c r="S149" s="274">
        <f>IF(S$56=0,0,S$56/ISI!S$9*1000)</f>
        <v>0.15390224054528018</v>
      </c>
      <c r="T149" s="274">
        <f>IF(T$56=0,0,T$56/ISI!T$9*1000)</f>
        <v>0.15623378958948464</v>
      </c>
      <c r="U149" s="274">
        <f>IF(U$56=0,0,U$56/ISI!U$9*1000)</f>
        <v>0.14998359435019257</v>
      </c>
      <c r="V149" s="274">
        <f>IF(V$56=0,0,V$56/ISI!V$9*1000)</f>
        <v>0.17936256675462814</v>
      </c>
      <c r="W149" s="274">
        <f>IF(W$56=0,0,W$56/ISI!W$9*1000)</f>
        <v>0.16074566103276816</v>
      </c>
      <c r="X149" s="274">
        <f>IF(X$56=0,0,X$56/ISI!X$9*1000)</f>
        <v>0.12927328018648171</v>
      </c>
      <c r="Y149" s="274">
        <f>IF(Y$56=0,0,Y$56/ISI!Y$9*1000)</f>
        <v>0.15703029707758512</v>
      </c>
      <c r="DA149" s="77"/>
    </row>
    <row r="150" spans="1:105" ht="12" customHeight="1" x14ac:dyDescent="0.25">
      <c r="A150" s="173" t="s">
        <v>93</v>
      </c>
      <c r="B150" s="274">
        <f>IF(B$57=0,0,B$57/ISI!B$9*1000)</f>
        <v>4.7255999705705758</v>
      </c>
      <c r="C150" s="274">
        <f>IF(C$57=0,0,C$57/ISI!C$9*1000)</f>
        <v>4.8278280608628119</v>
      </c>
      <c r="D150" s="274">
        <f>IF(D$57=0,0,D$57/ISI!D$9*1000)</f>
        <v>4.817985619964678</v>
      </c>
      <c r="E150" s="274">
        <f>IF(E$57=0,0,E$57/ISI!E$9*1000)</f>
        <v>5.0625480372683107</v>
      </c>
      <c r="F150" s="274">
        <f>IF(F$57=0,0,F$57/ISI!F$9*1000)</f>
        <v>4.5570096895646985</v>
      </c>
      <c r="G150" s="274">
        <f>IF(G$57=0,0,G$57/ISI!G$9*1000)</f>
        <v>4.5579312907016005</v>
      </c>
      <c r="H150" s="274">
        <f>IF(H$57=0,0,H$57/ISI!H$9*1000)</f>
        <v>4.1130183431619081</v>
      </c>
      <c r="I150" s="274">
        <f>IF(I$57=0,0,I$57/ISI!I$9*1000)</f>
        <v>4.3469487642686726</v>
      </c>
      <c r="J150" s="274">
        <f>IF(J$57=0,0,J$57/ISI!J$9*1000)</f>
        <v>4.1472326568286357</v>
      </c>
      <c r="K150" s="274">
        <f>IF(K$57=0,0,K$57/ISI!K$9*1000)</f>
        <v>4.877990419534374</v>
      </c>
      <c r="L150" s="274">
        <f>IF(L$57=0,0,L$57/ISI!L$9*1000)</f>
        <v>4.2982499722443217</v>
      </c>
      <c r="M150" s="274">
        <f>IF(M$57=0,0,M$57/ISI!M$9*1000)</f>
        <v>4.0980060199856938</v>
      </c>
      <c r="N150" s="274">
        <f>IF(N$57=0,0,N$57/ISI!N$9*1000)</f>
        <v>4.2083117004625281</v>
      </c>
      <c r="O150" s="274">
        <f>IF(O$57=0,0,O$57/ISI!O$9*1000)</f>
        <v>4.1037678005508482</v>
      </c>
      <c r="P150" s="274">
        <f>IF(P$57=0,0,P$57/ISI!P$9*1000)</f>
        <v>3.8615008757747606</v>
      </c>
      <c r="Q150" s="274">
        <f>IF(Q$57=0,0,Q$57/ISI!Q$9*1000)</f>
        <v>4.0186531683981181</v>
      </c>
      <c r="R150" s="274">
        <f>IF(R$57=0,0,R$57/ISI!R$9*1000)</f>
        <v>3.8051034417787832</v>
      </c>
      <c r="S150" s="274">
        <f>IF(S$57=0,0,S$57/ISI!S$9*1000)</f>
        <v>3.8475560136320044</v>
      </c>
      <c r="T150" s="274">
        <f>IF(T$57=0,0,T$57/ISI!T$9*1000)</f>
        <v>3.9058447397371152</v>
      </c>
      <c r="U150" s="274">
        <f>IF(U$57=0,0,U$57/ISI!U$9*1000)</f>
        <v>3.7495898587548138</v>
      </c>
      <c r="V150" s="274">
        <f>IF(V$57=0,0,V$57/ISI!V$9*1000)</f>
        <v>4.4840641688657028</v>
      </c>
      <c r="W150" s="274">
        <f>IF(W$57=0,0,W$57/ISI!W$9*1000)</f>
        <v>4.018641525819203</v>
      </c>
      <c r="X150" s="274">
        <f>IF(X$57=0,0,X$57/ISI!X$9*1000)</f>
        <v>3.2318320046620435</v>
      </c>
      <c r="Y150" s="274">
        <f>IF(Y$57=0,0,Y$57/ISI!Y$9*1000)</f>
        <v>3.9257574269396289</v>
      </c>
      <c r="DA150" s="77"/>
    </row>
    <row r="151" spans="1:105" ht="12" customHeight="1" x14ac:dyDescent="0.25">
      <c r="A151" s="173" t="s">
        <v>94</v>
      </c>
      <c r="B151" s="274">
        <f>IF(B$58=0,0,B$58/ISI!B$9*1000)</f>
        <v>0.11813999926426447</v>
      </c>
      <c r="C151" s="274">
        <f>IF(C$58=0,0,C$58/ISI!C$9*1000)</f>
        <v>0.12069570152157037</v>
      </c>
      <c r="D151" s="274">
        <f>IF(D$58=0,0,D$58/ISI!D$9*1000)</f>
        <v>0.12044964049911706</v>
      </c>
      <c r="E151" s="274">
        <f>IF(E$58=0,0,E$58/ISI!E$9*1000)</f>
        <v>0.1265637009317078</v>
      </c>
      <c r="F151" s="274">
        <f>IF(F$58=0,0,F$58/ISI!F$9*1000)</f>
        <v>0.1139252422391175</v>
      </c>
      <c r="G151" s="274">
        <f>IF(G$58=0,0,G$58/ISI!G$9*1000)</f>
        <v>0.11394828226754009</v>
      </c>
      <c r="H151" s="274">
        <f>IF(H$58=0,0,H$58/ISI!H$9*1000)</f>
        <v>0.10282545857904775</v>
      </c>
      <c r="I151" s="274">
        <f>IF(I$58=0,0,I$58/ISI!I$9*1000)</f>
        <v>0.10867371910671683</v>
      </c>
      <c r="J151" s="274">
        <f>IF(J$58=0,0,J$58/ISI!J$9*1000)</f>
        <v>0.10368081642071596</v>
      </c>
      <c r="K151" s="274">
        <f>IF(K$58=0,0,K$58/ISI!K$9*1000)</f>
        <v>0.12194976048835941</v>
      </c>
      <c r="L151" s="274">
        <f>IF(L$58=0,0,L$58/ISI!L$9*1000)</f>
        <v>0.10745624930610802</v>
      </c>
      <c r="M151" s="274">
        <f>IF(M$58=0,0,M$58/ISI!M$9*1000)</f>
        <v>0.10245015049964237</v>
      </c>
      <c r="N151" s="274">
        <f>IF(N$58=0,0,N$58/ISI!N$9*1000)</f>
        <v>0.10520779251156324</v>
      </c>
      <c r="O151" s="274">
        <f>IF(O$58=0,0,O$58/ISI!O$9*1000)</f>
        <v>0.10259419501377127</v>
      </c>
      <c r="P151" s="274">
        <f>IF(P$58=0,0,P$58/ISI!P$9*1000)</f>
        <v>9.6537521894369024E-2</v>
      </c>
      <c r="Q151" s="274">
        <f>IF(Q$58=0,0,Q$58/ISI!Q$9*1000)</f>
        <v>0.10046632920995301</v>
      </c>
      <c r="R151" s="274">
        <f>IF(R$58=0,0,R$58/ISI!R$9*1000)</f>
        <v>9.5127586044469595E-2</v>
      </c>
      <c r="S151" s="274">
        <f>IF(S$58=0,0,S$58/ISI!S$9*1000)</f>
        <v>9.6188900340800118E-2</v>
      </c>
      <c r="T151" s="274">
        <f>IF(T$58=0,0,T$58/ISI!T$9*1000)</f>
        <v>9.7646118493427997E-2</v>
      </c>
      <c r="U151" s="274">
        <f>IF(U$58=0,0,U$58/ISI!U$9*1000)</f>
        <v>9.3739746468870386E-2</v>
      </c>
      <c r="V151" s="274">
        <f>IF(V$58=0,0,V$58/ISI!V$9*1000)</f>
        <v>0.11210160422164264</v>
      </c>
      <c r="W151" s="274">
        <f>IF(W$58=0,0,W$58/ISI!W$9*1000)</f>
        <v>0.10046603814548011</v>
      </c>
      <c r="X151" s="274">
        <f>IF(X$58=0,0,X$58/ISI!X$9*1000)</f>
        <v>8.0795800116551089E-2</v>
      </c>
      <c r="Y151" s="274">
        <f>IF(Y$58=0,0,Y$58/ISI!Y$9*1000)</f>
        <v>9.8143935673490737E-2</v>
      </c>
      <c r="DA151" s="77"/>
    </row>
    <row r="152" spans="1:105" ht="12" customHeight="1" x14ac:dyDescent="0.25">
      <c r="A152" s="56" t="s">
        <v>95</v>
      </c>
      <c r="B152" s="275">
        <f>IF(B$59=0,0,B$59/ISI!B$9*1000)</f>
        <v>0.17600892382549238</v>
      </c>
      <c r="C152" s="275">
        <f>IF(C$59=0,0,C$59/ISI!C$9*1000)</f>
        <v>0.18017248533206168</v>
      </c>
      <c r="D152" s="275">
        <f>IF(D$59=0,0,D$59/ISI!D$9*1000)</f>
        <v>0.18124314076514175</v>
      </c>
      <c r="E152" s="275">
        <f>IF(E$59=0,0,E$59/ISI!E$9*1000)</f>
        <v>0.19102132710477854</v>
      </c>
      <c r="F152" s="275">
        <f>IF(F$59=0,0,F$59/ISI!F$9*1000)</f>
        <v>0.17098128196578438</v>
      </c>
      <c r="G152" s="275">
        <f>IF(G$59=0,0,G$59/ISI!G$9*1000)</f>
        <v>0.16946672849540229</v>
      </c>
      <c r="H152" s="275">
        <f>IF(H$59=0,0,H$59/ISI!H$9*1000)</f>
        <v>0.14886380567462132</v>
      </c>
      <c r="I152" s="275">
        <f>IF(I$59=0,0,I$59/ISI!I$9*1000)</f>
        <v>0.15746817520223005</v>
      </c>
      <c r="J152" s="275">
        <f>IF(J$59=0,0,J$59/ISI!J$9*1000)</f>
        <v>0.15096177512689407</v>
      </c>
      <c r="K152" s="275">
        <f>IF(K$59=0,0,K$59/ISI!K$9*1000)</f>
        <v>0.17959943497495054</v>
      </c>
      <c r="L152" s="275">
        <f>IF(L$59=0,0,L$59/ISI!L$9*1000)</f>
        <v>0.15879237616866115</v>
      </c>
      <c r="M152" s="275">
        <f>IF(M$59=0,0,M$59/ISI!M$9*1000)</f>
        <v>0.15213207169027018</v>
      </c>
      <c r="N152" s="275">
        <f>IF(N$59=0,0,N$59/ISI!N$9*1000)</f>
        <v>0.1587358353109968</v>
      </c>
      <c r="O152" s="275">
        <f>IF(O$59=0,0,O$59/ISI!O$9*1000)</f>
        <v>0.15620470617432031</v>
      </c>
      <c r="P152" s="275">
        <f>IF(P$59=0,0,P$59/ISI!P$9*1000)</f>
        <v>0.153511661134347</v>
      </c>
      <c r="Q152" s="275">
        <f>IF(Q$59=0,0,Q$59/ISI!Q$9*1000)</f>
        <v>0.16655099847597221</v>
      </c>
      <c r="R152" s="275">
        <f>IF(R$59=0,0,R$59/ISI!R$9*1000)</f>
        <v>0.16417132800689677</v>
      </c>
      <c r="S152" s="275">
        <f>IF(S$59=0,0,S$59/ISI!S$9*1000)</f>
        <v>0.16879717963156918</v>
      </c>
      <c r="T152" s="275">
        <f>IF(T$59=0,0,T$59/ISI!T$9*1000)</f>
        <v>0.17012053591515208</v>
      </c>
      <c r="U152" s="275">
        <f>IF(U$59=0,0,U$59/ISI!U$9*1000)</f>
        <v>0.16720944612884525</v>
      </c>
      <c r="V152" s="275">
        <f>IF(V$59=0,0,V$59/ISI!V$9*1000)</f>
        <v>0.20106425594241312</v>
      </c>
      <c r="W152" s="275">
        <f>IF(W$59=0,0,W$59/ISI!W$9*1000)</f>
        <v>0.16286198264403412</v>
      </c>
      <c r="X152" s="275">
        <f>IF(X$59=0,0,X$59/ISI!X$9*1000)</f>
        <v>0.11858878991861169</v>
      </c>
      <c r="Y152" s="275">
        <f>IF(Y$59=0,0,Y$59/ISI!Y$9*1000)</f>
        <v>0.14612616198077283</v>
      </c>
      <c r="DA152" s="78"/>
    </row>
    <row r="153" spans="1:105" ht="12" customHeight="1" x14ac:dyDescent="0.25">
      <c r="A153" s="174" t="s">
        <v>220</v>
      </c>
      <c r="B153" s="276">
        <f>IF(B$65=0,0,B$65/ISI!B$9*1000)</f>
        <v>12.37615364467921</v>
      </c>
      <c r="C153" s="276">
        <f>IF(C$65=0,0,C$65/ISI!C$9*1000)</f>
        <v>13.105709728997656</v>
      </c>
      <c r="D153" s="276">
        <f>IF(D$65=0,0,D$65/ISI!D$9*1000)</f>
        <v>13.268648585934551</v>
      </c>
      <c r="E153" s="276">
        <f>IF(E$65=0,0,E$65/ISI!E$9*1000)</f>
        <v>14.694804253307174</v>
      </c>
      <c r="F153" s="276">
        <f>IF(F$65=0,0,F$65/ISI!F$9*1000)</f>
        <v>12.314036943253955</v>
      </c>
      <c r="G153" s="276">
        <f>IF(G$65=0,0,G$65/ISI!G$9*1000)</f>
        <v>11.869700400902936</v>
      </c>
      <c r="H153" s="276">
        <f>IF(H$65=0,0,H$65/ISI!H$9*1000)</f>
        <v>9.6857174258544827</v>
      </c>
      <c r="I153" s="276">
        <f>IF(I$65=0,0,I$65/ISI!I$9*1000)</f>
        <v>10.14599199171375</v>
      </c>
      <c r="J153" s="276">
        <f>IF(J$65=0,0,J$65/ISI!J$9*1000)</f>
        <v>9.8370431965535268</v>
      </c>
      <c r="K153" s="276">
        <f>IF(K$65=0,0,K$65/ISI!K$9*1000)</f>
        <v>11.716685242548774</v>
      </c>
      <c r="L153" s="276">
        <f>IF(L$65=0,0,L$65/ISI!L$9*1000)</f>
        <v>9.3113957200999931</v>
      </c>
      <c r="M153" s="276">
        <f>IF(M$65=0,0,M$65/ISI!M$9*1000)</f>
        <v>8.8536772215394706</v>
      </c>
      <c r="N153" s="276">
        <f>IF(N$65=0,0,N$65/ISI!N$9*1000)</f>
        <v>9.0496222064453935</v>
      </c>
      <c r="O153" s="276">
        <f>IF(O$65=0,0,O$65/ISI!O$9*1000)</f>
        <v>8.7030653778721057</v>
      </c>
      <c r="P153" s="276">
        <f>IF(P$65=0,0,P$65/ISI!P$9*1000)</f>
        <v>8.0551258635370182</v>
      </c>
      <c r="Q153" s="276">
        <f>IF(Q$65=0,0,Q$65/ISI!Q$9*1000)</f>
        <v>8.3212115797890629</v>
      </c>
      <c r="R153" s="276">
        <f>IF(R$65=0,0,R$65/ISI!R$9*1000)</f>
        <v>7.800002812038529</v>
      </c>
      <c r="S153" s="276">
        <f>IF(S$65=0,0,S$65/ISI!S$9*1000)</f>
        <v>7.9868279561706181</v>
      </c>
      <c r="T153" s="276">
        <f>IF(T$65=0,0,T$65/ISI!T$9*1000)</f>
        <v>8.249090303897761</v>
      </c>
      <c r="U153" s="276">
        <f>IF(U$65=0,0,U$65/ISI!U$9*1000)</f>
        <v>7.9696970624399368</v>
      </c>
      <c r="V153" s="276">
        <f>IF(V$65=0,0,V$65/ISI!V$9*1000)</f>
        <v>9.3708260605432994</v>
      </c>
      <c r="W153" s="276">
        <f>IF(W$65=0,0,W$65/ISI!W$9*1000)</f>
        <v>8.6789518296592725</v>
      </c>
      <c r="X153" s="276">
        <f>IF(X$65=0,0,X$65/ISI!X$9*1000)</f>
        <v>6.6009681413846257</v>
      </c>
      <c r="Y153" s="276">
        <f>IF(Y$65=0,0,Y$65/ISI!Y$9*1000)</f>
        <v>8.2978464772331595</v>
      </c>
      <c r="DA153" s="79"/>
    </row>
    <row r="154" spans="1:105" ht="12" customHeight="1" x14ac:dyDescent="0.25">
      <c r="A154" s="174" t="s">
        <v>226</v>
      </c>
      <c r="B154" s="276">
        <f>IF(B$71=0,0,B$71/ISI!B$9*1000)</f>
        <v>35.097303715412096</v>
      </c>
      <c r="C154" s="276">
        <f>IF(C$71=0,0,C$71/ISI!C$9*1000)</f>
        <v>35.856557642019844</v>
      </c>
      <c r="D154" s="276">
        <f>IF(D$71=0,0,D$71/ISI!D$9*1000)</f>
        <v>35.783457265421312</v>
      </c>
      <c r="E154" s="276">
        <f>IF(E$71=0,0,E$71/ISI!E$9*1000)</f>
        <v>37.599836453447345</v>
      </c>
      <c r="F154" s="276">
        <f>IF(F$71=0,0,F$71/ISI!F$9*1000)</f>
        <v>33.845173968336724</v>
      </c>
      <c r="G154" s="276">
        <f>IF(G$71=0,0,G$71/ISI!G$9*1000)</f>
        <v>33.852018753169929</v>
      </c>
      <c r="H154" s="276">
        <f>IF(H$71=0,0,H$71/ISI!H$9*1000)</f>
        <v>30.547624614020123</v>
      </c>
      <c r="I154" s="276">
        <f>IF(I$71=0,0,I$71/ISI!I$9*1000)</f>
        <v>32.285039352675412</v>
      </c>
      <c r="J154" s="276">
        <f>IF(J$71=0,0,J$71/ISI!J$9*1000)</f>
        <v>30.801736296272946</v>
      </c>
      <c r="K154" s="276">
        <f>IF(K$71=0,0,K$71/ISI!K$9*1000)</f>
        <v>36.229116374951431</v>
      </c>
      <c r="L154" s="276">
        <f>IF(L$71=0,0,L$71/ISI!L$9*1000)</f>
        <v>31.923350613701189</v>
      </c>
      <c r="M154" s="276">
        <f>IF(M$71=0,0,M$71/ISI!M$9*1000)</f>
        <v>30.436127223366913</v>
      </c>
      <c r="N154" s="276">
        <f>IF(N$71=0,0,N$71/ISI!N$9*1000)</f>
        <v>31.255373878466933</v>
      </c>
      <c r="O154" s="276">
        <f>IF(O$71=0,0,O$71/ISI!O$9*1000)</f>
        <v>30.478920300160596</v>
      </c>
      <c r="P154" s="276">
        <f>IF(P$71=0,0,P$71/ISI!P$9*1000)</f>
        <v>28.679589867619001</v>
      </c>
      <c r="Q154" s="276">
        <f>IF(Q$71=0,0,Q$71/ISI!Q$9*1000)</f>
        <v>29.846769014843634</v>
      </c>
      <c r="R154" s="276">
        <f>IF(R$71=0,0,R$71/ISI!R$9*1000)</f>
        <v>28.260722870400922</v>
      </c>
      <c r="S154" s="276">
        <f>IF(S$71=0,0,S$71/ISI!S$9*1000)</f>
        <v>28.576020571668888</v>
      </c>
      <c r="T154" s="276">
        <f>IF(T$71=0,0,T$71/ISI!T$9*1000)</f>
        <v>29.008934304535824</v>
      </c>
      <c r="U154" s="276">
        <f>IF(U$71=0,0,U$71/ISI!U$9*1000)</f>
        <v>27.848420285362664</v>
      </c>
      <c r="V154" s="276">
        <f>IF(V$71=0,0,V$71/ISI!V$9*1000)</f>
        <v>33.303403376116577</v>
      </c>
      <c r="W154" s="276">
        <f>IF(W$71=0,0,W$71/ISI!W$9*1000)</f>
        <v>29.846682544738076</v>
      </c>
      <c r="X154" s="276">
        <f>IF(X$71=0,0,X$71/ISI!X$9*1000)</f>
        <v>24.003002821061326</v>
      </c>
      <c r="Y154" s="276">
        <f>IF(Y$71=0,0,Y$71/ISI!Y$9*1000)</f>
        <v>29.156826981632687</v>
      </c>
      <c r="DA154" s="79"/>
    </row>
    <row r="155" spans="1:105" ht="12" customHeight="1" x14ac:dyDescent="0.25">
      <c r="A155" s="174" t="s">
        <v>179</v>
      </c>
      <c r="B155" s="276">
        <f>IF(B$72=0,0,B$72/ISI!B$9*1000)</f>
        <v>43.404723712428471</v>
      </c>
      <c r="C155" s="276">
        <f>IF(C$72=0,0,C$72/ISI!C$9*1000)</f>
        <v>44.465590439238966</v>
      </c>
      <c r="D155" s="276">
        <f>IF(D$72=0,0,D$72/ISI!D$9*1000)</f>
        <v>44.742889290163589</v>
      </c>
      <c r="E155" s="276">
        <f>IF(E$72=0,0,E$72/ISI!E$9*1000)</f>
        <v>47.121391349928814</v>
      </c>
      <c r="F155" s="276">
        <f>IF(F$72=0,0,F$72/ISI!F$9*1000)</f>
        <v>42.184430625320054</v>
      </c>
      <c r="G155" s="276">
        <f>IF(G$72=0,0,G$72/ISI!G$9*1000)</f>
        <v>41.797787350732683</v>
      </c>
      <c r="H155" s="276">
        <f>IF(H$72=0,0,H$72/ISI!H$9*1000)</f>
        <v>36.698304988008815</v>
      </c>
      <c r="I155" s="276">
        <f>IF(I$72=0,0,I$72/ISI!I$9*1000)</f>
        <v>38.841135669633886</v>
      </c>
      <c r="J155" s="276">
        <f>IF(J$72=0,0,J$72/ISI!J$9*1000)</f>
        <v>37.204799592010069</v>
      </c>
      <c r="K155" s="276">
        <f>IF(K$72=0,0,K$72/ISI!K$9*1000)</f>
        <v>44.257679311044249</v>
      </c>
      <c r="L155" s="276">
        <f>IF(L$72=0,0,L$72/ISI!L$9*1000)</f>
        <v>37.719531214663981</v>
      </c>
      <c r="M155" s="276">
        <f>IF(M$72=0,0,M$72/ISI!M$9*1000)</f>
        <v>35.97900282637373</v>
      </c>
      <c r="N155" s="276">
        <f>IF(N$72=0,0,N$72/ISI!N$9*1000)</f>
        <v>36.949886295401264</v>
      </c>
      <c r="O155" s="276">
        <f>IF(O$72=0,0,O$72/ISI!O$9*1000)</f>
        <v>35.739470383119908</v>
      </c>
      <c r="P155" s="276">
        <f>IF(P$72=0,0,P$72/ISI!P$9*1000)</f>
        <v>33.557628512035208</v>
      </c>
      <c r="Q155" s="276">
        <f>IF(Q$72=0,0,Q$72/ISI!Q$9*1000)</f>
        <v>35.017267574660515</v>
      </c>
      <c r="R155" s="276">
        <f>IF(R$72=0,0,R$72/ISI!R$9*1000)</f>
        <v>32.983023723228413</v>
      </c>
      <c r="S155" s="276">
        <f>IF(S$72=0,0,S$72/ISI!S$9*1000)</f>
        <v>33.497000279667596</v>
      </c>
      <c r="T155" s="276">
        <f>IF(T$72=0,0,T$72/ISI!T$9*1000)</f>
        <v>34.31080815100654</v>
      </c>
      <c r="U155" s="276">
        <f>IF(U$72=0,0,U$72/ISI!U$9*1000)</f>
        <v>33.183591966904636</v>
      </c>
      <c r="V155" s="276">
        <f>IF(V$72=0,0,V$72/ISI!V$9*1000)</f>
        <v>39.517136590606249</v>
      </c>
      <c r="W155" s="276">
        <f>IF(W$72=0,0,W$72/ISI!W$9*1000)</f>
        <v>35.462122556959471</v>
      </c>
      <c r="X155" s="276">
        <f>IF(X$72=0,0,X$72/ISI!X$9*1000)</f>
        <v>27.858155154331826</v>
      </c>
      <c r="Y155" s="276">
        <f>IF(Y$72=0,0,Y$72/ISI!Y$9*1000)</f>
        <v>34.159378088193101</v>
      </c>
      <c r="DA155" s="79"/>
    </row>
    <row r="156" spans="1:105" ht="12" customHeight="1" x14ac:dyDescent="0.25">
      <c r="A156" s="41" t="s">
        <v>189</v>
      </c>
      <c r="B156" s="277">
        <f>IF(B$79=0,0,B$79/ISI!B$9*1000)</f>
        <v>15.904437662866682</v>
      </c>
      <c r="C156" s="277">
        <f>IF(C$79=0,0,C$79/ISI!C$9*1000)</f>
        <v>11.992062889258536</v>
      </c>
      <c r="D156" s="277">
        <f>IF(D$79=0,0,D$79/ISI!D$9*1000)</f>
        <v>11.735810945374208</v>
      </c>
      <c r="E156" s="277">
        <f>IF(E$79=0,0,E$79/ISI!E$9*1000)</f>
        <v>12.58123788463968</v>
      </c>
      <c r="F156" s="277">
        <f>IF(F$79=0,0,F$79/ISI!F$9*1000)</f>
        <v>11.030036739467958</v>
      </c>
      <c r="G156" s="277">
        <f>IF(G$79=0,0,G$79/ISI!G$9*1000)</f>
        <v>11.027811420238729</v>
      </c>
      <c r="H156" s="277">
        <f>IF(H$79=0,0,H$79/ISI!H$9*1000)</f>
        <v>9.6937711441239891</v>
      </c>
      <c r="I156" s="277">
        <f>IF(I$79=0,0,I$79/ISI!I$9*1000)</f>
        <v>9.5322424165125952</v>
      </c>
      <c r="J156" s="277">
        <f>IF(J$79=0,0,J$79/ISI!J$9*1000)</f>
        <v>9.1689733797332327</v>
      </c>
      <c r="K156" s="277">
        <f>IF(K$79=0,0,K$79/ISI!K$9*1000)</f>
        <v>10.913923215486491</v>
      </c>
      <c r="L156" s="277">
        <f>IF(L$79=0,0,L$79/ISI!L$9*1000)</f>
        <v>9.1190649062823379</v>
      </c>
      <c r="M156" s="277">
        <f>IF(M$79=0,0,M$79/ISI!M$9*1000)</f>
        <v>8.6910606495967535</v>
      </c>
      <c r="N156" s="277">
        <f>IF(N$79=0,0,N$79/ISI!N$9*1000)</f>
        <v>8.9216939505508606</v>
      </c>
      <c r="O156" s="277">
        <f>IF(O$79=0,0,O$79/ISI!O$9*1000)</f>
        <v>8.6173065798359119</v>
      </c>
      <c r="P156" s="277">
        <f>IF(P$79=0,0,P$79/ISI!P$9*1000)</f>
        <v>8.1012798710593668</v>
      </c>
      <c r="Q156" s="277">
        <f>IF(Q$79=0,0,Q$79/ISI!Q$9*1000)</f>
        <v>8.4304445355842503</v>
      </c>
      <c r="R156" s="277">
        <f>IF(R$79=0,0,R$79/ISI!R$9*1000)</f>
        <v>7.9281294322207581</v>
      </c>
      <c r="S156" s="277">
        <f>IF(S$79=0,0,S$79/ISI!S$9*1000)</f>
        <v>8.067744096292909</v>
      </c>
      <c r="T156" s="277">
        <f>IF(T$79=0,0,T$79/ISI!T$9*1000)</f>
        <v>8.337029257703735</v>
      </c>
      <c r="U156" s="277">
        <f>IF(U$79=0,0,U$79/ISI!U$9*1000)</f>
        <v>8.0861609297523458</v>
      </c>
      <c r="V156" s="277">
        <f>IF(V$79=0,0,V$79/ISI!V$9*1000)</f>
        <v>9.5897870904864675</v>
      </c>
      <c r="W156" s="277">
        <f>IF(W$79=0,0,W$79/ISI!W$9*1000)</f>
        <v>8.6906348250412719</v>
      </c>
      <c r="X156" s="277">
        <f>IF(X$79=0,0,X$79/ISI!X$9*1000)</f>
        <v>6.7105704620184774</v>
      </c>
      <c r="Y156" s="277">
        <f>IF(Y$79=0,0,Y$79/ISI!Y$9*1000)</f>
        <v>8.2842901687617001</v>
      </c>
      <c r="DA156" s="82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4" tint="0.39997558519241921"/>
    <pageSetUpPr fitToPage="1"/>
  </sheetPr>
  <dimension ref="A1:DA156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 / useful energy demand"</f>
        <v>BE: Iron and steel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2"/>
    </row>
    <row r="3" spans="1:105" ht="15" customHeight="1" x14ac:dyDescent="0.25">
      <c r="A3" s="32" t="s">
        <v>253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DA3" s="88"/>
    </row>
    <row r="4" spans="1:105" ht="12" customHeight="1" x14ac:dyDescent="0.25">
      <c r="A4" s="2"/>
      <c r="B4" s="258"/>
      <c r="C4" s="258"/>
      <c r="D4" s="258"/>
      <c r="E4" s="258"/>
      <c r="F4" s="258"/>
      <c r="G4" s="258"/>
      <c r="H4" s="258"/>
      <c r="I4" s="258"/>
      <c r="J4" s="258"/>
      <c r="K4" s="258"/>
      <c r="L4" s="258"/>
      <c r="M4" s="258"/>
      <c r="N4" s="258"/>
      <c r="O4" s="258"/>
      <c r="P4" s="258"/>
      <c r="Q4" s="258"/>
      <c r="R4" s="258"/>
      <c r="S4" s="258"/>
      <c r="T4" s="258"/>
      <c r="U4" s="258"/>
      <c r="V4" s="258"/>
      <c r="W4" s="258"/>
      <c r="X4" s="258"/>
      <c r="Y4" s="258"/>
    </row>
    <row r="5" spans="1:105" ht="15" customHeight="1" x14ac:dyDescent="0.25">
      <c r="A5" s="34" t="s">
        <v>43</v>
      </c>
      <c r="B5" s="223">
        <v>1144.393953118856</v>
      </c>
      <c r="C5" s="223">
        <v>1027.521813239516</v>
      </c>
      <c r="D5" s="223">
        <v>1078.279760188831</v>
      </c>
      <c r="E5" s="223">
        <v>1144.355154617926</v>
      </c>
      <c r="F5" s="223">
        <v>1045.8080767995059</v>
      </c>
      <c r="G5" s="223">
        <v>913.45557698527659</v>
      </c>
      <c r="H5" s="223">
        <v>839.1600006183196</v>
      </c>
      <c r="I5" s="223">
        <v>778.15306485765768</v>
      </c>
      <c r="J5" s="223">
        <v>762.77569614075423</v>
      </c>
      <c r="K5" s="223">
        <v>419.61730932014552</v>
      </c>
      <c r="L5" s="223">
        <v>549.26471604675487</v>
      </c>
      <c r="M5" s="223">
        <v>525.00149979159812</v>
      </c>
      <c r="N5" s="223">
        <v>480.3298437966352</v>
      </c>
      <c r="O5" s="223">
        <v>472.61084387720882</v>
      </c>
      <c r="P5" s="223">
        <v>456.39565304255513</v>
      </c>
      <c r="Q5" s="223">
        <v>465.22907169208071</v>
      </c>
      <c r="R5" s="223">
        <v>479.50997128800799</v>
      </c>
      <c r="S5" s="223">
        <v>492.41063919982992</v>
      </c>
      <c r="T5" s="223">
        <v>496.39277553028631</v>
      </c>
      <c r="U5" s="223">
        <v>468.32016611831301</v>
      </c>
      <c r="V5" s="223">
        <v>454.91825126953421</v>
      </c>
      <c r="W5" s="223">
        <v>459.67062895453358</v>
      </c>
      <c r="X5" s="223">
        <v>407.4653588740095</v>
      </c>
      <c r="Y5" s="223">
        <v>402.49860638265068</v>
      </c>
      <c r="DA5" s="89" t="s">
        <v>254</v>
      </c>
    </row>
    <row r="6" spans="1:105" ht="12" customHeight="1" x14ac:dyDescent="0.25">
      <c r="A6" s="55" t="s">
        <v>91</v>
      </c>
      <c r="B6" s="259">
        <v>2.388389648360512</v>
      </c>
      <c r="C6" s="259">
        <v>2.1548088374929</v>
      </c>
      <c r="D6" s="259">
        <v>2.2289635661617169</v>
      </c>
      <c r="E6" s="259">
        <v>2.2757841911033312</v>
      </c>
      <c r="F6" s="259">
        <v>2.2454650190592549</v>
      </c>
      <c r="G6" s="259">
        <v>2.0298128472868431</v>
      </c>
      <c r="H6" s="259">
        <v>1.9985392680339471</v>
      </c>
      <c r="I6" s="259">
        <v>1.8802864074269261</v>
      </c>
      <c r="J6" s="259">
        <v>1.8285597190331759</v>
      </c>
      <c r="K6" s="259">
        <v>0.99210197252469567</v>
      </c>
      <c r="L6" s="259">
        <v>1.3749298006145929</v>
      </c>
      <c r="M6" s="259">
        <v>1.3162798502029021</v>
      </c>
      <c r="N6" s="259">
        <v>1.2054858642359481</v>
      </c>
      <c r="O6" s="259">
        <v>1.1921366035275811</v>
      </c>
      <c r="P6" s="259">
        <v>1.160898406074742</v>
      </c>
      <c r="Q6" s="259">
        <v>1.1876810766568571</v>
      </c>
      <c r="R6" s="259">
        <v>1.2330982092780951</v>
      </c>
      <c r="S6" s="259">
        <v>1.2585791337473939</v>
      </c>
      <c r="T6" s="259">
        <v>1.2554805489605101</v>
      </c>
      <c r="U6" s="259">
        <v>1.1794974909509901</v>
      </c>
      <c r="V6" s="259">
        <v>1.1576305919751519</v>
      </c>
      <c r="W6" s="259">
        <v>1.149021792773653</v>
      </c>
      <c r="X6" s="259">
        <v>1.013665275825687</v>
      </c>
      <c r="Y6" s="259">
        <v>0.98877006301066339</v>
      </c>
      <c r="DA6" s="67" t="s">
        <v>255</v>
      </c>
    </row>
    <row r="7" spans="1:105" ht="12" customHeight="1" x14ac:dyDescent="0.25">
      <c r="A7" s="173" t="s">
        <v>92</v>
      </c>
      <c r="B7" s="224">
        <v>0.3303677328307269</v>
      </c>
      <c r="C7" s="224">
        <v>0.29805827990202788</v>
      </c>
      <c r="D7" s="224">
        <v>0.30831553822074947</v>
      </c>
      <c r="E7" s="224">
        <v>0.3147918783448565</v>
      </c>
      <c r="F7" s="224">
        <v>0.31059805840581028</v>
      </c>
      <c r="G7" s="224">
        <v>0.28076853744913582</v>
      </c>
      <c r="H7" s="224">
        <v>0.27644270163655232</v>
      </c>
      <c r="I7" s="224">
        <v>0.26008568489671408</v>
      </c>
      <c r="J7" s="224">
        <v>0.25293072641528908</v>
      </c>
      <c r="K7" s="224">
        <v>0.1372299028447316</v>
      </c>
      <c r="L7" s="224">
        <v>0.19018355792248981</v>
      </c>
      <c r="M7" s="224">
        <v>0.1820709573836935</v>
      </c>
      <c r="N7" s="224">
        <v>0.1667456699121507</v>
      </c>
      <c r="O7" s="224">
        <v>0.16489916844275401</v>
      </c>
      <c r="P7" s="224">
        <v>0.1605782267248492</v>
      </c>
      <c r="Q7" s="224">
        <v>0.16428286937620179</v>
      </c>
      <c r="R7" s="224">
        <v>0.170565075106766</v>
      </c>
      <c r="S7" s="224">
        <v>0.1740896571418338</v>
      </c>
      <c r="T7" s="224">
        <v>0.17366105352946709</v>
      </c>
      <c r="U7" s="224">
        <v>0.16315089635080829</v>
      </c>
      <c r="V7" s="224">
        <v>0.16012621491172849</v>
      </c>
      <c r="W7" s="224">
        <v>0.15893542534498151</v>
      </c>
      <c r="X7" s="224">
        <v>0.142936258781478</v>
      </c>
      <c r="Y7" s="224">
        <v>0.14128708777392071</v>
      </c>
      <c r="DA7" s="177" t="s">
        <v>256</v>
      </c>
    </row>
    <row r="8" spans="1:105" ht="12" customHeight="1" x14ac:dyDescent="0.25">
      <c r="A8" s="173" t="s">
        <v>93</v>
      </c>
      <c r="B8" s="224">
        <v>45.620309028457093</v>
      </c>
      <c r="C8" s="224">
        <v>41.158713416445948</v>
      </c>
      <c r="D8" s="224">
        <v>42.575132902317968</v>
      </c>
      <c r="E8" s="224">
        <v>43.469447353985522</v>
      </c>
      <c r="F8" s="224">
        <v>42.890324931860142</v>
      </c>
      <c r="G8" s="224">
        <v>38.771181840753258</v>
      </c>
      <c r="H8" s="224">
        <v>38.1738294150624</v>
      </c>
      <c r="I8" s="224">
        <v>35.91509744974239</v>
      </c>
      <c r="J8" s="224">
        <v>34.927072940776092</v>
      </c>
      <c r="K8" s="224">
        <v>18.950006170637511</v>
      </c>
      <c r="L8" s="224">
        <v>26.262348959488019</v>
      </c>
      <c r="M8" s="224">
        <v>25.142084155074009</v>
      </c>
      <c r="N8" s="224">
        <v>23.025823149765859</v>
      </c>
      <c r="O8" s="224">
        <v>22.77084071872277</v>
      </c>
      <c r="P8" s="224">
        <v>22.174164116029939</v>
      </c>
      <c r="Q8" s="224">
        <v>22.685736299991689</v>
      </c>
      <c r="R8" s="224">
        <v>23.553242833856281</v>
      </c>
      <c r="S8" s="224">
        <v>24.03995054062354</v>
      </c>
      <c r="T8" s="224">
        <v>23.98076488989625</v>
      </c>
      <c r="U8" s="224">
        <v>22.52942273150893</v>
      </c>
      <c r="V8" s="224">
        <v>22.111746038990791</v>
      </c>
      <c r="W8" s="224">
        <v>21.947310524791529</v>
      </c>
      <c r="X8" s="224">
        <v>19.302899253215561</v>
      </c>
      <c r="Y8" s="224">
        <v>18.778165852235659</v>
      </c>
      <c r="DA8" s="177" t="s">
        <v>257</v>
      </c>
    </row>
    <row r="9" spans="1:105" ht="12" customHeight="1" x14ac:dyDescent="0.25">
      <c r="A9" s="173" t="s">
        <v>94</v>
      </c>
      <c r="B9" s="224">
        <v>0.78802509123478781</v>
      </c>
      <c r="C9" s="224">
        <v>0.71095745701480317</v>
      </c>
      <c r="D9" s="224">
        <v>0.73542406231299984</v>
      </c>
      <c r="E9" s="224">
        <v>0.75087205559441927</v>
      </c>
      <c r="F9" s="224">
        <v>0.74086855037382215</v>
      </c>
      <c r="G9" s="224">
        <v>0.66971628991557175</v>
      </c>
      <c r="H9" s="224">
        <v>0.65939788765615837</v>
      </c>
      <c r="I9" s="224">
        <v>0.62038154820225533</v>
      </c>
      <c r="J9" s="224">
        <v>0.60331484873437802</v>
      </c>
      <c r="K9" s="224">
        <v>0.32733404616355061</v>
      </c>
      <c r="L9" s="224">
        <v>0.45364422941394322</v>
      </c>
      <c r="M9" s="224">
        <v>0.43429326942472468</v>
      </c>
      <c r="N9" s="224">
        <v>0.39773791047824492</v>
      </c>
      <c r="O9" s="224">
        <v>0.39333345645842088</v>
      </c>
      <c r="P9" s="224">
        <v>0.38302672806731358</v>
      </c>
      <c r="Q9" s="224">
        <v>0.3918634002759166</v>
      </c>
      <c r="R9" s="224">
        <v>0.40684832541241628</v>
      </c>
      <c r="S9" s="224">
        <v>0.4152554996117559</v>
      </c>
      <c r="T9" s="224">
        <v>0.41423315279281903</v>
      </c>
      <c r="U9" s="224">
        <v>0.38916330865689608</v>
      </c>
      <c r="V9" s="224">
        <v>0.38194854574235848</v>
      </c>
      <c r="W9" s="224">
        <v>0.37910815921629898</v>
      </c>
      <c r="X9" s="224">
        <v>0.34171107616858248</v>
      </c>
      <c r="Y9" s="224">
        <v>0.33701163633431602</v>
      </c>
      <c r="DA9" s="177" t="s">
        <v>258</v>
      </c>
    </row>
    <row r="10" spans="1:105" ht="12" customHeight="1" x14ac:dyDescent="0.25">
      <c r="A10" s="56" t="s">
        <v>95</v>
      </c>
      <c r="B10" s="260">
        <v>2.5486299538605071</v>
      </c>
      <c r="C10" s="260">
        <v>2.317606153223625</v>
      </c>
      <c r="D10" s="260">
        <v>2.407207007663998</v>
      </c>
      <c r="E10" s="260">
        <v>2.4716922855303118</v>
      </c>
      <c r="F10" s="260">
        <v>2.4057658094492909</v>
      </c>
      <c r="G10" s="260">
        <v>2.158820141340557</v>
      </c>
      <c r="H10" s="260">
        <v>2.093491837289613</v>
      </c>
      <c r="I10" s="260">
        <v>1.97441079086598</v>
      </c>
      <c r="J10" s="260">
        <v>1.917350160069782</v>
      </c>
      <c r="K10" s="260">
        <v>1.058060782013583</v>
      </c>
      <c r="L10" s="260">
        <v>1.511386028205113</v>
      </c>
      <c r="M10" s="260">
        <v>1.4548700752735331</v>
      </c>
      <c r="N10" s="260">
        <v>1.367489606236967</v>
      </c>
      <c r="O10" s="260">
        <v>1.3817434477613491</v>
      </c>
      <c r="P10" s="260">
        <v>1.428315566649055</v>
      </c>
      <c r="Q10" s="260">
        <v>1.541574998922649</v>
      </c>
      <c r="R10" s="260">
        <v>1.6918579928723949</v>
      </c>
      <c r="S10" s="260">
        <v>1.7615327018824349</v>
      </c>
      <c r="T10" s="260">
        <v>1.7316060924016861</v>
      </c>
      <c r="U10" s="260">
        <v>1.6670161145647739</v>
      </c>
      <c r="V10" s="260">
        <v>1.6484310971691529</v>
      </c>
      <c r="W10" s="260">
        <v>1.429234715487635</v>
      </c>
      <c r="X10" s="260">
        <v>1.1691079640327029</v>
      </c>
      <c r="Y10" s="260">
        <v>1.1407479010576951</v>
      </c>
      <c r="DA10" s="68" t="s">
        <v>259</v>
      </c>
    </row>
    <row r="11" spans="1:105" ht="12" customHeight="1" x14ac:dyDescent="0.25">
      <c r="A11" s="37" t="s">
        <v>159</v>
      </c>
      <c r="B11" s="226">
        <v>4.8420901002144502E-2</v>
      </c>
      <c r="C11" s="226">
        <v>3.9556905678139347E-2</v>
      </c>
      <c r="D11" s="226">
        <v>6.2375542804100348E-2</v>
      </c>
      <c r="E11" s="226">
        <v>4.1587923735465993E-2</v>
      </c>
      <c r="F11" s="226">
        <v>3.2701288722516639E-2</v>
      </c>
      <c r="G11" s="226">
        <v>3.0252340111060792E-2</v>
      </c>
      <c r="H11" s="226">
        <v>2.2497030997344021E-2</v>
      </c>
      <c r="I11" s="226">
        <v>1.946462261860946E-2</v>
      </c>
      <c r="J11" s="226">
        <v>2.6343341958743459E-2</v>
      </c>
      <c r="K11" s="226">
        <v>2.1517840583098979E-2</v>
      </c>
      <c r="L11" s="226">
        <v>2.4073745958721391E-2</v>
      </c>
      <c r="M11" s="226">
        <v>2.4034373549831151E-2</v>
      </c>
      <c r="N11" s="226">
        <v>2.329751650431448E-2</v>
      </c>
      <c r="O11" s="226">
        <v>2.5460248618004229E-2</v>
      </c>
      <c r="P11" s="226">
        <v>2.07544243243734E-2</v>
      </c>
      <c r="Q11" s="226">
        <v>2.149671993128275E-2</v>
      </c>
      <c r="R11" s="226">
        <v>1.7606900338790071E-2</v>
      </c>
      <c r="S11" s="226">
        <v>1.7820159919141199E-2</v>
      </c>
      <c r="T11" s="226">
        <v>1.7570941476309349E-2</v>
      </c>
      <c r="U11" s="226">
        <v>1.766797291887395E-2</v>
      </c>
      <c r="V11" s="226">
        <v>1.6717910193514981E-2</v>
      </c>
      <c r="W11" s="226">
        <v>1.8843725488794968E-2</v>
      </c>
      <c r="X11" s="226">
        <v>2.194062075413639E-2</v>
      </c>
      <c r="Y11" s="226">
        <v>2.0388693072939688E-2</v>
      </c>
      <c r="DA11" s="69" t="s">
        <v>260</v>
      </c>
    </row>
    <row r="12" spans="1:105" ht="12" customHeight="1" x14ac:dyDescent="0.25">
      <c r="A12" s="37" t="s">
        <v>35</v>
      </c>
      <c r="B12" s="226">
        <v>1.3727870263350741</v>
      </c>
      <c r="C12" s="226">
        <v>1.1919423199143631</v>
      </c>
      <c r="D12" s="226">
        <v>1.2479024563902901</v>
      </c>
      <c r="E12" s="226">
        <v>1.28637700641026</v>
      </c>
      <c r="F12" s="226">
        <v>1.3532058442226409</v>
      </c>
      <c r="G12" s="226">
        <v>1.1952225694085821</v>
      </c>
      <c r="H12" s="226">
        <v>1.056576224446204</v>
      </c>
      <c r="I12" s="226">
        <v>0.98513516104052434</v>
      </c>
      <c r="J12" s="226">
        <v>1.0002915409247539</v>
      </c>
      <c r="K12" s="226">
        <v>0.5142046386086937</v>
      </c>
      <c r="L12" s="226">
        <v>0.62731530932138468</v>
      </c>
      <c r="M12" s="226">
        <v>0.60572439242763598</v>
      </c>
      <c r="N12" s="226">
        <v>0.53084175626628094</v>
      </c>
      <c r="O12" s="226">
        <v>0.48203558417517323</v>
      </c>
      <c r="P12" s="226">
        <v>0.46831750260878602</v>
      </c>
      <c r="Q12" s="226">
        <v>0.47976147935103991</v>
      </c>
      <c r="R12" s="226">
        <v>0.48471053677553882</v>
      </c>
      <c r="S12" s="226">
        <v>0.49720571585296969</v>
      </c>
      <c r="T12" s="226">
        <v>0.52369800664635147</v>
      </c>
      <c r="U12" s="226">
        <v>0.51732451107920352</v>
      </c>
      <c r="V12" s="226">
        <v>0.51005744994974989</v>
      </c>
      <c r="W12" s="226">
        <v>0.52949906785396705</v>
      </c>
      <c r="X12" s="226">
        <v>0.42532108461760681</v>
      </c>
      <c r="Y12" s="226">
        <v>0.44788661211310388</v>
      </c>
      <c r="DA12" s="69" t="s">
        <v>261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262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0.13394919698668031</v>
      </c>
      <c r="M14" s="226">
        <v>0.1436532535084761</v>
      </c>
      <c r="N14" s="226">
        <v>0.1828931946709213</v>
      </c>
      <c r="O14" s="226">
        <v>0.2333663402564396</v>
      </c>
      <c r="P14" s="226">
        <v>0.36643538109949841</v>
      </c>
      <c r="Q14" s="226">
        <v>0.49875555240754571</v>
      </c>
      <c r="R14" s="226">
        <v>0.66430694337354501</v>
      </c>
      <c r="S14" s="226">
        <v>0.72272834016770215</v>
      </c>
      <c r="T14" s="226">
        <v>0.67229864553223184</v>
      </c>
      <c r="U14" s="226">
        <v>0.68831783402485414</v>
      </c>
      <c r="V14" s="226">
        <v>0.70332436546555666</v>
      </c>
      <c r="W14" s="226">
        <v>0.38031873312248488</v>
      </c>
      <c r="X14" s="226">
        <v>0.130399198489484</v>
      </c>
      <c r="Y14" s="226">
        <v>0.14183591989811831</v>
      </c>
      <c r="DA14" s="69" t="s">
        <v>263</v>
      </c>
    </row>
    <row r="15" spans="1:105" ht="12" customHeight="1" x14ac:dyDescent="0.25">
      <c r="A15" s="37" t="s">
        <v>40</v>
      </c>
      <c r="B15" s="226">
        <v>1.127422026523289</v>
      </c>
      <c r="C15" s="226">
        <v>1.086106927631123</v>
      </c>
      <c r="D15" s="226">
        <v>1.0969290084696079</v>
      </c>
      <c r="E15" s="226">
        <v>1.1437273553845859</v>
      </c>
      <c r="F15" s="226">
        <v>1.0198586765041331</v>
      </c>
      <c r="G15" s="226">
        <v>0.93334523182091456</v>
      </c>
      <c r="H15" s="226">
        <v>1.0144185818460649</v>
      </c>
      <c r="I15" s="226">
        <v>0.96981100720684588</v>
      </c>
      <c r="J15" s="226">
        <v>0.89071527718628485</v>
      </c>
      <c r="K15" s="226">
        <v>0.52233830282178995</v>
      </c>
      <c r="L15" s="226">
        <v>0.72604777593832681</v>
      </c>
      <c r="M15" s="226">
        <v>0.68145805578758989</v>
      </c>
      <c r="N15" s="226">
        <v>0.63045713879545073</v>
      </c>
      <c r="O15" s="226">
        <v>0.64088127471173251</v>
      </c>
      <c r="P15" s="226">
        <v>0.57280825861639684</v>
      </c>
      <c r="Q15" s="226">
        <v>0.54156124723278132</v>
      </c>
      <c r="R15" s="226">
        <v>0.52523361238452093</v>
      </c>
      <c r="S15" s="226">
        <v>0.52377848594262244</v>
      </c>
      <c r="T15" s="226">
        <v>0.51803849874679331</v>
      </c>
      <c r="U15" s="226">
        <v>0.4437057965418425</v>
      </c>
      <c r="V15" s="226">
        <v>0.41833137156033129</v>
      </c>
      <c r="W15" s="226">
        <v>0.5005731890223879</v>
      </c>
      <c r="X15" s="226">
        <v>0.59144706017147597</v>
      </c>
      <c r="Y15" s="226">
        <v>0.53063667597353292</v>
      </c>
      <c r="DA15" s="69" t="s">
        <v>264</v>
      </c>
    </row>
    <row r="16" spans="1:105" ht="12" customHeight="1" x14ac:dyDescent="0.25">
      <c r="A16" s="57" t="s">
        <v>165</v>
      </c>
      <c r="B16" s="261">
        <v>183.4714848557737</v>
      </c>
      <c r="C16" s="261">
        <v>169.17188648756419</v>
      </c>
      <c r="D16" s="261">
        <v>176.8247257317766</v>
      </c>
      <c r="E16" s="261">
        <v>187.22944750532639</v>
      </c>
      <c r="F16" s="261">
        <v>176.2787547005268</v>
      </c>
      <c r="G16" s="261">
        <v>154.79945526128611</v>
      </c>
      <c r="H16" s="261">
        <v>143.48035460912089</v>
      </c>
      <c r="I16" s="261">
        <v>134.4125640363238</v>
      </c>
      <c r="J16" s="261">
        <v>131.90289071979001</v>
      </c>
      <c r="K16" s="261">
        <v>72.383252081146935</v>
      </c>
      <c r="L16" s="261">
        <v>94.954664174220284</v>
      </c>
      <c r="M16" s="261">
        <v>90.768612897576517</v>
      </c>
      <c r="N16" s="261">
        <v>83.056680164341174</v>
      </c>
      <c r="O16" s="261">
        <v>81.581340162864592</v>
      </c>
      <c r="P16" s="261">
        <v>78.827525397581169</v>
      </c>
      <c r="Q16" s="261">
        <v>80.387652460660362</v>
      </c>
      <c r="R16" s="261">
        <v>82.882198624565149</v>
      </c>
      <c r="S16" s="261">
        <v>85.038246979437346</v>
      </c>
      <c r="T16" s="261">
        <v>85.61052130538107</v>
      </c>
      <c r="U16" s="261">
        <v>80.577456622942947</v>
      </c>
      <c r="V16" s="261">
        <v>78.382910384440521</v>
      </c>
      <c r="W16" s="261">
        <v>79.062937341930692</v>
      </c>
      <c r="X16" s="261">
        <v>70.890285201038012</v>
      </c>
      <c r="Y16" s="261">
        <v>69.590542977176838</v>
      </c>
      <c r="DA16" s="70" t="s">
        <v>265</v>
      </c>
    </row>
    <row r="17" spans="1:105" ht="12" customHeight="1" x14ac:dyDescent="0.25">
      <c r="A17" s="18" t="s">
        <v>28</v>
      </c>
      <c r="B17" s="230">
        <v>0</v>
      </c>
      <c r="C17" s="230">
        <v>0</v>
      </c>
      <c r="D17" s="230">
        <v>0</v>
      </c>
      <c r="E17" s="230">
        <v>0</v>
      </c>
      <c r="F17" s="230">
        <v>0</v>
      </c>
      <c r="G17" s="230">
        <v>5.7971500601094164</v>
      </c>
      <c r="H17" s="230">
        <v>0.1582875680708119</v>
      </c>
      <c r="I17" s="230">
        <v>0</v>
      </c>
      <c r="J17" s="230">
        <v>0</v>
      </c>
      <c r="K17" s="230">
        <v>0</v>
      </c>
      <c r="L17" s="230">
        <v>0</v>
      </c>
      <c r="M17" s="230">
        <v>0</v>
      </c>
      <c r="N17" s="230">
        <v>0</v>
      </c>
      <c r="O17" s="230">
        <v>0</v>
      </c>
      <c r="P17" s="230">
        <v>0</v>
      </c>
      <c r="Q17" s="230">
        <v>0.71592365410036518</v>
      </c>
      <c r="R17" s="230">
        <v>0.6669852150161717</v>
      </c>
      <c r="S17" s="230">
        <v>0.93180491492229889</v>
      </c>
      <c r="T17" s="230">
        <v>1.0110174187665579</v>
      </c>
      <c r="U17" s="230">
        <v>1.048053811070234</v>
      </c>
      <c r="V17" s="230">
        <v>0.4940666110713135</v>
      </c>
      <c r="W17" s="230">
        <v>0.43645978866006763</v>
      </c>
      <c r="X17" s="230">
        <v>0.30069845959311048</v>
      </c>
      <c r="Y17" s="230">
        <v>0.30757036701497709</v>
      </c>
      <c r="DA17" s="71" t="s">
        <v>266</v>
      </c>
    </row>
    <row r="18" spans="1:105" ht="12" customHeight="1" x14ac:dyDescent="0.25">
      <c r="A18" s="18" t="s">
        <v>32</v>
      </c>
      <c r="B18" s="230">
        <v>0.68126576661778215</v>
      </c>
      <c r="C18" s="230">
        <v>1.1243824181562381</v>
      </c>
      <c r="D18" s="230">
        <v>1.367583036742742</v>
      </c>
      <c r="E18" s="230">
        <v>0.68802125147027982</v>
      </c>
      <c r="F18" s="230">
        <v>0.92527694390139636</v>
      </c>
      <c r="G18" s="230">
        <v>0.69328631121705497</v>
      </c>
      <c r="H18" s="230">
        <v>0.4548171055507752</v>
      </c>
      <c r="I18" s="230">
        <v>1.057086046449613</v>
      </c>
      <c r="J18" s="230">
        <v>0.11249794352373479</v>
      </c>
      <c r="K18" s="230">
        <v>0</v>
      </c>
      <c r="L18" s="230">
        <v>0</v>
      </c>
      <c r="M18" s="230">
        <v>0</v>
      </c>
      <c r="N18" s="230">
        <v>0.22259836382904891</v>
      </c>
      <c r="O18" s="230">
        <v>0.1691010246249062</v>
      </c>
      <c r="P18" s="230">
        <v>0.17286851424774241</v>
      </c>
      <c r="Q18" s="230">
        <v>0.11619937598004181</v>
      </c>
      <c r="R18" s="230">
        <v>0.11884200761927841</v>
      </c>
      <c r="S18" s="230">
        <v>0.124201234865677</v>
      </c>
      <c r="T18" s="230">
        <v>9.3729623154413286E-2</v>
      </c>
      <c r="U18" s="230">
        <v>7.8255652032719031E-2</v>
      </c>
      <c r="V18" s="230">
        <v>8.0590317155385005E-2</v>
      </c>
      <c r="W18" s="230">
        <v>7.1868640176311463E-2</v>
      </c>
      <c r="X18" s="230">
        <v>8.5481178997250454E-2</v>
      </c>
      <c r="Y18" s="230">
        <v>5.5752248953740889E-2</v>
      </c>
      <c r="DA18" s="71" t="s">
        <v>267</v>
      </c>
    </row>
    <row r="19" spans="1:105" ht="12" customHeight="1" x14ac:dyDescent="0.25">
      <c r="A19" s="18" t="s">
        <v>35</v>
      </c>
      <c r="B19" s="230">
        <v>52.791842967271343</v>
      </c>
      <c r="C19" s="230">
        <v>43.295903700815153</v>
      </c>
      <c r="D19" s="230">
        <v>45.265126410748387</v>
      </c>
      <c r="E19" s="230">
        <v>43.187495475268008</v>
      </c>
      <c r="F19" s="230">
        <v>48.462275335387467</v>
      </c>
      <c r="G19" s="230">
        <v>44.554485637228893</v>
      </c>
      <c r="H19" s="230">
        <v>44.482242011085148</v>
      </c>
      <c r="I19" s="230">
        <v>42.234903548443206</v>
      </c>
      <c r="J19" s="230">
        <v>42.20046295551488</v>
      </c>
      <c r="K19" s="230">
        <v>22.750110742185431</v>
      </c>
      <c r="L19" s="230">
        <v>31.274430398734879</v>
      </c>
      <c r="M19" s="230">
        <v>30.538996409127041</v>
      </c>
      <c r="N19" s="230">
        <v>27.42731355699274</v>
      </c>
      <c r="O19" s="230">
        <v>25.198728879903211</v>
      </c>
      <c r="P19" s="230">
        <v>26.353471584125</v>
      </c>
      <c r="Q19" s="230">
        <v>28.936867181850051</v>
      </c>
      <c r="R19" s="230">
        <v>30.578465822189731</v>
      </c>
      <c r="S19" s="230">
        <v>31.449184003541099</v>
      </c>
      <c r="T19" s="230">
        <v>32.608658828275587</v>
      </c>
      <c r="U19" s="230">
        <v>33.124062843777807</v>
      </c>
      <c r="V19" s="230">
        <v>33.623296271309002</v>
      </c>
      <c r="W19" s="230">
        <v>29.50974363276427</v>
      </c>
      <c r="X19" s="230">
        <v>22.371957610597569</v>
      </c>
      <c r="Y19" s="230">
        <v>23.001367830289421</v>
      </c>
      <c r="DA19" s="71" t="s">
        <v>268</v>
      </c>
    </row>
    <row r="20" spans="1:105" ht="12" customHeight="1" x14ac:dyDescent="0.25">
      <c r="A20" s="18" t="s">
        <v>36</v>
      </c>
      <c r="B20" s="230">
        <v>86.803480149560414</v>
      </c>
      <c r="C20" s="230">
        <v>85.446725973276855</v>
      </c>
      <c r="D20" s="230">
        <v>90.551082221200659</v>
      </c>
      <c r="E20" s="230">
        <v>105.0983747293419</v>
      </c>
      <c r="F20" s="230">
        <v>90.502866888593587</v>
      </c>
      <c r="G20" s="230">
        <v>69.091447484228212</v>
      </c>
      <c r="H20" s="230">
        <v>55.836406398543758</v>
      </c>
      <c r="I20" s="230">
        <v>49.697239987175102</v>
      </c>
      <c r="J20" s="230">
        <v>52.15200394415217</v>
      </c>
      <c r="K20" s="230">
        <v>26.609094597800748</v>
      </c>
      <c r="L20" s="230">
        <v>27.618136436142859</v>
      </c>
      <c r="M20" s="230">
        <v>26.000074547381399</v>
      </c>
      <c r="N20" s="230">
        <v>22.95368075644004</v>
      </c>
      <c r="O20" s="230">
        <v>22.83558200864038</v>
      </c>
      <c r="P20" s="230">
        <v>20.187586670953241</v>
      </c>
      <c r="Q20" s="230">
        <v>18.075782953505389</v>
      </c>
      <c r="R20" s="230">
        <v>18.506197020396879</v>
      </c>
      <c r="S20" s="230">
        <v>19.526274851253429</v>
      </c>
      <c r="T20" s="230">
        <v>19.76078295704427</v>
      </c>
      <c r="U20" s="230">
        <v>18.022426693153591</v>
      </c>
      <c r="V20" s="230">
        <v>16.710831147475929</v>
      </c>
      <c r="W20" s="230">
        <v>21.250927486731701</v>
      </c>
      <c r="X20" s="230">
        <v>17.332140243155859</v>
      </c>
      <c r="Y20" s="230">
        <v>19.076148125332139</v>
      </c>
      <c r="DA20" s="71" t="s">
        <v>269</v>
      </c>
    </row>
    <row r="21" spans="1:105" ht="12" customHeight="1" x14ac:dyDescent="0.25">
      <c r="A21" s="18" t="s">
        <v>40</v>
      </c>
      <c r="B21" s="230">
        <v>43.19489597232414</v>
      </c>
      <c r="C21" s="230">
        <v>39.304874395315927</v>
      </c>
      <c r="D21" s="230">
        <v>39.640934063084813</v>
      </c>
      <c r="E21" s="230">
        <v>38.255556049246273</v>
      </c>
      <c r="F21" s="230">
        <v>36.388335532644341</v>
      </c>
      <c r="G21" s="230">
        <v>34.663085768502533</v>
      </c>
      <c r="H21" s="230">
        <v>42.548601525870403</v>
      </c>
      <c r="I21" s="230">
        <v>41.423334454255922</v>
      </c>
      <c r="J21" s="230">
        <v>37.437925876599238</v>
      </c>
      <c r="K21" s="230">
        <v>23.02404674116076</v>
      </c>
      <c r="L21" s="230">
        <v>36.062097339342543</v>
      </c>
      <c r="M21" s="230">
        <v>34.229541941068071</v>
      </c>
      <c r="N21" s="230">
        <v>32.453087487079351</v>
      </c>
      <c r="O21" s="230">
        <v>33.377928249696097</v>
      </c>
      <c r="P21" s="230">
        <v>32.11359862825519</v>
      </c>
      <c r="Q21" s="230">
        <v>32.542879295224523</v>
      </c>
      <c r="R21" s="230">
        <v>33.011708559343091</v>
      </c>
      <c r="S21" s="230">
        <v>33.006781974854839</v>
      </c>
      <c r="T21" s="230">
        <v>32.13633247814024</v>
      </c>
      <c r="U21" s="230">
        <v>28.304657622908589</v>
      </c>
      <c r="V21" s="230">
        <v>27.474126037428881</v>
      </c>
      <c r="W21" s="230">
        <v>27.793937793598349</v>
      </c>
      <c r="X21" s="230">
        <v>30.800007708694231</v>
      </c>
      <c r="Y21" s="230">
        <v>27.149704405586569</v>
      </c>
      <c r="DA21" s="71" t="s">
        <v>270</v>
      </c>
    </row>
    <row r="22" spans="1:105" ht="12" customHeight="1" x14ac:dyDescent="0.25">
      <c r="A22" s="57" t="s">
        <v>172</v>
      </c>
      <c r="B22" s="261">
        <v>414.02234333877618</v>
      </c>
      <c r="C22" s="261">
        <v>400.96641843235739</v>
      </c>
      <c r="D22" s="261">
        <v>429.35632775898898</v>
      </c>
      <c r="E22" s="261">
        <v>470.35729278729269</v>
      </c>
      <c r="F22" s="261">
        <v>397.44606516573998</v>
      </c>
      <c r="G22" s="261">
        <v>334.3037005328157</v>
      </c>
      <c r="H22" s="261">
        <v>282.43265766598529</v>
      </c>
      <c r="I22" s="261">
        <v>263.46602794839362</v>
      </c>
      <c r="J22" s="261">
        <v>260.42314444860881</v>
      </c>
      <c r="K22" s="261">
        <v>143.16691838443509</v>
      </c>
      <c r="L22" s="261">
        <v>179.43117559781339</v>
      </c>
      <c r="M22" s="261">
        <v>171.37465348052419</v>
      </c>
      <c r="N22" s="261">
        <v>156.1986204030604</v>
      </c>
      <c r="O22" s="261">
        <v>153.34249621522801</v>
      </c>
      <c r="P22" s="261">
        <v>147.1786759186684</v>
      </c>
      <c r="Q22" s="261">
        <v>149.48031590964439</v>
      </c>
      <c r="R22" s="261">
        <v>153.6790041078394</v>
      </c>
      <c r="S22" s="261">
        <v>158.597228955899</v>
      </c>
      <c r="T22" s="261">
        <v>160.82039734639309</v>
      </c>
      <c r="U22" s="261">
        <v>152.65476088475299</v>
      </c>
      <c r="V22" s="261">
        <v>147.27394642559409</v>
      </c>
      <c r="W22" s="261">
        <v>151.09821266850031</v>
      </c>
      <c r="X22" s="261">
        <v>129.77731366807461</v>
      </c>
      <c r="Y22" s="261">
        <v>130.89480260233441</v>
      </c>
      <c r="DA22" s="70" t="s">
        <v>271</v>
      </c>
    </row>
    <row r="23" spans="1:105" ht="12" customHeight="1" x14ac:dyDescent="0.25">
      <c r="A23" s="18" t="s">
        <v>28</v>
      </c>
      <c r="B23" s="230">
        <v>0</v>
      </c>
      <c r="C23" s="230">
        <v>0</v>
      </c>
      <c r="D23" s="230">
        <v>0</v>
      </c>
      <c r="E23" s="230">
        <v>0</v>
      </c>
      <c r="F23" s="230">
        <v>0</v>
      </c>
      <c r="G23" s="230">
        <v>13.29869608159691</v>
      </c>
      <c r="H23" s="230">
        <v>0.44925626592699969</v>
      </c>
      <c r="I23" s="230">
        <v>0</v>
      </c>
      <c r="J23" s="230">
        <v>0</v>
      </c>
      <c r="K23" s="230">
        <v>0</v>
      </c>
      <c r="L23" s="230">
        <v>0</v>
      </c>
      <c r="M23" s="230">
        <v>0</v>
      </c>
      <c r="N23" s="230">
        <v>0</v>
      </c>
      <c r="O23" s="230">
        <v>0</v>
      </c>
      <c r="P23" s="230">
        <v>0</v>
      </c>
      <c r="Q23" s="230">
        <v>2.2313337256397832</v>
      </c>
      <c r="R23" s="230">
        <v>2.052996553458204</v>
      </c>
      <c r="S23" s="230">
        <v>2.8432412757633272</v>
      </c>
      <c r="T23" s="230">
        <v>3.0567344794811371</v>
      </c>
      <c r="U23" s="230">
        <v>3.0497560360545481</v>
      </c>
      <c r="V23" s="230">
        <v>1.437936314512325</v>
      </c>
      <c r="W23" s="230">
        <v>1.2714997735760889</v>
      </c>
      <c r="X23" s="230">
        <v>0.97688202160009452</v>
      </c>
      <c r="Y23" s="230">
        <v>0.94519627812545848</v>
      </c>
      <c r="DA23" s="71" t="s">
        <v>272</v>
      </c>
    </row>
    <row r="24" spans="1:105" ht="12" customHeight="1" x14ac:dyDescent="0.25">
      <c r="A24" s="18" t="s">
        <v>42</v>
      </c>
      <c r="B24" s="230">
        <v>122.69413214017121</v>
      </c>
      <c r="C24" s="230">
        <v>150.06063389978061</v>
      </c>
      <c r="D24" s="230">
        <v>177.23618114792251</v>
      </c>
      <c r="E24" s="230">
        <v>211.58192526265239</v>
      </c>
      <c r="F24" s="230">
        <v>105.6307485968056</v>
      </c>
      <c r="G24" s="230">
        <v>61.554756245402046</v>
      </c>
      <c r="H24" s="230">
        <v>0</v>
      </c>
      <c r="I24" s="230">
        <v>0</v>
      </c>
      <c r="J24" s="230">
        <v>0</v>
      </c>
      <c r="K24" s="230">
        <v>0</v>
      </c>
      <c r="L24" s="230">
        <v>0</v>
      </c>
      <c r="M24" s="230">
        <v>0</v>
      </c>
      <c r="N24" s="230">
        <v>0</v>
      </c>
      <c r="O24" s="230">
        <v>3.9889267512659572</v>
      </c>
      <c r="P24" s="230">
        <v>4.028957621240604</v>
      </c>
      <c r="Q24" s="230">
        <v>4.028957621243987</v>
      </c>
      <c r="R24" s="230">
        <v>4.0289576212380052</v>
      </c>
      <c r="S24" s="230">
        <v>3.7394810241353311</v>
      </c>
      <c r="T24" s="230">
        <v>3.1815477114876192</v>
      </c>
      <c r="U24" s="230">
        <v>4.5733186560751156</v>
      </c>
      <c r="V24" s="230">
        <v>3.2609724853342898</v>
      </c>
      <c r="W24" s="230">
        <v>5.1274791694739061</v>
      </c>
      <c r="X24" s="230">
        <v>3.4516569607406669</v>
      </c>
      <c r="Y24" s="230">
        <v>3.1491893321967162</v>
      </c>
      <c r="DA24" s="71" t="s">
        <v>273</v>
      </c>
    </row>
    <row r="25" spans="1:105" ht="12" customHeight="1" x14ac:dyDescent="0.25">
      <c r="A25" s="18" t="s">
        <v>32</v>
      </c>
      <c r="B25" s="230">
        <v>1.45700679111496</v>
      </c>
      <c r="C25" s="230">
        <v>2.230903897087122</v>
      </c>
      <c r="D25" s="230">
        <v>2.5805712600205979</v>
      </c>
      <c r="E25" s="230">
        <v>1.2240119668986129</v>
      </c>
      <c r="F25" s="230">
        <v>1.9838596833855759</v>
      </c>
      <c r="G25" s="230">
        <v>1.6213760502844969</v>
      </c>
      <c r="H25" s="230">
        <v>1.3160146868703559</v>
      </c>
      <c r="I25" s="230">
        <v>3.0994548920559239</v>
      </c>
      <c r="J25" s="230">
        <v>0.32081598276933998</v>
      </c>
      <c r="K25" s="230">
        <v>0</v>
      </c>
      <c r="L25" s="230">
        <v>0</v>
      </c>
      <c r="M25" s="230">
        <v>0</v>
      </c>
      <c r="N25" s="230">
        <v>0.71508760494903711</v>
      </c>
      <c r="O25" s="230">
        <v>0.54461775120945</v>
      </c>
      <c r="P25" s="230">
        <v>0.55210391614231913</v>
      </c>
      <c r="Q25" s="230">
        <v>0.3692140535019135</v>
      </c>
      <c r="R25" s="230">
        <v>0.37292251345650362</v>
      </c>
      <c r="S25" s="230">
        <v>0.38635918547627057</v>
      </c>
      <c r="T25" s="230">
        <v>0.28890333699879928</v>
      </c>
      <c r="U25" s="230">
        <v>0.23215275505258279</v>
      </c>
      <c r="V25" s="230">
        <v>0.23911874406685291</v>
      </c>
      <c r="W25" s="230">
        <v>0.2134460324094512</v>
      </c>
      <c r="X25" s="230">
        <v>0.28143520068141831</v>
      </c>
      <c r="Y25" s="230">
        <v>0.1746692729008833</v>
      </c>
      <c r="DA25" s="71" t="s">
        <v>274</v>
      </c>
    </row>
    <row r="26" spans="1:105" ht="12" customHeight="1" x14ac:dyDescent="0.25">
      <c r="A26" s="18" t="s">
        <v>35</v>
      </c>
      <c r="B26" s="230">
        <v>105.29385325496629</v>
      </c>
      <c r="C26" s="230">
        <v>80.113334973385591</v>
      </c>
      <c r="D26" s="230">
        <v>79.655739600587097</v>
      </c>
      <c r="E26" s="230">
        <v>71.652775243931984</v>
      </c>
      <c r="F26" s="230">
        <v>96.902325085365518</v>
      </c>
      <c r="G26" s="230">
        <v>97.174820839358787</v>
      </c>
      <c r="H26" s="230">
        <v>120.03331506152649</v>
      </c>
      <c r="I26" s="230">
        <v>115.4882160027081</v>
      </c>
      <c r="J26" s="230">
        <v>112.2328041636152</v>
      </c>
      <c r="K26" s="230">
        <v>63.715898991194123</v>
      </c>
      <c r="L26" s="230">
        <v>92.419900300851509</v>
      </c>
      <c r="M26" s="230">
        <v>89.834840643389356</v>
      </c>
      <c r="N26" s="230">
        <v>82.169707274396444</v>
      </c>
      <c r="O26" s="230">
        <v>75.685968597921459</v>
      </c>
      <c r="P26" s="230">
        <v>78.493545762572822</v>
      </c>
      <c r="Q26" s="230">
        <v>85.746642610713067</v>
      </c>
      <c r="R26" s="230">
        <v>89.486083518125525</v>
      </c>
      <c r="S26" s="230">
        <v>91.235928331466681</v>
      </c>
      <c r="T26" s="230">
        <v>93.734574033127387</v>
      </c>
      <c r="U26" s="230">
        <v>91.641652827142266</v>
      </c>
      <c r="V26" s="230">
        <v>93.038399190247858</v>
      </c>
      <c r="W26" s="230">
        <v>81.734475719633252</v>
      </c>
      <c r="X26" s="230">
        <v>68.54732319685894</v>
      </c>
      <c r="Y26" s="230">
        <v>67.204595371465032</v>
      </c>
      <c r="DA26" s="71" t="s">
        <v>275</v>
      </c>
    </row>
    <row r="27" spans="1:105" ht="12" customHeight="1" x14ac:dyDescent="0.25">
      <c r="A27" s="18" t="s">
        <v>36</v>
      </c>
      <c r="B27" s="230">
        <v>184.57735115252379</v>
      </c>
      <c r="C27" s="230">
        <v>168.56154566210409</v>
      </c>
      <c r="D27" s="230">
        <v>169.88383575045879</v>
      </c>
      <c r="E27" s="230">
        <v>185.8985803138097</v>
      </c>
      <c r="F27" s="230">
        <v>192.92913180018331</v>
      </c>
      <c r="G27" s="230">
        <v>160.65405131617351</v>
      </c>
      <c r="H27" s="230">
        <v>160.63407165166149</v>
      </c>
      <c r="I27" s="230">
        <v>144.8783570536296</v>
      </c>
      <c r="J27" s="230">
        <v>147.86952430222419</v>
      </c>
      <c r="K27" s="230">
        <v>79.451019393240983</v>
      </c>
      <c r="L27" s="230">
        <v>87.011275296961912</v>
      </c>
      <c r="M27" s="230">
        <v>81.539812837134818</v>
      </c>
      <c r="N27" s="230">
        <v>73.313825523714968</v>
      </c>
      <c r="O27" s="230">
        <v>73.122983114831143</v>
      </c>
      <c r="P27" s="230">
        <v>64.104068618712631</v>
      </c>
      <c r="Q27" s="230">
        <v>57.104167898545697</v>
      </c>
      <c r="R27" s="230">
        <v>57.738043901561149</v>
      </c>
      <c r="S27" s="230">
        <v>60.392219139057353</v>
      </c>
      <c r="T27" s="230">
        <v>60.558637785298167</v>
      </c>
      <c r="U27" s="230">
        <v>53.157880610428471</v>
      </c>
      <c r="V27" s="230">
        <v>49.297519691432733</v>
      </c>
      <c r="W27" s="230">
        <v>62.751311973407617</v>
      </c>
      <c r="X27" s="230">
        <v>56.520016288193418</v>
      </c>
      <c r="Y27" s="230">
        <v>59.421152347646263</v>
      </c>
      <c r="DA27" s="71" t="s">
        <v>276</v>
      </c>
    </row>
    <row r="28" spans="1:105" ht="12" customHeight="1" x14ac:dyDescent="0.25">
      <c r="A28" s="57" t="s">
        <v>179</v>
      </c>
      <c r="B28" s="261">
        <v>308.22625601234739</v>
      </c>
      <c r="C28" s="261">
        <v>279.96256915485918</v>
      </c>
      <c r="D28" s="261">
        <v>290.78994620656829</v>
      </c>
      <c r="E28" s="261">
        <v>298.85507866743689</v>
      </c>
      <c r="F28" s="261">
        <v>290.78768133502967</v>
      </c>
      <c r="G28" s="261">
        <v>260.99112397789207</v>
      </c>
      <c r="H28" s="261">
        <v>253.11071211866471</v>
      </c>
      <c r="I28" s="261">
        <v>238.3476830921189</v>
      </c>
      <c r="J28" s="261">
        <v>232.02816844314151</v>
      </c>
      <c r="K28" s="261">
        <v>128.0828515550233</v>
      </c>
      <c r="L28" s="261">
        <v>172.97699904450889</v>
      </c>
      <c r="M28" s="261">
        <v>165.39756899269031</v>
      </c>
      <c r="N28" s="261">
        <v>151.71433230151871</v>
      </c>
      <c r="O28" s="261">
        <v>149.6499507415904</v>
      </c>
      <c r="P28" s="261">
        <v>144.86514924560129</v>
      </c>
      <c r="Q28" s="261">
        <v>147.99299343295419</v>
      </c>
      <c r="R28" s="261">
        <v>152.63206996531761</v>
      </c>
      <c r="S28" s="261">
        <v>156.23225186940579</v>
      </c>
      <c r="T28" s="261">
        <v>156.77040536832709</v>
      </c>
      <c r="U28" s="261">
        <v>147.24222840824859</v>
      </c>
      <c r="V28" s="261">
        <v>143.5821652000559</v>
      </c>
      <c r="W28" s="261">
        <v>143.75464065498619</v>
      </c>
      <c r="X28" s="261">
        <v>130.91782074510451</v>
      </c>
      <c r="Y28" s="261">
        <v>127.4541432552481</v>
      </c>
      <c r="DA28" s="70" t="s">
        <v>277</v>
      </c>
    </row>
    <row r="29" spans="1:105" ht="12" customHeight="1" x14ac:dyDescent="0.25">
      <c r="A29" s="60" t="s">
        <v>181</v>
      </c>
      <c r="B29" s="262">
        <v>173.1646415371271</v>
      </c>
      <c r="C29" s="262">
        <v>150.80474727723711</v>
      </c>
      <c r="D29" s="262">
        <v>160.67408146061041</v>
      </c>
      <c r="E29" s="262">
        <v>162.0353762834032</v>
      </c>
      <c r="F29" s="262">
        <v>169.12986305590519</v>
      </c>
      <c r="G29" s="262">
        <v>149.39402489585839</v>
      </c>
      <c r="H29" s="262">
        <v>131.36087882023321</v>
      </c>
      <c r="I29" s="262">
        <v>122.96702809762409</v>
      </c>
      <c r="J29" s="262">
        <v>124.6390726003702</v>
      </c>
      <c r="K29" s="262">
        <v>65.002316734212428</v>
      </c>
      <c r="L29" s="262">
        <v>82.000430302668391</v>
      </c>
      <c r="M29" s="262">
        <v>79.630536568735749</v>
      </c>
      <c r="N29" s="262">
        <v>71.442095457806971</v>
      </c>
      <c r="O29" s="262">
        <v>66.551324724905228</v>
      </c>
      <c r="P29" s="262">
        <v>67.117595780090767</v>
      </c>
      <c r="Q29" s="262">
        <v>71.454744611141763</v>
      </c>
      <c r="R29" s="262">
        <v>74.931571686904078</v>
      </c>
      <c r="S29" s="262">
        <v>77.785067807831837</v>
      </c>
      <c r="T29" s="262">
        <v>80.389967937069159</v>
      </c>
      <c r="U29" s="262">
        <v>80.736615334279151</v>
      </c>
      <c r="V29" s="262">
        <v>80.270050284106077</v>
      </c>
      <c r="W29" s="262">
        <v>75.398697327110767</v>
      </c>
      <c r="X29" s="262">
        <v>56.855162869138582</v>
      </c>
      <c r="Y29" s="262">
        <v>59.974216168709432</v>
      </c>
      <c r="DA29" s="72" t="s">
        <v>278</v>
      </c>
    </row>
    <row r="30" spans="1:105" ht="12" customHeight="1" x14ac:dyDescent="0.25">
      <c r="A30" s="59" t="s">
        <v>31</v>
      </c>
      <c r="B30" s="230">
        <v>0</v>
      </c>
      <c r="C30" s="230">
        <v>0</v>
      </c>
      <c r="D30" s="230">
        <v>0</v>
      </c>
      <c r="E30" s="230">
        <v>0</v>
      </c>
      <c r="F30" s="230">
        <v>0</v>
      </c>
      <c r="G30" s="230">
        <v>0</v>
      </c>
      <c r="H30" s="230">
        <v>0</v>
      </c>
      <c r="I30" s="230">
        <v>0</v>
      </c>
      <c r="J30" s="230">
        <v>0</v>
      </c>
      <c r="K30" s="230">
        <v>0</v>
      </c>
      <c r="L30" s="230">
        <v>0</v>
      </c>
      <c r="M30" s="230">
        <v>0</v>
      </c>
      <c r="N30" s="230">
        <v>0</v>
      </c>
      <c r="O30" s="230">
        <v>0</v>
      </c>
      <c r="P30" s="230">
        <v>0</v>
      </c>
      <c r="Q30" s="230">
        <v>0</v>
      </c>
      <c r="R30" s="230">
        <v>0</v>
      </c>
      <c r="S30" s="230">
        <v>0</v>
      </c>
      <c r="T30" s="230">
        <v>0</v>
      </c>
      <c r="U30" s="230">
        <v>0</v>
      </c>
      <c r="V30" s="230">
        <v>0</v>
      </c>
      <c r="W30" s="230">
        <v>0</v>
      </c>
      <c r="X30" s="230">
        <v>0</v>
      </c>
      <c r="Y30" s="230">
        <v>0</v>
      </c>
      <c r="DA30" s="71" t="s">
        <v>279</v>
      </c>
    </row>
    <row r="31" spans="1:105" ht="12" customHeight="1" x14ac:dyDescent="0.25">
      <c r="A31" s="59" t="s">
        <v>159</v>
      </c>
      <c r="B31" s="230">
        <v>5.9651557174261454</v>
      </c>
      <c r="C31" s="230">
        <v>4.8374215810929044</v>
      </c>
      <c r="D31" s="230">
        <v>7.608684324629345</v>
      </c>
      <c r="E31" s="230">
        <v>5.1160746067960909</v>
      </c>
      <c r="F31" s="230">
        <v>4.0115147584319946</v>
      </c>
      <c r="G31" s="230">
        <v>3.7197441034553891</v>
      </c>
      <c r="H31" s="230">
        <v>2.7766419670982132</v>
      </c>
      <c r="I31" s="230">
        <v>2.381416599117903</v>
      </c>
      <c r="J31" s="230">
        <v>3.266146430373349</v>
      </c>
      <c r="K31" s="230">
        <v>2.672302858581225</v>
      </c>
      <c r="L31" s="230">
        <v>3.1020695041036119</v>
      </c>
      <c r="M31" s="230">
        <v>3.1106959081130481</v>
      </c>
      <c r="N31" s="230">
        <v>3.0504430672712459</v>
      </c>
      <c r="O31" s="230">
        <v>3.394864134501236</v>
      </c>
      <c r="P31" s="230">
        <v>2.8968876334807478</v>
      </c>
      <c r="Q31" s="230">
        <v>3.1242561787248802</v>
      </c>
      <c r="R31" s="230">
        <v>2.6785372856616911</v>
      </c>
      <c r="S31" s="230">
        <v>2.7446362646664189</v>
      </c>
      <c r="T31" s="230">
        <v>2.6641497633180098</v>
      </c>
      <c r="U31" s="230">
        <v>2.7232870524383639</v>
      </c>
      <c r="V31" s="230">
        <v>2.601907614309567</v>
      </c>
      <c r="W31" s="230">
        <v>2.6461774397686848</v>
      </c>
      <c r="X31" s="230">
        <v>2.853306065229285</v>
      </c>
      <c r="Y31" s="230">
        <v>2.6663074515617939</v>
      </c>
      <c r="DA31" s="71" t="s">
        <v>280</v>
      </c>
    </row>
    <row r="32" spans="1:105" ht="12" customHeight="1" x14ac:dyDescent="0.25">
      <c r="A32" s="59" t="s">
        <v>32</v>
      </c>
      <c r="B32" s="230">
        <v>2.1301788615268542</v>
      </c>
      <c r="C32" s="230">
        <v>3.6947779714533331</v>
      </c>
      <c r="D32" s="230">
        <v>4.4889015267527146</v>
      </c>
      <c r="E32" s="230">
        <v>2.460684736587663</v>
      </c>
      <c r="F32" s="230">
        <v>3.09349610668602</v>
      </c>
      <c r="G32" s="230">
        <v>2.232021167469469</v>
      </c>
      <c r="H32" s="230">
        <v>1.3014271867058551</v>
      </c>
      <c r="I32" s="230">
        <v>2.9444100054182418</v>
      </c>
      <c r="J32" s="230">
        <v>0.32269555955118612</v>
      </c>
      <c r="K32" s="230">
        <v>0</v>
      </c>
      <c r="L32" s="230">
        <v>0</v>
      </c>
      <c r="M32" s="230">
        <v>0</v>
      </c>
      <c r="N32" s="230">
        <v>0.55059379448633838</v>
      </c>
      <c r="O32" s="230">
        <v>0.42099865213987009</v>
      </c>
      <c r="P32" s="230">
        <v>0.41851753238749262</v>
      </c>
      <c r="Q32" s="230">
        <v>0.27329163688982128</v>
      </c>
      <c r="R32" s="230">
        <v>0.27972145676208821</v>
      </c>
      <c r="S32" s="230">
        <v>0.29518894449041178</v>
      </c>
      <c r="T32" s="230">
        <v>0.22277307535546609</v>
      </c>
      <c r="U32" s="230">
        <v>0.18387221581252949</v>
      </c>
      <c r="V32" s="230">
        <v>0.18571449420824129</v>
      </c>
      <c r="W32" s="230">
        <v>0.17675252536813721</v>
      </c>
      <c r="X32" s="230">
        <v>0.2055507055318192</v>
      </c>
      <c r="Y32" s="230">
        <v>0.13857085285742021</v>
      </c>
      <c r="DA32" s="71" t="s">
        <v>281</v>
      </c>
    </row>
    <row r="33" spans="1:105" ht="12" customHeight="1" x14ac:dyDescent="0.25">
      <c r="A33" s="59" t="s">
        <v>35</v>
      </c>
      <c r="B33" s="230">
        <v>165.06930695817411</v>
      </c>
      <c r="C33" s="230">
        <v>142.27254772469081</v>
      </c>
      <c r="D33" s="230">
        <v>148.57649560922829</v>
      </c>
      <c r="E33" s="230">
        <v>154.4586169400194</v>
      </c>
      <c r="F33" s="230">
        <v>162.02485219078719</v>
      </c>
      <c r="G33" s="230">
        <v>143.4422596249336</v>
      </c>
      <c r="H33" s="230">
        <v>127.2828096664291</v>
      </c>
      <c r="I33" s="230">
        <v>117.641201493088</v>
      </c>
      <c r="J33" s="230">
        <v>121.05023061044569</v>
      </c>
      <c r="K33" s="230">
        <v>62.330013875631202</v>
      </c>
      <c r="L33" s="230">
        <v>78.898360798564781</v>
      </c>
      <c r="M33" s="230">
        <v>76.519840660622705</v>
      </c>
      <c r="N33" s="230">
        <v>67.841058596049393</v>
      </c>
      <c r="O33" s="230">
        <v>62.735461938264123</v>
      </c>
      <c r="P33" s="230">
        <v>63.802190614222518</v>
      </c>
      <c r="Q33" s="230">
        <v>68.057196795527062</v>
      </c>
      <c r="R33" s="230">
        <v>71.973312944480298</v>
      </c>
      <c r="S33" s="230">
        <v>74.745242598675006</v>
      </c>
      <c r="T33" s="230">
        <v>77.503045098395688</v>
      </c>
      <c r="U33" s="230">
        <v>77.829456066028257</v>
      </c>
      <c r="V33" s="230">
        <v>77.482428175588268</v>
      </c>
      <c r="W33" s="230">
        <v>72.575767361973945</v>
      </c>
      <c r="X33" s="230">
        <v>53.796306098377478</v>
      </c>
      <c r="Y33" s="230">
        <v>57.16933786429022</v>
      </c>
      <c r="DA33" s="71" t="s">
        <v>282</v>
      </c>
    </row>
    <row r="34" spans="1:105" ht="12" customHeight="1" x14ac:dyDescent="0.25">
      <c r="A34" s="60" t="s">
        <v>187</v>
      </c>
      <c r="B34" s="262">
        <v>135.0616144752203</v>
      </c>
      <c r="C34" s="262">
        <v>129.15782187762221</v>
      </c>
      <c r="D34" s="262">
        <v>130.11586474595791</v>
      </c>
      <c r="E34" s="262">
        <v>136.8197023840338</v>
      </c>
      <c r="F34" s="262">
        <v>121.6578182791245</v>
      </c>
      <c r="G34" s="262">
        <v>111.59709908203369</v>
      </c>
      <c r="H34" s="262">
        <v>121.7498332984314</v>
      </c>
      <c r="I34" s="262">
        <v>115.3806549944948</v>
      </c>
      <c r="J34" s="262">
        <v>107.3890958427713</v>
      </c>
      <c r="K34" s="262">
        <v>63.080534820810882</v>
      </c>
      <c r="L34" s="262">
        <v>90.976568741840467</v>
      </c>
      <c r="M34" s="262">
        <v>85.767032423954532</v>
      </c>
      <c r="N34" s="262">
        <v>80.272236843711767</v>
      </c>
      <c r="O34" s="262">
        <v>83.098626016685159</v>
      </c>
      <c r="P34" s="262">
        <v>77.747553465510592</v>
      </c>
      <c r="Q34" s="262">
        <v>76.538248821812473</v>
      </c>
      <c r="R34" s="262">
        <v>77.700498278413477</v>
      </c>
      <c r="S34" s="262">
        <v>78.447184061574021</v>
      </c>
      <c r="T34" s="262">
        <v>76.380437431257945</v>
      </c>
      <c r="U34" s="262">
        <v>66.505613073969457</v>
      </c>
      <c r="V34" s="262">
        <v>63.312114915949827</v>
      </c>
      <c r="W34" s="262">
        <v>68.355943327875494</v>
      </c>
      <c r="X34" s="262">
        <v>74.06265787596594</v>
      </c>
      <c r="Y34" s="262">
        <v>67.479927086538709</v>
      </c>
      <c r="DA34" s="72" t="s">
        <v>283</v>
      </c>
    </row>
    <row r="35" spans="1:105" ht="12" customHeight="1" x14ac:dyDescent="0.25">
      <c r="A35" s="57" t="s">
        <v>189</v>
      </c>
      <c r="B35" s="261">
        <f t="shared" ref="B35:Y35" si="0">B36+B40+B51</f>
        <v>186.99814745721545</v>
      </c>
      <c r="C35" s="261">
        <f t="shared" si="0"/>
        <v>130.78079502065629</v>
      </c>
      <c r="D35" s="261">
        <f t="shared" si="0"/>
        <v>133.05371741482</v>
      </c>
      <c r="E35" s="261">
        <f t="shared" si="0"/>
        <v>138.63074789331159</v>
      </c>
      <c r="F35" s="261">
        <f t="shared" si="0"/>
        <v>132.70255322906129</v>
      </c>
      <c r="G35" s="261">
        <f t="shared" si="0"/>
        <v>119.45099755653715</v>
      </c>
      <c r="H35" s="261">
        <f t="shared" si="0"/>
        <v>116.93457511487003</v>
      </c>
      <c r="I35" s="261">
        <f t="shared" si="0"/>
        <v>101.27652789968712</v>
      </c>
      <c r="J35" s="261">
        <f t="shared" si="0"/>
        <v>98.892264134185226</v>
      </c>
      <c r="K35" s="261">
        <f t="shared" si="0"/>
        <v>54.519554425356091</v>
      </c>
      <c r="L35" s="261">
        <f t="shared" si="0"/>
        <v>72.109384654568146</v>
      </c>
      <c r="M35" s="261">
        <f t="shared" si="0"/>
        <v>68.931066113448296</v>
      </c>
      <c r="N35" s="261">
        <f t="shared" si="0"/>
        <v>63.196928727085663</v>
      </c>
      <c r="O35" s="261">
        <f t="shared" si="0"/>
        <v>62.134103362612905</v>
      </c>
      <c r="P35" s="261">
        <f t="shared" si="0"/>
        <v>60.217319437158352</v>
      </c>
      <c r="Q35" s="261">
        <f t="shared" si="0"/>
        <v>61.396971243598308</v>
      </c>
      <c r="R35" s="261">
        <f t="shared" si="0"/>
        <v>63.26108615375994</v>
      </c>
      <c r="S35" s="261">
        <f t="shared" si="0"/>
        <v>64.893503862080749</v>
      </c>
      <c r="T35" s="261">
        <f t="shared" si="0"/>
        <v>65.635705772604297</v>
      </c>
      <c r="U35" s="261">
        <f t="shared" si="0"/>
        <v>61.917469660335939</v>
      </c>
      <c r="V35" s="261">
        <f t="shared" si="0"/>
        <v>60.219346770654511</v>
      </c>
      <c r="W35" s="261">
        <f t="shared" si="0"/>
        <v>60.691227671502233</v>
      </c>
      <c r="X35" s="261">
        <f t="shared" si="0"/>
        <v>53.909619431768434</v>
      </c>
      <c r="Y35" s="261">
        <f t="shared" si="0"/>
        <v>53.173135007479004</v>
      </c>
      <c r="DA35" s="70"/>
    </row>
    <row r="36" spans="1:105" ht="12" customHeight="1" x14ac:dyDescent="0.25">
      <c r="A36" s="60" t="s">
        <v>190</v>
      </c>
      <c r="B36" s="262">
        <v>52.025602319848844</v>
      </c>
      <c r="C36" s="262">
        <v>45.078856086929022</v>
      </c>
      <c r="D36" s="262">
        <v>47.980746679704431</v>
      </c>
      <c r="E36" s="262">
        <v>48.609011729097297</v>
      </c>
      <c r="F36" s="262">
        <v>50.720333891611062</v>
      </c>
      <c r="G36" s="262">
        <v>44.850161461888867</v>
      </c>
      <c r="H36" s="262">
        <v>39.488410245393311</v>
      </c>
      <c r="I36" s="262">
        <v>36.761744777547371</v>
      </c>
      <c r="J36" s="262">
        <v>37.5738736841231</v>
      </c>
      <c r="K36" s="262">
        <v>19.61391338166943</v>
      </c>
      <c r="L36" s="262">
        <v>24.74295406719931</v>
      </c>
      <c r="M36" s="262">
        <v>24.02785816359976</v>
      </c>
      <c r="N36" s="262">
        <v>21.488029712781699</v>
      </c>
      <c r="O36" s="262">
        <v>20.025579229769161</v>
      </c>
      <c r="P36" s="262">
        <v>20.199421987864959</v>
      </c>
      <c r="Q36" s="262">
        <v>21.52816828810338</v>
      </c>
      <c r="R36" s="262">
        <v>22.577354070828221</v>
      </c>
      <c r="S36" s="262">
        <v>23.437015913945579</v>
      </c>
      <c r="T36" s="262">
        <v>24.232147229373371</v>
      </c>
      <c r="U36" s="262">
        <v>24.34300739846352</v>
      </c>
      <c r="V36" s="262">
        <v>24.2027885942436</v>
      </c>
      <c r="W36" s="262">
        <v>22.731719954628421</v>
      </c>
      <c r="X36" s="262">
        <v>17.127868143647849</v>
      </c>
      <c r="Y36" s="262">
        <v>18.079576293695482</v>
      </c>
      <c r="DA36" s="72" t="s">
        <v>284</v>
      </c>
    </row>
    <row r="37" spans="1:105" ht="12" customHeight="1" x14ac:dyDescent="0.25">
      <c r="A37" s="59" t="s">
        <v>31</v>
      </c>
      <c r="B37" s="230">
        <v>0</v>
      </c>
      <c r="C37" s="230">
        <v>0</v>
      </c>
      <c r="D37" s="230">
        <v>0</v>
      </c>
      <c r="E37" s="230">
        <v>0</v>
      </c>
      <c r="F37" s="230">
        <v>0</v>
      </c>
      <c r="G37" s="230">
        <v>0</v>
      </c>
      <c r="H37" s="230">
        <v>0</v>
      </c>
      <c r="I37" s="230">
        <v>0</v>
      </c>
      <c r="J37" s="230">
        <v>0</v>
      </c>
      <c r="K37" s="230">
        <v>0</v>
      </c>
      <c r="L37" s="230">
        <v>0</v>
      </c>
      <c r="M37" s="230">
        <v>0</v>
      </c>
      <c r="N37" s="230">
        <v>0</v>
      </c>
      <c r="O37" s="230">
        <v>0</v>
      </c>
      <c r="P37" s="230">
        <v>0</v>
      </c>
      <c r="Q37" s="230">
        <v>0</v>
      </c>
      <c r="R37" s="230">
        <v>0</v>
      </c>
      <c r="S37" s="230">
        <v>0</v>
      </c>
      <c r="T37" s="230">
        <v>0</v>
      </c>
      <c r="U37" s="230">
        <v>0</v>
      </c>
      <c r="V37" s="230">
        <v>0</v>
      </c>
      <c r="W37" s="230">
        <v>0</v>
      </c>
      <c r="X37" s="230">
        <v>0</v>
      </c>
      <c r="Y37" s="230">
        <v>0</v>
      </c>
      <c r="DA37" s="71" t="s">
        <v>285</v>
      </c>
    </row>
    <row r="38" spans="1:105" ht="12" customHeight="1" x14ac:dyDescent="0.25">
      <c r="A38" s="59" t="s">
        <v>159</v>
      </c>
      <c r="B38" s="230">
        <v>1.814492905557908</v>
      </c>
      <c r="C38" s="230">
        <v>1.4823293915086031</v>
      </c>
      <c r="D38" s="230">
        <v>2.3374199479136299</v>
      </c>
      <c r="E38" s="230">
        <v>1.558438422522213</v>
      </c>
      <c r="F38" s="230">
        <v>1.2254265237026321</v>
      </c>
      <c r="G38" s="230">
        <v>1.133656238772047</v>
      </c>
      <c r="H38" s="230">
        <v>0.84303890047376773</v>
      </c>
      <c r="I38" s="230">
        <v>0.72940442907629144</v>
      </c>
      <c r="J38" s="230">
        <v>0.98717302040102384</v>
      </c>
      <c r="K38" s="230">
        <v>0.8063453647677874</v>
      </c>
      <c r="L38" s="230">
        <v>0.9360239082891465</v>
      </c>
      <c r="M38" s="230">
        <v>0.93862685460763218</v>
      </c>
      <c r="N38" s="230">
        <v>0.9246243869677836</v>
      </c>
      <c r="O38" s="230">
        <v>1.028032443465515</v>
      </c>
      <c r="P38" s="230">
        <v>0.87730531361758479</v>
      </c>
      <c r="Q38" s="230">
        <v>0.9449022179283898</v>
      </c>
      <c r="R38" s="230">
        <v>0.81008420426104277</v>
      </c>
      <c r="S38" s="230">
        <v>0.83012239477651495</v>
      </c>
      <c r="T38" s="230">
        <v>0.80529285597660338</v>
      </c>
      <c r="U38" s="230">
        <v>0.82297627987853639</v>
      </c>
      <c r="V38" s="230">
        <v>0.7863387928458152</v>
      </c>
      <c r="W38" s="230">
        <v>0.79966244783508789</v>
      </c>
      <c r="X38" s="230">
        <v>0.86268993188472232</v>
      </c>
      <c r="Y38" s="230">
        <v>0.8056353155129975</v>
      </c>
      <c r="DA38" s="71" t="s">
        <v>286</v>
      </c>
    </row>
    <row r="39" spans="1:105" ht="12" customHeight="1" x14ac:dyDescent="0.25">
      <c r="A39" s="59" t="s">
        <v>35</v>
      </c>
      <c r="B39" s="230">
        <v>50.211109414290931</v>
      </c>
      <c r="C39" s="230">
        <v>43.596526695420422</v>
      </c>
      <c r="D39" s="230">
        <v>45.6433267317908</v>
      </c>
      <c r="E39" s="230">
        <v>47.050573306575082</v>
      </c>
      <c r="F39" s="230">
        <v>49.494907367908432</v>
      </c>
      <c r="G39" s="230">
        <v>43.716505223116833</v>
      </c>
      <c r="H39" s="230">
        <v>38.645371344919553</v>
      </c>
      <c r="I39" s="230">
        <v>36.032340348471081</v>
      </c>
      <c r="J39" s="230">
        <v>36.586700663722077</v>
      </c>
      <c r="K39" s="230">
        <v>18.807568016901641</v>
      </c>
      <c r="L39" s="230">
        <v>23.80693015891017</v>
      </c>
      <c r="M39" s="230">
        <v>23.089231308992119</v>
      </c>
      <c r="N39" s="230">
        <v>20.563405325813921</v>
      </c>
      <c r="O39" s="230">
        <v>18.997546786303641</v>
      </c>
      <c r="P39" s="230">
        <v>19.322116674247379</v>
      </c>
      <c r="Q39" s="230">
        <v>20.583266070174989</v>
      </c>
      <c r="R39" s="230">
        <v>21.76726986656718</v>
      </c>
      <c r="S39" s="230">
        <v>22.606893519169059</v>
      </c>
      <c r="T39" s="230">
        <v>23.426854373396768</v>
      </c>
      <c r="U39" s="230">
        <v>23.520031118584988</v>
      </c>
      <c r="V39" s="230">
        <v>23.416449801397789</v>
      </c>
      <c r="W39" s="230">
        <v>21.932057506793331</v>
      </c>
      <c r="X39" s="230">
        <v>16.265178211763121</v>
      </c>
      <c r="Y39" s="230">
        <v>17.27394097818248</v>
      </c>
      <c r="DA39" s="71" t="s">
        <v>287</v>
      </c>
    </row>
    <row r="40" spans="1:105" ht="12" customHeight="1" x14ac:dyDescent="0.25">
      <c r="A40" s="60" t="s">
        <v>195</v>
      </c>
      <c r="B40" s="262">
        <v>93.889235180752962</v>
      </c>
      <c r="C40" s="262">
        <v>46.12415306103567</v>
      </c>
      <c r="D40" s="262">
        <v>45.100827744145839</v>
      </c>
      <c r="E40" s="262">
        <v>48.344259281823142</v>
      </c>
      <c r="F40" s="262">
        <v>44.818522750850391</v>
      </c>
      <c r="G40" s="262">
        <v>40.589693369618367</v>
      </c>
      <c r="H40" s="262">
        <v>40.480705579800997</v>
      </c>
      <c r="I40" s="262">
        <v>29.174825882452559</v>
      </c>
      <c r="J40" s="262">
        <v>28.860685212050011</v>
      </c>
      <c r="K40" s="262">
        <v>15.87160951672162</v>
      </c>
      <c r="L40" s="262">
        <v>19.915000719719611</v>
      </c>
      <c r="M40" s="262">
        <v>19.02371273362839</v>
      </c>
      <c r="N40" s="262">
        <v>17.377460549351952</v>
      </c>
      <c r="O40" s="262">
        <v>16.944605882221119</v>
      </c>
      <c r="P40" s="262">
        <v>16.472509983192719</v>
      </c>
      <c r="Q40" s="262">
        <v>16.72052159477682</v>
      </c>
      <c r="R40" s="262">
        <v>17.184359251537359</v>
      </c>
      <c r="S40" s="262">
        <v>17.729932580849528</v>
      </c>
      <c r="T40" s="262">
        <v>18.31603491874997</v>
      </c>
      <c r="U40" s="262">
        <v>17.476492057207231</v>
      </c>
      <c r="V40" s="262">
        <v>16.882607477421839</v>
      </c>
      <c r="W40" s="262">
        <v>17.302661299793151</v>
      </c>
      <c r="X40" s="262">
        <v>14.38909245042095</v>
      </c>
      <c r="Y40" s="262">
        <v>14.704232525119959</v>
      </c>
      <c r="DA40" s="72" t="s">
        <v>288</v>
      </c>
    </row>
    <row r="41" spans="1:105" ht="12" customHeight="1" x14ac:dyDescent="0.25">
      <c r="A41" s="64" t="s">
        <v>28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1.3493077302890331</v>
      </c>
      <c r="H41" s="229">
        <v>3.6368458003720093E-2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0.22653098117216319</v>
      </c>
      <c r="R41" s="229">
        <v>0.2092515424686561</v>
      </c>
      <c r="S41" s="229">
        <v>0.28959847954979789</v>
      </c>
      <c r="T41" s="229">
        <v>0.30281594937711109</v>
      </c>
      <c r="U41" s="229">
        <v>0.30047714628366512</v>
      </c>
      <c r="V41" s="229">
        <v>0.14122715572900951</v>
      </c>
      <c r="W41" s="229">
        <v>0.12552882570168081</v>
      </c>
      <c r="X41" s="229">
        <v>9.6674800979375183E-2</v>
      </c>
      <c r="Y41" s="229">
        <v>9.5395026360474491E-2</v>
      </c>
      <c r="DA41" s="73" t="s">
        <v>289</v>
      </c>
    </row>
    <row r="42" spans="1:105" ht="12" customHeight="1" x14ac:dyDescent="0.25">
      <c r="A42" s="64" t="s">
        <v>30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290</v>
      </c>
    </row>
    <row r="43" spans="1:105" ht="12" customHeight="1" x14ac:dyDescent="0.25">
      <c r="A43" s="64" t="s">
        <v>31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291</v>
      </c>
    </row>
    <row r="44" spans="1:105" ht="12" customHeight="1" x14ac:dyDescent="0.25">
      <c r="A44" s="64" t="s">
        <v>159</v>
      </c>
      <c r="B44" s="229">
        <v>0.1961074823935455</v>
      </c>
      <c r="C44" s="229">
        <v>0.34848190743889279</v>
      </c>
      <c r="D44" s="229">
        <v>0.59615388517724521</v>
      </c>
      <c r="E44" s="229">
        <v>0.36578019492577241</v>
      </c>
      <c r="F44" s="229">
        <v>0.30133848572935468</v>
      </c>
      <c r="G44" s="229">
        <v>0.27676594853380049</v>
      </c>
      <c r="H44" s="229">
        <v>0.2294582565662443</v>
      </c>
      <c r="I44" s="229">
        <v>0.26201777537595689</v>
      </c>
      <c r="J44" s="229">
        <v>0.33843931881805828</v>
      </c>
      <c r="K44" s="229">
        <v>0.30310788006019379</v>
      </c>
      <c r="L44" s="229">
        <v>0.40323998252930759</v>
      </c>
      <c r="M44" s="229">
        <v>0.40490878124713631</v>
      </c>
      <c r="N44" s="229">
        <v>0.4073551793312194</v>
      </c>
      <c r="O44" s="229">
        <v>0.45867280102722258</v>
      </c>
      <c r="P44" s="229">
        <v>0.3922237203876951</v>
      </c>
      <c r="Q44" s="229">
        <v>0.43258733017431389</v>
      </c>
      <c r="R44" s="229">
        <v>0.36743723597472128</v>
      </c>
      <c r="S44" s="229">
        <v>0.36937773459176387</v>
      </c>
      <c r="T44" s="229">
        <v>0.34552678796706959</v>
      </c>
      <c r="U44" s="229">
        <v>0.34198708089569457</v>
      </c>
      <c r="V44" s="229">
        <v>0.33216238810880733</v>
      </c>
      <c r="W44" s="229">
        <v>0.31847899971886318</v>
      </c>
      <c r="X44" s="229">
        <v>0.39143096834961361</v>
      </c>
      <c r="Y44" s="229">
        <v>0.34242919005666822</v>
      </c>
      <c r="DA44" s="73" t="s">
        <v>292</v>
      </c>
    </row>
    <row r="45" spans="1:105" ht="12" customHeight="1" x14ac:dyDescent="0.25">
      <c r="A45" s="64" t="s">
        <v>32</v>
      </c>
      <c r="B45" s="229">
        <v>6.7893131356909539E-2</v>
      </c>
      <c r="C45" s="229">
        <v>0.25804297060888343</v>
      </c>
      <c r="D45" s="229">
        <v>0.34097793842889312</v>
      </c>
      <c r="E45" s="229">
        <v>0.1705598019583548</v>
      </c>
      <c r="F45" s="229">
        <v>0.22528546397759361</v>
      </c>
      <c r="G45" s="229">
        <v>0.1610034903351569</v>
      </c>
      <c r="H45" s="229">
        <v>0.1042656057476269</v>
      </c>
      <c r="I45" s="229">
        <v>0.31407332563757101</v>
      </c>
      <c r="J45" s="229">
        <v>3.2417202948786722E-2</v>
      </c>
      <c r="K45" s="229">
        <v>0</v>
      </c>
      <c r="L45" s="229">
        <v>0</v>
      </c>
      <c r="M45" s="229">
        <v>0</v>
      </c>
      <c r="N45" s="229">
        <v>7.1281859561366734E-2</v>
      </c>
      <c r="O45" s="229">
        <v>5.5144053218908223E-2</v>
      </c>
      <c r="P45" s="229">
        <v>5.4935521398517671E-2</v>
      </c>
      <c r="Q45" s="229">
        <v>3.6685199884432182E-2</v>
      </c>
      <c r="R45" s="229">
        <v>3.7200488286504511E-2</v>
      </c>
      <c r="S45" s="229">
        <v>3.8514422829428283E-2</v>
      </c>
      <c r="T45" s="229">
        <v>2.8010649440316979E-2</v>
      </c>
      <c r="U45" s="229">
        <v>2.2385653564813379E-2</v>
      </c>
      <c r="V45" s="229">
        <v>2.2984855184356171E-2</v>
      </c>
      <c r="W45" s="229">
        <v>2.0623617975020971E-2</v>
      </c>
      <c r="X45" s="229">
        <v>2.742071573324141E-2</v>
      </c>
      <c r="Y45" s="229">
        <v>1.725320695964765E-2</v>
      </c>
      <c r="DA45" s="73" t="s">
        <v>293</v>
      </c>
    </row>
    <row r="46" spans="1:105" ht="12" customHeight="1" x14ac:dyDescent="0.25">
      <c r="A46" s="64" t="s">
        <v>33</v>
      </c>
      <c r="B46" s="229">
        <v>70.04269093822785</v>
      </c>
      <c r="C46" s="229">
        <v>5.6309222645364576</v>
      </c>
      <c r="D46" s="229">
        <v>0</v>
      </c>
      <c r="E46" s="229">
        <v>0.62449424190610137</v>
      </c>
      <c r="F46" s="229">
        <v>0.31455344240467631</v>
      </c>
      <c r="G46" s="229">
        <v>3.4545907676851622</v>
      </c>
      <c r="H46" s="229">
        <v>0.30961823713591552</v>
      </c>
      <c r="I46" s="229">
        <v>0</v>
      </c>
      <c r="J46" s="229">
        <v>0</v>
      </c>
      <c r="K46" s="229">
        <v>0</v>
      </c>
      <c r="L46" s="229">
        <v>0</v>
      </c>
      <c r="M46" s="229">
        <v>0</v>
      </c>
      <c r="N46" s="229">
        <v>0</v>
      </c>
      <c r="O46" s="229">
        <v>0</v>
      </c>
      <c r="P46" s="229">
        <v>0</v>
      </c>
      <c r="Q46" s="229">
        <v>0</v>
      </c>
      <c r="R46" s="229">
        <v>0</v>
      </c>
      <c r="S46" s="229">
        <v>0</v>
      </c>
      <c r="T46" s="229">
        <v>0.78632625306074055</v>
      </c>
      <c r="U46" s="229">
        <v>1.0351309152778041</v>
      </c>
      <c r="V46" s="229">
        <v>0.90704507797272282</v>
      </c>
      <c r="W46" s="229">
        <v>1.057718934975018</v>
      </c>
      <c r="X46" s="229">
        <v>0</v>
      </c>
      <c r="Y46" s="229">
        <v>0</v>
      </c>
      <c r="DA46" s="73" t="s">
        <v>294</v>
      </c>
    </row>
    <row r="47" spans="1:105" ht="12" customHeight="1" x14ac:dyDescent="0.25">
      <c r="A47" s="64" t="s">
        <v>35</v>
      </c>
      <c r="B47" s="229">
        <v>5.3126689140685466</v>
      </c>
      <c r="C47" s="229">
        <v>10.03370782629468</v>
      </c>
      <c r="D47" s="229">
        <v>11.39653864928235</v>
      </c>
      <c r="E47" s="229">
        <v>10.81109053202572</v>
      </c>
      <c r="F47" s="229">
        <v>11.9152150661196</v>
      </c>
      <c r="G47" s="229">
        <v>10.448423199109479</v>
      </c>
      <c r="H47" s="229">
        <v>10.29740049368713</v>
      </c>
      <c r="I47" s="229">
        <v>12.671524698763591</v>
      </c>
      <c r="J47" s="229">
        <v>12.27961714182995</v>
      </c>
      <c r="K47" s="229">
        <v>6.9212226269465864</v>
      </c>
      <c r="L47" s="229">
        <v>10.04047103953757</v>
      </c>
      <c r="M47" s="229">
        <v>9.7509681745686674</v>
      </c>
      <c r="N47" s="229">
        <v>8.8690474668618577</v>
      </c>
      <c r="O47" s="229">
        <v>8.2978911601359311</v>
      </c>
      <c r="P47" s="229">
        <v>8.456912550060439</v>
      </c>
      <c r="Q47" s="229">
        <v>9.2251887254006295</v>
      </c>
      <c r="R47" s="229">
        <v>9.6656487218192222</v>
      </c>
      <c r="S47" s="229">
        <v>9.8478974250246036</v>
      </c>
      <c r="T47" s="229">
        <v>9.8404712984484348</v>
      </c>
      <c r="U47" s="229">
        <v>9.568289758823628</v>
      </c>
      <c r="V47" s="229">
        <v>9.6835778647996236</v>
      </c>
      <c r="W47" s="229">
        <v>8.5512089567706671</v>
      </c>
      <c r="X47" s="229">
        <v>7.2295500036281162</v>
      </c>
      <c r="Y47" s="229">
        <v>7.1878293694959607</v>
      </c>
      <c r="DA47" s="73" t="s">
        <v>295</v>
      </c>
    </row>
    <row r="48" spans="1:105" ht="12" customHeight="1" x14ac:dyDescent="0.25">
      <c r="A48" s="64" t="s">
        <v>36</v>
      </c>
      <c r="B48" s="229">
        <v>9.3311062792923067</v>
      </c>
      <c r="C48" s="229">
        <v>21.152423785997151</v>
      </c>
      <c r="D48" s="229">
        <v>24.353026755363391</v>
      </c>
      <c r="E48" s="229">
        <v>28.10331527908971</v>
      </c>
      <c r="F48" s="229">
        <v>23.768977103185691</v>
      </c>
      <c r="G48" s="229">
        <v>17.307473785894469</v>
      </c>
      <c r="H48" s="229">
        <v>13.80729060161797</v>
      </c>
      <c r="I48" s="229">
        <v>15.92721008267544</v>
      </c>
      <c r="J48" s="229">
        <v>16.21021154845322</v>
      </c>
      <c r="K48" s="229">
        <v>8.6472790097148415</v>
      </c>
      <c r="L48" s="229">
        <v>9.4712896976527396</v>
      </c>
      <c r="M48" s="229">
        <v>8.8678357778125818</v>
      </c>
      <c r="N48" s="229">
        <v>7.9285928308934306</v>
      </c>
      <c r="O48" s="229">
        <v>8.0325096459636356</v>
      </c>
      <c r="P48" s="229">
        <v>6.9200380265703823</v>
      </c>
      <c r="Q48" s="229">
        <v>6.1556077410383869</v>
      </c>
      <c r="R48" s="229">
        <v>6.2485977390108607</v>
      </c>
      <c r="S48" s="229">
        <v>6.5313597212027217</v>
      </c>
      <c r="T48" s="229">
        <v>6.3699669753706569</v>
      </c>
      <c r="U48" s="229">
        <v>5.5610148790966898</v>
      </c>
      <c r="V48" s="229">
        <v>5.1409535891265339</v>
      </c>
      <c r="W48" s="229">
        <v>6.5779420387392511</v>
      </c>
      <c r="X48" s="229">
        <v>5.9702813033013351</v>
      </c>
      <c r="Y48" s="229">
        <v>6.36773310846415</v>
      </c>
      <c r="DA48" s="73" t="s">
        <v>296</v>
      </c>
    </row>
    <row r="49" spans="1:105" ht="12" customHeight="1" x14ac:dyDescent="0.25">
      <c r="A49" s="64" t="s">
        <v>38</v>
      </c>
      <c r="B49" s="229">
        <v>0</v>
      </c>
      <c r="C49" s="229">
        <v>0</v>
      </c>
      <c r="D49" s="229">
        <v>0</v>
      </c>
      <c r="E49" s="229">
        <v>0</v>
      </c>
      <c r="F49" s="229">
        <v>0</v>
      </c>
      <c r="G49" s="229">
        <v>0</v>
      </c>
      <c r="H49" s="229">
        <v>0</v>
      </c>
      <c r="I49" s="229">
        <v>0</v>
      </c>
      <c r="J49" s="229">
        <v>0</v>
      </c>
      <c r="K49" s="229">
        <v>0</v>
      </c>
      <c r="L49" s="229">
        <v>0</v>
      </c>
      <c r="M49" s="229">
        <v>0</v>
      </c>
      <c r="N49" s="229">
        <v>0.10118321270407619</v>
      </c>
      <c r="O49" s="229">
        <v>0.10038822187542271</v>
      </c>
      <c r="P49" s="229">
        <v>0.64840016477568063</v>
      </c>
      <c r="Q49" s="229">
        <v>0.64392161710689433</v>
      </c>
      <c r="R49" s="229">
        <v>0.65622352397739769</v>
      </c>
      <c r="S49" s="229">
        <v>0.65318479765121684</v>
      </c>
      <c r="T49" s="229">
        <v>0.64291700508563887</v>
      </c>
      <c r="U49" s="229">
        <v>0.64720662326493161</v>
      </c>
      <c r="V49" s="229">
        <v>0.65465654650078708</v>
      </c>
      <c r="W49" s="229">
        <v>0.6511599259126466</v>
      </c>
      <c r="X49" s="229">
        <v>0.67373465842926605</v>
      </c>
      <c r="Y49" s="229">
        <v>0.6935926237830603</v>
      </c>
      <c r="DA49" s="73" t="s">
        <v>297</v>
      </c>
    </row>
    <row r="50" spans="1:105" ht="12" customHeight="1" x14ac:dyDescent="0.25">
      <c r="A50" s="64" t="s">
        <v>39</v>
      </c>
      <c r="B50" s="229">
        <v>8.9387684354138077</v>
      </c>
      <c r="C50" s="229">
        <v>8.7005743061596039</v>
      </c>
      <c r="D50" s="229">
        <v>8.4141305158939677</v>
      </c>
      <c r="E50" s="229">
        <v>8.2690192319174933</v>
      </c>
      <c r="F50" s="229">
        <v>8.293153189433486</v>
      </c>
      <c r="G50" s="229">
        <v>7.5921284477712643</v>
      </c>
      <c r="H50" s="229">
        <v>15.69630392704239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298</v>
      </c>
    </row>
    <row r="51" spans="1:105" ht="12" customHeight="1" x14ac:dyDescent="0.25">
      <c r="A51" s="61" t="s">
        <v>207</v>
      </c>
      <c r="B51" s="263">
        <v>41.083309956613633</v>
      </c>
      <c r="C51" s="263">
        <v>39.577785872691607</v>
      </c>
      <c r="D51" s="263">
        <v>39.972142990969729</v>
      </c>
      <c r="E51" s="263">
        <v>41.67747688239114</v>
      </c>
      <c r="F51" s="263">
        <v>37.163696586599848</v>
      </c>
      <c r="G51" s="263">
        <v>34.011142725029913</v>
      </c>
      <c r="H51" s="263">
        <v>36.965459289675728</v>
      </c>
      <c r="I51" s="263">
        <v>35.339957239687187</v>
      </c>
      <c r="J51" s="263">
        <v>32.45770523801211</v>
      </c>
      <c r="K51" s="263">
        <v>19.034031526965041</v>
      </c>
      <c r="L51" s="263">
        <v>27.451429867649221</v>
      </c>
      <c r="M51" s="263">
        <v>25.87949521622015</v>
      </c>
      <c r="N51" s="263">
        <v>24.331438464952019</v>
      </c>
      <c r="O51" s="263">
        <v>25.163918250622629</v>
      </c>
      <c r="P51" s="263">
        <v>23.545387466100681</v>
      </c>
      <c r="Q51" s="263">
        <v>23.148281360718109</v>
      </c>
      <c r="R51" s="263">
        <v>23.499372831394361</v>
      </c>
      <c r="S51" s="263">
        <v>23.726555367285641</v>
      </c>
      <c r="T51" s="263">
        <v>23.087523624480951</v>
      </c>
      <c r="U51" s="263">
        <v>20.097970204665192</v>
      </c>
      <c r="V51" s="263">
        <v>19.133950698989072</v>
      </c>
      <c r="W51" s="263">
        <v>20.656846417080661</v>
      </c>
      <c r="X51" s="263">
        <v>22.392658837699638</v>
      </c>
      <c r="Y51" s="263">
        <v>20.38932618866356</v>
      </c>
      <c r="DA51" s="74" t="s">
        <v>299</v>
      </c>
    </row>
    <row r="52" spans="1:105" ht="12" hidden="1" customHeight="1" x14ac:dyDescent="0.25">
      <c r="A52" s="53"/>
      <c r="B52" s="264"/>
      <c r="C52" s="264"/>
      <c r="D52" s="264"/>
      <c r="E52" s="264"/>
      <c r="F52" s="264"/>
      <c r="G52" s="264"/>
      <c r="H52" s="264"/>
      <c r="I52" s="264"/>
      <c r="J52" s="264"/>
      <c r="K52" s="264"/>
      <c r="L52" s="264"/>
      <c r="M52" s="264"/>
      <c r="N52" s="264"/>
      <c r="O52" s="264"/>
      <c r="P52" s="264"/>
      <c r="Q52" s="264"/>
      <c r="R52" s="264"/>
      <c r="S52" s="264"/>
      <c r="T52" s="264"/>
      <c r="U52" s="264"/>
      <c r="V52" s="264"/>
      <c r="W52" s="264"/>
      <c r="X52" s="264"/>
      <c r="Y52" s="264"/>
      <c r="DA52" s="75"/>
    </row>
    <row r="54" spans="1:105" ht="15" customHeight="1" x14ac:dyDescent="0.25">
      <c r="A54" s="34" t="s">
        <v>44</v>
      </c>
      <c r="B54" s="223">
        <v>178.76369980820621</v>
      </c>
      <c r="C54" s="223">
        <v>179.48607374293599</v>
      </c>
      <c r="D54" s="223">
        <v>191.9591562051975</v>
      </c>
      <c r="E54" s="223">
        <v>195.1209202380935</v>
      </c>
      <c r="F54" s="223">
        <v>178.11344843692399</v>
      </c>
      <c r="G54" s="223">
        <v>162.19191291658291</v>
      </c>
      <c r="H54" s="223">
        <v>192.6467912184832</v>
      </c>
      <c r="I54" s="223">
        <v>207.13207438057549</v>
      </c>
      <c r="J54" s="223">
        <v>182.4569006937582</v>
      </c>
      <c r="K54" s="223">
        <v>155.65670825040999</v>
      </c>
      <c r="L54" s="223">
        <v>159.90821788875371</v>
      </c>
      <c r="M54" s="223">
        <v>151.09200187889431</v>
      </c>
      <c r="N54" s="223">
        <v>148.57179909659709</v>
      </c>
      <c r="O54" s="223">
        <v>130.0767692657077</v>
      </c>
      <c r="P54" s="223">
        <v>121.432380956152</v>
      </c>
      <c r="Q54" s="223">
        <v>129.9413954393533</v>
      </c>
      <c r="R54" s="223">
        <v>118.02315281482301</v>
      </c>
      <c r="S54" s="223">
        <v>124.8371298311323</v>
      </c>
      <c r="T54" s="223">
        <v>142.7291741651072</v>
      </c>
      <c r="U54" s="223">
        <v>128.80104956296509</v>
      </c>
      <c r="V54" s="223">
        <v>116.33290112517921</v>
      </c>
      <c r="W54" s="223">
        <v>120.6791085759982</v>
      </c>
      <c r="X54" s="223">
        <v>102.8341554063181</v>
      </c>
      <c r="Y54" s="223">
        <v>96.048398989974132</v>
      </c>
      <c r="DA54" s="89" t="s">
        <v>300</v>
      </c>
    </row>
    <row r="55" spans="1:105" ht="12" customHeight="1" x14ac:dyDescent="0.25">
      <c r="A55" s="55" t="s">
        <v>91</v>
      </c>
      <c r="B55" s="259">
        <v>0.33759670249242252</v>
      </c>
      <c r="C55" s="259">
        <v>0.34679770877681149</v>
      </c>
      <c r="D55" s="259">
        <v>0.37044533668153951</v>
      </c>
      <c r="E55" s="259">
        <v>0.37314848072036683</v>
      </c>
      <c r="F55" s="259">
        <v>0.34556123873609351</v>
      </c>
      <c r="G55" s="259">
        <v>0.31674987250423869</v>
      </c>
      <c r="H55" s="259">
        <v>0.37878533273803122</v>
      </c>
      <c r="I55" s="259">
        <v>0.41354038716024061</v>
      </c>
      <c r="J55" s="259">
        <v>0.36347622507979938</v>
      </c>
      <c r="K55" s="259">
        <v>0.30725199416332949</v>
      </c>
      <c r="L55" s="259">
        <v>0.32256404924699589</v>
      </c>
      <c r="M55" s="259">
        <v>0.30499798782706111</v>
      </c>
      <c r="N55" s="259">
        <v>0.299796471698206</v>
      </c>
      <c r="O55" s="259">
        <v>0.26317355748816179</v>
      </c>
      <c r="P55" s="259">
        <v>0.24653419143680369</v>
      </c>
      <c r="Q55" s="259">
        <v>0.26408526064645238</v>
      </c>
      <c r="R55" s="259">
        <v>0.24075423619164579</v>
      </c>
      <c r="S55" s="259">
        <v>0.25403788372170288</v>
      </c>
      <c r="T55" s="259">
        <v>0.28508095404021122</v>
      </c>
      <c r="U55" s="259">
        <v>0.25887615914598228</v>
      </c>
      <c r="V55" s="259">
        <v>0.23646402615932441</v>
      </c>
      <c r="W55" s="259">
        <v>0.24373062655337729</v>
      </c>
      <c r="X55" s="259">
        <v>0.20940291960305141</v>
      </c>
      <c r="Y55" s="259">
        <v>0.1948324737178237</v>
      </c>
      <c r="DA55" s="67" t="s">
        <v>301</v>
      </c>
    </row>
    <row r="56" spans="1:105" ht="12" customHeight="1" x14ac:dyDescent="0.25">
      <c r="A56" s="173" t="s">
        <v>92</v>
      </c>
      <c r="B56" s="224">
        <v>6.4732717580409993E-2</v>
      </c>
      <c r="C56" s="224">
        <v>6.6496971013176573E-2</v>
      </c>
      <c r="D56" s="224">
        <v>7.1031302087212297E-2</v>
      </c>
      <c r="E56" s="224">
        <v>7.1549618345495364E-2</v>
      </c>
      <c r="F56" s="224">
        <v>6.6259883194037653E-2</v>
      </c>
      <c r="G56" s="224">
        <v>6.073542747624433E-2</v>
      </c>
      <c r="H56" s="224">
        <v>7.3203234543506815E-2</v>
      </c>
      <c r="I56" s="224">
        <v>7.9294592904793321E-2</v>
      </c>
      <c r="J56" s="224">
        <v>6.9695004872899521E-2</v>
      </c>
      <c r="K56" s="224">
        <v>5.8914250101832703E-2</v>
      </c>
      <c r="L56" s="224">
        <v>6.1850270892287292E-2</v>
      </c>
      <c r="M56" s="224">
        <v>5.84820540687764E-2</v>
      </c>
      <c r="N56" s="224">
        <v>5.7484685693809288E-2</v>
      </c>
      <c r="O56" s="224">
        <v>5.0462399205144358E-2</v>
      </c>
      <c r="P56" s="224">
        <v>4.727187223800431E-2</v>
      </c>
      <c r="Q56" s="224">
        <v>5.063721436959083E-2</v>
      </c>
      <c r="R56" s="224">
        <v>4.6163590647130007E-2</v>
      </c>
      <c r="S56" s="224">
        <v>4.8710673002059723E-2</v>
      </c>
      <c r="T56" s="224">
        <v>5.5603200985129358E-2</v>
      </c>
      <c r="U56" s="224">
        <v>5.0005393004059748E-2</v>
      </c>
      <c r="V56" s="224">
        <v>4.5340961301723028E-2</v>
      </c>
      <c r="W56" s="224">
        <v>4.6734300714119943E-2</v>
      </c>
      <c r="X56" s="224">
        <v>4.0152110358607197E-2</v>
      </c>
      <c r="Y56" s="224">
        <v>3.7358289946423907E-2</v>
      </c>
      <c r="DA56" s="177" t="s">
        <v>302</v>
      </c>
    </row>
    <row r="57" spans="1:105" ht="12" customHeight="1" x14ac:dyDescent="0.25">
      <c r="A57" s="173" t="s">
        <v>93</v>
      </c>
      <c r="B57" s="224">
        <v>8.9548388414535012</v>
      </c>
      <c r="C57" s="224">
        <v>9.1988978854181109</v>
      </c>
      <c r="D57" s="224">
        <v>9.8261572611942984</v>
      </c>
      <c r="E57" s="224">
        <v>9.8978588478929375</v>
      </c>
      <c r="F57" s="224">
        <v>9.1661002014799422</v>
      </c>
      <c r="G57" s="224">
        <v>8.40187134644796</v>
      </c>
      <c r="H57" s="224">
        <v>10.013795991808481</v>
      </c>
      <c r="I57" s="224">
        <v>10.94283495320215</v>
      </c>
      <c r="J57" s="224">
        <v>9.6412997942790657</v>
      </c>
      <c r="K57" s="224">
        <v>8.1499376952877185</v>
      </c>
      <c r="L57" s="224">
        <v>8.5560938709653236</v>
      </c>
      <c r="M57" s="224">
        <v>8.0901496009731684</v>
      </c>
      <c r="N57" s="224">
        <v>7.9521780558685071</v>
      </c>
      <c r="O57" s="224">
        <v>6.9807458936640048</v>
      </c>
      <c r="P57" s="224">
        <v>6.5393824552364412</v>
      </c>
      <c r="Q57" s="224">
        <v>7.0049290530179382</v>
      </c>
      <c r="R57" s="224">
        <v>6.3860676646917511</v>
      </c>
      <c r="S57" s="224">
        <v>6.7384198114399947</v>
      </c>
      <c r="T57" s="224">
        <v>7.5370398591436807</v>
      </c>
      <c r="U57" s="224">
        <v>6.8243709670983428</v>
      </c>
      <c r="V57" s="224">
        <v>6.2254367949907916</v>
      </c>
      <c r="W57" s="224">
        <v>6.4516569783447224</v>
      </c>
      <c r="X57" s="224">
        <v>5.5544659770995821</v>
      </c>
      <c r="Y57" s="224">
        <v>5.167981175005691</v>
      </c>
      <c r="DA57" s="177" t="s">
        <v>303</v>
      </c>
    </row>
    <row r="58" spans="1:105" ht="12" customHeight="1" x14ac:dyDescent="0.25">
      <c r="A58" s="173" t="s">
        <v>94</v>
      </c>
      <c r="B58" s="224">
        <v>0.15439753663417799</v>
      </c>
      <c r="C58" s="224">
        <v>0.15860555375750029</v>
      </c>
      <c r="D58" s="224">
        <v>0.16942063420341669</v>
      </c>
      <c r="E58" s="224">
        <v>0.170656898591312</v>
      </c>
      <c r="F58" s="224">
        <v>0.15804006266413551</v>
      </c>
      <c r="G58" s="224">
        <v>0.14486338190741699</v>
      </c>
      <c r="H58" s="224">
        <v>0.17460102880945391</v>
      </c>
      <c r="I58" s="224">
        <v>0.1891298599923929</v>
      </c>
      <c r="J58" s="224">
        <v>0.16623335880678719</v>
      </c>
      <c r="K58" s="224">
        <v>0.14051959238500461</v>
      </c>
      <c r="L58" s="224">
        <v>0.14752245576687681</v>
      </c>
      <c r="M58" s="224">
        <v>0.13948873804517159</v>
      </c>
      <c r="N58" s="224">
        <v>0.13710986031583061</v>
      </c>
      <c r="O58" s="224">
        <v>0.1203606216631735</v>
      </c>
      <c r="P58" s="224">
        <v>0.11275072171297559</v>
      </c>
      <c r="Q58" s="224">
        <v>0.1207775828501236</v>
      </c>
      <c r="R58" s="224">
        <v>0.1101072988207505</v>
      </c>
      <c r="S58" s="224">
        <v>0.1161824839188737</v>
      </c>
      <c r="T58" s="224">
        <v>0.13262222847997879</v>
      </c>
      <c r="U58" s="224">
        <v>0.1192705912378888</v>
      </c>
      <c r="V58" s="224">
        <v>0.1081452006848882</v>
      </c>
      <c r="W58" s="224">
        <v>0.1114685305404927</v>
      </c>
      <c r="X58" s="224">
        <v>9.5768989187451109E-2</v>
      </c>
      <c r="Y58" s="224">
        <v>8.9105295686501551E-2</v>
      </c>
      <c r="DA58" s="177" t="s">
        <v>304</v>
      </c>
    </row>
    <row r="59" spans="1:105" ht="12" customHeight="1" x14ac:dyDescent="0.25">
      <c r="A59" s="56" t="s">
        <v>95</v>
      </c>
      <c r="B59" s="260">
        <v>0.36042289892598639</v>
      </c>
      <c r="C59" s="260">
        <v>0.3731811368327978</v>
      </c>
      <c r="D59" s="260">
        <v>0.40026459619977511</v>
      </c>
      <c r="E59" s="260">
        <v>0.40546892928023881</v>
      </c>
      <c r="F59" s="260">
        <v>0.37041166364927469</v>
      </c>
      <c r="G59" s="260">
        <v>0.33704624240775038</v>
      </c>
      <c r="H59" s="260">
        <v>0.40010666874377071</v>
      </c>
      <c r="I59" s="260">
        <v>0.43445421601682199</v>
      </c>
      <c r="J59" s="260">
        <v>0.38131234969594308</v>
      </c>
      <c r="K59" s="260">
        <v>0.32783973573653008</v>
      </c>
      <c r="L59" s="260">
        <v>0.35475082734673102</v>
      </c>
      <c r="M59" s="260">
        <v>0.33727607006317162</v>
      </c>
      <c r="N59" s="260">
        <v>0.34025225016939509</v>
      </c>
      <c r="O59" s="260">
        <v>0.30518010549517133</v>
      </c>
      <c r="P59" s="260">
        <v>0.30347274329633273</v>
      </c>
      <c r="Q59" s="260">
        <v>0.3429426984484194</v>
      </c>
      <c r="R59" s="260">
        <v>0.33048576246253047</v>
      </c>
      <c r="S59" s="260">
        <v>0.35573061700981679</v>
      </c>
      <c r="T59" s="260">
        <v>0.40015278448603397</v>
      </c>
      <c r="U59" s="260">
        <v>0.36876233339063608</v>
      </c>
      <c r="V59" s="260">
        <v>0.33688250686376298</v>
      </c>
      <c r="W59" s="260">
        <v>0.30331785235557462</v>
      </c>
      <c r="X59" s="260">
        <v>0.2318225010708688</v>
      </c>
      <c r="Y59" s="260">
        <v>0.2176975637667643</v>
      </c>
      <c r="DA59" s="68" t="s">
        <v>305</v>
      </c>
    </row>
    <row r="60" spans="1:105" ht="12" customHeight="1" x14ac:dyDescent="0.25">
      <c r="A60" s="37" t="s">
        <v>159</v>
      </c>
      <c r="B60" s="226">
        <v>6.8476011911285566E-3</v>
      </c>
      <c r="C60" s="226">
        <v>6.3694562641814952E-3</v>
      </c>
      <c r="D60" s="226">
        <v>1.037165535566183E-2</v>
      </c>
      <c r="E60" s="226">
        <v>6.8222937809548894E-3</v>
      </c>
      <c r="F60" s="226">
        <v>5.0349617205489548E-3</v>
      </c>
      <c r="G60" s="226">
        <v>4.7231528755992871E-3</v>
      </c>
      <c r="H60" s="226">
        <v>4.2996165395257947E-3</v>
      </c>
      <c r="I60" s="226">
        <v>4.2830435282022756E-3</v>
      </c>
      <c r="J60" s="226">
        <v>5.2390230174579082E-3</v>
      </c>
      <c r="K60" s="226">
        <v>6.6672948192624702E-3</v>
      </c>
      <c r="L60" s="226">
        <v>5.65056255438166E-3</v>
      </c>
      <c r="M60" s="226">
        <v>5.571782109679603E-3</v>
      </c>
      <c r="N60" s="226">
        <v>5.7967770853959762E-3</v>
      </c>
      <c r="O60" s="226">
        <v>5.6233024819219704E-3</v>
      </c>
      <c r="P60" s="226">
        <v>4.4096712465511376E-3</v>
      </c>
      <c r="Q60" s="226">
        <v>4.7822150373326936E-3</v>
      </c>
      <c r="R60" s="226">
        <v>3.4393134102158052E-3</v>
      </c>
      <c r="S60" s="226">
        <v>3.5986709054424272E-3</v>
      </c>
      <c r="T60" s="226">
        <v>4.0604275929951601E-3</v>
      </c>
      <c r="U60" s="226">
        <v>3.9083502930309351E-3</v>
      </c>
      <c r="V60" s="226">
        <v>3.416564699116849E-3</v>
      </c>
      <c r="W60" s="226">
        <v>3.9990900610675367E-3</v>
      </c>
      <c r="X60" s="226">
        <v>4.3447072818735642E-3</v>
      </c>
      <c r="Y60" s="226">
        <v>3.8909287549438909E-3</v>
      </c>
      <c r="DA60" s="69" t="s">
        <v>306</v>
      </c>
    </row>
    <row r="61" spans="1:105" ht="12" customHeight="1" x14ac:dyDescent="0.25">
      <c r="A61" s="37" t="s">
        <v>35</v>
      </c>
      <c r="B61" s="226">
        <v>0.19413719865067261</v>
      </c>
      <c r="C61" s="226">
        <v>0.19192665214754659</v>
      </c>
      <c r="D61" s="226">
        <v>0.20749822147139849</v>
      </c>
      <c r="E61" s="226">
        <v>0.2110238036074861</v>
      </c>
      <c r="F61" s="226">
        <v>0.20835079875591489</v>
      </c>
      <c r="G61" s="226">
        <v>0.18660437159435861</v>
      </c>
      <c r="H61" s="226">
        <v>0.20193209541449911</v>
      </c>
      <c r="I61" s="226">
        <v>0.2167715685309575</v>
      </c>
      <c r="J61" s="226">
        <v>0.19893263410847789</v>
      </c>
      <c r="K61" s="226">
        <v>0.15932611405854749</v>
      </c>
      <c r="L61" s="226">
        <v>0.14724274330715881</v>
      </c>
      <c r="M61" s="226">
        <v>0.1404223965366703</v>
      </c>
      <c r="N61" s="226">
        <v>0.13208151727785539</v>
      </c>
      <c r="O61" s="226">
        <v>0.1064652563899213</v>
      </c>
      <c r="P61" s="226">
        <v>9.9502939384609967E-2</v>
      </c>
      <c r="Q61" s="226">
        <v>0.1067289599631778</v>
      </c>
      <c r="R61" s="226">
        <v>9.4682846902487294E-2</v>
      </c>
      <c r="S61" s="226">
        <v>0.1004076142850903</v>
      </c>
      <c r="T61" s="226">
        <v>0.1210201422303098</v>
      </c>
      <c r="U61" s="226">
        <v>0.1144378822489928</v>
      </c>
      <c r="V61" s="226">
        <v>0.1042381648093708</v>
      </c>
      <c r="W61" s="226">
        <v>0.11237238946504829</v>
      </c>
      <c r="X61" s="226">
        <v>8.4222576661788437E-2</v>
      </c>
      <c r="Y61" s="226">
        <v>8.5473595182921219E-2</v>
      </c>
      <c r="DA61" s="69" t="s">
        <v>307</v>
      </c>
    </row>
    <row r="62" spans="1:105" ht="12" customHeight="1" x14ac:dyDescent="0.25">
      <c r="A62" s="37" t="s">
        <v>96</v>
      </c>
      <c r="B62" s="226">
        <v>0</v>
      </c>
      <c r="C62" s="226">
        <v>0</v>
      </c>
      <c r="D62" s="226">
        <v>0</v>
      </c>
      <c r="E62" s="226">
        <v>0</v>
      </c>
      <c r="F62" s="226">
        <v>0</v>
      </c>
      <c r="G62" s="226">
        <v>0</v>
      </c>
      <c r="H62" s="226">
        <v>0</v>
      </c>
      <c r="I62" s="226">
        <v>0</v>
      </c>
      <c r="J62" s="226">
        <v>0</v>
      </c>
      <c r="K62" s="226">
        <v>0</v>
      </c>
      <c r="L62" s="226">
        <v>0</v>
      </c>
      <c r="M62" s="226">
        <v>0</v>
      </c>
      <c r="N62" s="226">
        <v>0</v>
      </c>
      <c r="O62" s="226">
        <v>0</v>
      </c>
      <c r="P62" s="226">
        <v>0</v>
      </c>
      <c r="Q62" s="226">
        <v>0</v>
      </c>
      <c r="R62" s="226">
        <v>0</v>
      </c>
      <c r="S62" s="226">
        <v>0</v>
      </c>
      <c r="T62" s="226">
        <v>0</v>
      </c>
      <c r="U62" s="226">
        <v>0</v>
      </c>
      <c r="V62" s="226">
        <v>0</v>
      </c>
      <c r="W62" s="226">
        <v>0</v>
      </c>
      <c r="X62" s="226">
        <v>0</v>
      </c>
      <c r="Y62" s="226">
        <v>0</v>
      </c>
      <c r="DA62" s="69" t="s">
        <v>308</v>
      </c>
    </row>
    <row r="63" spans="1:105" ht="12" customHeight="1" x14ac:dyDescent="0.25">
      <c r="A63" s="37" t="s">
        <v>78</v>
      </c>
      <c r="B63" s="226">
        <v>0</v>
      </c>
      <c r="C63" s="226">
        <v>0</v>
      </c>
      <c r="D63" s="226">
        <v>0</v>
      </c>
      <c r="E63" s="226">
        <v>0</v>
      </c>
      <c r="F63" s="226">
        <v>0</v>
      </c>
      <c r="G63" s="226">
        <v>0</v>
      </c>
      <c r="H63" s="226">
        <v>0</v>
      </c>
      <c r="I63" s="226">
        <v>0</v>
      </c>
      <c r="J63" s="226">
        <v>0</v>
      </c>
      <c r="K63" s="226">
        <v>0</v>
      </c>
      <c r="L63" s="226">
        <v>3.1440404745495143E-2</v>
      </c>
      <c r="M63" s="226">
        <v>3.3302495953817741E-2</v>
      </c>
      <c r="N63" s="226">
        <v>4.550661353740966E-2</v>
      </c>
      <c r="O63" s="226">
        <v>5.1542682872039898E-2</v>
      </c>
      <c r="P63" s="226">
        <v>7.7856149537033778E-2</v>
      </c>
      <c r="Q63" s="226">
        <v>0.1109544298060831</v>
      </c>
      <c r="R63" s="226">
        <v>0.1297650202409853</v>
      </c>
      <c r="S63" s="226">
        <v>0.14595051122445529</v>
      </c>
      <c r="T63" s="226">
        <v>0.15535991481918729</v>
      </c>
      <c r="U63" s="226">
        <v>0.1522634894598261</v>
      </c>
      <c r="V63" s="226">
        <v>0.14373526183975449</v>
      </c>
      <c r="W63" s="226">
        <v>8.0712747942136787E-2</v>
      </c>
      <c r="X63" s="226">
        <v>2.6136181254656429E-2</v>
      </c>
      <c r="Y63" s="226">
        <v>2.7067623081146162E-2</v>
      </c>
      <c r="DA63" s="69" t="s">
        <v>309</v>
      </c>
    </row>
    <row r="64" spans="1:105" ht="12" customHeight="1" x14ac:dyDescent="0.25">
      <c r="A64" s="37" t="s">
        <v>40</v>
      </c>
      <c r="B64" s="226">
        <v>0.1594380990841853</v>
      </c>
      <c r="C64" s="226">
        <v>0.1748850284210697</v>
      </c>
      <c r="D64" s="226">
        <v>0.1823947193727147</v>
      </c>
      <c r="E64" s="226">
        <v>0.18762283189179771</v>
      </c>
      <c r="F64" s="226">
        <v>0.1570259031728109</v>
      </c>
      <c r="G64" s="226">
        <v>0.14571871793779251</v>
      </c>
      <c r="H64" s="226">
        <v>0.19387495678974581</v>
      </c>
      <c r="I64" s="226">
        <v>0.21339960395766219</v>
      </c>
      <c r="J64" s="226">
        <v>0.17714069257000731</v>
      </c>
      <c r="K64" s="226">
        <v>0.16184632685872011</v>
      </c>
      <c r="L64" s="226">
        <v>0.17041711673969551</v>
      </c>
      <c r="M64" s="226">
        <v>0.15797939546300399</v>
      </c>
      <c r="N64" s="226">
        <v>0.15686734226873411</v>
      </c>
      <c r="O64" s="226">
        <v>0.14154886375128811</v>
      </c>
      <c r="P64" s="226">
        <v>0.12170398312813779</v>
      </c>
      <c r="Q64" s="226">
        <v>0.12047709364182579</v>
      </c>
      <c r="R64" s="226">
        <v>0.10259858190884211</v>
      </c>
      <c r="S64" s="226">
        <v>0.1057738205948288</v>
      </c>
      <c r="T64" s="226">
        <v>0.1197122998435417</v>
      </c>
      <c r="U64" s="226">
        <v>9.8152611388786268E-2</v>
      </c>
      <c r="V64" s="226">
        <v>8.5492515515520756E-2</v>
      </c>
      <c r="W64" s="226">
        <v>0.10623362488732201</v>
      </c>
      <c r="X64" s="226">
        <v>0.1171190358725504</v>
      </c>
      <c r="Y64" s="226">
        <v>0.10126541674775311</v>
      </c>
      <c r="DA64" s="69" t="s">
        <v>310</v>
      </c>
    </row>
    <row r="65" spans="1:105" ht="12" customHeight="1" x14ac:dyDescent="0.25">
      <c r="A65" s="57" t="s">
        <v>220</v>
      </c>
      <c r="B65" s="261">
        <v>15.54240425955259</v>
      </c>
      <c r="C65" s="261">
        <v>16.474420498105079</v>
      </c>
      <c r="D65" s="261">
        <v>17.845642027548671</v>
      </c>
      <c r="E65" s="261">
        <v>18.875154539425282</v>
      </c>
      <c r="F65" s="261">
        <v>16.363873648818259</v>
      </c>
      <c r="G65" s="261">
        <v>14.43082753206013</v>
      </c>
      <c r="H65" s="261">
        <v>15.90570943384048</v>
      </c>
      <c r="I65" s="261">
        <v>17.096644980534592</v>
      </c>
      <c r="J65" s="261">
        <v>15.26716435254108</v>
      </c>
      <c r="K65" s="261">
        <v>13.088473886883021</v>
      </c>
      <c r="L65" s="261">
        <v>12.482171985899541</v>
      </c>
      <c r="M65" s="261">
        <v>11.781636094576211</v>
      </c>
      <c r="N65" s="261">
        <v>11.52636503309296</v>
      </c>
      <c r="O65" s="261">
        <v>9.9594510301044963</v>
      </c>
      <c r="P65" s="261">
        <v>9.2160111988657096</v>
      </c>
      <c r="Q65" s="261">
        <v>9.8281587554022494</v>
      </c>
      <c r="R65" s="261">
        <v>8.8789647632983204</v>
      </c>
      <c r="S65" s="261">
        <v>9.4750013187460702</v>
      </c>
      <c r="T65" s="261">
        <v>11.00965065755374</v>
      </c>
      <c r="U65" s="261">
        <v>9.9883335723500952</v>
      </c>
      <c r="V65" s="261">
        <v>8.9376916684849608</v>
      </c>
      <c r="W65" s="261">
        <v>9.4380394249694124</v>
      </c>
      <c r="X65" s="261">
        <v>7.6560038469452447</v>
      </c>
      <c r="Y65" s="261">
        <v>7.3592450385634116</v>
      </c>
      <c r="DA65" s="70" t="s">
        <v>311</v>
      </c>
    </row>
    <row r="66" spans="1:105" ht="12" customHeight="1" x14ac:dyDescent="0.25">
      <c r="A66" s="18" t="s">
        <v>28</v>
      </c>
      <c r="B66" s="230">
        <v>0</v>
      </c>
      <c r="C66" s="230">
        <v>0</v>
      </c>
      <c r="D66" s="230">
        <v>0</v>
      </c>
      <c r="E66" s="230">
        <v>0</v>
      </c>
      <c r="F66" s="230">
        <v>0</v>
      </c>
      <c r="G66" s="230">
        <v>0.69635592492193787</v>
      </c>
      <c r="H66" s="230">
        <v>2.494434098104837E-2</v>
      </c>
      <c r="I66" s="230">
        <v>0</v>
      </c>
      <c r="J66" s="230">
        <v>0</v>
      </c>
      <c r="K66" s="230">
        <v>0</v>
      </c>
      <c r="L66" s="230">
        <v>0</v>
      </c>
      <c r="M66" s="230">
        <v>0</v>
      </c>
      <c r="N66" s="230">
        <v>0</v>
      </c>
      <c r="O66" s="230">
        <v>0</v>
      </c>
      <c r="P66" s="230">
        <v>0</v>
      </c>
      <c r="Q66" s="230">
        <v>0.14706332298653671</v>
      </c>
      <c r="R66" s="230">
        <v>0.11875035144079001</v>
      </c>
      <c r="S66" s="230">
        <v>0.16968295620592799</v>
      </c>
      <c r="T66" s="230">
        <v>0.2081555388391641</v>
      </c>
      <c r="U66" s="230">
        <v>0.2002630673504858</v>
      </c>
      <c r="V66" s="230">
        <v>8.6739746196824882E-2</v>
      </c>
      <c r="W66" s="230">
        <v>8.0347280599929821E-2</v>
      </c>
      <c r="X66" s="230">
        <v>5.7310640840238868E-2</v>
      </c>
      <c r="Y66" s="230">
        <v>5.3332727948954023E-2</v>
      </c>
      <c r="DA66" s="71" t="s">
        <v>312</v>
      </c>
    </row>
    <row r="67" spans="1:105" ht="12" customHeight="1" x14ac:dyDescent="0.25">
      <c r="A67" s="18" t="s">
        <v>32</v>
      </c>
      <c r="B67" s="230">
        <v>7.5483072672697799E-2</v>
      </c>
      <c r="C67" s="230">
        <v>0.1426347496485425</v>
      </c>
      <c r="D67" s="230">
        <v>0.1779029214734027</v>
      </c>
      <c r="E67" s="230">
        <v>8.7173043014311946E-2</v>
      </c>
      <c r="F67" s="230">
        <v>0.1082355395761328</v>
      </c>
      <c r="G67" s="230">
        <v>8.3277821943108177E-2</v>
      </c>
      <c r="H67" s="230">
        <v>7.1674061981902626E-2</v>
      </c>
      <c r="I67" s="230">
        <v>0.19435180752923531</v>
      </c>
      <c r="J67" s="230">
        <v>1.8181604110590471E-2</v>
      </c>
      <c r="K67" s="230">
        <v>0</v>
      </c>
      <c r="L67" s="230">
        <v>0</v>
      </c>
      <c r="M67" s="230">
        <v>0</v>
      </c>
      <c r="N67" s="230">
        <v>5.0702921700176921E-2</v>
      </c>
      <c r="O67" s="230">
        <v>3.4938468192376268E-2</v>
      </c>
      <c r="P67" s="230">
        <v>3.4104565242513367E-2</v>
      </c>
      <c r="Q67" s="230">
        <v>2.386939761343777E-2</v>
      </c>
      <c r="R67" s="230">
        <v>2.1158685159724529E-2</v>
      </c>
      <c r="S67" s="230">
        <v>2.261721564131506E-2</v>
      </c>
      <c r="T67" s="230">
        <v>1.92977290507035E-2</v>
      </c>
      <c r="U67" s="230">
        <v>1.49531605610796E-2</v>
      </c>
      <c r="V67" s="230">
        <v>1.4148666393023521E-2</v>
      </c>
      <c r="W67" s="230">
        <v>1.3230198860493101E-2</v>
      </c>
      <c r="X67" s="230">
        <v>1.629200613378811E-2</v>
      </c>
      <c r="Y67" s="230">
        <v>9.6674447374425591E-3</v>
      </c>
      <c r="DA67" s="71" t="s">
        <v>313</v>
      </c>
    </row>
    <row r="68" spans="1:105" ht="12" customHeight="1" x14ac:dyDescent="0.25">
      <c r="A68" s="18" t="s">
        <v>35</v>
      </c>
      <c r="B68" s="230">
        <v>5.8492452057405062</v>
      </c>
      <c r="C68" s="230">
        <v>5.4923487644886499</v>
      </c>
      <c r="D68" s="230">
        <v>5.888343166726365</v>
      </c>
      <c r="E68" s="230">
        <v>5.4719027830909468</v>
      </c>
      <c r="F68" s="230">
        <v>5.6689411257736424</v>
      </c>
      <c r="G68" s="230">
        <v>5.3519021818710906</v>
      </c>
      <c r="H68" s="230">
        <v>7.0099011934382522</v>
      </c>
      <c r="I68" s="230">
        <v>7.7651482327594179</v>
      </c>
      <c r="J68" s="230">
        <v>6.8203212139511882</v>
      </c>
      <c r="K68" s="230">
        <v>6.0325977357575127</v>
      </c>
      <c r="L68" s="230">
        <v>6.6285584069136627</v>
      </c>
      <c r="M68" s="230">
        <v>6.3637292990306253</v>
      </c>
      <c r="N68" s="230">
        <v>6.2473277332550028</v>
      </c>
      <c r="O68" s="230">
        <v>5.206384700575847</v>
      </c>
      <c r="P68" s="230">
        <v>5.1991751934621107</v>
      </c>
      <c r="Q68" s="230">
        <v>5.944141976885069</v>
      </c>
      <c r="R68" s="230">
        <v>5.4442039810690144</v>
      </c>
      <c r="S68" s="230">
        <v>5.7269396485529658</v>
      </c>
      <c r="T68" s="230">
        <v>6.7137052470402878</v>
      </c>
      <c r="U68" s="230">
        <v>6.3293757993506894</v>
      </c>
      <c r="V68" s="230">
        <v>5.9030019829715368</v>
      </c>
      <c r="W68" s="230">
        <v>5.432408010306661</v>
      </c>
      <c r="X68" s="230">
        <v>4.2790385362174366</v>
      </c>
      <c r="Y68" s="230">
        <v>3.9884391492334901</v>
      </c>
      <c r="DA68" s="71" t="s">
        <v>314</v>
      </c>
    </row>
    <row r="69" spans="1:105" ht="12" customHeight="1" x14ac:dyDescent="0.25">
      <c r="A69" s="18" t="s">
        <v>36</v>
      </c>
      <c r="B69" s="230">
        <v>9.617675981139385</v>
      </c>
      <c r="C69" s="230">
        <v>10.839436983967881</v>
      </c>
      <c r="D69" s="230">
        <v>11.7793959393489</v>
      </c>
      <c r="E69" s="230">
        <v>13.316078713320019</v>
      </c>
      <c r="F69" s="230">
        <v>10.586696983468491</v>
      </c>
      <c r="G69" s="230">
        <v>8.2992916033239901</v>
      </c>
      <c r="H69" s="230">
        <v>8.799189837439279</v>
      </c>
      <c r="I69" s="230">
        <v>9.1371449402459355</v>
      </c>
      <c r="J69" s="230">
        <v>8.4286615344792999</v>
      </c>
      <c r="K69" s="230">
        <v>7.0558761511255046</v>
      </c>
      <c r="L69" s="230">
        <v>5.8536135789858781</v>
      </c>
      <c r="M69" s="230">
        <v>5.41790679554558</v>
      </c>
      <c r="N69" s="230">
        <v>5.2283343781377773</v>
      </c>
      <c r="O69" s="230">
        <v>4.7181278613362734</v>
      </c>
      <c r="P69" s="230">
        <v>3.982731440161086</v>
      </c>
      <c r="Q69" s="230">
        <v>3.713084057917206</v>
      </c>
      <c r="R69" s="230">
        <v>3.294851745628792</v>
      </c>
      <c r="S69" s="230">
        <v>3.555761498345861</v>
      </c>
      <c r="T69" s="230">
        <v>4.0684921426235823</v>
      </c>
      <c r="U69" s="230">
        <v>3.4437415450878408</v>
      </c>
      <c r="V69" s="230">
        <v>2.9338012729235761</v>
      </c>
      <c r="W69" s="230">
        <v>3.9120539352023278</v>
      </c>
      <c r="X69" s="230">
        <v>3.3033626637537798</v>
      </c>
      <c r="Y69" s="230">
        <v>3.307805716643526</v>
      </c>
      <c r="DA69" s="71" t="s">
        <v>315</v>
      </c>
    </row>
    <row r="70" spans="1:105" ht="12" hidden="1" customHeight="1" x14ac:dyDescent="0.25">
      <c r="A70" s="54"/>
      <c r="B70" s="265"/>
      <c r="C70" s="265"/>
      <c r="D70" s="265"/>
      <c r="E70" s="265"/>
      <c r="F70" s="265"/>
      <c r="G70" s="265"/>
      <c r="H70" s="265"/>
      <c r="I70" s="265"/>
      <c r="J70" s="265"/>
      <c r="K70" s="265"/>
      <c r="L70" s="265"/>
      <c r="M70" s="265"/>
      <c r="N70" s="265"/>
      <c r="O70" s="265"/>
      <c r="P70" s="265"/>
      <c r="Q70" s="265"/>
      <c r="R70" s="265"/>
      <c r="S70" s="265"/>
      <c r="T70" s="265"/>
      <c r="U70" s="265"/>
      <c r="V70" s="265"/>
      <c r="W70" s="265"/>
      <c r="X70" s="265"/>
      <c r="Y70" s="265"/>
      <c r="DA70" s="176"/>
    </row>
    <row r="71" spans="1:105" ht="12" customHeight="1" x14ac:dyDescent="0.25">
      <c r="A71" s="57" t="s">
        <v>226</v>
      </c>
      <c r="B71" s="261">
        <v>66.425843838627699</v>
      </c>
      <c r="C71" s="261">
        <v>68.236242465429385</v>
      </c>
      <c r="D71" s="261">
        <v>72.889171912774003</v>
      </c>
      <c r="E71" s="261">
        <v>73.421045069326837</v>
      </c>
      <c r="F71" s="261">
        <v>67.992953460443601</v>
      </c>
      <c r="G71" s="261">
        <v>62.324002016412059</v>
      </c>
      <c r="H71" s="261">
        <v>75.117912672663365</v>
      </c>
      <c r="I71" s="261">
        <v>81.368594466909371</v>
      </c>
      <c r="J71" s="261">
        <v>71.51792297718481</v>
      </c>
      <c r="K71" s="261">
        <v>60.455190565311788</v>
      </c>
      <c r="L71" s="261">
        <v>63.468004885851329</v>
      </c>
      <c r="M71" s="261">
        <v>60.011690164393038</v>
      </c>
      <c r="N71" s="261">
        <v>58.988234972003582</v>
      </c>
      <c r="O71" s="261">
        <v>51.782276020771043</v>
      </c>
      <c r="P71" s="261">
        <v>48.508298749248141</v>
      </c>
      <c r="Q71" s="261">
        <v>51.961663589348248</v>
      </c>
      <c r="R71" s="261">
        <v>47.371029333775283</v>
      </c>
      <c r="S71" s="261">
        <v>49.984732281477363</v>
      </c>
      <c r="T71" s="261">
        <v>56.765510188152099</v>
      </c>
      <c r="U71" s="261">
        <v>51.313316525770347</v>
      </c>
      <c r="V71" s="261">
        <v>46.526883583719282</v>
      </c>
      <c r="W71" s="261">
        <v>47.95666669312007</v>
      </c>
      <c r="X71" s="261">
        <v>41.202314875149654</v>
      </c>
      <c r="Y71" s="261">
        <v>38.335420276103477</v>
      </c>
      <c r="DA71" s="70" t="s">
        <v>316</v>
      </c>
    </row>
    <row r="72" spans="1:105" ht="12" customHeight="1" x14ac:dyDescent="0.25">
      <c r="A72" s="57" t="s">
        <v>179</v>
      </c>
      <c r="B72" s="261">
        <v>65.079426224007449</v>
      </c>
      <c r="C72" s="261">
        <v>67.305183139638245</v>
      </c>
      <c r="D72" s="261">
        <v>72.190760680693387</v>
      </c>
      <c r="E72" s="261">
        <v>73.196836317060018</v>
      </c>
      <c r="F72" s="261">
        <v>66.846057999988659</v>
      </c>
      <c r="G72" s="261">
        <v>60.836925493533869</v>
      </c>
      <c r="H72" s="261">
        <v>72.22433232911564</v>
      </c>
      <c r="I72" s="261">
        <v>78.304356815044798</v>
      </c>
      <c r="J72" s="261">
        <v>68.895148545853957</v>
      </c>
      <c r="K72" s="261">
        <v>59.253014992183473</v>
      </c>
      <c r="L72" s="261">
        <v>60.618455126778052</v>
      </c>
      <c r="M72" s="261">
        <v>57.247817136617513</v>
      </c>
      <c r="N72" s="261">
        <v>56.360141379639089</v>
      </c>
      <c r="O72" s="261">
        <v>49.348490768140437</v>
      </c>
      <c r="P72" s="261">
        <v>45.954487941590457</v>
      </c>
      <c r="Q72" s="261">
        <v>49.154869677079162</v>
      </c>
      <c r="R72" s="261">
        <v>44.514667426454459</v>
      </c>
      <c r="S72" s="261">
        <v>47.105294147374671</v>
      </c>
      <c r="T72" s="261">
        <v>54.089044727591528</v>
      </c>
      <c r="U72" s="261">
        <v>48.630376262225298</v>
      </c>
      <c r="V72" s="261">
        <v>43.810342807195397</v>
      </c>
      <c r="W72" s="261">
        <v>45.549622403255967</v>
      </c>
      <c r="X72" s="261">
        <v>38.978962784551129</v>
      </c>
      <c r="Y72" s="261">
        <v>36.315024414463963</v>
      </c>
      <c r="DA72" s="70" t="s">
        <v>317</v>
      </c>
    </row>
    <row r="73" spans="1:105" ht="12" customHeight="1" x14ac:dyDescent="0.25">
      <c r="A73" s="60" t="s">
        <v>181</v>
      </c>
      <c r="B73" s="262">
        <v>36.562282718285722</v>
      </c>
      <c r="C73" s="262">
        <v>36.254636341070778</v>
      </c>
      <c r="D73" s="262">
        <v>39.888532301847363</v>
      </c>
      <c r="E73" s="262">
        <v>39.686382337131747</v>
      </c>
      <c r="F73" s="262">
        <v>38.879448343409727</v>
      </c>
      <c r="G73" s="262">
        <v>34.823686810660881</v>
      </c>
      <c r="H73" s="262">
        <v>37.483406717726183</v>
      </c>
      <c r="I73" s="262">
        <v>40.39835386577073</v>
      </c>
      <c r="J73" s="262">
        <v>37.008555810430529</v>
      </c>
      <c r="K73" s="262">
        <v>30.071029815606028</v>
      </c>
      <c r="L73" s="262">
        <v>28.73641832229827</v>
      </c>
      <c r="M73" s="262">
        <v>27.561918979469318</v>
      </c>
      <c r="N73" s="262">
        <v>26.539922361833209</v>
      </c>
      <c r="O73" s="262">
        <v>21.945930603515809</v>
      </c>
      <c r="P73" s="262">
        <v>21.291212979842189</v>
      </c>
      <c r="Q73" s="262">
        <v>23.73320910466521</v>
      </c>
      <c r="R73" s="262">
        <v>21.853559308617129</v>
      </c>
      <c r="S73" s="262">
        <v>23.452830356847219</v>
      </c>
      <c r="T73" s="262">
        <v>27.73620799909132</v>
      </c>
      <c r="U73" s="262">
        <v>26.665257815566939</v>
      </c>
      <c r="V73" s="262">
        <v>24.492306653808079</v>
      </c>
      <c r="W73" s="262">
        <v>23.890583130389931</v>
      </c>
      <c r="X73" s="262">
        <v>16.865745566127099</v>
      </c>
      <c r="Y73" s="262">
        <v>17.088225370934271</v>
      </c>
      <c r="DA73" s="72" t="s">
        <v>318</v>
      </c>
    </row>
    <row r="74" spans="1:105" ht="12" customHeight="1" x14ac:dyDescent="0.25">
      <c r="A74" s="59" t="s">
        <v>31</v>
      </c>
      <c r="B74" s="230">
        <v>0</v>
      </c>
      <c r="C74" s="230">
        <v>0</v>
      </c>
      <c r="D74" s="230">
        <v>0</v>
      </c>
      <c r="E74" s="230">
        <v>0</v>
      </c>
      <c r="F74" s="230">
        <v>0</v>
      </c>
      <c r="G74" s="230">
        <v>0</v>
      </c>
      <c r="H74" s="230">
        <v>0</v>
      </c>
      <c r="I74" s="230">
        <v>0</v>
      </c>
      <c r="J74" s="230">
        <v>0</v>
      </c>
      <c r="K74" s="230">
        <v>0</v>
      </c>
      <c r="L74" s="230">
        <v>0</v>
      </c>
      <c r="M74" s="230">
        <v>0</v>
      </c>
      <c r="N74" s="230">
        <v>0</v>
      </c>
      <c r="O74" s="230">
        <v>0</v>
      </c>
      <c r="P74" s="230">
        <v>0</v>
      </c>
      <c r="Q74" s="230">
        <v>0</v>
      </c>
      <c r="R74" s="230">
        <v>0</v>
      </c>
      <c r="S74" s="230">
        <v>0</v>
      </c>
      <c r="T74" s="230">
        <v>0</v>
      </c>
      <c r="U74" s="230">
        <v>0</v>
      </c>
      <c r="V74" s="230">
        <v>0</v>
      </c>
      <c r="W74" s="230">
        <v>0</v>
      </c>
      <c r="X74" s="230">
        <v>0</v>
      </c>
      <c r="Y74" s="230">
        <v>0</v>
      </c>
      <c r="DA74" s="71" t="s">
        <v>319</v>
      </c>
    </row>
    <row r="75" spans="1:105" ht="12" customHeight="1" x14ac:dyDescent="0.25">
      <c r="A75" s="59" t="s">
        <v>159</v>
      </c>
      <c r="B75" s="230">
        <v>1.259493323019826</v>
      </c>
      <c r="C75" s="230">
        <v>1.1629538420866621</v>
      </c>
      <c r="D75" s="230">
        <v>1.8889123105517229</v>
      </c>
      <c r="E75" s="230">
        <v>1.2530503990405291</v>
      </c>
      <c r="F75" s="230">
        <v>0.92216405790932776</v>
      </c>
      <c r="G75" s="230">
        <v>0.86707084680817148</v>
      </c>
      <c r="H75" s="230">
        <v>0.79230590642347853</v>
      </c>
      <c r="I75" s="230">
        <v>0.78236672026104004</v>
      </c>
      <c r="J75" s="230">
        <v>0.96980312779663236</v>
      </c>
      <c r="K75" s="230">
        <v>1.2362466904880369</v>
      </c>
      <c r="L75" s="230">
        <v>1.0870963311501669</v>
      </c>
      <c r="M75" s="230">
        <v>1.0766817892175331</v>
      </c>
      <c r="N75" s="230">
        <v>1.1332047535249661</v>
      </c>
      <c r="O75" s="230">
        <v>1.1194886504828321</v>
      </c>
      <c r="P75" s="230">
        <v>0.91895800000341132</v>
      </c>
      <c r="Q75" s="230">
        <v>1.037700513657116</v>
      </c>
      <c r="R75" s="230">
        <v>0.78118704992785337</v>
      </c>
      <c r="S75" s="230">
        <v>0.82753014840196981</v>
      </c>
      <c r="T75" s="230">
        <v>0.91918698156421053</v>
      </c>
      <c r="U75" s="230">
        <v>0.89943269306500828</v>
      </c>
      <c r="V75" s="230">
        <v>0.7939040644548635</v>
      </c>
      <c r="W75" s="230">
        <v>0.83845907613346626</v>
      </c>
      <c r="X75" s="230">
        <v>0.84358424984523073</v>
      </c>
      <c r="Y75" s="230">
        <v>0.75970084398136428</v>
      </c>
      <c r="DA75" s="71" t="s">
        <v>320</v>
      </c>
    </row>
    <row r="76" spans="1:105" ht="12" customHeight="1" x14ac:dyDescent="0.25">
      <c r="A76" s="59" t="s">
        <v>32</v>
      </c>
      <c r="B76" s="230">
        <v>0.44976965900375332</v>
      </c>
      <c r="C76" s="230">
        <v>0.88825341466063412</v>
      </c>
      <c r="D76" s="230">
        <v>1.1144030942761829</v>
      </c>
      <c r="E76" s="230">
        <v>0.6026812015208366</v>
      </c>
      <c r="F76" s="230">
        <v>0.71113060643041071</v>
      </c>
      <c r="G76" s="230">
        <v>0.52028323184214065</v>
      </c>
      <c r="H76" s="230">
        <v>0.37135808614343691</v>
      </c>
      <c r="I76" s="230">
        <v>0.96732692629090467</v>
      </c>
      <c r="J76" s="230">
        <v>9.5816635797021446E-2</v>
      </c>
      <c r="K76" s="230">
        <v>0</v>
      </c>
      <c r="L76" s="230">
        <v>0</v>
      </c>
      <c r="M76" s="230">
        <v>0</v>
      </c>
      <c r="N76" s="230">
        <v>0.20453930508245941</v>
      </c>
      <c r="O76" s="230">
        <v>0.13882829894410401</v>
      </c>
      <c r="P76" s="230">
        <v>0.13276318697493211</v>
      </c>
      <c r="Q76" s="230">
        <v>9.0771964831163954E-2</v>
      </c>
      <c r="R76" s="230">
        <v>8.1579890927490503E-2</v>
      </c>
      <c r="S76" s="230">
        <v>8.9001866726577172E-2</v>
      </c>
      <c r="T76" s="230">
        <v>7.6861336224109442E-2</v>
      </c>
      <c r="U76" s="230">
        <v>6.07283327330536E-2</v>
      </c>
      <c r="V76" s="230">
        <v>5.6665921176154481E-2</v>
      </c>
      <c r="W76" s="230">
        <v>5.6005223571621188E-2</v>
      </c>
      <c r="X76" s="230">
        <v>6.0771376700271253E-2</v>
      </c>
      <c r="Y76" s="230">
        <v>3.9482466211965217E-2</v>
      </c>
      <c r="DA76" s="71" t="s">
        <v>321</v>
      </c>
    </row>
    <row r="77" spans="1:105" ht="12" customHeight="1" x14ac:dyDescent="0.25">
      <c r="A77" s="59" t="s">
        <v>35</v>
      </c>
      <c r="B77" s="230">
        <v>34.853019736262141</v>
      </c>
      <c r="C77" s="230">
        <v>34.203429084323481</v>
      </c>
      <c r="D77" s="230">
        <v>36.885216897019447</v>
      </c>
      <c r="E77" s="230">
        <v>37.830650736570391</v>
      </c>
      <c r="F77" s="230">
        <v>37.246153679069998</v>
      </c>
      <c r="G77" s="230">
        <v>33.43633273201057</v>
      </c>
      <c r="H77" s="230">
        <v>36.319742725159273</v>
      </c>
      <c r="I77" s="230">
        <v>38.648660219218783</v>
      </c>
      <c r="J77" s="230">
        <v>35.942936046836877</v>
      </c>
      <c r="K77" s="230">
        <v>28.83478312511799</v>
      </c>
      <c r="L77" s="230">
        <v>27.64932199114811</v>
      </c>
      <c r="M77" s="230">
        <v>26.48523719025178</v>
      </c>
      <c r="N77" s="230">
        <v>25.202178303225779</v>
      </c>
      <c r="O77" s="230">
        <v>20.687613654088871</v>
      </c>
      <c r="P77" s="230">
        <v>20.239491792863848</v>
      </c>
      <c r="Q77" s="230">
        <v>22.60473662617693</v>
      </c>
      <c r="R77" s="230">
        <v>20.990792367761781</v>
      </c>
      <c r="S77" s="230">
        <v>22.53629834171867</v>
      </c>
      <c r="T77" s="230">
        <v>26.740159681302998</v>
      </c>
      <c r="U77" s="230">
        <v>25.705096789768881</v>
      </c>
      <c r="V77" s="230">
        <v>23.64173666817706</v>
      </c>
      <c r="W77" s="230">
        <v>22.996118830684839</v>
      </c>
      <c r="X77" s="230">
        <v>15.961389939581601</v>
      </c>
      <c r="Y77" s="230">
        <v>16.28904206074094</v>
      </c>
      <c r="DA77" s="71" t="s">
        <v>322</v>
      </c>
    </row>
    <row r="78" spans="1:105" ht="12" customHeight="1" x14ac:dyDescent="0.25">
      <c r="A78" s="60" t="s">
        <v>187</v>
      </c>
      <c r="B78" s="262">
        <v>28.51714350572173</v>
      </c>
      <c r="C78" s="262">
        <v>31.05054679856746</v>
      </c>
      <c r="D78" s="262">
        <v>32.302228378846017</v>
      </c>
      <c r="E78" s="262">
        <v>33.510453979928258</v>
      </c>
      <c r="F78" s="262">
        <v>27.966609656578921</v>
      </c>
      <c r="G78" s="262">
        <v>26.013238682872981</v>
      </c>
      <c r="H78" s="262">
        <v>34.740925611389457</v>
      </c>
      <c r="I78" s="262">
        <v>37.906002949274068</v>
      </c>
      <c r="J78" s="262">
        <v>31.88659273542342</v>
      </c>
      <c r="K78" s="262">
        <v>29.181985176577442</v>
      </c>
      <c r="L78" s="262">
        <v>31.882036804479782</v>
      </c>
      <c r="M78" s="262">
        <v>29.685898157148191</v>
      </c>
      <c r="N78" s="262">
        <v>29.820219017805879</v>
      </c>
      <c r="O78" s="262">
        <v>27.402560164624639</v>
      </c>
      <c r="P78" s="262">
        <v>24.663274961748272</v>
      </c>
      <c r="Q78" s="262">
        <v>25.421660572413959</v>
      </c>
      <c r="R78" s="262">
        <v>22.66110811783733</v>
      </c>
      <c r="S78" s="262">
        <v>23.652463790527449</v>
      </c>
      <c r="T78" s="262">
        <v>26.352836728500218</v>
      </c>
      <c r="U78" s="262">
        <v>21.965118446658359</v>
      </c>
      <c r="V78" s="262">
        <v>19.318036153387329</v>
      </c>
      <c r="W78" s="262">
        <v>21.659039272866039</v>
      </c>
      <c r="X78" s="262">
        <v>22.113217218424019</v>
      </c>
      <c r="Y78" s="262">
        <v>19.226799043529692</v>
      </c>
      <c r="DA78" s="72" t="s">
        <v>323</v>
      </c>
    </row>
    <row r="79" spans="1:105" ht="12" customHeight="1" x14ac:dyDescent="0.25">
      <c r="A79" s="57" t="s">
        <v>189</v>
      </c>
      <c r="B79" s="261">
        <f t="shared" ref="B79:Y79" si="1">B80+B84+B95</f>
        <v>21.844036788931902</v>
      </c>
      <c r="C79" s="261">
        <f t="shared" si="1"/>
        <v>17.326248383964852</v>
      </c>
      <c r="D79" s="261">
        <f t="shared" si="1"/>
        <v>18.196262453815201</v>
      </c>
      <c r="E79" s="261">
        <f t="shared" si="1"/>
        <v>18.709201537450951</v>
      </c>
      <c r="F79" s="261">
        <f t="shared" si="1"/>
        <v>16.804190277949978</v>
      </c>
      <c r="G79" s="261">
        <f t="shared" si="1"/>
        <v>15.338891603833218</v>
      </c>
      <c r="H79" s="261">
        <f t="shared" si="1"/>
        <v>18.358344526220488</v>
      </c>
      <c r="I79" s="261">
        <f t="shared" si="1"/>
        <v>18.303224108810355</v>
      </c>
      <c r="J79" s="261">
        <f t="shared" si="1"/>
        <v>16.154648085443874</v>
      </c>
      <c r="K79" s="261">
        <f t="shared" si="1"/>
        <v>13.875565538357304</v>
      </c>
      <c r="L79" s="261">
        <f t="shared" si="1"/>
        <v>13.896804416006585</v>
      </c>
      <c r="M79" s="261">
        <f t="shared" si="1"/>
        <v>13.120464032330187</v>
      </c>
      <c r="N79" s="261">
        <f t="shared" si="1"/>
        <v>12.910236388115676</v>
      </c>
      <c r="O79" s="261">
        <f t="shared" si="1"/>
        <v>11.266628869176014</v>
      </c>
      <c r="P79" s="261">
        <f t="shared" si="1"/>
        <v>10.504171082527137</v>
      </c>
      <c r="Q79" s="261">
        <f t="shared" si="1"/>
        <v>11.213331608191094</v>
      </c>
      <c r="R79" s="261">
        <f t="shared" si="1"/>
        <v>10.144912738481153</v>
      </c>
      <c r="S79" s="261">
        <f t="shared" si="1"/>
        <v>10.759020614441743</v>
      </c>
      <c r="T79" s="261">
        <f t="shared" si="1"/>
        <v>12.454469564674806</v>
      </c>
      <c r="U79" s="261">
        <f t="shared" si="1"/>
        <v>11.247737758742437</v>
      </c>
      <c r="V79" s="261">
        <f t="shared" si="1"/>
        <v>10.105713575779033</v>
      </c>
      <c r="W79" s="261">
        <f t="shared" si="1"/>
        <v>10.577871766144419</v>
      </c>
      <c r="X79" s="261">
        <f t="shared" si="1"/>
        <v>8.8652614023524912</v>
      </c>
      <c r="Y79" s="261">
        <f t="shared" si="1"/>
        <v>8.3317344627200498</v>
      </c>
      <c r="DA79" s="70"/>
    </row>
    <row r="80" spans="1:105" ht="12" customHeight="1" x14ac:dyDescent="0.25">
      <c r="A80" s="60" t="s">
        <v>190</v>
      </c>
      <c r="B80" s="262">
        <v>5.996540564637665</v>
      </c>
      <c r="C80" s="262">
        <v>5.916038636744136</v>
      </c>
      <c r="D80" s="262">
        <v>6.502476746677309</v>
      </c>
      <c r="E80" s="262">
        <v>6.49917208309994</v>
      </c>
      <c r="F80" s="262">
        <v>6.3648983975640592</v>
      </c>
      <c r="G80" s="262">
        <v>5.7070950529632913</v>
      </c>
      <c r="H80" s="262">
        <v>6.1510921694251328</v>
      </c>
      <c r="I80" s="262">
        <v>6.5929636651658932</v>
      </c>
      <c r="J80" s="262">
        <v>6.090367155540414</v>
      </c>
      <c r="K80" s="262">
        <v>4.9532847320235831</v>
      </c>
      <c r="L80" s="262">
        <v>4.7334482058546774</v>
      </c>
      <c r="M80" s="262">
        <v>4.5399852716525633</v>
      </c>
      <c r="N80" s="262">
        <v>4.3576428647451202</v>
      </c>
      <c r="O80" s="262">
        <v>3.60488951115599</v>
      </c>
      <c r="P80" s="262">
        <v>3.4979414024998499</v>
      </c>
      <c r="Q80" s="262">
        <v>3.9033909304034471</v>
      </c>
      <c r="R80" s="262">
        <v>3.5945121634317698</v>
      </c>
      <c r="S80" s="262">
        <v>3.8575442547935488</v>
      </c>
      <c r="T80" s="262">
        <v>4.5640112237611898</v>
      </c>
      <c r="U80" s="262">
        <v>4.3889340397409704</v>
      </c>
      <c r="V80" s="262">
        <v>4.031355850780411</v>
      </c>
      <c r="W80" s="262">
        <v>3.931920964350097</v>
      </c>
      <c r="X80" s="262">
        <v>2.773663646966182</v>
      </c>
      <c r="Y80" s="262">
        <v>2.8120964065945562</v>
      </c>
      <c r="DA80" s="72" t="s">
        <v>324</v>
      </c>
    </row>
    <row r="81" spans="1:105" ht="12" customHeight="1" x14ac:dyDescent="0.25">
      <c r="A81" s="59" t="s">
        <v>31</v>
      </c>
      <c r="B81" s="230">
        <v>0</v>
      </c>
      <c r="C81" s="230">
        <v>0</v>
      </c>
      <c r="D81" s="230">
        <v>0</v>
      </c>
      <c r="E81" s="230">
        <v>0</v>
      </c>
      <c r="F81" s="230">
        <v>0</v>
      </c>
      <c r="G81" s="230">
        <v>0</v>
      </c>
      <c r="H81" s="230">
        <v>0</v>
      </c>
      <c r="I81" s="230">
        <v>0</v>
      </c>
      <c r="J81" s="230">
        <v>0</v>
      </c>
      <c r="K81" s="230">
        <v>0</v>
      </c>
      <c r="L81" s="230">
        <v>0</v>
      </c>
      <c r="M81" s="230">
        <v>0</v>
      </c>
      <c r="N81" s="230">
        <v>0</v>
      </c>
      <c r="O81" s="230">
        <v>0</v>
      </c>
      <c r="P81" s="230">
        <v>0</v>
      </c>
      <c r="Q81" s="230">
        <v>0</v>
      </c>
      <c r="R81" s="230">
        <v>0</v>
      </c>
      <c r="S81" s="230">
        <v>0</v>
      </c>
      <c r="T81" s="230">
        <v>0</v>
      </c>
      <c r="U81" s="230">
        <v>0</v>
      </c>
      <c r="V81" s="230">
        <v>0</v>
      </c>
      <c r="W81" s="230">
        <v>0</v>
      </c>
      <c r="X81" s="230">
        <v>0</v>
      </c>
      <c r="Y81" s="230">
        <v>0</v>
      </c>
      <c r="DA81" s="71" t="s">
        <v>325</v>
      </c>
    </row>
    <row r="82" spans="1:105" ht="12" customHeight="1" x14ac:dyDescent="0.25">
      <c r="A82" s="59" t="s">
        <v>159</v>
      </c>
      <c r="B82" s="230">
        <v>0.20914088116715651</v>
      </c>
      <c r="C82" s="230">
        <v>0.19453727786781869</v>
      </c>
      <c r="D82" s="230">
        <v>0.31677328741857969</v>
      </c>
      <c r="E82" s="230">
        <v>0.20836793690301961</v>
      </c>
      <c r="F82" s="230">
        <v>0.1537788637928785</v>
      </c>
      <c r="G82" s="230">
        <v>0.14425553222488749</v>
      </c>
      <c r="H82" s="230">
        <v>0.13131979603635521</v>
      </c>
      <c r="I82" s="230">
        <v>0.13081361962580659</v>
      </c>
      <c r="J82" s="230">
        <v>0.16001134700217259</v>
      </c>
      <c r="K82" s="230">
        <v>0.2036339258933913</v>
      </c>
      <c r="L82" s="230">
        <v>0.179065954586313</v>
      </c>
      <c r="M82" s="230">
        <v>0.17735047653776401</v>
      </c>
      <c r="N82" s="230">
        <v>0.18750825070028729</v>
      </c>
      <c r="O82" s="230">
        <v>0.18506048339754411</v>
      </c>
      <c r="P82" s="230">
        <v>0.15192328676432709</v>
      </c>
      <c r="Q82" s="230">
        <v>0.17132543271774639</v>
      </c>
      <c r="R82" s="230">
        <v>0.12897248794014449</v>
      </c>
      <c r="S82" s="230">
        <v>0.1366314673550314</v>
      </c>
      <c r="T82" s="230">
        <v>0.15167313066820459</v>
      </c>
      <c r="U82" s="230">
        <v>0.14837889787135669</v>
      </c>
      <c r="V82" s="230">
        <v>0.13097711781809049</v>
      </c>
      <c r="W82" s="230">
        <v>0.1383181540737792</v>
      </c>
      <c r="X82" s="230">
        <v>0.13923371381439531</v>
      </c>
      <c r="Y82" s="230">
        <v>0.12530847731037709</v>
      </c>
      <c r="DA82" s="71" t="s">
        <v>326</v>
      </c>
    </row>
    <row r="83" spans="1:105" ht="12" customHeight="1" x14ac:dyDescent="0.25">
      <c r="A83" s="59" t="s">
        <v>35</v>
      </c>
      <c r="B83" s="230">
        <v>5.7873996834705084</v>
      </c>
      <c r="C83" s="230">
        <v>5.7215013588763171</v>
      </c>
      <c r="D83" s="230">
        <v>6.185703459258729</v>
      </c>
      <c r="E83" s="230">
        <v>6.2908041461969209</v>
      </c>
      <c r="F83" s="230">
        <v>6.2111195337711811</v>
      </c>
      <c r="G83" s="230">
        <v>5.5628395207384038</v>
      </c>
      <c r="H83" s="230">
        <v>6.0197723733887774</v>
      </c>
      <c r="I83" s="230">
        <v>6.4621500455400867</v>
      </c>
      <c r="J83" s="230">
        <v>5.9303558085382413</v>
      </c>
      <c r="K83" s="230">
        <v>4.7496508061301919</v>
      </c>
      <c r="L83" s="230">
        <v>4.5543822512683638</v>
      </c>
      <c r="M83" s="230">
        <v>4.3626347951147997</v>
      </c>
      <c r="N83" s="230">
        <v>4.1701346140448328</v>
      </c>
      <c r="O83" s="230">
        <v>3.4198290277584462</v>
      </c>
      <c r="P83" s="230">
        <v>3.3460181157355229</v>
      </c>
      <c r="Q83" s="230">
        <v>3.7320654976857011</v>
      </c>
      <c r="R83" s="230">
        <v>3.4655396754916259</v>
      </c>
      <c r="S83" s="230">
        <v>3.7209127874385168</v>
      </c>
      <c r="T83" s="230">
        <v>4.412338093092985</v>
      </c>
      <c r="U83" s="230">
        <v>4.2405551418696126</v>
      </c>
      <c r="V83" s="230">
        <v>3.900378732962321</v>
      </c>
      <c r="W83" s="230">
        <v>3.793602810276318</v>
      </c>
      <c r="X83" s="230">
        <v>2.6344299331517869</v>
      </c>
      <c r="Y83" s="230">
        <v>2.6867879292841792</v>
      </c>
      <c r="DA83" s="71" t="s">
        <v>327</v>
      </c>
    </row>
    <row r="84" spans="1:105" ht="12" customHeight="1" x14ac:dyDescent="0.25">
      <c r="A84" s="60" t="s">
        <v>195</v>
      </c>
      <c r="B84" s="262">
        <v>11.112178924749481</v>
      </c>
      <c r="C84" s="262">
        <v>6.2161180886366463</v>
      </c>
      <c r="D84" s="262">
        <v>6.2766559561416511</v>
      </c>
      <c r="E84" s="262">
        <v>6.6376245727693979</v>
      </c>
      <c r="F84" s="262">
        <v>5.7756168865048254</v>
      </c>
      <c r="G84" s="262">
        <v>5.3039453667312459</v>
      </c>
      <c r="H84" s="262">
        <v>6.4491591400026227</v>
      </c>
      <c r="I84" s="262">
        <v>5.3722845009988252</v>
      </c>
      <c r="J84" s="262">
        <v>4.8031959646519056</v>
      </c>
      <c r="K84" s="262">
        <v>4.1154390549327156</v>
      </c>
      <c r="L84" s="262">
        <v>3.9117633283049691</v>
      </c>
      <c r="M84" s="262">
        <v>3.6906327194922262</v>
      </c>
      <c r="N84" s="262">
        <v>3.6183245078770261</v>
      </c>
      <c r="O84" s="262">
        <v>3.1318756312117579</v>
      </c>
      <c r="P84" s="262">
        <v>2.9288661938318099</v>
      </c>
      <c r="Q84" s="262">
        <v>3.1127981104942641</v>
      </c>
      <c r="R84" s="262">
        <v>2.80909496366219</v>
      </c>
      <c r="S84" s="262">
        <v>2.9962762403508609</v>
      </c>
      <c r="T84" s="262">
        <v>3.5420316021038269</v>
      </c>
      <c r="U84" s="262">
        <v>3.2352306691685868</v>
      </c>
      <c r="V84" s="262">
        <v>2.8872967052093772</v>
      </c>
      <c r="W84" s="262">
        <v>3.072922115588721</v>
      </c>
      <c r="X84" s="262">
        <v>2.441807757208315</v>
      </c>
      <c r="Y84" s="262">
        <v>2.3482832645854441</v>
      </c>
      <c r="DA84" s="72" t="s">
        <v>328</v>
      </c>
    </row>
    <row r="85" spans="1:105" ht="12" customHeight="1" x14ac:dyDescent="0.25">
      <c r="A85" s="64" t="s">
        <v>28</v>
      </c>
      <c r="B85" s="229">
        <v>0</v>
      </c>
      <c r="C85" s="229">
        <v>0</v>
      </c>
      <c r="D85" s="229">
        <v>0</v>
      </c>
      <c r="E85" s="229">
        <v>0</v>
      </c>
      <c r="F85" s="229">
        <v>0</v>
      </c>
      <c r="G85" s="229">
        <v>0.17629023942429869</v>
      </c>
      <c r="H85" s="229">
        <v>5.816659432985918E-3</v>
      </c>
      <c r="I85" s="229">
        <v>0</v>
      </c>
      <c r="J85" s="229">
        <v>0</v>
      </c>
      <c r="K85" s="229">
        <v>0</v>
      </c>
      <c r="L85" s="229">
        <v>0</v>
      </c>
      <c r="M85" s="229">
        <v>0</v>
      </c>
      <c r="N85" s="229">
        <v>0</v>
      </c>
      <c r="O85" s="229">
        <v>0</v>
      </c>
      <c r="P85" s="229">
        <v>0</v>
      </c>
      <c r="Q85" s="229">
        <v>4.2172440983025063E-2</v>
      </c>
      <c r="R85" s="229">
        <v>3.4205957026571122E-2</v>
      </c>
      <c r="S85" s="229">
        <v>4.894079769113354E-2</v>
      </c>
      <c r="T85" s="229">
        <v>5.855981750814452E-2</v>
      </c>
      <c r="U85" s="229">
        <v>5.5624027743043217E-2</v>
      </c>
      <c r="V85" s="229">
        <v>2.4152945684947649E-2</v>
      </c>
      <c r="W85" s="229">
        <v>2.2293697943864162E-2</v>
      </c>
      <c r="X85" s="229">
        <v>1.632204300658285E-2</v>
      </c>
      <c r="Y85" s="229">
        <v>1.523469814179655E-2</v>
      </c>
      <c r="DA85" s="73" t="s">
        <v>329</v>
      </c>
    </row>
    <row r="86" spans="1:105" ht="12" customHeight="1" x14ac:dyDescent="0.25">
      <c r="A86" s="64" t="s">
        <v>30</v>
      </c>
      <c r="B86" s="229">
        <v>0</v>
      </c>
      <c r="C86" s="229">
        <v>0</v>
      </c>
      <c r="D86" s="229">
        <v>0</v>
      </c>
      <c r="E86" s="229">
        <v>0</v>
      </c>
      <c r="F86" s="229">
        <v>0</v>
      </c>
      <c r="G86" s="229">
        <v>0</v>
      </c>
      <c r="H86" s="229">
        <v>0</v>
      </c>
      <c r="I86" s="229">
        <v>0</v>
      </c>
      <c r="J86" s="229">
        <v>0</v>
      </c>
      <c r="K86" s="229">
        <v>0</v>
      </c>
      <c r="L86" s="229">
        <v>0</v>
      </c>
      <c r="M86" s="229">
        <v>0</v>
      </c>
      <c r="N86" s="229">
        <v>0</v>
      </c>
      <c r="O86" s="229">
        <v>0</v>
      </c>
      <c r="P86" s="229">
        <v>0</v>
      </c>
      <c r="Q86" s="229">
        <v>0</v>
      </c>
      <c r="R86" s="229">
        <v>0</v>
      </c>
      <c r="S86" s="229">
        <v>0</v>
      </c>
      <c r="T86" s="229">
        <v>0</v>
      </c>
      <c r="U86" s="229">
        <v>0</v>
      </c>
      <c r="V86" s="229">
        <v>0</v>
      </c>
      <c r="W86" s="229">
        <v>0</v>
      </c>
      <c r="X86" s="229">
        <v>0</v>
      </c>
      <c r="Y86" s="229">
        <v>0</v>
      </c>
      <c r="DA86" s="73" t="s">
        <v>330</v>
      </c>
    </row>
    <row r="87" spans="1:105" ht="12" customHeight="1" x14ac:dyDescent="0.25">
      <c r="A87" s="64" t="s">
        <v>31</v>
      </c>
      <c r="B87" s="229">
        <v>0</v>
      </c>
      <c r="C87" s="229">
        <v>0</v>
      </c>
      <c r="D87" s="229">
        <v>0</v>
      </c>
      <c r="E87" s="229">
        <v>0</v>
      </c>
      <c r="F87" s="229">
        <v>0</v>
      </c>
      <c r="G87" s="229">
        <v>0</v>
      </c>
      <c r="H87" s="229">
        <v>0</v>
      </c>
      <c r="I87" s="229">
        <v>0</v>
      </c>
      <c r="J87" s="229">
        <v>0</v>
      </c>
      <c r="K87" s="229">
        <v>0</v>
      </c>
      <c r="L87" s="229">
        <v>0</v>
      </c>
      <c r="M87" s="229">
        <v>0</v>
      </c>
      <c r="N87" s="229">
        <v>0</v>
      </c>
      <c r="O87" s="229">
        <v>0</v>
      </c>
      <c r="P87" s="229">
        <v>0</v>
      </c>
      <c r="Q87" s="229">
        <v>0</v>
      </c>
      <c r="R87" s="229">
        <v>0</v>
      </c>
      <c r="S87" s="229">
        <v>0</v>
      </c>
      <c r="T87" s="229">
        <v>0</v>
      </c>
      <c r="U87" s="229">
        <v>0</v>
      </c>
      <c r="V87" s="229">
        <v>0</v>
      </c>
      <c r="W87" s="229">
        <v>0</v>
      </c>
      <c r="X87" s="229">
        <v>0</v>
      </c>
      <c r="Y87" s="229">
        <v>0</v>
      </c>
      <c r="DA87" s="73" t="s">
        <v>331</v>
      </c>
    </row>
    <row r="88" spans="1:105" ht="12" customHeight="1" x14ac:dyDescent="0.25">
      <c r="A88" s="64" t="s">
        <v>159</v>
      </c>
      <c r="B88" s="229">
        <v>2.3208335145524169E-2</v>
      </c>
      <c r="C88" s="229">
        <v>4.6957451003656787E-2</v>
      </c>
      <c r="D88" s="229">
        <v>8.2953812046127312E-2</v>
      </c>
      <c r="E88" s="229">
        <v>5.0214321151291277E-2</v>
      </c>
      <c r="F88" s="229">
        <v>3.8826669346953398E-2</v>
      </c>
      <c r="G88" s="229">
        <v>3.6160124363228359E-2</v>
      </c>
      <c r="H88" s="229">
        <v>3.6698848557066253E-2</v>
      </c>
      <c r="I88" s="229">
        <v>4.8248241114099623E-2</v>
      </c>
      <c r="J88" s="229">
        <v>5.6325425348796497E-2</v>
      </c>
      <c r="K88" s="229">
        <v>7.8594549982051634E-2</v>
      </c>
      <c r="L88" s="229">
        <v>7.9205589714218663E-2</v>
      </c>
      <c r="M88" s="229">
        <v>7.8552994223824169E-2</v>
      </c>
      <c r="N88" s="229">
        <v>8.4819253342500581E-2</v>
      </c>
      <c r="O88" s="229">
        <v>8.4776605500398866E-2</v>
      </c>
      <c r="P88" s="229">
        <v>6.9738661335435756E-2</v>
      </c>
      <c r="Q88" s="229">
        <v>8.053319487419594E-2</v>
      </c>
      <c r="R88" s="229">
        <v>6.0064275538595072E-2</v>
      </c>
      <c r="S88" s="229">
        <v>6.2423121172347849E-2</v>
      </c>
      <c r="T88" s="229">
        <v>6.6819418492150146E-2</v>
      </c>
      <c r="U88" s="229">
        <v>6.3308305176547883E-2</v>
      </c>
      <c r="V88" s="229">
        <v>5.6807064315369339E-2</v>
      </c>
      <c r="W88" s="229">
        <v>5.6561308380830913E-2</v>
      </c>
      <c r="X88" s="229">
        <v>6.6287557320362039E-2</v>
      </c>
      <c r="Y88" s="229">
        <v>5.4686345237121563E-2</v>
      </c>
      <c r="DA88" s="73" t="s">
        <v>332</v>
      </c>
    </row>
    <row r="89" spans="1:105" ht="12" customHeight="1" x14ac:dyDescent="0.25">
      <c r="A89" s="64" t="s">
        <v>32</v>
      </c>
      <c r="B89" s="229">
        <v>8.0348109484582996E-3</v>
      </c>
      <c r="C89" s="229">
        <v>3.4770930399964713E-2</v>
      </c>
      <c r="D89" s="229">
        <v>4.7446507553828461E-2</v>
      </c>
      <c r="E89" s="229">
        <v>2.341445706970402E-2</v>
      </c>
      <c r="F89" s="229">
        <v>2.90274380232638E-2</v>
      </c>
      <c r="G89" s="229">
        <v>2.103548599195575E-2</v>
      </c>
      <c r="H89" s="229">
        <v>1.667592063281563E-2</v>
      </c>
      <c r="I89" s="229">
        <v>5.7833807348091647E-2</v>
      </c>
      <c r="J89" s="229">
        <v>5.3950963826701953E-3</v>
      </c>
      <c r="K89" s="229">
        <v>0</v>
      </c>
      <c r="L89" s="229">
        <v>0</v>
      </c>
      <c r="M89" s="229">
        <v>0</v>
      </c>
      <c r="N89" s="229">
        <v>1.4842266433892731E-2</v>
      </c>
      <c r="O89" s="229">
        <v>1.019228878399293E-2</v>
      </c>
      <c r="P89" s="229">
        <v>9.7677155229416272E-3</v>
      </c>
      <c r="Q89" s="229">
        <v>6.8295489609030424E-3</v>
      </c>
      <c r="R89" s="229">
        <v>6.0810940205434346E-3</v>
      </c>
      <c r="S89" s="229">
        <v>6.5087585363572372E-3</v>
      </c>
      <c r="T89" s="229">
        <v>5.4168167921261976E-3</v>
      </c>
      <c r="U89" s="229">
        <v>4.1440097203260277E-3</v>
      </c>
      <c r="V89" s="229">
        <v>3.9309150990010922E-3</v>
      </c>
      <c r="W89" s="229">
        <v>3.66271816114511E-3</v>
      </c>
      <c r="X89" s="229">
        <v>4.629563205045888E-3</v>
      </c>
      <c r="Y89" s="229">
        <v>2.755357485986105E-3</v>
      </c>
      <c r="DA89" s="73" t="s">
        <v>333</v>
      </c>
    </row>
    <row r="90" spans="1:105" ht="12" customHeight="1" x14ac:dyDescent="0.25">
      <c r="A90" s="64" t="s">
        <v>33</v>
      </c>
      <c r="B90" s="229">
        <v>8.2892005238565236</v>
      </c>
      <c r="C90" s="229">
        <v>0.75875892176335336</v>
      </c>
      <c r="D90" s="229">
        <v>0</v>
      </c>
      <c r="E90" s="229">
        <v>8.5730596831708542E-2</v>
      </c>
      <c r="F90" s="229">
        <v>4.0529381670688432E-2</v>
      </c>
      <c r="G90" s="229">
        <v>0.45135043687753401</v>
      </c>
      <c r="H90" s="229">
        <v>4.9519389562155132E-2</v>
      </c>
      <c r="I90" s="229">
        <v>0</v>
      </c>
      <c r="J90" s="229">
        <v>0</v>
      </c>
      <c r="K90" s="229">
        <v>0</v>
      </c>
      <c r="L90" s="229">
        <v>0</v>
      </c>
      <c r="M90" s="229">
        <v>0</v>
      </c>
      <c r="N90" s="229">
        <v>0</v>
      </c>
      <c r="O90" s="229">
        <v>0</v>
      </c>
      <c r="P90" s="229">
        <v>0</v>
      </c>
      <c r="Q90" s="229">
        <v>0</v>
      </c>
      <c r="R90" s="229">
        <v>0</v>
      </c>
      <c r="S90" s="229">
        <v>0</v>
      </c>
      <c r="T90" s="229">
        <v>0.15206306661131419</v>
      </c>
      <c r="U90" s="229">
        <v>0.19162239611640111</v>
      </c>
      <c r="V90" s="229">
        <v>0.15512463158368481</v>
      </c>
      <c r="W90" s="229">
        <v>0.18784901646318061</v>
      </c>
      <c r="X90" s="229">
        <v>0</v>
      </c>
      <c r="Y90" s="229">
        <v>0</v>
      </c>
      <c r="DA90" s="73" t="s">
        <v>334</v>
      </c>
    </row>
    <row r="91" spans="1:105" ht="12" customHeight="1" x14ac:dyDescent="0.25">
      <c r="A91" s="64" t="s">
        <v>35</v>
      </c>
      <c r="B91" s="229">
        <v>0.6287276710201084</v>
      </c>
      <c r="C91" s="229">
        <v>1.352028135695563</v>
      </c>
      <c r="D91" s="229">
        <v>1.5858092156992589</v>
      </c>
      <c r="E91" s="229">
        <v>1.4841469808965151</v>
      </c>
      <c r="F91" s="229">
        <v>1.535244044418441</v>
      </c>
      <c r="G91" s="229">
        <v>1.365111149984181</v>
      </c>
      <c r="H91" s="229">
        <v>1.646934596751733</v>
      </c>
      <c r="I91" s="229">
        <v>2.333348483979667</v>
      </c>
      <c r="J91" s="229">
        <v>2.0436592918619221</v>
      </c>
      <c r="K91" s="229">
        <v>1.7946428102840259</v>
      </c>
      <c r="L91" s="229">
        <v>1.972179010391925</v>
      </c>
      <c r="M91" s="229">
        <v>1.891704458308789</v>
      </c>
      <c r="N91" s="229">
        <v>1.8467077925300011</v>
      </c>
      <c r="O91" s="229">
        <v>1.533701243659179</v>
      </c>
      <c r="P91" s="229">
        <v>1.5036667330805411</v>
      </c>
      <c r="Q91" s="229">
        <v>1.717419511742412</v>
      </c>
      <c r="R91" s="229">
        <v>1.580025460801582</v>
      </c>
      <c r="S91" s="229">
        <v>1.664248915637998</v>
      </c>
      <c r="T91" s="229">
        <v>1.9029915848773029</v>
      </c>
      <c r="U91" s="229">
        <v>1.7712721968406659</v>
      </c>
      <c r="V91" s="229">
        <v>1.6561045147241731</v>
      </c>
      <c r="W91" s="229">
        <v>1.5186796217640279</v>
      </c>
      <c r="X91" s="229">
        <v>1.2278584550311911</v>
      </c>
      <c r="Y91" s="229">
        <v>1.147904821842811</v>
      </c>
      <c r="DA91" s="73" t="s">
        <v>335</v>
      </c>
    </row>
    <row r="92" spans="1:105" ht="12" customHeight="1" x14ac:dyDescent="0.25">
      <c r="A92" s="64" t="s">
        <v>36</v>
      </c>
      <c r="B92" s="229">
        <v>1.104289541455296</v>
      </c>
      <c r="C92" s="229">
        <v>2.8502596041193828</v>
      </c>
      <c r="D92" s="229">
        <v>3.3886827788065101</v>
      </c>
      <c r="E92" s="229">
        <v>3.858024350188161</v>
      </c>
      <c r="F92" s="229">
        <v>3.0625700280765571</v>
      </c>
      <c r="G92" s="229">
        <v>2.2612622969939769</v>
      </c>
      <c r="H92" s="229">
        <v>2.2082956366658131</v>
      </c>
      <c r="I92" s="229">
        <v>2.9328539685569668</v>
      </c>
      <c r="J92" s="229">
        <v>2.6978161510585181</v>
      </c>
      <c r="K92" s="229">
        <v>2.242201694666639</v>
      </c>
      <c r="L92" s="229">
        <v>1.860378728198824</v>
      </c>
      <c r="M92" s="229">
        <v>1.720375266959612</v>
      </c>
      <c r="N92" s="229">
        <v>1.6508868871562279</v>
      </c>
      <c r="O92" s="229">
        <v>1.484650713774484</v>
      </c>
      <c r="P92" s="229">
        <v>1.2304054122129759</v>
      </c>
      <c r="Q92" s="229">
        <v>1.1459668908435101</v>
      </c>
      <c r="R92" s="229">
        <v>1.021446548089131</v>
      </c>
      <c r="S92" s="229">
        <v>1.103769450931926</v>
      </c>
      <c r="T92" s="229">
        <v>1.231850912667972</v>
      </c>
      <c r="U92" s="229">
        <v>1.0294494930484051</v>
      </c>
      <c r="V92" s="229">
        <v>0.87921598481576047</v>
      </c>
      <c r="W92" s="229">
        <v>1.1682308990319461</v>
      </c>
      <c r="X92" s="229">
        <v>1.012531245595877</v>
      </c>
      <c r="Y92" s="229">
        <v>1.016934482395301</v>
      </c>
      <c r="DA92" s="73" t="s">
        <v>336</v>
      </c>
    </row>
    <row r="93" spans="1:105" ht="12" customHeight="1" x14ac:dyDescent="0.25">
      <c r="A93" s="64" t="s">
        <v>38</v>
      </c>
      <c r="B93" s="229">
        <v>0</v>
      </c>
      <c r="C93" s="229">
        <v>0</v>
      </c>
      <c r="D93" s="229">
        <v>0</v>
      </c>
      <c r="E93" s="229">
        <v>0</v>
      </c>
      <c r="F93" s="229">
        <v>0</v>
      </c>
      <c r="G93" s="229">
        <v>0</v>
      </c>
      <c r="H93" s="229">
        <v>0</v>
      </c>
      <c r="I93" s="229">
        <v>0</v>
      </c>
      <c r="J93" s="229">
        <v>0</v>
      </c>
      <c r="K93" s="229">
        <v>0</v>
      </c>
      <c r="L93" s="229">
        <v>0</v>
      </c>
      <c r="M93" s="229">
        <v>0</v>
      </c>
      <c r="N93" s="229">
        <v>2.1068308414404449E-2</v>
      </c>
      <c r="O93" s="229">
        <v>1.8554779493702982E-2</v>
      </c>
      <c r="P93" s="229">
        <v>0.1152876716799164</v>
      </c>
      <c r="Q93" s="229">
        <v>0.119876523090218</v>
      </c>
      <c r="R93" s="229">
        <v>0.10727162818576701</v>
      </c>
      <c r="S93" s="229">
        <v>0.1103851963810993</v>
      </c>
      <c r="T93" s="229">
        <v>0.1243299851548163</v>
      </c>
      <c r="U93" s="229">
        <v>0.1198102405231974</v>
      </c>
      <c r="V93" s="229">
        <v>0.1119606489864399</v>
      </c>
      <c r="W93" s="229">
        <v>0.11564485384372671</v>
      </c>
      <c r="X93" s="229">
        <v>0.1141788930492582</v>
      </c>
      <c r="Y93" s="229">
        <v>0.11076755948242729</v>
      </c>
      <c r="DA93" s="73" t="s">
        <v>337</v>
      </c>
    </row>
    <row r="94" spans="1:105" ht="12" customHeight="1" x14ac:dyDescent="0.25">
      <c r="A94" s="64" t="s">
        <v>39</v>
      </c>
      <c r="B94" s="229">
        <v>1.058718042323572</v>
      </c>
      <c r="C94" s="229">
        <v>1.1733430456547249</v>
      </c>
      <c r="D94" s="229">
        <v>1.171763642035927</v>
      </c>
      <c r="E94" s="229">
        <v>1.1360938666320179</v>
      </c>
      <c r="F94" s="229">
        <v>1.069419324968921</v>
      </c>
      <c r="G94" s="229">
        <v>0.9927356330960716</v>
      </c>
      <c r="H94" s="229">
        <v>2.4852180884000541</v>
      </c>
      <c r="I94" s="229">
        <v>0</v>
      </c>
      <c r="J94" s="229">
        <v>0</v>
      </c>
      <c r="K94" s="229">
        <v>0</v>
      </c>
      <c r="L94" s="229">
        <v>0</v>
      </c>
      <c r="M94" s="229">
        <v>0</v>
      </c>
      <c r="N94" s="229">
        <v>0</v>
      </c>
      <c r="O94" s="229">
        <v>0</v>
      </c>
      <c r="P94" s="229">
        <v>0</v>
      </c>
      <c r="Q94" s="229">
        <v>0</v>
      </c>
      <c r="R94" s="229">
        <v>0</v>
      </c>
      <c r="S94" s="229">
        <v>0</v>
      </c>
      <c r="T94" s="229">
        <v>0</v>
      </c>
      <c r="U94" s="229">
        <v>0</v>
      </c>
      <c r="V94" s="229">
        <v>0</v>
      </c>
      <c r="W94" s="229">
        <v>0</v>
      </c>
      <c r="X94" s="229">
        <v>0</v>
      </c>
      <c r="Y94" s="229">
        <v>0</v>
      </c>
      <c r="DA94" s="73" t="s">
        <v>338</v>
      </c>
    </row>
    <row r="95" spans="1:105" ht="12" customHeight="1" x14ac:dyDescent="0.25">
      <c r="A95" s="61" t="s">
        <v>207</v>
      </c>
      <c r="B95" s="263">
        <v>4.7353172995447572</v>
      </c>
      <c r="C95" s="263">
        <v>5.1940916585840711</v>
      </c>
      <c r="D95" s="263">
        <v>5.4171297509962431</v>
      </c>
      <c r="E95" s="263">
        <v>5.5724048815816154</v>
      </c>
      <c r="F95" s="263">
        <v>4.6636749938810951</v>
      </c>
      <c r="G95" s="263">
        <v>4.3278511841386802</v>
      </c>
      <c r="H95" s="263">
        <v>5.7580932167927346</v>
      </c>
      <c r="I95" s="263">
        <v>6.3379759426456346</v>
      </c>
      <c r="J95" s="263">
        <v>5.2610849652515546</v>
      </c>
      <c r="K95" s="263">
        <v>4.8068417514010067</v>
      </c>
      <c r="L95" s="263">
        <v>5.25159288184694</v>
      </c>
      <c r="M95" s="263">
        <v>4.8898460411853968</v>
      </c>
      <c r="N95" s="263">
        <v>4.9342690154935296</v>
      </c>
      <c r="O95" s="263">
        <v>4.5298637268082667</v>
      </c>
      <c r="P95" s="263">
        <v>4.077363486195476</v>
      </c>
      <c r="Q95" s="263">
        <v>4.1971425672933833</v>
      </c>
      <c r="R95" s="263">
        <v>3.7413056113871939</v>
      </c>
      <c r="S95" s="263">
        <v>3.905200119297334</v>
      </c>
      <c r="T95" s="263">
        <v>4.3484267388097892</v>
      </c>
      <c r="U95" s="263">
        <v>3.62357304983288</v>
      </c>
      <c r="V95" s="263">
        <v>3.1870610197892448</v>
      </c>
      <c r="W95" s="263">
        <v>3.5730286862056011</v>
      </c>
      <c r="X95" s="263">
        <v>3.6497899981779929</v>
      </c>
      <c r="Y95" s="263">
        <v>3.17135479154005</v>
      </c>
      <c r="DA95" s="74" t="s">
        <v>339</v>
      </c>
    </row>
    <row r="96" spans="1:105" ht="12" hidden="1" customHeight="1" x14ac:dyDescent="0.25"/>
    <row r="98" spans="1:105" ht="15" customHeight="1" x14ac:dyDescent="0.25">
      <c r="A98" s="32" t="s">
        <v>340</v>
      </c>
      <c r="B98" s="257"/>
      <c r="C98" s="257"/>
      <c r="D98" s="257"/>
      <c r="E98" s="257"/>
      <c r="F98" s="257"/>
      <c r="G98" s="257"/>
      <c r="H98" s="257"/>
      <c r="I98" s="257"/>
      <c r="J98" s="257"/>
      <c r="K98" s="257"/>
      <c r="L98" s="257"/>
      <c r="M98" s="257"/>
      <c r="N98" s="257"/>
      <c r="O98" s="257"/>
      <c r="P98" s="257"/>
      <c r="Q98" s="257"/>
      <c r="R98" s="257"/>
      <c r="S98" s="257"/>
      <c r="T98" s="257"/>
      <c r="U98" s="257"/>
      <c r="V98" s="257"/>
      <c r="W98" s="257"/>
      <c r="X98" s="257"/>
      <c r="Y98" s="257"/>
      <c r="DA98" s="88"/>
    </row>
    <row r="100" spans="1:105" ht="12" customHeight="1" x14ac:dyDescent="0.25">
      <c r="A100" s="35" t="s">
        <v>43</v>
      </c>
      <c r="B100" s="232">
        <f t="shared" ref="B100:Y100" si="2">SUM(B$101:B$105,B$109:B$110,B$112:B$114,B$107,B$106)</f>
        <v>1.0000000000000004</v>
      </c>
      <c r="C100" s="232">
        <f t="shared" si="2"/>
        <v>1.0000000000000004</v>
      </c>
      <c r="D100" s="232">
        <f t="shared" si="2"/>
        <v>1.0000000000000002</v>
      </c>
      <c r="E100" s="232">
        <f t="shared" si="2"/>
        <v>1</v>
      </c>
      <c r="F100" s="232">
        <f t="shared" si="2"/>
        <v>1.0000000000000002</v>
      </c>
      <c r="G100" s="232">
        <f t="shared" si="2"/>
        <v>0.99999999999999978</v>
      </c>
      <c r="H100" s="232">
        <f t="shared" si="2"/>
        <v>0.99999999999999978</v>
      </c>
      <c r="I100" s="232">
        <f t="shared" si="2"/>
        <v>1</v>
      </c>
      <c r="J100" s="232">
        <f t="shared" si="2"/>
        <v>1.0000000000000002</v>
      </c>
      <c r="K100" s="232">
        <f t="shared" si="2"/>
        <v>1</v>
      </c>
      <c r="L100" s="232">
        <f t="shared" si="2"/>
        <v>1</v>
      </c>
      <c r="M100" s="232">
        <f t="shared" si="2"/>
        <v>1.0000000000000002</v>
      </c>
      <c r="N100" s="232">
        <f t="shared" si="2"/>
        <v>0.99999999999999989</v>
      </c>
      <c r="O100" s="232">
        <f t="shared" si="2"/>
        <v>1</v>
      </c>
      <c r="P100" s="232">
        <f t="shared" si="2"/>
        <v>1.0000000000000002</v>
      </c>
      <c r="Q100" s="232">
        <f t="shared" si="2"/>
        <v>0.99999999999999978</v>
      </c>
      <c r="R100" s="232">
        <f t="shared" si="2"/>
        <v>1</v>
      </c>
      <c r="S100" s="232">
        <f t="shared" si="2"/>
        <v>1</v>
      </c>
      <c r="T100" s="232">
        <f t="shared" si="2"/>
        <v>0.99999999999999989</v>
      </c>
      <c r="U100" s="232">
        <f t="shared" si="2"/>
        <v>0.99999999999999956</v>
      </c>
      <c r="V100" s="232">
        <f t="shared" si="2"/>
        <v>1</v>
      </c>
      <c r="W100" s="232">
        <f t="shared" si="2"/>
        <v>1</v>
      </c>
      <c r="X100" s="232">
        <f t="shared" si="2"/>
        <v>1.0000000000000002</v>
      </c>
      <c r="Y100" s="232">
        <f t="shared" si="2"/>
        <v>0.99999999999999978</v>
      </c>
      <c r="DA100" s="95"/>
    </row>
    <row r="101" spans="1:105" ht="12" customHeight="1" x14ac:dyDescent="0.25">
      <c r="A101" s="55" t="s">
        <v>91</v>
      </c>
      <c r="B101" s="266">
        <f t="shared" ref="B101:Y101" si="3">IF(B$6=0,0,B$6/B$5)</f>
        <v>2.0870344882995512E-3</v>
      </c>
      <c r="C101" s="266">
        <f t="shared" si="3"/>
        <v>2.0970930346474433E-3</v>
      </c>
      <c r="D101" s="266">
        <f t="shared" si="3"/>
        <v>2.0671477370319694E-3</v>
      </c>
      <c r="E101" s="266">
        <f t="shared" si="3"/>
        <v>1.9887044523893139E-3</v>
      </c>
      <c r="F101" s="266">
        <f t="shared" si="3"/>
        <v>2.1471100375616411E-3</v>
      </c>
      <c r="G101" s="266">
        <f t="shared" si="3"/>
        <v>2.2221254086443225E-3</v>
      </c>
      <c r="H101" s="266">
        <f t="shared" si="3"/>
        <v>2.3815950075806286E-3</v>
      </c>
      <c r="I101" s="266">
        <f t="shared" si="3"/>
        <v>2.4163451798148148E-3</v>
      </c>
      <c r="J101" s="266">
        <f t="shared" si="3"/>
        <v>2.3972443383877213E-3</v>
      </c>
      <c r="K101" s="266">
        <f t="shared" si="3"/>
        <v>2.3643018304751939E-3</v>
      </c>
      <c r="L101" s="266">
        <f t="shared" si="3"/>
        <v>2.5032188677809684E-3</v>
      </c>
      <c r="M101" s="266">
        <f t="shared" si="3"/>
        <v>2.5071925522601474E-3</v>
      </c>
      <c r="N101" s="266">
        <f t="shared" si="3"/>
        <v>2.5097042788503757E-3</v>
      </c>
      <c r="O101" s="266">
        <f t="shared" si="3"/>
        <v>2.5224486889626162E-3</v>
      </c>
      <c r="P101" s="266">
        <f t="shared" si="3"/>
        <v>2.5436228376314045E-3</v>
      </c>
      <c r="Q101" s="266">
        <f t="shared" si="3"/>
        <v>2.5528952271558444E-3</v>
      </c>
      <c r="R101" s="266">
        <f t="shared" si="3"/>
        <v>2.5715799109784507E-3</v>
      </c>
      <c r="S101" s="266">
        <f t="shared" si="3"/>
        <v>2.5559543875668328E-3</v>
      </c>
      <c r="T101" s="266">
        <f t="shared" si="3"/>
        <v>2.5292079394574301E-3</v>
      </c>
      <c r="U101" s="266">
        <f t="shared" si="3"/>
        <v>2.518570790421633E-3</v>
      </c>
      <c r="V101" s="266">
        <f t="shared" si="3"/>
        <v>2.5447002593203677E-3</v>
      </c>
      <c r="W101" s="266">
        <f t="shared" si="3"/>
        <v>2.4996632814825847E-3</v>
      </c>
      <c r="X101" s="266">
        <f t="shared" si="3"/>
        <v>2.4877336287601266E-3</v>
      </c>
      <c r="Y101" s="266">
        <f t="shared" si="3"/>
        <v>2.4565800907908023E-3</v>
      </c>
      <c r="DA101" s="76"/>
    </row>
    <row r="102" spans="1:105" ht="12" customHeight="1" x14ac:dyDescent="0.25">
      <c r="A102" s="173" t="s">
        <v>92</v>
      </c>
      <c r="B102" s="267">
        <f t="shared" ref="B102:Y102" si="4">IF(B$7=0,0,B$7/B$5)</f>
        <v>2.8868357083709192E-4</v>
      </c>
      <c r="C102" s="267">
        <f t="shared" si="4"/>
        <v>2.9007489287485356E-4</v>
      </c>
      <c r="D102" s="267">
        <f t="shared" si="4"/>
        <v>2.8593278813538749E-4</v>
      </c>
      <c r="E102" s="267">
        <f t="shared" si="4"/>
        <v>2.7508232656142342E-4</v>
      </c>
      <c r="F102" s="267">
        <f t="shared" si="4"/>
        <v>2.969933635972059E-4</v>
      </c>
      <c r="G102" s="267">
        <f t="shared" si="4"/>
        <v>3.0736966802016836E-4</v>
      </c>
      <c r="H102" s="267">
        <f t="shared" si="4"/>
        <v>3.2942788196870751E-4</v>
      </c>
      <c r="I102" s="267">
        <f t="shared" si="4"/>
        <v>3.3423460838554917E-4</v>
      </c>
      <c r="J102" s="267">
        <f t="shared" si="4"/>
        <v>3.3159253460091369E-4</v>
      </c>
      <c r="K102" s="267">
        <f t="shared" si="4"/>
        <v>3.270358486094589E-4</v>
      </c>
      <c r="L102" s="267">
        <f t="shared" si="4"/>
        <v>3.4625118338440819E-4</v>
      </c>
      <c r="M102" s="267">
        <f t="shared" si="4"/>
        <v>3.4680083286612982E-4</v>
      </c>
      <c r="N102" s="267">
        <f t="shared" si="4"/>
        <v>3.4714826085790421E-4</v>
      </c>
      <c r="O102" s="267">
        <f t="shared" si="4"/>
        <v>3.4891109795524969E-4</v>
      </c>
      <c r="P102" s="267">
        <f t="shared" si="4"/>
        <v>3.5183995652534537E-4</v>
      </c>
      <c r="Q102" s="267">
        <f t="shared" si="4"/>
        <v>3.531225354827676E-4</v>
      </c>
      <c r="R102" s="267">
        <f t="shared" si="4"/>
        <v>3.5570704535843638E-4</v>
      </c>
      <c r="S102" s="267">
        <f t="shared" si="4"/>
        <v>3.5354568582175738E-4</v>
      </c>
      <c r="T102" s="267">
        <f t="shared" si="4"/>
        <v>3.4984605354892307E-4</v>
      </c>
      <c r="U102" s="267">
        <f t="shared" si="4"/>
        <v>3.483746978121609E-4</v>
      </c>
      <c r="V102" s="267">
        <f t="shared" si="4"/>
        <v>3.5198898805415354E-4</v>
      </c>
      <c r="W102" s="267">
        <f t="shared" si="4"/>
        <v>3.4575936623677984E-4</v>
      </c>
      <c r="X102" s="267">
        <f t="shared" si="4"/>
        <v>3.5079364581192451E-4</v>
      </c>
      <c r="Y102" s="267">
        <f t="shared" si="4"/>
        <v>3.5102503594658597E-4</v>
      </c>
      <c r="DA102" s="77"/>
    </row>
    <row r="103" spans="1:105" ht="12" customHeight="1" x14ac:dyDescent="0.25">
      <c r="A103" s="173" t="s">
        <v>93</v>
      </c>
      <c r="B103" s="267">
        <f t="shared" ref="B103:Y103" si="5">IF(B$8=0,0,B$8/B$5)</f>
        <v>3.9864164699687996E-2</v>
      </c>
      <c r="C103" s="267">
        <f t="shared" si="5"/>
        <v>4.0056291638892759E-2</v>
      </c>
      <c r="D103" s="267">
        <f t="shared" si="5"/>
        <v>3.9484310541878398E-2</v>
      </c>
      <c r="E103" s="267">
        <f t="shared" si="5"/>
        <v>3.7985975925890751E-2</v>
      </c>
      <c r="F103" s="267">
        <f t="shared" si="5"/>
        <v>4.1011659675757831E-2</v>
      </c>
      <c r="G103" s="267">
        <f t="shared" si="5"/>
        <v>4.2444518176474155E-2</v>
      </c>
      <c r="H103" s="267">
        <f t="shared" si="5"/>
        <v>4.5490525509956047E-2</v>
      </c>
      <c r="I103" s="267">
        <f t="shared" si="5"/>
        <v>4.6154283869989127E-2</v>
      </c>
      <c r="J103" s="267">
        <f t="shared" si="5"/>
        <v>4.5789441270204075E-2</v>
      </c>
      <c r="K103" s="267">
        <f t="shared" si="5"/>
        <v>4.5160210862940531E-2</v>
      </c>
      <c r="L103" s="267">
        <f t="shared" si="5"/>
        <v>4.7813646484534969E-2</v>
      </c>
      <c r="M103" s="267">
        <f t="shared" si="5"/>
        <v>4.7889547296634923E-2</v>
      </c>
      <c r="N103" s="267">
        <f t="shared" si="5"/>
        <v>4.7937523447980183E-2</v>
      </c>
      <c r="O103" s="267">
        <f t="shared" si="5"/>
        <v>4.8180952709242039E-2</v>
      </c>
      <c r="P103" s="267">
        <f t="shared" si="5"/>
        <v>4.8585397271438034E-2</v>
      </c>
      <c r="Q103" s="267">
        <f t="shared" si="5"/>
        <v>4.8762507935029918E-2</v>
      </c>
      <c r="R103" s="267">
        <f t="shared" si="5"/>
        <v>4.9119401564455684E-2</v>
      </c>
      <c r="S103" s="267">
        <f t="shared" si="5"/>
        <v>4.8820940546062522E-2</v>
      </c>
      <c r="T103" s="267">
        <f t="shared" si="5"/>
        <v>4.8310060242673931E-2</v>
      </c>
      <c r="U103" s="267">
        <f t="shared" si="5"/>
        <v>4.8106881491448011E-2</v>
      </c>
      <c r="V103" s="267">
        <f t="shared" si="5"/>
        <v>4.860597695802233E-2</v>
      </c>
      <c r="W103" s="267">
        <f t="shared" si="5"/>
        <v>4.774573170948096E-2</v>
      </c>
      <c r="X103" s="267">
        <f t="shared" si="5"/>
        <v>4.7373105057463602E-2</v>
      </c>
      <c r="Y103" s="267">
        <f t="shared" si="5"/>
        <v>4.6653989739242674E-2</v>
      </c>
      <c r="DA103" s="77"/>
    </row>
    <row r="104" spans="1:105" ht="12" customHeight="1" x14ac:dyDescent="0.25">
      <c r="A104" s="173" t="s">
        <v>94</v>
      </c>
      <c r="B104" s="267">
        <f t="shared" ref="B104:Y104" si="6">IF(B$9=0,0,B$9/B$5)</f>
        <v>6.8859599361492262E-4</v>
      </c>
      <c r="C104" s="267">
        <f t="shared" si="6"/>
        <v>6.9191470959953101E-4</v>
      </c>
      <c r="D104" s="267">
        <f t="shared" si="6"/>
        <v>6.8203456047826643E-4</v>
      </c>
      <c r="E104" s="267">
        <f t="shared" si="6"/>
        <v>6.5615298936204662E-4</v>
      </c>
      <c r="F104" s="267">
        <f t="shared" si="6"/>
        <v>7.0841731557582494E-4</v>
      </c>
      <c r="G104" s="267">
        <f t="shared" si="6"/>
        <v>7.3316788116382199E-4</v>
      </c>
      <c r="H104" s="267">
        <f t="shared" si="6"/>
        <v>7.8578326799453398E-4</v>
      </c>
      <c r="I104" s="267">
        <f t="shared" si="6"/>
        <v>7.9724873706657896E-4</v>
      </c>
      <c r="J104" s="267">
        <f t="shared" si="6"/>
        <v>7.9094660696038869E-4</v>
      </c>
      <c r="K104" s="267">
        <f t="shared" si="6"/>
        <v>7.8007755851132508E-4</v>
      </c>
      <c r="L104" s="267">
        <f t="shared" si="6"/>
        <v>8.2591183478701341E-4</v>
      </c>
      <c r="M104" s="267">
        <f t="shared" si="6"/>
        <v>8.2722291192905068E-4</v>
      </c>
      <c r="N104" s="267">
        <f t="shared" si="6"/>
        <v>8.2805163080110732E-4</v>
      </c>
      <c r="O104" s="267">
        <f t="shared" si="6"/>
        <v>8.3225652046319671E-4</v>
      </c>
      <c r="P104" s="267">
        <f t="shared" si="6"/>
        <v>8.3924271739634537E-4</v>
      </c>
      <c r="Q104" s="267">
        <f t="shared" si="6"/>
        <v>8.4230204886094834E-4</v>
      </c>
      <c r="R104" s="267">
        <f t="shared" si="6"/>
        <v>8.4846687196010577E-4</v>
      </c>
      <c r="S104" s="267">
        <f t="shared" si="6"/>
        <v>8.4331138800442743E-4</v>
      </c>
      <c r="T104" s="267">
        <f t="shared" si="6"/>
        <v>8.3448666703559934E-4</v>
      </c>
      <c r="U104" s="267">
        <f t="shared" si="6"/>
        <v>8.3097704692601407E-4</v>
      </c>
      <c r="V104" s="267">
        <f t="shared" si="6"/>
        <v>8.3959820182298649E-4</v>
      </c>
      <c r="W104" s="267">
        <f t="shared" si="6"/>
        <v>8.2473870492560204E-4</v>
      </c>
      <c r="X104" s="267">
        <f t="shared" si="6"/>
        <v>8.3862607882266972E-4</v>
      </c>
      <c r="Y104" s="267">
        <f t="shared" si="6"/>
        <v>8.3729888995919411E-4</v>
      </c>
      <c r="DA104" s="77"/>
    </row>
    <row r="105" spans="1:105" ht="12" customHeight="1" x14ac:dyDescent="0.25">
      <c r="A105" s="56" t="s">
        <v>95</v>
      </c>
      <c r="B105" s="268">
        <f t="shared" ref="B105:Y105" si="7">IF(B$10=0,0,B$10/B$5)</f>
        <v>2.2270564668002996E-3</v>
      </c>
      <c r="C105" s="268">
        <f t="shared" si="7"/>
        <v>2.2555298810803832E-3</v>
      </c>
      <c r="D105" s="268">
        <f t="shared" si="7"/>
        <v>2.2324512585142485E-3</v>
      </c>
      <c r="E105" s="268">
        <f t="shared" si="7"/>
        <v>2.1598996391601461E-3</v>
      </c>
      <c r="F105" s="268">
        <f t="shared" si="7"/>
        <v>2.3003893953579642E-3</v>
      </c>
      <c r="G105" s="268">
        <f t="shared" si="7"/>
        <v>2.3633553680469277E-3</v>
      </c>
      <c r="H105" s="268">
        <f t="shared" si="7"/>
        <v>2.4947469323455145E-3</v>
      </c>
      <c r="I105" s="268">
        <f t="shared" si="7"/>
        <v>2.5373038802168641E-3</v>
      </c>
      <c r="J105" s="268">
        <f t="shared" si="7"/>
        <v>2.51364873025002E-3</v>
      </c>
      <c r="K105" s="268">
        <f t="shared" si="7"/>
        <v>2.5214898397013918E-3</v>
      </c>
      <c r="L105" s="268">
        <f t="shared" si="7"/>
        <v>2.7516532266683227E-3</v>
      </c>
      <c r="M105" s="268">
        <f t="shared" si="7"/>
        <v>2.7711731792214893E-3</v>
      </c>
      <c r="N105" s="268">
        <f t="shared" si="7"/>
        <v>2.8469803071739649E-3</v>
      </c>
      <c r="O105" s="268">
        <f t="shared" si="7"/>
        <v>2.9236389000848787E-3</v>
      </c>
      <c r="P105" s="268">
        <f t="shared" si="7"/>
        <v>3.129555588724848E-3</v>
      </c>
      <c r="Q105" s="268">
        <f t="shared" si="7"/>
        <v>3.3135826901698117E-3</v>
      </c>
      <c r="R105" s="268">
        <f t="shared" si="7"/>
        <v>3.5283061754230226E-3</v>
      </c>
      <c r="S105" s="268">
        <f t="shared" si="7"/>
        <v>3.5773652347255037E-3</v>
      </c>
      <c r="T105" s="268">
        <f t="shared" si="7"/>
        <v>3.4883789163769486E-3</v>
      </c>
      <c r="U105" s="268">
        <f t="shared" si="7"/>
        <v>3.5595650906555905E-3</v>
      </c>
      <c r="V105" s="268">
        <f t="shared" si="7"/>
        <v>3.6235765273626604E-3</v>
      </c>
      <c r="W105" s="268">
        <f t="shared" si="7"/>
        <v>3.109258293788011E-3</v>
      </c>
      <c r="X105" s="268">
        <f t="shared" si="7"/>
        <v>2.8692205081271645E-3</v>
      </c>
      <c r="Y105" s="268">
        <f t="shared" si="7"/>
        <v>2.834166088945907E-3</v>
      </c>
      <c r="DA105" s="78"/>
    </row>
    <row r="106" spans="1:105" ht="12" customHeight="1" x14ac:dyDescent="0.25">
      <c r="A106" s="174" t="s">
        <v>165</v>
      </c>
      <c r="B106" s="269">
        <f t="shared" ref="B106:Y106" si="8">IF(B$16=0,0,B$16/B$5)</f>
        <v>0.16032196286580561</v>
      </c>
      <c r="C106" s="269">
        <f t="shared" si="8"/>
        <v>0.16464067653630446</v>
      </c>
      <c r="D106" s="269">
        <f t="shared" si="8"/>
        <v>0.16398780006851896</v>
      </c>
      <c r="E106" s="269">
        <f t="shared" si="8"/>
        <v>0.16361131135712673</v>
      </c>
      <c r="F106" s="269">
        <f t="shared" si="8"/>
        <v>0.16855746155642054</v>
      </c>
      <c r="G106" s="269">
        <f t="shared" si="8"/>
        <v>0.16946577278796474</v>
      </c>
      <c r="H106" s="269">
        <f t="shared" si="8"/>
        <v>0.17098092676414514</v>
      </c>
      <c r="I106" s="269">
        <f t="shared" si="8"/>
        <v>0.17273280811521444</v>
      </c>
      <c r="J106" s="269">
        <f t="shared" si="8"/>
        <v>0.17292487344202181</v>
      </c>
      <c r="K106" s="269">
        <f t="shared" si="8"/>
        <v>0.17249825131956698</v>
      </c>
      <c r="L106" s="269">
        <f t="shared" si="8"/>
        <v>0.17287595834963027</v>
      </c>
      <c r="M106" s="269">
        <f t="shared" si="8"/>
        <v>0.17289210208657985</v>
      </c>
      <c r="N106" s="269">
        <f t="shared" si="8"/>
        <v>0.17291592691356106</v>
      </c>
      <c r="O106" s="269">
        <f t="shared" si="8"/>
        <v>0.17261842638562186</v>
      </c>
      <c r="P106" s="269">
        <f t="shared" si="8"/>
        <v>0.172717520143057</v>
      </c>
      <c r="Q106" s="269">
        <f t="shared" si="8"/>
        <v>0.17279155012450773</v>
      </c>
      <c r="R106" s="269">
        <f t="shared" si="8"/>
        <v>0.17284770617373382</v>
      </c>
      <c r="S106" s="269">
        <f t="shared" si="8"/>
        <v>0.17269782618349794</v>
      </c>
      <c r="T106" s="269">
        <f t="shared" si="8"/>
        <v>0.17246528460033506</v>
      </c>
      <c r="U106" s="269">
        <f t="shared" si="8"/>
        <v>0.17205634617618931</v>
      </c>
      <c r="V106" s="269">
        <f t="shared" si="8"/>
        <v>0.17230108962587981</v>
      </c>
      <c r="W106" s="269">
        <f t="shared" si="8"/>
        <v>0.17199910623341322</v>
      </c>
      <c r="X106" s="269">
        <f t="shared" si="8"/>
        <v>0.17397867979976592</v>
      </c>
      <c r="Y106" s="269">
        <f t="shared" si="8"/>
        <v>0.17289635758643579</v>
      </c>
      <c r="DA106" s="79"/>
    </row>
    <row r="107" spans="1:105" ht="12" customHeight="1" x14ac:dyDescent="0.25">
      <c r="A107" s="174" t="s">
        <v>172</v>
      </c>
      <c r="B107" s="269">
        <f t="shared" ref="B107:Y107" si="9">IF(B$22=0,0,B$22/B$5)</f>
        <v>0.36178305749556516</v>
      </c>
      <c r="C107" s="269">
        <f t="shared" si="9"/>
        <v>0.39022667282187601</v>
      </c>
      <c r="D107" s="269">
        <f t="shared" si="9"/>
        <v>0.3981863924477253</v>
      </c>
      <c r="E107" s="269">
        <f t="shared" si="9"/>
        <v>0.41102387741184615</v>
      </c>
      <c r="F107" s="269">
        <f t="shared" si="9"/>
        <v>0.38003728789516245</v>
      </c>
      <c r="G107" s="269">
        <f t="shared" si="9"/>
        <v>0.36597696588172907</v>
      </c>
      <c r="H107" s="269">
        <f t="shared" si="9"/>
        <v>0.33656592003656033</v>
      </c>
      <c r="I107" s="269">
        <f t="shared" si="9"/>
        <v>0.33857866767714612</v>
      </c>
      <c r="J107" s="269">
        <f t="shared" si="9"/>
        <v>0.34141510507769662</v>
      </c>
      <c r="K107" s="269">
        <f t="shared" si="9"/>
        <v>0.34118449168932258</v>
      </c>
      <c r="L107" s="269">
        <f t="shared" si="9"/>
        <v>0.32667522663614851</v>
      </c>
      <c r="M107" s="269">
        <f t="shared" si="9"/>
        <v>0.32642697887254074</v>
      </c>
      <c r="N107" s="269">
        <f t="shared" si="9"/>
        <v>0.32519032997914799</v>
      </c>
      <c r="O107" s="269">
        <f t="shared" si="9"/>
        <v>0.32445826878883172</v>
      </c>
      <c r="P107" s="269">
        <f t="shared" si="9"/>
        <v>0.3224804507613161</v>
      </c>
      <c r="Q107" s="269">
        <f t="shared" si="9"/>
        <v>0.32130476147152798</v>
      </c>
      <c r="R107" s="269">
        <f t="shared" si="9"/>
        <v>0.32049177975390886</v>
      </c>
      <c r="S107" s="269">
        <f t="shared" si="9"/>
        <v>0.32208327020232624</v>
      </c>
      <c r="T107" s="269">
        <f t="shared" si="9"/>
        <v>0.32397811828464251</v>
      </c>
      <c r="U107" s="269">
        <f t="shared" si="9"/>
        <v>0.32596239053730475</v>
      </c>
      <c r="V107" s="269">
        <f t="shared" si="9"/>
        <v>0.32373716819362308</v>
      </c>
      <c r="W107" s="269">
        <f t="shared" si="9"/>
        <v>0.32870973943267878</v>
      </c>
      <c r="X107" s="269">
        <f t="shared" si="9"/>
        <v>0.31849901063172947</v>
      </c>
      <c r="Y107" s="269">
        <f t="shared" si="9"/>
        <v>0.32520560450809177</v>
      </c>
      <c r="DA107" s="79"/>
    </row>
    <row r="108" spans="1:105" ht="12" customHeight="1" x14ac:dyDescent="0.25">
      <c r="A108" s="174" t="s">
        <v>179</v>
      </c>
      <c r="B108" s="269">
        <f t="shared" ref="B108:Y108" si="10">IF(B$28=0,0,B$28/B$5)</f>
        <v>0.26933579574789596</v>
      </c>
      <c r="C108" s="269">
        <f t="shared" si="10"/>
        <v>0.27246386942600093</v>
      </c>
      <c r="D108" s="269">
        <f t="shared" si="10"/>
        <v>0.26967949964640386</v>
      </c>
      <c r="E108" s="269">
        <f t="shared" si="10"/>
        <v>0.26115588107541471</v>
      </c>
      <c r="F108" s="269">
        <f t="shared" si="10"/>
        <v>0.27805071292328259</v>
      </c>
      <c r="G108" s="269">
        <f t="shared" si="10"/>
        <v>0.2857184635505256</v>
      </c>
      <c r="H108" s="269">
        <f t="shared" si="10"/>
        <v>0.30162390000972966</v>
      </c>
      <c r="I108" s="269">
        <f t="shared" si="10"/>
        <v>0.30629922807759968</v>
      </c>
      <c r="J108" s="269">
        <f t="shared" si="10"/>
        <v>0.30418925198729141</v>
      </c>
      <c r="K108" s="269">
        <f t="shared" si="10"/>
        <v>0.30523729290991414</v>
      </c>
      <c r="L108" s="269">
        <f t="shared" si="10"/>
        <v>0.31492465106712703</v>
      </c>
      <c r="M108" s="269">
        <f t="shared" si="10"/>
        <v>0.31504208856231014</v>
      </c>
      <c r="N108" s="269">
        <f t="shared" si="10"/>
        <v>0.31585447846074788</v>
      </c>
      <c r="O108" s="269">
        <f t="shared" si="10"/>
        <v>0.31664519060521523</v>
      </c>
      <c r="P108" s="269">
        <f t="shared" si="10"/>
        <v>0.31741132563349328</v>
      </c>
      <c r="Q108" s="269">
        <f t="shared" si="10"/>
        <v>0.31810779342462442</v>
      </c>
      <c r="R108" s="269">
        <f t="shared" si="10"/>
        <v>0.31830843799834613</v>
      </c>
      <c r="S108" s="269">
        <f t="shared" si="10"/>
        <v>0.31728041482467578</v>
      </c>
      <c r="T108" s="269">
        <f t="shared" si="10"/>
        <v>0.31581927275402516</v>
      </c>
      <c r="U108" s="269">
        <f t="shared" si="10"/>
        <v>0.31440505675566061</v>
      </c>
      <c r="V108" s="269">
        <f t="shared" si="10"/>
        <v>0.31562190525300554</v>
      </c>
      <c r="W108" s="269">
        <f t="shared" si="10"/>
        <v>0.31273401344336293</v>
      </c>
      <c r="X108" s="269">
        <f t="shared" si="10"/>
        <v>0.32129803894712189</v>
      </c>
      <c r="Y108" s="269">
        <f t="shared" si="10"/>
        <v>0.31665735293025821</v>
      </c>
      <c r="DA108" s="79"/>
    </row>
    <row r="109" spans="1:105" ht="12" customHeight="1" x14ac:dyDescent="0.25">
      <c r="A109" s="62" t="s">
        <v>181</v>
      </c>
      <c r="B109" s="270">
        <f t="shared" ref="B109:Y109" si="11">IF(B$29=0,0,B$29/B$5)</f>
        <v>0.15131558591793987</v>
      </c>
      <c r="C109" s="270">
        <f t="shared" si="11"/>
        <v>0.14676549474097095</v>
      </c>
      <c r="D109" s="270">
        <f t="shared" si="11"/>
        <v>0.14900964238860681</v>
      </c>
      <c r="E109" s="270">
        <f t="shared" si="11"/>
        <v>0.14159535667710005</v>
      </c>
      <c r="F109" s="270">
        <f t="shared" si="11"/>
        <v>0.16172170287065915</v>
      </c>
      <c r="G109" s="270">
        <f t="shared" si="11"/>
        <v>0.1635482104000186</v>
      </c>
      <c r="H109" s="270">
        <f t="shared" si="11"/>
        <v>0.15653853701730583</v>
      </c>
      <c r="I109" s="270">
        <f t="shared" si="11"/>
        <v>0.15802421612272083</v>
      </c>
      <c r="J109" s="270">
        <f t="shared" si="11"/>
        <v>0.16340199777074527</v>
      </c>
      <c r="K109" s="270">
        <f t="shared" si="11"/>
        <v>0.1549085685705571</v>
      </c>
      <c r="L109" s="270">
        <f t="shared" si="11"/>
        <v>0.14929127596772171</v>
      </c>
      <c r="M109" s="270">
        <f t="shared" si="11"/>
        <v>0.15167677920986031</v>
      </c>
      <c r="N109" s="270">
        <f t="shared" si="11"/>
        <v>0.14873549162199159</v>
      </c>
      <c r="O109" s="270">
        <f t="shared" si="11"/>
        <v>0.14081633036375321</v>
      </c>
      <c r="P109" s="270">
        <f t="shared" si="11"/>
        <v>0.14706011184079487</v>
      </c>
      <c r="Q109" s="270">
        <f t="shared" si="11"/>
        <v>0.1535904545931627</v>
      </c>
      <c r="R109" s="270">
        <f t="shared" si="11"/>
        <v>0.15626697289658226</v>
      </c>
      <c r="S109" s="270">
        <f t="shared" si="11"/>
        <v>0.15796788618181162</v>
      </c>
      <c r="T109" s="270">
        <f t="shared" si="11"/>
        <v>0.16194830364158744</v>
      </c>
      <c r="U109" s="270">
        <f t="shared" si="11"/>
        <v>0.17239619639587</v>
      </c>
      <c r="V109" s="270">
        <f t="shared" si="11"/>
        <v>0.17644939516077346</v>
      </c>
      <c r="W109" s="270">
        <f t="shared" si="11"/>
        <v>0.16402765932336416</v>
      </c>
      <c r="X109" s="270">
        <f t="shared" si="11"/>
        <v>0.13953373368045874</v>
      </c>
      <c r="Y109" s="270">
        <f t="shared" si="11"/>
        <v>0.14900477968783984</v>
      </c>
      <c r="DA109" s="80"/>
    </row>
    <row r="110" spans="1:105" ht="12" customHeight="1" x14ac:dyDescent="0.25">
      <c r="A110" s="62" t="s">
        <v>187</v>
      </c>
      <c r="B110" s="270">
        <f t="shared" ref="B110:Y110" si="12">IF(B$34=0,0,B$34/B$5)</f>
        <v>0.11802020982995608</v>
      </c>
      <c r="C110" s="270">
        <f t="shared" si="12"/>
        <v>0.12569837468503012</v>
      </c>
      <c r="D110" s="270">
        <f t="shared" si="12"/>
        <v>0.12066985725779708</v>
      </c>
      <c r="E110" s="270">
        <f t="shared" si="12"/>
        <v>0.11956052439831476</v>
      </c>
      <c r="F110" s="270">
        <f t="shared" si="12"/>
        <v>0.11632901005262343</v>
      </c>
      <c r="G110" s="270">
        <f t="shared" si="12"/>
        <v>0.12217025315050702</v>
      </c>
      <c r="H110" s="270">
        <f t="shared" si="12"/>
        <v>0.14508536299242369</v>
      </c>
      <c r="I110" s="270">
        <f t="shared" si="12"/>
        <v>0.14827501195487885</v>
      </c>
      <c r="J110" s="270">
        <f t="shared" si="12"/>
        <v>0.14078725421654611</v>
      </c>
      <c r="K110" s="270">
        <f t="shared" si="12"/>
        <v>0.15032872433935707</v>
      </c>
      <c r="L110" s="270">
        <f t="shared" si="12"/>
        <v>0.16563337509940526</v>
      </c>
      <c r="M110" s="270">
        <f t="shared" si="12"/>
        <v>0.16336530935244981</v>
      </c>
      <c r="N110" s="270">
        <f t="shared" si="12"/>
        <v>0.16711898683875634</v>
      </c>
      <c r="O110" s="270">
        <f t="shared" si="12"/>
        <v>0.17582886024146199</v>
      </c>
      <c r="P110" s="270">
        <f t="shared" si="12"/>
        <v>0.17035121379269857</v>
      </c>
      <c r="Q110" s="270">
        <f t="shared" si="12"/>
        <v>0.1645173388314618</v>
      </c>
      <c r="R110" s="270">
        <f t="shared" si="12"/>
        <v>0.16204146510176373</v>
      </c>
      <c r="S110" s="270">
        <f t="shared" si="12"/>
        <v>0.1593125286428643</v>
      </c>
      <c r="T110" s="270">
        <f t="shared" si="12"/>
        <v>0.15387096911243778</v>
      </c>
      <c r="U110" s="270">
        <f t="shared" si="12"/>
        <v>0.14200886035979063</v>
      </c>
      <c r="V110" s="270">
        <f t="shared" si="12"/>
        <v>0.13917251009223211</v>
      </c>
      <c r="W110" s="270">
        <f t="shared" si="12"/>
        <v>0.14870635411999891</v>
      </c>
      <c r="X110" s="270">
        <f t="shared" si="12"/>
        <v>0.18176430526666321</v>
      </c>
      <c r="Y110" s="270">
        <f t="shared" si="12"/>
        <v>0.16765257324241847</v>
      </c>
      <c r="DA110" s="80"/>
    </row>
    <row r="111" spans="1:105" ht="12" customHeight="1" x14ac:dyDescent="0.25">
      <c r="A111" s="174" t="s">
        <v>189</v>
      </c>
      <c r="B111" s="269">
        <f t="shared" ref="B111:Y111" si="13">IF(B$35=0,0,B$35/B$5)</f>
        <v>0.16340364867149376</v>
      </c>
      <c r="C111" s="269">
        <f t="shared" si="13"/>
        <v>0.12727787705872401</v>
      </c>
      <c r="D111" s="269">
        <f t="shared" si="13"/>
        <v>0.12339443095131389</v>
      </c>
      <c r="E111" s="269">
        <f t="shared" si="13"/>
        <v>0.12114311482224871</v>
      </c>
      <c r="F111" s="269">
        <f t="shared" si="13"/>
        <v>0.12688996783728415</v>
      </c>
      <c r="G111" s="269">
        <f t="shared" si="13"/>
        <v>0.13076826127743102</v>
      </c>
      <c r="H111" s="269">
        <f t="shared" si="13"/>
        <v>0.1393471745897194</v>
      </c>
      <c r="I111" s="269">
        <f t="shared" si="13"/>
        <v>0.13014987985456686</v>
      </c>
      <c r="J111" s="269">
        <f t="shared" si="13"/>
        <v>0.12964789601258708</v>
      </c>
      <c r="K111" s="269">
        <f t="shared" si="13"/>
        <v>0.12992684814095834</v>
      </c>
      <c r="L111" s="269">
        <f t="shared" si="13"/>
        <v>0.13128348234993853</v>
      </c>
      <c r="M111" s="269">
        <f t="shared" si="13"/>
        <v>0.13129689370565764</v>
      </c>
      <c r="N111" s="269">
        <f t="shared" si="13"/>
        <v>0.13156985672087937</v>
      </c>
      <c r="O111" s="269">
        <f t="shared" si="13"/>
        <v>0.13146990630362312</v>
      </c>
      <c r="P111" s="269">
        <f t="shared" si="13"/>
        <v>0.1319410450904176</v>
      </c>
      <c r="Q111" s="269">
        <f t="shared" si="13"/>
        <v>0.13197148454264027</v>
      </c>
      <c r="R111" s="269">
        <f t="shared" si="13"/>
        <v>0.13192861450583568</v>
      </c>
      <c r="S111" s="269">
        <f t="shared" si="13"/>
        <v>0.13178737154731884</v>
      </c>
      <c r="T111" s="269">
        <f t="shared" si="13"/>
        <v>0.13222534454190435</v>
      </c>
      <c r="U111" s="269">
        <f t="shared" si="13"/>
        <v>0.13221183741358164</v>
      </c>
      <c r="V111" s="269">
        <f t="shared" si="13"/>
        <v>0.13237399599290905</v>
      </c>
      <c r="W111" s="269">
        <f t="shared" si="13"/>
        <v>0.13203198953463102</v>
      </c>
      <c r="X111" s="269">
        <f t="shared" si="13"/>
        <v>0.1323047917023974</v>
      </c>
      <c r="Y111" s="269">
        <f t="shared" si="13"/>
        <v>0.13210762513032887</v>
      </c>
      <c r="DA111" s="79"/>
    </row>
    <row r="112" spans="1:105" ht="12" customHeight="1" x14ac:dyDescent="0.25">
      <c r="A112" s="62" t="s">
        <v>190</v>
      </c>
      <c r="B112" s="270">
        <f t="shared" ref="B112:Y112" si="14">IF(B$36=0,0,B$36/B$5)</f>
        <v>4.5461269852100923E-2</v>
      </c>
      <c r="C112" s="270">
        <f t="shared" si="14"/>
        <v>4.3871434655782936E-2</v>
      </c>
      <c r="D112" s="270">
        <f t="shared" si="14"/>
        <v>4.4497493555199372E-2</v>
      </c>
      <c r="E112" s="270">
        <f t="shared" si="14"/>
        <v>4.2477207825683046E-2</v>
      </c>
      <c r="F112" s="270">
        <f t="shared" si="14"/>
        <v>4.8498701642112833E-2</v>
      </c>
      <c r="G112" s="270">
        <f t="shared" si="14"/>
        <v>4.9099444561836396E-2</v>
      </c>
      <c r="H112" s="270">
        <f t="shared" si="14"/>
        <v>4.7057069231489827E-2</v>
      </c>
      <c r="I112" s="270">
        <f t="shared" si="14"/>
        <v>4.724230545088446E-2</v>
      </c>
      <c r="J112" s="270">
        <f t="shared" si="14"/>
        <v>4.9259400731076299E-2</v>
      </c>
      <c r="K112" s="270">
        <f t="shared" si="14"/>
        <v>4.6742383943711593E-2</v>
      </c>
      <c r="L112" s="270">
        <f t="shared" si="14"/>
        <v>4.5047412193673704E-2</v>
      </c>
      <c r="M112" s="270">
        <f t="shared" si="14"/>
        <v>4.5767218137734336E-2</v>
      </c>
      <c r="N112" s="270">
        <f t="shared" si="14"/>
        <v>4.4735987135289111E-2</v>
      </c>
      <c r="O112" s="270">
        <f t="shared" si="14"/>
        <v>4.2372238151547996E-2</v>
      </c>
      <c r="P112" s="270">
        <f t="shared" si="14"/>
        <v>4.4258576638944301E-2</v>
      </c>
      <c r="Q112" s="270">
        <f t="shared" si="14"/>
        <v>4.6274340100465911E-2</v>
      </c>
      <c r="R112" s="270">
        <f t="shared" si="14"/>
        <v>4.7084222274217505E-2</v>
      </c>
      <c r="S112" s="270">
        <f t="shared" si="14"/>
        <v>4.7596485632460876E-2</v>
      </c>
      <c r="T112" s="270">
        <f t="shared" si="14"/>
        <v>4.8816478449926391E-2</v>
      </c>
      <c r="U112" s="270">
        <f t="shared" si="14"/>
        <v>5.1979413144284031E-2</v>
      </c>
      <c r="V112" s="270">
        <f t="shared" si="14"/>
        <v>5.3202500727770774E-2</v>
      </c>
      <c r="W112" s="270">
        <f t="shared" si="14"/>
        <v>4.9452191466592126E-2</v>
      </c>
      <c r="X112" s="270">
        <f t="shared" si="14"/>
        <v>4.2035151628543418E-2</v>
      </c>
      <c r="Y112" s="270">
        <f t="shared" si="14"/>
        <v>4.4918357497385819E-2</v>
      </c>
      <c r="DA112" s="80"/>
    </row>
    <row r="113" spans="1:105" ht="12" customHeight="1" x14ac:dyDescent="0.25">
      <c r="A113" s="62" t="s">
        <v>195</v>
      </c>
      <c r="B113" s="270">
        <f t="shared" ref="B113:Y113" si="15">IF(B$40=0,0,B$40/B$5)</f>
        <v>8.2042757150956117E-2</v>
      </c>
      <c r="C113" s="270">
        <f t="shared" si="15"/>
        <v>4.4888733715168438E-2</v>
      </c>
      <c r="D113" s="270">
        <f t="shared" si="15"/>
        <v>4.1826647785958321E-2</v>
      </c>
      <c r="E113" s="270">
        <f t="shared" si="15"/>
        <v>4.2245852685449024E-2</v>
      </c>
      <c r="F113" s="270">
        <f t="shared" si="15"/>
        <v>4.2855399327196675E-2</v>
      </c>
      <c r="G113" s="270">
        <f t="shared" si="15"/>
        <v>4.4435322737399641E-2</v>
      </c>
      <c r="H113" s="270">
        <f t="shared" si="15"/>
        <v>4.8239555686607483E-2</v>
      </c>
      <c r="I113" s="270">
        <f t="shared" si="15"/>
        <v>3.7492399888946419E-2</v>
      </c>
      <c r="J113" s="270">
        <f t="shared" si="15"/>
        <v>3.7836398508853876E-2</v>
      </c>
      <c r="K113" s="270">
        <f t="shared" si="15"/>
        <v>3.7824010507184376E-2</v>
      </c>
      <c r="L113" s="270">
        <f t="shared" si="15"/>
        <v>3.6257564227053667E-2</v>
      </c>
      <c r="M113" s="270">
        <f t="shared" si="15"/>
        <v>3.6235539786419552E-2</v>
      </c>
      <c r="N113" s="270">
        <f t="shared" si="15"/>
        <v>3.6178182084204036E-2</v>
      </c>
      <c r="O113" s="270">
        <f t="shared" si="15"/>
        <v>3.5853188943382713E-2</v>
      </c>
      <c r="P113" s="270">
        <f t="shared" si="15"/>
        <v>3.6092609281834664E-2</v>
      </c>
      <c r="Q113" s="270">
        <f t="shared" si="15"/>
        <v>3.594040573165979E-2</v>
      </c>
      <c r="R113" s="270">
        <f t="shared" si="15"/>
        <v>3.5837334530038206E-2</v>
      </c>
      <c r="S113" s="270">
        <f t="shared" si="15"/>
        <v>3.600639622584266E-2</v>
      </c>
      <c r="T113" s="270">
        <f t="shared" si="15"/>
        <v>3.689827052616413E-2</v>
      </c>
      <c r="U113" s="270">
        <f t="shared" si="15"/>
        <v>3.7317402327688994E-2</v>
      </c>
      <c r="V113" s="270">
        <f t="shared" si="15"/>
        <v>3.7111299514380386E-2</v>
      </c>
      <c r="W113" s="270">
        <f t="shared" si="15"/>
        <v>3.7641433256560254E-2</v>
      </c>
      <c r="X113" s="270">
        <f t="shared" si="15"/>
        <v>3.5313658295232246E-2</v>
      </c>
      <c r="Y113" s="270">
        <f t="shared" si="15"/>
        <v>3.6532381210634103E-2</v>
      </c>
      <c r="DA113" s="80"/>
    </row>
    <row r="114" spans="1:105" ht="12" customHeight="1" x14ac:dyDescent="0.25">
      <c r="A114" s="63" t="s">
        <v>207</v>
      </c>
      <c r="B114" s="271">
        <f t="shared" ref="B114:Y114" si="16">IF(B$51=0,0,B$51/B$5)</f>
        <v>3.5899621668436715E-2</v>
      </c>
      <c r="C114" s="271">
        <f t="shared" si="16"/>
        <v>3.8517708687772649E-2</v>
      </c>
      <c r="D114" s="271">
        <f t="shared" si="16"/>
        <v>3.7070289610156189E-2</v>
      </c>
      <c r="E114" s="271">
        <f t="shared" si="16"/>
        <v>3.6420054311116633E-2</v>
      </c>
      <c r="F114" s="271">
        <f t="shared" si="16"/>
        <v>3.553586686797465E-2</v>
      </c>
      <c r="G114" s="271">
        <f t="shared" si="16"/>
        <v>3.7233493978194976E-2</v>
      </c>
      <c r="H114" s="271">
        <f t="shared" si="16"/>
        <v>4.4050549671622106E-2</v>
      </c>
      <c r="I114" s="271">
        <f t="shared" si="16"/>
        <v>4.5415174514735979E-2</v>
      </c>
      <c r="J114" s="271">
        <f t="shared" si="16"/>
        <v>4.2552096772656901E-2</v>
      </c>
      <c r="K114" s="271">
        <f t="shared" si="16"/>
        <v>4.5360453690062377E-2</v>
      </c>
      <c r="L114" s="271">
        <f t="shared" si="16"/>
        <v>4.9978505929211159E-2</v>
      </c>
      <c r="M114" s="271">
        <f t="shared" si="16"/>
        <v>4.9294135781503746E-2</v>
      </c>
      <c r="N114" s="271">
        <f t="shared" si="16"/>
        <v>5.0655687501386243E-2</v>
      </c>
      <c r="O114" s="271">
        <f t="shared" si="16"/>
        <v>5.3244479208692429E-2</v>
      </c>
      <c r="P114" s="271">
        <f t="shared" si="16"/>
        <v>5.1589859169638645E-2</v>
      </c>
      <c r="Q114" s="271">
        <f t="shared" si="16"/>
        <v>4.9756738710514566E-2</v>
      </c>
      <c r="R114" s="271">
        <f t="shared" si="16"/>
        <v>4.9007057701579967E-2</v>
      </c>
      <c r="S114" s="271">
        <f t="shared" si="16"/>
        <v>4.8184489689015307E-2</v>
      </c>
      <c r="T114" s="271">
        <f t="shared" si="16"/>
        <v>4.6510595565813821E-2</v>
      </c>
      <c r="U114" s="271">
        <f t="shared" si="16"/>
        <v>4.2915021941608608E-2</v>
      </c>
      <c r="V114" s="271">
        <f t="shared" si="16"/>
        <v>4.2060195750757888E-2</v>
      </c>
      <c r="W114" s="271">
        <f t="shared" si="16"/>
        <v>4.4938364811478629E-2</v>
      </c>
      <c r="X114" s="271">
        <f t="shared" si="16"/>
        <v>5.4955981778621751E-2</v>
      </c>
      <c r="Y114" s="271">
        <f t="shared" si="16"/>
        <v>5.0656886422308922E-2</v>
      </c>
      <c r="DA114" s="81"/>
    </row>
    <row r="115" spans="1:105" ht="12" hidden="1" customHeight="1" x14ac:dyDescent="0.25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 spans="1:105" ht="12" customHeight="1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spans="1:105" ht="12" customHeight="1" x14ac:dyDescent="0.25">
      <c r="A117" s="35" t="s">
        <v>44</v>
      </c>
      <c r="B117" s="232">
        <f t="shared" ref="B117:Y117" si="17">SUM(B$118:B$122,B$126:B$127,B$129:B$131,B$124,B$123)</f>
        <v>0.99999999999999967</v>
      </c>
      <c r="C117" s="232">
        <f t="shared" si="17"/>
        <v>0.99999999999999989</v>
      </c>
      <c r="D117" s="232">
        <f t="shared" si="17"/>
        <v>0.99999999999999978</v>
      </c>
      <c r="E117" s="232">
        <f t="shared" si="17"/>
        <v>0.99999999999999956</v>
      </c>
      <c r="F117" s="232">
        <f t="shared" si="17"/>
        <v>0.99999999999999989</v>
      </c>
      <c r="G117" s="232">
        <f t="shared" si="17"/>
        <v>0.99999999999999978</v>
      </c>
      <c r="H117" s="232">
        <f t="shared" si="17"/>
        <v>1</v>
      </c>
      <c r="I117" s="232">
        <f t="shared" si="17"/>
        <v>1.0000000000000002</v>
      </c>
      <c r="J117" s="232">
        <f t="shared" si="17"/>
        <v>0.99999999999999989</v>
      </c>
      <c r="K117" s="232">
        <f t="shared" si="17"/>
        <v>1</v>
      </c>
      <c r="L117" s="232">
        <f t="shared" si="17"/>
        <v>1.0000000000000002</v>
      </c>
      <c r="M117" s="232">
        <f t="shared" si="17"/>
        <v>1</v>
      </c>
      <c r="N117" s="232">
        <f t="shared" si="17"/>
        <v>0.99999999999999978</v>
      </c>
      <c r="O117" s="232">
        <f t="shared" si="17"/>
        <v>0.99999999999999967</v>
      </c>
      <c r="P117" s="232">
        <f t="shared" si="17"/>
        <v>1</v>
      </c>
      <c r="Q117" s="232">
        <f t="shared" si="17"/>
        <v>0.99999999999999978</v>
      </c>
      <c r="R117" s="232">
        <f t="shared" si="17"/>
        <v>1.0000000000000002</v>
      </c>
      <c r="S117" s="232">
        <f t="shared" si="17"/>
        <v>0.99999999999999989</v>
      </c>
      <c r="T117" s="232">
        <f t="shared" si="17"/>
        <v>1.0000000000000002</v>
      </c>
      <c r="U117" s="232">
        <f t="shared" si="17"/>
        <v>1</v>
      </c>
      <c r="V117" s="232">
        <f t="shared" si="17"/>
        <v>0.99999999999999978</v>
      </c>
      <c r="W117" s="232">
        <f t="shared" si="17"/>
        <v>0.99999999999999967</v>
      </c>
      <c r="X117" s="232">
        <f t="shared" si="17"/>
        <v>0.99999999999999956</v>
      </c>
      <c r="Y117" s="232">
        <f t="shared" si="17"/>
        <v>0.99999999999999989</v>
      </c>
      <c r="DA117" s="95"/>
    </row>
    <row r="118" spans="1:105" ht="12" customHeight="1" x14ac:dyDescent="0.25">
      <c r="A118" s="55" t="s">
        <v>91</v>
      </c>
      <c r="B118" s="266">
        <f t="shared" ref="B118:Y118" si="18">IF(B$55=0,0,B$55/B$54)</f>
        <v>1.8885081414997935E-3</v>
      </c>
      <c r="C118" s="266">
        <f t="shared" si="18"/>
        <v>1.9321705664669172E-3</v>
      </c>
      <c r="D118" s="266">
        <f t="shared" si="18"/>
        <v>1.9298133207334305E-3</v>
      </c>
      <c r="E118" s="266">
        <f t="shared" si="18"/>
        <v>1.9123960683715398E-3</v>
      </c>
      <c r="F118" s="266">
        <f t="shared" si="18"/>
        <v>1.9401187376284416E-3</v>
      </c>
      <c r="G118" s="266">
        <f t="shared" si="18"/>
        <v>1.9529325895992523E-3</v>
      </c>
      <c r="H118" s="266">
        <f t="shared" si="18"/>
        <v>1.9662166721917829E-3</v>
      </c>
      <c r="I118" s="266">
        <f t="shared" si="18"/>
        <v>1.9965057965886028E-3</v>
      </c>
      <c r="J118" s="266">
        <f t="shared" si="18"/>
        <v>1.9921210088396169E-3</v>
      </c>
      <c r="K118" s="266">
        <f t="shared" si="18"/>
        <v>1.9739078232917737E-3</v>
      </c>
      <c r="L118" s="266">
        <f t="shared" si="18"/>
        <v>2.01718244068857E-3</v>
      </c>
      <c r="M118" s="266">
        <f t="shared" si="18"/>
        <v>2.0186243085952888E-3</v>
      </c>
      <c r="N118" s="266">
        <f t="shared" si="18"/>
        <v>2.0178558348296436E-3</v>
      </c>
      <c r="O118" s="266">
        <f t="shared" si="18"/>
        <v>2.0232172045307906E-3</v>
      </c>
      <c r="P118" s="266">
        <f t="shared" si="18"/>
        <v>2.0302178833652672E-3</v>
      </c>
      <c r="Q118" s="266">
        <f t="shared" si="18"/>
        <v>2.0323412701051618E-3</v>
      </c>
      <c r="R118" s="266">
        <f t="shared" si="18"/>
        <v>2.0398898898200631E-3</v>
      </c>
      <c r="S118" s="266">
        <f t="shared" si="18"/>
        <v>2.0349545368861088E-3</v>
      </c>
      <c r="T118" s="266">
        <f t="shared" si="18"/>
        <v>1.9973558714102375E-3</v>
      </c>
      <c r="U118" s="266">
        <f t="shared" si="18"/>
        <v>2.0098916897368082E-3</v>
      </c>
      <c r="V118" s="266">
        <f t="shared" si="18"/>
        <v>2.032649610490492E-3</v>
      </c>
      <c r="W118" s="266">
        <f t="shared" si="18"/>
        <v>2.0196588243762744E-3</v>
      </c>
      <c r="X118" s="266">
        <f t="shared" si="18"/>
        <v>2.0363168129855203E-3</v>
      </c>
      <c r="Y118" s="266">
        <f t="shared" si="18"/>
        <v>2.028482262761725E-3</v>
      </c>
      <c r="DA118" s="76"/>
    </row>
    <row r="119" spans="1:105" ht="12" customHeight="1" x14ac:dyDescent="0.25">
      <c r="A119" s="173" t="s">
        <v>92</v>
      </c>
      <c r="B119" s="267">
        <f t="shared" ref="B119:Y119" si="19">IF(B$56=0,0,B$56/B$54)</f>
        <v>3.6211332418081008E-4</v>
      </c>
      <c r="C119" s="267">
        <f t="shared" si="19"/>
        <v>3.7048540661942963E-4</v>
      </c>
      <c r="D119" s="267">
        <f t="shared" si="19"/>
        <v>3.7003341487541427E-4</v>
      </c>
      <c r="E119" s="267">
        <f t="shared" si="19"/>
        <v>3.666937315495846E-4</v>
      </c>
      <c r="F119" s="267">
        <f t="shared" si="19"/>
        <v>3.7200943429885097E-4</v>
      </c>
      <c r="G119" s="267">
        <f t="shared" si="19"/>
        <v>3.7446643537326815E-4</v>
      </c>
      <c r="H119" s="267">
        <f t="shared" si="19"/>
        <v>3.7998678348338583E-4</v>
      </c>
      <c r="I119" s="267">
        <f t="shared" si="19"/>
        <v>3.8282141064787908E-4</v>
      </c>
      <c r="J119" s="267">
        <f t="shared" si="19"/>
        <v>3.8198064643155349E-4</v>
      </c>
      <c r="K119" s="267">
        <f t="shared" si="19"/>
        <v>3.7848834633619156E-4</v>
      </c>
      <c r="L119" s="267">
        <f t="shared" si="19"/>
        <v>3.867860683390006E-4</v>
      </c>
      <c r="M119" s="267">
        <f t="shared" si="19"/>
        <v>3.8706254031667327E-4</v>
      </c>
      <c r="N119" s="267">
        <f t="shared" si="19"/>
        <v>3.8691518877303496E-4</v>
      </c>
      <c r="O119" s="267">
        <f t="shared" si="19"/>
        <v>3.8794320838384953E-4</v>
      </c>
      <c r="P119" s="267">
        <f t="shared" si="19"/>
        <v>3.8928555847944467E-4</v>
      </c>
      <c r="Q119" s="267">
        <f t="shared" si="19"/>
        <v>3.8969270876596369E-4</v>
      </c>
      <c r="R119" s="267">
        <f t="shared" si="19"/>
        <v>3.9114012417173908E-4</v>
      </c>
      <c r="S119" s="267">
        <f t="shared" si="19"/>
        <v>3.9019379144610944E-4</v>
      </c>
      <c r="T119" s="267">
        <f t="shared" si="19"/>
        <v>3.8957137747331407E-4</v>
      </c>
      <c r="U119" s="267">
        <f t="shared" si="19"/>
        <v>3.8823746525151054E-4</v>
      </c>
      <c r="V119" s="267">
        <f t="shared" si="19"/>
        <v>3.8975183171039638E-4</v>
      </c>
      <c r="W119" s="267">
        <f t="shared" si="19"/>
        <v>3.8726090427398881E-4</v>
      </c>
      <c r="X119" s="267">
        <f t="shared" si="19"/>
        <v>3.9045500203661187E-4</v>
      </c>
      <c r="Y119" s="267">
        <f t="shared" si="19"/>
        <v>3.889527606839495E-4</v>
      </c>
      <c r="DA119" s="77"/>
    </row>
    <row r="120" spans="1:105" ht="12" customHeight="1" x14ac:dyDescent="0.25">
      <c r="A120" s="173" t="s">
        <v>93</v>
      </c>
      <c r="B120" s="267">
        <f t="shared" ref="B120:Y120" si="20">IF(B$57=0,0,B$57/B$54)</f>
        <v>5.0093161257352907E-2</v>
      </c>
      <c r="C120" s="267">
        <f t="shared" si="20"/>
        <v>5.1251318242065844E-2</v>
      </c>
      <c r="D120" s="267">
        <f t="shared" si="20"/>
        <v>5.1188791696346519E-2</v>
      </c>
      <c r="E120" s="267">
        <f t="shared" si="20"/>
        <v>5.0726794624662577E-2</v>
      </c>
      <c r="F120" s="267">
        <f t="shared" si="20"/>
        <v>5.1462145514104565E-2</v>
      </c>
      <c r="G120" s="267">
        <f t="shared" si="20"/>
        <v>5.1802036213538807E-2</v>
      </c>
      <c r="H120" s="267">
        <f t="shared" si="20"/>
        <v>5.1980081933738029E-2</v>
      </c>
      <c r="I120" s="267">
        <f t="shared" si="20"/>
        <v>5.2830229146917436E-2</v>
      </c>
      <c r="J120" s="267">
        <f t="shared" si="20"/>
        <v>5.2841519052553389E-2</v>
      </c>
      <c r="K120" s="267">
        <f t="shared" si="20"/>
        <v>5.2358409649628783E-2</v>
      </c>
      <c r="L120" s="267">
        <f t="shared" si="20"/>
        <v>5.3506279939394351E-2</v>
      </c>
      <c r="M120" s="267">
        <f t="shared" si="20"/>
        <v>5.3544525854238897E-2</v>
      </c>
      <c r="N120" s="267">
        <f t="shared" si="20"/>
        <v>5.3524141891142012E-2</v>
      </c>
      <c r="O120" s="267">
        <f t="shared" si="20"/>
        <v>5.366635359311886E-2</v>
      </c>
      <c r="P120" s="267">
        <f t="shared" si="20"/>
        <v>5.3852048388952745E-2</v>
      </c>
      <c r="Q120" s="267">
        <f t="shared" si="20"/>
        <v>5.3908371765080072E-2</v>
      </c>
      <c r="R120" s="267">
        <f t="shared" si="20"/>
        <v>5.4108600832850309E-2</v>
      </c>
      <c r="S120" s="267">
        <f t="shared" si="20"/>
        <v>5.3977689334535991E-2</v>
      </c>
      <c r="T120" s="267">
        <f t="shared" si="20"/>
        <v>5.2806582138735937E-2</v>
      </c>
      <c r="U120" s="267">
        <f t="shared" si="20"/>
        <v>5.2983814885469639E-2</v>
      </c>
      <c r="V120" s="267">
        <f t="shared" si="20"/>
        <v>5.3513982156191173E-2</v>
      </c>
      <c r="W120" s="267">
        <f t="shared" si="20"/>
        <v>5.3461258162026966E-2</v>
      </c>
      <c r="X120" s="267">
        <f t="shared" si="20"/>
        <v>5.4013824056343807E-2</v>
      </c>
      <c r="Y120" s="267">
        <f t="shared" si="20"/>
        <v>5.3806010608725953E-2</v>
      </c>
      <c r="DA120" s="77"/>
    </row>
    <row r="121" spans="1:105" ht="12" customHeight="1" x14ac:dyDescent="0.25">
      <c r="A121" s="173" t="s">
        <v>94</v>
      </c>
      <c r="B121" s="267">
        <f t="shared" ref="B121:Y121" si="21">IF(B$58=0,0,B$58/B$54)</f>
        <v>8.636962470559155E-4</v>
      </c>
      <c r="C121" s="267">
        <f t="shared" si="21"/>
        <v>8.8366495767609667E-4</v>
      </c>
      <c r="D121" s="267">
        <f t="shared" si="21"/>
        <v>8.825868875059654E-4</v>
      </c>
      <c r="E121" s="267">
        <f t="shared" si="21"/>
        <v>8.7462122658641815E-4</v>
      </c>
      <c r="F121" s="267">
        <f t="shared" si="21"/>
        <v>8.8729999924796728E-4</v>
      </c>
      <c r="G121" s="267">
        <f t="shared" si="21"/>
        <v>8.9316032656894446E-4</v>
      </c>
      <c r="H121" s="267">
        <f t="shared" si="21"/>
        <v>9.0632721004647637E-4</v>
      </c>
      <c r="I121" s="267">
        <f t="shared" si="21"/>
        <v>9.1308823395885028E-4</v>
      </c>
      <c r="J121" s="267">
        <f t="shared" si="21"/>
        <v>9.1108288135288923E-4</v>
      </c>
      <c r="K121" s="267">
        <f t="shared" si="21"/>
        <v>9.0275320584928592E-4</v>
      </c>
      <c r="L121" s="267">
        <f t="shared" si="21"/>
        <v>9.225445553367774E-4</v>
      </c>
      <c r="M121" s="267">
        <f t="shared" si="21"/>
        <v>9.2320398373553123E-4</v>
      </c>
      <c r="N121" s="267">
        <f t="shared" si="21"/>
        <v>9.2285252752903493E-4</v>
      </c>
      <c r="O121" s="267">
        <f t="shared" si="21"/>
        <v>9.2530451319338173E-4</v>
      </c>
      <c r="P121" s="267">
        <f t="shared" si="21"/>
        <v>9.285062256474139E-4</v>
      </c>
      <c r="Q121" s="267">
        <f t="shared" si="21"/>
        <v>9.2947734201064003E-4</v>
      </c>
      <c r="R121" s="267">
        <f t="shared" si="21"/>
        <v>9.3292965146853524E-4</v>
      </c>
      <c r="S121" s="267">
        <f t="shared" si="21"/>
        <v>9.3067250165102498E-4</v>
      </c>
      <c r="T121" s="267">
        <f t="shared" si="21"/>
        <v>9.2918794812448901E-4</v>
      </c>
      <c r="U121" s="267">
        <f t="shared" si="21"/>
        <v>9.2600636130362216E-4</v>
      </c>
      <c r="V121" s="267">
        <f t="shared" si="21"/>
        <v>9.2961835937126083E-4</v>
      </c>
      <c r="W121" s="267">
        <f t="shared" si="21"/>
        <v>9.2367711243321706E-4</v>
      </c>
      <c r="X121" s="267">
        <f t="shared" si="21"/>
        <v>9.312955292825509E-4</v>
      </c>
      <c r="Y121" s="267">
        <f t="shared" si="21"/>
        <v>9.2771245146733446E-4</v>
      </c>
      <c r="DA121" s="77"/>
    </row>
    <row r="122" spans="1:105" ht="12" customHeight="1" x14ac:dyDescent="0.25">
      <c r="A122" s="56" t="s">
        <v>95</v>
      </c>
      <c r="B122" s="268">
        <f t="shared" ref="B122:Y122" si="22">IF(B$59=0,0,B$59/B$54)</f>
        <v>2.0161973561337145E-3</v>
      </c>
      <c r="C122" s="268">
        <f t="shared" si="22"/>
        <v>2.0791648569196308E-3</v>
      </c>
      <c r="D122" s="268">
        <f t="shared" si="22"/>
        <v>2.0851550095995759E-3</v>
      </c>
      <c r="E122" s="268">
        <f t="shared" si="22"/>
        <v>2.0780392424629363E-3</v>
      </c>
      <c r="F122" s="268">
        <f t="shared" si="22"/>
        <v>2.0796389430439333E-3</v>
      </c>
      <c r="G122" s="268">
        <f t="shared" si="22"/>
        <v>2.0780705791484007E-3</v>
      </c>
      <c r="H122" s="268">
        <f t="shared" si="22"/>
        <v>2.0768924632126604E-3</v>
      </c>
      <c r="I122" s="268">
        <f t="shared" si="22"/>
        <v>2.0974743641999872E-3</v>
      </c>
      <c r="J122" s="268">
        <f t="shared" si="22"/>
        <v>2.0898762844599149E-3</v>
      </c>
      <c r="K122" s="268">
        <f t="shared" si="22"/>
        <v>2.1061715837464817E-3</v>
      </c>
      <c r="L122" s="268">
        <f t="shared" si="22"/>
        <v>2.2184652673293316E-3</v>
      </c>
      <c r="M122" s="268">
        <f t="shared" si="22"/>
        <v>2.2322562800743784E-3</v>
      </c>
      <c r="N122" s="268">
        <f t="shared" si="22"/>
        <v>2.2901536646814978E-3</v>
      </c>
      <c r="O122" s="268">
        <f t="shared" si="22"/>
        <v>2.3461537922407974E-3</v>
      </c>
      <c r="P122" s="268">
        <f t="shared" si="22"/>
        <v>2.4991088942406033E-3</v>
      </c>
      <c r="Q122" s="268">
        <f t="shared" si="22"/>
        <v>2.6392105247821417E-3</v>
      </c>
      <c r="R122" s="268">
        <f t="shared" si="22"/>
        <v>2.8001773769004367E-3</v>
      </c>
      <c r="S122" s="268">
        <f t="shared" si="22"/>
        <v>2.8495577997588941E-3</v>
      </c>
      <c r="T122" s="268">
        <f t="shared" si="22"/>
        <v>2.8035808854547325E-3</v>
      </c>
      <c r="U122" s="268">
        <f t="shared" si="22"/>
        <v>2.8630382643766005E-3</v>
      </c>
      <c r="V122" s="268">
        <f t="shared" si="22"/>
        <v>2.8958489267044319E-3</v>
      </c>
      <c r="W122" s="268">
        <f t="shared" si="22"/>
        <v>2.5134247007182597E-3</v>
      </c>
      <c r="X122" s="268">
        <f t="shared" si="22"/>
        <v>2.2543336905417486E-3</v>
      </c>
      <c r="Y122" s="268">
        <f t="shared" si="22"/>
        <v>2.2665402656996745E-3</v>
      </c>
      <c r="DA122" s="78"/>
    </row>
    <row r="123" spans="1:105" ht="12" customHeight="1" x14ac:dyDescent="0.25">
      <c r="A123" s="174" t="s">
        <v>220</v>
      </c>
      <c r="B123" s="269">
        <f t="shared" ref="B123:Y123" si="23">IF(B$65=0,0,B$65/B$54)</f>
        <v>8.6943849764957212E-2</v>
      </c>
      <c r="C123" s="269">
        <f t="shared" si="23"/>
        <v>9.1786622519249697E-2</v>
      </c>
      <c r="D123" s="269">
        <f t="shared" si="23"/>
        <v>9.2965828670721576E-2</v>
      </c>
      <c r="E123" s="269">
        <f t="shared" si="23"/>
        <v>9.6735678144573858E-2</v>
      </c>
      <c r="F123" s="269">
        <f t="shared" si="23"/>
        <v>9.1873318901089393E-2</v>
      </c>
      <c r="G123" s="269">
        <f t="shared" si="23"/>
        <v>8.8973779719103904E-2</v>
      </c>
      <c r="H123" s="269">
        <f t="shared" si="23"/>
        <v>8.2564102590224883E-2</v>
      </c>
      <c r="I123" s="269">
        <f t="shared" si="23"/>
        <v>8.2539824079210247E-2</v>
      </c>
      <c r="J123" s="269">
        <f t="shared" si="23"/>
        <v>8.3675455926799952E-2</v>
      </c>
      <c r="K123" s="269">
        <f t="shared" si="23"/>
        <v>8.4085511212450725E-2</v>
      </c>
      <c r="L123" s="269">
        <f t="shared" si="23"/>
        <v>7.8058352164134828E-2</v>
      </c>
      <c r="M123" s="269">
        <f t="shared" si="23"/>
        <v>7.7976570222556302E-2</v>
      </c>
      <c r="N123" s="269">
        <f t="shared" si="23"/>
        <v>7.7581109626321823E-2</v>
      </c>
      <c r="O123" s="269">
        <f t="shared" si="23"/>
        <v>7.6565947065923318E-2</v>
      </c>
      <c r="P123" s="269">
        <f t="shared" si="23"/>
        <v>7.589418181789187E-2</v>
      </c>
      <c r="Q123" s="269">
        <f t="shared" si="23"/>
        <v>7.5635317922911505E-2</v>
      </c>
      <c r="R123" s="269">
        <f t="shared" si="23"/>
        <v>7.5230703057300258E-2</v>
      </c>
      <c r="S123" s="269">
        <f t="shared" si="23"/>
        <v>7.5898903888313871E-2</v>
      </c>
      <c r="T123" s="269">
        <f t="shared" si="23"/>
        <v>7.7136652138251174E-2</v>
      </c>
      <c r="U123" s="269">
        <f t="shared" si="23"/>
        <v>7.754854177230322E-2</v>
      </c>
      <c r="V123" s="269">
        <f t="shared" si="23"/>
        <v>7.6828580582440908E-2</v>
      </c>
      <c r="W123" s="269">
        <f t="shared" si="23"/>
        <v>7.8207732360119034E-2</v>
      </c>
      <c r="X123" s="269">
        <f t="shared" si="23"/>
        <v>7.4450009500198241E-2</v>
      </c>
      <c r="Y123" s="269">
        <f t="shared" si="23"/>
        <v>7.6620173953462725E-2</v>
      </c>
      <c r="DA123" s="79"/>
    </row>
    <row r="124" spans="1:105" ht="12" customHeight="1" x14ac:dyDescent="0.25">
      <c r="A124" s="174" t="s">
        <v>226</v>
      </c>
      <c r="B124" s="269">
        <f t="shared" ref="B124:Y124" si="24">IF(B$71=0,0,B$71/B$54)</f>
        <v>0.37158463328905883</v>
      </c>
      <c r="C124" s="269">
        <f t="shared" si="24"/>
        <v>0.38017569297971759</v>
      </c>
      <c r="D124" s="269">
        <f t="shared" si="24"/>
        <v>0.37971187909816645</v>
      </c>
      <c r="E124" s="269">
        <f t="shared" si="24"/>
        <v>0.37628484418654778</v>
      </c>
      <c r="F124" s="269">
        <f t="shared" si="24"/>
        <v>0.38173958259262053</v>
      </c>
      <c r="G124" s="269">
        <f t="shared" si="24"/>
        <v>0.38426084812543015</v>
      </c>
      <c r="H124" s="269">
        <f t="shared" si="24"/>
        <v>0.3899255845246401</v>
      </c>
      <c r="I124" s="269">
        <f t="shared" si="24"/>
        <v>0.39283435320309806</v>
      </c>
      <c r="J124" s="269">
        <f t="shared" si="24"/>
        <v>0.39197159825279998</v>
      </c>
      <c r="K124" s="269">
        <f t="shared" si="24"/>
        <v>0.38838795478095017</v>
      </c>
      <c r="L124" s="269">
        <f t="shared" si="24"/>
        <v>0.39690270909031883</v>
      </c>
      <c r="M124" s="269">
        <f t="shared" si="24"/>
        <v>0.39718641237207625</v>
      </c>
      <c r="N124" s="269">
        <f t="shared" si="24"/>
        <v>0.39703520675314119</v>
      </c>
      <c r="O124" s="269">
        <f t="shared" si="24"/>
        <v>0.39809011488435292</v>
      </c>
      <c r="P124" s="269">
        <f t="shared" si="24"/>
        <v>0.39946757501826463</v>
      </c>
      <c r="Q124" s="269">
        <f t="shared" si="24"/>
        <v>0.39988537458488338</v>
      </c>
      <c r="R124" s="269">
        <f t="shared" si="24"/>
        <v>0.40137064808038042</v>
      </c>
      <c r="S124" s="269">
        <f t="shared" si="24"/>
        <v>0.40039956340787325</v>
      </c>
      <c r="T124" s="269">
        <f t="shared" si="24"/>
        <v>0.39771483664920892</v>
      </c>
      <c r="U124" s="269">
        <f t="shared" si="24"/>
        <v>0.39839206823144369</v>
      </c>
      <c r="V124" s="269">
        <f t="shared" si="24"/>
        <v>0.39994604392831529</v>
      </c>
      <c r="W124" s="269">
        <f t="shared" si="24"/>
        <v>0.39738996466748966</v>
      </c>
      <c r="X124" s="269">
        <f t="shared" si="24"/>
        <v>0.4006676061309703</v>
      </c>
      <c r="Y124" s="269">
        <f t="shared" si="24"/>
        <v>0.399126072680348</v>
      </c>
      <c r="DA124" s="79"/>
    </row>
    <row r="125" spans="1:105" ht="12" customHeight="1" x14ac:dyDescent="0.25">
      <c r="A125" s="174" t="s">
        <v>179</v>
      </c>
      <c r="B125" s="269">
        <f t="shared" ref="B125:Y125" si="25">IF(B$72=0,0,B$72/B$54)</f>
        <v>0.3640528043099942</v>
      </c>
      <c r="C125" s="269">
        <f t="shared" si="25"/>
        <v>0.37498833049317382</v>
      </c>
      <c r="D125" s="269">
        <f t="shared" si="25"/>
        <v>0.37607354662219933</v>
      </c>
      <c r="E125" s="269">
        <f t="shared" si="25"/>
        <v>0.37513576825971623</v>
      </c>
      <c r="F125" s="269">
        <f t="shared" si="25"/>
        <v>0.37530045365249953</v>
      </c>
      <c r="G125" s="269">
        <f t="shared" si="25"/>
        <v>0.37509222500398631</v>
      </c>
      <c r="H125" s="269">
        <f t="shared" si="25"/>
        <v>0.37490545195328528</v>
      </c>
      <c r="I125" s="269">
        <f t="shared" si="25"/>
        <v>0.37804071170151932</v>
      </c>
      <c r="J125" s="269">
        <f t="shared" si="25"/>
        <v>0.37759683675373773</v>
      </c>
      <c r="K125" s="269">
        <f t="shared" si="25"/>
        <v>0.38066470541610853</v>
      </c>
      <c r="L125" s="269">
        <f t="shared" si="25"/>
        <v>0.3790828009161456</v>
      </c>
      <c r="M125" s="269">
        <f t="shared" si="25"/>
        <v>0.37889376290416554</v>
      </c>
      <c r="N125" s="269">
        <f t="shared" si="25"/>
        <v>0.37934615938113098</v>
      </c>
      <c r="O125" s="269">
        <f t="shared" si="25"/>
        <v>0.37937973895504984</v>
      </c>
      <c r="P125" s="269">
        <f t="shared" si="25"/>
        <v>0.3784368516844297</v>
      </c>
      <c r="Q125" s="269">
        <f t="shared" si="25"/>
        <v>0.37828491460229774</v>
      </c>
      <c r="R125" s="269">
        <f t="shared" si="25"/>
        <v>0.37716893986298999</v>
      </c>
      <c r="S125" s="269">
        <f t="shared" si="25"/>
        <v>0.37733400480365253</v>
      </c>
      <c r="T125" s="269">
        <f t="shared" si="25"/>
        <v>0.37896278069276884</v>
      </c>
      <c r="U125" s="269">
        <f t="shared" si="25"/>
        <v>0.37756195642219575</v>
      </c>
      <c r="V125" s="269">
        <f t="shared" si="25"/>
        <v>0.37659460379186782</v>
      </c>
      <c r="W125" s="269">
        <f t="shared" si="25"/>
        <v>0.37744414042113089</v>
      </c>
      <c r="X125" s="269">
        <f t="shared" si="25"/>
        <v>0.3790468510247158</v>
      </c>
      <c r="Y125" s="269">
        <f t="shared" si="25"/>
        <v>0.37809088747283182</v>
      </c>
      <c r="DA125" s="79"/>
    </row>
    <row r="126" spans="1:105" ht="12" customHeight="1" x14ac:dyDescent="0.25">
      <c r="A126" s="62" t="s">
        <v>181</v>
      </c>
      <c r="B126" s="270">
        <f t="shared" ref="B126:Y126" si="26">IF(B$73=0,0,B$73/B$54)</f>
        <v>0.20452856344723805</v>
      </c>
      <c r="C126" s="270">
        <f t="shared" si="26"/>
        <v>0.20199136114033833</v>
      </c>
      <c r="D126" s="270">
        <f t="shared" si="26"/>
        <v>0.20779697666105565</v>
      </c>
      <c r="E126" s="270">
        <f t="shared" si="26"/>
        <v>0.20339378416576248</v>
      </c>
      <c r="F126" s="270">
        <f t="shared" si="26"/>
        <v>0.21828474314884908</v>
      </c>
      <c r="G126" s="270">
        <f t="shared" si="26"/>
        <v>0.21470667793758058</v>
      </c>
      <c r="H126" s="270">
        <f t="shared" si="26"/>
        <v>0.19457062575838999</v>
      </c>
      <c r="I126" s="270">
        <f t="shared" si="26"/>
        <v>0.19503668848284958</v>
      </c>
      <c r="J126" s="270">
        <f t="shared" si="26"/>
        <v>0.2028345086960944</v>
      </c>
      <c r="K126" s="270">
        <f t="shared" si="26"/>
        <v>0.19318813916602803</v>
      </c>
      <c r="L126" s="270">
        <f t="shared" si="26"/>
        <v>0.1797057005681213</v>
      </c>
      <c r="M126" s="270">
        <f t="shared" si="26"/>
        <v>0.18241812032883906</v>
      </c>
      <c r="N126" s="270">
        <f t="shared" si="26"/>
        <v>0.17863364732211204</v>
      </c>
      <c r="O126" s="270">
        <f t="shared" si="26"/>
        <v>0.16871521892342572</v>
      </c>
      <c r="P126" s="270">
        <f t="shared" si="26"/>
        <v>0.17533390033363697</v>
      </c>
      <c r="Q126" s="270">
        <f t="shared" si="26"/>
        <v>0.18264548433098871</v>
      </c>
      <c r="R126" s="270">
        <f t="shared" si="26"/>
        <v>0.18516332420728598</v>
      </c>
      <c r="S126" s="270">
        <f t="shared" si="26"/>
        <v>0.18786742685106553</v>
      </c>
      <c r="T126" s="270">
        <f t="shared" si="26"/>
        <v>0.19432753087330587</v>
      </c>
      <c r="U126" s="270">
        <f t="shared" si="26"/>
        <v>0.20702671217389018</v>
      </c>
      <c r="V126" s="270">
        <f t="shared" si="26"/>
        <v>0.21053636947859922</v>
      </c>
      <c r="W126" s="270">
        <f t="shared" si="26"/>
        <v>0.19796784557241515</v>
      </c>
      <c r="X126" s="270">
        <f t="shared" si="26"/>
        <v>0.16400918060237088</v>
      </c>
      <c r="Y126" s="270">
        <f t="shared" si="26"/>
        <v>0.17791265185709135</v>
      </c>
      <c r="DA126" s="80"/>
    </row>
    <row r="127" spans="1:105" ht="12" customHeight="1" x14ac:dyDescent="0.25">
      <c r="A127" s="62" t="s">
        <v>187</v>
      </c>
      <c r="B127" s="270">
        <f t="shared" ref="B127:Y127" si="27">IF(B$78=0,0,B$78/B$54)</f>
        <v>0.15952424086275618</v>
      </c>
      <c r="C127" s="270">
        <f t="shared" si="27"/>
        <v>0.17299696935283546</v>
      </c>
      <c r="D127" s="270">
        <f t="shared" si="27"/>
        <v>0.16827656996114362</v>
      </c>
      <c r="E127" s="270">
        <f t="shared" si="27"/>
        <v>0.17174198409395366</v>
      </c>
      <c r="F127" s="270">
        <f t="shared" si="27"/>
        <v>0.1570157105036504</v>
      </c>
      <c r="G127" s="270">
        <f t="shared" si="27"/>
        <v>0.16038554706640568</v>
      </c>
      <c r="H127" s="270">
        <f t="shared" si="27"/>
        <v>0.18033482619489533</v>
      </c>
      <c r="I127" s="270">
        <f t="shared" si="27"/>
        <v>0.18300402321866976</v>
      </c>
      <c r="J127" s="270">
        <f t="shared" si="27"/>
        <v>0.17476232805764333</v>
      </c>
      <c r="K127" s="270">
        <f t="shared" si="27"/>
        <v>0.1874765662500805</v>
      </c>
      <c r="L127" s="270">
        <f t="shared" si="27"/>
        <v>0.19937710034802428</v>
      </c>
      <c r="M127" s="270">
        <f t="shared" si="27"/>
        <v>0.19647564257532646</v>
      </c>
      <c r="N127" s="270">
        <f t="shared" si="27"/>
        <v>0.20071251205901891</v>
      </c>
      <c r="O127" s="270">
        <f t="shared" si="27"/>
        <v>0.2106645200316242</v>
      </c>
      <c r="P127" s="270">
        <f t="shared" si="27"/>
        <v>0.20310295135079273</v>
      </c>
      <c r="Q127" s="270">
        <f t="shared" si="27"/>
        <v>0.19563943027130906</v>
      </c>
      <c r="R127" s="270">
        <f t="shared" si="27"/>
        <v>0.19200561565570404</v>
      </c>
      <c r="S127" s="270">
        <f t="shared" si="27"/>
        <v>0.18946657795258698</v>
      </c>
      <c r="T127" s="270">
        <f t="shared" si="27"/>
        <v>0.18463524981946305</v>
      </c>
      <c r="U127" s="270">
        <f t="shared" si="27"/>
        <v>0.17053524424830555</v>
      </c>
      <c r="V127" s="270">
        <f t="shared" si="27"/>
        <v>0.16605823431326872</v>
      </c>
      <c r="W127" s="270">
        <f t="shared" si="27"/>
        <v>0.1794762948487158</v>
      </c>
      <c r="X127" s="270">
        <f t="shared" si="27"/>
        <v>0.21503767042234481</v>
      </c>
      <c r="Y127" s="270">
        <f t="shared" si="27"/>
        <v>0.20017823561574047</v>
      </c>
      <c r="DA127" s="80"/>
    </row>
    <row r="128" spans="1:105" ht="12" customHeight="1" x14ac:dyDescent="0.25">
      <c r="A128" s="174" t="s">
        <v>189</v>
      </c>
      <c r="B128" s="269">
        <f t="shared" ref="B128:Y128" si="28">IF(B$79=0,0,B$79/B$54)</f>
        <v>0.12219503630976619</v>
      </c>
      <c r="C128" s="269">
        <f t="shared" si="28"/>
        <v>9.6532549978110824E-2</v>
      </c>
      <c r="D128" s="269">
        <f t="shared" si="28"/>
        <v>9.4792365279851742E-2</v>
      </c>
      <c r="E128" s="269">
        <f t="shared" si="28"/>
        <v>9.5885164515528712E-2</v>
      </c>
      <c r="F128" s="269">
        <f t="shared" si="28"/>
        <v>9.4345432225466749E-2</v>
      </c>
      <c r="G128" s="269">
        <f t="shared" si="28"/>
        <v>9.4572481007250839E-2</v>
      </c>
      <c r="H128" s="269">
        <f t="shared" si="28"/>
        <v>9.5295355869177464E-2</v>
      </c>
      <c r="I128" s="269">
        <f t="shared" si="28"/>
        <v>8.8364992063859726E-2</v>
      </c>
      <c r="J128" s="269">
        <f t="shared" si="28"/>
        <v>8.8539529193025032E-2</v>
      </c>
      <c r="K128" s="269">
        <f t="shared" si="28"/>
        <v>8.9142097981638108E-2</v>
      </c>
      <c r="L128" s="269">
        <f t="shared" si="28"/>
        <v>8.6904879558312817E-2</v>
      </c>
      <c r="M128" s="269">
        <f t="shared" si="28"/>
        <v>8.6837581534241051E-2</v>
      </c>
      <c r="N128" s="269">
        <f t="shared" si="28"/>
        <v>8.6895605132450565E-2</v>
      </c>
      <c r="O128" s="269">
        <f t="shared" si="28"/>
        <v>8.6615226783205851E-2</v>
      </c>
      <c r="P128" s="269">
        <f t="shared" si="28"/>
        <v>8.6502224528728341E-2</v>
      </c>
      <c r="Q128" s="269">
        <f t="shared" si="28"/>
        <v>8.6295299279163268E-2</v>
      </c>
      <c r="R128" s="269">
        <f t="shared" si="28"/>
        <v>8.5956971124118389E-2</v>
      </c>
      <c r="S128" s="269">
        <f t="shared" si="28"/>
        <v>8.6184459935882168E-2</v>
      </c>
      <c r="T128" s="269">
        <f t="shared" si="28"/>
        <v>8.7259452298572418E-2</v>
      </c>
      <c r="U128" s="269">
        <f t="shared" si="28"/>
        <v>8.732644490791916E-2</v>
      </c>
      <c r="V128" s="269">
        <f t="shared" si="28"/>
        <v>8.6868920812907868E-2</v>
      </c>
      <c r="W128" s="269">
        <f t="shared" si="28"/>
        <v>8.7652882847431363E-2</v>
      </c>
      <c r="X128" s="269">
        <f t="shared" si="28"/>
        <v>8.6209308252925193E-2</v>
      </c>
      <c r="Y128" s="269">
        <f t="shared" si="28"/>
        <v>8.6745167544018564E-2</v>
      </c>
      <c r="DA128" s="79"/>
    </row>
    <row r="129" spans="1:105" ht="12" customHeight="1" x14ac:dyDescent="0.25">
      <c r="A129" s="62" t="s">
        <v>190</v>
      </c>
      <c r="B129" s="270">
        <f t="shared" ref="B129:Y129" si="29">IF(B$80=0,0,B$80/B$54)</f>
        <v>3.3544509154102835E-2</v>
      </c>
      <c r="C129" s="270">
        <f t="shared" si="29"/>
        <v>3.2960989749083375E-2</v>
      </c>
      <c r="D129" s="270">
        <f t="shared" si="29"/>
        <v>3.3874272398480398E-2</v>
      </c>
      <c r="E129" s="270">
        <f t="shared" si="29"/>
        <v>3.3308432920311257E-2</v>
      </c>
      <c r="F129" s="270">
        <f t="shared" si="29"/>
        <v>3.5735080385118058E-2</v>
      </c>
      <c r="G129" s="270">
        <f t="shared" si="29"/>
        <v>3.5187297259996642E-2</v>
      </c>
      <c r="H129" s="270">
        <f t="shared" si="29"/>
        <v>3.1929377751478354E-2</v>
      </c>
      <c r="I129" s="270">
        <f t="shared" si="29"/>
        <v>3.1829757341454844E-2</v>
      </c>
      <c r="J129" s="270">
        <f t="shared" si="29"/>
        <v>3.3379757807914821E-2</v>
      </c>
      <c r="K129" s="270">
        <f t="shared" si="29"/>
        <v>3.1821851995322128E-2</v>
      </c>
      <c r="L129" s="270">
        <f t="shared" si="29"/>
        <v>2.960103156891963E-2</v>
      </c>
      <c r="M129" s="270">
        <f t="shared" si="29"/>
        <v>3.0047819971910396E-2</v>
      </c>
      <c r="N129" s="270">
        <f t="shared" si="29"/>
        <v>2.933021536551433E-2</v>
      </c>
      <c r="O129" s="270">
        <f t="shared" si="29"/>
        <v>2.771355355384239E-2</v>
      </c>
      <c r="P129" s="270">
        <f t="shared" si="29"/>
        <v>2.8805672547612494E-2</v>
      </c>
      <c r="Q129" s="270">
        <f t="shared" si="29"/>
        <v>3.0039626073011132E-2</v>
      </c>
      <c r="R129" s="270">
        <f t="shared" si="29"/>
        <v>3.0455991707589093E-2</v>
      </c>
      <c r="S129" s="270">
        <f t="shared" si="29"/>
        <v>3.0900616347169025E-2</v>
      </c>
      <c r="T129" s="270">
        <f t="shared" si="29"/>
        <v>3.1976722701986648E-2</v>
      </c>
      <c r="U129" s="270">
        <f t="shared" si="29"/>
        <v>3.4075297170582573E-2</v>
      </c>
      <c r="V129" s="270">
        <f t="shared" si="29"/>
        <v>3.465361743572868E-2</v>
      </c>
      <c r="W129" s="270">
        <f t="shared" si="29"/>
        <v>3.2581620884893699E-2</v>
      </c>
      <c r="X129" s="270">
        <f t="shared" si="29"/>
        <v>2.6972202338871633E-2</v>
      </c>
      <c r="Y129" s="270">
        <f t="shared" si="29"/>
        <v>2.9277910263637946E-2</v>
      </c>
      <c r="DA129" s="80"/>
    </row>
    <row r="130" spans="1:105" ht="12" customHeight="1" x14ac:dyDescent="0.25">
      <c r="A130" s="62" t="s">
        <v>195</v>
      </c>
      <c r="B130" s="270">
        <f t="shared" ref="B130:Y130" si="30">IF(B$84=0,0,B$84/B$54)</f>
        <v>6.2161271760830784E-2</v>
      </c>
      <c r="C130" s="270">
        <f t="shared" si="30"/>
        <v>3.4632871280807623E-2</v>
      </c>
      <c r="D130" s="270">
        <f t="shared" si="30"/>
        <v>3.269787219439603E-2</v>
      </c>
      <c r="E130" s="270">
        <f t="shared" si="30"/>
        <v>3.4018005679093417E-2</v>
      </c>
      <c r="F130" s="270">
        <f t="shared" si="30"/>
        <v>3.2426618748837302E-2</v>
      </c>
      <c r="G130" s="270">
        <f t="shared" si="30"/>
        <v>3.2701663550013887E-2</v>
      </c>
      <c r="H130" s="270">
        <f t="shared" si="30"/>
        <v>3.3476597763253416E-2</v>
      </c>
      <c r="I130" s="270">
        <f t="shared" si="30"/>
        <v>2.5936516674515714E-2</v>
      </c>
      <c r="J130" s="270">
        <f t="shared" si="30"/>
        <v>2.6325098948785451E-2</v>
      </c>
      <c r="K130" s="270">
        <f t="shared" si="30"/>
        <v>2.6439201375838394E-2</v>
      </c>
      <c r="L130" s="270">
        <f t="shared" si="30"/>
        <v>2.4462553456923254E-2</v>
      </c>
      <c r="M130" s="270">
        <f t="shared" si="30"/>
        <v>2.4426393678008196E-2</v>
      </c>
      <c r="N130" s="270">
        <f t="shared" si="30"/>
        <v>2.4354046527527717E-2</v>
      </c>
      <c r="O130" s="270">
        <f t="shared" si="30"/>
        <v>2.4077132672431913E-2</v>
      </c>
      <c r="P130" s="270">
        <f t="shared" si="30"/>
        <v>2.4119317852207754E-2</v>
      </c>
      <c r="Q130" s="270">
        <f t="shared" si="30"/>
        <v>2.3955400047609002E-2</v>
      </c>
      <c r="R130" s="270">
        <f t="shared" si="30"/>
        <v>2.3801219478263119E-2</v>
      </c>
      <c r="S130" s="270">
        <f t="shared" si="30"/>
        <v>2.4001482927426609E-2</v>
      </c>
      <c r="T130" s="270">
        <f t="shared" si="30"/>
        <v>2.4816451316438306E-2</v>
      </c>
      <c r="U130" s="270">
        <f t="shared" si="30"/>
        <v>2.5118045855573767E-2</v>
      </c>
      <c r="V130" s="270">
        <f t="shared" si="30"/>
        <v>2.4819261595672937E-2</v>
      </c>
      <c r="W130" s="270">
        <f t="shared" si="30"/>
        <v>2.5463579834562124E-2</v>
      </c>
      <c r="X130" s="270">
        <f t="shared" si="30"/>
        <v>2.3745104411664095E-2</v>
      </c>
      <c r="Y130" s="270">
        <f t="shared" si="30"/>
        <v>2.4448957913713546E-2</v>
      </c>
      <c r="DA130" s="80"/>
    </row>
    <row r="131" spans="1:105" ht="12" customHeight="1" x14ac:dyDescent="0.25">
      <c r="A131" s="63" t="s">
        <v>207</v>
      </c>
      <c r="B131" s="271">
        <f t="shared" ref="B131:Y131" si="31">IF(B$95=0,0,B$95/B$54)</f>
        <v>2.6489255394832573E-2</v>
      </c>
      <c r="C131" s="271">
        <f t="shared" si="31"/>
        <v>2.893868894821983E-2</v>
      </c>
      <c r="D131" s="271">
        <f t="shared" si="31"/>
        <v>2.8220220686975328E-2</v>
      </c>
      <c r="E131" s="271">
        <f t="shared" si="31"/>
        <v>2.8558725916124055E-2</v>
      </c>
      <c r="F131" s="271">
        <f t="shared" si="31"/>
        <v>2.6183733091511393E-2</v>
      </c>
      <c r="G131" s="271">
        <f t="shared" si="31"/>
        <v>2.6683520197240303E-2</v>
      </c>
      <c r="H131" s="271">
        <f t="shared" si="31"/>
        <v>2.9889380354445702E-2</v>
      </c>
      <c r="I131" s="271">
        <f t="shared" si="31"/>
        <v>3.0598718047889158E-2</v>
      </c>
      <c r="J131" s="271">
        <f t="shared" si="31"/>
        <v>2.8834672436324767E-2</v>
      </c>
      <c r="K131" s="271">
        <f t="shared" si="31"/>
        <v>3.0881044610477595E-2</v>
      </c>
      <c r="L131" s="271">
        <f t="shared" si="31"/>
        <v>3.2841294532469943E-2</v>
      </c>
      <c r="M131" s="271">
        <f t="shared" si="31"/>
        <v>3.236336788432246E-2</v>
      </c>
      <c r="N131" s="271">
        <f t="shared" si="31"/>
        <v>3.3211343239408511E-2</v>
      </c>
      <c r="O131" s="271">
        <f t="shared" si="31"/>
        <v>3.4824540556931564E-2</v>
      </c>
      <c r="P131" s="271">
        <f t="shared" si="31"/>
        <v>3.357723412890809E-2</v>
      </c>
      <c r="Q131" s="271">
        <f t="shared" si="31"/>
        <v>3.2300273158543141E-2</v>
      </c>
      <c r="R131" s="271">
        <f t="shared" si="31"/>
        <v>3.1699759938266181E-2</v>
      </c>
      <c r="S131" s="271">
        <f t="shared" si="31"/>
        <v>3.1282360661286542E-2</v>
      </c>
      <c r="T131" s="271">
        <f t="shared" si="31"/>
        <v>3.046627828014746E-2</v>
      </c>
      <c r="U131" s="271">
        <f t="shared" si="31"/>
        <v>2.8133101881762823E-2</v>
      </c>
      <c r="V131" s="271">
        <f t="shared" si="31"/>
        <v>2.7396041781506248E-2</v>
      </c>
      <c r="W131" s="271">
        <f t="shared" si="31"/>
        <v>2.9607682127975536E-2</v>
      </c>
      <c r="X131" s="271">
        <f t="shared" si="31"/>
        <v>3.5492001502389459E-2</v>
      </c>
      <c r="Y131" s="271">
        <f t="shared" si="31"/>
        <v>3.301829936666708E-2</v>
      </c>
      <c r="DA131" s="81"/>
    </row>
    <row r="132" spans="1:105" ht="12" hidden="1" customHeight="1" x14ac:dyDescent="0.25">
      <c r="A132" s="6"/>
    </row>
    <row r="133" spans="1:105" ht="12" customHeight="1" x14ac:dyDescent="0.25">
      <c r="A133" s="6"/>
    </row>
    <row r="134" spans="1:105" ht="15" customHeight="1" x14ac:dyDescent="0.25">
      <c r="A134" s="32" t="s">
        <v>341</v>
      </c>
      <c r="B134" s="257"/>
      <c r="C134" s="257"/>
      <c r="D134" s="257"/>
      <c r="E134" s="257"/>
      <c r="F134" s="257"/>
      <c r="G134" s="257"/>
      <c r="H134" s="257"/>
      <c r="I134" s="257"/>
      <c r="J134" s="257"/>
      <c r="K134" s="257"/>
      <c r="L134" s="257"/>
      <c r="M134" s="257"/>
      <c r="N134" s="257"/>
      <c r="O134" s="257"/>
      <c r="P134" s="257"/>
      <c r="Q134" s="257"/>
      <c r="R134" s="257"/>
      <c r="S134" s="257"/>
      <c r="T134" s="257"/>
      <c r="U134" s="257"/>
      <c r="V134" s="257"/>
      <c r="W134" s="257"/>
      <c r="X134" s="257"/>
      <c r="Y134" s="257"/>
      <c r="DA134" s="88"/>
    </row>
    <row r="136" spans="1:105" ht="12" customHeight="1" x14ac:dyDescent="0.25">
      <c r="A136" s="35" t="s">
        <v>43</v>
      </c>
      <c r="B136" s="272">
        <f>IF(B$5=0,0,B$5/ISI_fec!B$5)</f>
        <v>0.54419147058781148</v>
      </c>
      <c r="C136" s="272">
        <f>IF(C$5=0,0,C$5/ISI_fec!C$5)</f>
        <v>0.55033834126475645</v>
      </c>
      <c r="D136" s="272">
        <f>IF(D$5=0,0,D$5/ISI_fec!D$5)</f>
        <v>0.54971115608880528</v>
      </c>
      <c r="E136" s="272">
        <f>IF(E$5=0,0,E$5/ISI_fec!E$5)</f>
        <v>0.54926766833819884</v>
      </c>
      <c r="F136" s="272">
        <f>IF(F$5=0,0,F$5/ISI_fec!F$5)</f>
        <v>0.54857516774010839</v>
      </c>
      <c r="G136" s="272">
        <f>IF(G$5=0,0,G$5/ISI_fec!G$5)</f>
        <v>0.54840671982149658</v>
      </c>
      <c r="H136" s="272">
        <f>IF(H$5=0,0,H$5/ISI_fec!H$5)</f>
        <v>0.56165876287888949</v>
      </c>
      <c r="I136" s="272">
        <f>IF(I$5=0,0,I$5/ISI_fec!I$5)</f>
        <v>0.56144620015126367</v>
      </c>
      <c r="J136" s="272">
        <f>IF(J$5=0,0,J$5/ISI_fec!J$5)</f>
        <v>0.55996095770488408</v>
      </c>
      <c r="K136" s="272">
        <f>IF(K$5=0,0,K$5/ISI_fec!K$5)</f>
        <v>0.56243640121733596</v>
      </c>
      <c r="L136" s="272">
        <f>IF(L$5=0,0,L$5/ISI_fec!L$5)</f>
        <v>0.56704967009934337</v>
      </c>
      <c r="M136" s="272">
        <f>IF(M$5=0,0,M$5/ISI_fec!M$5)</f>
        <v>0.56673198160481242</v>
      </c>
      <c r="N136" s="272">
        <f>IF(N$5=0,0,N$5/ISI_fec!N$5)</f>
        <v>0.56746526739407177</v>
      </c>
      <c r="O136" s="272">
        <f>IF(O$5=0,0,O$5/ISI_fec!O$5)</f>
        <v>0.56893608558198128</v>
      </c>
      <c r="P136" s="272">
        <f>IF(P$5=0,0,P$5/ISI_fec!P$5)</f>
        <v>0.56853008451629117</v>
      </c>
      <c r="Q136" s="272">
        <f>IF(Q$5=0,0,Q$5/ISI_fec!Q$5)</f>
        <v>0.56773055045032683</v>
      </c>
      <c r="R136" s="272">
        <f>IF(R$5=0,0,R$5/ISI_fec!R$5)</f>
        <v>0.56747769034729223</v>
      </c>
      <c r="S136" s="272">
        <f>IF(S$5=0,0,S$5/ISI_fec!S$5)</f>
        <v>0.56663077987307142</v>
      </c>
      <c r="T136" s="272">
        <f>IF(T$5=0,0,T$5/ISI_fec!T$5)</f>
        <v>0.56546378696828981</v>
      </c>
      <c r="U136" s="272">
        <f>IF(U$5=0,0,U$5/ISI_fec!U$5)</f>
        <v>0.56330607694379919</v>
      </c>
      <c r="V136" s="272">
        <f>IF(V$5=0,0,V$5/ISI_fec!V$5)</f>
        <v>0.56350784033879797</v>
      </c>
      <c r="W136" s="272">
        <f>IF(W$5=0,0,W$5/ISI_fec!W$5)</f>
        <v>0.56379636369508834</v>
      </c>
      <c r="X136" s="272">
        <f>IF(X$5=0,0,X$5/ISI_fec!X$5)</f>
        <v>0.59613639103146954</v>
      </c>
      <c r="Y136" s="272">
        <f>IF(Y$5=0,0,Y$5/ISI_fec!Y$5)</f>
        <v>0.59768257601100483</v>
      </c>
      <c r="DA136" s="111"/>
    </row>
    <row r="137" spans="1:105" ht="12" customHeight="1" x14ac:dyDescent="0.25">
      <c r="A137" s="55" t="s">
        <v>91</v>
      </c>
      <c r="B137" s="273">
        <f>IF(B$6=0,0,B$6/ISI_fec!B$6)</f>
        <v>0.48724494870729446</v>
      </c>
      <c r="C137" s="273">
        <f>IF(C$6=0,0,C$6/ISI_fec!C$6)</f>
        <v>0.48800327039339059</v>
      </c>
      <c r="D137" s="273">
        <f>IF(D$6=0,0,D$6/ISI_fec!D$6)</f>
        <v>0.48800327039339048</v>
      </c>
      <c r="E137" s="273">
        <f>IF(E$6=0,0,E$6/ISI_fec!E$6)</f>
        <v>0.48800327039339059</v>
      </c>
      <c r="F137" s="273">
        <f>IF(F$6=0,0,F$6/ISI_fec!F$6)</f>
        <v>0.48800327039339036</v>
      </c>
      <c r="G137" s="273">
        <f>IF(G$6=0,0,G$6/ISI_fec!G$6)</f>
        <v>0.48800327039339053</v>
      </c>
      <c r="H137" s="273">
        <f>IF(H$6=0,0,H$6/ISI_fec!H$6)</f>
        <v>0.49265247827400976</v>
      </c>
      <c r="I137" s="273">
        <f>IF(I$6=0,0,I$6/ISI_fec!I$6)</f>
        <v>0.49265247827400976</v>
      </c>
      <c r="J137" s="273">
        <f>IF(J$6=0,0,J$6/ISI_fec!J$6)</f>
        <v>0.49265247827400976</v>
      </c>
      <c r="K137" s="273">
        <f>IF(K$6=0,0,K$6/ISI_fec!K$6)</f>
        <v>0.49265247827400976</v>
      </c>
      <c r="L137" s="273">
        <f>IF(L$6=0,0,L$6/ISI_fec!L$6)</f>
        <v>0.49265247827400965</v>
      </c>
      <c r="M137" s="273">
        <f>IF(M$6=0,0,M$6/ISI_fec!M$6)</f>
        <v>0.49265247827400954</v>
      </c>
      <c r="N137" s="273">
        <f>IF(N$6=0,0,N$6/ISI_fec!N$6)</f>
        <v>0.49265247827400965</v>
      </c>
      <c r="O137" s="273">
        <f>IF(O$6=0,0,O$6/ISI_fec!O$6)</f>
        <v>0.49265247827400976</v>
      </c>
      <c r="P137" s="273">
        <f>IF(P$6=0,0,P$6/ISI_fec!P$6)</f>
        <v>0.49265247827400954</v>
      </c>
      <c r="Q137" s="273">
        <f>IF(Q$6=0,0,Q$6/ISI_fec!Q$6)</f>
        <v>0.49265247827400988</v>
      </c>
      <c r="R137" s="273">
        <f>IF(R$6=0,0,R$6/ISI_fec!R$6)</f>
        <v>0.49265247827400982</v>
      </c>
      <c r="S137" s="273">
        <f>IF(S$6=0,0,S$6/ISI_fec!S$6)</f>
        <v>0.4926524782740096</v>
      </c>
      <c r="T137" s="273">
        <f>IF(T$6=0,0,T$6/ISI_fec!T$6)</f>
        <v>0.49265247827400965</v>
      </c>
      <c r="U137" s="273">
        <f>IF(U$6=0,0,U$6/ISI_fec!U$6)</f>
        <v>0.49265247827400982</v>
      </c>
      <c r="V137" s="273">
        <f>IF(V$6=0,0,V$6/ISI_fec!V$6)</f>
        <v>0.4926524782740096</v>
      </c>
      <c r="W137" s="273">
        <f>IF(W$6=0,0,W$6/ISI_fec!W$6)</f>
        <v>0.49265247827400982</v>
      </c>
      <c r="X137" s="273">
        <f>IF(X$6=0,0,X$6/ISI_fec!X$6)</f>
        <v>0.49838723044660876</v>
      </c>
      <c r="Y137" s="273">
        <f>IF(Y$6=0,0,Y$6/ISI_fec!Y$6)</f>
        <v>0.50354850740194779</v>
      </c>
      <c r="DA137" s="76"/>
    </row>
    <row r="138" spans="1:105" ht="12" customHeight="1" x14ac:dyDescent="0.25">
      <c r="A138" s="173" t="s">
        <v>92</v>
      </c>
      <c r="B138" s="274">
        <f>IF(B$7=0,0,B$7/ISI_fec!B$7)</f>
        <v>0.12636914883330672</v>
      </c>
      <c r="C138" s="274">
        <f>IF(C$7=0,0,C$7/ISI_fec!C$7)</f>
        <v>0.12656582294202356</v>
      </c>
      <c r="D138" s="274">
        <f>IF(D$7=0,0,D$7/ISI_fec!D$7)</f>
        <v>0.12656582294202356</v>
      </c>
      <c r="E138" s="274">
        <f>IF(E$7=0,0,E$7/ISI_fec!E$7)</f>
        <v>0.12656582294202356</v>
      </c>
      <c r="F138" s="274">
        <f>IF(F$7=0,0,F$7/ISI_fec!F$7)</f>
        <v>0.12656582294202354</v>
      </c>
      <c r="G138" s="274">
        <f>IF(G$7=0,0,G$7/ISI_fec!G$7)</f>
        <v>0.12656582294202356</v>
      </c>
      <c r="H138" s="274">
        <f>IF(H$7=0,0,H$7/ISI_fec!H$7)</f>
        <v>0.12777161572485632</v>
      </c>
      <c r="I138" s="274">
        <f>IF(I$7=0,0,I$7/ISI_fec!I$7)</f>
        <v>0.12777161572485629</v>
      </c>
      <c r="J138" s="274">
        <f>IF(J$7=0,0,J$7/ISI_fec!J$7)</f>
        <v>0.12777161572485632</v>
      </c>
      <c r="K138" s="274">
        <f>IF(K$7=0,0,K$7/ISI_fec!K$7)</f>
        <v>0.12777161572485637</v>
      </c>
      <c r="L138" s="274">
        <f>IF(L$7=0,0,L$7/ISI_fec!L$7)</f>
        <v>0.12777161572485637</v>
      </c>
      <c r="M138" s="274">
        <f>IF(M$7=0,0,M$7/ISI_fec!M$7)</f>
        <v>0.12777161572485632</v>
      </c>
      <c r="N138" s="274">
        <f>IF(N$7=0,0,N$7/ISI_fec!N$7)</f>
        <v>0.12777161572485635</v>
      </c>
      <c r="O138" s="274">
        <f>IF(O$7=0,0,O$7/ISI_fec!O$7)</f>
        <v>0.12777161572485629</v>
      </c>
      <c r="P138" s="274">
        <f>IF(P$7=0,0,P$7/ISI_fec!P$7)</f>
        <v>0.12777161572485629</v>
      </c>
      <c r="Q138" s="274">
        <f>IF(Q$7=0,0,Q$7/ISI_fec!Q$7)</f>
        <v>0.12777161572485632</v>
      </c>
      <c r="R138" s="274">
        <f>IF(R$7=0,0,R$7/ISI_fec!R$7)</f>
        <v>0.12777161572485629</v>
      </c>
      <c r="S138" s="274">
        <f>IF(S$7=0,0,S$7/ISI_fec!S$7)</f>
        <v>0.12777161572485632</v>
      </c>
      <c r="T138" s="274">
        <f>IF(T$7=0,0,T$7/ISI_fec!T$7)</f>
        <v>0.12777161572485624</v>
      </c>
      <c r="U138" s="274">
        <f>IF(U$7=0,0,U$7/ISI_fec!U$7)</f>
        <v>0.12777161572485626</v>
      </c>
      <c r="V138" s="274">
        <f>IF(V$7=0,0,V$7/ISI_fec!V$7)</f>
        <v>0.12777161572485618</v>
      </c>
      <c r="W138" s="274">
        <f>IF(W$7=0,0,W$7/ISI_fec!W$7)</f>
        <v>0.12777161572485624</v>
      </c>
      <c r="X138" s="274">
        <f>IF(X$7=0,0,X$7/ISI_fec!X$7)</f>
        <v>0.13176984030762817</v>
      </c>
      <c r="Y138" s="274">
        <f>IF(Y$7=0,0,Y$7/ISI_fec!Y$7)</f>
        <v>0.13491174191784483</v>
      </c>
      <c r="DA138" s="77"/>
    </row>
    <row r="139" spans="1:105" ht="12" customHeight="1" x14ac:dyDescent="0.25">
      <c r="A139" s="173" t="s">
        <v>93</v>
      </c>
      <c r="B139" s="274">
        <f>IF(B$8=0,0,B$8/ISI_fec!B$8)</f>
        <v>0.69801001109177963</v>
      </c>
      <c r="C139" s="274">
        <f>IF(C$8=0,0,C$8/ISI_fec!C$8)</f>
        <v>0.69909635612198928</v>
      </c>
      <c r="D139" s="274">
        <f>IF(D$8=0,0,D$8/ISI_fec!D$8)</f>
        <v>0.69909635612198928</v>
      </c>
      <c r="E139" s="274">
        <f>IF(E$8=0,0,E$8/ISI_fec!E$8)</f>
        <v>0.69909635612198939</v>
      </c>
      <c r="F139" s="274">
        <f>IF(F$8=0,0,F$8/ISI_fec!F$8)</f>
        <v>0.69909635612198939</v>
      </c>
      <c r="G139" s="274">
        <f>IF(G$8=0,0,G$8/ISI_fec!G$8)</f>
        <v>0.69909635612198917</v>
      </c>
      <c r="H139" s="274">
        <f>IF(H$8=0,0,H$8/ISI_fec!H$8)</f>
        <v>0.70575664814334083</v>
      </c>
      <c r="I139" s="274">
        <f>IF(I$8=0,0,I$8/ISI_fec!I$8)</f>
        <v>0.70575664814334083</v>
      </c>
      <c r="J139" s="274">
        <f>IF(J$8=0,0,J$8/ISI_fec!J$8)</f>
        <v>0.70575664814334083</v>
      </c>
      <c r="K139" s="274">
        <f>IF(K$8=0,0,K$8/ISI_fec!K$8)</f>
        <v>0.70575664814334083</v>
      </c>
      <c r="L139" s="274">
        <f>IF(L$8=0,0,L$8/ISI_fec!L$8)</f>
        <v>0.70575664814334083</v>
      </c>
      <c r="M139" s="274">
        <f>IF(M$8=0,0,M$8/ISI_fec!M$8)</f>
        <v>0.70575664814334083</v>
      </c>
      <c r="N139" s="274">
        <f>IF(N$8=0,0,N$8/ISI_fec!N$8)</f>
        <v>0.70575664814334083</v>
      </c>
      <c r="O139" s="274">
        <f>IF(O$8=0,0,O$8/ISI_fec!O$8)</f>
        <v>0.70575664814334071</v>
      </c>
      <c r="P139" s="274">
        <f>IF(P$8=0,0,P$8/ISI_fec!P$8)</f>
        <v>0.70575664814334094</v>
      </c>
      <c r="Q139" s="274">
        <f>IF(Q$8=0,0,Q$8/ISI_fec!Q$8)</f>
        <v>0.70575664814334083</v>
      </c>
      <c r="R139" s="274">
        <f>IF(R$8=0,0,R$8/ISI_fec!R$8)</f>
        <v>0.70575664814334094</v>
      </c>
      <c r="S139" s="274">
        <f>IF(S$8=0,0,S$8/ISI_fec!S$8)</f>
        <v>0.7057566481433406</v>
      </c>
      <c r="T139" s="274">
        <f>IF(T$8=0,0,T$8/ISI_fec!T$8)</f>
        <v>0.7057566481433406</v>
      </c>
      <c r="U139" s="274">
        <f>IF(U$8=0,0,U$8/ISI_fec!U$8)</f>
        <v>0.70575664814334071</v>
      </c>
      <c r="V139" s="274">
        <f>IF(V$8=0,0,V$8/ISI_fec!V$8)</f>
        <v>0.70575664814334071</v>
      </c>
      <c r="W139" s="274">
        <f>IF(W$8=0,0,W$8/ISI_fec!W$8)</f>
        <v>0.7057566481433406</v>
      </c>
      <c r="X139" s="274">
        <f>IF(X$8=0,0,X$8/ISI_fec!X$8)</f>
        <v>0.71179698524473956</v>
      </c>
      <c r="Y139" s="274">
        <f>IF(Y$8=0,0,Y$8/ISI_fec!Y$8)</f>
        <v>0.71723328863599867</v>
      </c>
      <c r="DA139" s="77"/>
    </row>
    <row r="140" spans="1:105" ht="12" customHeight="1" x14ac:dyDescent="0.25">
      <c r="A140" s="173" t="s">
        <v>94</v>
      </c>
      <c r="B140" s="274">
        <f>IF(B$9=0,0,B$9/ISI_fec!B$9)</f>
        <v>0.48228467924694202</v>
      </c>
      <c r="C140" s="274">
        <f>IF(C$9=0,0,C$9/ISI_fec!C$9)</f>
        <v>0.48303528103792026</v>
      </c>
      <c r="D140" s="274">
        <f>IF(D$9=0,0,D$9/ISI_fec!D$9)</f>
        <v>0.48303528103792004</v>
      </c>
      <c r="E140" s="274">
        <f>IF(E$9=0,0,E$9/ISI_fec!E$9)</f>
        <v>0.48303528103792004</v>
      </c>
      <c r="F140" s="274">
        <f>IF(F$9=0,0,F$9/ISI_fec!F$9)</f>
        <v>0.48303528103792026</v>
      </c>
      <c r="G140" s="274">
        <f>IF(G$9=0,0,G$9/ISI_fec!G$9)</f>
        <v>0.48303528103792009</v>
      </c>
      <c r="H140" s="274">
        <f>IF(H$9=0,0,H$9/ISI_fec!H$9)</f>
        <v>0.48763715887658354</v>
      </c>
      <c r="I140" s="274">
        <f>IF(I$9=0,0,I$9/ISI_fec!I$9)</f>
        <v>0.48763715887658338</v>
      </c>
      <c r="J140" s="274">
        <f>IF(J$9=0,0,J$9/ISI_fec!J$9)</f>
        <v>0.48763715887658349</v>
      </c>
      <c r="K140" s="274">
        <f>IF(K$9=0,0,K$9/ISI_fec!K$9)</f>
        <v>0.48763715887658354</v>
      </c>
      <c r="L140" s="274">
        <f>IF(L$9=0,0,L$9/ISI_fec!L$9)</f>
        <v>0.48763715887658354</v>
      </c>
      <c r="M140" s="274">
        <f>IF(M$9=0,0,M$9/ISI_fec!M$9)</f>
        <v>0.48763715887658354</v>
      </c>
      <c r="N140" s="274">
        <f>IF(N$9=0,0,N$9/ISI_fec!N$9)</f>
        <v>0.48763715887658354</v>
      </c>
      <c r="O140" s="274">
        <f>IF(O$9=0,0,O$9/ISI_fec!O$9)</f>
        <v>0.48763715887658365</v>
      </c>
      <c r="P140" s="274">
        <f>IF(P$9=0,0,P$9/ISI_fec!P$9)</f>
        <v>0.48763715887658349</v>
      </c>
      <c r="Q140" s="274">
        <f>IF(Q$9=0,0,Q$9/ISI_fec!Q$9)</f>
        <v>0.48763715887658365</v>
      </c>
      <c r="R140" s="274">
        <f>IF(R$9=0,0,R$9/ISI_fec!R$9)</f>
        <v>0.48763715887658349</v>
      </c>
      <c r="S140" s="274">
        <f>IF(S$9=0,0,S$9/ISI_fec!S$9)</f>
        <v>0.48763715887658354</v>
      </c>
      <c r="T140" s="274">
        <f>IF(T$9=0,0,T$9/ISI_fec!T$9)</f>
        <v>0.48763715887658354</v>
      </c>
      <c r="U140" s="274">
        <f>IF(U$9=0,0,U$9/ISI_fec!U$9)</f>
        <v>0.48763715887658349</v>
      </c>
      <c r="V140" s="274">
        <f>IF(V$9=0,0,V$9/ISI_fec!V$9)</f>
        <v>0.48763715887658343</v>
      </c>
      <c r="W140" s="274">
        <f>IF(W$9=0,0,W$9/ISI_fec!W$9)</f>
        <v>0.4876371588765836</v>
      </c>
      <c r="X140" s="274">
        <f>IF(X$9=0,0,X$9/ISI_fec!X$9)</f>
        <v>0.50402566091415391</v>
      </c>
      <c r="Y140" s="274">
        <f>IF(Y$9=0,0,Y$9/ISI_fec!Y$9)</f>
        <v>0.51488727096929521</v>
      </c>
      <c r="DA140" s="77"/>
    </row>
    <row r="141" spans="1:105" ht="12" customHeight="1" x14ac:dyDescent="0.25">
      <c r="A141" s="56" t="s">
        <v>95</v>
      </c>
      <c r="B141" s="275">
        <f>IF(B$10=0,0,B$10/ISI_fec!B$10)</f>
        <v>0.75569934456259069</v>
      </c>
      <c r="C141" s="275">
        <f>IF(C$10=0,0,C$10/ISI_fec!C$10)</f>
        <v>0.76136827177607946</v>
      </c>
      <c r="D141" s="275">
        <f>IF(D$10=0,0,D$10/ISI_fec!D$10)</f>
        <v>0.75842903608397638</v>
      </c>
      <c r="E141" s="275">
        <f>IF(E$10=0,0,E$10/ISI_fec!E$10)</f>
        <v>0.76041589640954588</v>
      </c>
      <c r="F141" s="275">
        <f>IF(F$10=0,0,F$10/ISI_fec!F$10)</f>
        <v>0.75436060442369712</v>
      </c>
      <c r="G141" s="275">
        <f>IF(G$10=0,0,G$10/ISI_fec!G$10)</f>
        <v>0.75569118258083101</v>
      </c>
      <c r="H141" s="275">
        <f>IF(H$10=0,0,H$10/ISI_fec!H$10)</f>
        <v>0.77187791743560485</v>
      </c>
      <c r="I141" s="275">
        <f>IF(I$10=0,0,I$10/ISI_fec!I$10)</f>
        <v>0.77307875306559815</v>
      </c>
      <c r="J141" s="275">
        <f>IF(J$10=0,0,J$10/ISI_fec!J$10)</f>
        <v>0.76824933445243571</v>
      </c>
      <c r="K141" s="275">
        <f>IF(K$10=0,0,K$10/ISI_fec!K$10)</f>
        <v>0.77251831140675165</v>
      </c>
      <c r="L141" s="275">
        <f>IF(L$10=0,0,L$10/ISI_fec!L$10)</f>
        <v>0.79355201917079154</v>
      </c>
      <c r="M141" s="275">
        <f>IF(M$10=0,0,M$10/ISI_fec!M$10)</f>
        <v>0.79404715150788874</v>
      </c>
      <c r="N141" s="275">
        <f>IF(N$10=0,0,N$10/ISI_fec!N$10)</f>
        <v>0.80207195528691788</v>
      </c>
      <c r="O141" s="275">
        <f>IF(O$10=0,0,O$10/ISI_fec!O$10)</f>
        <v>0.81209821848515218</v>
      </c>
      <c r="P141" s="275">
        <f>IF(P$10=0,0,P$10/ISI_fec!P$10)</f>
        <v>0.82539763944584654</v>
      </c>
      <c r="Q141" s="275">
        <f>IF(Q$10=0,0,Q$10/ISI_fec!Q$10)</f>
        <v>0.83525023817449973</v>
      </c>
      <c r="R141" s="275">
        <f>IF(R$10=0,0,R$10/ISI_fec!R$10)</f>
        <v>0.84811334758449441</v>
      </c>
      <c r="S141" s="275">
        <f>IF(S$10=0,0,S$10/ISI_fec!S$10)</f>
        <v>0.85084107872030457</v>
      </c>
      <c r="T141" s="275">
        <f>IF(T$10=0,0,T$10/ISI_fec!T$10)</f>
        <v>0.8445314975692122</v>
      </c>
      <c r="U141" s="275">
        <f>IF(U$10=0,0,U$10/ISI_fec!U$10)</f>
        <v>0.8452481633544745</v>
      </c>
      <c r="V141" s="275">
        <f>IF(V$10=0,0,V$10/ISI_fec!V$10)</f>
        <v>0.84694703702162355</v>
      </c>
      <c r="W141" s="275">
        <f>IF(W$10=0,0,W$10/ISI_fec!W$10)</f>
        <v>0.81856532249066716</v>
      </c>
      <c r="X141" s="275">
        <f>IF(X$10=0,0,X$10/ISI_fec!X$10)</f>
        <v>0.84802747951355184</v>
      </c>
      <c r="Y141" s="275">
        <f>IF(Y$10=0,0,Y$10/ISI_fec!Y$10)</f>
        <v>0.84490716981459724</v>
      </c>
      <c r="DA141" s="78"/>
    </row>
    <row r="142" spans="1:105" ht="12" customHeight="1" x14ac:dyDescent="0.25">
      <c r="A142" s="174" t="s">
        <v>165</v>
      </c>
      <c r="B142" s="276">
        <f>IF(B$16=0,0,B$16/ISI_fec!B$16)</f>
        <v>0.48594380196903036</v>
      </c>
      <c r="C142" s="276">
        <f>IF(C$16=0,0,C$16/ISI_fec!C$16)</f>
        <v>0.48451833497879682</v>
      </c>
      <c r="D142" s="276">
        <f>IF(D$16=0,0,D$16/ISI_fec!D$16)</f>
        <v>0.48331374013146305</v>
      </c>
      <c r="E142" s="276">
        <f>IF(E$16=0,0,E$16/ISI_fec!E$16)</f>
        <v>0.47928042015904343</v>
      </c>
      <c r="F142" s="276">
        <f>IF(F$16=0,0,F$16/ISI_fec!F$16)</f>
        <v>0.48179512790913581</v>
      </c>
      <c r="G142" s="276">
        <f>IF(G$16=0,0,G$16/ISI_fec!G$16)</f>
        <v>0.48333181235118006</v>
      </c>
      <c r="H142" s="276">
        <f>IF(H$16=0,0,H$16/ISI_fec!H$16)</f>
        <v>0.50172090947993253</v>
      </c>
      <c r="I142" s="276">
        <f>IF(I$16=0,0,I$16/ISI_fec!I$16)</f>
        <v>0.50367590342048019</v>
      </c>
      <c r="J142" s="276">
        <f>IF(J$16=0,0,J$16/ISI_fec!J$16)</f>
        <v>0.50042627515220806</v>
      </c>
      <c r="K142" s="276">
        <f>IF(K$16=0,0,K$16/ISI_fec!K$16)</f>
        <v>0.50544072376565152</v>
      </c>
      <c r="L142" s="276">
        <f>IF(L$16=0,0,L$16/ISI_fec!L$16)</f>
        <v>0.51614996726950246</v>
      </c>
      <c r="M142" s="276">
        <f>IF(M$16=0,0,M$16/ISI_fec!M$16)</f>
        <v>0.51612660144898481</v>
      </c>
      <c r="N142" s="276">
        <f>IF(N$16=0,0,N$16/ISI_fec!N$16)</f>
        <v>0.517914393168595</v>
      </c>
      <c r="O142" s="276">
        <f>IF(O$16=0,0,O$16/ISI_fec!O$16)</f>
        <v>0.51970766310923633</v>
      </c>
      <c r="P142" s="276">
        <f>IF(P$16=0,0,P$16/ISI_fec!P$16)</f>
        <v>0.52092022100122604</v>
      </c>
      <c r="Q142" s="276">
        <f>IF(Q$16=0,0,Q$16/ISI_fec!Q$16)</f>
        <v>0.52158157280444628</v>
      </c>
      <c r="R142" s="276">
        <f>IF(R$16=0,0,R$16/ISI_fec!R$16)</f>
        <v>0.52107327935725212</v>
      </c>
      <c r="S142" s="276">
        <f>IF(S$16=0,0,S$16/ISI_fec!S$16)</f>
        <v>0.51929420704125451</v>
      </c>
      <c r="T142" s="276">
        <f>IF(T$16=0,0,T$16/ISI_fec!T$16)</f>
        <v>0.51781214834520084</v>
      </c>
      <c r="U142" s="276">
        <f>IF(U$16=0,0,U$16/ISI_fec!U$16)</f>
        <v>0.51557845641430045</v>
      </c>
      <c r="V142" s="276">
        <f>IF(V$16=0,0,V$16/ISI_fec!V$16)</f>
        <v>0.5168315173170408</v>
      </c>
      <c r="W142" s="276">
        <f>IF(W$16=0,0,W$16/ISI_fec!W$16)</f>
        <v>0.51380753272518431</v>
      </c>
      <c r="X142" s="276">
        <f>IF(X$16=0,0,X$16/ISI_fec!X$16)</f>
        <v>0.55075317080713526</v>
      </c>
      <c r="Y142" s="276">
        <f>IF(Y$16=0,0,Y$16/ISI_fec!Y$16)</f>
        <v>0.5465925065143854</v>
      </c>
      <c r="DA142" s="79"/>
    </row>
    <row r="143" spans="1:105" ht="12" customHeight="1" x14ac:dyDescent="0.25">
      <c r="A143" s="174" t="s">
        <v>172</v>
      </c>
      <c r="B143" s="276">
        <f>IF(B$22=0,0,B$22/ISI_fec!B$22)</f>
        <v>0.57122494698869586</v>
      </c>
      <c r="C143" s="276">
        <f>IF(C$22=0,0,C$22/ISI_fec!C$22)</f>
        <v>0.57062476106716475</v>
      </c>
      <c r="D143" s="276">
        <f>IF(D$22=0,0,D$22/ISI_fec!D$22)</f>
        <v>0.57017943785961855</v>
      </c>
      <c r="E143" s="276">
        <f>IF(E$22=0,0,E$22/ISI_fec!E$22)</f>
        <v>0.56942413643230494</v>
      </c>
      <c r="F143" s="276">
        <f>IF(F$22=0,0,F$22/ISI_fec!F$22)</f>
        <v>0.57194857631800333</v>
      </c>
      <c r="G143" s="276">
        <f>IF(G$22=0,0,G$22/ISI_fec!G$22)</f>
        <v>0.57097105947273674</v>
      </c>
      <c r="H143" s="276">
        <f>IF(H$22=0,0,H$22/ISI_fec!H$22)</f>
        <v>0.582215679372169</v>
      </c>
      <c r="I143" s="276">
        <f>IF(I$22=0,0,I$22/ISI_fec!I$22)</f>
        <v>0.58242960494542306</v>
      </c>
      <c r="J143" s="276">
        <f>IF(J$22=0,0,J$22/ISI_fec!J$22)</f>
        <v>0.58252835460811137</v>
      </c>
      <c r="K143" s="276">
        <f>IF(K$22=0,0,K$22/ISI_fec!K$22)</f>
        <v>0.58287491108701739</v>
      </c>
      <c r="L143" s="276">
        <f>IF(L$22=0,0,L$22/ISI_fec!L$22)</f>
        <v>0.58444962064039452</v>
      </c>
      <c r="M143" s="276">
        <f>IF(M$22=0,0,M$22/ISI_fec!M$22)</f>
        <v>0.58465555739876529</v>
      </c>
      <c r="N143" s="276">
        <f>IF(N$22=0,0,N$22/ISI_fec!N$22)</f>
        <v>0.58458186773457954</v>
      </c>
      <c r="O143" s="276">
        <f>IF(O$22=0,0,O$22/ISI_fec!O$22)</f>
        <v>0.58378833947992215</v>
      </c>
      <c r="P143" s="276">
        <f>IF(P$22=0,0,P$22/ISI_fec!P$22)</f>
        <v>0.58467428017105094</v>
      </c>
      <c r="Q143" s="276">
        <f>IF(Q$22=0,0,Q$22/ISI_fec!Q$22)</f>
        <v>0.58473583280577301</v>
      </c>
      <c r="R143" s="276">
        <f>IF(R$22=0,0,R$22/ISI_fec!R$22)</f>
        <v>0.58502770056141584</v>
      </c>
      <c r="S143" s="276">
        <f>IF(S$22=0,0,S$22/ISI_fec!S$22)</f>
        <v>0.58460775790508224</v>
      </c>
      <c r="T143" s="276">
        <f>IF(T$22=0,0,T$22/ISI_fec!T$22)</f>
        <v>0.58474407792336891</v>
      </c>
      <c r="U143" s="276">
        <f>IF(U$22=0,0,U$22/ISI_fec!U$22)</f>
        <v>0.58505375185839947</v>
      </c>
      <c r="V143" s="276">
        <f>IF(V$22=0,0,V$22/ISI_fec!V$22)</f>
        <v>0.58639472221619804</v>
      </c>
      <c r="W143" s="276">
        <f>IF(W$22=0,0,W$22/ISI_fec!W$22)</f>
        <v>0.58438604783901649</v>
      </c>
      <c r="X143" s="276">
        <f>IF(X$22=0,0,X$22/ISI_fec!X$22)</f>
        <v>0.61029185310760492</v>
      </c>
      <c r="Y143" s="276">
        <f>IF(Y$22=0,0,Y$22/ISI_fec!Y$22)</f>
        <v>0.61649991563193929</v>
      </c>
      <c r="DA143" s="79"/>
    </row>
    <row r="144" spans="1:105" ht="12" customHeight="1" x14ac:dyDescent="0.25">
      <c r="A144" s="174" t="s">
        <v>179</v>
      </c>
      <c r="B144" s="276">
        <f>IF(B$28=0,0,B$28/ISI_fec!B$28)</f>
        <v>0.55827727499633073</v>
      </c>
      <c r="C144" s="276">
        <f>IF(C$28=0,0,C$28/ISI_fec!C$28)</f>
        <v>0.56138380604503357</v>
      </c>
      <c r="D144" s="276">
        <f>IF(D$28=0,0,D$28/ISI_fec!D$28)</f>
        <v>0.55906051293537451</v>
      </c>
      <c r="E144" s="276">
        <f>IF(E$28=0,0,E$28/ISI_fec!E$28)</f>
        <v>0.56146351898873803</v>
      </c>
      <c r="F144" s="276">
        <f>IF(F$28=0,0,F$28/ISI_fec!F$28)</f>
        <v>0.55672201868906634</v>
      </c>
      <c r="G144" s="276">
        <f>IF(G$28=0,0,G$28/ISI_fec!G$28)</f>
        <v>0.55798837348929231</v>
      </c>
      <c r="H144" s="276">
        <f>IF(H$28=0,0,H$28/ISI_fec!H$28)</f>
        <v>0.57025794821070586</v>
      </c>
      <c r="I144" s="276">
        <f>IF(I$28=0,0,I$28/ISI_fec!I$28)</f>
        <v>0.56995215009725464</v>
      </c>
      <c r="J144" s="276">
        <f>IF(J$28=0,0,J$28/ISI_fec!J$28)</f>
        <v>0.56826362844321798</v>
      </c>
      <c r="K144" s="276">
        <f>IF(K$28=0,0,K$28/ISI_fec!K$28)</f>
        <v>0.57167058547191241</v>
      </c>
      <c r="L144" s="276">
        <f>IF(L$28=0,0,L$28/ISI_fec!L$28)</f>
        <v>0.57595968065537495</v>
      </c>
      <c r="M144" s="276">
        <f>IF(M$28=0,0,M$28/ISI_fec!M$28)</f>
        <v>0.5749938836410512</v>
      </c>
      <c r="N144" s="276">
        <f>IF(N$28=0,0,N$28/ISI_fec!N$28)</f>
        <v>0.57586163746604124</v>
      </c>
      <c r="O144" s="276">
        <f>IF(O$28=0,0,O$28/ISI_fec!O$28)</f>
        <v>0.57908736471568723</v>
      </c>
      <c r="P144" s="276">
        <f>IF(P$28=0,0,P$28/ISI_fec!P$28)</f>
        <v>0.57689057737409188</v>
      </c>
      <c r="Q144" s="276">
        <f>IF(Q$28=0,0,Q$28/ISI_fec!Q$28)</f>
        <v>0.57451114159925776</v>
      </c>
      <c r="R144" s="276">
        <f>IF(R$28=0,0,R$28/ISI_fec!R$28)</f>
        <v>0.57369754840643694</v>
      </c>
      <c r="S144" s="276">
        <f>IF(S$28=0,0,S$28/ISI_fec!S$28)</f>
        <v>0.57283304895245579</v>
      </c>
      <c r="T144" s="276">
        <f>IF(T$28=0,0,T$28/ISI_fec!T$28)</f>
        <v>0.57108004827231951</v>
      </c>
      <c r="U144" s="276">
        <f>IF(U$28=0,0,U$28/ISI_fec!U$28)</f>
        <v>0.56670180786083701</v>
      </c>
      <c r="V144" s="276">
        <f>IF(V$28=0,0,V$28/ISI_fec!V$28)</f>
        <v>0.56542592923215829</v>
      </c>
      <c r="W144" s="276">
        <f>IF(W$28=0,0,W$28/ISI_fec!W$28)</f>
        <v>0.56959611100035767</v>
      </c>
      <c r="X144" s="276">
        <f>IF(X$28=0,0,X$28/ISI_fec!X$28)</f>
        <v>0.60895573322597063</v>
      </c>
      <c r="Y144" s="276">
        <f>IF(Y$28=0,0,Y$28/ISI_fec!Y$28)</f>
        <v>0.60831939413396541</v>
      </c>
      <c r="DA144" s="79"/>
    </row>
    <row r="145" spans="1:105" ht="12" customHeight="1" x14ac:dyDescent="0.25">
      <c r="A145" s="41" t="s">
        <v>189</v>
      </c>
      <c r="B145" s="277">
        <f>IF(B$35=0,0,B$35/ISI_fec!B$35)</f>
        <v>0.50459840760665264</v>
      </c>
      <c r="C145" s="277">
        <f>IF(C$35=0,0,C$35/ISI_fec!C$35)</f>
        <v>0.53081553458773145</v>
      </c>
      <c r="D145" s="277">
        <f>IF(D$35=0,0,D$35/ISI_fec!D$35)</f>
        <v>0.53238638408514527</v>
      </c>
      <c r="E145" s="277">
        <f>IF(E$35=0,0,E$35/ISI_fec!E$35)</f>
        <v>0.53250633036584438</v>
      </c>
      <c r="F145" s="277">
        <f>IF(F$35=0,0,F$35/ISI_fec!F$35)</f>
        <v>0.53042804716064029</v>
      </c>
      <c r="G145" s="277">
        <f>IF(G$35=0,0,G$35/ISI_fec!G$35)</f>
        <v>0.52839990278940763</v>
      </c>
      <c r="H145" s="277">
        <f>IF(H$35=0,0,H$35/ISI_fec!H$35)</f>
        <v>0.54446075528160387</v>
      </c>
      <c r="I145" s="277">
        <f>IF(I$35=0,0,I$35/ISI_fec!I$35)</f>
        <v>0.53869467363813373</v>
      </c>
      <c r="J145" s="277">
        <f>IF(J$35=0,0,J$35/ISI_fec!J$35)</f>
        <v>0.53648712098341367</v>
      </c>
      <c r="K145" s="277">
        <f>IF(K$35=0,0,K$35/ISI_fec!K$35)</f>
        <v>0.53867209092884838</v>
      </c>
      <c r="L145" s="277">
        <f>IF(L$35=0,0,L$35/ISI_fec!L$35)</f>
        <v>0.5421520045284608</v>
      </c>
      <c r="M145" s="277">
        <f>IF(M$35=0,0,M$35/ISI_fec!M$35)</f>
        <v>0.54154557941528081</v>
      </c>
      <c r="N145" s="277">
        <f>IF(N$35=0,0,N$35/ISI_fec!N$35)</f>
        <v>0.54232905270105169</v>
      </c>
      <c r="O145" s="277">
        <f>IF(O$35=0,0,O$35/ISI_fec!O$35)</f>
        <v>0.54435684624533465</v>
      </c>
      <c r="P145" s="277">
        <f>IF(P$35=0,0,P$35/ISI_fec!P$35)</f>
        <v>0.5422482352605934</v>
      </c>
      <c r="Q145" s="277">
        <f>IF(Q$35=0,0,Q$35/ISI_fec!Q$35)</f>
        <v>0.54043765677297839</v>
      </c>
      <c r="R145" s="277">
        <f>IF(R$35=0,0,R$35/ISI_fec!R$35)</f>
        <v>0.54001168113644482</v>
      </c>
      <c r="S145" s="277">
        <f>IF(S$35=0,0,S$35/ISI_fec!S$35)</f>
        <v>0.53928951291994998</v>
      </c>
      <c r="T145" s="277">
        <f>IF(T$35=0,0,T$35/ISI_fec!T$35)</f>
        <v>0.53715826488472984</v>
      </c>
      <c r="U145" s="277">
        <f>IF(U$35=0,0,U$35/ISI_fec!U$35)</f>
        <v>0.53385830768949294</v>
      </c>
      <c r="V145" s="277">
        <f>IF(V$35=0,0,V$35/ISI_fec!V$35)</f>
        <v>0.53345444723357605</v>
      </c>
      <c r="W145" s="277">
        <f>IF(W$35=0,0,W$35/ISI_fec!W$35)</f>
        <v>0.53566573185464028</v>
      </c>
      <c r="X145" s="277">
        <f>IF(X$35=0,0,X$35/ISI_fec!X$35)</f>
        <v>0.56827128148900485</v>
      </c>
      <c r="Y145" s="277">
        <f>IF(Y$35=0,0,Y$35/ISI_fec!Y$35)</f>
        <v>0.57126050403024442</v>
      </c>
      <c r="DA145" s="82"/>
    </row>
    <row r="146" spans="1:105" ht="12" customHeight="1" x14ac:dyDescent="0.25">
      <c r="A146" s="172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DA146" s="176"/>
    </row>
    <row r="147" spans="1:105" ht="12" customHeight="1" x14ac:dyDescent="0.25">
      <c r="A147" s="35" t="s">
        <v>44</v>
      </c>
      <c r="B147" s="272">
        <f>IF(B$54=0,0,B$54/ISI_fec!B$54)</f>
        <v>0.58422201866174728</v>
      </c>
      <c r="C147" s="272">
        <f>IF(C$54=0,0,C$54/ISI_fec!C$54)</f>
        <v>0.5899112459986755</v>
      </c>
      <c r="D147" s="272">
        <f>IF(D$54=0,0,D$54/ISI_fec!D$54)</f>
        <v>0.5905431300036954</v>
      </c>
      <c r="E147" s="272">
        <f>IF(E$54=0,0,E$54/ISI_fec!E$54)</f>
        <v>0.59030753920647971</v>
      </c>
      <c r="F147" s="272">
        <f>IF(F$54=0,0,F$54/ISI_fec!F$54)</f>
        <v>0.58988338904718374</v>
      </c>
      <c r="G147" s="272">
        <f>IF(G$54=0,0,G$54/ISI_fec!G$54)</f>
        <v>0.59079965068302565</v>
      </c>
      <c r="H147" s="272">
        <f>IF(H$54=0,0,H$54/ISI_fec!H$54)</f>
        <v>0.60961814253043356</v>
      </c>
      <c r="I147" s="272">
        <f>IF(I$54=0,0,I$54/ISI_fec!I$54)</f>
        <v>0.60982586657243532</v>
      </c>
      <c r="J147" s="272">
        <f>IF(J$54=0,0,J$54/ISI_fec!J$54)</f>
        <v>0.60863313742217451</v>
      </c>
      <c r="K147" s="272">
        <f>IF(K$54=0,0,K$54/ISI_fec!K$54)</f>
        <v>0.60987207009805422</v>
      </c>
      <c r="L147" s="272">
        <f>IF(L$54=0,0,L$54/ISI_fec!L$54)</f>
        <v>0.6146724514043832</v>
      </c>
      <c r="M147" s="272">
        <f>IF(M$54=0,0,M$54/ISI_fec!M$54)</f>
        <v>0.61430013096736935</v>
      </c>
      <c r="N147" s="272">
        <f>IF(N$54=0,0,N$54/ISI_fec!N$54)</f>
        <v>0.61480895325038687</v>
      </c>
      <c r="O147" s="272">
        <f>IF(O$54=0,0,O$54/ISI_fec!O$54)</f>
        <v>0.61662169840841674</v>
      </c>
      <c r="P147" s="272">
        <f>IF(P$54=0,0,P$54/ISI_fec!P$54)</f>
        <v>0.61602950638857157</v>
      </c>
      <c r="Q147" s="272">
        <f>IF(Q$54=0,0,Q$54/ISI_fec!Q$54)</f>
        <v>0.61511157235577829</v>
      </c>
      <c r="R147" s="272">
        <f>IF(R$54=0,0,R$54/ISI_fec!R$54)</f>
        <v>0.61509648697189034</v>
      </c>
      <c r="S147" s="272">
        <f>IF(S$54=0,0,S$54/ISI_fec!S$54)</f>
        <v>0.61435075866251054</v>
      </c>
      <c r="T147" s="272">
        <f>IF(T$54=0,0,T$54/ISI_fec!T$54)</f>
        <v>0.62831217608700907</v>
      </c>
      <c r="U147" s="272">
        <f>IF(U$54=0,0,U$54/ISI_fec!U$54)</f>
        <v>0.62750968268012741</v>
      </c>
      <c r="V147" s="272">
        <f>IF(V$54=0,0,V$54/ISI_fec!V$54)</f>
        <v>0.62768574022058277</v>
      </c>
      <c r="W147" s="272">
        <f>IF(W$54=0,0,W$54/ISI_fec!W$54)</f>
        <v>0.62878423749192403</v>
      </c>
      <c r="X147" s="272">
        <f>IF(X$54=0,0,X$54/ISI_fec!X$54)</f>
        <v>0.63568181475011332</v>
      </c>
      <c r="Y147" s="272">
        <f>IF(Y$54=0,0,Y$54/ISI_fec!Y$54)</f>
        <v>0.63258896664079622</v>
      </c>
      <c r="DA147" s="111"/>
    </row>
    <row r="148" spans="1:105" ht="12" customHeight="1" x14ac:dyDescent="0.25">
      <c r="A148" s="55" t="s">
        <v>91</v>
      </c>
      <c r="B148" s="273">
        <f>IF(B$55=0,0,B$55/ISI_fec!B$55)</f>
        <v>0.48410276110251849</v>
      </c>
      <c r="C148" s="273">
        <f>IF(C$55=0,0,C$55/ISI_fec!C$55)</f>
        <v>0.48410276110251838</v>
      </c>
      <c r="D148" s="273">
        <f>IF(D$55=0,0,D$55/ISI_fec!D$55)</f>
        <v>0.4854599270998497</v>
      </c>
      <c r="E148" s="273">
        <f>IF(E$55=0,0,E$55/ISI_fec!E$55)</f>
        <v>0.48545992709984964</v>
      </c>
      <c r="F148" s="273">
        <f>IF(F$55=0,0,F$55/ISI_fec!F$55)</f>
        <v>0.4854599270998497</v>
      </c>
      <c r="G148" s="273">
        <f>IF(G$55=0,0,G$55/ISI_fec!G$55)</f>
        <v>0.48545992709984953</v>
      </c>
      <c r="H148" s="273">
        <f>IF(H$55=0,0,H$55/ISI_fec!H$55)</f>
        <v>0.49191393438986475</v>
      </c>
      <c r="I148" s="273">
        <f>IF(I$55=0,0,I$55/ISI_fec!I$55)</f>
        <v>0.49579323692704652</v>
      </c>
      <c r="J148" s="273">
        <f>IF(J$55=0,0,J$55/ISI_fec!J$55)</f>
        <v>0.49579323692704635</v>
      </c>
      <c r="K148" s="273">
        <f>IF(K$55=0,0,K$55/ISI_fec!K$55)</f>
        <v>0.49579323692704647</v>
      </c>
      <c r="L148" s="273">
        <f>IF(L$55=0,0,L$55/ISI_fec!L$55)</f>
        <v>0.49579323692704647</v>
      </c>
      <c r="M148" s="273">
        <f>IF(M$55=0,0,M$55/ISI_fec!M$55)</f>
        <v>0.49579323692704652</v>
      </c>
      <c r="N148" s="273">
        <f>IF(N$55=0,0,N$55/ISI_fec!N$55)</f>
        <v>0.49579323692704635</v>
      </c>
      <c r="O148" s="273">
        <f>IF(O$55=0,0,O$55/ISI_fec!O$55)</f>
        <v>0.49579323692704641</v>
      </c>
      <c r="P148" s="273">
        <f>IF(P$55=0,0,P$55/ISI_fec!P$55)</f>
        <v>0.49579323692704635</v>
      </c>
      <c r="Q148" s="273">
        <f>IF(Q$55=0,0,Q$55/ISI_fec!Q$55)</f>
        <v>0.49579323692704635</v>
      </c>
      <c r="R148" s="273">
        <f>IF(R$55=0,0,R$55/ISI_fec!R$55)</f>
        <v>0.49579323692704652</v>
      </c>
      <c r="S148" s="273">
        <f>IF(S$55=0,0,S$55/ISI_fec!S$55)</f>
        <v>0.49579323692704635</v>
      </c>
      <c r="T148" s="273">
        <f>IF(T$55=0,0,T$55/ISI_fec!T$55)</f>
        <v>0.50121391323434195</v>
      </c>
      <c r="U148" s="273">
        <f>IF(U$55=0,0,U$55/ISI_fec!U$55)</f>
        <v>0.50609252191090748</v>
      </c>
      <c r="V148" s="273">
        <f>IF(V$55=0,0,V$55/ISI_fec!V$55)</f>
        <v>0.50983431721703831</v>
      </c>
      <c r="W148" s="273">
        <f>IF(W$55=0,0,W$55/ISI_fec!W$55)</f>
        <v>0.50983431721703809</v>
      </c>
      <c r="X148" s="273">
        <f>IF(X$55=0,0,X$55/ISI_fec!X$55)</f>
        <v>0.50983431721703809</v>
      </c>
      <c r="Y148" s="273">
        <f>IF(Y$55=0,0,Y$55/ISI_fec!Y$55)</f>
        <v>0.50983431721703831</v>
      </c>
      <c r="DA148" s="76"/>
    </row>
    <row r="149" spans="1:105" ht="12" customHeight="1" x14ac:dyDescent="0.25">
      <c r="A149" s="173" t="s">
        <v>92</v>
      </c>
      <c r="B149" s="274">
        <f>IF(B$56=0,0,B$56/ISI_fec!B$56)</f>
        <v>0.12562643678072283</v>
      </c>
      <c r="C149" s="274">
        <f>IF(C$56=0,0,C$56/ISI_fec!C$56)</f>
        <v>0.12562643678072283</v>
      </c>
      <c r="D149" s="274">
        <f>IF(D$56=0,0,D$56/ISI_fec!D$56)</f>
        <v>0.12597862631993637</v>
      </c>
      <c r="E149" s="274">
        <f>IF(E$56=0,0,E$56/ISI_fec!E$56)</f>
        <v>0.12597862631993634</v>
      </c>
      <c r="F149" s="274">
        <f>IF(F$56=0,0,F$56/ISI_fec!F$56)</f>
        <v>0.12597862631993637</v>
      </c>
      <c r="G149" s="274">
        <f>IF(G$56=0,0,G$56/ISI_fec!G$56)</f>
        <v>0.12597862631993634</v>
      </c>
      <c r="H149" s="274">
        <f>IF(H$56=0,0,H$56/ISI_fec!H$56)</f>
        <v>0.12866015800710442</v>
      </c>
      <c r="I149" s="274">
        <f>IF(I$56=0,0,I$56/ISI_fec!I$56)</f>
        <v>0.12866015800710442</v>
      </c>
      <c r="J149" s="274">
        <f>IF(J$56=0,0,J$56/ISI_fec!J$56)</f>
        <v>0.1286601580071044</v>
      </c>
      <c r="K149" s="274">
        <f>IF(K$56=0,0,K$56/ISI_fec!K$56)</f>
        <v>0.1286601580071044</v>
      </c>
      <c r="L149" s="274">
        <f>IF(L$56=0,0,L$56/ISI_fec!L$56)</f>
        <v>0.1286601580071044</v>
      </c>
      <c r="M149" s="274">
        <f>IF(M$56=0,0,M$56/ISI_fec!M$56)</f>
        <v>0.12866015800710437</v>
      </c>
      <c r="N149" s="274">
        <f>IF(N$56=0,0,N$56/ISI_fec!N$56)</f>
        <v>0.12866015800710437</v>
      </c>
      <c r="O149" s="274">
        <f>IF(O$56=0,0,O$56/ISI_fec!O$56)</f>
        <v>0.1286601580071044</v>
      </c>
      <c r="P149" s="274">
        <f>IF(P$56=0,0,P$56/ISI_fec!P$56)</f>
        <v>0.12866015800710437</v>
      </c>
      <c r="Q149" s="274">
        <f>IF(Q$56=0,0,Q$56/ISI_fec!Q$56)</f>
        <v>0.12866015800710442</v>
      </c>
      <c r="R149" s="274">
        <f>IF(R$56=0,0,R$56/ISI_fec!R$56)</f>
        <v>0.1286601580071044</v>
      </c>
      <c r="S149" s="274">
        <f>IF(S$56=0,0,S$56/ISI_fec!S$56)</f>
        <v>0.12866015800710442</v>
      </c>
      <c r="T149" s="274">
        <f>IF(T$56=0,0,T$56/ISI_fec!T$56)</f>
        <v>0.13230386968800134</v>
      </c>
      <c r="U149" s="274">
        <f>IF(U$56=0,0,U$56/ISI_fec!U$56)</f>
        <v>0.13230386968800134</v>
      </c>
      <c r="V149" s="274">
        <f>IF(V$56=0,0,V$56/ISI_fec!V$56)</f>
        <v>0.13230386968800134</v>
      </c>
      <c r="W149" s="274">
        <f>IF(W$56=0,0,W$56/ISI_fec!W$56)</f>
        <v>0.13230386968800131</v>
      </c>
      <c r="X149" s="274">
        <f>IF(X$56=0,0,X$56/ISI_fec!X$56)</f>
        <v>0.13230386968800129</v>
      </c>
      <c r="Y149" s="274">
        <f>IF(Y$56=0,0,Y$56/ISI_fec!Y$56)</f>
        <v>0.13230386968800129</v>
      </c>
      <c r="DA149" s="77"/>
    </row>
    <row r="150" spans="1:105" ht="12" customHeight="1" x14ac:dyDescent="0.25">
      <c r="A150" s="173" t="s">
        <v>93</v>
      </c>
      <c r="B150" s="274">
        <f>IF(B$57=0,0,B$57/ISI_fec!B$57)</f>
        <v>0.69514430269361438</v>
      </c>
      <c r="C150" s="274">
        <f>IF(C$57=0,0,C$57/ISI_fec!C$57)</f>
        <v>0.69514430269361449</v>
      </c>
      <c r="D150" s="274">
        <f>IF(D$57=0,0,D$57/ISI_fec!D$57)</f>
        <v>0.69709311663697171</v>
      </c>
      <c r="E150" s="274">
        <f>IF(E$57=0,0,E$57/ISI_fec!E$57)</f>
        <v>0.69709311663697138</v>
      </c>
      <c r="F150" s="274">
        <f>IF(F$57=0,0,F$57/ISI_fec!F$57)</f>
        <v>0.69709311663697171</v>
      </c>
      <c r="G150" s="274">
        <f>IF(G$57=0,0,G$57/ISI_fec!G$57)</f>
        <v>0.6970931166369716</v>
      </c>
      <c r="H150" s="274">
        <f>IF(H$57=0,0,H$57/ISI_fec!H$57)</f>
        <v>0.70399980688900754</v>
      </c>
      <c r="I150" s="274">
        <f>IF(I$57=0,0,I$57/ISI_fec!I$57)</f>
        <v>0.71021582811583917</v>
      </c>
      <c r="J150" s="274">
        <f>IF(J$57=0,0,J$57/ISI_fec!J$57)</f>
        <v>0.71193116762842767</v>
      </c>
      <c r="K150" s="274">
        <f>IF(K$57=0,0,K$57/ISI_fec!K$57)</f>
        <v>0.71193116762842779</v>
      </c>
      <c r="L150" s="274">
        <f>IF(L$57=0,0,L$57/ISI_fec!L$57)</f>
        <v>0.71193116762842723</v>
      </c>
      <c r="M150" s="274">
        <f>IF(M$57=0,0,M$57/ISI_fec!M$57)</f>
        <v>0.71193116762842723</v>
      </c>
      <c r="N150" s="274">
        <f>IF(N$57=0,0,N$57/ISI_fec!N$57)</f>
        <v>0.71193116762842756</v>
      </c>
      <c r="O150" s="274">
        <f>IF(O$57=0,0,O$57/ISI_fec!O$57)</f>
        <v>0.71193116762842756</v>
      </c>
      <c r="P150" s="274">
        <f>IF(P$57=0,0,P$57/ISI_fec!P$57)</f>
        <v>0.71193116762842756</v>
      </c>
      <c r="Q150" s="274">
        <f>IF(Q$57=0,0,Q$57/ISI_fec!Q$57)</f>
        <v>0.71193116762842745</v>
      </c>
      <c r="R150" s="274">
        <f>IF(R$57=0,0,R$57/ISI_fec!R$57)</f>
        <v>0.71193116762842756</v>
      </c>
      <c r="S150" s="274">
        <f>IF(S$57=0,0,S$57/ISI_fec!S$57)</f>
        <v>0.71193116762842756</v>
      </c>
      <c r="T150" s="274">
        <f>IF(T$57=0,0,T$57/ISI_fec!T$57)</f>
        <v>0.71735405278131792</v>
      </c>
      <c r="U150" s="274">
        <f>IF(U$57=0,0,U$57/ISI_fec!U$57)</f>
        <v>0.72223464941891913</v>
      </c>
      <c r="V150" s="274">
        <f>IF(V$57=0,0,V$57/ISI_fec!V$57)</f>
        <v>0.72662718639276014</v>
      </c>
      <c r="W150" s="274">
        <f>IF(W$57=0,0,W$57/ISI_fec!W$57)</f>
        <v>0.73058046966921741</v>
      </c>
      <c r="X150" s="274">
        <f>IF(X$57=0,0,X$57/ISI_fec!X$57)</f>
        <v>0.73209336820134341</v>
      </c>
      <c r="Y150" s="274">
        <f>IF(Y$57=0,0,Y$57/ISI_fec!Y$57)</f>
        <v>0.73209336820134341</v>
      </c>
      <c r="DA150" s="77"/>
    </row>
    <row r="151" spans="1:105" ht="12" customHeight="1" x14ac:dyDescent="0.25">
      <c r="A151" s="173" t="s">
        <v>94</v>
      </c>
      <c r="B151" s="274">
        <f>IF(B$58=0,0,B$58/ISI_fec!B$58)</f>
        <v>0.47942155003096132</v>
      </c>
      <c r="C151" s="274">
        <f>IF(C$58=0,0,C$58/ISI_fec!C$58)</f>
        <v>0.47942155003096132</v>
      </c>
      <c r="D151" s="274">
        <f>IF(D$58=0,0,D$58/ISI_fec!D$58)</f>
        <v>0.48076559240867478</v>
      </c>
      <c r="E151" s="274">
        <f>IF(E$58=0,0,E$58/ISI_fec!E$58)</f>
        <v>0.48076559240867456</v>
      </c>
      <c r="F151" s="274">
        <f>IF(F$58=0,0,F$58/ISI_fec!F$58)</f>
        <v>0.48076559240867506</v>
      </c>
      <c r="G151" s="274">
        <f>IF(G$58=0,0,G$58/ISI_fec!G$58)</f>
        <v>0.48076559240867495</v>
      </c>
      <c r="H151" s="274">
        <f>IF(H$58=0,0,H$58/ISI_fec!H$58)</f>
        <v>0.49099898046666118</v>
      </c>
      <c r="I151" s="274">
        <f>IF(I$58=0,0,I$58/ISI_fec!I$58)</f>
        <v>0.49099898046666129</v>
      </c>
      <c r="J151" s="274">
        <f>IF(J$58=0,0,J$58/ISI_fec!J$58)</f>
        <v>0.49099898046666129</v>
      </c>
      <c r="K151" s="274">
        <f>IF(K$58=0,0,K$58/ISI_fec!K$58)</f>
        <v>0.49099898046666124</v>
      </c>
      <c r="L151" s="274">
        <f>IF(L$58=0,0,L$58/ISI_fec!L$58)</f>
        <v>0.49099898046666157</v>
      </c>
      <c r="M151" s="274">
        <f>IF(M$58=0,0,M$58/ISI_fec!M$58)</f>
        <v>0.49099898046666135</v>
      </c>
      <c r="N151" s="274">
        <f>IF(N$58=0,0,N$58/ISI_fec!N$58)</f>
        <v>0.49099898046666135</v>
      </c>
      <c r="O151" s="274">
        <f>IF(O$58=0,0,O$58/ISI_fec!O$58)</f>
        <v>0.49099898046666124</v>
      </c>
      <c r="P151" s="274">
        <f>IF(P$58=0,0,P$58/ISI_fec!P$58)</f>
        <v>0.49099898046666118</v>
      </c>
      <c r="Q151" s="274">
        <f>IF(Q$58=0,0,Q$58/ISI_fec!Q$58)</f>
        <v>0.49099898046666146</v>
      </c>
      <c r="R151" s="274">
        <f>IF(R$58=0,0,R$58/ISI_fec!R$58)</f>
        <v>0.49099898046666141</v>
      </c>
      <c r="S151" s="274">
        <f>IF(S$58=0,0,S$58/ISI_fec!S$58)</f>
        <v>0.49099898046666141</v>
      </c>
      <c r="T151" s="274">
        <f>IF(T$58=0,0,T$58/ISI_fec!T$58)</f>
        <v>0.50490428532674136</v>
      </c>
      <c r="U151" s="274">
        <f>IF(U$58=0,0,U$58/ISI_fec!U$58)</f>
        <v>0.50490428532674125</v>
      </c>
      <c r="V151" s="274">
        <f>IF(V$58=0,0,V$58/ISI_fec!V$58)</f>
        <v>0.50490428532674159</v>
      </c>
      <c r="W151" s="274">
        <f>IF(W$58=0,0,W$58/ISI_fec!W$58)</f>
        <v>0.50490428532674125</v>
      </c>
      <c r="X151" s="274">
        <f>IF(X$58=0,0,X$58/ISI_fec!X$58)</f>
        <v>0.50490428532674136</v>
      </c>
      <c r="Y151" s="274">
        <f>IF(Y$58=0,0,Y$58/ISI_fec!Y$58)</f>
        <v>0.50490428532674148</v>
      </c>
      <c r="DA151" s="77"/>
    </row>
    <row r="152" spans="1:105" ht="12" customHeight="1" x14ac:dyDescent="0.25">
      <c r="A152" s="56" t="s">
        <v>95</v>
      </c>
      <c r="B152" s="275">
        <f>IF(B$59=0,0,B$59/ISI_fec!B$59)</f>
        <v>0.75119352600096301</v>
      </c>
      <c r="C152" s="275">
        <f>IF(C$59=0,0,C$59/ISI_fec!C$59)</f>
        <v>0.75565259569549903</v>
      </c>
      <c r="D152" s="275">
        <f>IF(D$59=0,0,D$59/ISI_fec!D$59)</f>
        <v>0.75484569391248524</v>
      </c>
      <c r="E152" s="275">
        <f>IF(E$59=0,0,E$59/ISI_fec!E$59)</f>
        <v>0.75682316693870977</v>
      </c>
      <c r="F152" s="275">
        <f>IF(F$59=0,0,F$59/ISI_fec!F$59)</f>
        <v>0.75079648433106427</v>
      </c>
      <c r="G152" s="275">
        <f>IF(G$59=0,0,G$59/ISI_fec!G$59)</f>
        <v>0.75212077591872839</v>
      </c>
      <c r="H152" s="275">
        <f>IF(H$59=0,0,H$59/ISI_fec!H$59)</f>
        <v>0.77717911173793752</v>
      </c>
      <c r="I152" s="275">
        <f>IF(I$59=0,0,I$59/ISI_fec!I$59)</f>
        <v>0.77838819460866115</v>
      </c>
      <c r="J152" s="275">
        <f>IF(J$59=0,0,J$59/ISI_fec!J$59)</f>
        <v>0.77352560794410452</v>
      </c>
      <c r="K152" s="275">
        <f>IF(K$59=0,0,K$59/ISI_fec!K$59)</f>
        <v>0.77782390388241474</v>
      </c>
      <c r="L152" s="275">
        <f>IF(L$59=0,0,L$59/ISI_fec!L$59)</f>
        <v>0.79900206942823204</v>
      </c>
      <c r="M152" s="275">
        <f>IF(M$59=0,0,M$59/ISI_fec!M$59)</f>
        <v>0.79950060229365771</v>
      </c>
      <c r="N152" s="275">
        <f>IF(N$59=0,0,N$59/ISI_fec!N$59)</f>
        <v>0.80758051976762468</v>
      </c>
      <c r="O152" s="275">
        <f>IF(O$59=0,0,O$59/ISI_fec!O$59)</f>
        <v>0.81767564252012226</v>
      </c>
      <c r="P152" s="275">
        <f>IF(P$59=0,0,P$59/ISI_fec!P$59)</f>
        <v>0.83106640281444444</v>
      </c>
      <c r="Q152" s="275">
        <f>IF(Q$59=0,0,Q$59/ISI_fec!Q$59)</f>
        <v>0.84098666838401137</v>
      </c>
      <c r="R152" s="275">
        <f>IF(R$59=0,0,R$59/ISI_fec!R$59)</f>
        <v>0.85393812057564811</v>
      </c>
      <c r="S152" s="275">
        <f>IF(S$59=0,0,S$59/ISI_fec!S$59)</f>
        <v>0.85668458554543536</v>
      </c>
      <c r="T152" s="275">
        <f>IF(T$59=0,0,T$59/ISI_fec!T$59)</f>
        <v>0.8744134337741597</v>
      </c>
      <c r="U152" s="275">
        <f>IF(U$59=0,0,U$59/ISI_fec!U$59)</f>
        <v>0.87515545724156529</v>
      </c>
      <c r="V152" s="275">
        <f>IF(V$59=0,0,V$59/ISI_fec!V$59)</f>
        <v>0.87691444191071777</v>
      </c>
      <c r="W152" s="275">
        <f>IF(W$59=0,0,W$59/ISI_fec!W$59)</f>
        <v>0.84752850126688972</v>
      </c>
      <c r="X152" s="275">
        <f>IF(X$59=0,0,X$59/ISI_fec!X$59)</f>
        <v>0.83269295191064463</v>
      </c>
      <c r="Y152" s="275">
        <f>IF(Y$59=0,0,Y$59/ISI_fec!Y$59)</f>
        <v>0.82850398558045657</v>
      </c>
      <c r="DA152" s="78"/>
    </row>
    <row r="153" spans="1:105" ht="12" customHeight="1" x14ac:dyDescent="0.25">
      <c r="A153" s="174" t="s">
        <v>220</v>
      </c>
      <c r="B153" s="276">
        <f>IF(B$65=0,0,B$65/ISI_fec!B$65)</f>
        <v>0.46068774235188736</v>
      </c>
      <c r="C153" s="276">
        <f>IF(C$65=0,0,C$65/ISI_fec!C$65)</f>
        <v>0.45860688086832507</v>
      </c>
      <c r="D153" s="276">
        <f>IF(D$65=0,0,D$65/ISI_fec!D$65)</f>
        <v>0.45970377305314702</v>
      </c>
      <c r="E153" s="276">
        <f>IF(E$65=0,0,E$65/ISI_fec!E$65)</f>
        <v>0.45797883309819931</v>
      </c>
      <c r="F153" s="276">
        <f>IF(F$65=0,0,F$65/ISI_fec!F$65)</f>
        <v>0.46054472377482808</v>
      </c>
      <c r="G153" s="276">
        <f>IF(G$65=0,0,G$65/ISI_fec!G$65)</f>
        <v>0.45976300258565866</v>
      </c>
      <c r="H153" s="276">
        <f>IF(H$65=0,0,H$65/ISI_fec!H$65)</f>
        <v>0.47484918485746225</v>
      </c>
      <c r="I153" s="276">
        <f>IF(I$65=0,0,I$65/ISI_fec!I$65)</f>
        <v>0.47540243034316465</v>
      </c>
      <c r="J153" s="276">
        <f>IF(J$65=0,0,J$65/ISI_fec!J$65)</f>
        <v>0.47528556121679005</v>
      </c>
      <c r="K153" s="276">
        <f>IF(K$65=0,0,K$65/ISI_fec!K$65)</f>
        <v>0.47600214346311703</v>
      </c>
      <c r="L153" s="276">
        <f>IF(L$65=0,0,L$65/ISI_fec!L$65)</f>
        <v>0.47943475442609451</v>
      </c>
      <c r="M153" s="276">
        <f>IF(M$65=0,0,M$65/ISI_fec!M$65)</f>
        <v>0.47988366309813979</v>
      </c>
      <c r="N153" s="276">
        <f>IF(N$65=0,0,N$65/ISI_fec!N$65)</f>
        <v>0.47986793414286522</v>
      </c>
      <c r="O153" s="276">
        <f>IF(O$65=0,0,O$65/ISI_fec!O$65)</f>
        <v>0.47894110396723799</v>
      </c>
      <c r="P153" s="276">
        <f>IF(P$65=0,0,P$65/ISI_fec!P$65)</f>
        <v>0.48098116424309006</v>
      </c>
      <c r="Q153" s="276">
        <f>IF(Q$65=0,0,Q$65/ISI_fec!Q$65)</f>
        <v>0.48239232499052936</v>
      </c>
      <c r="R153" s="276">
        <f>IF(R$65=0,0,R$65/ISI_fec!R$65)</f>
        <v>0.48287923629520013</v>
      </c>
      <c r="S153" s="276">
        <f>IF(S$65=0,0,S$65/ISI_fec!S$65)</f>
        <v>0.48224734193254237</v>
      </c>
      <c r="T153" s="276">
        <f>IF(T$65=0,0,T$65/ISI_fec!T$65)</f>
        <v>0.49615251926139048</v>
      </c>
      <c r="U153" s="276">
        <f>IF(U$65=0,0,U$65/ISI_fec!U$65)</f>
        <v>0.49733690031359729</v>
      </c>
      <c r="V153" s="276">
        <f>IF(V$65=0,0,V$65/ISI_fec!V$65)</f>
        <v>0.4991845383269044</v>
      </c>
      <c r="W153" s="276">
        <f>IF(W$65=0,0,W$65/ISI_fec!W$65)</f>
        <v>0.49486936129431519</v>
      </c>
      <c r="X153" s="276">
        <f>IF(X$65=0,0,X$65/ISI_fec!X$65)</f>
        <v>0.49404606611931823</v>
      </c>
      <c r="Y153" s="276">
        <f>IF(Y$65=0,0,Y$65/ISI_fec!Y$65)</f>
        <v>0.49321568456504317</v>
      </c>
      <c r="DA153" s="79"/>
    </row>
    <row r="154" spans="1:105" ht="12" customHeight="1" x14ac:dyDescent="0.25">
      <c r="A154" s="174" t="s">
        <v>226</v>
      </c>
      <c r="B154" s="276">
        <f>IF(B$71=0,0,B$71/ISI_fec!B$71)</f>
        <v>0.69428450815093812</v>
      </c>
      <c r="C154" s="276">
        <f>IF(C$71=0,0,C$71/ISI_fec!C$71)</f>
        <v>0.69428450815093823</v>
      </c>
      <c r="D154" s="276">
        <f>IF(D$71=0,0,D$71/ISI_fec!D$71)</f>
        <v>0.69623091168887763</v>
      </c>
      <c r="E154" s="276">
        <f>IF(E$71=0,0,E$71/ISI_fec!E$71)</f>
        <v>0.69623091168887807</v>
      </c>
      <c r="F154" s="276">
        <f>IF(F$71=0,0,F$71/ISI_fec!F$71)</f>
        <v>0.69623091168887796</v>
      </c>
      <c r="G154" s="276">
        <f>IF(G$71=0,0,G$71/ISI_fec!G$71)</f>
        <v>0.69623091168887774</v>
      </c>
      <c r="H154" s="276">
        <f>IF(H$71=0,0,H$71/ISI_fec!H$71)</f>
        <v>0.71105061012358139</v>
      </c>
      <c r="I154" s="276">
        <f>IF(I$71=0,0,I$71/ISI_fec!I$71)</f>
        <v>0.71105061012358128</v>
      </c>
      <c r="J154" s="276">
        <f>IF(J$71=0,0,J$71/ISI_fec!J$71)</f>
        <v>0.71105061012358095</v>
      </c>
      <c r="K154" s="276">
        <f>IF(K$71=0,0,K$71/ISI_fec!K$71)</f>
        <v>0.71105061012358106</v>
      </c>
      <c r="L154" s="276">
        <f>IF(L$71=0,0,L$71/ISI_fec!L$71)</f>
        <v>0.71105061012358095</v>
      </c>
      <c r="M154" s="276">
        <f>IF(M$71=0,0,M$71/ISI_fec!M$71)</f>
        <v>0.71105061012358106</v>
      </c>
      <c r="N154" s="276">
        <f>IF(N$71=0,0,N$71/ISI_fec!N$71)</f>
        <v>0.71105061012358117</v>
      </c>
      <c r="O154" s="276">
        <f>IF(O$71=0,0,O$71/ISI_fec!O$71)</f>
        <v>0.71105061012358106</v>
      </c>
      <c r="P154" s="276">
        <f>IF(P$71=0,0,P$71/ISI_fec!P$71)</f>
        <v>0.71105061012358117</v>
      </c>
      <c r="Q154" s="276">
        <f>IF(Q$71=0,0,Q$71/ISI_fec!Q$71)</f>
        <v>0.71105061012358128</v>
      </c>
      <c r="R154" s="276">
        <f>IF(R$71=0,0,R$71/ISI_fec!R$71)</f>
        <v>0.71105061012358128</v>
      </c>
      <c r="S154" s="276">
        <f>IF(S$71=0,0,S$71/ISI_fec!S$71)</f>
        <v>0.71105061012358128</v>
      </c>
      <c r="T154" s="276">
        <f>IF(T$71=0,0,T$71/ISI_fec!T$71)</f>
        <v>0.72744554911122317</v>
      </c>
      <c r="U154" s="276">
        <f>IF(U$71=0,0,U$71/ISI_fec!U$71)</f>
        <v>0.73118787292465037</v>
      </c>
      <c r="V154" s="276">
        <f>IF(V$71=0,0,V$71/ISI_fec!V$71)</f>
        <v>0.73118787292465048</v>
      </c>
      <c r="W154" s="276">
        <f>IF(W$71=0,0,W$71/ISI_fec!W$71)</f>
        <v>0.73118787292465048</v>
      </c>
      <c r="X154" s="276">
        <f>IF(X$71=0,0,X$71/ISI_fec!X$71)</f>
        <v>0.73118787292465059</v>
      </c>
      <c r="Y154" s="276">
        <f>IF(Y$71=0,0,Y$71/ISI_fec!Y$71)</f>
        <v>0.73118787292465048</v>
      </c>
      <c r="DA154" s="79"/>
    </row>
    <row r="155" spans="1:105" ht="12" customHeight="1" x14ac:dyDescent="0.25">
      <c r="A155" s="174" t="s">
        <v>179</v>
      </c>
      <c r="B155" s="276">
        <f>IF(B$72=0,0,B$72/ISI_fec!B$72)</f>
        <v>0.5500230217424642</v>
      </c>
      <c r="C155" s="276">
        <f>IF(C$72=0,0,C$72/ISI_fec!C$72)</f>
        <v>0.55222417020892822</v>
      </c>
      <c r="D155" s="276">
        <f>IF(D$72=0,0,D$72/ISI_fec!D$72)</f>
        <v>0.55148051945367549</v>
      </c>
      <c r="E155" s="276">
        <f>IF(E$72=0,0,E$72/ISI_fec!E$72)</f>
        <v>0.55385094447189287</v>
      </c>
      <c r="F155" s="276">
        <f>IF(F$72=0,0,F$72/ISI_fec!F$72)</f>
        <v>0.54917373156246485</v>
      </c>
      <c r="G155" s="276">
        <f>IF(G$72=0,0,G$72/ISI_fec!G$72)</f>
        <v>0.55042291655565001</v>
      </c>
      <c r="H155" s="276">
        <f>IF(H$72=0,0,H$72/ISI_fec!H$72)</f>
        <v>0.56907823660422729</v>
      </c>
      <c r="I155" s="276">
        <f>IF(I$72=0,0,I$72/ISI_fec!I$72)</f>
        <v>0.56877307110551611</v>
      </c>
      <c r="J155" s="276">
        <f>IF(J$72=0,0,J$72/ISI_fec!J$72)</f>
        <v>0.56708804255245127</v>
      </c>
      <c r="K155" s="276">
        <f>IF(K$72=0,0,K$72/ISI_fec!K$72)</f>
        <v>0.57048795149569242</v>
      </c>
      <c r="L155" s="276">
        <f>IF(L$72=0,0,L$72/ISI_fec!L$72)</f>
        <v>0.57476817368512612</v>
      </c>
      <c r="M155" s="276">
        <f>IF(M$72=0,0,M$72/ISI_fec!M$72)</f>
        <v>0.5738043746472461</v>
      </c>
      <c r="N155" s="276">
        <f>IF(N$72=0,0,N$72/ISI_fec!N$72)</f>
        <v>0.57467033332100304</v>
      </c>
      <c r="O155" s="276">
        <f>IF(O$72=0,0,O$72/ISI_fec!O$72)</f>
        <v>0.57788938740127394</v>
      </c>
      <c r="P155" s="276">
        <f>IF(P$72=0,0,P$72/ISI_fec!P$72)</f>
        <v>0.57569714462680333</v>
      </c>
      <c r="Q155" s="276">
        <f>IF(Q$72=0,0,Q$72/ISI_fec!Q$72)</f>
        <v>0.57332263126998961</v>
      </c>
      <c r="R155" s="276">
        <f>IF(R$72=0,0,R$72/ISI_fec!R$72)</f>
        <v>0.57251072118449831</v>
      </c>
      <c r="S155" s="276">
        <f>IF(S$72=0,0,S$72/ISI_fec!S$72)</f>
        <v>0.57164801014932498</v>
      </c>
      <c r="T155" s="276">
        <f>IF(T$72=0,0,T$72/ISI_fec!T$72)</f>
        <v>0.58603841340896812</v>
      </c>
      <c r="U155" s="276">
        <f>IF(U$72=0,0,U$72/ISI_fec!U$72)</f>
        <v>0.58154549324474492</v>
      </c>
      <c r="V155" s="276">
        <f>IF(V$72=0,0,V$72/ISI_fec!V$72)</f>
        <v>0.58023619538095983</v>
      </c>
      <c r="W155" s="276">
        <f>IF(W$72=0,0,W$72/ISI_fec!W$72)</f>
        <v>0.58451560719801787</v>
      </c>
      <c r="X155" s="276">
        <f>IF(X$72=0,0,X$72/ISI_fec!X$72)</f>
        <v>0.59600631993232922</v>
      </c>
      <c r="Y155" s="276">
        <f>IF(Y$72=0,0,Y$72/ISI_fec!Y$72)</f>
        <v>0.59121493425379046</v>
      </c>
      <c r="DA155" s="79"/>
    </row>
    <row r="156" spans="1:105" ht="12" customHeight="1" x14ac:dyDescent="0.25">
      <c r="A156" s="41" t="s">
        <v>189</v>
      </c>
      <c r="B156" s="277">
        <f>IF(B$79=0,0,B$79/ISI_fec!B$79)</f>
        <v>0.50383545953077336</v>
      </c>
      <c r="C156" s="277">
        <f>IF(C$79=0,0,C$79/ISI_fec!C$79)</f>
        <v>0.52711042193507207</v>
      </c>
      <c r="D156" s="277">
        <f>IF(D$79=0,0,D$79/ISI_fec!D$79)</f>
        <v>0.5299582665214162</v>
      </c>
      <c r="E156" s="277">
        <f>IF(E$79=0,0,E$79/ISI_fec!E$79)</f>
        <v>0.53021324774591172</v>
      </c>
      <c r="F156" s="277">
        <f>IF(F$79=0,0,F$79/ISI_fec!F$79)</f>
        <v>0.52799131322121251</v>
      </c>
      <c r="G156" s="277">
        <f>IF(G$79=0,0,G$79/ISI_fec!G$79)</f>
        <v>0.52600174970225044</v>
      </c>
      <c r="H156" s="277">
        <f>IF(H$79=0,0,H$79/ISI_fec!H$79)</f>
        <v>0.54761482955539709</v>
      </c>
      <c r="I156" s="277">
        <f>IF(I$79=0,0,I$79/ISI_fec!I$79)</f>
        <v>0.54172332847071747</v>
      </c>
      <c r="J156" s="277">
        <f>IF(J$79=0,0,J$79/ISI_fec!J$79)</f>
        <v>0.53955734443314673</v>
      </c>
      <c r="K156" s="277">
        <f>IF(K$79=0,0,K$79/ISI_fec!K$79)</f>
        <v>0.54174443622597057</v>
      </c>
      <c r="L156" s="277">
        <f>IF(L$79=0,0,L$79/ISI_fec!L$79)</f>
        <v>0.54502794858311998</v>
      </c>
      <c r="M156" s="277">
        <f>IF(M$79=0,0,M$79/ISI_fec!M$79)</f>
        <v>0.54441547340645513</v>
      </c>
      <c r="N156" s="277">
        <f>IF(N$79=0,0,N$79/ISI_fec!N$79)</f>
        <v>0.5451884961954202</v>
      </c>
      <c r="O156" s="277">
        <f>IF(O$79=0,0,O$79/ISI_fec!O$79)</f>
        <v>0.54719409327025592</v>
      </c>
      <c r="P156" s="277">
        <f>IF(P$79=0,0,P$79/ISI_fec!P$79)</f>
        <v>0.54508666422356666</v>
      </c>
      <c r="Q156" s="277">
        <f>IF(Q$79=0,0,Q$79/ISI_fec!Q$79)</f>
        <v>0.54324905712837612</v>
      </c>
      <c r="R156" s="277">
        <f>IF(R$79=0,0,R$79/ISI_fec!R$79)</f>
        <v>0.54281087767122493</v>
      </c>
      <c r="S156" s="277">
        <f>IF(S$79=0,0,S$79/ISI_fec!S$79)</f>
        <v>0.54210762803400858</v>
      </c>
      <c r="T156" s="277">
        <f>IF(T$79=0,0,T$79/ISI_fec!T$79)</f>
        <v>0.55534341948387889</v>
      </c>
      <c r="U156" s="277">
        <f>IF(U$79=0,0,U$79/ISI_fec!U$79)</f>
        <v>0.55197862598533098</v>
      </c>
      <c r="V156" s="277">
        <f>IF(V$79=0,0,V$79/ISI_fec!V$79)</f>
        <v>0.55153319098277132</v>
      </c>
      <c r="W156" s="277">
        <f>IF(W$79=0,0,W$79/ISI_fec!W$79)</f>
        <v>0.55388914416402857</v>
      </c>
      <c r="X156" s="277">
        <f>IF(X$79=0,0,X$79/ISI_fec!X$79)</f>
        <v>0.56273644693928515</v>
      </c>
      <c r="Y156" s="277">
        <f>IF(Y$79=0,0,Y$79/ISI_fec!Y$79)</f>
        <v>0.55930554981480796</v>
      </c>
      <c r="DA156" s="82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tabColor theme="4" tint="0.39997558519241921"/>
    <pageSetUpPr fitToPage="1"/>
  </sheetPr>
  <dimension ref="A1:DA156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 / CO2 emissions"</f>
        <v>BE: Iron and steel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2"/>
    </row>
    <row r="3" spans="1:105" ht="15" customHeight="1" x14ac:dyDescent="0.25">
      <c r="A3" s="32" t="s">
        <v>342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DA3" s="88"/>
    </row>
    <row r="4" spans="1:105" ht="12" customHeight="1" x14ac:dyDescent="0.25">
      <c r="A4" s="2"/>
      <c r="B4" s="258"/>
      <c r="C4" s="258"/>
      <c r="D4" s="258"/>
      <c r="E4" s="258"/>
      <c r="F4" s="258"/>
      <c r="G4" s="258"/>
      <c r="H4" s="258"/>
      <c r="I4" s="258"/>
      <c r="J4" s="258"/>
      <c r="K4" s="258"/>
      <c r="L4" s="258"/>
      <c r="M4" s="258"/>
      <c r="N4" s="258"/>
      <c r="O4" s="258"/>
      <c r="P4" s="258"/>
      <c r="Q4" s="258"/>
      <c r="R4" s="258"/>
      <c r="S4" s="258"/>
      <c r="T4" s="258"/>
      <c r="U4" s="258"/>
      <c r="V4" s="258"/>
      <c r="W4" s="258"/>
      <c r="X4" s="258"/>
      <c r="Y4" s="258"/>
    </row>
    <row r="5" spans="1:105" ht="15" customHeight="1" x14ac:dyDescent="0.25">
      <c r="A5" s="34" t="s">
        <v>43</v>
      </c>
      <c r="B5" s="223">
        <f t="shared" ref="B5:Y5" si="0">SUM(B6:B10)+B16+B22+B28+B35+B52</f>
        <v>10458.665297603698</v>
      </c>
      <c r="C5" s="223">
        <f t="shared" si="0"/>
        <v>9445.3027590763559</v>
      </c>
      <c r="D5" s="223">
        <f t="shared" si="0"/>
        <v>9987.3972249719227</v>
      </c>
      <c r="E5" s="223">
        <f t="shared" si="0"/>
        <v>10908.180400416759</v>
      </c>
      <c r="F5" s="223">
        <f t="shared" si="0"/>
        <v>10096.135405026562</v>
      </c>
      <c r="G5" s="223">
        <f t="shared" si="0"/>
        <v>8216.3989776119815</v>
      </c>
      <c r="H5" s="223">
        <f t="shared" si="0"/>
        <v>7292.059841060016</v>
      </c>
      <c r="I5" s="223">
        <f t="shared" si="0"/>
        <v>6546.5380805469322</v>
      </c>
      <c r="J5" s="223">
        <f t="shared" si="0"/>
        <v>6624.3903306802131</v>
      </c>
      <c r="K5" s="223">
        <f t="shared" si="0"/>
        <v>3216.3239906919234</v>
      </c>
      <c r="L5" s="223">
        <f t="shared" si="0"/>
        <v>3708.5685192045494</v>
      </c>
      <c r="M5" s="223">
        <f t="shared" si="0"/>
        <v>3608.7602161563791</v>
      </c>
      <c r="N5" s="223">
        <f t="shared" si="0"/>
        <v>3083.1208147744865</v>
      </c>
      <c r="O5" s="223">
        <f t="shared" si="0"/>
        <v>3043.9451936084943</v>
      </c>
      <c r="P5" s="223">
        <f t="shared" si="0"/>
        <v>3109.6603468625617</v>
      </c>
      <c r="Q5" s="223">
        <f t="shared" si="0"/>
        <v>3124.1587821891917</v>
      </c>
      <c r="R5" s="223">
        <f t="shared" si="0"/>
        <v>3430.5120459267919</v>
      </c>
      <c r="S5" s="223">
        <f t="shared" si="0"/>
        <v>3504.9080556096787</v>
      </c>
      <c r="T5" s="223">
        <f t="shared" si="0"/>
        <v>3542.7649839024871</v>
      </c>
      <c r="U5" s="223">
        <f t="shared" si="0"/>
        <v>3439.9072333227996</v>
      </c>
      <c r="V5" s="223">
        <f t="shared" si="0"/>
        <v>2988.7131652088347</v>
      </c>
      <c r="W5" s="223">
        <f t="shared" si="0"/>
        <v>3288.8501381888755</v>
      </c>
      <c r="X5" s="223">
        <f t="shared" si="0"/>
        <v>2883.6050901043482</v>
      </c>
      <c r="Y5" s="223">
        <f t="shared" si="0"/>
        <v>2616.4629368816422</v>
      </c>
      <c r="DA5" s="89"/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343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344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345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346</v>
      </c>
    </row>
    <row r="10" spans="1:105" ht="12" customHeight="1" x14ac:dyDescent="0.25">
      <c r="A10" s="56" t="s">
        <v>95</v>
      </c>
      <c r="B10" s="260">
        <v>4.905560190608715</v>
      </c>
      <c r="C10" s="260">
        <v>4.2403503438613868</v>
      </c>
      <c r="D10" s="260">
        <v>4.5436361160564323</v>
      </c>
      <c r="E10" s="260">
        <v>4.5708196795407687</v>
      </c>
      <c r="F10" s="260">
        <v>4.7533599198466181</v>
      </c>
      <c r="G10" s="260">
        <v>4.2052224593000087</v>
      </c>
      <c r="H10" s="260">
        <v>3.6614239471686791</v>
      </c>
      <c r="I10" s="260">
        <v>3.4064123876273991</v>
      </c>
      <c r="J10" s="260">
        <v>3.4912193966595009</v>
      </c>
      <c r="K10" s="260">
        <v>1.833954863555886</v>
      </c>
      <c r="L10" s="260">
        <v>2.2266512011973818</v>
      </c>
      <c r="M10" s="260">
        <v>2.1539007431344319</v>
      </c>
      <c r="N10" s="260">
        <v>1.8986280183062469</v>
      </c>
      <c r="O10" s="260">
        <v>1.745264437710544</v>
      </c>
      <c r="P10" s="260">
        <v>1.6759911242542449</v>
      </c>
      <c r="Q10" s="260">
        <v>1.718104148919166</v>
      </c>
      <c r="R10" s="260">
        <v>1.715580371022867</v>
      </c>
      <c r="S10" s="260">
        <v>1.7586207734364641</v>
      </c>
      <c r="T10" s="260">
        <v>1.846416106715997</v>
      </c>
      <c r="U10" s="260">
        <v>1.825446013179169</v>
      </c>
      <c r="V10" s="260">
        <v>1.7962360739967089</v>
      </c>
      <c r="W10" s="260">
        <v>1.871336353964254</v>
      </c>
      <c r="X10" s="260">
        <v>1.454594867685576</v>
      </c>
      <c r="Y10" s="260">
        <v>1.519234543204123</v>
      </c>
      <c r="DA10" s="68" t="s">
        <v>347</v>
      </c>
    </row>
    <row r="11" spans="1:105" ht="12" customHeight="1" x14ac:dyDescent="0.25">
      <c r="A11" s="37" t="s">
        <v>159</v>
      </c>
      <c r="B11" s="226">
        <v>0.24109175521229911</v>
      </c>
      <c r="C11" s="226">
        <v>0.19665111677128769</v>
      </c>
      <c r="D11" s="226">
        <v>0.31009048714395199</v>
      </c>
      <c r="E11" s="226">
        <v>0.2067480129341405</v>
      </c>
      <c r="F11" s="226">
        <v>0.16256946383693219</v>
      </c>
      <c r="G11" s="226">
        <v>0.15039488973660189</v>
      </c>
      <c r="H11" s="226">
        <v>0.1107851047519391</v>
      </c>
      <c r="I11" s="226">
        <v>9.5852215166267685E-2</v>
      </c>
      <c r="J11" s="226">
        <v>0.12972600245606181</v>
      </c>
      <c r="K11" s="226">
        <v>0.1059631479067431</v>
      </c>
      <c r="L11" s="226">
        <v>0.11854953074134029</v>
      </c>
      <c r="M11" s="226">
        <v>0.11835564398162721</v>
      </c>
      <c r="N11" s="226">
        <v>0.11472704139027159</v>
      </c>
      <c r="O11" s="226">
        <v>0.1253772691378259</v>
      </c>
      <c r="P11" s="226">
        <v>0.1022037562695874</v>
      </c>
      <c r="Q11" s="226">
        <v>0.1058591406880053</v>
      </c>
      <c r="R11" s="226">
        <v>8.6703987678200534E-2</v>
      </c>
      <c r="S11" s="226">
        <v>8.7754170031211665E-2</v>
      </c>
      <c r="T11" s="226">
        <v>8.6526910696479831E-2</v>
      </c>
      <c r="U11" s="226">
        <v>8.7004735460557356E-2</v>
      </c>
      <c r="V11" s="226">
        <v>8.2326215945594125E-2</v>
      </c>
      <c r="W11" s="226">
        <v>9.2794649322366016E-2</v>
      </c>
      <c r="X11" s="226">
        <v>0.1023268755479107</v>
      </c>
      <c r="Y11" s="226">
        <v>9.5088980482282953E-2</v>
      </c>
      <c r="DA11" s="69" t="s">
        <v>348</v>
      </c>
    </row>
    <row r="12" spans="1:105" ht="12" customHeight="1" x14ac:dyDescent="0.25">
      <c r="A12" s="37" t="s">
        <v>35</v>
      </c>
      <c r="B12" s="226">
        <v>4.6644684353964161</v>
      </c>
      <c r="C12" s="226">
        <v>4.0436992270900989</v>
      </c>
      <c r="D12" s="226">
        <v>4.2335456289124807</v>
      </c>
      <c r="E12" s="226">
        <v>4.3640716666066286</v>
      </c>
      <c r="F12" s="226">
        <v>4.5907904560096862</v>
      </c>
      <c r="G12" s="226">
        <v>4.0548275695634066</v>
      </c>
      <c r="H12" s="226">
        <v>3.5506388424167401</v>
      </c>
      <c r="I12" s="226">
        <v>3.3105601724611309</v>
      </c>
      <c r="J12" s="226">
        <v>3.3614933942034391</v>
      </c>
      <c r="K12" s="226">
        <v>1.7279917156491429</v>
      </c>
      <c r="L12" s="226">
        <v>2.1081016704560418</v>
      </c>
      <c r="M12" s="226">
        <v>2.035545099152805</v>
      </c>
      <c r="N12" s="226">
        <v>1.7839009769159759</v>
      </c>
      <c r="O12" s="226">
        <v>1.6198871685727181</v>
      </c>
      <c r="P12" s="226">
        <v>1.573787367984657</v>
      </c>
      <c r="Q12" s="226">
        <v>1.6122450082311599</v>
      </c>
      <c r="R12" s="226">
        <v>1.6288763833446669</v>
      </c>
      <c r="S12" s="226">
        <v>1.6708666034052531</v>
      </c>
      <c r="T12" s="226">
        <v>1.7598891960195171</v>
      </c>
      <c r="U12" s="226">
        <v>1.7384412777186109</v>
      </c>
      <c r="V12" s="226">
        <v>1.713909858051115</v>
      </c>
      <c r="W12" s="226">
        <v>1.7785417046418881</v>
      </c>
      <c r="X12" s="226">
        <v>1.3522679921376659</v>
      </c>
      <c r="Y12" s="226">
        <v>1.42414556272184</v>
      </c>
      <c r="DA12" s="69" t="s">
        <v>349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350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351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352</v>
      </c>
    </row>
    <row r="16" spans="1:105" ht="12" customHeight="1" x14ac:dyDescent="0.25">
      <c r="A16" s="57" t="s">
        <v>165</v>
      </c>
      <c r="B16" s="261">
        <v>1816.620465829415</v>
      </c>
      <c r="C16" s="261">
        <v>1724.885190288431</v>
      </c>
      <c r="D16" s="261">
        <v>1828.079050591271</v>
      </c>
      <c r="E16" s="261">
        <v>2149.5369452921491</v>
      </c>
      <c r="F16" s="261">
        <v>1884.4324723185771</v>
      </c>
      <c r="G16" s="261">
        <v>1429.9420566070889</v>
      </c>
      <c r="H16" s="261">
        <v>1130.304051014029</v>
      </c>
      <c r="I16" s="261">
        <v>993.44403526480255</v>
      </c>
      <c r="J16" s="261">
        <v>1012.358617262021</v>
      </c>
      <c r="K16" s="261">
        <v>487.89687759997219</v>
      </c>
      <c r="L16" s="261">
        <v>414.98315434254312</v>
      </c>
      <c r="M16" s="261">
        <v>387.31235114164502</v>
      </c>
      <c r="N16" s="261">
        <v>306.10561146871521</v>
      </c>
      <c r="O16" s="261">
        <v>288.02517552661158</v>
      </c>
      <c r="P16" s="261">
        <v>287.35810923073922</v>
      </c>
      <c r="Q16" s="261">
        <v>296.72767404741262</v>
      </c>
      <c r="R16" s="261">
        <v>333.7439361750213</v>
      </c>
      <c r="S16" s="261">
        <v>347.055825727002</v>
      </c>
      <c r="T16" s="261">
        <v>362.24278756584232</v>
      </c>
      <c r="U16" s="261">
        <v>344.69768282103632</v>
      </c>
      <c r="V16" s="261">
        <v>324.35226475788522</v>
      </c>
      <c r="W16" s="261">
        <v>357.13348850166699</v>
      </c>
      <c r="X16" s="261">
        <v>215.98483064293509</v>
      </c>
      <c r="Y16" s="261">
        <v>255.4145970078755</v>
      </c>
      <c r="DA16" s="70" t="s">
        <v>353</v>
      </c>
    </row>
    <row r="17" spans="1:105" ht="12" customHeight="1" x14ac:dyDescent="0.25">
      <c r="A17" s="18" t="s">
        <v>28</v>
      </c>
      <c r="B17" s="230">
        <v>0</v>
      </c>
      <c r="C17" s="230">
        <v>0</v>
      </c>
      <c r="D17" s="230">
        <v>0</v>
      </c>
      <c r="E17" s="230">
        <v>0</v>
      </c>
      <c r="F17" s="230">
        <v>0</v>
      </c>
      <c r="G17" s="230">
        <v>58.528053376350371</v>
      </c>
      <c r="H17" s="230">
        <v>1.5239240282593229</v>
      </c>
      <c r="I17" s="230">
        <v>0</v>
      </c>
      <c r="J17" s="230">
        <v>0</v>
      </c>
      <c r="K17" s="230">
        <v>0</v>
      </c>
      <c r="L17" s="230">
        <v>0</v>
      </c>
      <c r="M17" s="230">
        <v>0</v>
      </c>
      <c r="N17" s="230">
        <v>0</v>
      </c>
      <c r="O17" s="230">
        <v>0</v>
      </c>
      <c r="P17" s="230">
        <v>0</v>
      </c>
      <c r="Q17" s="230">
        <v>7.1597574484900672</v>
      </c>
      <c r="R17" s="230">
        <v>6.6703374499417141</v>
      </c>
      <c r="S17" s="230">
        <v>9.3187271323476999</v>
      </c>
      <c r="T17" s="230">
        <v>10.110909805966941</v>
      </c>
      <c r="U17" s="230">
        <v>10.48130067675701</v>
      </c>
      <c r="V17" s="230">
        <v>4.9410255945701387</v>
      </c>
      <c r="W17" s="230">
        <v>4.3649154556181697</v>
      </c>
      <c r="X17" s="230">
        <v>2.8480488786114289</v>
      </c>
      <c r="Y17" s="230">
        <v>2.9131357708198302</v>
      </c>
      <c r="DA17" s="71" t="s">
        <v>354</v>
      </c>
    </row>
    <row r="18" spans="1:105" ht="12" customHeight="1" x14ac:dyDescent="0.25">
      <c r="A18" s="18" t="s">
        <v>32</v>
      </c>
      <c r="B18" s="230">
        <v>5.2462561114577593</v>
      </c>
      <c r="C18" s="230">
        <v>8.6451310443259324</v>
      </c>
      <c r="D18" s="230">
        <v>10.515047528069189</v>
      </c>
      <c r="E18" s="230">
        <v>5.2900452587966278</v>
      </c>
      <c r="F18" s="230">
        <v>7.1142525026653951</v>
      </c>
      <c r="G18" s="230">
        <v>5.330527154219463</v>
      </c>
      <c r="H18" s="230">
        <v>3.463988052591787</v>
      </c>
      <c r="I18" s="230">
        <v>8.0510020198749004</v>
      </c>
      <c r="J18" s="230">
        <v>0.85680931423072459</v>
      </c>
      <c r="K18" s="230">
        <v>0</v>
      </c>
      <c r="L18" s="230">
        <v>0</v>
      </c>
      <c r="M18" s="230">
        <v>0</v>
      </c>
      <c r="N18" s="230">
        <v>1.6953585593412179</v>
      </c>
      <c r="O18" s="230">
        <v>1.287910946692199</v>
      </c>
      <c r="P18" s="230">
        <v>1.316604984103048</v>
      </c>
      <c r="Q18" s="230">
        <v>0.88500024559553414</v>
      </c>
      <c r="R18" s="230">
        <v>0.90512711486671338</v>
      </c>
      <c r="S18" s="230">
        <v>0.94594417940998321</v>
      </c>
      <c r="T18" s="230">
        <v>0.71386561942880034</v>
      </c>
      <c r="U18" s="230">
        <v>0.59601241989535569</v>
      </c>
      <c r="V18" s="230">
        <v>0.61379374780281015</v>
      </c>
      <c r="W18" s="230">
        <v>0.54736751957753327</v>
      </c>
      <c r="X18" s="230">
        <v>0.61658752811757334</v>
      </c>
      <c r="Y18" s="230">
        <v>0.40214865743122702</v>
      </c>
      <c r="DA18" s="71" t="s">
        <v>355</v>
      </c>
    </row>
    <row r="19" spans="1:105" ht="12" customHeight="1" x14ac:dyDescent="0.25">
      <c r="A19" s="18" t="s">
        <v>35</v>
      </c>
      <c r="B19" s="230">
        <v>253.66249846471331</v>
      </c>
      <c r="C19" s="230">
        <v>207.71165407548469</v>
      </c>
      <c r="D19" s="230">
        <v>217.1589798352087</v>
      </c>
      <c r="E19" s="230">
        <v>207.19156672497249</v>
      </c>
      <c r="F19" s="230">
        <v>232.497269019595</v>
      </c>
      <c r="G19" s="230">
        <v>213.74968801071589</v>
      </c>
      <c r="H19" s="230">
        <v>211.38919478290069</v>
      </c>
      <c r="I19" s="230">
        <v>200.70935836853721</v>
      </c>
      <c r="J19" s="230">
        <v>200.54568925300219</v>
      </c>
      <c r="K19" s="230">
        <v>108.1134262480282</v>
      </c>
      <c r="L19" s="230">
        <v>148.6228292547604</v>
      </c>
      <c r="M19" s="230">
        <v>145.12788853571041</v>
      </c>
      <c r="N19" s="230">
        <v>130.34050141685719</v>
      </c>
      <c r="O19" s="230">
        <v>119.74978703069689</v>
      </c>
      <c r="P19" s="230">
        <v>125.23737307382039</v>
      </c>
      <c r="Q19" s="230">
        <v>137.51422537530061</v>
      </c>
      <c r="R19" s="230">
        <v>145.31545568764929</v>
      </c>
      <c r="S19" s="230">
        <v>149.45329602386329</v>
      </c>
      <c r="T19" s="230">
        <v>154.96291993910401</v>
      </c>
      <c r="U19" s="230">
        <v>157.40952891365029</v>
      </c>
      <c r="V19" s="230">
        <v>159.771612642039</v>
      </c>
      <c r="W19" s="230">
        <v>140.16989236627029</v>
      </c>
      <c r="X19" s="230">
        <v>100.9435193072141</v>
      </c>
      <c r="Y19" s="230">
        <v>103.42616297406521</v>
      </c>
      <c r="DA19" s="71" t="s">
        <v>356</v>
      </c>
    </row>
    <row r="20" spans="1:105" ht="12" customHeight="1" x14ac:dyDescent="0.25">
      <c r="A20" s="18" t="s">
        <v>36</v>
      </c>
      <c r="B20" s="230">
        <v>1557.7117112532439</v>
      </c>
      <c r="C20" s="230">
        <v>1508.528405168621</v>
      </c>
      <c r="D20" s="230">
        <v>1600.4050232279931</v>
      </c>
      <c r="E20" s="230">
        <v>1937.055333308379</v>
      </c>
      <c r="F20" s="230">
        <v>1644.820950796317</v>
      </c>
      <c r="G20" s="230">
        <v>1152.333788065803</v>
      </c>
      <c r="H20" s="230">
        <v>913.92694415027677</v>
      </c>
      <c r="I20" s="230">
        <v>784.68367487639046</v>
      </c>
      <c r="J20" s="230">
        <v>810.95611869478819</v>
      </c>
      <c r="K20" s="230">
        <v>379.783451351944</v>
      </c>
      <c r="L20" s="230">
        <v>266.36032508778271</v>
      </c>
      <c r="M20" s="230">
        <v>242.1844626059345</v>
      </c>
      <c r="N20" s="230">
        <v>174.0697514925167</v>
      </c>
      <c r="O20" s="230">
        <v>166.9874775492226</v>
      </c>
      <c r="P20" s="230">
        <v>160.80413117281569</v>
      </c>
      <c r="Q20" s="230">
        <v>151.1686909780264</v>
      </c>
      <c r="R20" s="230">
        <v>180.85301592256349</v>
      </c>
      <c r="S20" s="230">
        <v>187.33785839138099</v>
      </c>
      <c r="T20" s="230">
        <v>196.4550922013425</v>
      </c>
      <c r="U20" s="230">
        <v>176.21084081073371</v>
      </c>
      <c r="V20" s="230">
        <v>159.02583277347321</v>
      </c>
      <c r="W20" s="230">
        <v>212.051313160201</v>
      </c>
      <c r="X20" s="230">
        <v>111.57667492899191</v>
      </c>
      <c r="Y20" s="230">
        <v>148.6731496055593</v>
      </c>
      <c r="DA20" s="71" t="s">
        <v>357</v>
      </c>
    </row>
    <row r="21" spans="1:105" ht="12" customHeight="1" x14ac:dyDescent="0.25">
      <c r="A21" s="18" t="s">
        <v>40</v>
      </c>
      <c r="B21" s="230">
        <v>0</v>
      </c>
      <c r="C21" s="230">
        <v>0</v>
      </c>
      <c r="D21" s="230">
        <v>0</v>
      </c>
      <c r="E21" s="230">
        <v>0</v>
      </c>
      <c r="F21" s="230">
        <v>0</v>
      </c>
      <c r="G21" s="230">
        <v>0</v>
      </c>
      <c r="H21" s="230">
        <v>0</v>
      </c>
      <c r="I21" s="230">
        <v>0</v>
      </c>
      <c r="J21" s="230">
        <v>0</v>
      </c>
      <c r="K21" s="230">
        <v>0</v>
      </c>
      <c r="L21" s="230">
        <v>0</v>
      </c>
      <c r="M21" s="230">
        <v>0</v>
      </c>
      <c r="N21" s="230">
        <v>0</v>
      </c>
      <c r="O21" s="230">
        <v>0</v>
      </c>
      <c r="P21" s="230">
        <v>0</v>
      </c>
      <c r="Q21" s="230">
        <v>0</v>
      </c>
      <c r="R21" s="230">
        <v>0</v>
      </c>
      <c r="S21" s="230">
        <v>0</v>
      </c>
      <c r="T21" s="230">
        <v>0</v>
      </c>
      <c r="U21" s="230">
        <v>0</v>
      </c>
      <c r="V21" s="230">
        <v>0</v>
      </c>
      <c r="W21" s="230">
        <v>0</v>
      </c>
      <c r="X21" s="230">
        <v>0</v>
      </c>
      <c r="Y21" s="230">
        <v>0</v>
      </c>
      <c r="DA21" s="71" t="s">
        <v>358</v>
      </c>
    </row>
    <row r="22" spans="1:105" ht="12" customHeight="1" x14ac:dyDescent="0.25">
      <c r="A22" s="57" t="s">
        <v>172</v>
      </c>
      <c r="B22" s="261">
        <v>3982.6597544267102</v>
      </c>
      <c r="C22" s="261">
        <v>3840.3139629257071</v>
      </c>
      <c r="D22" s="261">
        <v>4077.1300634244349</v>
      </c>
      <c r="E22" s="261">
        <v>4639.7838048075746</v>
      </c>
      <c r="F22" s="261">
        <v>3965.741580607692</v>
      </c>
      <c r="G22" s="261">
        <v>3076.9329636069679</v>
      </c>
      <c r="H22" s="261">
        <v>2531.1050519304122</v>
      </c>
      <c r="I22" s="261">
        <v>2254.2876256931108</v>
      </c>
      <c r="J22" s="261">
        <v>2234.275571569241</v>
      </c>
      <c r="K22" s="261">
        <v>1133.9452690475759</v>
      </c>
      <c r="L22" s="261">
        <v>1017.668446531118</v>
      </c>
      <c r="M22" s="261">
        <v>945.4773777338637</v>
      </c>
      <c r="N22" s="261">
        <v>761.02603421658046</v>
      </c>
      <c r="O22" s="261">
        <v>749.2839993716193</v>
      </c>
      <c r="P22" s="261">
        <v>741.95718072592899</v>
      </c>
      <c r="Q22" s="261">
        <v>761.35880152002574</v>
      </c>
      <c r="R22" s="261">
        <v>842.19382566962884</v>
      </c>
      <c r="S22" s="261">
        <v>864.93438995376687</v>
      </c>
      <c r="T22" s="261">
        <v>889.13249074659279</v>
      </c>
      <c r="U22" s="261">
        <v>827.36050206056484</v>
      </c>
      <c r="V22" s="261">
        <v>770.45079581798984</v>
      </c>
      <c r="W22" s="261">
        <v>861.19757017315987</v>
      </c>
      <c r="X22" s="261">
        <v>579.57465816523029</v>
      </c>
      <c r="Y22" s="261">
        <v>642.7474246521399</v>
      </c>
      <c r="DA22" s="70" t="s">
        <v>359</v>
      </c>
    </row>
    <row r="23" spans="1:105" ht="12" customHeight="1" x14ac:dyDescent="0.25">
      <c r="A23" s="18" t="s">
        <v>28</v>
      </c>
      <c r="B23" s="230">
        <v>0</v>
      </c>
      <c r="C23" s="230">
        <v>0</v>
      </c>
      <c r="D23" s="230">
        <v>0</v>
      </c>
      <c r="E23" s="230">
        <v>0</v>
      </c>
      <c r="F23" s="230">
        <v>0</v>
      </c>
      <c r="G23" s="230">
        <v>105.9317504526062</v>
      </c>
      <c r="H23" s="230">
        <v>3.4125435569525742</v>
      </c>
      <c r="I23" s="230">
        <v>0</v>
      </c>
      <c r="J23" s="230">
        <v>0</v>
      </c>
      <c r="K23" s="230">
        <v>0</v>
      </c>
      <c r="L23" s="230">
        <v>0</v>
      </c>
      <c r="M23" s="230">
        <v>0</v>
      </c>
      <c r="N23" s="230">
        <v>0</v>
      </c>
      <c r="O23" s="230">
        <v>0</v>
      </c>
      <c r="P23" s="230">
        <v>0</v>
      </c>
      <c r="Q23" s="230">
        <v>17.606120825955639</v>
      </c>
      <c r="R23" s="230">
        <v>16.198968787195561</v>
      </c>
      <c r="S23" s="230">
        <v>22.434317584690429</v>
      </c>
      <c r="T23" s="230">
        <v>24.118864856568528</v>
      </c>
      <c r="U23" s="230">
        <v>24.063802130301369</v>
      </c>
      <c r="V23" s="230">
        <v>11.34589604523387</v>
      </c>
      <c r="W23" s="230">
        <v>10.0326447749707</v>
      </c>
      <c r="X23" s="230">
        <v>7.3000511345355976</v>
      </c>
      <c r="Y23" s="230">
        <v>7.0632696783452724</v>
      </c>
      <c r="DA23" s="71" t="s">
        <v>360</v>
      </c>
    </row>
    <row r="24" spans="1:105" ht="12" customHeight="1" x14ac:dyDescent="0.25">
      <c r="A24" s="18" t="s">
        <v>42</v>
      </c>
      <c r="B24" s="230">
        <v>975.89013984019914</v>
      </c>
      <c r="C24" s="230">
        <v>1191.7043555991229</v>
      </c>
      <c r="D24" s="230">
        <v>1407.5185713582621</v>
      </c>
      <c r="E24" s="230">
        <v>1680.274801917385</v>
      </c>
      <c r="F24" s="230">
        <v>838.86506351878927</v>
      </c>
      <c r="G24" s="230">
        <v>488.8362071992766</v>
      </c>
      <c r="H24" s="230">
        <v>0</v>
      </c>
      <c r="I24" s="230">
        <v>0</v>
      </c>
      <c r="J24" s="230">
        <v>0</v>
      </c>
      <c r="K24" s="230">
        <v>0</v>
      </c>
      <c r="L24" s="230">
        <v>0</v>
      </c>
      <c r="M24" s="230">
        <v>0</v>
      </c>
      <c r="N24" s="230">
        <v>0</v>
      </c>
      <c r="O24" s="230">
        <v>31.379055839955999</v>
      </c>
      <c r="P24" s="230">
        <v>31.693960319928671</v>
      </c>
      <c r="Q24" s="230">
        <v>31.693960319955281</v>
      </c>
      <c r="R24" s="230">
        <v>31.693960319908221</v>
      </c>
      <c r="S24" s="230">
        <v>29.416780799887601</v>
      </c>
      <c r="T24" s="230">
        <v>25.027775519961651</v>
      </c>
      <c r="U24" s="230">
        <v>35.976198719956272</v>
      </c>
      <c r="V24" s="230">
        <v>25.652573759944271</v>
      </c>
      <c r="W24" s="230">
        <v>40.335525119900957</v>
      </c>
      <c r="X24" s="230">
        <v>25.967478239947379</v>
      </c>
      <c r="Y24" s="230">
        <v>23.462118239938089</v>
      </c>
      <c r="DA24" s="71" t="s">
        <v>361</v>
      </c>
    </row>
    <row r="25" spans="1:105" ht="12" customHeight="1" x14ac:dyDescent="0.25">
      <c r="A25" s="18" t="s">
        <v>32</v>
      </c>
      <c r="B25" s="230">
        <v>8.6833126472941604</v>
      </c>
      <c r="C25" s="230">
        <v>13.274841287709171</v>
      </c>
      <c r="D25" s="230">
        <v>15.355513051515061</v>
      </c>
      <c r="E25" s="230">
        <v>7.2833996193432933</v>
      </c>
      <c r="F25" s="230">
        <v>11.80482156511291</v>
      </c>
      <c r="G25" s="230">
        <v>9.6478874609177829</v>
      </c>
      <c r="H25" s="230">
        <v>7.7569549997417848</v>
      </c>
      <c r="I25" s="230">
        <v>18.269045445520781</v>
      </c>
      <c r="J25" s="230">
        <v>1.890978243911392</v>
      </c>
      <c r="K25" s="230">
        <v>0</v>
      </c>
      <c r="L25" s="230">
        <v>0</v>
      </c>
      <c r="M25" s="230">
        <v>0</v>
      </c>
      <c r="N25" s="230">
        <v>4.2149243680965487</v>
      </c>
      <c r="O25" s="230">
        <v>3.2101278430553291</v>
      </c>
      <c r="P25" s="230">
        <v>3.2542533722642841</v>
      </c>
      <c r="Q25" s="230">
        <v>2.1762498753699222</v>
      </c>
      <c r="R25" s="230">
        <v>2.1981085653018022</v>
      </c>
      <c r="S25" s="230">
        <v>2.2773080311158869</v>
      </c>
      <c r="T25" s="230">
        <v>1.702876272379847</v>
      </c>
      <c r="U25" s="230">
        <v>1.368372626821879</v>
      </c>
      <c r="V25" s="230">
        <v>1.4094320951177011</v>
      </c>
      <c r="W25" s="230">
        <v>1.2581100232330811</v>
      </c>
      <c r="X25" s="230">
        <v>1.5804224843113379</v>
      </c>
      <c r="Y25" s="230">
        <v>0.97506077357385257</v>
      </c>
      <c r="DA25" s="71" t="s">
        <v>362</v>
      </c>
    </row>
    <row r="26" spans="1:105" ht="12" customHeight="1" x14ac:dyDescent="0.25">
      <c r="A26" s="18" t="s">
        <v>35</v>
      </c>
      <c r="B26" s="230">
        <v>419.84812297904449</v>
      </c>
      <c r="C26" s="230">
        <v>318.94707290404068</v>
      </c>
      <c r="D26" s="230">
        <v>317.12529498433491</v>
      </c>
      <c r="E26" s="230">
        <v>285.26390690258188</v>
      </c>
      <c r="F26" s="230">
        <v>385.78737177575528</v>
      </c>
      <c r="G26" s="230">
        <v>386.87223140797272</v>
      </c>
      <c r="H26" s="230">
        <v>473.36666480005499</v>
      </c>
      <c r="I26" s="230">
        <v>455.44248782005627</v>
      </c>
      <c r="J26" s="230">
        <v>442.60435663929098</v>
      </c>
      <c r="K26" s="230">
        <v>251.27176221650541</v>
      </c>
      <c r="L26" s="230">
        <v>364.4696469821161</v>
      </c>
      <c r="M26" s="230">
        <v>354.27513500238132</v>
      </c>
      <c r="N26" s="230">
        <v>324.04670536792571</v>
      </c>
      <c r="O26" s="230">
        <v>298.47725616005459</v>
      </c>
      <c r="P26" s="230">
        <v>309.5492942681297</v>
      </c>
      <c r="Q26" s="230">
        <v>338.15280540765008</v>
      </c>
      <c r="R26" s="230">
        <v>352.89976686290453</v>
      </c>
      <c r="S26" s="230">
        <v>359.80050273597777</v>
      </c>
      <c r="T26" s="230">
        <v>369.65315639397772</v>
      </c>
      <c r="U26" s="230">
        <v>361.39329211324798</v>
      </c>
      <c r="V26" s="230">
        <v>366.87770045312908</v>
      </c>
      <c r="W26" s="230">
        <v>322.17685601369959</v>
      </c>
      <c r="X26" s="230">
        <v>258.73602738233842</v>
      </c>
      <c r="Y26" s="230">
        <v>250.76993945830489</v>
      </c>
      <c r="DA26" s="71" t="s">
        <v>363</v>
      </c>
    </row>
    <row r="27" spans="1:105" ht="12" customHeight="1" x14ac:dyDescent="0.25">
      <c r="A27" s="18" t="s">
        <v>36</v>
      </c>
      <c r="B27" s="230">
        <v>2578.2381789601718</v>
      </c>
      <c r="C27" s="230">
        <v>2316.3876931348341</v>
      </c>
      <c r="D27" s="230">
        <v>2337.1306840303232</v>
      </c>
      <c r="E27" s="230">
        <v>2666.9616963682638</v>
      </c>
      <c r="F27" s="230">
        <v>2729.2843237480338</v>
      </c>
      <c r="G27" s="230">
        <v>2085.644887086195</v>
      </c>
      <c r="H27" s="230">
        <v>2046.568888573662</v>
      </c>
      <c r="I27" s="230">
        <v>1780.5760924275339</v>
      </c>
      <c r="J27" s="230">
        <v>1789.780236686039</v>
      </c>
      <c r="K27" s="230">
        <v>882.67350683107077</v>
      </c>
      <c r="L27" s="230">
        <v>653.19879954900193</v>
      </c>
      <c r="M27" s="230">
        <v>591.20224273148244</v>
      </c>
      <c r="N27" s="230">
        <v>432.76440448055831</v>
      </c>
      <c r="O27" s="230">
        <v>416.21755952855341</v>
      </c>
      <c r="P27" s="230">
        <v>397.4596727656064</v>
      </c>
      <c r="Q27" s="230">
        <v>371.72966509109472</v>
      </c>
      <c r="R27" s="230">
        <v>439.2030211343187</v>
      </c>
      <c r="S27" s="230">
        <v>451.00548080209512</v>
      </c>
      <c r="T27" s="230">
        <v>468.62981770370521</v>
      </c>
      <c r="U27" s="230">
        <v>404.55883647023728</v>
      </c>
      <c r="V27" s="230">
        <v>365.16519346456488</v>
      </c>
      <c r="W27" s="230">
        <v>487.3944342413555</v>
      </c>
      <c r="X27" s="230">
        <v>285.99067892409761</v>
      </c>
      <c r="Y27" s="230">
        <v>360.47703650197792</v>
      </c>
      <c r="DA27" s="71" t="s">
        <v>364</v>
      </c>
    </row>
    <row r="28" spans="1:105" ht="12" customHeight="1" x14ac:dyDescent="0.25">
      <c r="A28" s="57" t="s">
        <v>179</v>
      </c>
      <c r="B28" s="261">
        <v>811.69263096521593</v>
      </c>
      <c r="C28" s="261">
        <v>710.1560733256357</v>
      </c>
      <c r="D28" s="261">
        <v>762.99156590374355</v>
      </c>
      <c r="E28" s="261">
        <v>758.71726840429449</v>
      </c>
      <c r="F28" s="261">
        <v>790.76812187456403</v>
      </c>
      <c r="G28" s="261">
        <v>697.45946046258223</v>
      </c>
      <c r="H28" s="261">
        <v>604.71132935035837</v>
      </c>
      <c r="I28" s="261">
        <v>570.36359021746171</v>
      </c>
      <c r="J28" s="261">
        <v>572.50740068206096</v>
      </c>
      <c r="K28" s="261">
        <v>300.00738763810739</v>
      </c>
      <c r="L28" s="261">
        <v>377.93434305711202</v>
      </c>
      <c r="M28" s="261">
        <v>367.20345017694967</v>
      </c>
      <c r="N28" s="261">
        <v>331.45526067217679</v>
      </c>
      <c r="O28" s="261">
        <v>309.59298782394512</v>
      </c>
      <c r="P28" s="261">
        <v>311.18254539978949</v>
      </c>
      <c r="Q28" s="261">
        <v>330.89875427893622</v>
      </c>
      <c r="R28" s="261">
        <v>345.81433262601541</v>
      </c>
      <c r="S28" s="261">
        <v>358.92651099778311</v>
      </c>
      <c r="T28" s="261">
        <v>370.38400864675492</v>
      </c>
      <c r="U28" s="261">
        <v>371.95912495198309</v>
      </c>
      <c r="V28" s="261">
        <v>369.58868086055509</v>
      </c>
      <c r="W28" s="261">
        <v>347.4315198695104</v>
      </c>
      <c r="X28" s="261">
        <v>250.5861134956277</v>
      </c>
      <c r="Y28" s="261">
        <v>262.6528171460717</v>
      </c>
      <c r="DA28" s="70" t="s">
        <v>365</v>
      </c>
    </row>
    <row r="29" spans="1:105" ht="12" customHeight="1" x14ac:dyDescent="0.25">
      <c r="A29" s="60" t="s">
        <v>181</v>
      </c>
      <c r="B29" s="262">
        <v>811.69263096521593</v>
      </c>
      <c r="C29" s="262">
        <v>710.1560733256357</v>
      </c>
      <c r="D29" s="262">
        <v>762.99156590374355</v>
      </c>
      <c r="E29" s="262">
        <v>758.71726840429449</v>
      </c>
      <c r="F29" s="262">
        <v>790.76812187456403</v>
      </c>
      <c r="G29" s="262">
        <v>697.45946046258223</v>
      </c>
      <c r="H29" s="262">
        <v>604.71132935035837</v>
      </c>
      <c r="I29" s="262">
        <v>570.36359021746171</v>
      </c>
      <c r="J29" s="262">
        <v>572.50740068206096</v>
      </c>
      <c r="K29" s="262">
        <v>300.00738763810739</v>
      </c>
      <c r="L29" s="262">
        <v>377.93434305711202</v>
      </c>
      <c r="M29" s="262">
        <v>367.20345017694967</v>
      </c>
      <c r="N29" s="262">
        <v>331.45526067217679</v>
      </c>
      <c r="O29" s="262">
        <v>309.59298782394512</v>
      </c>
      <c r="P29" s="262">
        <v>311.18254539978949</v>
      </c>
      <c r="Q29" s="262">
        <v>330.89875427893622</v>
      </c>
      <c r="R29" s="262">
        <v>345.81433262601541</v>
      </c>
      <c r="S29" s="262">
        <v>358.92651099778311</v>
      </c>
      <c r="T29" s="262">
        <v>370.38400864675492</v>
      </c>
      <c r="U29" s="262">
        <v>371.95912495198309</v>
      </c>
      <c r="V29" s="262">
        <v>369.58868086055509</v>
      </c>
      <c r="W29" s="262">
        <v>347.4315198695104</v>
      </c>
      <c r="X29" s="262">
        <v>250.5861134956277</v>
      </c>
      <c r="Y29" s="262">
        <v>262.6528171460717</v>
      </c>
      <c r="DA29" s="72" t="s">
        <v>366</v>
      </c>
    </row>
    <row r="30" spans="1:105" ht="12" customHeight="1" x14ac:dyDescent="0.25">
      <c r="A30" s="59" t="s">
        <v>31</v>
      </c>
      <c r="B30" s="230">
        <v>0</v>
      </c>
      <c r="C30" s="230">
        <v>0</v>
      </c>
      <c r="D30" s="230">
        <v>0</v>
      </c>
      <c r="E30" s="230">
        <v>0</v>
      </c>
      <c r="F30" s="230">
        <v>0</v>
      </c>
      <c r="G30" s="230">
        <v>0</v>
      </c>
      <c r="H30" s="230">
        <v>0</v>
      </c>
      <c r="I30" s="230">
        <v>0</v>
      </c>
      <c r="J30" s="230">
        <v>0</v>
      </c>
      <c r="K30" s="230">
        <v>0</v>
      </c>
      <c r="L30" s="230">
        <v>0</v>
      </c>
      <c r="M30" s="230">
        <v>0</v>
      </c>
      <c r="N30" s="230">
        <v>0</v>
      </c>
      <c r="O30" s="230">
        <v>0</v>
      </c>
      <c r="P30" s="230">
        <v>0</v>
      </c>
      <c r="Q30" s="230">
        <v>0</v>
      </c>
      <c r="R30" s="230">
        <v>0</v>
      </c>
      <c r="S30" s="230">
        <v>0</v>
      </c>
      <c r="T30" s="230">
        <v>0</v>
      </c>
      <c r="U30" s="230">
        <v>0</v>
      </c>
      <c r="V30" s="230">
        <v>0</v>
      </c>
      <c r="W30" s="230">
        <v>0</v>
      </c>
      <c r="X30" s="230">
        <v>0</v>
      </c>
      <c r="Y30" s="230">
        <v>0</v>
      </c>
      <c r="DA30" s="71" t="s">
        <v>367</v>
      </c>
    </row>
    <row r="31" spans="1:105" ht="12" customHeight="1" x14ac:dyDescent="0.25">
      <c r="A31" s="59" t="s">
        <v>159</v>
      </c>
      <c r="B31" s="230">
        <v>39.122589563485107</v>
      </c>
      <c r="C31" s="230">
        <v>31.677022934406281</v>
      </c>
      <c r="D31" s="230">
        <v>49.824160208399348</v>
      </c>
      <c r="E31" s="230">
        <v>33.50173433033703</v>
      </c>
      <c r="F31" s="230">
        <v>26.268714205357799</v>
      </c>
      <c r="G31" s="230">
        <v>24.35810427104801</v>
      </c>
      <c r="H31" s="230">
        <v>18.010773527874349</v>
      </c>
      <c r="I31" s="230">
        <v>15.44713202151072</v>
      </c>
      <c r="J31" s="230">
        <v>21.185959285851599</v>
      </c>
      <c r="K31" s="230">
        <v>17.333974691053601</v>
      </c>
      <c r="L31" s="230">
        <v>20.1216692566685</v>
      </c>
      <c r="M31" s="230">
        <v>20.177624691620121</v>
      </c>
      <c r="N31" s="230">
        <v>19.786792786148759</v>
      </c>
      <c r="O31" s="230">
        <v>22.02089063297738</v>
      </c>
      <c r="P31" s="230">
        <v>18.79075074156874</v>
      </c>
      <c r="Q31" s="230">
        <v>20.265583804051751</v>
      </c>
      <c r="R31" s="230">
        <v>17.374414494079279</v>
      </c>
      <c r="S31" s="230">
        <v>17.803167554569129</v>
      </c>
      <c r="T31" s="230">
        <v>17.281089387843121</v>
      </c>
      <c r="U31" s="230">
        <v>17.664685232759432</v>
      </c>
      <c r="V31" s="230">
        <v>16.877353773758578</v>
      </c>
      <c r="W31" s="230">
        <v>17.164511358319601</v>
      </c>
      <c r="X31" s="230">
        <v>17.528529278239962</v>
      </c>
      <c r="Y31" s="230">
        <v>16.379752876505609</v>
      </c>
      <c r="DA31" s="71" t="s">
        <v>368</v>
      </c>
    </row>
    <row r="32" spans="1:105" ht="12" customHeight="1" x14ac:dyDescent="0.25">
      <c r="A32" s="59" t="s">
        <v>32</v>
      </c>
      <c r="B32" s="230">
        <v>15.654550993719219</v>
      </c>
      <c r="C32" s="230">
        <v>27.11049851389625</v>
      </c>
      <c r="D32" s="230">
        <v>32.937394103328792</v>
      </c>
      <c r="E32" s="230">
        <v>18.055317642858689</v>
      </c>
      <c r="F32" s="230">
        <v>22.69858222903353</v>
      </c>
      <c r="G32" s="230">
        <v>16.377494672532119</v>
      </c>
      <c r="H32" s="230">
        <v>9.459127805307606</v>
      </c>
      <c r="I32" s="230">
        <v>21.400775115951639</v>
      </c>
      <c r="J32" s="230">
        <v>2.345439353949673</v>
      </c>
      <c r="K32" s="230">
        <v>0</v>
      </c>
      <c r="L32" s="230">
        <v>0</v>
      </c>
      <c r="M32" s="230">
        <v>0</v>
      </c>
      <c r="N32" s="230">
        <v>4.0018658931186692</v>
      </c>
      <c r="O32" s="230">
        <v>3.0599330466832591</v>
      </c>
      <c r="P32" s="230">
        <v>3.0418995915059339</v>
      </c>
      <c r="Q32" s="230">
        <v>1.9863581673023829</v>
      </c>
      <c r="R32" s="230">
        <v>2.033091852104854</v>
      </c>
      <c r="S32" s="230">
        <v>2.1455137722428339</v>
      </c>
      <c r="T32" s="230">
        <v>1.6191754812672809</v>
      </c>
      <c r="U32" s="230">
        <v>1.336433422463092</v>
      </c>
      <c r="V32" s="230">
        <v>1.3498236043925971</v>
      </c>
      <c r="W32" s="230">
        <v>1.2846855701547359</v>
      </c>
      <c r="X32" s="230">
        <v>1.414929584454321</v>
      </c>
      <c r="Y32" s="230">
        <v>0.95386682689191393</v>
      </c>
      <c r="DA32" s="71" t="s">
        <v>369</v>
      </c>
    </row>
    <row r="33" spans="1:105" ht="12" customHeight="1" x14ac:dyDescent="0.25">
      <c r="A33" s="59" t="s">
        <v>35</v>
      </c>
      <c r="B33" s="230">
        <v>756.91549040801158</v>
      </c>
      <c r="C33" s="230">
        <v>651.36855187733318</v>
      </c>
      <c r="D33" s="230">
        <v>680.23001159201544</v>
      </c>
      <c r="E33" s="230">
        <v>707.16021643109877</v>
      </c>
      <c r="F33" s="230">
        <v>741.80082544017273</v>
      </c>
      <c r="G33" s="230">
        <v>656.72386151900207</v>
      </c>
      <c r="H33" s="230">
        <v>577.24142801717642</v>
      </c>
      <c r="I33" s="230">
        <v>533.51568307999935</v>
      </c>
      <c r="J33" s="230">
        <v>548.97600204225967</v>
      </c>
      <c r="K33" s="230">
        <v>282.67341294705392</v>
      </c>
      <c r="L33" s="230">
        <v>357.81267380044352</v>
      </c>
      <c r="M33" s="230">
        <v>347.02582548532962</v>
      </c>
      <c r="N33" s="230">
        <v>307.66660199290942</v>
      </c>
      <c r="O33" s="230">
        <v>284.51216414428438</v>
      </c>
      <c r="P33" s="230">
        <v>289.34989506671479</v>
      </c>
      <c r="Q33" s="230">
        <v>308.64681230758208</v>
      </c>
      <c r="R33" s="230">
        <v>326.40682627983119</v>
      </c>
      <c r="S33" s="230">
        <v>338.97782967097118</v>
      </c>
      <c r="T33" s="230">
        <v>351.48374377764452</v>
      </c>
      <c r="U33" s="230">
        <v>352.95800629676057</v>
      </c>
      <c r="V33" s="230">
        <v>351.36150348240392</v>
      </c>
      <c r="W33" s="230">
        <v>328.98232294103599</v>
      </c>
      <c r="X33" s="230">
        <v>231.64265463293339</v>
      </c>
      <c r="Y33" s="230">
        <v>245.31919744267421</v>
      </c>
      <c r="DA33" s="71" t="s">
        <v>370</v>
      </c>
    </row>
    <row r="34" spans="1:105" ht="12" customHeight="1" x14ac:dyDescent="0.25">
      <c r="A34" s="60" t="s">
        <v>187</v>
      </c>
      <c r="B34" s="262">
        <v>0</v>
      </c>
      <c r="C34" s="262">
        <v>0</v>
      </c>
      <c r="D34" s="262">
        <v>0</v>
      </c>
      <c r="E34" s="262">
        <v>0</v>
      </c>
      <c r="F34" s="262">
        <v>0</v>
      </c>
      <c r="G34" s="262">
        <v>0</v>
      </c>
      <c r="H34" s="262">
        <v>0</v>
      </c>
      <c r="I34" s="262">
        <v>0</v>
      </c>
      <c r="J34" s="262">
        <v>0</v>
      </c>
      <c r="K34" s="262">
        <v>0</v>
      </c>
      <c r="L34" s="262">
        <v>0</v>
      </c>
      <c r="M34" s="262">
        <v>0</v>
      </c>
      <c r="N34" s="262">
        <v>0</v>
      </c>
      <c r="O34" s="262">
        <v>0</v>
      </c>
      <c r="P34" s="262">
        <v>0</v>
      </c>
      <c r="Q34" s="262">
        <v>0</v>
      </c>
      <c r="R34" s="262">
        <v>0</v>
      </c>
      <c r="S34" s="262">
        <v>0</v>
      </c>
      <c r="T34" s="262">
        <v>0</v>
      </c>
      <c r="U34" s="262">
        <v>0</v>
      </c>
      <c r="V34" s="262">
        <v>0</v>
      </c>
      <c r="W34" s="262">
        <v>0</v>
      </c>
      <c r="X34" s="262">
        <v>0</v>
      </c>
      <c r="Y34" s="262">
        <v>0</v>
      </c>
      <c r="DA34" s="72" t="s">
        <v>371</v>
      </c>
    </row>
    <row r="35" spans="1:105" ht="12" customHeight="1" x14ac:dyDescent="0.25">
      <c r="A35" s="57" t="s">
        <v>189</v>
      </c>
      <c r="B35" s="261">
        <f t="shared" ref="B35:Y35" si="1">B36+B40+B51</f>
        <v>1040.7430806340778</v>
      </c>
      <c r="C35" s="261">
        <f t="shared" si="1"/>
        <v>637.66655599641376</v>
      </c>
      <c r="D35" s="261">
        <f t="shared" si="1"/>
        <v>660.74569050199318</v>
      </c>
      <c r="E35" s="261">
        <f t="shared" si="1"/>
        <v>737.40000488151225</v>
      </c>
      <c r="F35" s="261">
        <f t="shared" si="1"/>
        <v>675.40301597712562</v>
      </c>
      <c r="G35" s="261">
        <f t="shared" si="1"/>
        <v>557.36503330870403</v>
      </c>
      <c r="H35" s="261">
        <f t="shared" si="1"/>
        <v>433.7230737920338</v>
      </c>
      <c r="I35" s="261">
        <f t="shared" si="1"/>
        <v>451.24096165675758</v>
      </c>
      <c r="J35" s="261">
        <f t="shared" si="1"/>
        <v>452.93516565448067</v>
      </c>
      <c r="K35" s="261">
        <f t="shared" si="1"/>
        <v>232.92055082158026</v>
      </c>
      <c r="L35" s="261">
        <f t="shared" si="1"/>
        <v>244.39997802792681</v>
      </c>
      <c r="M35" s="261">
        <f t="shared" si="1"/>
        <v>232.25766053803159</v>
      </c>
      <c r="N35" s="261">
        <f t="shared" si="1"/>
        <v>197.54168737255287</v>
      </c>
      <c r="O35" s="261">
        <f t="shared" si="1"/>
        <v>187.29618415395166</v>
      </c>
      <c r="P35" s="261">
        <f t="shared" si="1"/>
        <v>193.5358217908398</v>
      </c>
      <c r="Q35" s="261">
        <f t="shared" si="1"/>
        <v>202.38923081593788</v>
      </c>
      <c r="R35" s="261">
        <f t="shared" si="1"/>
        <v>216.85257403112331</v>
      </c>
      <c r="S35" s="261">
        <f t="shared" si="1"/>
        <v>223.88178867437861</v>
      </c>
      <c r="T35" s="261">
        <f t="shared" si="1"/>
        <v>234.78803028494789</v>
      </c>
      <c r="U35" s="261">
        <f t="shared" si="1"/>
        <v>228.64532188925631</v>
      </c>
      <c r="V35" s="261">
        <f t="shared" si="1"/>
        <v>221.1862110866839</v>
      </c>
      <c r="W35" s="261">
        <f t="shared" si="1"/>
        <v>224.54017180034509</v>
      </c>
      <c r="X35" s="261">
        <f t="shared" si="1"/>
        <v>155.42599765517525</v>
      </c>
      <c r="Y35" s="261">
        <f t="shared" si="1"/>
        <v>166.87923313517379</v>
      </c>
      <c r="DA35" s="70"/>
    </row>
    <row r="36" spans="1:105" ht="12" customHeight="1" x14ac:dyDescent="0.25">
      <c r="A36" s="60" t="s">
        <v>190</v>
      </c>
      <c r="B36" s="262">
        <v>255.0891299116532</v>
      </c>
      <c r="C36" s="262">
        <v>220.4982178807922</v>
      </c>
      <c r="D36" s="262">
        <v>236.26907803493449</v>
      </c>
      <c r="E36" s="262">
        <v>237.68262333612009</v>
      </c>
      <c r="F36" s="262">
        <v>247.17471583202411</v>
      </c>
      <c r="G36" s="262">
        <v>218.6715678836006</v>
      </c>
      <c r="H36" s="262">
        <v>190.39404525277129</v>
      </c>
      <c r="I36" s="262">
        <v>177.13344415662479</v>
      </c>
      <c r="J36" s="262">
        <v>181.54340862629411</v>
      </c>
      <c r="K36" s="262">
        <v>95.365652904906071</v>
      </c>
      <c r="L36" s="262">
        <v>120.1368928431353</v>
      </c>
      <c r="M36" s="262">
        <v>116.72578149075829</v>
      </c>
      <c r="N36" s="262">
        <v>104.56263927312681</v>
      </c>
      <c r="O36" s="262">
        <v>97.788178234133895</v>
      </c>
      <c r="P36" s="262">
        <v>98.308873134748268</v>
      </c>
      <c r="Q36" s="262">
        <v>104.7960931399066</v>
      </c>
      <c r="R36" s="262">
        <v>109.53155722273129</v>
      </c>
      <c r="S36" s="262">
        <v>113.67989599931001</v>
      </c>
      <c r="T36" s="262">
        <v>117.4273687576284</v>
      </c>
      <c r="U36" s="262">
        <v>117.9914456001684</v>
      </c>
      <c r="V36" s="262">
        <v>117.23898859902739</v>
      </c>
      <c r="W36" s="262">
        <v>110.19774898476879</v>
      </c>
      <c r="X36" s="262">
        <v>79.364960666794133</v>
      </c>
      <c r="Y36" s="262">
        <v>83.301892759664341</v>
      </c>
      <c r="DA36" s="72" t="s">
        <v>372</v>
      </c>
    </row>
    <row r="37" spans="1:105" ht="12" customHeight="1" x14ac:dyDescent="0.25">
      <c r="A37" s="59" t="s">
        <v>31</v>
      </c>
      <c r="B37" s="230">
        <v>0</v>
      </c>
      <c r="C37" s="230">
        <v>0</v>
      </c>
      <c r="D37" s="230">
        <v>0</v>
      </c>
      <c r="E37" s="230">
        <v>0</v>
      </c>
      <c r="F37" s="230">
        <v>0</v>
      </c>
      <c r="G37" s="230">
        <v>0</v>
      </c>
      <c r="H37" s="230">
        <v>0</v>
      </c>
      <c r="I37" s="230">
        <v>0</v>
      </c>
      <c r="J37" s="230">
        <v>0</v>
      </c>
      <c r="K37" s="230">
        <v>0</v>
      </c>
      <c r="L37" s="230">
        <v>0</v>
      </c>
      <c r="M37" s="230">
        <v>0</v>
      </c>
      <c r="N37" s="230">
        <v>0</v>
      </c>
      <c r="O37" s="230">
        <v>0</v>
      </c>
      <c r="P37" s="230">
        <v>0</v>
      </c>
      <c r="Q37" s="230">
        <v>0</v>
      </c>
      <c r="R37" s="230">
        <v>0</v>
      </c>
      <c r="S37" s="230">
        <v>0</v>
      </c>
      <c r="T37" s="230">
        <v>0</v>
      </c>
      <c r="U37" s="230">
        <v>0</v>
      </c>
      <c r="V37" s="230">
        <v>0</v>
      </c>
      <c r="W37" s="230">
        <v>0</v>
      </c>
      <c r="X37" s="230">
        <v>0</v>
      </c>
      <c r="Y37" s="230">
        <v>0</v>
      </c>
      <c r="DA37" s="71" t="s">
        <v>373</v>
      </c>
    </row>
    <row r="38" spans="1:105" ht="12" customHeight="1" x14ac:dyDescent="0.25">
      <c r="A38" s="59" t="s">
        <v>159</v>
      </c>
      <c r="B38" s="230">
        <v>12.53677127103955</v>
      </c>
      <c r="C38" s="230">
        <v>10.22585807210697</v>
      </c>
      <c r="D38" s="230">
        <v>16.124705331485512</v>
      </c>
      <c r="E38" s="230">
        <v>10.75089667257531</v>
      </c>
      <c r="F38" s="230">
        <v>8.4536121195204732</v>
      </c>
      <c r="G38" s="230">
        <v>7.8205342663033024</v>
      </c>
      <c r="H38" s="230">
        <v>5.760825447100836</v>
      </c>
      <c r="I38" s="230">
        <v>4.9843151886459207</v>
      </c>
      <c r="J38" s="230">
        <v>6.7457521277152104</v>
      </c>
      <c r="K38" s="230">
        <v>5.5100836911506397</v>
      </c>
      <c r="L38" s="230">
        <v>6.3962295772313311</v>
      </c>
      <c r="M38" s="230">
        <v>6.4140165611777933</v>
      </c>
      <c r="N38" s="230">
        <v>6.3183320419266487</v>
      </c>
      <c r="O38" s="230">
        <v>7.024961075263775</v>
      </c>
      <c r="P38" s="230">
        <v>5.994981693875256</v>
      </c>
      <c r="Q38" s="230">
        <v>6.4568986543857214</v>
      </c>
      <c r="R38" s="230">
        <v>5.5356326921318129</v>
      </c>
      <c r="S38" s="230">
        <v>5.6725617445996361</v>
      </c>
      <c r="T38" s="230">
        <v>5.5028914733014496</v>
      </c>
      <c r="U38" s="230">
        <v>5.6237294540267504</v>
      </c>
      <c r="V38" s="230">
        <v>5.3733707013080849</v>
      </c>
      <c r="W38" s="230">
        <v>5.4644166194353003</v>
      </c>
      <c r="X38" s="230">
        <v>5.5831136445143397</v>
      </c>
      <c r="Y38" s="230">
        <v>5.213870425862666</v>
      </c>
      <c r="DA38" s="71" t="s">
        <v>374</v>
      </c>
    </row>
    <row r="39" spans="1:105" ht="12" customHeight="1" x14ac:dyDescent="0.25">
      <c r="A39" s="59" t="s">
        <v>35</v>
      </c>
      <c r="B39" s="230">
        <v>242.55235864061359</v>
      </c>
      <c r="C39" s="230">
        <v>210.27235980868531</v>
      </c>
      <c r="D39" s="230">
        <v>220.14437270344899</v>
      </c>
      <c r="E39" s="230">
        <v>226.93172666354471</v>
      </c>
      <c r="F39" s="230">
        <v>238.72110371250361</v>
      </c>
      <c r="G39" s="230">
        <v>210.8510336172973</v>
      </c>
      <c r="H39" s="230">
        <v>184.63321980567051</v>
      </c>
      <c r="I39" s="230">
        <v>172.1491289679789</v>
      </c>
      <c r="J39" s="230">
        <v>174.79765649857879</v>
      </c>
      <c r="K39" s="230">
        <v>89.85556921375543</v>
      </c>
      <c r="L39" s="230">
        <v>113.7406632659039</v>
      </c>
      <c r="M39" s="230">
        <v>110.31176492958051</v>
      </c>
      <c r="N39" s="230">
        <v>98.244307231200196</v>
      </c>
      <c r="O39" s="230">
        <v>90.76321715887012</v>
      </c>
      <c r="P39" s="230">
        <v>92.313891440873007</v>
      </c>
      <c r="Q39" s="230">
        <v>98.339194485520892</v>
      </c>
      <c r="R39" s="230">
        <v>103.9959245305995</v>
      </c>
      <c r="S39" s="230">
        <v>108.0073342547103</v>
      </c>
      <c r="T39" s="230">
        <v>111.924477284327</v>
      </c>
      <c r="U39" s="230">
        <v>112.3677161461416</v>
      </c>
      <c r="V39" s="230">
        <v>111.8656178977193</v>
      </c>
      <c r="W39" s="230">
        <v>104.7333323653335</v>
      </c>
      <c r="X39" s="230">
        <v>73.781847022279791</v>
      </c>
      <c r="Y39" s="230">
        <v>78.088022333801675</v>
      </c>
      <c r="DA39" s="71" t="s">
        <v>375</v>
      </c>
    </row>
    <row r="40" spans="1:105" ht="12" customHeight="1" x14ac:dyDescent="0.25">
      <c r="A40" s="60" t="s">
        <v>195</v>
      </c>
      <c r="B40" s="262">
        <v>785.65395072242472</v>
      </c>
      <c r="C40" s="262">
        <v>417.16833811562151</v>
      </c>
      <c r="D40" s="262">
        <v>424.47661246705871</v>
      </c>
      <c r="E40" s="262">
        <v>499.71738154539219</v>
      </c>
      <c r="F40" s="262">
        <v>428.22830014510151</v>
      </c>
      <c r="G40" s="262">
        <v>338.6934654251034</v>
      </c>
      <c r="H40" s="262">
        <v>243.32902853926251</v>
      </c>
      <c r="I40" s="262">
        <v>274.10751750013281</v>
      </c>
      <c r="J40" s="262">
        <v>271.39175702818659</v>
      </c>
      <c r="K40" s="262">
        <v>137.55489791667421</v>
      </c>
      <c r="L40" s="262">
        <v>124.26308518479151</v>
      </c>
      <c r="M40" s="262">
        <v>115.53187904727331</v>
      </c>
      <c r="N40" s="262">
        <v>92.979048099426052</v>
      </c>
      <c r="O40" s="262">
        <v>89.508005919817762</v>
      </c>
      <c r="P40" s="262">
        <v>95.226948656091537</v>
      </c>
      <c r="Q40" s="262">
        <v>97.593137676031262</v>
      </c>
      <c r="R40" s="262">
        <v>107.321016808392</v>
      </c>
      <c r="S40" s="262">
        <v>110.20189267506861</v>
      </c>
      <c r="T40" s="262">
        <v>117.36066152731949</v>
      </c>
      <c r="U40" s="262">
        <v>110.6538762890879</v>
      </c>
      <c r="V40" s="262">
        <v>103.9472224876565</v>
      </c>
      <c r="W40" s="262">
        <v>114.3424228155763</v>
      </c>
      <c r="X40" s="262">
        <v>76.061036988381119</v>
      </c>
      <c r="Y40" s="262">
        <v>83.577340375509451</v>
      </c>
      <c r="DA40" s="72" t="s">
        <v>376</v>
      </c>
    </row>
    <row r="41" spans="1:105" ht="12" customHeight="1" x14ac:dyDescent="0.25">
      <c r="A41" s="64" t="s">
        <v>28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12.54904083248827</v>
      </c>
      <c r="H41" s="229">
        <v>0.32254579483882012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2.0869362876412851</v>
      </c>
      <c r="R41" s="229">
        <v>1.927747961727418</v>
      </c>
      <c r="S41" s="229">
        <v>2.667951079763756</v>
      </c>
      <c r="T41" s="229">
        <v>2.789718165531418</v>
      </c>
      <c r="U41" s="229">
        <v>2.768171739430652</v>
      </c>
      <c r="V41" s="229">
        <v>1.3010674061718781</v>
      </c>
      <c r="W41" s="229">
        <v>1.156445180903261</v>
      </c>
      <c r="X41" s="229">
        <v>0.85937931771146614</v>
      </c>
      <c r="Y41" s="229">
        <v>0.83232311113219437</v>
      </c>
      <c r="DA41" s="73" t="s">
        <v>377</v>
      </c>
    </row>
    <row r="42" spans="1:105" ht="12" customHeight="1" x14ac:dyDescent="0.25">
      <c r="A42" s="64" t="s">
        <v>30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378</v>
      </c>
    </row>
    <row r="43" spans="1:105" ht="12" customHeight="1" x14ac:dyDescent="0.25">
      <c r="A43" s="64" t="s">
        <v>31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379</v>
      </c>
    </row>
    <row r="44" spans="1:105" ht="12" customHeight="1" x14ac:dyDescent="0.25">
      <c r="A44" s="64" t="s">
        <v>159</v>
      </c>
      <c r="B44" s="229">
        <v>1.2063394375827481</v>
      </c>
      <c r="C44" s="229">
        <v>2.1403273932781808</v>
      </c>
      <c r="D44" s="229">
        <v>3.6614942234205281</v>
      </c>
      <c r="E44" s="229">
        <v>2.246571068414922</v>
      </c>
      <c r="F44" s="229">
        <v>1.850779055921576</v>
      </c>
      <c r="G44" s="229">
        <v>1.699857951097177</v>
      </c>
      <c r="H44" s="229">
        <v>1.3960009852137309</v>
      </c>
      <c r="I44" s="229">
        <v>1.594089827239433</v>
      </c>
      <c r="J44" s="229">
        <v>2.0590308214456181</v>
      </c>
      <c r="K44" s="229">
        <v>1.8440778968784519</v>
      </c>
      <c r="L44" s="229">
        <v>2.4532715506184699</v>
      </c>
      <c r="M44" s="229">
        <v>2.463424354396702</v>
      </c>
      <c r="N44" s="229">
        <v>2.478307994613933</v>
      </c>
      <c r="O44" s="229">
        <v>2.7905192504584742</v>
      </c>
      <c r="P44" s="229">
        <v>2.3862497182677842</v>
      </c>
      <c r="Q44" s="229">
        <v>2.631817865921843</v>
      </c>
      <c r="R44" s="229">
        <v>2.235451236756151</v>
      </c>
      <c r="S44" s="229">
        <v>2.247257035430541</v>
      </c>
      <c r="T44" s="229">
        <v>2.1021502718535201</v>
      </c>
      <c r="U44" s="229">
        <v>2.0806150495740781</v>
      </c>
      <c r="V44" s="229">
        <v>2.0208426054913891</v>
      </c>
      <c r="W44" s="229">
        <v>1.9375942449430319</v>
      </c>
      <c r="X44" s="229">
        <v>2.3048509519934361</v>
      </c>
      <c r="Y44" s="229">
        <v>1.973047091488437</v>
      </c>
      <c r="DA44" s="73" t="s">
        <v>380</v>
      </c>
    </row>
    <row r="45" spans="1:105" ht="12" customHeight="1" x14ac:dyDescent="0.25">
      <c r="A45" s="64" t="s">
        <v>32</v>
      </c>
      <c r="B45" s="229">
        <v>0.48270583445732951</v>
      </c>
      <c r="C45" s="229">
        <v>1.8317801750143261</v>
      </c>
      <c r="D45" s="229">
        <v>2.420514018488825</v>
      </c>
      <c r="E45" s="229">
        <v>1.2107598325366991</v>
      </c>
      <c r="F45" s="229">
        <v>1.5992431247373551</v>
      </c>
      <c r="G45" s="229">
        <v>1.14292205289741</v>
      </c>
      <c r="H45" s="229">
        <v>0.73316960623792105</v>
      </c>
      <c r="I45" s="229">
        <v>2.2084849057981248</v>
      </c>
      <c r="J45" s="229">
        <v>0.2279496460110258</v>
      </c>
      <c r="K45" s="229">
        <v>0</v>
      </c>
      <c r="L45" s="229">
        <v>0</v>
      </c>
      <c r="M45" s="229">
        <v>0</v>
      </c>
      <c r="N45" s="229">
        <v>0.5012361701807263</v>
      </c>
      <c r="O45" s="229">
        <v>0.38775916079871903</v>
      </c>
      <c r="P45" s="229">
        <v>0.38629281730464399</v>
      </c>
      <c r="Q45" s="229">
        <v>0.2579611307215825</v>
      </c>
      <c r="R45" s="229">
        <v>0.2615845096118446</v>
      </c>
      <c r="S45" s="229">
        <v>0.2708237679900059</v>
      </c>
      <c r="T45" s="229">
        <v>0.1969638662085178</v>
      </c>
      <c r="U45" s="229">
        <v>0.15741030507432019</v>
      </c>
      <c r="V45" s="229">
        <v>0.16162374067762611</v>
      </c>
      <c r="W45" s="229">
        <v>0.1450201124476907</v>
      </c>
      <c r="X45" s="229">
        <v>0.18605107981202379</v>
      </c>
      <c r="Y45" s="229">
        <v>0.1148994238591893</v>
      </c>
      <c r="DA45" s="73" t="s">
        <v>381</v>
      </c>
    </row>
    <row r="46" spans="1:105" ht="12" customHeight="1" x14ac:dyDescent="0.25">
      <c r="A46" s="64" t="s">
        <v>33</v>
      </c>
      <c r="B46" s="229">
        <v>617.30112067884079</v>
      </c>
      <c r="C46" s="229">
        <v>49.54939859420071</v>
      </c>
      <c r="D46" s="229">
        <v>0</v>
      </c>
      <c r="E46" s="229">
        <v>5.495247964417759</v>
      </c>
      <c r="F46" s="229">
        <v>2.7679184980136302</v>
      </c>
      <c r="G46" s="229">
        <v>30.398731661760731</v>
      </c>
      <c r="H46" s="229">
        <v>2.6987797941472609</v>
      </c>
      <c r="I46" s="229">
        <v>0</v>
      </c>
      <c r="J46" s="229">
        <v>0</v>
      </c>
      <c r="K46" s="229">
        <v>0</v>
      </c>
      <c r="L46" s="229">
        <v>0</v>
      </c>
      <c r="M46" s="229">
        <v>0</v>
      </c>
      <c r="N46" s="229">
        <v>0</v>
      </c>
      <c r="O46" s="229">
        <v>0</v>
      </c>
      <c r="P46" s="229">
        <v>0</v>
      </c>
      <c r="Q46" s="229">
        <v>0</v>
      </c>
      <c r="R46" s="229">
        <v>0</v>
      </c>
      <c r="S46" s="229">
        <v>0</v>
      </c>
      <c r="T46" s="229">
        <v>6.8539935599345476</v>
      </c>
      <c r="U46" s="229">
        <v>9.0226933151310895</v>
      </c>
      <c r="V46" s="229">
        <v>7.9062362458285396</v>
      </c>
      <c r="W46" s="229">
        <v>9.2195812365679686</v>
      </c>
      <c r="X46" s="229">
        <v>0</v>
      </c>
      <c r="Y46" s="229">
        <v>0</v>
      </c>
      <c r="DA46" s="73" t="s">
        <v>382</v>
      </c>
    </row>
    <row r="47" spans="1:105" ht="12" customHeight="1" x14ac:dyDescent="0.25">
      <c r="A47" s="64" t="s">
        <v>35</v>
      </c>
      <c r="B47" s="229">
        <v>23.33938057742234</v>
      </c>
      <c r="C47" s="229">
        <v>44.011142006300609</v>
      </c>
      <c r="D47" s="229">
        <v>49.988966148627</v>
      </c>
      <c r="E47" s="229">
        <v>47.420998187831991</v>
      </c>
      <c r="F47" s="229">
        <v>52.264051474205317</v>
      </c>
      <c r="G47" s="229">
        <v>45.830220006291391</v>
      </c>
      <c r="H47" s="229">
        <v>44.74153211526523</v>
      </c>
      <c r="I47" s="229">
        <v>55.056946615475901</v>
      </c>
      <c r="J47" s="229">
        <v>53.354133895361613</v>
      </c>
      <c r="K47" s="229">
        <v>30.072259948544609</v>
      </c>
      <c r="L47" s="229">
        <v>43.625190429687628</v>
      </c>
      <c r="M47" s="229">
        <v>42.367319403071917</v>
      </c>
      <c r="N47" s="229">
        <v>38.535431569713211</v>
      </c>
      <c r="O47" s="229">
        <v>36.05379474730541</v>
      </c>
      <c r="P47" s="229">
        <v>36.744732293017378</v>
      </c>
      <c r="Q47" s="229">
        <v>40.082842060958257</v>
      </c>
      <c r="R47" s="229">
        <v>41.996611957286319</v>
      </c>
      <c r="S47" s="229">
        <v>42.788470661085213</v>
      </c>
      <c r="T47" s="229">
        <v>42.756080415511818</v>
      </c>
      <c r="U47" s="229">
        <v>41.572761138522999</v>
      </c>
      <c r="V47" s="229">
        <v>42.070949373044151</v>
      </c>
      <c r="W47" s="229">
        <v>37.136755152052608</v>
      </c>
      <c r="X47" s="229">
        <v>30.45901824266528</v>
      </c>
      <c r="Y47" s="229">
        <v>29.550282757611779</v>
      </c>
      <c r="DA47" s="73" t="s">
        <v>383</v>
      </c>
    </row>
    <row r="48" spans="1:105" ht="12" customHeight="1" x14ac:dyDescent="0.25">
      <c r="A48" s="64" t="s">
        <v>36</v>
      </c>
      <c r="B48" s="229">
        <v>143.32440419412151</v>
      </c>
      <c r="C48" s="229">
        <v>319.63568994682771</v>
      </c>
      <c r="D48" s="229">
        <v>368.40563807652228</v>
      </c>
      <c r="E48" s="229">
        <v>443.34380449219088</v>
      </c>
      <c r="F48" s="229">
        <v>369.74630799222359</v>
      </c>
      <c r="G48" s="229">
        <v>247.07269292056839</v>
      </c>
      <c r="H48" s="229">
        <v>193.43700024355951</v>
      </c>
      <c r="I48" s="229">
        <v>215.24799615161939</v>
      </c>
      <c r="J48" s="229">
        <v>215.7506426653683</v>
      </c>
      <c r="K48" s="229">
        <v>105.63856007125111</v>
      </c>
      <c r="L48" s="229">
        <v>78.184623204485447</v>
      </c>
      <c r="M48" s="229">
        <v>70.701135289804654</v>
      </c>
      <c r="N48" s="229">
        <v>51.464072364918181</v>
      </c>
      <c r="O48" s="229">
        <v>50.275932761255163</v>
      </c>
      <c r="P48" s="229">
        <v>47.180043836223788</v>
      </c>
      <c r="Q48" s="229">
        <v>44.062865121751763</v>
      </c>
      <c r="R48" s="229">
        <v>52.267075756418379</v>
      </c>
      <c r="S48" s="229">
        <v>53.634818841400772</v>
      </c>
      <c r="T48" s="229">
        <v>54.204255595456061</v>
      </c>
      <c r="U48" s="229">
        <v>46.538295652110747</v>
      </c>
      <c r="V48" s="229">
        <v>41.874571139295178</v>
      </c>
      <c r="W48" s="229">
        <v>56.181092555341003</v>
      </c>
      <c r="X48" s="229">
        <v>33.667500404607154</v>
      </c>
      <c r="Y48" s="229">
        <v>42.477971559388237</v>
      </c>
      <c r="DA48" s="73" t="s">
        <v>384</v>
      </c>
    </row>
    <row r="49" spans="1:105" ht="12" customHeight="1" x14ac:dyDescent="0.25">
      <c r="A49" s="64" t="s">
        <v>38</v>
      </c>
      <c r="B49" s="229">
        <v>0</v>
      </c>
      <c r="C49" s="229">
        <v>0</v>
      </c>
      <c r="D49" s="229">
        <v>0</v>
      </c>
      <c r="E49" s="229">
        <v>0</v>
      </c>
      <c r="F49" s="229">
        <v>0</v>
      </c>
      <c r="G49" s="229">
        <v>0</v>
      </c>
      <c r="H49" s="229">
        <v>0</v>
      </c>
      <c r="I49" s="229">
        <v>0</v>
      </c>
      <c r="J49" s="229">
        <v>0</v>
      </c>
      <c r="K49" s="229">
        <v>0</v>
      </c>
      <c r="L49" s="229">
        <v>0</v>
      </c>
      <c r="M49" s="229">
        <v>0</v>
      </c>
      <c r="N49" s="229">
        <v>0</v>
      </c>
      <c r="O49" s="229">
        <v>0</v>
      </c>
      <c r="P49" s="229">
        <v>8.5296299912779485</v>
      </c>
      <c r="Q49" s="229">
        <v>8.4707152090365483</v>
      </c>
      <c r="R49" s="229">
        <v>8.6325453865918771</v>
      </c>
      <c r="S49" s="229">
        <v>8.5925712893982951</v>
      </c>
      <c r="T49" s="229">
        <v>8.457499652823568</v>
      </c>
      <c r="U49" s="229">
        <v>8.5139290892440282</v>
      </c>
      <c r="V49" s="229">
        <v>8.6119319771477603</v>
      </c>
      <c r="W49" s="229">
        <v>8.5659343333207563</v>
      </c>
      <c r="X49" s="229">
        <v>8.5842369915917622</v>
      </c>
      <c r="Y49" s="229">
        <v>8.6288164320296143</v>
      </c>
      <c r="DA49" s="73" t="s">
        <v>385</v>
      </c>
    </row>
    <row r="50" spans="1:105" ht="12" customHeight="1" x14ac:dyDescent="0.25">
      <c r="A50" s="64" t="s">
        <v>39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386</v>
      </c>
    </row>
    <row r="51" spans="1:105" ht="12" customHeight="1" x14ac:dyDescent="0.25">
      <c r="A51" s="101" t="s">
        <v>207</v>
      </c>
      <c r="B51" s="278">
        <v>0</v>
      </c>
      <c r="C51" s="278">
        <v>0</v>
      </c>
      <c r="D51" s="278">
        <v>0</v>
      </c>
      <c r="E51" s="278">
        <v>0</v>
      </c>
      <c r="F51" s="278">
        <v>0</v>
      </c>
      <c r="G51" s="278">
        <v>0</v>
      </c>
      <c r="H51" s="278">
        <v>0</v>
      </c>
      <c r="I51" s="278">
        <v>0</v>
      </c>
      <c r="J51" s="278">
        <v>0</v>
      </c>
      <c r="K51" s="278">
        <v>0</v>
      </c>
      <c r="L51" s="278">
        <v>0</v>
      </c>
      <c r="M51" s="278">
        <v>0</v>
      </c>
      <c r="N51" s="278">
        <v>0</v>
      </c>
      <c r="O51" s="278">
        <v>0</v>
      </c>
      <c r="P51" s="278">
        <v>0</v>
      </c>
      <c r="Q51" s="278">
        <v>0</v>
      </c>
      <c r="R51" s="278">
        <v>0</v>
      </c>
      <c r="S51" s="278">
        <v>0</v>
      </c>
      <c r="T51" s="278">
        <v>0</v>
      </c>
      <c r="U51" s="278">
        <v>0</v>
      </c>
      <c r="V51" s="278">
        <v>0</v>
      </c>
      <c r="W51" s="278">
        <v>0</v>
      </c>
      <c r="X51" s="278">
        <v>0</v>
      </c>
      <c r="Y51" s="278">
        <v>0</v>
      </c>
      <c r="DA51" s="102" t="s">
        <v>387</v>
      </c>
    </row>
    <row r="52" spans="1:105" ht="12" customHeight="1" x14ac:dyDescent="0.25">
      <c r="A52" s="100" t="s">
        <v>105</v>
      </c>
      <c r="B52" s="279">
        <v>2802.0438055576701</v>
      </c>
      <c r="C52" s="279">
        <v>2528.040626196308</v>
      </c>
      <c r="D52" s="279">
        <v>2653.907218434425</v>
      </c>
      <c r="E52" s="279">
        <v>2618.171557351689</v>
      </c>
      <c r="F52" s="279">
        <v>2775.0368543287568</v>
      </c>
      <c r="G52" s="279">
        <v>2450.4942411673378</v>
      </c>
      <c r="H52" s="279">
        <v>2588.554911026014</v>
      </c>
      <c r="I52" s="279">
        <v>2273.795455327172</v>
      </c>
      <c r="J52" s="279">
        <v>2348.8223561157502</v>
      </c>
      <c r="K52" s="279">
        <v>1059.7199507211319</v>
      </c>
      <c r="L52" s="279">
        <v>1651.355946044652</v>
      </c>
      <c r="M52" s="279">
        <v>1674.3554758227549</v>
      </c>
      <c r="N52" s="279">
        <v>1485.0935930261551</v>
      </c>
      <c r="O52" s="279">
        <v>1508.0015822946559</v>
      </c>
      <c r="P52" s="279">
        <v>1573.95069859101</v>
      </c>
      <c r="Q52" s="279">
        <v>1531.0662173779599</v>
      </c>
      <c r="R52" s="279">
        <v>1690.1917970539801</v>
      </c>
      <c r="S52" s="279">
        <v>1708.3509194833121</v>
      </c>
      <c r="T52" s="279">
        <v>1684.371250551633</v>
      </c>
      <c r="U52" s="279">
        <v>1665.4191555867801</v>
      </c>
      <c r="V52" s="279">
        <v>1301.3389766117241</v>
      </c>
      <c r="W52" s="279">
        <v>1496.6760514902289</v>
      </c>
      <c r="X52" s="279">
        <v>1680.5788952776941</v>
      </c>
      <c r="Y52" s="279">
        <v>1287.249630397177</v>
      </c>
      <c r="DA52" s="105" t="s">
        <v>388</v>
      </c>
    </row>
    <row r="54" spans="1:105" ht="15" customHeight="1" x14ac:dyDescent="0.25">
      <c r="A54" s="34" t="s">
        <v>44</v>
      </c>
      <c r="B54" s="223">
        <f t="shared" ref="B54:Y54" si="2">SUM(B55:B59)+B65+B71+B72+B79+B96</f>
        <v>543.42677224170518</v>
      </c>
      <c r="C54" s="223">
        <f t="shared" si="2"/>
        <v>524.4651740698198</v>
      </c>
      <c r="D54" s="223">
        <f t="shared" si="2"/>
        <v>570.15552534576</v>
      </c>
      <c r="E54" s="223">
        <f t="shared" si="2"/>
        <v>607.84781304926616</v>
      </c>
      <c r="F54" s="223">
        <f t="shared" si="2"/>
        <v>539.5327661106038</v>
      </c>
      <c r="G54" s="223">
        <f t="shared" si="2"/>
        <v>453.53182390669105</v>
      </c>
      <c r="H54" s="223">
        <f t="shared" si="2"/>
        <v>476.10300620018972</v>
      </c>
      <c r="I54" s="223">
        <f t="shared" si="2"/>
        <v>510.61465285897788</v>
      </c>
      <c r="J54" s="223">
        <f t="shared" si="2"/>
        <v>461.8765758408868</v>
      </c>
      <c r="K54" s="223">
        <f t="shared" si="2"/>
        <v>366.96309963800388</v>
      </c>
      <c r="L54" s="223">
        <f t="shared" si="2"/>
        <v>315.26136518864627</v>
      </c>
      <c r="M54" s="223">
        <f t="shared" si="2"/>
        <v>299.45483514824173</v>
      </c>
      <c r="N54" s="223">
        <f t="shared" si="2"/>
        <v>278.89003075744313</v>
      </c>
      <c r="O54" s="223">
        <f t="shared" si="2"/>
        <v>236.53553347521603</v>
      </c>
      <c r="P54" s="223">
        <f t="shared" si="2"/>
        <v>229.91036278876058</v>
      </c>
      <c r="Q54" s="223">
        <f t="shared" si="2"/>
        <v>249.80815445730678</v>
      </c>
      <c r="R54" s="223">
        <f t="shared" si="2"/>
        <v>235.2589127789357</v>
      </c>
      <c r="S54" s="223">
        <f t="shared" si="2"/>
        <v>250.51644091283009</v>
      </c>
      <c r="T54" s="223">
        <f t="shared" si="2"/>
        <v>286.12473901082808</v>
      </c>
      <c r="U54" s="223">
        <f t="shared" si="2"/>
        <v>267.01155039089929</v>
      </c>
      <c r="V54" s="223">
        <f t="shared" si="2"/>
        <v>233.73115979964922</v>
      </c>
      <c r="W54" s="223">
        <f t="shared" si="2"/>
        <v>246.47772151020126</v>
      </c>
      <c r="X54" s="223">
        <f t="shared" si="2"/>
        <v>184.60188737575103</v>
      </c>
      <c r="Y54" s="223">
        <f t="shared" si="2"/>
        <v>179.87238832115617</v>
      </c>
      <c r="DA54" s="89"/>
    </row>
    <row r="55" spans="1:105" ht="12" customHeight="1" x14ac:dyDescent="0.25">
      <c r="A55" s="55" t="s">
        <v>91</v>
      </c>
      <c r="B55" s="259">
        <v>0</v>
      </c>
      <c r="C55" s="259">
        <v>0</v>
      </c>
      <c r="D55" s="259">
        <v>0</v>
      </c>
      <c r="E55" s="259">
        <v>0</v>
      </c>
      <c r="F55" s="259">
        <v>0</v>
      </c>
      <c r="G55" s="259">
        <v>0</v>
      </c>
      <c r="H55" s="259">
        <v>0</v>
      </c>
      <c r="I55" s="259">
        <v>0</v>
      </c>
      <c r="J55" s="259">
        <v>0</v>
      </c>
      <c r="K55" s="259">
        <v>0</v>
      </c>
      <c r="L55" s="259">
        <v>0</v>
      </c>
      <c r="M55" s="259">
        <v>0</v>
      </c>
      <c r="N55" s="259">
        <v>0</v>
      </c>
      <c r="O55" s="259">
        <v>0</v>
      </c>
      <c r="P55" s="259">
        <v>0</v>
      </c>
      <c r="Q55" s="259">
        <v>0</v>
      </c>
      <c r="R55" s="259">
        <v>0</v>
      </c>
      <c r="S55" s="259">
        <v>0</v>
      </c>
      <c r="T55" s="259">
        <v>0</v>
      </c>
      <c r="U55" s="259">
        <v>0</v>
      </c>
      <c r="V55" s="259">
        <v>0</v>
      </c>
      <c r="W55" s="259">
        <v>0</v>
      </c>
      <c r="X55" s="259">
        <v>0</v>
      </c>
      <c r="Y55" s="259">
        <v>0</v>
      </c>
      <c r="DA55" s="67" t="s">
        <v>389</v>
      </c>
    </row>
    <row r="56" spans="1:105" ht="12" customHeight="1" x14ac:dyDescent="0.25">
      <c r="A56" s="173" t="s">
        <v>92</v>
      </c>
      <c r="B56" s="224">
        <v>0</v>
      </c>
      <c r="C56" s="224">
        <v>0</v>
      </c>
      <c r="D56" s="224">
        <v>0</v>
      </c>
      <c r="E56" s="224">
        <v>0</v>
      </c>
      <c r="F56" s="224">
        <v>0</v>
      </c>
      <c r="G56" s="224">
        <v>0</v>
      </c>
      <c r="H56" s="224">
        <v>0</v>
      </c>
      <c r="I56" s="224">
        <v>0</v>
      </c>
      <c r="J56" s="224">
        <v>0</v>
      </c>
      <c r="K56" s="224">
        <v>0</v>
      </c>
      <c r="L56" s="224">
        <v>0</v>
      </c>
      <c r="M56" s="224">
        <v>0</v>
      </c>
      <c r="N56" s="224">
        <v>0</v>
      </c>
      <c r="O56" s="224">
        <v>0</v>
      </c>
      <c r="P56" s="224">
        <v>0</v>
      </c>
      <c r="Q56" s="224">
        <v>0</v>
      </c>
      <c r="R56" s="224">
        <v>0</v>
      </c>
      <c r="S56" s="224">
        <v>0</v>
      </c>
      <c r="T56" s="224">
        <v>0</v>
      </c>
      <c r="U56" s="224">
        <v>0</v>
      </c>
      <c r="V56" s="224">
        <v>0</v>
      </c>
      <c r="W56" s="224">
        <v>0</v>
      </c>
      <c r="X56" s="224">
        <v>0</v>
      </c>
      <c r="Y56" s="224">
        <v>0</v>
      </c>
      <c r="DA56" s="177" t="s">
        <v>390</v>
      </c>
    </row>
    <row r="57" spans="1:105" ht="12" customHeight="1" x14ac:dyDescent="0.25">
      <c r="A57" s="173" t="s">
        <v>93</v>
      </c>
      <c r="B57" s="224">
        <v>0</v>
      </c>
      <c r="C57" s="224">
        <v>0</v>
      </c>
      <c r="D57" s="224">
        <v>0</v>
      </c>
      <c r="E57" s="224">
        <v>0</v>
      </c>
      <c r="F57" s="224">
        <v>0</v>
      </c>
      <c r="G57" s="224">
        <v>0</v>
      </c>
      <c r="H57" s="224">
        <v>0</v>
      </c>
      <c r="I57" s="224">
        <v>0</v>
      </c>
      <c r="J57" s="224">
        <v>0</v>
      </c>
      <c r="K57" s="224">
        <v>0</v>
      </c>
      <c r="L57" s="224">
        <v>0</v>
      </c>
      <c r="M57" s="224">
        <v>0</v>
      </c>
      <c r="N57" s="224">
        <v>0</v>
      </c>
      <c r="O57" s="224">
        <v>0</v>
      </c>
      <c r="P57" s="224">
        <v>0</v>
      </c>
      <c r="Q57" s="224">
        <v>0</v>
      </c>
      <c r="R57" s="224">
        <v>0</v>
      </c>
      <c r="S57" s="224">
        <v>0</v>
      </c>
      <c r="T57" s="224">
        <v>0</v>
      </c>
      <c r="U57" s="224">
        <v>0</v>
      </c>
      <c r="V57" s="224">
        <v>0</v>
      </c>
      <c r="W57" s="224">
        <v>0</v>
      </c>
      <c r="X57" s="224">
        <v>0</v>
      </c>
      <c r="Y57" s="224">
        <v>0</v>
      </c>
      <c r="DA57" s="177" t="s">
        <v>391</v>
      </c>
    </row>
    <row r="58" spans="1:105" ht="12" customHeight="1" x14ac:dyDescent="0.25">
      <c r="A58" s="173" t="s">
        <v>94</v>
      </c>
      <c r="B58" s="224">
        <v>0</v>
      </c>
      <c r="C58" s="224">
        <v>0</v>
      </c>
      <c r="D58" s="224">
        <v>0</v>
      </c>
      <c r="E58" s="224">
        <v>0</v>
      </c>
      <c r="F58" s="224">
        <v>0</v>
      </c>
      <c r="G58" s="224">
        <v>0</v>
      </c>
      <c r="H58" s="224">
        <v>0</v>
      </c>
      <c r="I58" s="224">
        <v>0</v>
      </c>
      <c r="J58" s="224">
        <v>0</v>
      </c>
      <c r="K58" s="224">
        <v>0</v>
      </c>
      <c r="L58" s="224">
        <v>0</v>
      </c>
      <c r="M58" s="224">
        <v>0</v>
      </c>
      <c r="N58" s="224">
        <v>0</v>
      </c>
      <c r="O58" s="224">
        <v>0</v>
      </c>
      <c r="P58" s="224">
        <v>0</v>
      </c>
      <c r="Q58" s="224">
        <v>0</v>
      </c>
      <c r="R58" s="224">
        <v>0</v>
      </c>
      <c r="S58" s="224">
        <v>0</v>
      </c>
      <c r="T58" s="224">
        <v>0</v>
      </c>
      <c r="U58" s="224">
        <v>0</v>
      </c>
      <c r="V58" s="224">
        <v>0</v>
      </c>
      <c r="W58" s="224">
        <v>0</v>
      </c>
      <c r="X58" s="224">
        <v>0</v>
      </c>
      <c r="Y58" s="224">
        <v>0</v>
      </c>
      <c r="DA58" s="177" t="s">
        <v>392</v>
      </c>
    </row>
    <row r="59" spans="1:105" ht="12" customHeight="1" x14ac:dyDescent="0.25">
      <c r="A59" s="56" t="s">
        <v>95</v>
      </c>
      <c r="B59" s="260">
        <v>0.69789712679130667</v>
      </c>
      <c r="C59" s="260">
        <v>0.68794605474237103</v>
      </c>
      <c r="D59" s="260">
        <v>0.75909136551885359</v>
      </c>
      <c r="E59" s="260">
        <v>0.7533799121884448</v>
      </c>
      <c r="F59" s="260">
        <v>0.73534098818616334</v>
      </c>
      <c r="G59" s="260">
        <v>0.659657908018216</v>
      </c>
      <c r="H59" s="260">
        <v>0.69499556414386843</v>
      </c>
      <c r="I59" s="260">
        <v>0.74444260546173968</v>
      </c>
      <c r="J59" s="260">
        <v>0.68957907696828424</v>
      </c>
      <c r="K59" s="260">
        <v>0.5643741499307926</v>
      </c>
      <c r="L59" s="260">
        <v>0.51907211887124327</v>
      </c>
      <c r="M59" s="260">
        <v>0.49592328566399368</v>
      </c>
      <c r="N59" s="260">
        <v>0.46918525404344591</v>
      </c>
      <c r="O59" s="260">
        <v>0.3828402060195823</v>
      </c>
      <c r="P59" s="260">
        <v>0.35366715789109088</v>
      </c>
      <c r="Q59" s="260">
        <v>0.37960671470601898</v>
      </c>
      <c r="R59" s="260">
        <v>0.3328337916677116</v>
      </c>
      <c r="S59" s="260">
        <v>0.35272011822258958</v>
      </c>
      <c r="T59" s="260">
        <v>0.41210259434000551</v>
      </c>
      <c r="U59" s="260">
        <v>0.39000913569056622</v>
      </c>
      <c r="V59" s="260">
        <v>0.35454397212399458</v>
      </c>
      <c r="W59" s="260">
        <v>0.38357059029775459</v>
      </c>
      <c r="X59" s="260">
        <v>0.29374335820115921</v>
      </c>
      <c r="Y59" s="260">
        <v>0.29566717420148347</v>
      </c>
      <c r="DA59" s="68" t="s">
        <v>393</v>
      </c>
    </row>
    <row r="60" spans="1:105" ht="12" customHeight="1" x14ac:dyDescent="0.25">
      <c r="A60" s="37" t="s">
        <v>159</v>
      </c>
      <c r="B60" s="226">
        <v>3.4299292378034828E-2</v>
      </c>
      <c r="C60" s="226">
        <v>3.190428831885006E-2</v>
      </c>
      <c r="D60" s="226">
        <v>5.1805867659316197E-2</v>
      </c>
      <c r="E60" s="226">
        <v>3.4076995101479789E-2</v>
      </c>
      <c r="F60" s="226">
        <v>2.5149366385578041E-2</v>
      </c>
      <c r="G60" s="226">
        <v>2.359189776533039E-2</v>
      </c>
      <c r="H60" s="226">
        <v>2.102874659880637E-2</v>
      </c>
      <c r="I60" s="226">
        <v>2.0947690613395201E-2</v>
      </c>
      <c r="J60" s="226">
        <v>2.562323557151144E-2</v>
      </c>
      <c r="K60" s="226">
        <v>3.2608687766669572E-2</v>
      </c>
      <c r="L60" s="226">
        <v>2.7636010561514188E-2</v>
      </c>
      <c r="M60" s="226">
        <v>2.7250707827339769E-2</v>
      </c>
      <c r="N60" s="226">
        <v>2.8351122779894131E-2</v>
      </c>
      <c r="O60" s="226">
        <v>2.7502685845053981E-2</v>
      </c>
      <c r="P60" s="226">
        <v>2.156700681916943E-2</v>
      </c>
      <c r="Q60" s="226">
        <v>2.3389059763027562E-2</v>
      </c>
      <c r="R60" s="226">
        <v>1.682113963243834E-2</v>
      </c>
      <c r="S60" s="226">
        <v>1.760053201660447E-2</v>
      </c>
      <c r="T60" s="226">
        <v>1.931198728636847E-2</v>
      </c>
      <c r="U60" s="226">
        <v>1.858868541330443E-2</v>
      </c>
      <c r="V60" s="226">
        <v>1.6249681227225019E-2</v>
      </c>
      <c r="W60" s="226">
        <v>1.9020257016677911E-2</v>
      </c>
      <c r="X60" s="226">
        <v>2.0664063049734779E-2</v>
      </c>
      <c r="Y60" s="226">
        <v>1.850582603104961E-2</v>
      </c>
      <c r="DA60" s="69" t="s">
        <v>394</v>
      </c>
    </row>
    <row r="61" spans="1:105" ht="12" customHeight="1" x14ac:dyDescent="0.25">
      <c r="A61" s="37" t="s">
        <v>35</v>
      </c>
      <c r="B61" s="226">
        <v>0.6635978344132718</v>
      </c>
      <c r="C61" s="226">
        <v>0.65604176642352097</v>
      </c>
      <c r="D61" s="226">
        <v>0.70728549785953743</v>
      </c>
      <c r="E61" s="226">
        <v>0.71930291708696503</v>
      </c>
      <c r="F61" s="226">
        <v>0.71019162180058526</v>
      </c>
      <c r="G61" s="226">
        <v>0.63606601025288556</v>
      </c>
      <c r="H61" s="226">
        <v>0.67396681754506205</v>
      </c>
      <c r="I61" s="226">
        <v>0.72349491484834449</v>
      </c>
      <c r="J61" s="226">
        <v>0.66395584139677277</v>
      </c>
      <c r="K61" s="226">
        <v>0.53176546216412302</v>
      </c>
      <c r="L61" s="226">
        <v>0.49143610830972911</v>
      </c>
      <c r="M61" s="226">
        <v>0.46867257783665389</v>
      </c>
      <c r="N61" s="226">
        <v>0.4408341312635517</v>
      </c>
      <c r="O61" s="226">
        <v>0.3553375201745283</v>
      </c>
      <c r="P61" s="226">
        <v>0.33210015107192148</v>
      </c>
      <c r="Q61" s="226">
        <v>0.35621765494299151</v>
      </c>
      <c r="R61" s="226">
        <v>0.31601265203527318</v>
      </c>
      <c r="S61" s="226">
        <v>0.33511958620598509</v>
      </c>
      <c r="T61" s="226">
        <v>0.392790607053637</v>
      </c>
      <c r="U61" s="226">
        <v>0.37142045027726178</v>
      </c>
      <c r="V61" s="226">
        <v>0.3382942908967696</v>
      </c>
      <c r="W61" s="226">
        <v>0.36455033328107672</v>
      </c>
      <c r="X61" s="226">
        <v>0.27307929515142437</v>
      </c>
      <c r="Y61" s="226">
        <v>0.27716134817043392</v>
      </c>
      <c r="DA61" s="69" t="s">
        <v>395</v>
      </c>
    </row>
    <row r="62" spans="1:105" ht="12" customHeight="1" x14ac:dyDescent="0.25">
      <c r="A62" s="37" t="s">
        <v>96</v>
      </c>
      <c r="B62" s="226">
        <v>0</v>
      </c>
      <c r="C62" s="226">
        <v>0</v>
      </c>
      <c r="D62" s="226">
        <v>0</v>
      </c>
      <c r="E62" s="226">
        <v>0</v>
      </c>
      <c r="F62" s="226">
        <v>0</v>
      </c>
      <c r="G62" s="226">
        <v>0</v>
      </c>
      <c r="H62" s="226">
        <v>0</v>
      </c>
      <c r="I62" s="226">
        <v>0</v>
      </c>
      <c r="J62" s="226">
        <v>0</v>
      </c>
      <c r="K62" s="226">
        <v>0</v>
      </c>
      <c r="L62" s="226">
        <v>0</v>
      </c>
      <c r="M62" s="226">
        <v>0</v>
      </c>
      <c r="N62" s="226">
        <v>0</v>
      </c>
      <c r="O62" s="226">
        <v>0</v>
      </c>
      <c r="P62" s="226">
        <v>0</v>
      </c>
      <c r="Q62" s="226">
        <v>0</v>
      </c>
      <c r="R62" s="226">
        <v>0</v>
      </c>
      <c r="S62" s="226">
        <v>0</v>
      </c>
      <c r="T62" s="226">
        <v>0</v>
      </c>
      <c r="U62" s="226">
        <v>0</v>
      </c>
      <c r="V62" s="226">
        <v>0</v>
      </c>
      <c r="W62" s="226">
        <v>0</v>
      </c>
      <c r="X62" s="226">
        <v>0</v>
      </c>
      <c r="Y62" s="226">
        <v>0</v>
      </c>
      <c r="DA62" s="69" t="s">
        <v>396</v>
      </c>
    </row>
    <row r="63" spans="1:105" ht="12" customHeight="1" x14ac:dyDescent="0.25">
      <c r="A63" s="37" t="s">
        <v>78</v>
      </c>
      <c r="B63" s="226">
        <v>0</v>
      </c>
      <c r="C63" s="226">
        <v>0</v>
      </c>
      <c r="D63" s="226">
        <v>0</v>
      </c>
      <c r="E63" s="226">
        <v>0</v>
      </c>
      <c r="F63" s="226">
        <v>0</v>
      </c>
      <c r="G63" s="226">
        <v>0</v>
      </c>
      <c r="H63" s="226">
        <v>0</v>
      </c>
      <c r="I63" s="226">
        <v>0</v>
      </c>
      <c r="J63" s="226">
        <v>0</v>
      </c>
      <c r="K63" s="226">
        <v>0</v>
      </c>
      <c r="L63" s="226">
        <v>0</v>
      </c>
      <c r="M63" s="226">
        <v>0</v>
      </c>
      <c r="N63" s="226">
        <v>0</v>
      </c>
      <c r="O63" s="226">
        <v>0</v>
      </c>
      <c r="P63" s="226">
        <v>0</v>
      </c>
      <c r="Q63" s="226">
        <v>0</v>
      </c>
      <c r="R63" s="226">
        <v>0</v>
      </c>
      <c r="S63" s="226">
        <v>0</v>
      </c>
      <c r="T63" s="226">
        <v>0</v>
      </c>
      <c r="U63" s="226">
        <v>0</v>
      </c>
      <c r="V63" s="226">
        <v>0</v>
      </c>
      <c r="W63" s="226">
        <v>0</v>
      </c>
      <c r="X63" s="226">
        <v>0</v>
      </c>
      <c r="Y63" s="226">
        <v>0</v>
      </c>
      <c r="DA63" s="69" t="s">
        <v>397</v>
      </c>
    </row>
    <row r="64" spans="1:105" ht="12" customHeight="1" x14ac:dyDescent="0.25">
      <c r="A64" s="37" t="s">
        <v>40</v>
      </c>
      <c r="B64" s="226">
        <v>0</v>
      </c>
      <c r="C64" s="226">
        <v>0</v>
      </c>
      <c r="D64" s="226">
        <v>0</v>
      </c>
      <c r="E64" s="226">
        <v>0</v>
      </c>
      <c r="F64" s="226">
        <v>0</v>
      </c>
      <c r="G64" s="226">
        <v>0</v>
      </c>
      <c r="H64" s="226">
        <v>0</v>
      </c>
      <c r="I64" s="226">
        <v>0</v>
      </c>
      <c r="J64" s="226">
        <v>0</v>
      </c>
      <c r="K64" s="226">
        <v>0</v>
      </c>
      <c r="L64" s="226">
        <v>0</v>
      </c>
      <c r="M64" s="226">
        <v>0</v>
      </c>
      <c r="N64" s="226">
        <v>0</v>
      </c>
      <c r="O64" s="226">
        <v>0</v>
      </c>
      <c r="P64" s="226">
        <v>0</v>
      </c>
      <c r="Q64" s="226">
        <v>0</v>
      </c>
      <c r="R64" s="226">
        <v>0</v>
      </c>
      <c r="S64" s="226">
        <v>0</v>
      </c>
      <c r="T64" s="226">
        <v>0</v>
      </c>
      <c r="U64" s="226">
        <v>0</v>
      </c>
      <c r="V64" s="226">
        <v>0</v>
      </c>
      <c r="W64" s="226">
        <v>0</v>
      </c>
      <c r="X64" s="226">
        <v>0</v>
      </c>
      <c r="Y64" s="226">
        <v>0</v>
      </c>
      <c r="DA64" s="69" t="s">
        <v>398</v>
      </c>
    </row>
    <row r="65" spans="1:105" ht="12" customHeight="1" x14ac:dyDescent="0.25">
      <c r="A65" s="57" t="s">
        <v>220</v>
      </c>
      <c r="B65" s="261">
        <v>200.04279307733199</v>
      </c>
      <c r="C65" s="261">
        <v>217.80737526026331</v>
      </c>
      <c r="D65" s="261">
        <v>236.0530464567104</v>
      </c>
      <c r="E65" s="261">
        <v>270.34013780107648</v>
      </c>
      <c r="F65" s="261">
        <v>218.8083990511646</v>
      </c>
      <c r="G65" s="261">
        <v>170.49845016547309</v>
      </c>
      <c r="H65" s="261">
        <v>174.7738699009679</v>
      </c>
      <c r="I65" s="261">
        <v>179.21635537215349</v>
      </c>
      <c r="J65" s="261">
        <v>160.53805173291161</v>
      </c>
      <c r="K65" s="261">
        <v>126.9418669055112</v>
      </c>
      <c r="L65" s="261">
        <v>86.301061362015517</v>
      </c>
      <c r="M65" s="261">
        <v>79.190716720091771</v>
      </c>
      <c r="N65" s="261">
        <v>68.412947142801087</v>
      </c>
      <c r="O65" s="261">
        <v>58.390751099641733</v>
      </c>
      <c r="P65" s="261">
        <v>55.625773906593921</v>
      </c>
      <c r="Q65" s="261">
        <v>59.806957023475789</v>
      </c>
      <c r="R65" s="261">
        <v>58.302619912140727</v>
      </c>
      <c r="S65" s="261">
        <v>62.01097424130738</v>
      </c>
      <c r="T65" s="261">
        <v>71.163386161470328</v>
      </c>
      <c r="U65" s="261">
        <v>62.846800142029238</v>
      </c>
      <c r="V65" s="261">
        <v>54.334678368090593</v>
      </c>
      <c r="W65" s="261">
        <v>62.731409334704097</v>
      </c>
      <c r="X65" s="261">
        <v>41.473453334601807</v>
      </c>
      <c r="Y65" s="261">
        <v>44.620857115430162</v>
      </c>
      <c r="DA65" s="70" t="s">
        <v>399</v>
      </c>
    </row>
    <row r="66" spans="1:105" ht="12" customHeight="1" x14ac:dyDescent="0.25">
      <c r="A66" s="18" t="s">
        <v>28</v>
      </c>
      <c r="B66" s="230">
        <v>0</v>
      </c>
      <c r="C66" s="230">
        <v>0</v>
      </c>
      <c r="D66" s="230">
        <v>0</v>
      </c>
      <c r="E66" s="230">
        <v>0</v>
      </c>
      <c r="F66" s="230">
        <v>0</v>
      </c>
      <c r="G66" s="230">
        <v>6.9785641633252391</v>
      </c>
      <c r="H66" s="230">
        <v>0.2356375699220141</v>
      </c>
      <c r="I66" s="230">
        <v>0</v>
      </c>
      <c r="J66" s="230">
        <v>0</v>
      </c>
      <c r="K66" s="230">
        <v>0</v>
      </c>
      <c r="L66" s="230">
        <v>0</v>
      </c>
      <c r="M66" s="230">
        <v>0</v>
      </c>
      <c r="N66" s="230">
        <v>0</v>
      </c>
      <c r="O66" s="230">
        <v>0</v>
      </c>
      <c r="P66" s="230">
        <v>0</v>
      </c>
      <c r="Q66" s="230">
        <v>1.4430851702491869</v>
      </c>
      <c r="R66" s="230">
        <v>1.165259071031405</v>
      </c>
      <c r="S66" s="230">
        <v>1.6650443684536771</v>
      </c>
      <c r="T66" s="230">
        <v>1.9863102970270701</v>
      </c>
      <c r="U66" s="230">
        <v>1.9109969161082601</v>
      </c>
      <c r="V66" s="230">
        <v>0.82770822238553676</v>
      </c>
      <c r="W66" s="230">
        <v>0.76670854729010296</v>
      </c>
      <c r="X66" s="230">
        <v>0.54688295428038092</v>
      </c>
      <c r="Y66" s="230">
        <v>0.50892398676647321</v>
      </c>
      <c r="DA66" s="71" t="s">
        <v>400</v>
      </c>
    </row>
    <row r="67" spans="1:105" ht="12" customHeight="1" x14ac:dyDescent="0.25">
      <c r="A67" s="18" t="s">
        <v>32</v>
      </c>
      <c r="B67" s="230">
        <v>0.57770775210102743</v>
      </c>
      <c r="C67" s="230">
        <v>1.0916513818701079</v>
      </c>
      <c r="D67" s="230">
        <v>1.3577689661916019</v>
      </c>
      <c r="E67" s="230">
        <v>0.66531146039113165</v>
      </c>
      <c r="F67" s="230">
        <v>0.82606207620624761</v>
      </c>
      <c r="G67" s="230">
        <v>0.635582829500004</v>
      </c>
      <c r="H67" s="230">
        <v>0.53562100985044625</v>
      </c>
      <c r="I67" s="230">
        <v>1.452393076889559</v>
      </c>
      <c r="J67" s="230">
        <v>0.1358713164167312</v>
      </c>
      <c r="K67" s="230">
        <v>0</v>
      </c>
      <c r="L67" s="230">
        <v>0</v>
      </c>
      <c r="M67" s="230">
        <v>0</v>
      </c>
      <c r="N67" s="230">
        <v>0.37890346064485669</v>
      </c>
      <c r="O67" s="230">
        <v>0.26109553579582823</v>
      </c>
      <c r="P67" s="230">
        <v>0.25486377038764457</v>
      </c>
      <c r="Q67" s="230">
        <v>0.178376256357</v>
      </c>
      <c r="R67" s="230">
        <v>0.1581190740273774</v>
      </c>
      <c r="S67" s="230">
        <v>0.16901868746974699</v>
      </c>
      <c r="T67" s="230">
        <v>0.14024045884854269</v>
      </c>
      <c r="U67" s="230">
        <v>0.1086676102049058</v>
      </c>
      <c r="V67" s="230">
        <v>0.102821190091289</v>
      </c>
      <c r="W67" s="230">
        <v>9.6146502729831815E-2</v>
      </c>
      <c r="X67" s="230">
        <v>0.1183972689098578</v>
      </c>
      <c r="Y67" s="230">
        <v>7.0255255543783771E-2</v>
      </c>
      <c r="DA67" s="71" t="s">
        <v>401</v>
      </c>
    </row>
    <row r="68" spans="1:105" ht="12" customHeight="1" x14ac:dyDescent="0.25">
      <c r="A68" s="18" t="s">
        <v>35</v>
      </c>
      <c r="B68" s="230">
        <v>27.932832226839292</v>
      </c>
      <c r="C68" s="230">
        <v>26.228487808851771</v>
      </c>
      <c r="D68" s="230">
        <v>28.040931128745541</v>
      </c>
      <c r="E68" s="230">
        <v>26.057796690736691</v>
      </c>
      <c r="F68" s="230">
        <v>26.996114726972909</v>
      </c>
      <c r="G68" s="230">
        <v>25.4863407652009</v>
      </c>
      <c r="H68" s="230">
        <v>32.686167579698903</v>
      </c>
      <c r="I68" s="230">
        <v>36.207776602438187</v>
      </c>
      <c r="J68" s="230">
        <v>31.802183225529891</v>
      </c>
      <c r="K68" s="230">
        <v>28.12914120907417</v>
      </c>
      <c r="L68" s="230">
        <v>30.908020658409932</v>
      </c>
      <c r="M68" s="230">
        <v>29.67316037131345</v>
      </c>
      <c r="N68" s="230">
        <v>29.130396503394341</v>
      </c>
      <c r="O68" s="230">
        <v>24.276627888378751</v>
      </c>
      <c r="P68" s="230">
        <v>24.24301098691555</v>
      </c>
      <c r="Q68" s="230">
        <v>27.716684645406691</v>
      </c>
      <c r="R68" s="230">
        <v>25.385545209946638</v>
      </c>
      <c r="S68" s="230">
        <v>26.70390122569037</v>
      </c>
      <c r="T68" s="230">
        <v>30.44280380691098</v>
      </c>
      <c r="U68" s="230">
        <v>28.699598799517709</v>
      </c>
      <c r="V68" s="230">
        <v>26.764540064908871</v>
      </c>
      <c r="W68" s="230">
        <v>24.621199572520268</v>
      </c>
      <c r="X68" s="230">
        <v>19.383196148341</v>
      </c>
      <c r="Y68" s="230">
        <v>18.068521118707469</v>
      </c>
      <c r="DA68" s="71" t="s">
        <v>402</v>
      </c>
    </row>
    <row r="69" spans="1:105" ht="12" customHeight="1" x14ac:dyDescent="0.25">
      <c r="A69" s="18" t="s">
        <v>36</v>
      </c>
      <c r="B69" s="230">
        <v>171.53225309839169</v>
      </c>
      <c r="C69" s="230">
        <v>190.48723606954141</v>
      </c>
      <c r="D69" s="230">
        <v>206.65434636177321</v>
      </c>
      <c r="E69" s="230">
        <v>243.61702964994871</v>
      </c>
      <c r="F69" s="230">
        <v>190.98622224798541</v>
      </c>
      <c r="G69" s="230">
        <v>137.3979624074469</v>
      </c>
      <c r="H69" s="230">
        <v>141.3164437414965</v>
      </c>
      <c r="I69" s="230">
        <v>141.55618569282581</v>
      </c>
      <c r="J69" s="230">
        <v>128.59999719096501</v>
      </c>
      <c r="K69" s="230">
        <v>98.812725696437013</v>
      </c>
      <c r="L69" s="230">
        <v>55.393040703605593</v>
      </c>
      <c r="M69" s="230">
        <v>49.517556348778328</v>
      </c>
      <c r="N69" s="230">
        <v>38.903647178761886</v>
      </c>
      <c r="O69" s="230">
        <v>33.853027675467153</v>
      </c>
      <c r="P69" s="230">
        <v>31.12789914929072</v>
      </c>
      <c r="Q69" s="230">
        <v>30.46881095146291</v>
      </c>
      <c r="R69" s="230">
        <v>31.593696557135299</v>
      </c>
      <c r="S69" s="230">
        <v>33.473009959693591</v>
      </c>
      <c r="T69" s="230">
        <v>38.594031598683728</v>
      </c>
      <c r="U69" s="230">
        <v>32.127536816198358</v>
      </c>
      <c r="V69" s="230">
        <v>26.639608890704899</v>
      </c>
      <c r="W69" s="230">
        <v>37.24735471216389</v>
      </c>
      <c r="X69" s="230">
        <v>21.42497696307057</v>
      </c>
      <c r="Y69" s="230">
        <v>25.97315675441244</v>
      </c>
      <c r="DA69" s="71" t="s">
        <v>403</v>
      </c>
    </row>
    <row r="70" spans="1:105" ht="12" hidden="1" customHeight="1" x14ac:dyDescent="0.25">
      <c r="A70" s="54"/>
      <c r="B70" s="265"/>
      <c r="C70" s="265"/>
      <c r="D70" s="265"/>
      <c r="E70" s="265"/>
      <c r="F70" s="265"/>
      <c r="G70" s="265"/>
      <c r="H70" s="265"/>
      <c r="I70" s="265"/>
      <c r="J70" s="265"/>
      <c r="K70" s="265"/>
      <c r="L70" s="265"/>
      <c r="M70" s="265"/>
      <c r="N70" s="265"/>
      <c r="O70" s="265"/>
      <c r="P70" s="265"/>
      <c r="Q70" s="265"/>
      <c r="R70" s="265"/>
      <c r="S70" s="265"/>
      <c r="T70" s="265"/>
      <c r="U70" s="265"/>
      <c r="V70" s="265"/>
      <c r="W70" s="265"/>
      <c r="X70" s="265"/>
      <c r="Y70" s="265"/>
      <c r="DA70" s="176"/>
    </row>
    <row r="71" spans="1:105" ht="12" customHeight="1" x14ac:dyDescent="0.25">
      <c r="A71" s="57" t="s">
        <v>226</v>
      </c>
      <c r="B71" s="261">
        <v>0</v>
      </c>
      <c r="C71" s="261">
        <v>0</v>
      </c>
      <c r="D71" s="261">
        <v>0</v>
      </c>
      <c r="E71" s="261">
        <v>0</v>
      </c>
      <c r="F71" s="261">
        <v>0</v>
      </c>
      <c r="G71" s="261">
        <v>0</v>
      </c>
      <c r="H71" s="261">
        <v>0</v>
      </c>
      <c r="I71" s="261">
        <v>0</v>
      </c>
      <c r="J71" s="261">
        <v>0</v>
      </c>
      <c r="K71" s="261">
        <v>0</v>
      </c>
      <c r="L71" s="261">
        <v>0</v>
      </c>
      <c r="M71" s="261">
        <v>0</v>
      </c>
      <c r="N71" s="261">
        <v>0</v>
      </c>
      <c r="O71" s="261">
        <v>0</v>
      </c>
      <c r="P71" s="261">
        <v>0</v>
      </c>
      <c r="Q71" s="261">
        <v>0</v>
      </c>
      <c r="R71" s="261">
        <v>0</v>
      </c>
      <c r="S71" s="261">
        <v>0</v>
      </c>
      <c r="T71" s="261">
        <v>0</v>
      </c>
      <c r="U71" s="261">
        <v>0</v>
      </c>
      <c r="V71" s="261">
        <v>0</v>
      </c>
      <c r="W71" s="261">
        <v>0</v>
      </c>
      <c r="X71" s="261">
        <v>0</v>
      </c>
      <c r="Y71" s="261">
        <v>0</v>
      </c>
      <c r="DA71" s="70" t="s">
        <v>404</v>
      </c>
    </row>
    <row r="72" spans="1:105" ht="12" customHeight="1" x14ac:dyDescent="0.25">
      <c r="A72" s="57" t="s">
        <v>179</v>
      </c>
      <c r="B72" s="261">
        <v>173.95414026990539</v>
      </c>
      <c r="C72" s="261">
        <v>173.55887040276741</v>
      </c>
      <c r="D72" s="261">
        <v>192.02183291576591</v>
      </c>
      <c r="E72" s="261">
        <v>188.38238086593529</v>
      </c>
      <c r="F72" s="261">
        <v>184.27974087897331</v>
      </c>
      <c r="G72" s="261">
        <v>164.81211494942249</v>
      </c>
      <c r="H72" s="261">
        <v>172.91014912358159</v>
      </c>
      <c r="I72" s="261">
        <v>187.76997832661101</v>
      </c>
      <c r="J72" s="261">
        <v>170.34461307999609</v>
      </c>
      <c r="K72" s="261">
        <v>139.07554966731379</v>
      </c>
      <c r="L72" s="261">
        <v>132.71873514692089</v>
      </c>
      <c r="M72" s="261">
        <v>127.36084528486769</v>
      </c>
      <c r="N72" s="261">
        <v>123.3870980426052</v>
      </c>
      <c r="O72" s="261">
        <v>102.3028617293066</v>
      </c>
      <c r="P72" s="261">
        <v>98.918748250789349</v>
      </c>
      <c r="Q72" s="261">
        <v>110.1336154905017</v>
      </c>
      <c r="R72" s="261">
        <v>101.0647481608602</v>
      </c>
      <c r="S72" s="261">
        <v>108.4436021222778</v>
      </c>
      <c r="T72" s="261">
        <v>124.52838661701099</v>
      </c>
      <c r="U72" s="261">
        <v>119.7130151310795</v>
      </c>
      <c r="V72" s="261">
        <v>109.891909258392</v>
      </c>
      <c r="W72" s="261">
        <v>107.2761126287887</v>
      </c>
      <c r="X72" s="261">
        <v>76.229552487000788</v>
      </c>
      <c r="Y72" s="261">
        <v>77.00177076163429</v>
      </c>
      <c r="DA72" s="70" t="s">
        <v>405</v>
      </c>
    </row>
    <row r="73" spans="1:105" ht="12" customHeight="1" x14ac:dyDescent="0.25">
      <c r="A73" s="60" t="s">
        <v>181</v>
      </c>
      <c r="B73" s="262">
        <v>173.95414026990539</v>
      </c>
      <c r="C73" s="262">
        <v>173.55887040276741</v>
      </c>
      <c r="D73" s="262">
        <v>192.02183291576591</v>
      </c>
      <c r="E73" s="262">
        <v>188.38238086593529</v>
      </c>
      <c r="F73" s="262">
        <v>184.27974087897331</v>
      </c>
      <c r="G73" s="262">
        <v>164.81211494942249</v>
      </c>
      <c r="H73" s="262">
        <v>172.91014912358159</v>
      </c>
      <c r="I73" s="262">
        <v>187.76997832661101</v>
      </c>
      <c r="J73" s="262">
        <v>170.34461307999609</v>
      </c>
      <c r="K73" s="262">
        <v>139.07554966731379</v>
      </c>
      <c r="L73" s="262">
        <v>132.71873514692089</v>
      </c>
      <c r="M73" s="262">
        <v>127.36084528486769</v>
      </c>
      <c r="N73" s="262">
        <v>123.3870980426052</v>
      </c>
      <c r="O73" s="262">
        <v>102.3028617293066</v>
      </c>
      <c r="P73" s="262">
        <v>98.918748250789349</v>
      </c>
      <c r="Q73" s="262">
        <v>110.1336154905017</v>
      </c>
      <c r="R73" s="262">
        <v>101.0647481608602</v>
      </c>
      <c r="S73" s="262">
        <v>108.4436021222778</v>
      </c>
      <c r="T73" s="262">
        <v>124.52838661701099</v>
      </c>
      <c r="U73" s="262">
        <v>119.7130151310795</v>
      </c>
      <c r="V73" s="262">
        <v>109.891909258392</v>
      </c>
      <c r="W73" s="262">
        <v>107.2761126287887</v>
      </c>
      <c r="X73" s="262">
        <v>76.229552487000788</v>
      </c>
      <c r="Y73" s="262">
        <v>77.00177076163429</v>
      </c>
      <c r="DA73" s="72" t="s">
        <v>406</v>
      </c>
    </row>
    <row r="74" spans="1:105" ht="12" customHeight="1" x14ac:dyDescent="0.25">
      <c r="A74" s="59" t="s">
        <v>31</v>
      </c>
      <c r="B74" s="230">
        <v>0</v>
      </c>
      <c r="C74" s="230">
        <v>0</v>
      </c>
      <c r="D74" s="230">
        <v>0</v>
      </c>
      <c r="E74" s="230">
        <v>0</v>
      </c>
      <c r="F74" s="230">
        <v>0</v>
      </c>
      <c r="G74" s="230">
        <v>0</v>
      </c>
      <c r="H74" s="230">
        <v>0</v>
      </c>
      <c r="I74" s="230">
        <v>0</v>
      </c>
      <c r="J74" s="230">
        <v>0</v>
      </c>
      <c r="K74" s="230">
        <v>0</v>
      </c>
      <c r="L74" s="230">
        <v>0</v>
      </c>
      <c r="M74" s="230">
        <v>0</v>
      </c>
      <c r="N74" s="230">
        <v>0</v>
      </c>
      <c r="O74" s="230">
        <v>0</v>
      </c>
      <c r="P74" s="230">
        <v>0</v>
      </c>
      <c r="Q74" s="230">
        <v>0</v>
      </c>
      <c r="R74" s="230">
        <v>0</v>
      </c>
      <c r="S74" s="230">
        <v>0</v>
      </c>
      <c r="T74" s="230">
        <v>0</v>
      </c>
      <c r="U74" s="230">
        <v>0</v>
      </c>
      <c r="V74" s="230">
        <v>0</v>
      </c>
      <c r="W74" s="230">
        <v>0</v>
      </c>
      <c r="X74" s="230">
        <v>0</v>
      </c>
      <c r="Y74" s="230">
        <v>0</v>
      </c>
      <c r="DA74" s="71" t="s">
        <v>407</v>
      </c>
    </row>
    <row r="75" spans="1:105" ht="12" customHeight="1" x14ac:dyDescent="0.25">
      <c r="A75" s="59" t="s">
        <v>159</v>
      </c>
      <c r="B75" s="230">
        <v>8.3843762688293637</v>
      </c>
      <c r="C75" s="230">
        <v>7.7417183696986154</v>
      </c>
      <c r="D75" s="230">
        <v>12.539229782144931</v>
      </c>
      <c r="E75" s="230">
        <v>8.3181663830589674</v>
      </c>
      <c r="F75" s="230">
        <v>6.1216325153722009</v>
      </c>
      <c r="G75" s="230">
        <v>5.7559054090504489</v>
      </c>
      <c r="H75" s="230">
        <v>5.1499705485614866</v>
      </c>
      <c r="I75" s="230">
        <v>5.0853660623419064</v>
      </c>
      <c r="J75" s="230">
        <v>6.3036984901460356</v>
      </c>
      <c r="K75" s="230">
        <v>8.0355756471757314</v>
      </c>
      <c r="L75" s="230">
        <v>7.0661016704326558</v>
      </c>
      <c r="M75" s="230">
        <v>6.998407382412096</v>
      </c>
      <c r="N75" s="230">
        <v>7.3658053774802887</v>
      </c>
      <c r="O75" s="230">
        <v>7.2766510166010594</v>
      </c>
      <c r="P75" s="230">
        <v>5.9732063045520309</v>
      </c>
      <c r="Q75" s="230">
        <v>6.7450299691504476</v>
      </c>
      <c r="R75" s="230">
        <v>5.0776982317430548</v>
      </c>
      <c r="S75" s="230">
        <v>5.3789273281512058</v>
      </c>
      <c r="T75" s="230">
        <v>5.8101487381029466</v>
      </c>
      <c r="U75" s="230">
        <v>5.6852825719172113</v>
      </c>
      <c r="V75" s="230">
        <v>5.0182398040686369</v>
      </c>
      <c r="W75" s="230">
        <v>5.2998704734239253</v>
      </c>
      <c r="X75" s="230">
        <v>5.3322665170703356</v>
      </c>
      <c r="Y75" s="230">
        <v>4.8020424445988814</v>
      </c>
      <c r="DA75" s="71" t="s">
        <v>408</v>
      </c>
    </row>
    <row r="76" spans="1:105" ht="12" customHeight="1" x14ac:dyDescent="0.25">
      <c r="A76" s="59" t="s">
        <v>32</v>
      </c>
      <c r="B76" s="230">
        <v>3.3549324652431372</v>
      </c>
      <c r="C76" s="230">
        <v>6.6256808536370571</v>
      </c>
      <c r="D76" s="230">
        <v>8.2893429886065579</v>
      </c>
      <c r="E76" s="230">
        <v>4.4829660092038521</v>
      </c>
      <c r="F76" s="230">
        <v>5.2896528524323569</v>
      </c>
      <c r="G76" s="230">
        <v>3.8700593906385601</v>
      </c>
      <c r="H76" s="230">
        <v>2.7047272310109669</v>
      </c>
      <c r="I76" s="230">
        <v>7.0453709679518921</v>
      </c>
      <c r="J76" s="230">
        <v>0.69786514335913619</v>
      </c>
      <c r="K76" s="230">
        <v>0</v>
      </c>
      <c r="L76" s="230">
        <v>0</v>
      </c>
      <c r="M76" s="230">
        <v>0</v>
      </c>
      <c r="N76" s="230">
        <v>1.4897293176346931</v>
      </c>
      <c r="O76" s="230">
        <v>1.0111337132538301</v>
      </c>
      <c r="P76" s="230">
        <v>0.96695944018895463</v>
      </c>
      <c r="Q76" s="230">
        <v>0.66112308914794848</v>
      </c>
      <c r="R76" s="230">
        <v>0.5941740889122894</v>
      </c>
      <c r="S76" s="230">
        <v>0.6482308626860005</v>
      </c>
      <c r="T76" s="230">
        <v>0.54438989163903084</v>
      </c>
      <c r="U76" s="230">
        <v>0.43012380606513589</v>
      </c>
      <c r="V76" s="230">
        <v>0.40135074673651389</v>
      </c>
      <c r="W76" s="230">
        <v>0.39667118852158378</v>
      </c>
      <c r="X76" s="230">
        <v>0.43042867587095091</v>
      </c>
      <c r="Y76" s="230">
        <v>0.27964457240376939</v>
      </c>
      <c r="DA76" s="71" t="s">
        <v>409</v>
      </c>
    </row>
    <row r="77" spans="1:105" ht="12" customHeight="1" x14ac:dyDescent="0.25">
      <c r="A77" s="59" t="s">
        <v>35</v>
      </c>
      <c r="B77" s="230">
        <v>162.2148315358329</v>
      </c>
      <c r="C77" s="230">
        <v>159.19147117943169</v>
      </c>
      <c r="D77" s="230">
        <v>171.19326014501439</v>
      </c>
      <c r="E77" s="230">
        <v>175.5812484736725</v>
      </c>
      <c r="F77" s="230">
        <v>172.86845551116869</v>
      </c>
      <c r="G77" s="230">
        <v>155.18615014973349</v>
      </c>
      <c r="H77" s="230">
        <v>165.05545134400921</v>
      </c>
      <c r="I77" s="230">
        <v>175.63924129631721</v>
      </c>
      <c r="J77" s="230">
        <v>163.34304944649091</v>
      </c>
      <c r="K77" s="230">
        <v>131.03997402013809</v>
      </c>
      <c r="L77" s="230">
        <v>125.6526334764883</v>
      </c>
      <c r="M77" s="230">
        <v>120.3624379024556</v>
      </c>
      <c r="N77" s="230">
        <v>114.53156334749021</v>
      </c>
      <c r="O77" s="230">
        <v>94.015076999451736</v>
      </c>
      <c r="P77" s="230">
        <v>91.978582506048369</v>
      </c>
      <c r="Q77" s="230">
        <v>102.7274624322033</v>
      </c>
      <c r="R77" s="230">
        <v>95.392875840204894</v>
      </c>
      <c r="S77" s="230">
        <v>102.4164439314406</v>
      </c>
      <c r="T77" s="230">
        <v>118.173847987269</v>
      </c>
      <c r="U77" s="230">
        <v>113.59760875309721</v>
      </c>
      <c r="V77" s="230">
        <v>104.47231870758689</v>
      </c>
      <c r="W77" s="230">
        <v>101.57957096684309</v>
      </c>
      <c r="X77" s="230">
        <v>70.466857294059494</v>
      </c>
      <c r="Y77" s="230">
        <v>71.92008374463164</v>
      </c>
      <c r="DA77" s="71" t="s">
        <v>410</v>
      </c>
    </row>
    <row r="78" spans="1:105" ht="12" customHeight="1" x14ac:dyDescent="0.25">
      <c r="A78" s="60" t="s">
        <v>187</v>
      </c>
      <c r="B78" s="262">
        <v>0</v>
      </c>
      <c r="C78" s="262">
        <v>0</v>
      </c>
      <c r="D78" s="262">
        <v>0</v>
      </c>
      <c r="E78" s="262">
        <v>0</v>
      </c>
      <c r="F78" s="262">
        <v>0</v>
      </c>
      <c r="G78" s="262">
        <v>0</v>
      </c>
      <c r="H78" s="262">
        <v>0</v>
      </c>
      <c r="I78" s="262">
        <v>0</v>
      </c>
      <c r="J78" s="262">
        <v>0</v>
      </c>
      <c r="K78" s="262">
        <v>0</v>
      </c>
      <c r="L78" s="262">
        <v>0</v>
      </c>
      <c r="M78" s="262">
        <v>0</v>
      </c>
      <c r="N78" s="262">
        <v>0</v>
      </c>
      <c r="O78" s="262">
        <v>0</v>
      </c>
      <c r="P78" s="262">
        <v>0</v>
      </c>
      <c r="Q78" s="262">
        <v>0</v>
      </c>
      <c r="R78" s="262">
        <v>0</v>
      </c>
      <c r="S78" s="262">
        <v>0</v>
      </c>
      <c r="T78" s="262">
        <v>0</v>
      </c>
      <c r="U78" s="262">
        <v>0</v>
      </c>
      <c r="V78" s="262">
        <v>0</v>
      </c>
      <c r="W78" s="262">
        <v>0</v>
      </c>
      <c r="X78" s="262">
        <v>0</v>
      </c>
      <c r="Y78" s="262">
        <v>0</v>
      </c>
      <c r="DA78" s="72" t="s">
        <v>411</v>
      </c>
    </row>
    <row r="79" spans="1:105" ht="12" customHeight="1" x14ac:dyDescent="0.25">
      <c r="A79" s="57" t="s">
        <v>189</v>
      </c>
      <c r="B79" s="261">
        <f t="shared" ref="B79:Y79" si="3">B80+B84+B95</f>
        <v>121.7576545180096</v>
      </c>
      <c r="C79" s="261">
        <f t="shared" si="3"/>
        <v>85.073876799300194</v>
      </c>
      <c r="D79" s="261">
        <f t="shared" si="3"/>
        <v>90.776782919527136</v>
      </c>
      <c r="E79" s="261">
        <f t="shared" si="3"/>
        <v>99.947750388434798</v>
      </c>
      <c r="F79" s="261">
        <f t="shared" si="3"/>
        <v>85.92133373773737</v>
      </c>
      <c r="G79" s="261">
        <f t="shared" si="3"/>
        <v>71.898438287506167</v>
      </c>
      <c r="H79" s="261">
        <f t="shared" si="3"/>
        <v>67.700906171777135</v>
      </c>
      <c r="I79" s="261">
        <f t="shared" si="3"/>
        <v>81.094696512907348</v>
      </c>
      <c r="J79" s="261">
        <f t="shared" si="3"/>
        <v>73.568671582373099</v>
      </c>
      <c r="K79" s="261">
        <f t="shared" si="3"/>
        <v>58.943540544621762</v>
      </c>
      <c r="L79" s="261">
        <f t="shared" si="3"/>
        <v>46.851835850905239</v>
      </c>
      <c r="M79" s="261">
        <f t="shared" si="3"/>
        <v>43.975299054698354</v>
      </c>
      <c r="N79" s="261">
        <f t="shared" si="3"/>
        <v>40.143308931287208</v>
      </c>
      <c r="O79" s="261">
        <f t="shared" si="3"/>
        <v>33.785875010172418</v>
      </c>
      <c r="P79" s="261">
        <f t="shared" si="3"/>
        <v>33.584146731524349</v>
      </c>
      <c r="Q79" s="261">
        <f t="shared" si="3"/>
        <v>36.772379959011232</v>
      </c>
      <c r="R79" s="261">
        <f t="shared" si="3"/>
        <v>34.596396460072299</v>
      </c>
      <c r="S79" s="261">
        <f t="shared" si="3"/>
        <v>36.925530228488341</v>
      </c>
      <c r="T79" s="261">
        <f t="shared" si="3"/>
        <v>43.092497071982777</v>
      </c>
      <c r="U79" s="261">
        <f t="shared" si="3"/>
        <v>40.17149982359944</v>
      </c>
      <c r="V79" s="261">
        <f t="shared" si="3"/>
        <v>35.9016724965905</v>
      </c>
      <c r="W79" s="261">
        <f t="shared" si="3"/>
        <v>37.847520827888033</v>
      </c>
      <c r="X79" s="261">
        <f t="shared" si="3"/>
        <v>25.81068961023114</v>
      </c>
      <c r="Y79" s="261">
        <f t="shared" si="3"/>
        <v>26.707332863625538</v>
      </c>
      <c r="DA79" s="70"/>
    </row>
    <row r="80" spans="1:105" ht="12" customHeight="1" x14ac:dyDescent="0.25">
      <c r="A80" s="60" t="s">
        <v>190</v>
      </c>
      <c r="B80" s="262">
        <v>29.843152194833561</v>
      </c>
      <c r="C80" s="262">
        <v>29.417629082245998</v>
      </c>
      <c r="D80" s="262">
        <v>32.459911756790113</v>
      </c>
      <c r="E80" s="262">
        <v>32.215681247091993</v>
      </c>
      <c r="F80" s="262">
        <v>31.444309172662908</v>
      </c>
      <c r="G80" s="262">
        <v>28.20798451488675</v>
      </c>
      <c r="H80" s="262">
        <v>29.71907692304033</v>
      </c>
      <c r="I80" s="262">
        <v>31.833508295494919</v>
      </c>
      <c r="J80" s="262">
        <v>29.487459618803069</v>
      </c>
      <c r="K80" s="262">
        <v>24.133504788379739</v>
      </c>
      <c r="L80" s="262">
        <v>23.030419350042639</v>
      </c>
      <c r="M80" s="262">
        <v>22.100675329970201</v>
      </c>
      <c r="N80" s="262">
        <v>21.248630538908142</v>
      </c>
      <c r="O80" s="262">
        <v>17.639756956154748</v>
      </c>
      <c r="P80" s="262">
        <v>17.0594755524709</v>
      </c>
      <c r="Q80" s="262">
        <v>19.040547462059472</v>
      </c>
      <c r="R80" s="262">
        <v>17.47453169738645</v>
      </c>
      <c r="S80" s="262">
        <v>18.749584148620482</v>
      </c>
      <c r="T80" s="262">
        <v>21.552370187770819</v>
      </c>
      <c r="U80" s="262">
        <v>20.730331576209359</v>
      </c>
      <c r="V80" s="262">
        <v>19.029557728009671</v>
      </c>
      <c r="W80" s="262">
        <v>18.574456260752719</v>
      </c>
      <c r="X80" s="262">
        <v>13.17967648014397</v>
      </c>
      <c r="Y80" s="262">
        <v>13.33162512977457</v>
      </c>
      <c r="DA80" s="72" t="s">
        <v>412</v>
      </c>
    </row>
    <row r="81" spans="1:105" ht="12" customHeight="1" x14ac:dyDescent="0.25">
      <c r="A81" s="59" t="s">
        <v>31</v>
      </c>
      <c r="B81" s="230">
        <v>0</v>
      </c>
      <c r="C81" s="230">
        <v>0</v>
      </c>
      <c r="D81" s="230">
        <v>0</v>
      </c>
      <c r="E81" s="230">
        <v>0</v>
      </c>
      <c r="F81" s="230">
        <v>0</v>
      </c>
      <c r="G81" s="230">
        <v>0</v>
      </c>
      <c r="H81" s="230">
        <v>0</v>
      </c>
      <c r="I81" s="230">
        <v>0</v>
      </c>
      <c r="J81" s="230">
        <v>0</v>
      </c>
      <c r="K81" s="230">
        <v>0</v>
      </c>
      <c r="L81" s="230">
        <v>0</v>
      </c>
      <c r="M81" s="230">
        <v>0</v>
      </c>
      <c r="N81" s="230">
        <v>0</v>
      </c>
      <c r="O81" s="230">
        <v>0</v>
      </c>
      <c r="P81" s="230">
        <v>0</v>
      </c>
      <c r="Q81" s="230">
        <v>0</v>
      </c>
      <c r="R81" s="230">
        <v>0</v>
      </c>
      <c r="S81" s="230">
        <v>0</v>
      </c>
      <c r="T81" s="230">
        <v>0</v>
      </c>
      <c r="U81" s="230">
        <v>0</v>
      </c>
      <c r="V81" s="230">
        <v>0</v>
      </c>
      <c r="W81" s="230">
        <v>0</v>
      </c>
      <c r="X81" s="230">
        <v>0</v>
      </c>
      <c r="Y81" s="230">
        <v>0</v>
      </c>
      <c r="DA81" s="71" t="s">
        <v>413</v>
      </c>
    </row>
    <row r="82" spans="1:105" ht="12" customHeight="1" x14ac:dyDescent="0.25">
      <c r="A82" s="59" t="s">
        <v>159</v>
      </c>
      <c r="B82" s="230">
        <v>1.4666903807427141</v>
      </c>
      <c r="C82" s="230">
        <v>1.364276331591787</v>
      </c>
      <c r="D82" s="230">
        <v>2.2152984068735071</v>
      </c>
      <c r="E82" s="230">
        <v>1.4571846080406099</v>
      </c>
      <c r="F82" s="230">
        <v>1.075425503038173</v>
      </c>
      <c r="G82" s="230">
        <v>1.0088257546104551</v>
      </c>
      <c r="H82" s="230">
        <v>0.89922147709662159</v>
      </c>
      <c r="I82" s="230">
        <v>0.89575539876492072</v>
      </c>
      <c r="J82" s="230">
        <v>1.095688876669286</v>
      </c>
      <c r="K82" s="230">
        <v>1.394397533012812</v>
      </c>
      <c r="L82" s="230">
        <v>1.226166633218372</v>
      </c>
      <c r="M82" s="230">
        <v>1.214419777441075</v>
      </c>
      <c r="N82" s="230">
        <v>1.283975845620692</v>
      </c>
      <c r="O82" s="230">
        <v>1.2672145880190411</v>
      </c>
      <c r="P82" s="230">
        <v>1.040305319174966</v>
      </c>
      <c r="Q82" s="230">
        <v>1.173162868986023</v>
      </c>
      <c r="R82" s="230">
        <v>0.88314812092958106</v>
      </c>
      <c r="S82" s="230">
        <v>0.93559351751396636</v>
      </c>
      <c r="T82" s="230">
        <v>1.0099890288822959</v>
      </c>
      <c r="U82" s="230">
        <v>0.98805278369013383</v>
      </c>
      <c r="V82" s="230">
        <v>0.87217459973367906</v>
      </c>
      <c r="W82" s="230">
        <v>0.92105844650474733</v>
      </c>
      <c r="X82" s="230">
        <v>0.9271551446426094</v>
      </c>
      <c r="Y82" s="230">
        <v>0.83442721035597334</v>
      </c>
      <c r="DA82" s="71" t="s">
        <v>414</v>
      </c>
    </row>
    <row r="83" spans="1:105" ht="12" customHeight="1" x14ac:dyDescent="0.25">
      <c r="A83" s="59" t="s">
        <v>35</v>
      </c>
      <c r="B83" s="230">
        <v>28.376461814090849</v>
      </c>
      <c r="C83" s="230">
        <v>28.053352750654209</v>
      </c>
      <c r="D83" s="230">
        <v>30.244613349916609</v>
      </c>
      <c r="E83" s="230">
        <v>30.75849663905138</v>
      </c>
      <c r="F83" s="230">
        <v>30.36888366962474</v>
      </c>
      <c r="G83" s="230">
        <v>27.199158760276291</v>
      </c>
      <c r="H83" s="230">
        <v>28.819855445943709</v>
      </c>
      <c r="I83" s="230">
        <v>30.93775289673</v>
      </c>
      <c r="J83" s="230">
        <v>28.39177074213379</v>
      </c>
      <c r="K83" s="230">
        <v>22.739107255366928</v>
      </c>
      <c r="L83" s="230">
        <v>21.804252716824269</v>
      </c>
      <c r="M83" s="230">
        <v>20.886255552529121</v>
      </c>
      <c r="N83" s="230">
        <v>19.96465469328745</v>
      </c>
      <c r="O83" s="230">
        <v>16.372542368135711</v>
      </c>
      <c r="P83" s="230">
        <v>16.019170233295931</v>
      </c>
      <c r="Q83" s="230">
        <v>17.867384593073449</v>
      </c>
      <c r="R83" s="230">
        <v>16.59138357645687</v>
      </c>
      <c r="S83" s="230">
        <v>17.81399063110652</v>
      </c>
      <c r="T83" s="230">
        <v>20.542381158888521</v>
      </c>
      <c r="U83" s="230">
        <v>19.74227879251923</v>
      </c>
      <c r="V83" s="230">
        <v>18.157383128275999</v>
      </c>
      <c r="W83" s="230">
        <v>17.65339781424797</v>
      </c>
      <c r="X83" s="230">
        <v>12.25252133550136</v>
      </c>
      <c r="Y83" s="230">
        <v>12.4971979194186</v>
      </c>
      <c r="DA83" s="71" t="s">
        <v>415</v>
      </c>
    </row>
    <row r="84" spans="1:105" ht="12" customHeight="1" x14ac:dyDescent="0.25">
      <c r="A84" s="60" t="s">
        <v>195</v>
      </c>
      <c r="B84" s="262">
        <v>91.914502323176038</v>
      </c>
      <c r="C84" s="262">
        <v>55.656247717054192</v>
      </c>
      <c r="D84" s="262">
        <v>58.316871162737023</v>
      </c>
      <c r="E84" s="262">
        <v>67.732069141342805</v>
      </c>
      <c r="F84" s="262">
        <v>54.477024565074458</v>
      </c>
      <c r="G84" s="262">
        <v>43.690453772619414</v>
      </c>
      <c r="H84" s="262">
        <v>37.981829248736801</v>
      </c>
      <c r="I84" s="262">
        <v>49.261188217412432</v>
      </c>
      <c r="J84" s="262">
        <v>44.081211963570027</v>
      </c>
      <c r="K84" s="262">
        <v>34.810035756242023</v>
      </c>
      <c r="L84" s="262">
        <v>23.8214165008626</v>
      </c>
      <c r="M84" s="262">
        <v>21.874623724728149</v>
      </c>
      <c r="N84" s="262">
        <v>18.89467839237907</v>
      </c>
      <c r="O84" s="262">
        <v>16.14611805401767</v>
      </c>
      <c r="P84" s="262">
        <v>16.524671179053449</v>
      </c>
      <c r="Q84" s="262">
        <v>17.73183249695176</v>
      </c>
      <c r="R84" s="262">
        <v>17.121864762685849</v>
      </c>
      <c r="S84" s="262">
        <v>18.17594607986786</v>
      </c>
      <c r="T84" s="262">
        <v>21.540126884211961</v>
      </c>
      <c r="U84" s="262">
        <v>19.441168247390081</v>
      </c>
      <c r="V84" s="262">
        <v>16.872114768580829</v>
      </c>
      <c r="W84" s="262">
        <v>19.273064567135311</v>
      </c>
      <c r="X84" s="262">
        <v>12.631013130087171</v>
      </c>
      <c r="Y84" s="262">
        <v>13.37570773385097</v>
      </c>
      <c r="DA84" s="72" t="s">
        <v>416</v>
      </c>
    </row>
    <row r="85" spans="1:105" ht="12" customHeight="1" x14ac:dyDescent="0.25">
      <c r="A85" s="64" t="s">
        <v>28</v>
      </c>
      <c r="B85" s="229">
        <v>0</v>
      </c>
      <c r="C85" s="229">
        <v>0</v>
      </c>
      <c r="D85" s="229">
        <v>0</v>
      </c>
      <c r="E85" s="229">
        <v>0</v>
      </c>
      <c r="F85" s="229">
        <v>0</v>
      </c>
      <c r="G85" s="229">
        <v>1.618789095013657</v>
      </c>
      <c r="H85" s="229">
        <v>5.0346970018373328E-2</v>
      </c>
      <c r="I85" s="229">
        <v>0</v>
      </c>
      <c r="J85" s="229">
        <v>0</v>
      </c>
      <c r="K85" s="229">
        <v>0</v>
      </c>
      <c r="L85" s="229">
        <v>0</v>
      </c>
      <c r="M85" s="229">
        <v>0</v>
      </c>
      <c r="N85" s="229">
        <v>0</v>
      </c>
      <c r="O85" s="229">
        <v>0</v>
      </c>
      <c r="P85" s="229">
        <v>0</v>
      </c>
      <c r="Q85" s="229">
        <v>0.37917834763246888</v>
      </c>
      <c r="R85" s="229">
        <v>0.3075505700450949</v>
      </c>
      <c r="S85" s="229">
        <v>0.4400335946360921</v>
      </c>
      <c r="T85" s="229">
        <v>0.51201895485864912</v>
      </c>
      <c r="U85" s="229">
        <v>0.48634981736513128</v>
      </c>
      <c r="V85" s="229">
        <v>0.2111817716072058</v>
      </c>
      <c r="W85" s="229">
        <v>0.19492540118596141</v>
      </c>
      <c r="X85" s="229">
        <v>0.1427121148426761</v>
      </c>
      <c r="Y85" s="229">
        <v>0.13320489291252979</v>
      </c>
      <c r="DA85" s="73" t="s">
        <v>417</v>
      </c>
    </row>
    <row r="86" spans="1:105" ht="12" customHeight="1" x14ac:dyDescent="0.25">
      <c r="A86" s="64" t="s">
        <v>30</v>
      </c>
      <c r="B86" s="229">
        <v>0</v>
      </c>
      <c r="C86" s="229">
        <v>0</v>
      </c>
      <c r="D86" s="229">
        <v>0</v>
      </c>
      <c r="E86" s="229">
        <v>0</v>
      </c>
      <c r="F86" s="229">
        <v>0</v>
      </c>
      <c r="G86" s="229">
        <v>0</v>
      </c>
      <c r="H86" s="229">
        <v>0</v>
      </c>
      <c r="I86" s="229">
        <v>0</v>
      </c>
      <c r="J86" s="229">
        <v>0</v>
      </c>
      <c r="K86" s="229">
        <v>0</v>
      </c>
      <c r="L86" s="229">
        <v>0</v>
      </c>
      <c r="M86" s="229">
        <v>0</v>
      </c>
      <c r="N86" s="229">
        <v>0</v>
      </c>
      <c r="O86" s="229">
        <v>0</v>
      </c>
      <c r="P86" s="229">
        <v>0</v>
      </c>
      <c r="Q86" s="229">
        <v>0</v>
      </c>
      <c r="R86" s="229">
        <v>0</v>
      </c>
      <c r="S86" s="229">
        <v>0</v>
      </c>
      <c r="T86" s="229">
        <v>0</v>
      </c>
      <c r="U86" s="229">
        <v>0</v>
      </c>
      <c r="V86" s="229">
        <v>0</v>
      </c>
      <c r="W86" s="229">
        <v>0</v>
      </c>
      <c r="X86" s="229">
        <v>0</v>
      </c>
      <c r="Y86" s="229">
        <v>0</v>
      </c>
      <c r="DA86" s="73" t="s">
        <v>418</v>
      </c>
    </row>
    <row r="87" spans="1:105" ht="12" customHeight="1" x14ac:dyDescent="0.25">
      <c r="A87" s="64" t="s">
        <v>31</v>
      </c>
      <c r="B87" s="229">
        <v>0</v>
      </c>
      <c r="C87" s="229">
        <v>0</v>
      </c>
      <c r="D87" s="229">
        <v>0</v>
      </c>
      <c r="E87" s="229">
        <v>0</v>
      </c>
      <c r="F87" s="229">
        <v>0</v>
      </c>
      <c r="G87" s="229">
        <v>0</v>
      </c>
      <c r="H87" s="229">
        <v>0</v>
      </c>
      <c r="I87" s="229">
        <v>0</v>
      </c>
      <c r="J87" s="229">
        <v>0</v>
      </c>
      <c r="K87" s="229">
        <v>0</v>
      </c>
      <c r="L87" s="229">
        <v>0</v>
      </c>
      <c r="M87" s="229">
        <v>0</v>
      </c>
      <c r="N87" s="229">
        <v>0</v>
      </c>
      <c r="O87" s="229">
        <v>0</v>
      </c>
      <c r="P87" s="229">
        <v>0</v>
      </c>
      <c r="Q87" s="229">
        <v>0</v>
      </c>
      <c r="R87" s="229">
        <v>0</v>
      </c>
      <c r="S87" s="229">
        <v>0</v>
      </c>
      <c r="T87" s="229">
        <v>0</v>
      </c>
      <c r="U87" s="229">
        <v>0</v>
      </c>
      <c r="V87" s="229">
        <v>0</v>
      </c>
      <c r="W87" s="229">
        <v>0</v>
      </c>
      <c r="X87" s="229">
        <v>0</v>
      </c>
      <c r="Y87" s="229">
        <v>0</v>
      </c>
      <c r="DA87" s="73" t="s">
        <v>419</v>
      </c>
    </row>
    <row r="88" spans="1:105" ht="12" customHeight="1" x14ac:dyDescent="0.25">
      <c r="A88" s="64" t="s">
        <v>159</v>
      </c>
      <c r="B88" s="229">
        <v>0.14113095076564161</v>
      </c>
      <c r="C88" s="229">
        <v>0.28555041385444618</v>
      </c>
      <c r="D88" s="229">
        <v>0.50303569294266215</v>
      </c>
      <c r="E88" s="229">
        <v>0.30450192960317879</v>
      </c>
      <c r="F88" s="229">
        <v>0.2354466906082604</v>
      </c>
      <c r="G88" s="229">
        <v>0.21927664042533421</v>
      </c>
      <c r="H88" s="229">
        <v>0.21790524283008331</v>
      </c>
      <c r="I88" s="229">
        <v>0.2864815957302817</v>
      </c>
      <c r="J88" s="229">
        <v>0.33444116016479181</v>
      </c>
      <c r="K88" s="229">
        <v>0.46666762507082771</v>
      </c>
      <c r="L88" s="229">
        <v>0.47029577054273919</v>
      </c>
      <c r="M88" s="229">
        <v>0.46642088115532138</v>
      </c>
      <c r="N88" s="229">
        <v>0.50362779005242608</v>
      </c>
      <c r="O88" s="229">
        <v>0.50337456171544159</v>
      </c>
      <c r="P88" s="229">
        <v>0.41408437949525367</v>
      </c>
      <c r="Q88" s="229">
        <v>0.47817863706694291</v>
      </c>
      <c r="R88" s="229">
        <v>0.35664117707394588</v>
      </c>
      <c r="S88" s="229">
        <v>0.37064719772122351</v>
      </c>
      <c r="T88" s="229">
        <v>0.38582420204631329</v>
      </c>
      <c r="U88" s="229">
        <v>0.36555056716806938</v>
      </c>
      <c r="V88" s="229">
        <v>0.32801153848182352</v>
      </c>
      <c r="W88" s="229">
        <v>0.32659251105714487</v>
      </c>
      <c r="X88" s="229">
        <v>0.38275316496105838</v>
      </c>
      <c r="Y88" s="229">
        <v>0.31576622470038929</v>
      </c>
      <c r="DA88" s="73" t="s">
        <v>420</v>
      </c>
    </row>
    <row r="89" spans="1:105" ht="12" customHeight="1" x14ac:dyDescent="0.25">
      <c r="A89" s="64" t="s">
        <v>32</v>
      </c>
      <c r="B89" s="229">
        <v>5.6472275741555E-2</v>
      </c>
      <c r="C89" s="229">
        <v>0.24438578355275359</v>
      </c>
      <c r="D89" s="229">
        <v>0.33254318381266762</v>
      </c>
      <c r="E89" s="229">
        <v>0.1641072968831426</v>
      </c>
      <c r="F89" s="229">
        <v>0.2034475698180685</v>
      </c>
      <c r="G89" s="229">
        <v>0.14743355929571031</v>
      </c>
      <c r="H89" s="229">
        <v>0.11444225525274319</v>
      </c>
      <c r="I89" s="229">
        <v>0.39689750799987839</v>
      </c>
      <c r="J89" s="229">
        <v>3.702506212003031E-2</v>
      </c>
      <c r="K89" s="229">
        <v>0</v>
      </c>
      <c r="L89" s="229">
        <v>0</v>
      </c>
      <c r="M89" s="229">
        <v>0</v>
      </c>
      <c r="N89" s="229">
        <v>0.1018583909792798</v>
      </c>
      <c r="O89" s="229">
        <v>6.9946873717546945E-2</v>
      </c>
      <c r="P89" s="229">
        <v>6.7033144239900783E-2</v>
      </c>
      <c r="Q89" s="229">
        <v>4.6869315503140899E-2</v>
      </c>
      <c r="R89" s="229">
        <v>4.1732875170050372E-2</v>
      </c>
      <c r="S89" s="229">
        <v>4.4667819078633847E-2</v>
      </c>
      <c r="T89" s="229">
        <v>3.6150330225846711E-2</v>
      </c>
      <c r="U89" s="229">
        <v>2.765596947392834E-2</v>
      </c>
      <c r="V89" s="229">
        <v>2.6233835178848291E-2</v>
      </c>
      <c r="W89" s="229">
        <v>2.444396333323819E-2</v>
      </c>
      <c r="X89" s="229">
        <v>3.0896418521503329E-2</v>
      </c>
      <c r="Y89" s="229">
        <v>1.8388490294418639E-2</v>
      </c>
      <c r="DA89" s="73" t="s">
        <v>421</v>
      </c>
    </row>
    <row r="90" spans="1:105" ht="12" customHeight="1" x14ac:dyDescent="0.25">
      <c r="A90" s="64" t="s">
        <v>33</v>
      </c>
      <c r="B90" s="229">
        <v>72.218723317768465</v>
      </c>
      <c r="C90" s="229">
        <v>6.6106014057700708</v>
      </c>
      <c r="D90" s="229">
        <v>0</v>
      </c>
      <c r="E90" s="229">
        <v>0.74483003557673433</v>
      </c>
      <c r="F90" s="229">
        <v>0.35212050198298261</v>
      </c>
      <c r="G90" s="229">
        <v>3.921346338192389</v>
      </c>
      <c r="H90" s="229">
        <v>0.42125920584400239</v>
      </c>
      <c r="I90" s="229">
        <v>0</v>
      </c>
      <c r="J90" s="229">
        <v>0</v>
      </c>
      <c r="K90" s="229">
        <v>0</v>
      </c>
      <c r="L90" s="229">
        <v>0</v>
      </c>
      <c r="M90" s="229">
        <v>0</v>
      </c>
      <c r="N90" s="229">
        <v>0</v>
      </c>
      <c r="O90" s="229">
        <v>0</v>
      </c>
      <c r="P90" s="229">
        <v>0</v>
      </c>
      <c r="Q90" s="229">
        <v>0</v>
      </c>
      <c r="R90" s="229">
        <v>0</v>
      </c>
      <c r="S90" s="229">
        <v>0</v>
      </c>
      <c r="T90" s="229">
        <v>1.257967440053964</v>
      </c>
      <c r="U90" s="229">
        <v>1.5852286848568671</v>
      </c>
      <c r="V90" s="229">
        <v>1.283294754152503</v>
      </c>
      <c r="W90" s="229">
        <v>1.5540127634073351</v>
      </c>
      <c r="X90" s="229">
        <v>0</v>
      </c>
      <c r="Y90" s="229">
        <v>0</v>
      </c>
      <c r="DA90" s="73" t="s">
        <v>422</v>
      </c>
    </row>
    <row r="91" spans="1:105" ht="12" customHeight="1" x14ac:dyDescent="0.25">
      <c r="A91" s="64" t="s">
        <v>35</v>
      </c>
      <c r="B91" s="229">
        <v>2.7304992844908309</v>
      </c>
      <c r="C91" s="229">
        <v>5.871718435961979</v>
      </c>
      <c r="D91" s="229">
        <v>6.8677519863927392</v>
      </c>
      <c r="E91" s="229">
        <v>6.4274777036507196</v>
      </c>
      <c r="F91" s="229">
        <v>6.6487665926466173</v>
      </c>
      <c r="G91" s="229">
        <v>5.9119626239634</v>
      </c>
      <c r="H91" s="229">
        <v>6.9838162891225943</v>
      </c>
      <c r="I91" s="229">
        <v>9.8945502649327111</v>
      </c>
      <c r="J91" s="229">
        <v>8.6661249815699541</v>
      </c>
      <c r="K91" s="229">
        <v>7.6101720835412667</v>
      </c>
      <c r="L91" s="229">
        <v>8.3630132763050256</v>
      </c>
      <c r="M91" s="229">
        <v>8.021761420398585</v>
      </c>
      <c r="N91" s="229">
        <v>7.8309533287828641</v>
      </c>
      <c r="O91" s="229">
        <v>6.5036509338258801</v>
      </c>
      <c r="P91" s="229">
        <v>6.3762897716834201</v>
      </c>
      <c r="Q91" s="229">
        <v>7.2827071487961978</v>
      </c>
      <c r="R91" s="229">
        <v>6.7000884990443446</v>
      </c>
      <c r="S91" s="229">
        <v>7.0572375546127057</v>
      </c>
      <c r="T91" s="229">
        <v>7.8473603099732783</v>
      </c>
      <c r="U91" s="229">
        <v>7.3040644476933521</v>
      </c>
      <c r="V91" s="229">
        <v>6.8287143153771561</v>
      </c>
      <c r="W91" s="229">
        <v>6.2596109321019506</v>
      </c>
      <c r="X91" s="229">
        <v>5.0581516448617414</v>
      </c>
      <c r="Y91" s="229">
        <v>4.7292237805438946</v>
      </c>
      <c r="DA91" s="73" t="s">
        <v>423</v>
      </c>
    </row>
    <row r="92" spans="1:105" ht="12" customHeight="1" x14ac:dyDescent="0.25">
      <c r="A92" s="64" t="s">
        <v>36</v>
      </c>
      <c r="B92" s="229">
        <v>16.76767649440955</v>
      </c>
      <c r="C92" s="229">
        <v>42.643991677914933</v>
      </c>
      <c r="D92" s="229">
        <v>50.613540299588948</v>
      </c>
      <c r="E92" s="229">
        <v>60.091152175629027</v>
      </c>
      <c r="F92" s="229">
        <v>47.037243210018531</v>
      </c>
      <c r="G92" s="229">
        <v>31.871645515728918</v>
      </c>
      <c r="H92" s="229">
        <v>30.194059285668999</v>
      </c>
      <c r="I92" s="229">
        <v>38.68325884874956</v>
      </c>
      <c r="J92" s="229">
        <v>35.043620759715253</v>
      </c>
      <c r="K92" s="229">
        <v>26.733196047629921</v>
      </c>
      <c r="L92" s="229">
        <v>14.98810745401483</v>
      </c>
      <c r="M92" s="229">
        <v>13.386441423174251</v>
      </c>
      <c r="N92" s="229">
        <v>10.458238882564499</v>
      </c>
      <c r="O92" s="229">
        <v>9.0691456847588015</v>
      </c>
      <c r="P92" s="229">
        <v>8.1871226749325583</v>
      </c>
      <c r="Q92" s="229">
        <v>8.0058430570018402</v>
      </c>
      <c r="R92" s="229">
        <v>8.3386258279699241</v>
      </c>
      <c r="S92" s="229">
        <v>8.8461600032512706</v>
      </c>
      <c r="T92" s="229">
        <v>9.9485340998916509</v>
      </c>
      <c r="U92" s="229">
        <v>8.176476650088123</v>
      </c>
      <c r="V92" s="229">
        <v>6.7968393309516983</v>
      </c>
      <c r="W92" s="229">
        <v>9.4696421293933799</v>
      </c>
      <c r="X92" s="229">
        <v>5.5909655785099099</v>
      </c>
      <c r="Y92" s="229">
        <v>6.7981695774528594</v>
      </c>
      <c r="DA92" s="73" t="s">
        <v>424</v>
      </c>
    </row>
    <row r="93" spans="1:105" ht="12" customHeight="1" x14ac:dyDescent="0.25">
      <c r="A93" s="64" t="s">
        <v>38</v>
      </c>
      <c r="B93" s="229">
        <v>0</v>
      </c>
      <c r="C93" s="229">
        <v>0</v>
      </c>
      <c r="D93" s="229">
        <v>0</v>
      </c>
      <c r="E93" s="229">
        <v>0</v>
      </c>
      <c r="F93" s="229">
        <v>0</v>
      </c>
      <c r="G93" s="229">
        <v>0</v>
      </c>
      <c r="H93" s="229">
        <v>0</v>
      </c>
      <c r="I93" s="229">
        <v>0</v>
      </c>
      <c r="J93" s="229">
        <v>0</v>
      </c>
      <c r="K93" s="229">
        <v>0</v>
      </c>
      <c r="L93" s="229">
        <v>0</v>
      </c>
      <c r="M93" s="229">
        <v>0</v>
      </c>
      <c r="N93" s="229">
        <v>0</v>
      </c>
      <c r="O93" s="229">
        <v>0</v>
      </c>
      <c r="P93" s="229">
        <v>1.4801412087023149</v>
      </c>
      <c r="Q93" s="229">
        <v>1.5390559909511641</v>
      </c>
      <c r="R93" s="229">
        <v>1.3772258133824919</v>
      </c>
      <c r="S93" s="229">
        <v>1.417199910567932</v>
      </c>
      <c r="T93" s="229">
        <v>1.5522715471622579</v>
      </c>
      <c r="U93" s="229">
        <v>1.4958421107446049</v>
      </c>
      <c r="V93" s="229">
        <v>1.3978392228315899</v>
      </c>
      <c r="W93" s="229">
        <v>1.4438368666563051</v>
      </c>
      <c r="X93" s="229">
        <v>1.425534208390278</v>
      </c>
      <c r="Y93" s="229">
        <v>1.380954767946877</v>
      </c>
      <c r="DA93" s="73" t="s">
        <v>425</v>
      </c>
    </row>
    <row r="94" spans="1:105" ht="12" customHeight="1" x14ac:dyDescent="0.25">
      <c r="A94" s="64" t="s">
        <v>39</v>
      </c>
      <c r="B94" s="229">
        <v>0</v>
      </c>
      <c r="C94" s="229">
        <v>0</v>
      </c>
      <c r="D94" s="229">
        <v>0</v>
      </c>
      <c r="E94" s="229">
        <v>0</v>
      </c>
      <c r="F94" s="229">
        <v>0</v>
      </c>
      <c r="G94" s="229">
        <v>0</v>
      </c>
      <c r="H94" s="229">
        <v>0</v>
      </c>
      <c r="I94" s="229">
        <v>0</v>
      </c>
      <c r="J94" s="229">
        <v>0</v>
      </c>
      <c r="K94" s="229">
        <v>0</v>
      </c>
      <c r="L94" s="229">
        <v>0</v>
      </c>
      <c r="M94" s="229">
        <v>0</v>
      </c>
      <c r="N94" s="229">
        <v>0</v>
      </c>
      <c r="O94" s="229">
        <v>0</v>
      </c>
      <c r="P94" s="229">
        <v>0</v>
      </c>
      <c r="Q94" s="229">
        <v>0</v>
      </c>
      <c r="R94" s="229">
        <v>0</v>
      </c>
      <c r="S94" s="229">
        <v>0</v>
      </c>
      <c r="T94" s="229">
        <v>0</v>
      </c>
      <c r="U94" s="229">
        <v>0</v>
      </c>
      <c r="V94" s="229">
        <v>0</v>
      </c>
      <c r="W94" s="229">
        <v>0</v>
      </c>
      <c r="X94" s="229">
        <v>0</v>
      </c>
      <c r="Y94" s="229">
        <v>0</v>
      </c>
      <c r="DA94" s="73" t="s">
        <v>426</v>
      </c>
    </row>
    <row r="95" spans="1:105" ht="12" customHeight="1" x14ac:dyDescent="0.25">
      <c r="A95" s="101" t="s">
        <v>207</v>
      </c>
      <c r="B95" s="278">
        <v>0</v>
      </c>
      <c r="C95" s="278">
        <v>0</v>
      </c>
      <c r="D95" s="278">
        <v>0</v>
      </c>
      <c r="E95" s="278">
        <v>0</v>
      </c>
      <c r="F95" s="278">
        <v>0</v>
      </c>
      <c r="G95" s="278">
        <v>0</v>
      </c>
      <c r="H95" s="278">
        <v>0</v>
      </c>
      <c r="I95" s="278">
        <v>0</v>
      </c>
      <c r="J95" s="278">
        <v>0</v>
      </c>
      <c r="K95" s="278">
        <v>0</v>
      </c>
      <c r="L95" s="278">
        <v>0</v>
      </c>
      <c r="M95" s="278">
        <v>0</v>
      </c>
      <c r="N95" s="278">
        <v>0</v>
      </c>
      <c r="O95" s="278">
        <v>0</v>
      </c>
      <c r="P95" s="278">
        <v>0</v>
      </c>
      <c r="Q95" s="278">
        <v>0</v>
      </c>
      <c r="R95" s="278">
        <v>0</v>
      </c>
      <c r="S95" s="278">
        <v>0</v>
      </c>
      <c r="T95" s="278">
        <v>0</v>
      </c>
      <c r="U95" s="278">
        <v>0</v>
      </c>
      <c r="V95" s="278">
        <v>0</v>
      </c>
      <c r="W95" s="278">
        <v>0</v>
      </c>
      <c r="X95" s="278">
        <v>0</v>
      </c>
      <c r="Y95" s="278">
        <v>0</v>
      </c>
      <c r="DA95" s="102" t="s">
        <v>427</v>
      </c>
    </row>
    <row r="96" spans="1:105" ht="12" customHeight="1" x14ac:dyDescent="0.25">
      <c r="A96" s="100" t="s">
        <v>105</v>
      </c>
      <c r="B96" s="279">
        <v>46.97428724966688</v>
      </c>
      <c r="C96" s="279">
        <v>47.337105552746507</v>
      </c>
      <c r="D96" s="279">
        <v>50.544771688237667</v>
      </c>
      <c r="E96" s="279">
        <v>48.424164081631133</v>
      </c>
      <c r="F96" s="279">
        <v>49.787951454542309</v>
      </c>
      <c r="G96" s="279">
        <v>45.663162596271107</v>
      </c>
      <c r="H96" s="279">
        <v>60.023085439719182</v>
      </c>
      <c r="I96" s="279">
        <v>61.789180041844297</v>
      </c>
      <c r="J96" s="279">
        <v>56.735660368637753</v>
      </c>
      <c r="K96" s="279">
        <v>41.437768370626287</v>
      </c>
      <c r="L96" s="279">
        <v>48.87066070993334</v>
      </c>
      <c r="M96" s="279">
        <v>48.432050802919939</v>
      </c>
      <c r="N96" s="279">
        <v>46.477491386706191</v>
      </c>
      <c r="O96" s="279">
        <v>41.673205430075669</v>
      </c>
      <c r="P96" s="279">
        <v>41.428026741961872</v>
      </c>
      <c r="Q96" s="279">
        <v>42.715595269612052</v>
      </c>
      <c r="R96" s="279">
        <v>40.96231445419474</v>
      </c>
      <c r="S96" s="279">
        <v>42.78361420253394</v>
      </c>
      <c r="T96" s="279">
        <v>46.928366566023968</v>
      </c>
      <c r="U96" s="279">
        <v>43.890226158500511</v>
      </c>
      <c r="V96" s="279">
        <v>33.248355704452138</v>
      </c>
      <c r="W96" s="279">
        <v>38.239108128522673</v>
      </c>
      <c r="X96" s="279">
        <v>40.79444858571614</v>
      </c>
      <c r="Y96" s="279">
        <v>31.246760406264698</v>
      </c>
      <c r="DA96" s="105" t="s">
        <v>428</v>
      </c>
    </row>
    <row r="98" spans="1:105" ht="15" customHeight="1" x14ac:dyDescent="0.25">
      <c r="A98" s="32" t="s">
        <v>429</v>
      </c>
      <c r="B98" s="257"/>
      <c r="C98" s="257"/>
      <c r="D98" s="257"/>
      <c r="E98" s="257"/>
      <c r="F98" s="257"/>
      <c r="G98" s="257"/>
      <c r="H98" s="257"/>
      <c r="I98" s="257"/>
      <c r="J98" s="257"/>
      <c r="K98" s="257"/>
      <c r="L98" s="257"/>
      <c r="M98" s="257"/>
      <c r="N98" s="257"/>
      <c r="O98" s="257"/>
      <c r="P98" s="257"/>
      <c r="Q98" s="257"/>
      <c r="R98" s="257"/>
      <c r="S98" s="257"/>
      <c r="T98" s="257"/>
      <c r="U98" s="257"/>
      <c r="V98" s="257"/>
      <c r="W98" s="257"/>
      <c r="X98" s="257"/>
      <c r="Y98" s="257"/>
      <c r="DA98" s="88"/>
    </row>
    <row r="100" spans="1:105" ht="12" customHeight="1" x14ac:dyDescent="0.25">
      <c r="A100" s="35" t="s">
        <v>43</v>
      </c>
      <c r="B100" s="232">
        <f t="shared" ref="B100:Y100" si="4">SUM(B$101:B$105,B$109:B$110,B$112:B$114,B$107,B$106,B115)</f>
        <v>0.99999999999999989</v>
      </c>
      <c r="C100" s="232">
        <f t="shared" si="4"/>
        <v>1</v>
      </c>
      <c r="D100" s="232">
        <f t="shared" si="4"/>
        <v>1.0000000000000002</v>
      </c>
      <c r="E100" s="232">
        <f t="shared" si="4"/>
        <v>1</v>
      </c>
      <c r="F100" s="232">
        <f t="shared" si="4"/>
        <v>1</v>
      </c>
      <c r="G100" s="232">
        <f t="shared" si="4"/>
        <v>1</v>
      </c>
      <c r="H100" s="232">
        <f t="shared" si="4"/>
        <v>1</v>
      </c>
      <c r="I100" s="232">
        <f t="shared" si="4"/>
        <v>1</v>
      </c>
      <c r="J100" s="232">
        <f t="shared" si="4"/>
        <v>1</v>
      </c>
      <c r="K100" s="232">
        <f t="shared" si="4"/>
        <v>1</v>
      </c>
      <c r="L100" s="232">
        <f t="shared" si="4"/>
        <v>1</v>
      </c>
      <c r="M100" s="232">
        <f t="shared" si="4"/>
        <v>1</v>
      </c>
      <c r="N100" s="232">
        <f t="shared" si="4"/>
        <v>1</v>
      </c>
      <c r="O100" s="232">
        <f t="shared" si="4"/>
        <v>1</v>
      </c>
      <c r="P100" s="232">
        <f t="shared" si="4"/>
        <v>1</v>
      </c>
      <c r="Q100" s="232">
        <f t="shared" si="4"/>
        <v>1</v>
      </c>
      <c r="R100" s="232">
        <f t="shared" si="4"/>
        <v>1</v>
      </c>
      <c r="S100" s="232">
        <f t="shared" si="4"/>
        <v>1</v>
      </c>
      <c r="T100" s="232">
        <f t="shared" si="4"/>
        <v>1</v>
      </c>
      <c r="U100" s="232">
        <f t="shared" si="4"/>
        <v>1</v>
      </c>
      <c r="V100" s="232">
        <f t="shared" si="4"/>
        <v>1</v>
      </c>
      <c r="W100" s="232">
        <f t="shared" si="4"/>
        <v>1</v>
      </c>
      <c r="X100" s="232">
        <f t="shared" si="4"/>
        <v>1</v>
      </c>
      <c r="Y100" s="232">
        <f t="shared" si="4"/>
        <v>0.99999999999999989</v>
      </c>
      <c r="DA100" s="95"/>
    </row>
    <row r="101" spans="1:105" ht="12" customHeight="1" x14ac:dyDescent="0.25">
      <c r="A101" s="55" t="s">
        <v>91</v>
      </c>
      <c r="B101" s="266">
        <f t="shared" ref="B101:Y101" si="5">IF(B$6=0,0,B$6/B$5)</f>
        <v>0</v>
      </c>
      <c r="C101" s="266">
        <f t="shared" si="5"/>
        <v>0</v>
      </c>
      <c r="D101" s="266">
        <f t="shared" si="5"/>
        <v>0</v>
      </c>
      <c r="E101" s="266">
        <f t="shared" si="5"/>
        <v>0</v>
      </c>
      <c r="F101" s="266">
        <f t="shared" si="5"/>
        <v>0</v>
      </c>
      <c r="G101" s="266">
        <f t="shared" si="5"/>
        <v>0</v>
      </c>
      <c r="H101" s="266">
        <f t="shared" si="5"/>
        <v>0</v>
      </c>
      <c r="I101" s="266">
        <f t="shared" si="5"/>
        <v>0</v>
      </c>
      <c r="J101" s="266">
        <f t="shared" si="5"/>
        <v>0</v>
      </c>
      <c r="K101" s="266">
        <f t="shared" si="5"/>
        <v>0</v>
      </c>
      <c r="L101" s="266">
        <f t="shared" si="5"/>
        <v>0</v>
      </c>
      <c r="M101" s="266">
        <f t="shared" si="5"/>
        <v>0</v>
      </c>
      <c r="N101" s="266">
        <f t="shared" si="5"/>
        <v>0</v>
      </c>
      <c r="O101" s="266">
        <f t="shared" si="5"/>
        <v>0</v>
      </c>
      <c r="P101" s="266">
        <f t="shared" si="5"/>
        <v>0</v>
      </c>
      <c r="Q101" s="266">
        <f t="shared" si="5"/>
        <v>0</v>
      </c>
      <c r="R101" s="266">
        <f t="shared" si="5"/>
        <v>0</v>
      </c>
      <c r="S101" s="266">
        <f t="shared" si="5"/>
        <v>0</v>
      </c>
      <c r="T101" s="266">
        <f t="shared" si="5"/>
        <v>0</v>
      </c>
      <c r="U101" s="266">
        <f t="shared" si="5"/>
        <v>0</v>
      </c>
      <c r="V101" s="266">
        <f t="shared" si="5"/>
        <v>0</v>
      </c>
      <c r="W101" s="266">
        <f t="shared" si="5"/>
        <v>0</v>
      </c>
      <c r="X101" s="266">
        <f t="shared" si="5"/>
        <v>0</v>
      </c>
      <c r="Y101" s="266">
        <f t="shared" si="5"/>
        <v>0</v>
      </c>
      <c r="DA101" s="76"/>
    </row>
    <row r="102" spans="1:105" ht="12" customHeight="1" x14ac:dyDescent="0.25">
      <c r="A102" s="173" t="s">
        <v>92</v>
      </c>
      <c r="B102" s="267">
        <f t="shared" ref="B102:Y102" si="6">IF(B$7=0,0,B$7/B$5)</f>
        <v>0</v>
      </c>
      <c r="C102" s="267">
        <f t="shared" si="6"/>
        <v>0</v>
      </c>
      <c r="D102" s="267">
        <f t="shared" si="6"/>
        <v>0</v>
      </c>
      <c r="E102" s="267">
        <f t="shared" si="6"/>
        <v>0</v>
      </c>
      <c r="F102" s="267">
        <f t="shared" si="6"/>
        <v>0</v>
      </c>
      <c r="G102" s="267">
        <f t="shared" si="6"/>
        <v>0</v>
      </c>
      <c r="H102" s="267">
        <f t="shared" si="6"/>
        <v>0</v>
      </c>
      <c r="I102" s="267">
        <f t="shared" si="6"/>
        <v>0</v>
      </c>
      <c r="J102" s="267">
        <f t="shared" si="6"/>
        <v>0</v>
      </c>
      <c r="K102" s="267">
        <f t="shared" si="6"/>
        <v>0</v>
      </c>
      <c r="L102" s="267">
        <f t="shared" si="6"/>
        <v>0</v>
      </c>
      <c r="M102" s="267">
        <f t="shared" si="6"/>
        <v>0</v>
      </c>
      <c r="N102" s="267">
        <f t="shared" si="6"/>
        <v>0</v>
      </c>
      <c r="O102" s="267">
        <f t="shared" si="6"/>
        <v>0</v>
      </c>
      <c r="P102" s="267">
        <f t="shared" si="6"/>
        <v>0</v>
      </c>
      <c r="Q102" s="267">
        <f t="shared" si="6"/>
        <v>0</v>
      </c>
      <c r="R102" s="267">
        <f t="shared" si="6"/>
        <v>0</v>
      </c>
      <c r="S102" s="267">
        <f t="shared" si="6"/>
        <v>0</v>
      </c>
      <c r="T102" s="267">
        <f t="shared" si="6"/>
        <v>0</v>
      </c>
      <c r="U102" s="267">
        <f t="shared" si="6"/>
        <v>0</v>
      </c>
      <c r="V102" s="267">
        <f t="shared" si="6"/>
        <v>0</v>
      </c>
      <c r="W102" s="267">
        <f t="shared" si="6"/>
        <v>0</v>
      </c>
      <c r="X102" s="267">
        <f t="shared" si="6"/>
        <v>0</v>
      </c>
      <c r="Y102" s="267">
        <f t="shared" si="6"/>
        <v>0</v>
      </c>
      <c r="DA102" s="77"/>
    </row>
    <row r="103" spans="1:105" ht="12" customHeight="1" x14ac:dyDescent="0.25">
      <c r="A103" s="173" t="s">
        <v>93</v>
      </c>
      <c r="B103" s="267">
        <f t="shared" ref="B103:Y103" si="7">IF(B$8=0,0,B$8/B$5)</f>
        <v>0</v>
      </c>
      <c r="C103" s="267">
        <f t="shared" si="7"/>
        <v>0</v>
      </c>
      <c r="D103" s="267">
        <f t="shared" si="7"/>
        <v>0</v>
      </c>
      <c r="E103" s="267">
        <f t="shared" si="7"/>
        <v>0</v>
      </c>
      <c r="F103" s="267">
        <f t="shared" si="7"/>
        <v>0</v>
      </c>
      <c r="G103" s="267">
        <f t="shared" si="7"/>
        <v>0</v>
      </c>
      <c r="H103" s="267">
        <f t="shared" si="7"/>
        <v>0</v>
      </c>
      <c r="I103" s="267">
        <f t="shared" si="7"/>
        <v>0</v>
      </c>
      <c r="J103" s="267">
        <f t="shared" si="7"/>
        <v>0</v>
      </c>
      <c r="K103" s="267">
        <f t="shared" si="7"/>
        <v>0</v>
      </c>
      <c r="L103" s="267">
        <f t="shared" si="7"/>
        <v>0</v>
      </c>
      <c r="M103" s="267">
        <f t="shared" si="7"/>
        <v>0</v>
      </c>
      <c r="N103" s="267">
        <f t="shared" si="7"/>
        <v>0</v>
      </c>
      <c r="O103" s="267">
        <f t="shared" si="7"/>
        <v>0</v>
      </c>
      <c r="P103" s="267">
        <f t="shared" si="7"/>
        <v>0</v>
      </c>
      <c r="Q103" s="267">
        <f t="shared" si="7"/>
        <v>0</v>
      </c>
      <c r="R103" s="267">
        <f t="shared" si="7"/>
        <v>0</v>
      </c>
      <c r="S103" s="267">
        <f t="shared" si="7"/>
        <v>0</v>
      </c>
      <c r="T103" s="267">
        <f t="shared" si="7"/>
        <v>0</v>
      </c>
      <c r="U103" s="267">
        <f t="shared" si="7"/>
        <v>0</v>
      </c>
      <c r="V103" s="267">
        <f t="shared" si="7"/>
        <v>0</v>
      </c>
      <c r="W103" s="267">
        <f t="shared" si="7"/>
        <v>0</v>
      </c>
      <c r="X103" s="267">
        <f t="shared" si="7"/>
        <v>0</v>
      </c>
      <c r="Y103" s="267">
        <f t="shared" si="7"/>
        <v>0</v>
      </c>
      <c r="DA103" s="77"/>
    </row>
    <row r="104" spans="1:105" ht="12" customHeight="1" x14ac:dyDescent="0.25">
      <c r="A104" s="173" t="s">
        <v>94</v>
      </c>
      <c r="B104" s="267">
        <f t="shared" ref="B104:Y104" si="8">IF(B$9=0,0,B$9/B$5)</f>
        <v>0</v>
      </c>
      <c r="C104" s="267">
        <f t="shared" si="8"/>
        <v>0</v>
      </c>
      <c r="D104" s="267">
        <f t="shared" si="8"/>
        <v>0</v>
      </c>
      <c r="E104" s="267">
        <f t="shared" si="8"/>
        <v>0</v>
      </c>
      <c r="F104" s="267">
        <f t="shared" si="8"/>
        <v>0</v>
      </c>
      <c r="G104" s="267">
        <f t="shared" si="8"/>
        <v>0</v>
      </c>
      <c r="H104" s="267">
        <f t="shared" si="8"/>
        <v>0</v>
      </c>
      <c r="I104" s="267">
        <f t="shared" si="8"/>
        <v>0</v>
      </c>
      <c r="J104" s="267">
        <f t="shared" si="8"/>
        <v>0</v>
      </c>
      <c r="K104" s="267">
        <f t="shared" si="8"/>
        <v>0</v>
      </c>
      <c r="L104" s="267">
        <f t="shared" si="8"/>
        <v>0</v>
      </c>
      <c r="M104" s="267">
        <f t="shared" si="8"/>
        <v>0</v>
      </c>
      <c r="N104" s="267">
        <f t="shared" si="8"/>
        <v>0</v>
      </c>
      <c r="O104" s="267">
        <f t="shared" si="8"/>
        <v>0</v>
      </c>
      <c r="P104" s="267">
        <f t="shared" si="8"/>
        <v>0</v>
      </c>
      <c r="Q104" s="267">
        <f t="shared" si="8"/>
        <v>0</v>
      </c>
      <c r="R104" s="267">
        <f t="shared" si="8"/>
        <v>0</v>
      </c>
      <c r="S104" s="267">
        <f t="shared" si="8"/>
        <v>0</v>
      </c>
      <c r="T104" s="267">
        <f t="shared" si="8"/>
        <v>0</v>
      </c>
      <c r="U104" s="267">
        <f t="shared" si="8"/>
        <v>0</v>
      </c>
      <c r="V104" s="267">
        <f t="shared" si="8"/>
        <v>0</v>
      </c>
      <c r="W104" s="267">
        <f t="shared" si="8"/>
        <v>0</v>
      </c>
      <c r="X104" s="267">
        <f t="shared" si="8"/>
        <v>0</v>
      </c>
      <c r="Y104" s="267">
        <f t="shared" si="8"/>
        <v>0</v>
      </c>
      <c r="DA104" s="77"/>
    </row>
    <row r="105" spans="1:105" ht="12" customHeight="1" x14ac:dyDescent="0.25">
      <c r="A105" s="56" t="s">
        <v>95</v>
      </c>
      <c r="B105" s="268">
        <f t="shared" ref="B105:Y105" si="9">IF(B$10=0,0,B$10/B$5)</f>
        <v>4.6904265993985702E-4</v>
      </c>
      <c r="C105" s="268">
        <f t="shared" si="9"/>
        <v>4.4893747209814638E-4</v>
      </c>
      <c r="D105" s="268">
        <f t="shared" si="9"/>
        <v>4.5493695841953516E-4</v>
      </c>
      <c r="E105" s="268">
        <f t="shared" si="9"/>
        <v>4.1902677731348628E-4</v>
      </c>
      <c r="F105" s="268">
        <f t="shared" si="9"/>
        <v>4.7080984249478898E-4</v>
      </c>
      <c r="G105" s="268">
        <f t="shared" si="9"/>
        <v>5.1180845413646367E-4</v>
      </c>
      <c r="H105" s="268">
        <f t="shared" si="9"/>
        <v>5.0211106696519279E-4</v>
      </c>
      <c r="I105" s="268">
        <f t="shared" si="9"/>
        <v>5.2033797798405371E-4</v>
      </c>
      <c r="J105" s="268">
        <f t="shared" si="9"/>
        <v>5.2702501247401756E-4</v>
      </c>
      <c r="K105" s="268">
        <f t="shared" si="9"/>
        <v>5.7020215278789433E-4</v>
      </c>
      <c r="L105" s="268">
        <f t="shared" si="9"/>
        <v>6.0040718936884467E-4</v>
      </c>
      <c r="M105" s="268">
        <f t="shared" si="9"/>
        <v>5.9685338291290239E-4</v>
      </c>
      <c r="N105" s="268">
        <f t="shared" si="9"/>
        <v>6.1581369410109257E-4</v>
      </c>
      <c r="O105" s="268">
        <f t="shared" si="9"/>
        <v>5.7335606481192646E-4</v>
      </c>
      <c r="P105" s="268">
        <f t="shared" si="9"/>
        <v>5.3896276033657737E-4</v>
      </c>
      <c r="Q105" s="268">
        <f t="shared" si="9"/>
        <v>5.4994136620522183E-4</v>
      </c>
      <c r="R105" s="268">
        <f t="shared" si="9"/>
        <v>5.000945480019101E-4</v>
      </c>
      <c r="S105" s="268">
        <f t="shared" si="9"/>
        <v>5.0175946002970167E-4</v>
      </c>
      <c r="T105" s="268">
        <f t="shared" si="9"/>
        <v>5.2117939380842053E-4</v>
      </c>
      <c r="U105" s="268">
        <f t="shared" si="9"/>
        <v>5.3066722134127676E-4</v>
      </c>
      <c r="V105" s="268">
        <f t="shared" si="9"/>
        <v>6.0100651173435635E-4</v>
      </c>
      <c r="W105" s="268">
        <f t="shared" si="9"/>
        <v>5.6899410898508535E-4</v>
      </c>
      <c r="X105" s="268">
        <f t="shared" si="9"/>
        <v>5.0443622556961814E-4</v>
      </c>
      <c r="Y105" s="268">
        <f t="shared" si="9"/>
        <v>5.8064439659702579E-4</v>
      </c>
      <c r="DA105" s="78"/>
    </row>
    <row r="106" spans="1:105" ht="12" customHeight="1" x14ac:dyDescent="0.25">
      <c r="A106" s="174" t="s">
        <v>165</v>
      </c>
      <c r="B106" s="269">
        <f t="shared" ref="B106:Y106" si="10">IF(B$16=0,0,B$16/B$5)</f>
        <v>0.17369524830722341</v>
      </c>
      <c r="C106" s="269">
        <f t="shared" si="10"/>
        <v>0.18261830608139293</v>
      </c>
      <c r="D106" s="269">
        <f t="shared" si="10"/>
        <v>0.18303858446927951</v>
      </c>
      <c r="E106" s="269">
        <f t="shared" si="10"/>
        <v>0.19705733370618106</v>
      </c>
      <c r="F106" s="269">
        <f t="shared" si="10"/>
        <v>0.18664889056265777</v>
      </c>
      <c r="G106" s="269">
        <f t="shared" si="10"/>
        <v>0.1740351290758142</v>
      </c>
      <c r="H106" s="269">
        <f t="shared" si="10"/>
        <v>0.15500476897481433</v>
      </c>
      <c r="I106" s="269">
        <f t="shared" si="10"/>
        <v>0.15175105117265353</v>
      </c>
      <c r="J106" s="269">
        <f t="shared" si="10"/>
        <v>0.15282291150226784</v>
      </c>
      <c r="K106" s="269">
        <f t="shared" si="10"/>
        <v>0.15169394594946001</v>
      </c>
      <c r="L106" s="269">
        <f t="shared" si="10"/>
        <v>0.11189847300746457</v>
      </c>
      <c r="M106" s="269">
        <f t="shared" si="10"/>
        <v>0.107325598804723</v>
      </c>
      <c r="N106" s="269">
        <f t="shared" si="10"/>
        <v>9.9284338778370312E-2</v>
      </c>
      <c r="O106" s="269">
        <f t="shared" si="10"/>
        <v>9.462232635836898E-2</v>
      </c>
      <c r="P106" s="269">
        <f t="shared" si="10"/>
        <v>9.240819805952899E-2</v>
      </c>
      <c r="Q106" s="269">
        <f t="shared" si="10"/>
        <v>9.4978422908289784E-2</v>
      </c>
      <c r="R106" s="269">
        <f t="shared" si="10"/>
        <v>9.7286915686913611E-2</v>
      </c>
      <c r="S106" s="269">
        <f t="shared" si="10"/>
        <v>9.9019951513858367E-2</v>
      </c>
      <c r="T106" s="269">
        <f t="shared" si="10"/>
        <v>0.10224860785623394</v>
      </c>
      <c r="U106" s="269">
        <f t="shared" si="10"/>
        <v>0.10020551702147894</v>
      </c>
      <c r="V106" s="269">
        <f t="shared" si="10"/>
        <v>0.10852572556430697</v>
      </c>
      <c r="W106" s="269">
        <f t="shared" si="10"/>
        <v>0.10858916444831855</v>
      </c>
      <c r="X106" s="269">
        <f t="shared" si="10"/>
        <v>7.4900974264516682E-2</v>
      </c>
      <c r="Y106" s="269">
        <f t="shared" si="10"/>
        <v>9.7618274429785809E-2</v>
      </c>
      <c r="DA106" s="79"/>
    </row>
    <row r="107" spans="1:105" ht="12" customHeight="1" x14ac:dyDescent="0.25">
      <c r="A107" s="174" t="s">
        <v>172</v>
      </c>
      <c r="B107" s="269">
        <f t="shared" ref="B107:Y107" si="11">IF(B$22=0,0,B$22/B$5)</f>
        <v>0.38080000087001747</v>
      </c>
      <c r="C107" s="269">
        <f t="shared" si="11"/>
        <v>0.40658452787396371</v>
      </c>
      <c r="D107" s="269">
        <f t="shared" si="11"/>
        <v>0.40822748625940397</v>
      </c>
      <c r="E107" s="269">
        <f t="shared" si="11"/>
        <v>0.4253490164711895</v>
      </c>
      <c r="F107" s="269">
        <f t="shared" si="11"/>
        <v>0.39279797878238326</v>
      </c>
      <c r="G107" s="269">
        <f t="shared" si="11"/>
        <v>0.37448680035998561</v>
      </c>
      <c r="H107" s="269">
        <f t="shared" si="11"/>
        <v>0.34710426232081992</v>
      </c>
      <c r="I107" s="269">
        <f t="shared" si="11"/>
        <v>0.34434805052027984</v>
      </c>
      <c r="J107" s="269">
        <f t="shared" si="11"/>
        <v>0.33728018127516024</v>
      </c>
      <c r="K107" s="269">
        <f t="shared" si="11"/>
        <v>0.3525594039435162</v>
      </c>
      <c r="L107" s="269">
        <f t="shared" si="11"/>
        <v>0.27441004292119636</v>
      </c>
      <c r="M107" s="269">
        <f t="shared" si="11"/>
        <v>0.26199506786318805</v>
      </c>
      <c r="N107" s="269">
        <f t="shared" si="11"/>
        <v>0.24683626751494828</v>
      </c>
      <c r="O107" s="269">
        <f t="shared" si="11"/>
        <v>0.24615554870860484</v>
      </c>
      <c r="P107" s="269">
        <f t="shared" si="11"/>
        <v>0.23859749875079247</v>
      </c>
      <c r="Q107" s="269">
        <f t="shared" si="11"/>
        <v>0.24370041812872226</v>
      </c>
      <c r="R107" s="269">
        <f t="shared" si="11"/>
        <v>0.24550090901724281</v>
      </c>
      <c r="S107" s="269">
        <f t="shared" si="11"/>
        <v>0.2467780541544938</v>
      </c>
      <c r="T107" s="269">
        <f t="shared" si="11"/>
        <v>0.25097134435578067</v>
      </c>
      <c r="U107" s="269">
        <f t="shared" si="11"/>
        <v>0.24051825992451861</v>
      </c>
      <c r="V107" s="269">
        <f t="shared" si="11"/>
        <v>0.2577867976046323</v>
      </c>
      <c r="W107" s="269">
        <f t="shared" si="11"/>
        <v>0.26185369779342077</v>
      </c>
      <c r="X107" s="269">
        <f t="shared" si="11"/>
        <v>0.20098960851267514</v>
      </c>
      <c r="Y107" s="269">
        <f t="shared" si="11"/>
        <v>0.24565508480627679</v>
      </c>
      <c r="DA107" s="79"/>
    </row>
    <row r="108" spans="1:105" ht="12" customHeight="1" x14ac:dyDescent="0.25">
      <c r="A108" s="174" t="s">
        <v>179</v>
      </c>
      <c r="B108" s="269">
        <f t="shared" ref="B108:Y108" si="12">IF(B$28=0,0,B$28/B$5)</f>
        <v>7.7609580942531148E-2</v>
      </c>
      <c r="C108" s="269">
        <f t="shared" si="12"/>
        <v>7.5186163052658031E-2</v>
      </c>
      <c r="D108" s="269">
        <f t="shared" si="12"/>
        <v>7.6395436039732423E-2</v>
      </c>
      <c r="E108" s="269">
        <f t="shared" si="12"/>
        <v>6.9554888217223373E-2</v>
      </c>
      <c r="F108" s="269">
        <f t="shared" si="12"/>
        <v>7.8323842752828415E-2</v>
      </c>
      <c r="G108" s="269">
        <f t="shared" si="12"/>
        <v>8.4886269807858364E-2</v>
      </c>
      <c r="H108" s="269">
        <f t="shared" si="12"/>
        <v>8.292736792221031E-2</v>
      </c>
      <c r="I108" s="269">
        <f t="shared" si="12"/>
        <v>8.7124459248514835E-2</v>
      </c>
      <c r="J108" s="269">
        <f t="shared" si="12"/>
        <v>8.6424164655658831E-2</v>
      </c>
      <c r="K108" s="269">
        <f t="shared" si="12"/>
        <v>9.3276482253134951E-2</v>
      </c>
      <c r="L108" s="269">
        <f t="shared" si="12"/>
        <v>0.1019084159022563</v>
      </c>
      <c r="M108" s="269">
        <f t="shared" si="12"/>
        <v>0.10175335244857332</v>
      </c>
      <c r="N108" s="269">
        <f t="shared" si="12"/>
        <v>0.10750641333412066</v>
      </c>
      <c r="O108" s="269">
        <f t="shared" si="12"/>
        <v>0.10170780619638328</v>
      </c>
      <c r="P108" s="269">
        <f t="shared" si="12"/>
        <v>0.10006962519676844</v>
      </c>
      <c r="Q108" s="269">
        <f t="shared" si="12"/>
        <v>0.10591611289585785</v>
      </c>
      <c r="R108" s="269">
        <f t="shared" si="12"/>
        <v>0.10080545644391981</v>
      </c>
      <c r="S108" s="269">
        <f t="shared" si="12"/>
        <v>0.10240682645677786</v>
      </c>
      <c r="T108" s="269">
        <f t="shared" si="12"/>
        <v>0.10454659293791574</v>
      </c>
      <c r="U108" s="269">
        <f t="shared" si="12"/>
        <v>0.10813056856556183</v>
      </c>
      <c r="V108" s="269">
        <f t="shared" si="12"/>
        <v>0.12366147583611634</v>
      </c>
      <c r="W108" s="269">
        <f t="shared" si="12"/>
        <v>0.10563920679609809</v>
      </c>
      <c r="X108" s="269">
        <f t="shared" si="12"/>
        <v>8.6900288238345363E-2</v>
      </c>
      <c r="Y108" s="269">
        <f t="shared" si="12"/>
        <v>0.10038468859761762</v>
      </c>
      <c r="DA108" s="79"/>
    </row>
    <row r="109" spans="1:105" ht="12" customHeight="1" x14ac:dyDescent="0.25">
      <c r="A109" s="62" t="s">
        <v>181</v>
      </c>
      <c r="B109" s="270">
        <f t="shared" ref="B109:Y109" si="13">IF(B$29=0,0,B$29/B$5)</f>
        <v>7.7609580942531148E-2</v>
      </c>
      <c r="C109" s="270">
        <f t="shared" si="13"/>
        <v>7.5186163052658031E-2</v>
      </c>
      <c r="D109" s="270">
        <f t="shared" si="13"/>
        <v>7.6395436039732423E-2</v>
      </c>
      <c r="E109" s="270">
        <f t="shared" si="13"/>
        <v>6.9554888217223373E-2</v>
      </c>
      <c r="F109" s="270">
        <f t="shared" si="13"/>
        <v>7.8323842752828415E-2</v>
      </c>
      <c r="G109" s="270">
        <f t="shared" si="13"/>
        <v>8.4886269807858364E-2</v>
      </c>
      <c r="H109" s="270">
        <f t="shared" si="13"/>
        <v>8.292736792221031E-2</v>
      </c>
      <c r="I109" s="270">
        <f t="shared" si="13"/>
        <v>8.7124459248514835E-2</v>
      </c>
      <c r="J109" s="270">
        <f t="shared" si="13"/>
        <v>8.6424164655658831E-2</v>
      </c>
      <c r="K109" s="270">
        <f t="shared" si="13"/>
        <v>9.3276482253134951E-2</v>
      </c>
      <c r="L109" s="270">
        <f t="shared" si="13"/>
        <v>0.1019084159022563</v>
      </c>
      <c r="M109" s="270">
        <f t="shared" si="13"/>
        <v>0.10175335244857332</v>
      </c>
      <c r="N109" s="270">
        <f t="shared" si="13"/>
        <v>0.10750641333412066</v>
      </c>
      <c r="O109" s="270">
        <f t="shared" si="13"/>
        <v>0.10170780619638328</v>
      </c>
      <c r="P109" s="270">
        <f t="shared" si="13"/>
        <v>0.10006962519676844</v>
      </c>
      <c r="Q109" s="270">
        <f t="shared" si="13"/>
        <v>0.10591611289585785</v>
      </c>
      <c r="R109" s="270">
        <f t="shared" si="13"/>
        <v>0.10080545644391981</v>
      </c>
      <c r="S109" s="270">
        <f t="shared" si="13"/>
        <v>0.10240682645677786</v>
      </c>
      <c r="T109" s="270">
        <f t="shared" si="13"/>
        <v>0.10454659293791574</v>
      </c>
      <c r="U109" s="270">
        <f t="shared" si="13"/>
        <v>0.10813056856556183</v>
      </c>
      <c r="V109" s="270">
        <f t="shared" si="13"/>
        <v>0.12366147583611634</v>
      </c>
      <c r="W109" s="270">
        <f t="shared" si="13"/>
        <v>0.10563920679609809</v>
      </c>
      <c r="X109" s="270">
        <f t="shared" si="13"/>
        <v>8.6900288238345363E-2</v>
      </c>
      <c r="Y109" s="270">
        <f t="shared" si="13"/>
        <v>0.10038468859761762</v>
      </c>
      <c r="DA109" s="80"/>
    </row>
    <row r="110" spans="1:105" ht="12" customHeight="1" x14ac:dyDescent="0.25">
      <c r="A110" s="62" t="s">
        <v>187</v>
      </c>
      <c r="B110" s="270">
        <f t="shared" ref="B110:Y110" si="14">IF(B$34=0,0,B$34/B$5)</f>
        <v>0</v>
      </c>
      <c r="C110" s="270">
        <f t="shared" si="14"/>
        <v>0</v>
      </c>
      <c r="D110" s="270">
        <f t="shared" si="14"/>
        <v>0</v>
      </c>
      <c r="E110" s="270">
        <f t="shared" si="14"/>
        <v>0</v>
      </c>
      <c r="F110" s="270">
        <f t="shared" si="14"/>
        <v>0</v>
      </c>
      <c r="G110" s="270">
        <f t="shared" si="14"/>
        <v>0</v>
      </c>
      <c r="H110" s="270">
        <f t="shared" si="14"/>
        <v>0</v>
      </c>
      <c r="I110" s="270">
        <f t="shared" si="14"/>
        <v>0</v>
      </c>
      <c r="J110" s="270">
        <f t="shared" si="14"/>
        <v>0</v>
      </c>
      <c r="K110" s="270">
        <f t="shared" si="14"/>
        <v>0</v>
      </c>
      <c r="L110" s="270">
        <f t="shared" si="14"/>
        <v>0</v>
      </c>
      <c r="M110" s="270">
        <f t="shared" si="14"/>
        <v>0</v>
      </c>
      <c r="N110" s="270">
        <f t="shared" si="14"/>
        <v>0</v>
      </c>
      <c r="O110" s="270">
        <f t="shared" si="14"/>
        <v>0</v>
      </c>
      <c r="P110" s="270">
        <f t="shared" si="14"/>
        <v>0</v>
      </c>
      <c r="Q110" s="270">
        <f t="shared" si="14"/>
        <v>0</v>
      </c>
      <c r="R110" s="270">
        <f t="shared" si="14"/>
        <v>0</v>
      </c>
      <c r="S110" s="270">
        <f t="shared" si="14"/>
        <v>0</v>
      </c>
      <c r="T110" s="270">
        <f t="shared" si="14"/>
        <v>0</v>
      </c>
      <c r="U110" s="270">
        <f t="shared" si="14"/>
        <v>0</v>
      </c>
      <c r="V110" s="270">
        <f t="shared" si="14"/>
        <v>0</v>
      </c>
      <c r="W110" s="270">
        <f t="shared" si="14"/>
        <v>0</v>
      </c>
      <c r="X110" s="270">
        <f t="shared" si="14"/>
        <v>0</v>
      </c>
      <c r="Y110" s="270">
        <f t="shared" si="14"/>
        <v>0</v>
      </c>
      <c r="DA110" s="80"/>
    </row>
    <row r="111" spans="1:105" ht="12" customHeight="1" x14ac:dyDescent="0.25">
      <c r="A111" s="174" t="s">
        <v>189</v>
      </c>
      <c r="B111" s="269">
        <f t="shared" ref="B111:Y111" si="15">IF(B$35=0,0,B$35/B$5)</f>
        <v>9.9510123999525454E-2</v>
      </c>
      <c r="C111" s="269">
        <f t="shared" si="15"/>
        <v>6.7511499870520866E-2</v>
      </c>
      <c r="D111" s="269">
        <f t="shared" si="15"/>
        <v>6.6157946421706554E-2</v>
      </c>
      <c r="E111" s="269">
        <f t="shared" si="15"/>
        <v>6.7600642619857945E-2</v>
      </c>
      <c r="F111" s="269">
        <f t="shared" si="15"/>
        <v>6.6897182821147858E-2</v>
      </c>
      <c r="G111" s="269">
        <f t="shared" si="15"/>
        <v>6.7835682618067911E-2</v>
      </c>
      <c r="H111" s="269">
        <f t="shared" si="15"/>
        <v>5.9478814387922699E-2</v>
      </c>
      <c r="I111" s="269">
        <f t="shared" si="15"/>
        <v>6.8928180987386622E-2</v>
      </c>
      <c r="J111" s="269">
        <f t="shared" si="15"/>
        <v>6.837386431725738E-2</v>
      </c>
      <c r="K111" s="269">
        <f t="shared" si="15"/>
        <v>7.2418248750951361E-2</v>
      </c>
      <c r="L111" s="269">
        <f t="shared" si="15"/>
        <v>6.5901432523713527E-2</v>
      </c>
      <c r="M111" s="269">
        <f t="shared" si="15"/>
        <v>6.4359405066099051E-2</v>
      </c>
      <c r="N111" s="269">
        <f t="shared" si="15"/>
        <v>6.4071990440959084E-2</v>
      </c>
      <c r="O111" s="269">
        <f t="shared" si="15"/>
        <v>6.1530734701539865E-2</v>
      </c>
      <c r="P111" s="269">
        <f t="shared" si="15"/>
        <v>6.2236964878207499E-2</v>
      </c>
      <c r="Q111" s="269">
        <f t="shared" si="15"/>
        <v>6.4781992506193195E-2</v>
      </c>
      <c r="R111" s="269">
        <f t="shared" si="15"/>
        <v>6.3212888084332064E-2</v>
      </c>
      <c r="S111" s="269">
        <f t="shared" si="15"/>
        <v>6.387665100545252E-2</v>
      </c>
      <c r="T111" s="269">
        <f t="shared" si="15"/>
        <v>6.6272538921370999E-2</v>
      </c>
      <c r="U111" s="269">
        <f t="shared" si="15"/>
        <v>6.6468455798557965E-2</v>
      </c>
      <c r="V111" s="269">
        <f t="shared" si="15"/>
        <v>7.4007172605748753E-2</v>
      </c>
      <c r="W111" s="269">
        <f t="shared" si="15"/>
        <v>6.8273153949178197E-2</v>
      </c>
      <c r="X111" s="269">
        <f t="shared" si="15"/>
        <v>5.3899890171698543E-2</v>
      </c>
      <c r="Y111" s="269">
        <f t="shared" si="15"/>
        <v>6.3780468961683101E-2</v>
      </c>
      <c r="DA111" s="79"/>
    </row>
    <row r="112" spans="1:105" ht="12" customHeight="1" x14ac:dyDescent="0.25">
      <c r="A112" s="62" t="s">
        <v>190</v>
      </c>
      <c r="B112" s="270">
        <f t="shared" ref="B112:Y112" si="16">IF(B$36=0,0,B$36/B$5)</f>
        <v>2.4390218316872568E-2</v>
      </c>
      <c r="C112" s="270">
        <f t="shared" si="16"/>
        <v>2.3344748549103622E-2</v>
      </c>
      <c r="D112" s="270">
        <f t="shared" si="16"/>
        <v>2.3656721837815829E-2</v>
      </c>
      <c r="E112" s="270">
        <f t="shared" si="16"/>
        <v>2.1789392420301295E-2</v>
      </c>
      <c r="F112" s="270">
        <f t="shared" si="16"/>
        <v>2.4482111809729024E-2</v>
      </c>
      <c r="G112" s="270">
        <f t="shared" si="16"/>
        <v>2.6614039615096129E-2</v>
      </c>
      <c r="H112" s="270">
        <f t="shared" si="16"/>
        <v>2.6109775482190026E-2</v>
      </c>
      <c r="I112" s="270">
        <f t="shared" si="16"/>
        <v>2.70575748551708E-2</v>
      </c>
      <c r="J112" s="270">
        <f t="shared" si="16"/>
        <v>2.7405300648648923E-2</v>
      </c>
      <c r="K112" s="270">
        <f t="shared" si="16"/>
        <v>2.9650511944970502E-2</v>
      </c>
      <c r="L112" s="270">
        <f t="shared" si="16"/>
        <v>3.2394411002793999E-2</v>
      </c>
      <c r="M112" s="270">
        <f t="shared" si="16"/>
        <v>3.2345119791605516E-2</v>
      </c>
      <c r="N112" s="270">
        <f t="shared" si="16"/>
        <v>3.3914544889728879E-2</v>
      </c>
      <c r="O112" s="270">
        <f t="shared" si="16"/>
        <v>3.2125472705442935E-2</v>
      </c>
      <c r="P112" s="270">
        <f t="shared" si="16"/>
        <v>3.1614022809254815E-2</v>
      </c>
      <c r="Q112" s="270">
        <f t="shared" si="16"/>
        <v>3.3543779444677534E-2</v>
      </c>
      <c r="R112" s="270">
        <f t="shared" si="16"/>
        <v>3.192863215646867E-2</v>
      </c>
      <c r="S112" s="270">
        <f t="shared" si="16"/>
        <v>3.243448735191868E-2</v>
      </c>
      <c r="T112" s="270">
        <f t="shared" si="16"/>
        <v>3.3145684032441183E-2</v>
      </c>
      <c r="U112" s="270">
        <f t="shared" si="16"/>
        <v>3.4300763827922721E-2</v>
      </c>
      <c r="V112" s="270">
        <f t="shared" si="16"/>
        <v>3.9227246683886906E-2</v>
      </c>
      <c r="W112" s="270">
        <f t="shared" si="16"/>
        <v>3.3506467109946571E-2</v>
      </c>
      <c r="X112" s="270">
        <f t="shared" si="16"/>
        <v>2.7522825833242712E-2</v>
      </c>
      <c r="Y112" s="270">
        <f t="shared" si="16"/>
        <v>3.1837597080180836E-2</v>
      </c>
      <c r="DA112" s="80"/>
    </row>
    <row r="113" spans="1:105" ht="12" customHeight="1" x14ac:dyDescent="0.25">
      <c r="A113" s="62" t="s">
        <v>195</v>
      </c>
      <c r="B113" s="270">
        <f t="shared" ref="B113:Y113" si="17">IF(B$40=0,0,B$40/B$5)</f>
        <v>7.5119905682652893E-2</v>
      </c>
      <c r="C113" s="270">
        <f t="shared" si="17"/>
        <v>4.4166751321417237E-2</v>
      </c>
      <c r="D113" s="270">
        <f t="shared" si="17"/>
        <v>4.2501224583890725E-2</v>
      </c>
      <c r="E113" s="270">
        <f t="shared" si="17"/>
        <v>4.5811250199556654E-2</v>
      </c>
      <c r="F113" s="270">
        <f t="shared" si="17"/>
        <v>4.2415071011418837E-2</v>
      </c>
      <c r="G113" s="270">
        <f t="shared" si="17"/>
        <v>4.1221643002971778E-2</v>
      </c>
      <c r="H113" s="270">
        <f t="shared" si="17"/>
        <v>3.3369038905732673E-2</v>
      </c>
      <c r="I113" s="270">
        <f t="shared" si="17"/>
        <v>4.1870606132215826E-2</v>
      </c>
      <c r="J113" s="270">
        <f t="shared" si="17"/>
        <v>4.0968563668608467E-2</v>
      </c>
      <c r="K113" s="270">
        <f t="shared" si="17"/>
        <v>4.2767736805980859E-2</v>
      </c>
      <c r="L113" s="270">
        <f t="shared" si="17"/>
        <v>3.3507021520919528E-2</v>
      </c>
      <c r="M113" s="270">
        <f t="shared" si="17"/>
        <v>3.2014285274493542E-2</v>
      </c>
      <c r="N113" s="270">
        <f t="shared" si="17"/>
        <v>3.0157445551230195E-2</v>
      </c>
      <c r="O113" s="270">
        <f t="shared" si="17"/>
        <v>2.9405261996096929E-2</v>
      </c>
      <c r="P113" s="270">
        <f t="shared" si="17"/>
        <v>3.0622942068952684E-2</v>
      </c>
      <c r="Q113" s="270">
        <f t="shared" si="17"/>
        <v>3.1238213061515658E-2</v>
      </c>
      <c r="R113" s="270">
        <f t="shared" si="17"/>
        <v>3.1284255927863387E-2</v>
      </c>
      <c r="S113" s="270">
        <f t="shared" si="17"/>
        <v>3.144216365353384E-2</v>
      </c>
      <c r="T113" s="270">
        <f t="shared" si="17"/>
        <v>3.3126854888929823E-2</v>
      </c>
      <c r="U113" s="270">
        <f t="shared" si="17"/>
        <v>3.2167691970635237E-2</v>
      </c>
      <c r="V113" s="270">
        <f t="shared" si="17"/>
        <v>3.477992592186184E-2</v>
      </c>
      <c r="W113" s="270">
        <f t="shared" si="17"/>
        <v>3.4766686839231627E-2</v>
      </c>
      <c r="X113" s="270">
        <f t="shared" si="17"/>
        <v>2.6377064338455831E-2</v>
      </c>
      <c r="Y113" s="270">
        <f t="shared" si="17"/>
        <v>3.1942871881502265E-2</v>
      </c>
      <c r="DA113" s="80"/>
    </row>
    <row r="114" spans="1:105" ht="12" customHeight="1" x14ac:dyDescent="0.25">
      <c r="A114" s="103" t="s">
        <v>207</v>
      </c>
      <c r="B114" s="280">
        <f t="shared" ref="B114:Y114" si="18">IF(B$51=0,0,B$51/B$5)</f>
        <v>0</v>
      </c>
      <c r="C114" s="280">
        <f t="shared" si="18"/>
        <v>0</v>
      </c>
      <c r="D114" s="280">
        <f t="shared" si="18"/>
        <v>0</v>
      </c>
      <c r="E114" s="280">
        <f t="shared" si="18"/>
        <v>0</v>
      </c>
      <c r="F114" s="280">
        <f t="shared" si="18"/>
        <v>0</v>
      </c>
      <c r="G114" s="280">
        <f t="shared" si="18"/>
        <v>0</v>
      </c>
      <c r="H114" s="280">
        <f t="shared" si="18"/>
        <v>0</v>
      </c>
      <c r="I114" s="280">
        <f t="shared" si="18"/>
        <v>0</v>
      </c>
      <c r="J114" s="280">
        <f t="shared" si="18"/>
        <v>0</v>
      </c>
      <c r="K114" s="280">
        <f t="shared" si="18"/>
        <v>0</v>
      </c>
      <c r="L114" s="280">
        <f t="shared" si="18"/>
        <v>0</v>
      </c>
      <c r="M114" s="280">
        <f t="shared" si="18"/>
        <v>0</v>
      </c>
      <c r="N114" s="280">
        <f t="shared" si="18"/>
        <v>0</v>
      </c>
      <c r="O114" s="280">
        <f t="shared" si="18"/>
        <v>0</v>
      </c>
      <c r="P114" s="280">
        <f t="shared" si="18"/>
        <v>0</v>
      </c>
      <c r="Q114" s="280">
        <f t="shared" si="18"/>
        <v>0</v>
      </c>
      <c r="R114" s="280">
        <f t="shared" si="18"/>
        <v>0</v>
      </c>
      <c r="S114" s="280">
        <f t="shared" si="18"/>
        <v>0</v>
      </c>
      <c r="T114" s="280">
        <f t="shared" si="18"/>
        <v>0</v>
      </c>
      <c r="U114" s="280">
        <f t="shared" si="18"/>
        <v>0</v>
      </c>
      <c r="V114" s="280">
        <f t="shared" si="18"/>
        <v>0</v>
      </c>
      <c r="W114" s="280">
        <f t="shared" si="18"/>
        <v>0</v>
      </c>
      <c r="X114" s="280">
        <f t="shared" si="18"/>
        <v>0</v>
      </c>
      <c r="Y114" s="280">
        <f t="shared" si="18"/>
        <v>0</v>
      </c>
      <c r="DA114" s="104"/>
    </row>
    <row r="115" spans="1:105" ht="12" customHeight="1" x14ac:dyDescent="0.25">
      <c r="A115" s="100" t="s">
        <v>105</v>
      </c>
      <c r="B115" s="281">
        <f t="shared" ref="B115:Y115" si="19">IF(B$52=0,0,B$52/B$5)</f>
        <v>0.26791600322076259</v>
      </c>
      <c r="C115" s="281">
        <f t="shared" si="19"/>
        <v>0.2676505656493664</v>
      </c>
      <c r="D115" s="281">
        <f t="shared" si="19"/>
        <v>0.26572560985145816</v>
      </c>
      <c r="E115" s="281">
        <f t="shared" si="19"/>
        <v>0.24001909220823475</v>
      </c>
      <c r="F115" s="281">
        <f t="shared" si="19"/>
        <v>0.27486129523848796</v>
      </c>
      <c r="G115" s="281">
        <f t="shared" si="19"/>
        <v>0.2982443096841374</v>
      </c>
      <c r="H115" s="281">
        <f t="shared" si="19"/>
        <v>0.35498267532726757</v>
      </c>
      <c r="I115" s="281">
        <f t="shared" si="19"/>
        <v>0.34732792009318109</v>
      </c>
      <c r="J115" s="281">
        <f t="shared" si="19"/>
        <v>0.35457185323718171</v>
      </c>
      <c r="K115" s="281">
        <f t="shared" si="19"/>
        <v>0.32948171695014961</v>
      </c>
      <c r="L115" s="281">
        <f t="shared" si="19"/>
        <v>0.44528122845600038</v>
      </c>
      <c r="M115" s="281">
        <f t="shared" si="19"/>
        <v>0.46396972243450374</v>
      </c>
      <c r="N115" s="281">
        <f t="shared" si="19"/>
        <v>0.48168517623750062</v>
      </c>
      <c r="O115" s="281">
        <f t="shared" si="19"/>
        <v>0.49541022797029105</v>
      </c>
      <c r="P115" s="281">
        <f t="shared" si="19"/>
        <v>0.50614875035436602</v>
      </c>
      <c r="Q115" s="281">
        <f t="shared" si="19"/>
        <v>0.49007311219473165</v>
      </c>
      <c r="R115" s="281">
        <f t="shared" si="19"/>
        <v>0.49269373621958978</v>
      </c>
      <c r="S115" s="281">
        <f t="shared" si="19"/>
        <v>0.48741675740938784</v>
      </c>
      <c r="T115" s="281">
        <f t="shared" si="19"/>
        <v>0.47543973653489019</v>
      </c>
      <c r="U115" s="281">
        <f t="shared" si="19"/>
        <v>0.48414653146854142</v>
      </c>
      <c r="V115" s="281">
        <f t="shared" si="19"/>
        <v>0.43541782187746136</v>
      </c>
      <c r="W115" s="281">
        <f t="shared" si="19"/>
        <v>0.45507578290399936</v>
      </c>
      <c r="X115" s="281">
        <f t="shared" si="19"/>
        <v>0.58280480258719458</v>
      </c>
      <c r="Y115" s="281">
        <f t="shared" si="19"/>
        <v>0.49198083880803956</v>
      </c>
      <c r="DA115" s="106"/>
    </row>
    <row r="116" spans="1:105" ht="12" customHeight="1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spans="1:105" ht="12" customHeight="1" x14ac:dyDescent="0.25">
      <c r="A117" s="35" t="s">
        <v>44</v>
      </c>
      <c r="B117" s="232">
        <f t="shared" ref="B117:Y117" si="20">SUM(B$118:B$122,B$126:B$127,B$129:B$131,B$124,B$123,B132)</f>
        <v>1</v>
      </c>
      <c r="C117" s="232">
        <f t="shared" si="20"/>
        <v>1</v>
      </c>
      <c r="D117" s="232">
        <f t="shared" si="20"/>
        <v>1</v>
      </c>
      <c r="E117" s="232">
        <f t="shared" si="20"/>
        <v>1</v>
      </c>
      <c r="F117" s="232">
        <f t="shared" si="20"/>
        <v>0.99999999999999989</v>
      </c>
      <c r="G117" s="232">
        <f t="shared" si="20"/>
        <v>1</v>
      </c>
      <c r="H117" s="232">
        <f t="shared" si="20"/>
        <v>0.99999999999999989</v>
      </c>
      <c r="I117" s="232">
        <f t="shared" si="20"/>
        <v>1</v>
      </c>
      <c r="J117" s="232">
        <f t="shared" si="20"/>
        <v>1</v>
      </c>
      <c r="K117" s="232">
        <f t="shared" si="20"/>
        <v>1</v>
      </c>
      <c r="L117" s="232">
        <f t="shared" si="20"/>
        <v>1</v>
      </c>
      <c r="M117" s="232">
        <f t="shared" si="20"/>
        <v>1</v>
      </c>
      <c r="N117" s="232">
        <f t="shared" si="20"/>
        <v>1</v>
      </c>
      <c r="O117" s="232">
        <f t="shared" si="20"/>
        <v>0.99999999999999989</v>
      </c>
      <c r="P117" s="232">
        <f t="shared" si="20"/>
        <v>1</v>
      </c>
      <c r="Q117" s="232">
        <f t="shared" si="20"/>
        <v>1</v>
      </c>
      <c r="R117" s="232">
        <f t="shared" si="20"/>
        <v>1</v>
      </c>
      <c r="S117" s="232">
        <f t="shared" si="20"/>
        <v>0.99999999999999978</v>
      </c>
      <c r="T117" s="232">
        <f t="shared" si="20"/>
        <v>1</v>
      </c>
      <c r="U117" s="232">
        <f t="shared" si="20"/>
        <v>0.99999999999999978</v>
      </c>
      <c r="V117" s="232">
        <f t="shared" si="20"/>
        <v>1</v>
      </c>
      <c r="W117" s="232">
        <f t="shared" si="20"/>
        <v>0.99999999999999989</v>
      </c>
      <c r="X117" s="232">
        <f t="shared" si="20"/>
        <v>1</v>
      </c>
      <c r="Y117" s="232">
        <f t="shared" si="20"/>
        <v>1</v>
      </c>
      <c r="DA117" s="95"/>
    </row>
    <row r="118" spans="1:105" ht="12" customHeight="1" x14ac:dyDescent="0.25">
      <c r="A118" s="55" t="s">
        <v>91</v>
      </c>
      <c r="B118" s="266">
        <f t="shared" ref="B118:Y118" si="21">IF(B$55=0,0,B$55/B$54)</f>
        <v>0</v>
      </c>
      <c r="C118" s="266">
        <f t="shared" si="21"/>
        <v>0</v>
      </c>
      <c r="D118" s="266">
        <f t="shared" si="21"/>
        <v>0</v>
      </c>
      <c r="E118" s="266">
        <f t="shared" si="21"/>
        <v>0</v>
      </c>
      <c r="F118" s="266">
        <f t="shared" si="21"/>
        <v>0</v>
      </c>
      <c r="G118" s="266">
        <f t="shared" si="21"/>
        <v>0</v>
      </c>
      <c r="H118" s="266">
        <f t="shared" si="21"/>
        <v>0</v>
      </c>
      <c r="I118" s="266">
        <f t="shared" si="21"/>
        <v>0</v>
      </c>
      <c r="J118" s="266">
        <f t="shared" si="21"/>
        <v>0</v>
      </c>
      <c r="K118" s="266">
        <f t="shared" si="21"/>
        <v>0</v>
      </c>
      <c r="L118" s="266">
        <f t="shared" si="21"/>
        <v>0</v>
      </c>
      <c r="M118" s="266">
        <f t="shared" si="21"/>
        <v>0</v>
      </c>
      <c r="N118" s="266">
        <f t="shared" si="21"/>
        <v>0</v>
      </c>
      <c r="O118" s="266">
        <f t="shared" si="21"/>
        <v>0</v>
      </c>
      <c r="P118" s="266">
        <f t="shared" si="21"/>
        <v>0</v>
      </c>
      <c r="Q118" s="266">
        <f t="shared" si="21"/>
        <v>0</v>
      </c>
      <c r="R118" s="266">
        <f t="shared" si="21"/>
        <v>0</v>
      </c>
      <c r="S118" s="266">
        <f t="shared" si="21"/>
        <v>0</v>
      </c>
      <c r="T118" s="266">
        <f t="shared" si="21"/>
        <v>0</v>
      </c>
      <c r="U118" s="266">
        <f t="shared" si="21"/>
        <v>0</v>
      </c>
      <c r="V118" s="266">
        <f t="shared" si="21"/>
        <v>0</v>
      </c>
      <c r="W118" s="266">
        <f t="shared" si="21"/>
        <v>0</v>
      </c>
      <c r="X118" s="266">
        <f t="shared" si="21"/>
        <v>0</v>
      </c>
      <c r="Y118" s="266">
        <f t="shared" si="21"/>
        <v>0</v>
      </c>
      <c r="DA118" s="76"/>
    </row>
    <row r="119" spans="1:105" ht="12" customHeight="1" x14ac:dyDescent="0.25">
      <c r="A119" s="173" t="s">
        <v>92</v>
      </c>
      <c r="B119" s="267">
        <f t="shared" ref="B119:Y119" si="22">IF(B$56=0,0,B$56/B$54)</f>
        <v>0</v>
      </c>
      <c r="C119" s="267">
        <f t="shared" si="22"/>
        <v>0</v>
      </c>
      <c r="D119" s="267">
        <f t="shared" si="22"/>
        <v>0</v>
      </c>
      <c r="E119" s="267">
        <f t="shared" si="22"/>
        <v>0</v>
      </c>
      <c r="F119" s="267">
        <f t="shared" si="22"/>
        <v>0</v>
      </c>
      <c r="G119" s="267">
        <f t="shared" si="22"/>
        <v>0</v>
      </c>
      <c r="H119" s="267">
        <f t="shared" si="22"/>
        <v>0</v>
      </c>
      <c r="I119" s="267">
        <f t="shared" si="22"/>
        <v>0</v>
      </c>
      <c r="J119" s="267">
        <f t="shared" si="22"/>
        <v>0</v>
      </c>
      <c r="K119" s="267">
        <f t="shared" si="22"/>
        <v>0</v>
      </c>
      <c r="L119" s="267">
        <f t="shared" si="22"/>
        <v>0</v>
      </c>
      <c r="M119" s="267">
        <f t="shared" si="22"/>
        <v>0</v>
      </c>
      <c r="N119" s="267">
        <f t="shared" si="22"/>
        <v>0</v>
      </c>
      <c r="O119" s="267">
        <f t="shared" si="22"/>
        <v>0</v>
      </c>
      <c r="P119" s="267">
        <f t="shared" si="22"/>
        <v>0</v>
      </c>
      <c r="Q119" s="267">
        <f t="shared" si="22"/>
        <v>0</v>
      </c>
      <c r="R119" s="267">
        <f t="shared" si="22"/>
        <v>0</v>
      </c>
      <c r="S119" s="267">
        <f t="shared" si="22"/>
        <v>0</v>
      </c>
      <c r="T119" s="267">
        <f t="shared" si="22"/>
        <v>0</v>
      </c>
      <c r="U119" s="267">
        <f t="shared" si="22"/>
        <v>0</v>
      </c>
      <c r="V119" s="267">
        <f t="shared" si="22"/>
        <v>0</v>
      </c>
      <c r="W119" s="267">
        <f t="shared" si="22"/>
        <v>0</v>
      </c>
      <c r="X119" s="267">
        <f t="shared" si="22"/>
        <v>0</v>
      </c>
      <c r="Y119" s="267">
        <f t="shared" si="22"/>
        <v>0</v>
      </c>
      <c r="DA119" s="77"/>
    </row>
    <row r="120" spans="1:105" ht="12" customHeight="1" x14ac:dyDescent="0.25">
      <c r="A120" s="173" t="s">
        <v>93</v>
      </c>
      <c r="B120" s="267">
        <f t="shared" ref="B120:Y120" si="23">IF(B$57=0,0,B$57/B$54)</f>
        <v>0</v>
      </c>
      <c r="C120" s="267">
        <f t="shared" si="23"/>
        <v>0</v>
      </c>
      <c r="D120" s="267">
        <f t="shared" si="23"/>
        <v>0</v>
      </c>
      <c r="E120" s="267">
        <f t="shared" si="23"/>
        <v>0</v>
      </c>
      <c r="F120" s="267">
        <f t="shared" si="23"/>
        <v>0</v>
      </c>
      <c r="G120" s="267">
        <f t="shared" si="23"/>
        <v>0</v>
      </c>
      <c r="H120" s="267">
        <f t="shared" si="23"/>
        <v>0</v>
      </c>
      <c r="I120" s="267">
        <f t="shared" si="23"/>
        <v>0</v>
      </c>
      <c r="J120" s="267">
        <f t="shared" si="23"/>
        <v>0</v>
      </c>
      <c r="K120" s="267">
        <f t="shared" si="23"/>
        <v>0</v>
      </c>
      <c r="L120" s="267">
        <f t="shared" si="23"/>
        <v>0</v>
      </c>
      <c r="M120" s="267">
        <f t="shared" si="23"/>
        <v>0</v>
      </c>
      <c r="N120" s="267">
        <f t="shared" si="23"/>
        <v>0</v>
      </c>
      <c r="O120" s="267">
        <f t="shared" si="23"/>
        <v>0</v>
      </c>
      <c r="P120" s="267">
        <f t="shared" si="23"/>
        <v>0</v>
      </c>
      <c r="Q120" s="267">
        <f t="shared" si="23"/>
        <v>0</v>
      </c>
      <c r="R120" s="267">
        <f t="shared" si="23"/>
        <v>0</v>
      </c>
      <c r="S120" s="267">
        <f t="shared" si="23"/>
        <v>0</v>
      </c>
      <c r="T120" s="267">
        <f t="shared" si="23"/>
        <v>0</v>
      </c>
      <c r="U120" s="267">
        <f t="shared" si="23"/>
        <v>0</v>
      </c>
      <c r="V120" s="267">
        <f t="shared" si="23"/>
        <v>0</v>
      </c>
      <c r="W120" s="267">
        <f t="shared" si="23"/>
        <v>0</v>
      </c>
      <c r="X120" s="267">
        <f t="shared" si="23"/>
        <v>0</v>
      </c>
      <c r="Y120" s="267">
        <f t="shared" si="23"/>
        <v>0</v>
      </c>
      <c r="DA120" s="77"/>
    </row>
    <row r="121" spans="1:105" ht="12" customHeight="1" x14ac:dyDescent="0.25">
      <c r="A121" s="173" t="s">
        <v>94</v>
      </c>
      <c r="B121" s="267">
        <f t="shared" ref="B121:Y121" si="24">IF(B$58=0,0,B$58/B$54)</f>
        <v>0</v>
      </c>
      <c r="C121" s="267">
        <f t="shared" si="24"/>
        <v>0</v>
      </c>
      <c r="D121" s="267">
        <f t="shared" si="24"/>
        <v>0</v>
      </c>
      <c r="E121" s="267">
        <f t="shared" si="24"/>
        <v>0</v>
      </c>
      <c r="F121" s="267">
        <f t="shared" si="24"/>
        <v>0</v>
      </c>
      <c r="G121" s="267">
        <f t="shared" si="24"/>
        <v>0</v>
      </c>
      <c r="H121" s="267">
        <f t="shared" si="24"/>
        <v>0</v>
      </c>
      <c r="I121" s="267">
        <f t="shared" si="24"/>
        <v>0</v>
      </c>
      <c r="J121" s="267">
        <f t="shared" si="24"/>
        <v>0</v>
      </c>
      <c r="K121" s="267">
        <f t="shared" si="24"/>
        <v>0</v>
      </c>
      <c r="L121" s="267">
        <f t="shared" si="24"/>
        <v>0</v>
      </c>
      <c r="M121" s="267">
        <f t="shared" si="24"/>
        <v>0</v>
      </c>
      <c r="N121" s="267">
        <f t="shared" si="24"/>
        <v>0</v>
      </c>
      <c r="O121" s="267">
        <f t="shared" si="24"/>
        <v>0</v>
      </c>
      <c r="P121" s="267">
        <f t="shared" si="24"/>
        <v>0</v>
      </c>
      <c r="Q121" s="267">
        <f t="shared" si="24"/>
        <v>0</v>
      </c>
      <c r="R121" s="267">
        <f t="shared" si="24"/>
        <v>0</v>
      </c>
      <c r="S121" s="267">
        <f t="shared" si="24"/>
        <v>0</v>
      </c>
      <c r="T121" s="267">
        <f t="shared" si="24"/>
        <v>0</v>
      </c>
      <c r="U121" s="267">
        <f t="shared" si="24"/>
        <v>0</v>
      </c>
      <c r="V121" s="267">
        <f t="shared" si="24"/>
        <v>0</v>
      </c>
      <c r="W121" s="267">
        <f t="shared" si="24"/>
        <v>0</v>
      </c>
      <c r="X121" s="267">
        <f t="shared" si="24"/>
        <v>0</v>
      </c>
      <c r="Y121" s="267">
        <f t="shared" si="24"/>
        <v>0</v>
      </c>
      <c r="DA121" s="77"/>
    </row>
    <row r="122" spans="1:105" ht="12" customHeight="1" x14ac:dyDescent="0.25">
      <c r="A122" s="56" t="s">
        <v>95</v>
      </c>
      <c r="B122" s="268">
        <f t="shared" ref="B122:Y122" si="25">IF(B$59=0,0,B$59/B$54)</f>
        <v>1.2842523821790955E-3</v>
      </c>
      <c r="C122" s="268">
        <f t="shared" si="25"/>
        <v>1.3117096973359525E-3</v>
      </c>
      <c r="D122" s="268">
        <f t="shared" si="25"/>
        <v>1.3313759698435213E-3</v>
      </c>
      <c r="E122" s="268">
        <f t="shared" si="25"/>
        <v>1.239421934265285E-3</v>
      </c>
      <c r="F122" s="268">
        <f t="shared" si="25"/>
        <v>1.3629218360306573E-3</v>
      </c>
      <c r="G122" s="268">
        <f t="shared" si="25"/>
        <v>1.4544908940148224E-3</v>
      </c>
      <c r="H122" s="268">
        <f t="shared" si="25"/>
        <v>1.4597588233913393E-3</v>
      </c>
      <c r="I122" s="268">
        <f t="shared" si="25"/>
        <v>1.4579342784104175E-3</v>
      </c>
      <c r="J122" s="268">
        <f t="shared" si="25"/>
        <v>1.4929942608863528E-3</v>
      </c>
      <c r="K122" s="268">
        <f t="shared" si="25"/>
        <v>1.537958858772252E-3</v>
      </c>
      <c r="L122" s="268">
        <f t="shared" si="25"/>
        <v>1.6464818597757471E-3</v>
      </c>
      <c r="M122" s="268">
        <f t="shared" si="25"/>
        <v>1.6560870871178035E-3</v>
      </c>
      <c r="N122" s="268">
        <f t="shared" si="25"/>
        <v>1.6823306762496174E-3</v>
      </c>
      <c r="O122" s="268">
        <f t="shared" si="25"/>
        <v>1.6185314755666337E-3</v>
      </c>
      <c r="P122" s="268">
        <f t="shared" si="25"/>
        <v>1.5382828055298962E-3</v>
      </c>
      <c r="Q122" s="268">
        <f t="shared" si="25"/>
        <v>1.5195929673740706E-3</v>
      </c>
      <c r="R122" s="268">
        <f t="shared" si="25"/>
        <v>1.4147552912499579E-3</v>
      </c>
      <c r="S122" s="268">
        <f t="shared" si="25"/>
        <v>1.4079719356436266E-3</v>
      </c>
      <c r="T122" s="268">
        <f t="shared" si="25"/>
        <v>1.4402899789955246E-3</v>
      </c>
      <c r="U122" s="268">
        <f t="shared" si="25"/>
        <v>1.4606451860213578E-3</v>
      </c>
      <c r="V122" s="268">
        <f t="shared" si="25"/>
        <v>1.516887916989349E-3</v>
      </c>
      <c r="W122" s="268">
        <f t="shared" si="25"/>
        <v>1.5562079523762527E-3</v>
      </c>
      <c r="X122" s="268">
        <f t="shared" si="25"/>
        <v>1.5912261915462128E-3</v>
      </c>
      <c r="Y122" s="268">
        <f t="shared" si="25"/>
        <v>1.6437607626223296E-3</v>
      </c>
      <c r="DA122" s="78"/>
    </row>
    <row r="123" spans="1:105" ht="12" customHeight="1" x14ac:dyDescent="0.25">
      <c r="A123" s="174" t="s">
        <v>220</v>
      </c>
      <c r="B123" s="269">
        <f t="shared" ref="B123:Y123" si="26">IF(B$65=0,0,B$65/B$54)</f>
        <v>0.36811361400567327</v>
      </c>
      <c r="C123" s="269">
        <f t="shared" si="26"/>
        <v>0.41529425790103569</v>
      </c>
      <c r="D123" s="269">
        <f t="shared" si="26"/>
        <v>0.41401518702034945</v>
      </c>
      <c r="E123" s="269">
        <f t="shared" si="26"/>
        <v>0.444749708722182</v>
      </c>
      <c r="F123" s="269">
        <f t="shared" si="26"/>
        <v>0.40555164170753821</v>
      </c>
      <c r="G123" s="269">
        <f t="shared" si="26"/>
        <v>0.37593492050196498</v>
      </c>
      <c r="H123" s="269">
        <f t="shared" si="26"/>
        <v>0.36709255691504655</v>
      </c>
      <c r="I123" s="269">
        <f t="shared" si="26"/>
        <v>0.35098161474353473</v>
      </c>
      <c r="J123" s="269">
        <f t="shared" si="26"/>
        <v>0.34757781652087033</v>
      </c>
      <c r="K123" s="269">
        <f t="shared" si="26"/>
        <v>0.34592542691822387</v>
      </c>
      <c r="L123" s="269">
        <f t="shared" si="26"/>
        <v>0.27374448914910537</v>
      </c>
      <c r="M123" s="269">
        <f t="shared" si="26"/>
        <v>0.26444961785602594</v>
      </c>
      <c r="N123" s="269">
        <f t="shared" si="26"/>
        <v>0.24530438379958211</v>
      </c>
      <c r="O123" s="269">
        <f t="shared" si="26"/>
        <v>0.24685826371097797</v>
      </c>
      <c r="P123" s="269">
        <f t="shared" si="26"/>
        <v>0.24194548358702014</v>
      </c>
      <c r="Q123" s="269">
        <f t="shared" si="26"/>
        <v>0.23941154824750541</v>
      </c>
      <c r="R123" s="269">
        <f t="shared" si="26"/>
        <v>0.24782321410677263</v>
      </c>
      <c r="S123" s="269">
        <f t="shared" si="26"/>
        <v>0.24753255321428094</v>
      </c>
      <c r="T123" s="269">
        <f t="shared" si="26"/>
        <v>0.24871455158855463</v>
      </c>
      <c r="U123" s="269">
        <f t="shared" si="26"/>
        <v>0.23537109181240604</v>
      </c>
      <c r="V123" s="269">
        <f t="shared" si="26"/>
        <v>0.23246655865082538</v>
      </c>
      <c r="W123" s="269">
        <f t="shared" si="26"/>
        <v>0.25451147856423106</v>
      </c>
      <c r="X123" s="269">
        <f t="shared" si="26"/>
        <v>0.22466429744666674</v>
      </c>
      <c r="Y123" s="269">
        <f t="shared" si="26"/>
        <v>0.24806952046336933</v>
      </c>
      <c r="DA123" s="79"/>
    </row>
    <row r="124" spans="1:105" ht="12" customHeight="1" x14ac:dyDescent="0.25">
      <c r="A124" s="174" t="s">
        <v>226</v>
      </c>
      <c r="B124" s="269">
        <f t="shared" ref="B124:Y124" si="27">IF(B$71=0,0,B$71/B$54)</f>
        <v>0</v>
      </c>
      <c r="C124" s="269">
        <f t="shared" si="27"/>
        <v>0</v>
      </c>
      <c r="D124" s="269">
        <f t="shared" si="27"/>
        <v>0</v>
      </c>
      <c r="E124" s="269">
        <f t="shared" si="27"/>
        <v>0</v>
      </c>
      <c r="F124" s="269">
        <f t="shared" si="27"/>
        <v>0</v>
      </c>
      <c r="G124" s="269">
        <f t="shared" si="27"/>
        <v>0</v>
      </c>
      <c r="H124" s="269">
        <f t="shared" si="27"/>
        <v>0</v>
      </c>
      <c r="I124" s="269">
        <f t="shared" si="27"/>
        <v>0</v>
      </c>
      <c r="J124" s="269">
        <f t="shared" si="27"/>
        <v>0</v>
      </c>
      <c r="K124" s="269">
        <f t="shared" si="27"/>
        <v>0</v>
      </c>
      <c r="L124" s="269">
        <f t="shared" si="27"/>
        <v>0</v>
      </c>
      <c r="M124" s="269">
        <f t="shared" si="27"/>
        <v>0</v>
      </c>
      <c r="N124" s="269">
        <f t="shared" si="27"/>
        <v>0</v>
      </c>
      <c r="O124" s="269">
        <f t="shared" si="27"/>
        <v>0</v>
      </c>
      <c r="P124" s="269">
        <f t="shared" si="27"/>
        <v>0</v>
      </c>
      <c r="Q124" s="269">
        <f t="shared" si="27"/>
        <v>0</v>
      </c>
      <c r="R124" s="269">
        <f t="shared" si="27"/>
        <v>0</v>
      </c>
      <c r="S124" s="269">
        <f t="shared" si="27"/>
        <v>0</v>
      </c>
      <c r="T124" s="269">
        <f t="shared" si="27"/>
        <v>0</v>
      </c>
      <c r="U124" s="269">
        <f t="shared" si="27"/>
        <v>0</v>
      </c>
      <c r="V124" s="269">
        <f t="shared" si="27"/>
        <v>0</v>
      </c>
      <c r="W124" s="269">
        <f t="shared" si="27"/>
        <v>0</v>
      </c>
      <c r="X124" s="269">
        <f t="shared" si="27"/>
        <v>0</v>
      </c>
      <c r="Y124" s="269">
        <f t="shared" si="27"/>
        <v>0</v>
      </c>
      <c r="DA124" s="79"/>
    </row>
    <row r="125" spans="1:105" ht="12" customHeight="1" x14ac:dyDescent="0.25">
      <c r="A125" s="174" t="s">
        <v>179</v>
      </c>
      <c r="B125" s="269">
        <f t="shared" ref="B125:Y125" si="28">IF(B$72=0,0,B$72/B$54)</f>
        <v>0.32010594463780695</v>
      </c>
      <c r="C125" s="269">
        <f t="shared" si="28"/>
        <v>0.33092544363996657</v>
      </c>
      <c r="D125" s="269">
        <f t="shared" si="28"/>
        <v>0.33678851537800658</v>
      </c>
      <c r="E125" s="269">
        <f t="shared" si="28"/>
        <v>0.30991701676265943</v>
      </c>
      <c r="F125" s="269">
        <f t="shared" si="28"/>
        <v>0.34155430856852931</v>
      </c>
      <c r="G125" s="269">
        <f t="shared" si="28"/>
        <v>0.36339702367464005</v>
      </c>
      <c r="H125" s="269">
        <f t="shared" si="28"/>
        <v>0.36317802423385054</v>
      </c>
      <c r="I125" s="269">
        <f t="shared" si="28"/>
        <v>0.3677332353767559</v>
      </c>
      <c r="J125" s="269">
        <f t="shared" si="28"/>
        <v>0.36880981195001888</v>
      </c>
      <c r="K125" s="269">
        <f t="shared" si="28"/>
        <v>0.37899055737349863</v>
      </c>
      <c r="L125" s="269">
        <f t="shared" si="28"/>
        <v>0.42098001785757855</v>
      </c>
      <c r="M125" s="269">
        <f t="shared" si="28"/>
        <v>0.4253090293960996</v>
      </c>
      <c r="N125" s="269">
        <f t="shared" si="28"/>
        <v>0.44242204609284763</v>
      </c>
      <c r="O125" s="269">
        <f t="shared" si="28"/>
        <v>0.43250525714364096</v>
      </c>
      <c r="P125" s="269">
        <f t="shared" si="28"/>
        <v>0.4302491938637622</v>
      </c>
      <c r="Q125" s="269">
        <f t="shared" si="28"/>
        <v>0.44087277987286028</v>
      </c>
      <c r="R125" s="269">
        <f t="shared" si="28"/>
        <v>0.42958945515414798</v>
      </c>
      <c r="S125" s="269">
        <f t="shared" si="28"/>
        <v>0.43288018034717296</v>
      </c>
      <c r="T125" s="269">
        <f t="shared" si="28"/>
        <v>0.43522411605344741</v>
      </c>
      <c r="U125" s="269">
        <f t="shared" si="28"/>
        <v>0.44834395724013498</v>
      </c>
      <c r="V125" s="269">
        <f t="shared" si="28"/>
        <v>0.47016371010433383</v>
      </c>
      <c r="W125" s="269">
        <f t="shared" si="28"/>
        <v>0.43523654783683452</v>
      </c>
      <c r="X125" s="269">
        <f t="shared" si="28"/>
        <v>0.41294026605393291</v>
      </c>
      <c r="Y125" s="269">
        <f t="shared" si="28"/>
        <v>0.42809111215085549</v>
      </c>
      <c r="DA125" s="79"/>
    </row>
    <row r="126" spans="1:105" ht="12" customHeight="1" x14ac:dyDescent="0.25">
      <c r="A126" s="62" t="s">
        <v>181</v>
      </c>
      <c r="B126" s="270">
        <f t="shared" ref="B126:Y126" si="29">IF(B$73=0,0,B$73/B$54)</f>
        <v>0.32010594463780695</v>
      </c>
      <c r="C126" s="270">
        <f t="shared" si="29"/>
        <v>0.33092544363996657</v>
      </c>
      <c r="D126" s="270">
        <f t="shared" si="29"/>
        <v>0.33678851537800658</v>
      </c>
      <c r="E126" s="270">
        <f t="shared" si="29"/>
        <v>0.30991701676265943</v>
      </c>
      <c r="F126" s="270">
        <f t="shared" si="29"/>
        <v>0.34155430856852931</v>
      </c>
      <c r="G126" s="270">
        <f t="shared" si="29"/>
        <v>0.36339702367464005</v>
      </c>
      <c r="H126" s="270">
        <f t="shared" si="29"/>
        <v>0.36317802423385054</v>
      </c>
      <c r="I126" s="270">
        <f t="shared" si="29"/>
        <v>0.3677332353767559</v>
      </c>
      <c r="J126" s="270">
        <f t="shared" si="29"/>
        <v>0.36880981195001888</v>
      </c>
      <c r="K126" s="270">
        <f t="shared" si="29"/>
        <v>0.37899055737349863</v>
      </c>
      <c r="L126" s="270">
        <f t="shared" si="29"/>
        <v>0.42098001785757855</v>
      </c>
      <c r="M126" s="270">
        <f t="shared" si="29"/>
        <v>0.4253090293960996</v>
      </c>
      <c r="N126" s="270">
        <f t="shared" si="29"/>
        <v>0.44242204609284763</v>
      </c>
      <c r="O126" s="270">
        <f t="shared" si="29"/>
        <v>0.43250525714364096</v>
      </c>
      <c r="P126" s="270">
        <f t="shared" si="29"/>
        <v>0.4302491938637622</v>
      </c>
      <c r="Q126" s="270">
        <f t="shared" si="29"/>
        <v>0.44087277987286028</v>
      </c>
      <c r="R126" s="270">
        <f t="shared" si="29"/>
        <v>0.42958945515414798</v>
      </c>
      <c r="S126" s="270">
        <f t="shared" si="29"/>
        <v>0.43288018034717296</v>
      </c>
      <c r="T126" s="270">
        <f t="shared" si="29"/>
        <v>0.43522411605344741</v>
      </c>
      <c r="U126" s="270">
        <f t="shared" si="29"/>
        <v>0.44834395724013498</v>
      </c>
      <c r="V126" s="270">
        <f t="shared" si="29"/>
        <v>0.47016371010433383</v>
      </c>
      <c r="W126" s="270">
        <f t="shared" si="29"/>
        <v>0.43523654783683452</v>
      </c>
      <c r="X126" s="270">
        <f t="shared" si="29"/>
        <v>0.41294026605393291</v>
      </c>
      <c r="Y126" s="270">
        <f t="shared" si="29"/>
        <v>0.42809111215085549</v>
      </c>
      <c r="DA126" s="80"/>
    </row>
    <row r="127" spans="1:105" ht="12" customHeight="1" x14ac:dyDescent="0.25">
      <c r="A127" s="62" t="s">
        <v>187</v>
      </c>
      <c r="B127" s="270">
        <f t="shared" ref="B127:Y127" si="30">IF(B$78=0,0,B$78/B$54)</f>
        <v>0</v>
      </c>
      <c r="C127" s="270">
        <f t="shared" si="30"/>
        <v>0</v>
      </c>
      <c r="D127" s="270">
        <f t="shared" si="30"/>
        <v>0</v>
      </c>
      <c r="E127" s="270">
        <f t="shared" si="30"/>
        <v>0</v>
      </c>
      <c r="F127" s="270">
        <f t="shared" si="30"/>
        <v>0</v>
      </c>
      <c r="G127" s="270">
        <f t="shared" si="30"/>
        <v>0</v>
      </c>
      <c r="H127" s="270">
        <f t="shared" si="30"/>
        <v>0</v>
      </c>
      <c r="I127" s="270">
        <f t="shared" si="30"/>
        <v>0</v>
      </c>
      <c r="J127" s="270">
        <f t="shared" si="30"/>
        <v>0</v>
      </c>
      <c r="K127" s="270">
        <f t="shared" si="30"/>
        <v>0</v>
      </c>
      <c r="L127" s="270">
        <f t="shared" si="30"/>
        <v>0</v>
      </c>
      <c r="M127" s="270">
        <f t="shared" si="30"/>
        <v>0</v>
      </c>
      <c r="N127" s="270">
        <f t="shared" si="30"/>
        <v>0</v>
      </c>
      <c r="O127" s="270">
        <f t="shared" si="30"/>
        <v>0</v>
      </c>
      <c r="P127" s="270">
        <f t="shared" si="30"/>
        <v>0</v>
      </c>
      <c r="Q127" s="270">
        <f t="shared" si="30"/>
        <v>0</v>
      </c>
      <c r="R127" s="270">
        <f t="shared" si="30"/>
        <v>0</v>
      </c>
      <c r="S127" s="270">
        <f t="shared" si="30"/>
        <v>0</v>
      </c>
      <c r="T127" s="270">
        <f t="shared" si="30"/>
        <v>0</v>
      </c>
      <c r="U127" s="270">
        <f t="shared" si="30"/>
        <v>0</v>
      </c>
      <c r="V127" s="270">
        <f t="shared" si="30"/>
        <v>0</v>
      </c>
      <c r="W127" s="270">
        <f t="shared" si="30"/>
        <v>0</v>
      </c>
      <c r="X127" s="270">
        <f t="shared" si="30"/>
        <v>0</v>
      </c>
      <c r="Y127" s="270">
        <f t="shared" si="30"/>
        <v>0</v>
      </c>
      <c r="DA127" s="80"/>
    </row>
    <row r="128" spans="1:105" ht="12" customHeight="1" x14ac:dyDescent="0.25">
      <c r="A128" s="174" t="s">
        <v>189</v>
      </c>
      <c r="B128" s="269">
        <f t="shared" ref="B128:Y128" si="31">IF(B$79=0,0,B$79/B$54)</f>
        <v>0.22405531110611951</v>
      </c>
      <c r="C128" s="269">
        <f t="shared" si="31"/>
        <v>0.16221072628928204</v>
      </c>
      <c r="D128" s="269">
        <f t="shared" si="31"/>
        <v>0.15921407209809513</v>
      </c>
      <c r="E128" s="269">
        <f t="shared" si="31"/>
        <v>0.16442890513506547</v>
      </c>
      <c r="F128" s="269">
        <f t="shared" si="31"/>
        <v>0.15925137291869973</v>
      </c>
      <c r="G128" s="269">
        <f t="shared" si="31"/>
        <v>0.15853008432391383</v>
      </c>
      <c r="H128" s="269">
        <f t="shared" si="31"/>
        <v>0.14219802288606123</v>
      </c>
      <c r="I128" s="269">
        <f t="shared" si="31"/>
        <v>0.15881780136713816</v>
      </c>
      <c r="J128" s="269">
        <f t="shared" si="31"/>
        <v>0.15928210138917498</v>
      </c>
      <c r="K128" s="269">
        <f t="shared" si="31"/>
        <v>0.16062525251930637</v>
      </c>
      <c r="L128" s="269">
        <f t="shared" si="31"/>
        <v>0.14861267831809968</v>
      </c>
      <c r="M128" s="269">
        <f t="shared" si="31"/>
        <v>0.1468511905407334</v>
      </c>
      <c r="N128" s="269">
        <f t="shared" si="31"/>
        <v>0.14393956220758833</v>
      </c>
      <c r="O128" s="269">
        <f t="shared" si="31"/>
        <v>0.1428363616822606</v>
      </c>
      <c r="P128" s="269">
        <f t="shared" si="31"/>
        <v>0.14607495862368386</v>
      </c>
      <c r="Q128" s="269">
        <f t="shared" si="31"/>
        <v>0.14720248039499359</v>
      </c>
      <c r="R128" s="269">
        <f t="shared" si="31"/>
        <v>0.1470566876783167</v>
      </c>
      <c r="S128" s="269">
        <f t="shared" si="31"/>
        <v>0.14739763224297514</v>
      </c>
      <c r="T128" s="269">
        <f t="shared" si="31"/>
        <v>0.15060737921844636</v>
      </c>
      <c r="U128" s="269">
        <f t="shared" si="31"/>
        <v>0.15044854713134773</v>
      </c>
      <c r="V128" s="269">
        <f t="shared" si="31"/>
        <v>0.1536024230888379</v>
      </c>
      <c r="W128" s="269">
        <f t="shared" si="31"/>
        <v>0.15355351630155992</v>
      </c>
      <c r="X128" s="269">
        <f t="shared" si="31"/>
        <v>0.13981812416518979</v>
      </c>
      <c r="Y128" s="269">
        <f t="shared" si="31"/>
        <v>0.14847933645013087</v>
      </c>
      <c r="DA128" s="79"/>
    </row>
    <row r="129" spans="1:105" ht="12" customHeight="1" x14ac:dyDescent="0.25">
      <c r="A129" s="62" t="s">
        <v>190</v>
      </c>
      <c r="B129" s="270">
        <f t="shared" ref="B129:Y129" si="32">IF(B$80=0,0,B$80/B$54)</f>
        <v>5.4916602786658317E-2</v>
      </c>
      <c r="C129" s="270">
        <f t="shared" si="32"/>
        <v>5.6090719721133962E-2</v>
      </c>
      <c r="D129" s="270">
        <f t="shared" si="32"/>
        <v>5.693167971511881E-2</v>
      </c>
      <c r="E129" s="270">
        <f t="shared" si="32"/>
        <v>5.2999584033184485E-2</v>
      </c>
      <c r="F129" s="270">
        <f t="shared" si="32"/>
        <v>5.8280629366292927E-2</v>
      </c>
      <c r="G129" s="270">
        <f t="shared" si="32"/>
        <v>6.2196262815484848E-2</v>
      </c>
      <c r="H129" s="270">
        <f t="shared" si="32"/>
        <v>6.2421527560244348E-2</v>
      </c>
      <c r="I129" s="270">
        <f t="shared" si="32"/>
        <v>6.2343507216755752E-2</v>
      </c>
      <c r="J129" s="270">
        <f t="shared" si="32"/>
        <v>6.384272587350541E-2</v>
      </c>
      <c r="K129" s="270">
        <f t="shared" si="32"/>
        <v>6.5765481085663893E-2</v>
      </c>
      <c r="L129" s="270">
        <f t="shared" si="32"/>
        <v>7.305182903164073E-2</v>
      </c>
      <c r="M129" s="270">
        <f t="shared" si="32"/>
        <v>7.3803033833230683E-2</v>
      </c>
      <c r="N129" s="270">
        <f t="shared" si="32"/>
        <v>7.6189996756780981E-2</v>
      </c>
      <c r="O129" s="270">
        <f t="shared" si="32"/>
        <v>7.4575505409224391E-2</v>
      </c>
      <c r="P129" s="270">
        <f t="shared" si="32"/>
        <v>7.4200550795289644E-2</v>
      </c>
      <c r="Q129" s="270">
        <f t="shared" si="32"/>
        <v>7.6220680239297706E-2</v>
      </c>
      <c r="R129" s="270">
        <f t="shared" si="32"/>
        <v>7.4277873220499988E-2</v>
      </c>
      <c r="S129" s="270">
        <f t="shared" si="32"/>
        <v>7.4843727143419705E-2</v>
      </c>
      <c r="T129" s="270">
        <f t="shared" si="32"/>
        <v>7.5325084654617E-2</v>
      </c>
      <c r="U129" s="270">
        <f t="shared" si="32"/>
        <v>7.7638332670854834E-2</v>
      </c>
      <c r="V129" s="270">
        <f t="shared" si="32"/>
        <v>8.1416434780546665E-2</v>
      </c>
      <c r="W129" s="270">
        <f t="shared" si="32"/>
        <v>7.5359574678573765E-2</v>
      </c>
      <c r="X129" s="270">
        <f t="shared" si="32"/>
        <v>7.1395133969119035E-2</v>
      </c>
      <c r="Y129" s="270">
        <f t="shared" si="32"/>
        <v>7.4117129672906762E-2</v>
      </c>
      <c r="DA129" s="80"/>
    </row>
    <row r="130" spans="1:105" ht="12" customHeight="1" x14ac:dyDescent="0.25">
      <c r="A130" s="62" t="s">
        <v>195</v>
      </c>
      <c r="B130" s="270">
        <f t="shared" ref="B130:Y130" si="33">IF(B$84=0,0,B$84/B$54)</f>
        <v>0.16913870831946118</v>
      </c>
      <c r="C130" s="270">
        <f t="shared" si="33"/>
        <v>0.10612000656814806</v>
      </c>
      <c r="D130" s="270">
        <f t="shared" si="33"/>
        <v>0.10228239238297632</v>
      </c>
      <c r="E130" s="270">
        <f t="shared" si="33"/>
        <v>0.11142932110188099</v>
      </c>
      <c r="F130" s="270">
        <f t="shared" si="33"/>
        <v>0.1009707435524068</v>
      </c>
      <c r="G130" s="270">
        <f t="shared" si="33"/>
        <v>9.6333821508428966E-2</v>
      </c>
      <c r="H130" s="270">
        <f t="shared" si="33"/>
        <v>7.9776495325816876E-2</v>
      </c>
      <c r="I130" s="270">
        <f t="shared" si="33"/>
        <v>9.6474294150382403E-2</v>
      </c>
      <c r="J130" s="270">
        <f t="shared" si="33"/>
        <v>9.5439375515669556E-2</v>
      </c>
      <c r="K130" s="270">
        <f t="shared" si="33"/>
        <v>9.4859771433642492E-2</v>
      </c>
      <c r="L130" s="270">
        <f t="shared" si="33"/>
        <v>7.5560849286458967E-2</v>
      </c>
      <c r="M130" s="270">
        <f t="shared" si="33"/>
        <v>7.3048156707502698E-2</v>
      </c>
      <c r="N130" s="270">
        <f t="shared" si="33"/>
        <v>6.7749565450807361E-2</v>
      </c>
      <c r="O130" s="270">
        <f t="shared" si="33"/>
        <v>6.8260856273036227E-2</v>
      </c>
      <c r="P130" s="270">
        <f t="shared" si="33"/>
        <v>7.1874407828394216E-2</v>
      </c>
      <c r="Q130" s="270">
        <f t="shared" si="33"/>
        <v>7.0981800155695884E-2</v>
      </c>
      <c r="R130" s="270">
        <f t="shared" si="33"/>
        <v>7.2778814457816726E-2</v>
      </c>
      <c r="S130" s="270">
        <f t="shared" si="33"/>
        <v>7.2553905099555435E-2</v>
      </c>
      <c r="T130" s="270">
        <f t="shared" si="33"/>
        <v>7.5282294563829372E-2</v>
      </c>
      <c r="U130" s="270">
        <f t="shared" si="33"/>
        <v>7.2810214460492892E-2</v>
      </c>
      <c r="V130" s="270">
        <f t="shared" si="33"/>
        <v>7.2185988308291232E-2</v>
      </c>
      <c r="W130" s="270">
        <f t="shared" si="33"/>
        <v>7.8193941622986138E-2</v>
      </c>
      <c r="X130" s="270">
        <f t="shared" si="33"/>
        <v>6.842299019607076E-2</v>
      </c>
      <c r="Y130" s="270">
        <f t="shared" si="33"/>
        <v>7.4362206777224132E-2</v>
      </c>
      <c r="DA130" s="80"/>
    </row>
    <row r="131" spans="1:105" ht="12" customHeight="1" x14ac:dyDescent="0.25">
      <c r="A131" s="103" t="s">
        <v>207</v>
      </c>
      <c r="B131" s="280">
        <f t="shared" ref="B131:Y131" si="34">IF(B$95=0,0,B$95/B$54)</f>
        <v>0</v>
      </c>
      <c r="C131" s="280">
        <f t="shared" si="34"/>
        <v>0</v>
      </c>
      <c r="D131" s="280">
        <f t="shared" si="34"/>
        <v>0</v>
      </c>
      <c r="E131" s="280">
        <f t="shared" si="34"/>
        <v>0</v>
      </c>
      <c r="F131" s="280">
        <f t="shared" si="34"/>
        <v>0</v>
      </c>
      <c r="G131" s="280">
        <f t="shared" si="34"/>
        <v>0</v>
      </c>
      <c r="H131" s="280">
        <f t="shared" si="34"/>
        <v>0</v>
      </c>
      <c r="I131" s="280">
        <f t="shared" si="34"/>
        <v>0</v>
      </c>
      <c r="J131" s="280">
        <f t="shared" si="34"/>
        <v>0</v>
      </c>
      <c r="K131" s="280">
        <f t="shared" si="34"/>
        <v>0</v>
      </c>
      <c r="L131" s="280">
        <f t="shared" si="34"/>
        <v>0</v>
      </c>
      <c r="M131" s="280">
        <f t="shared" si="34"/>
        <v>0</v>
      </c>
      <c r="N131" s="280">
        <f t="shared" si="34"/>
        <v>0</v>
      </c>
      <c r="O131" s="280">
        <f t="shared" si="34"/>
        <v>0</v>
      </c>
      <c r="P131" s="280">
        <f t="shared" si="34"/>
        <v>0</v>
      </c>
      <c r="Q131" s="280">
        <f t="shared" si="34"/>
        <v>0</v>
      </c>
      <c r="R131" s="280">
        <f t="shared" si="34"/>
        <v>0</v>
      </c>
      <c r="S131" s="280">
        <f t="shared" si="34"/>
        <v>0</v>
      </c>
      <c r="T131" s="280">
        <f t="shared" si="34"/>
        <v>0</v>
      </c>
      <c r="U131" s="280">
        <f t="shared" si="34"/>
        <v>0</v>
      </c>
      <c r="V131" s="280">
        <f t="shared" si="34"/>
        <v>0</v>
      </c>
      <c r="W131" s="280">
        <f t="shared" si="34"/>
        <v>0</v>
      </c>
      <c r="X131" s="280">
        <f t="shared" si="34"/>
        <v>0</v>
      </c>
      <c r="Y131" s="280">
        <f t="shared" si="34"/>
        <v>0</v>
      </c>
      <c r="DA131" s="104"/>
    </row>
    <row r="132" spans="1:105" ht="12" customHeight="1" x14ac:dyDescent="0.25">
      <c r="A132" s="100" t="s">
        <v>105</v>
      </c>
      <c r="B132" s="281">
        <f t="shared" ref="B132:Y132" si="35">IF(B$96=0,0,B$96/B$54)</f>
        <v>8.6440877868221175E-2</v>
      </c>
      <c r="C132" s="281">
        <f t="shared" si="35"/>
        <v>9.0257862472379768E-2</v>
      </c>
      <c r="D132" s="281">
        <f t="shared" si="35"/>
        <v>8.8650849533705292E-2</v>
      </c>
      <c r="E132" s="281">
        <f t="shared" si="35"/>
        <v>7.9664947445827777E-2</v>
      </c>
      <c r="F132" s="281">
        <f t="shared" si="35"/>
        <v>9.227975496920203E-2</v>
      </c>
      <c r="G132" s="281">
        <f t="shared" si="35"/>
        <v>0.10068348060546635</v>
      </c>
      <c r="H132" s="281">
        <f t="shared" si="35"/>
        <v>0.12607163714165026</v>
      </c>
      <c r="I132" s="281">
        <f t="shared" si="35"/>
        <v>0.12100941423416085</v>
      </c>
      <c r="J132" s="281">
        <f t="shared" si="35"/>
        <v>0.12283727587904952</v>
      </c>
      <c r="K132" s="281">
        <f t="shared" si="35"/>
        <v>0.11292080433019881</v>
      </c>
      <c r="L132" s="281">
        <f t="shared" si="35"/>
        <v>0.15501633281544058</v>
      </c>
      <c r="M132" s="281">
        <f t="shared" si="35"/>
        <v>0.16173407512002336</v>
      </c>
      <c r="N132" s="281">
        <f t="shared" si="35"/>
        <v>0.16665167722373231</v>
      </c>
      <c r="O132" s="281">
        <f t="shared" si="35"/>
        <v>0.17618158598755373</v>
      </c>
      <c r="P132" s="281">
        <f t="shared" si="35"/>
        <v>0.1801920811200039</v>
      </c>
      <c r="Q132" s="281">
        <f t="shared" si="35"/>
        <v>0.17099359851726664</v>
      </c>
      <c r="R132" s="281">
        <f t="shared" si="35"/>
        <v>0.17411588776951267</v>
      </c>
      <c r="S132" s="281">
        <f t="shared" si="35"/>
        <v>0.17078166225992714</v>
      </c>
      <c r="T132" s="281">
        <f t="shared" si="35"/>
        <v>0.16401366316055604</v>
      </c>
      <c r="U132" s="281">
        <f t="shared" si="35"/>
        <v>0.16437575863008977</v>
      </c>
      <c r="V132" s="281">
        <f t="shared" si="35"/>
        <v>0.14225042023901358</v>
      </c>
      <c r="W132" s="281">
        <f t="shared" si="35"/>
        <v>0.15514224934499821</v>
      </c>
      <c r="X132" s="281">
        <f t="shared" si="35"/>
        <v>0.22098608614266435</v>
      </c>
      <c r="Y132" s="281">
        <f t="shared" si="35"/>
        <v>0.17371627017302205</v>
      </c>
      <c r="DA132" s="106"/>
    </row>
    <row r="133" spans="1:105" ht="12" customHeight="1" x14ac:dyDescent="0.25">
      <c r="A133" s="6"/>
    </row>
    <row r="134" spans="1:105" ht="15" customHeight="1" x14ac:dyDescent="0.25">
      <c r="A134" s="32" t="s">
        <v>430</v>
      </c>
      <c r="B134" s="257"/>
      <c r="C134" s="257"/>
      <c r="D134" s="257"/>
      <c r="E134" s="257"/>
      <c r="F134" s="257"/>
      <c r="G134" s="257"/>
      <c r="H134" s="257"/>
      <c r="I134" s="257"/>
      <c r="J134" s="257"/>
      <c r="K134" s="257"/>
      <c r="L134" s="257"/>
      <c r="M134" s="257"/>
      <c r="N134" s="257"/>
      <c r="O134" s="257"/>
      <c r="P134" s="257"/>
      <c r="Q134" s="257"/>
      <c r="R134" s="257"/>
      <c r="S134" s="257"/>
      <c r="T134" s="257"/>
      <c r="U134" s="257"/>
      <c r="V134" s="257"/>
      <c r="W134" s="257"/>
      <c r="X134" s="257"/>
      <c r="Y134" s="257"/>
      <c r="DA134" s="88"/>
    </row>
    <row r="136" spans="1:105" ht="12" customHeight="1" x14ac:dyDescent="0.25">
      <c r="A136" s="35" t="s">
        <v>431</v>
      </c>
      <c r="B136" s="272">
        <f>IF(B$5=0,0,(B$5-B$52)/ISI_fec!B$5)</f>
        <v>3.6409385929864526</v>
      </c>
      <c r="C136" s="272">
        <f>IF(C$5=0,0,(C$5-C$52)/ISI_fec!C$5)</f>
        <v>3.7048698326906866</v>
      </c>
      <c r="D136" s="272">
        <f>IF(D$5=0,0,(D$5-D$52)/ISI_fec!D$5)</f>
        <v>3.7386413234293268</v>
      </c>
      <c r="E136" s="272">
        <f>IF(E$5=0,0,(E$5-E$52)/ISI_fec!E$5)</f>
        <v>3.9790390329073038</v>
      </c>
      <c r="F136" s="272">
        <f>IF(F$5=0,0,(F$5-F$52)/ISI_fec!F$5)</f>
        <v>3.8402580306910963</v>
      </c>
      <c r="G136" s="272">
        <f>IF(G$5=0,0,(G$5-G$52)/ISI_fec!G$5)</f>
        <v>3.4616471594083928</v>
      </c>
      <c r="H136" s="272">
        <f>IF(H$5=0,0,(H$5-H$52)/ISI_fec!H$5)</f>
        <v>3.1481061516887356</v>
      </c>
      <c r="I136" s="272">
        <f>IF(I$5=0,0,(I$5-I$52)/ISI_fec!I$5)</f>
        <v>3.0828319253523557</v>
      </c>
      <c r="J136" s="272">
        <f>IF(J$5=0,0,(J$5-J$52)/ISI_fec!J$5)</f>
        <v>3.1387354760811075</v>
      </c>
      <c r="K136" s="272">
        <f>IF(K$5=0,0,(K$5-K$52)/ISI_fec!K$5)</f>
        <v>2.8906162547420609</v>
      </c>
      <c r="L136" s="272">
        <f>IF(L$5=0,0,(L$5-L$52)/ISI_fec!L$5)</f>
        <v>2.1238242269238388</v>
      </c>
      <c r="M136" s="272">
        <f>IF(M$5=0,0,(M$5-M$52)/ISI_fec!M$5)</f>
        <v>2.0881636188662216</v>
      </c>
      <c r="N136" s="272">
        <f>IF(N$5=0,0,(N$5-N$52)/ISI_fec!N$5)</f>
        <v>1.8879213032541848</v>
      </c>
      <c r="O136" s="272">
        <f>IF(O$5=0,0,(O$5-O$52)/ISI_fec!O$5)</f>
        <v>1.8489921617680596</v>
      </c>
      <c r="P136" s="272">
        <f>IF(P$5=0,0,(P$5-P$52)/ISI_fec!P$5)</f>
        <v>1.9130268448084891</v>
      </c>
      <c r="Q136" s="272">
        <f>IF(Q$5=0,0,(Q$5-Q$52)/ISI_fec!Q$5)</f>
        <v>1.9440902853492066</v>
      </c>
      <c r="R136" s="272">
        <f>IF(R$5=0,0,(R$5-R$52)/ISI_fec!R$5)</f>
        <v>2.0595878593352346</v>
      </c>
      <c r="S136" s="272">
        <f>IF(S$5=0,0,(S$5-S$52)/ISI_fec!S$5)</f>
        <v>2.0673488549801555</v>
      </c>
      <c r="T136" s="272">
        <f>IF(T$5=0,0,(T$5-T$52)/ISI_fec!T$5)</f>
        <v>2.1169815717323965</v>
      </c>
      <c r="U136" s="272">
        <f>IF(U$5=0,0,(U$5-U$52)/ISI_fec!U$5)</f>
        <v>2.134394352346753</v>
      </c>
      <c r="V136" s="272">
        <f>IF(V$5=0,0,(V$5-V$52)/ISI_fec!V$5)</f>
        <v>2.0901526421643211</v>
      </c>
      <c r="W136" s="272">
        <f>IF(W$5=0,0,(W$5-W$52)/ISI_fec!W$5)</f>
        <v>2.1981418205625762</v>
      </c>
      <c r="X136" s="272">
        <f>IF(X$5=0,0,(X$5-X$52)/ISI_fec!X$5)</f>
        <v>1.7600703433590172</v>
      </c>
      <c r="Y136" s="272">
        <f>IF(Y$5=0,0,(Y$5-Y$52)/ISI_fec!Y$5)</f>
        <v>1.9737897734047516</v>
      </c>
      <c r="DA136" s="111"/>
    </row>
    <row r="137" spans="1:105" ht="12" customHeight="1" x14ac:dyDescent="0.25">
      <c r="A137" s="55" t="s">
        <v>91</v>
      </c>
      <c r="B137" s="273">
        <f>IF(B$6=0,0,B$6/ISI_fec!B$6)</f>
        <v>0</v>
      </c>
      <c r="C137" s="273">
        <f>IF(C$6=0,0,C$6/ISI_fec!C$6)</f>
        <v>0</v>
      </c>
      <c r="D137" s="273">
        <f>IF(D$6=0,0,D$6/ISI_fec!D$6)</f>
        <v>0</v>
      </c>
      <c r="E137" s="273">
        <f>IF(E$6=0,0,E$6/ISI_fec!E$6)</f>
        <v>0</v>
      </c>
      <c r="F137" s="273">
        <f>IF(F$6=0,0,F$6/ISI_fec!F$6)</f>
        <v>0</v>
      </c>
      <c r="G137" s="273">
        <f>IF(G$6=0,0,G$6/ISI_fec!G$6)</f>
        <v>0</v>
      </c>
      <c r="H137" s="273">
        <f>IF(H$6=0,0,H$6/ISI_fec!H$6)</f>
        <v>0</v>
      </c>
      <c r="I137" s="273">
        <f>IF(I$6=0,0,I$6/ISI_fec!I$6)</f>
        <v>0</v>
      </c>
      <c r="J137" s="273">
        <f>IF(J$6=0,0,J$6/ISI_fec!J$6)</f>
        <v>0</v>
      </c>
      <c r="K137" s="273">
        <f>IF(K$6=0,0,K$6/ISI_fec!K$6)</f>
        <v>0</v>
      </c>
      <c r="L137" s="273">
        <f>IF(L$6=0,0,L$6/ISI_fec!L$6)</f>
        <v>0</v>
      </c>
      <c r="M137" s="273">
        <f>IF(M$6=0,0,M$6/ISI_fec!M$6)</f>
        <v>0</v>
      </c>
      <c r="N137" s="273">
        <f>IF(N$6=0,0,N$6/ISI_fec!N$6)</f>
        <v>0</v>
      </c>
      <c r="O137" s="273">
        <f>IF(O$6=0,0,O$6/ISI_fec!O$6)</f>
        <v>0</v>
      </c>
      <c r="P137" s="273">
        <f>IF(P$6=0,0,P$6/ISI_fec!P$6)</f>
        <v>0</v>
      </c>
      <c r="Q137" s="273">
        <f>IF(Q$6=0,0,Q$6/ISI_fec!Q$6)</f>
        <v>0</v>
      </c>
      <c r="R137" s="273">
        <f>IF(R$6=0,0,R$6/ISI_fec!R$6)</f>
        <v>0</v>
      </c>
      <c r="S137" s="273">
        <f>IF(S$6=0,0,S$6/ISI_fec!S$6)</f>
        <v>0</v>
      </c>
      <c r="T137" s="273">
        <f>IF(T$6=0,0,T$6/ISI_fec!T$6)</f>
        <v>0</v>
      </c>
      <c r="U137" s="273">
        <f>IF(U$6=0,0,U$6/ISI_fec!U$6)</f>
        <v>0</v>
      </c>
      <c r="V137" s="273">
        <f>IF(V$6=0,0,V$6/ISI_fec!V$6)</f>
        <v>0</v>
      </c>
      <c r="W137" s="273">
        <f>IF(W$6=0,0,W$6/ISI_fec!W$6)</f>
        <v>0</v>
      </c>
      <c r="X137" s="273">
        <f>IF(X$6=0,0,X$6/ISI_fec!X$6)</f>
        <v>0</v>
      </c>
      <c r="Y137" s="273">
        <f>IF(Y$6=0,0,Y$6/ISI_fec!Y$6)</f>
        <v>0</v>
      </c>
      <c r="DA137" s="76"/>
    </row>
    <row r="138" spans="1:105" ht="12" customHeight="1" x14ac:dyDescent="0.25">
      <c r="A138" s="173" t="s">
        <v>92</v>
      </c>
      <c r="B138" s="274">
        <f>IF(B$7=0,0,B$7/ISI_fec!B$7)</f>
        <v>0</v>
      </c>
      <c r="C138" s="274">
        <f>IF(C$7=0,0,C$7/ISI_fec!C$7)</f>
        <v>0</v>
      </c>
      <c r="D138" s="274">
        <f>IF(D$7=0,0,D$7/ISI_fec!D$7)</f>
        <v>0</v>
      </c>
      <c r="E138" s="274">
        <f>IF(E$7=0,0,E$7/ISI_fec!E$7)</f>
        <v>0</v>
      </c>
      <c r="F138" s="274">
        <f>IF(F$7=0,0,F$7/ISI_fec!F$7)</f>
        <v>0</v>
      </c>
      <c r="G138" s="274">
        <f>IF(G$7=0,0,G$7/ISI_fec!G$7)</f>
        <v>0</v>
      </c>
      <c r="H138" s="274">
        <f>IF(H$7=0,0,H$7/ISI_fec!H$7)</f>
        <v>0</v>
      </c>
      <c r="I138" s="274">
        <f>IF(I$7=0,0,I$7/ISI_fec!I$7)</f>
        <v>0</v>
      </c>
      <c r="J138" s="274">
        <f>IF(J$7=0,0,J$7/ISI_fec!J$7)</f>
        <v>0</v>
      </c>
      <c r="K138" s="274">
        <f>IF(K$7=0,0,K$7/ISI_fec!K$7)</f>
        <v>0</v>
      </c>
      <c r="L138" s="274">
        <f>IF(L$7=0,0,L$7/ISI_fec!L$7)</f>
        <v>0</v>
      </c>
      <c r="M138" s="274">
        <f>IF(M$7=0,0,M$7/ISI_fec!M$7)</f>
        <v>0</v>
      </c>
      <c r="N138" s="274">
        <f>IF(N$7=0,0,N$7/ISI_fec!N$7)</f>
        <v>0</v>
      </c>
      <c r="O138" s="274">
        <f>IF(O$7=0,0,O$7/ISI_fec!O$7)</f>
        <v>0</v>
      </c>
      <c r="P138" s="274">
        <f>IF(P$7=0,0,P$7/ISI_fec!P$7)</f>
        <v>0</v>
      </c>
      <c r="Q138" s="274">
        <f>IF(Q$7=0,0,Q$7/ISI_fec!Q$7)</f>
        <v>0</v>
      </c>
      <c r="R138" s="274">
        <f>IF(R$7=0,0,R$7/ISI_fec!R$7)</f>
        <v>0</v>
      </c>
      <c r="S138" s="274">
        <f>IF(S$7=0,0,S$7/ISI_fec!S$7)</f>
        <v>0</v>
      </c>
      <c r="T138" s="274">
        <f>IF(T$7=0,0,T$7/ISI_fec!T$7)</f>
        <v>0</v>
      </c>
      <c r="U138" s="274">
        <f>IF(U$7=0,0,U$7/ISI_fec!U$7)</f>
        <v>0</v>
      </c>
      <c r="V138" s="274">
        <f>IF(V$7=0,0,V$7/ISI_fec!V$7)</f>
        <v>0</v>
      </c>
      <c r="W138" s="274">
        <f>IF(W$7=0,0,W$7/ISI_fec!W$7)</f>
        <v>0</v>
      </c>
      <c r="X138" s="274">
        <f>IF(X$7=0,0,X$7/ISI_fec!X$7)</f>
        <v>0</v>
      </c>
      <c r="Y138" s="274">
        <f>IF(Y$7=0,0,Y$7/ISI_fec!Y$7)</f>
        <v>0</v>
      </c>
      <c r="DA138" s="77"/>
    </row>
    <row r="139" spans="1:105" ht="12" customHeight="1" x14ac:dyDescent="0.25">
      <c r="A139" s="173" t="s">
        <v>93</v>
      </c>
      <c r="B139" s="274">
        <f>IF(B$8=0,0,B$8/ISI_fec!B$8)</f>
        <v>0</v>
      </c>
      <c r="C139" s="274">
        <f>IF(C$8=0,0,C$8/ISI_fec!C$8)</f>
        <v>0</v>
      </c>
      <c r="D139" s="274">
        <f>IF(D$8=0,0,D$8/ISI_fec!D$8)</f>
        <v>0</v>
      </c>
      <c r="E139" s="274">
        <f>IF(E$8=0,0,E$8/ISI_fec!E$8)</f>
        <v>0</v>
      </c>
      <c r="F139" s="274">
        <f>IF(F$8=0,0,F$8/ISI_fec!F$8)</f>
        <v>0</v>
      </c>
      <c r="G139" s="274">
        <f>IF(G$8=0,0,G$8/ISI_fec!G$8)</f>
        <v>0</v>
      </c>
      <c r="H139" s="274">
        <f>IF(H$8=0,0,H$8/ISI_fec!H$8)</f>
        <v>0</v>
      </c>
      <c r="I139" s="274">
        <f>IF(I$8=0,0,I$8/ISI_fec!I$8)</f>
        <v>0</v>
      </c>
      <c r="J139" s="274">
        <f>IF(J$8=0,0,J$8/ISI_fec!J$8)</f>
        <v>0</v>
      </c>
      <c r="K139" s="274">
        <f>IF(K$8=0,0,K$8/ISI_fec!K$8)</f>
        <v>0</v>
      </c>
      <c r="L139" s="274">
        <f>IF(L$8=0,0,L$8/ISI_fec!L$8)</f>
        <v>0</v>
      </c>
      <c r="M139" s="274">
        <f>IF(M$8=0,0,M$8/ISI_fec!M$8)</f>
        <v>0</v>
      </c>
      <c r="N139" s="274">
        <f>IF(N$8=0,0,N$8/ISI_fec!N$8)</f>
        <v>0</v>
      </c>
      <c r="O139" s="274">
        <f>IF(O$8=0,0,O$8/ISI_fec!O$8)</f>
        <v>0</v>
      </c>
      <c r="P139" s="274">
        <f>IF(P$8=0,0,P$8/ISI_fec!P$8)</f>
        <v>0</v>
      </c>
      <c r="Q139" s="274">
        <f>IF(Q$8=0,0,Q$8/ISI_fec!Q$8)</f>
        <v>0</v>
      </c>
      <c r="R139" s="274">
        <f>IF(R$8=0,0,R$8/ISI_fec!R$8)</f>
        <v>0</v>
      </c>
      <c r="S139" s="274">
        <f>IF(S$8=0,0,S$8/ISI_fec!S$8)</f>
        <v>0</v>
      </c>
      <c r="T139" s="274">
        <f>IF(T$8=0,0,T$8/ISI_fec!T$8)</f>
        <v>0</v>
      </c>
      <c r="U139" s="274">
        <f>IF(U$8=0,0,U$8/ISI_fec!U$8)</f>
        <v>0</v>
      </c>
      <c r="V139" s="274">
        <f>IF(V$8=0,0,V$8/ISI_fec!V$8)</f>
        <v>0</v>
      </c>
      <c r="W139" s="274">
        <f>IF(W$8=0,0,W$8/ISI_fec!W$8)</f>
        <v>0</v>
      </c>
      <c r="X139" s="274">
        <f>IF(X$8=0,0,X$8/ISI_fec!X$8)</f>
        <v>0</v>
      </c>
      <c r="Y139" s="274">
        <f>IF(Y$8=0,0,Y$8/ISI_fec!Y$8)</f>
        <v>0</v>
      </c>
      <c r="DA139" s="77"/>
    </row>
    <row r="140" spans="1:105" ht="12" customHeight="1" x14ac:dyDescent="0.25">
      <c r="A140" s="173" t="s">
        <v>94</v>
      </c>
      <c r="B140" s="274">
        <f>IF(B$9=0,0,B$9/ISI_fec!B$9)</f>
        <v>0</v>
      </c>
      <c r="C140" s="274">
        <f>IF(C$9=0,0,C$9/ISI_fec!C$9)</f>
        <v>0</v>
      </c>
      <c r="D140" s="274">
        <f>IF(D$9=0,0,D$9/ISI_fec!D$9)</f>
        <v>0</v>
      </c>
      <c r="E140" s="274">
        <f>IF(E$9=0,0,E$9/ISI_fec!E$9)</f>
        <v>0</v>
      </c>
      <c r="F140" s="274">
        <f>IF(F$9=0,0,F$9/ISI_fec!F$9)</f>
        <v>0</v>
      </c>
      <c r="G140" s="274">
        <f>IF(G$9=0,0,G$9/ISI_fec!G$9)</f>
        <v>0</v>
      </c>
      <c r="H140" s="274">
        <f>IF(H$9=0,0,H$9/ISI_fec!H$9)</f>
        <v>0</v>
      </c>
      <c r="I140" s="274">
        <f>IF(I$9=0,0,I$9/ISI_fec!I$9)</f>
        <v>0</v>
      </c>
      <c r="J140" s="274">
        <f>IF(J$9=0,0,J$9/ISI_fec!J$9)</f>
        <v>0</v>
      </c>
      <c r="K140" s="274">
        <f>IF(K$9=0,0,K$9/ISI_fec!K$9)</f>
        <v>0</v>
      </c>
      <c r="L140" s="274">
        <f>IF(L$9=0,0,L$9/ISI_fec!L$9)</f>
        <v>0</v>
      </c>
      <c r="M140" s="274">
        <f>IF(M$9=0,0,M$9/ISI_fec!M$9)</f>
        <v>0</v>
      </c>
      <c r="N140" s="274">
        <f>IF(N$9=0,0,N$9/ISI_fec!N$9)</f>
        <v>0</v>
      </c>
      <c r="O140" s="274">
        <f>IF(O$9=0,0,O$9/ISI_fec!O$9)</f>
        <v>0</v>
      </c>
      <c r="P140" s="274">
        <f>IF(P$9=0,0,P$9/ISI_fec!P$9)</f>
        <v>0</v>
      </c>
      <c r="Q140" s="274">
        <f>IF(Q$9=0,0,Q$9/ISI_fec!Q$9)</f>
        <v>0</v>
      </c>
      <c r="R140" s="274">
        <f>IF(R$9=0,0,R$9/ISI_fec!R$9)</f>
        <v>0</v>
      </c>
      <c r="S140" s="274">
        <f>IF(S$9=0,0,S$9/ISI_fec!S$9)</f>
        <v>0</v>
      </c>
      <c r="T140" s="274">
        <f>IF(T$9=0,0,T$9/ISI_fec!T$9)</f>
        <v>0</v>
      </c>
      <c r="U140" s="274">
        <f>IF(U$9=0,0,U$9/ISI_fec!U$9)</f>
        <v>0</v>
      </c>
      <c r="V140" s="274">
        <f>IF(V$9=0,0,V$9/ISI_fec!V$9)</f>
        <v>0</v>
      </c>
      <c r="W140" s="274">
        <f>IF(W$9=0,0,W$9/ISI_fec!W$9)</f>
        <v>0</v>
      </c>
      <c r="X140" s="274">
        <f>IF(X$9=0,0,X$9/ISI_fec!X$9)</f>
        <v>0</v>
      </c>
      <c r="Y140" s="274">
        <f>IF(Y$9=0,0,Y$9/ISI_fec!Y$9)</f>
        <v>0</v>
      </c>
      <c r="DA140" s="77"/>
    </row>
    <row r="141" spans="1:105" ht="12" customHeight="1" x14ac:dyDescent="0.25">
      <c r="A141" s="56" t="s">
        <v>95</v>
      </c>
      <c r="B141" s="275">
        <f>IF(B$10=0,0,B$10/ISI_fec!B$10)</f>
        <v>1.4545574241329207</v>
      </c>
      <c r="C141" s="275">
        <f>IF(C$10=0,0,C$10/ISI_fec!C$10)</f>
        <v>1.3930184852764043</v>
      </c>
      <c r="D141" s="275">
        <f>IF(D$10=0,0,D$10/ISI_fec!D$10)</f>
        <v>1.4315451678420938</v>
      </c>
      <c r="E141" s="275">
        <f>IF(E$10=0,0,E$10/ISI_fec!E$10)</f>
        <v>1.4062122394004462</v>
      </c>
      <c r="F141" s="275">
        <f>IF(F$10=0,0,F$10/ISI_fec!F$10)</f>
        <v>1.4904806810766393</v>
      </c>
      <c r="G141" s="275">
        <f>IF(G$10=0,0,G$10/ISI_fec!G$10)</f>
        <v>1.4720307043784355</v>
      </c>
      <c r="H141" s="275">
        <f>IF(H$10=0,0,H$10/ISI_fec!H$10)</f>
        <v>1.3499800863080416</v>
      </c>
      <c r="I141" s="275">
        <f>IF(I$10=0,0,I$10/ISI_fec!I$10)</f>
        <v>1.3337776785038598</v>
      </c>
      <c r="J141" s="275">
        <f>IF(J$10=0,0,J$10/ISI_fec!J$10)</f>
        <v>1.3988717521547966</v>
      </c>
      <c r="K141" s="275">
        <f>IF(K$10=0,0,K$10/ISI_fec!K$10)</f>
        <v>1.3390192118208617</v>
      </c>
      <c r="L141" s="275">
        <f>IF(L$10=0,0,L$10/ISI_fec!L$10)</f>
        <v>1.1691014232794354</v>
      </c>
      <c r="M141" s="275">
        <f>IF(M$10=0,0,M$10/ISI_fec!M$10)</f>
        <v>1.175568030976968</v>
      </c>
      <c r="N141" s="275">
        <f>IF(N$10=0,0,N$10/ISI_fec!N$10)</f>
        <v>1.1135998987194724</v>
      </c>
      <c r="O141" s="275">
        <f>IF(O$10=0,0,O$10/ISI_fec!O$10)</f>
        <v>1.0257520257805632</v>
      </c>
      <c r="P141" s="275">
        <f>IF(P$10=0,0,P$10/ISI_fec!P$10)</f>
        <v>0.9685248484248602</v>
      </c>
      <c r="Q141" s="275">
        <f>IF(Q$10=0,0,Q$10/ISI_fec!Q$10)</f>
        <v>0.93089658342684056</v>
      </c>
      <c r="R141" s="275">
        <f>IF(R$10=0,0,R$10/ISI_fec!R$10)</f>
        <v>0.86000516452812814</v>
      </c>
      <c r="S141" s="275">
        <f>IF(S$10=0,0,S$10/ISI_fec!S$10)</f>
        <v>0.84943458292407059</v>
      </c>
      <c r="T141" s="275">
        <f>IF(T$10=0,0,T$10/ISI_fec!T$10)</f>
        <v>0.90052614539949682</v>
      </c>
      <c r="U141" s="275">
        <f>IF(U$10=0,0,U$10/ISI_fec!U$10)</f>
        <v>0.92557886901127917</v>
      </c>
      <c r="V141" s="275">
        <f>IF(V$10=0,0,V$10/ISI_fec!V$10)</f>
        <v>0.9228877223169476</v>
      </c>
      <c r="W141" s="275">
        <f>IF(W$10=0,0,W$10/ISI_fec!W$10)</f>
        <v>1.0717701084867828</v>
      </c>
      <c r="X141" s="275">
        <f>IF(X$10=0,0,X$10/ISI_fec!X$10)</f>
        <v>1.0551090723065526</v>
      </c>
      <c r="Y141" s="275">
        <f>IF(Y$10=0,0,Y$10/ISI_fec!Y$10)</f>
        <v>1.1252373613775752</v>
      </c>
      <c r="DA141" s="78"/>
    </row>
    <row r="142" spans="1:105" ht="12" customHeight="1" x14ac:dyDescent="0.25">
      <c r="A142" s="174" t="s">
        <v>165</v>
      </c>
      <c r="B142" s="276">
        <f>IF(B$16=0,0,B$16/ISI_fec!B$16)</f>
        <v>4.8115131165687339</v>
      </c>
      <c r="C142" s="276">
        <f>IF(C$16=0,0,C$16/ISI_fec!C$16)</f>
        <v>4.9401736764906907</v>
      </c>
      <c r="D142" s="276">
        <f>IF(D$16=0,0,D$16/ISI_fec!D$16)</f>
        <v>4.9966752078409353</v>
      </c>
      <c r="E142" s="276">
        <f>IF(E$16=0,0,E$16/ISI_fec!E$16)</f>
        <v>5.5025049959499528</v>
      </c>
      <c r="F142" s="276">
        <f>IF(F$16=0,0,F$16/ISI_fec!F$16)</f>
        <v>5.1504243127838745</v>
      </c>
      <c r="G142" s="276">
        <f>IF(G$16=0,0,G$16/ISI_fec!G$16)</f>
        <v>4.4647216917560097</v>
      </c>
      <c r="H142" s="276">
        <f>IF(H$16=0,0,H$16/ISI_fec!H$16)</f>
        <v>3.9524377954636094</v>
      </c>
      <c r="I142" s="276">
        <f>IF(I$16=0,0,I$16/ISI_fec!I$16)</f>
        <v>3.7226715043131327</v>
      </c>
      <c r="J142" s="276">
        <f>IF(J$16=0,0,J$16/ISI_fec!J$16)</f>
        <v>3.8407865755641382</v>
      </c>
      <c r="K142" s="276">
        <f>IF(K$16=0,0,K$16/ISI_fec!K$16)</f>
        <v>3.406906208920697</v>
      </c>
      <c r="L142" s="276">
        <f>IF(L$16=0,0,L$16/ISI_fec!L$16)</f>
        <v>2.2557453432545653</v>
      </c>
      <c r="M142" s="276">
        <f>IF(M$16=0,0,M$16/ISI_fec!M$16)</f>
        <v>2.2023274468182428</v>
      </c>
      <c r="N142" s="276">
        <f>IF(N$16=0,0,N$16/ISI_fec!N$16)</f>
        <v>1.908774847437088</v>
      </c>
      <c r="O142" s="276">
        <f>IF(O$16=0,0,O$16/ISI_fec!O$16)</f>
        <v>1.8348422640610225</v>
      </c>
      <c r="P142" s="276">
        <f>IF(P$16=0,0,P$16/ISI_fec!P$16)</f>
        <v>1.898964213477192</v>
      </c>
      <c r="Q142" s="276">
        <f>IF(Q$16=0,0,Q$16/ISI_fec!Q$16)</f>
        <v>1.9252669058845058</v>
      </c>
      <c r="R142" s="276">
        <f>IF(R$16=0,0,R$16/ISI_fec!R$16)</f>
        <v>2.0982195233027121</v>
      </c>
      <c r="S142" s="276">
        <f>IF(S$16=0,0,S$16/ISI_fec!S$16)</f>
        <v>2.11932966896096</v>
      </c>
      <c r="T142" s="276">
        <f>IF(T$16=0,0,T$16/ISI_fec!T$16)</f>
        <v>2.1910124268830149</v>
      </c>
      <c r="U142" s="276">
        <f>IF(U$16=0,0,U$16/ISI_fec!U$16)</f>
        <v>2.2055635246726553</v>
      </c>
      <c r="V142" s="276">
        <f>IF(V$16=0,0,V$16/ISI_fec!V$16)</f>
        <v>2.1386737532179336</v>
      </c>
      <c r="W142" s="276">
        <f>IF(W$16=0,0,W$16/ISI_fec!W$16)</f>
        <v>2.3209089207878719</v>
      </c>
      <c r="X142" s="276">
        <f>IF(X$16=0,0,X$16/ISI_fec!X$16)</f>
        <v>1.6780060904748175</v>
      </c>
      <c r="Y142" s="276">
        <f>IF(Y$16=0,0,Y$16/ISI_fec!Y$16)</f>
        <v>2.0061304137931866</v>
      </c>
      <c r="DA142" s="79"/>
    </row>
    <row r="143" spans="1:105" ht="12" customHeight="1" x14ac:dyDescent="0.25">
      <c r="A143" s="174" t="s">
        <v>172</v>
      </c>
      <c r="B143" s="276">
        <f>IF(B$22=0,0,B$22/ISI_fec!B$22)</f>
        <v>5.4948595014228072</v>
      </c>
      <c r="C143" s="276">
        <f>IF(C$22=0,0,C$22/ISI_fec!C$22)</f>
        <v>5.4652413189237228</v>
      </c>
      <c r="D143" s="276">
        <f>IF(D$22=0,0,D$22/ISI_fec!D$22)</f>
        <v>5.4143739764534669</v>
      </c>
      <c r="E143" s="276">
        <f>IF(E$22=0,0,E$22/ISI_fec!E$22)</f>
        <v>5.6170169503036238</v>
      </c>
      <c r="F143" s="276">
        <f>IF(F$22=0,0,F$22/ISI_fec!F$22)</f>
        <v>5.7069385002662179</v>
      </c>
      <c r="G143" s="276">
        <f>IF(G$22=0,0,G$22/ISI_fec!G$22)</f>
        <v>5.2552205415530677</v>
      </c>
      <c r="H143" s="276">
        <f>IF(H$22=0,0,H$22/ISI_fec!H$22)</f>
        <v>5.2177006000304074</v>
      </c>
      <c r="I143" s="276">
        <f>IF(I$22=0,0,I$22/ISI_fec!I$22)</f>
        <v>4.9834275086235067</v>
      </c>
      <c r="J143" s="276">
        <f>IF(J$22=0,0,J$22/ISI_fec!J$22)</f>
        <v>4.9977465528382314</v>
      </c>
      <c r="K143" s="276">
        <f>IF(K$22=0,0,K$22/ISI_fec!K$22)</f>
        <v>4.6166269088705008</v>
      </c>
      <c r="L143" s="276">
        <f>IF(L$22=0,0,L$22/ISI_fec!L$22)</f>
        <v>3.3147859368985801</v>
      </c>
      <c r="M143" s="276">
        <f>IF(M$22=0,0,M$22/ISI_fec!M$22)</f>
        <v>3.2255563588914002</v>
      </c>
      <c r="N143" s="276">
        <f>IF(N$22=0,0,N$22/ISI_fec!N$22)</f>
        <v>2.8481814969234649</v>
      </c>
      <c r="O143" s="276">
        <f>IF(O$22=0,0,O$22/ISI_fec!O$22)</f>
        <v>2.8525899381347974</v>
      </c>
      <c r="P143" s="276">
        <f>IF(P$22=0,0,P$22/ISI_fec!P$22)</f>
        <v>2.9474601388478079</v>
      </c>
      <c r="Q143" s="276">
        <f>IF(Q$22=0,0,Q$22/ISI_fec!Q$22)</f>
        <v>2.9782769066391426</v>
      </c>
      <c r="R143" s="276">
        <f>IF(R$22=0,0,R$22/ISI_fec!R$22)</f>
        <v>3.2060769792130062</v>
      </c>
      <c r="S143" s="276">
        <f>IF(S$22=0,0,S$22/ISI_fec!S$22)</f>
        <v>3.1882483557545425</v>
      </c>
      <c r="T143" s="276">
        <f>IF(T$22=0,0,T$22/ISI_fec!T$22)</f>
        <v>3.2328918907809521</v>
      </c>
      <c r="U143" s="276">
        <f>IF(U$22=0,0,U$22/ISI_fec!U$22)</f>
        <v>3.1708828670952314</v>
      </c>
      <c r="V143" s="276">
        <f>IF(V$22=0,0,V$22/ISI_fec!V$22)</f>
        <v>3.0676728054081983</v>
      </c>
      <c r="W143" s="276">
        <f>IF(W$22=0,0,W$22/ISI_fec!W$22)</f>
        <v>3.3307597459554525</v>
      </c>
      <c r="X143" s="276">
        <f>IF(X$22=0,0,X$22/ISI_fec!X$22)</f>
        <v>2.7255125117671324</v>
      </c>
      <c r="Y143" s="276">
        <f>IF(Y$22=0,0,Y$22/ISI_fec!Y$22)</f>
        <v>3.027268655383752</v>
      </c>
      <c r="DA143" s="79"/>
    </row>
    <row r="144" spans="1:105" ht="12" customHeight="1" x14ac:dyDescent="0.25">
      <c r="A144" s="174" t="s">
        <v>179</v>
      </c>
      <c r="B144" s="276">
        <f>IF(B$28=0,0,B$28/ISI_fec!B$28)</f>
        <v>1.4701847792347389</v>
      </c>
      <c r="C144" s="276">
        <f>IF(C$28=0,0,C$28/ISI_fec!C$28)</f>
        <v>1.4240122189656717</v>
      </c>
      <c r="D144" s="276">
        <f>IF(D$28=0,0,D$28/ISI_fec!D$28)</f>
        <v>1.4668954747716669</v>
      </c>
      <c r="E144" s="276">
        <f>IF(E$28=0,0,E$28/ISI_fec!E$28)</f>
        <v>1.4254135125802496</v>
      </c>
      <c r="F144" s="276">
        <f>IF(F$28=0,0,F$28/ISI_fec!F$28)</f>
        <v>1.5139500514732971</v>
      </c>
      <c r="G144" s="276">
        <f>IF(G$28=0,0,G$28/ISI_fec!G$28)</f>
        <v>1.4911398670829958</v>
      </c>
      <c r="H144" s="276">
        <f>IF(H$28=0,0,H$28/ISI_fec!H$28)</f>
        <v>1.3624134634548115</v>
      </c>
      <c r="I144" s="276">
        <f>IF(I$28=0,0,I$28/ISI_fec!I$28)</f>
        <v>1.3638897192719583</v>
      </c>
      <c r="J144" s="276">
        <f>IF(J$28=0,0,J$28/ISI_fec!J$28)</f>
        <v>1.4021363656193604</v>
      </c>
      <c r="K144" s="276">
        <f>IF(K$28=0,0,K$28/ISI_fec!K$28)</f>
        <v>1.3390192118208624</v>
      </c>
      <c r="L144" s="276">
        <f>IF(L$28=0,0,L$28/ISI_fec!L$28)</f>
        <v>1.2584039770505153</v>
      </c>
      <c r="M144" s="276">
        <f>IF(M$28=0,0,M$28/ISI_fec!M$28)</f>
        <v>1.2765588949676085</v>
      </c>
      <c r="N144" s="276">
        <f>IF(N$28=0,0,N$28/ISI_fec!N$28)</f>
        <v>1.258103741827578</v>
      </c>
      <c r="O144" s="276">
        <f>IF(O$28=0,0,O$28/ISI_fec!O$28)</f>
        <v>1.1980049880738028</v>
      </c>
      <c r="P144" s="276">
        <f>IF(P$28=0,0,P$28/ISI_fec!P$28)</f>
        <v>1.2392095629575659</v>
      </c>
      <c r="Q144" s="276">
        <f>IF(Q$28=0,0,Q$28/ISI_fec!Q$28)</f>
        <v>1.2845541985789204</v>
      </c>
      <c r="R144" s="276">
        <f>IF(R$28=0,0,R$28/ISI_fec!R$28)</f>
        <v>1.2998109432469449</v>
      </c>
      <c r="S144" s="276">
        <f>IF(S$28=0,0,S$28/ISI_fec!S$28)</f>
        <v>1.3160212771982063</v>
      </c>
      <c r="T144" s="276">
        <f>IF(T$28=0,0,T$28/ISI_fec!T$28)</f>
        <v>1.3492273432624418</v>
      </c>
      <c r="U144" s="276">
        <f>IF(U$28=0,0,U$28/ISI_fec!U$28)</f>
        <v>1.4315859712213863</v>
      </c>
      <c r="V144" s="276">
        <f>IF(V$28=0,0,V$28/ISI_fec!V$28)</f>
        <v>1.4554385847162694</v>
      </c>
      <c r="W144" s="276">
        <f>IF(W$28=0,0,W$28/ISI_fec!W$28)</f>
        <v>1.3766208983233441</v>
      </c>
      <c r="X144" s="276">
        <f>IF(X$28=0,0,X$28/ISI_fec!X$28)</f>
        <v>1.1655850182312355</v>
      </c>
      <c r="Y144" s="276">
        <f>IF(Y$28=0,0,Y$28/ISI_fec!Y$28)</f>
        <v>1.2536022644151938</v>
      </c>
      <c r="DA144" s="79"/>
    </row>
    <row r="145" spans="1:105" ht="12" customHeight="1" x14ac:dyDescent="0.25">
      <c r="A145" s="41" t="s">
        <v>189</v>
      </c>
      <c r="B145" s="277">
        <f>IF(B$35=0,0,B$35/ISI_fec!B$35)</f>
        <v>2.8083556353720138</v>
      </c>
      <c r="C145" s="277">
        <f>IF(C$35=0,0,C$35/ISI_fec!C$35)</f>
        <v>2.5881729328567844</v>
      </c>
      <c r="D145" s="277">
        <f>IF(D$35=0,0,D$35/ISI_fec!D$35)</f>
        <v>2.6438345038454152</v>
      </c>
      <c r="E145" s="277">
        <f>IF(E$35=0,0,E$35/ISI_fec!E$35)</f>
        <v>2.8324897367891548</v>
      </c>
      <c r="F145" s="277">
        <f>IF(F$35=0,0,F$35/ISI_fec!F$35)</f>
        <v>2.6996669927877295</v>
      </c>
      <c r="G145" s="277">
        <f>IF(G$35=0,0,G$35/ISI_fec!G$35)</f>
        <v>2.4655434901591291</v>
      </c>
      <c r="H145" s="277">
        <f>IF(H$35=0,0,H$35/ISI_fec!H$35)</f>
        <v>2.019464235517114</v>
      </c>
      <c r="I145" s="277">
        <f>IF(I$35=0,0,I$35/ISI_fec!I$35)</f>
        <v>2.4001721584749904</v>
      </c>
      <c r="J145" s="277">
        <f>IF(J$35=0,0,J$35/ISI_fec!J$35)</f>
        <v>2.4571576466729859</v>
      </c>
      <c r="K145" s="277">
        <f>IF(K$35=0,0,K$35/ISI_fec!K$35)</f>
        <v>2.3013357584046368</v>
      </c>
      <c r="L145" s="277">
        <f>IF(L$35=0,0,L$35/ISI_fec!L$35)</f>
        <v>1.8375130869482226</v>
      </c>
      <c r="M145" s="277">
        <f>IF(M$35=0,0,M$35/ISI_fec!M$35)</f>
        <v>1.8246940957317777</v>
      </c>
      <c r="N145" s="277">
        <f>IF(N$35=0,0,N$35/ISI_fec!N$35)</f>
        <v>1.6952183965200796</v>
      </c>
      <c r="O145" s="277">
        <f>IF(O$35=0,0,O$35/ISI_fec!O$35)</f>
        <v>1.6409017689499501</v>
      </c>
      <c r="P145" s="277">
        <f>IF(P$35=0,0,P$35/ISI_fec!P$35)</f>
        <v>1.7427620293744497</v>
      </c>
      <c r="Q145" s="277">
        <f>IF(Q$35=0,0,Q$35/ISI_fec!Q$35)</f>
        <v>1.7815009347005135</v>
      </c>
      <c r="R145" s="277">
        <f>IF(R$35=0,0,R$35/ISI_fec!R$35)</f>
        <v>1.8511051608675584</v>
      </c>
      <c r="S145" s="277">
        <f>IF(S$35=0,0,S$35/ISI_fec!S$35)</f>
        <v>1.86054217418214</v>
      </c>
      <c r="T145" s="277">
        <f>IF(T$35=0,0,T$35/ISI_fec!T$35)</f>
        <v>1.9214896751549302</v>
      </c>
      <c r="U145" s="277">
        <f>IF(U$35=0,0,U$35/ISI_fec!U$35)</f>
        <v>1.9714016944576718</v>
      </c>
      <c r="V145" s="277">
        <f>IF(V$35=0,0,V$35/ISI_fec!V$35)</f>
        <v>1.9593830604026925</v>
      </c>
      <c r="W145" s="277">
        <f>IF(W$35=0,0,W$35/ISI_fec!W$35)</f>
        <v>1.981809893667313</v>
      </c>
      <c r="X145" s="277">
        <f>IF(X$35=0,0,X$35/ISI_fec!X$35)</f>
        <v>1.6383742232868539</v>
      </c>
      <c r="Y145" s="277">
        <f>IF(Y$35=0,0,Y$35/ISI_fec!Y$35)</f>
        <v>1.7928511234022841</v>
      </c>
      <c r="DA145" s="82"/>
    </row>
    <row r="146" spans="1:105" ht="12" customHeight="1" x14ac:dyDescent="0.25">
      <c r="A146" s="172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DA146" s="176"/>
    </row>
    <row r="147" spans="1:105" ht="12" customHeight="1" x14ac:dyDescent="0.25">
      <c r="A147" s="35" t="s">
        <v>432</v>
      </c>
      <c r="B147" s="272">
        <f>IF(B$54=0,0,(B$54-B$96)/ISI_fec!B$54)</f>
        <v>1.6224685059823039</v>
      </c>
      <c r="C147" s="272">
        <f>IF(C$54=0,0,(C$54-C$96)/ISI_fec!C$54)</f>
        <v>1.5681618497208096</v>
      </c>
      <c r="D147" s="272">
        <f>IF(D$54=0,0,(D$54-D$96)/ISI_fec!D$54)</f>
        <v>1.5985304734329937</v>
      </c>
      <c r="E147" s="272">
        <f>IF(E$54=0,0,(E$54-E$96)/ISI_fec!E$54)</f>
        <v>1.6924479302016069</v>
      </c>
      <c r="F147" s="272">
        <f>IF(F$54=0,0,(F$54-F$96)/ISI_fec!F$54)</f>
        <v>1.6219568683490453</v>
      </c>
      <c r="G147" s="272">
        <f>IF(G$54=0,0,(G$54-G$96)/ISI_fec!G$54)</f>
        <v>1.4857008484182701</v>
      </c>
      <c r="H147" s="272">
        <f>IF(H$54=0,0,(H$54-H$96)/ISI_fec!H$54)</f>
        <v>1.3166576345958467</v>
      </c>
      <c r="I147" s="272">
        <f>IF(I$54=0,0,(I$54-I$96)/ISI_fec!I$54)</f>
        <v>1.3214051166097873</v>
      </c>
      <c r="J147" s="272">
        <f>IF(J$54=0,0,(J$54-J$96)/ISI_fec!J$54)</f>
        <v>1.3514544286589565</v>
      </c>
      <c r="K147" s="272">
        <f>IF(K$54=0,0,(K$54-K$96)/ISI_fec!K$54)</f>
        <v>1.2754272519370686</v>
      </c>
      <c r="L147" s="272">
        <f>IF(L$54=0,0,(L$54-L$96)/ISI_fec!L$54)</f>
        <v>1.023981315751922</v>
      </c>
      <c r="M147" s="272">
        <f>IF(M$54=0,0,(M$54-M$96)/ISI_fec!M$54)</f>
        <v>1.0205922708120871</v>
      </c>
      <c r="N147" s="272">
        <f>IF(N$54=0,0,(N$54-N$96)/ISI_fec!N$54)</f>
        <v>0.96175257297574079</v>
      </c>
      <c r="O147" s="272">
        <f>IF(O$54=0,0,(O$54-O$96)/ISI_fec!O$54)</f>
        <v>0.92373404069999054</v>
      </c>
      <c r="P147" s="272">
        <f>IF(P$54=0,0,(P$54-P$96)/ISI_fec!P$54)</f>
        <v>0.95617560591026096</v>
      </c>
      <c r="Q147" s="272">
        <f>IF(Q$54=0,0,(Q$54-Q$96)/ISI_fec!Q$54)</f>
        <v>0.98032677942556479</v>
      </c>
      <c r="R147" s="272">
        <f>IF(R$54=0,0,(R$54-R$96)/ISI_fec!R$54)</f>
        <v>1.0126077147561741</v>
      </c>
      <c r="S147" s="272">
        <f>IF(S$54=0,0,(S$54-S$96)/ISI_fec!S$54)</f>
        <v>1.022298573038418</v>
      </c>
      <c r="T147" s="272">
        <f>IF(T$54=0,0,(T$54-T$96)/ISI_fec!T$54)</f>
        <v>1.0529731861900926</v>
      </c>
      <c r="U147" s="272">
        <f>IF(U$54=0,0,(U$54-U$96)/ISI_fec!U$54)</f>
        <v>1.0870314476730822</v>
      </c>
      <c r="V147" s="272">
        <f>IF(V$54=0,0,(V$54-V$96)/ISI_fec!V$54)</f>
        <v>1.0817249124955837</v>
      </c>
      <c r="W147" s="272">
        <f>IF(W$54=0,0,(W$54-W$96)/ISI_fec!W$54)</f>
        <v>1.0850026924843921</v>
      </c>
      <c r="X147" s="272">
        <f>IF(X$54=0,0,(X$54-X$96)/ISI_fec!X$54)</f>
        <v>0.88896313976045616</v>
      </c>
      <c r="Y147" s="272">
        <f>IF(Y$54=0,0,(Y$54-Y$96)/ISI_fec!Y$54)</f>
        <v>0.97887037543264721</v>
      </c>
      <c r="DA147" s="111"/>
    </row>
    <row r="148" spans="1:105" ht="12" customHeight="1" x14ac:dyDescent="0.25">
      <c r="A148" s="55" t="s">
        <v>91</v>
      </c>
      <c r="B148" s="273">
        <f>IF(B$55=0,0,B$55/ISI_fec!B$55)</f>
        <v>0</v>
      </c>
      <c r="C148" s="273">
        <f>IF(C$55=0,0,C$55/ISI_fec!C$55)</f>
        <v>0</v>
      </c>
      <c r="D148" s="273">
        <f>IF(D$55=0,0,D$55/ISI_fec!D$55)</f>
        <v>0</v>
      </c>
      <c r="E148" s="273">
        <f>IF(E$55=0,0,E$55/ISI_fec!E$55)</f>
        <v>0</v>
      </c>
      <c r="F148" s="273">
        <f>IF(F$55=0,0,F$55/ISI_fec!F$55)</f>
        <v>0</v>
      </c>
      <c r="G148" s="273">
        <f>IF(G$55=0,0,G$55/ISI_fec!G$55)</f>
        <v>0</v>
      </c>
      <c r="H148" s="273">
        <f>IF(H$55=0,0,H$55/ISI_fec!H$55)</f>
        <v>0</v>
      </c>
      <c r="I148" s="273">
        <f>IF(I$55=0,0,I$55/ISI_fec!I$55)</f>
        <v>0</v>
      </c>
      <c r="J148" s="273">
        <f>IF(J$55=0,0,J$55/ISI_fec!J$55)</f>
        <v>0</v>
      </c>
      <c r="K148" s="273">
        <f>IF(K$55=0,0,K$55/ISI_fec!K$55)</f>
        <v>0</v>
      </c>
      <c r="L148" s="273">
        <f>IF(L$55=0,0,L$55/ISI_fec!L$55)</f>
        <v>0</v>
      </c>
      <c r="M148" s="273">
        <f>IF(M$55=0,0,M$55/ISI_fec!M$55)</f>
        <v>0</v>
      </c>
      <c r="N148" s="273">
        <f>IF(N$55=0,0,N$55/ISI_fec!N$55)</f>
        <v>0</v>
      </c>
      <c r="O148" s="273">
        <f>IF(O$55=0,0,O$55/ISI_fec!O$55)</f>
        <v>0</v>
      </c>
      <c r="P148" s="273">
        <f>IF(P$55=0,0,P$55/ISI_fec!P$55)</f>
        <v>0</v>
      </c>
      <c r="Q148" s="273">
        <f>IF(Q$55=0,0,Q$55/ISI_fec!Q$55)</f>
        <v>0</v>
      </c>
      <c r="R148" s="273">
        <f>IF(R$55=0,0,R$55/ISI_fec!R$55)</f>
        <v>0</v>
      </c>
      <c r="S148" s="273">
        <f>IF(S$55=0,0,S$55/ISI_fec!S$55)</f>
        <v>0</v>
      </c>
      <c r="T148" s="273">
        <f>IF(T$55=0,0,T$55/ISI_fec!T$55)</f>
        <v>0</v>
      </c>
      <c r="U148" s="273">
        <f>IF(U$55=0,0,U$55/ISI_fec!U$55)</f>
        <v>0</v>
      </c>
      <c r="V148" s="273">
        <f>IF(V$55=0,0,V$55/ISI_fec!V$55)</f>
        <v>0</v>
      </c>
      <c r="W148" s="273">
        <f>IF(W$55=0,0,W$55/ISI_fec!W$55)</f>
        <v>0</v>
      </c>
      <c r="X148" s="273">
        <f>IF(X$55=0,0,X$55/ISI_fec!X$55)</f>
        <v>0</v>
      </c>
      <c r="Y148" s="273">
        <f>IF(Y$55=0,0,Y$55/ISI_fec!Y$55)</f>
        <v>0</v>
      </c>
      <c r="DA148" s="76"/>
    </row>
    <row r="149" spans="1:105" ht="12" customHeight="1" x14ac:dyDescent="0.25">
      <c r="A149" s="173" t="s">
        <v>92</v>
      </c>
      <c r="B149" s="274">
        <f>IF(B$56=0,0,B$56/ISI_fec!B$56)</f>
        <v>0</v>
      </c>
      <c r="C149" s="274">
        <f>IF(C$56=0,0,C$56/ISI_fec!C$56)</f>
        <v>0</v>
      </c>
      <c r="D149" s="274">
        <f>IF(D$56=0,0,D$56/ISI_fec!D$56)</f>
        <v>0</v>
      </c>
      <c r="E149" s="274">
        <f>IF(E$56=0,0,E$56/ISI_fec!E$56)</f>
        <v>0</v>
      </c>
      <c r="F149" s="274">
        <f>IF(F$56=0,0,F$56/ISI_fec!F$56)</f>
        <v>0</v>
      </c>
      <c r="G149" s="274">
        <f>IF(G$56=0,0,G$56/ISI_fec!G$56)</f>
        <v>0</v>
      </c>
      <c r="H149" s="274">
        <f>IF(H$56=0,0,H$56/ISI_fec!H$56)</f>
        <v>0</v>
      </c>
      <c r="I149" s="274">
        <f>IF(I$56=0,0,I$56/ISI_fec!I$56)</f>
        <v>0</v>
      </c>
      <c r="J149" s="274">
        <f>IF(J$56=0,0,J$56/ISI_fec!J$56)</f>
        <v>0</v>
      </c>
      <c r="K149" s="274">
        <f>IF(K$56=0,0,K$56/ISI_fec!K$56)</f>
        <v>0</v>
      </c>
      <c r="L149" s="274">
        <f>IF(L$56=0,0,L$56/ISI_fec!L$56)</f>
        <v>0</v>
      </c>
      <c r="M149" s="274">
        <f>IF(M$56=0,0,M$56/ISI_fec!M$56)</f>
        <v>0</v>
      </c>
      <c r="N149" s="274">
        <f>IF(N$56=0,0,N$56/ISI_fec!N$56)</f>
        <v>0</v>
      </c>
      <c r="O149" s="274">
        <f>IF(O$56=0,0,O$56/ISI_fec!O$56)</f>
        <v>0</v>
      </c>
      <c r="P149" s="274">
        <f>IF(P$56=0,0,P$56/ISI_fec!P$56)</f>
        <v>0</v>
      </c>
      <c r="Q149" s="274">
        <f>IF(Q$56=0,0,Q$56/ISI_fec!Q$56)</f>
        <v>0</v>
      </c>
      <c r="R149" s="274">
        <f>IF(R$56=0,0,R$56/ISI_fec!R$56)</f>
        <v>0</v>
      </c>
      <c r="S149" s="274">
        <f>IF(S$56=0,0,S$56/ISI_fec!S$56)</f>
        <v>0</v>
      </c>
      <c r="T149" s="274">
        <f>IF(T$56=0,0,T$56/ISI_fec!T$56)</f>
        <v>0</v>
      </c>
      <c r="U149" s="274">
        <f>IF(U$56=0,0,U$56/ISI_fec!U$56)</f>
        <v>0</v>
      </c>
      <c r="V149" s="274">
        <f>IF(V$56=0,0,V$56/ISI_fec!V$56)</f>
        <v>0</v>
      </c>
      <c r="W149" s="274">
        <f>IF(W$56=0,0,W$56/ISI_fec!W$56)</f>
        <v>0</v>
      </c>
      <c r="X149" s="274">
        <f>IF(X$56=0,0,X$56/ISI_fec!X$56)</f>
        <v>0</v>
      </c>
      <c r="Y149" s="274">
        <f>IF(Y$56=0,0,Y$56/ISI_fec!Y$56)</f>
        <v>0</v>
      </c>
      <c r="DA149" s="77"/>
    </row>
    <row r="150" spans="1:105" ht="12" customHeight="1" x14ac:dyDescent="0.25">
      <c r="A150" s="173" t="s">
        <v>93</v>
      </c>
      <c r="B150" s="274">
        <f>IF(B$57=0,0,B$57/ISI_fec!B$57)</f>
        <v>0</v>
      </c>
      <c r="C150" s="274">
        <f>IF(C$57=0,0,C$57/ISI_fec!C$57)</f>
        <v>0</v>
      </c>
      <c r="D150" s="274">
        <f>IF(D$57=0,0,D$57/ISI_fec!D$57)</f>
        <v>0</v>
      </c>
      <c r="E150" s="274">
        <f>IF(E$57=0,0,E$57/ISI_fec!E$57)</f>
        <v>0</v>
      </c>
      <c r="F150" s="274">
        <f>IF(F$57=0,0,F$57/ISI_fec!F$57)</f>
        <v>0</v>
      </c>
      <c r="G150" s="274">
        <f>IF(G$57=0,0,G$57/ISI_fec!G$57)</f>
        <v>0</v>
      </c>
      <c r="H150" s="274">
        <f>IF(H$57=0,0,H$57/ISI_fec!H$57)</f>
        <v>0</v>
      </c>
      <c r="I150" s="274">
        <f>IF(I$57=0,0,I$57/ISI_fec!I$57)</f>
        <v>0</v>
      </c>
      <c r="J150" s="274">
        <f>IF(J$57=0,0,J$57/ISI_fec!J$57)</f>
        <v>0</v>
      </c>
      <c r="K150" s="274">
        <f>IF(K$57=0,0,K$57/ISI_fec!K$57)</f>
        <v>0</v>
      </c>
      <c r="L150" s="274">
        <f>IF(L$57=0,0,L$57/ISI_fec!L$57)</f>
        <v>0</v>
      </c>
      <c r="M150" s="274">
        <f>IF(M$57=0,0,M$57/ISI_fec!M$57)</f>
        <v>0</v>
      </c>
      <c r="N150" s="274">
        <f>IF(N$57=0,0,N$57/ISI_fec!N$57)</f>
        <v>0</v>
      </c>
      <c r="O150" s="274">
        <f>IF(O$57=0,0,O$57/ISI_fec!O$57)</f>
        <v>0</v>
      </c>
      <c r="P150" s="274">
        <f>IF(P$57=0,0,P$57/ISI_fec!P$57)</f>
        <v>0</v>
      </c>
      <c r="Q150" s="274">
        <f>IF(Q$57=0,0,Q$57/ISI_fec!Q$57)</f>
        <v>0</v>
      </c>
      <c r="R150" s="274">
        <f>IF(R$57=0,0,R$57/ISI_fec!R$57)</f>
        <v>0</v>
      </c>
      <c r="S150" s="274">
        <f>IF(S$57=0,0,S$57/ISI_fec!S$57)</f>
        <v>0</v>
      </c>
      <c r="T150" s="274">
        <f>IF(T$57=0,0,T$57/ISI_fec!T$57)</f>
        <v>0</v>
      </c>
      <c r="U150" s="274">
        <f>IF(U$57=0,0,U$57/ISI_fec!U$57)</f>
        <v>0</v>
      </c>
      <c r="V150" s="274">
        <f>IF(V$57=0,0,V$57/ISI_fec!V$57)</f>
        <v>0</v>
      </c>
      <c r="W150" s="274">
        <f>IF(W$57=0,0,W$57/ISI_fec!W$57)</f>
        <v>0</v>
      </c>
      <c r="X150" s="274">
        <f>IF(X$57=0,0,X$57/ISI_fec!X$57)</f>
        <v>0</v>
      </c>
      <c r="Y150" s="274">
        <f>IF(Y$57=0,0,Y$57/ISI_fec!Y$57)</f>
        <v>0</v>
      </c>
      <c r="DA150" s="77"/>
    </row>
    <row r="151" spans="1:105" ht="12" customHeight="1" x14ac:dyDescent="0.25">
      <c r="A151" s="173" t="s">
        <v>94</v>
      </c>
      <c r="B151" s="274">
        <f>IF(B$58=0,0,B$58/ISI_fec!B$58)</f>
        <v>0</v>
      </c>
      <c r="C151" s="274">
        <f>IF(C$58=0,0,C$58/ISI_fec!C$58)</f>
        <v>0</v>
      </c>
      <c r="D151" s="274">
        <f>IF(D$58=0,0,D$58/ISI_fec!D$58)</f>
        <v>0</v>
      </c>
      <c r="E151" s="274">
        <f>IF(E$58=0,0,E$58/ISI_fec!E$58)</f>
        <v>0</v>
      </c>
      <c r="F151" s="274">
        <f>IF(F$58=0,0,F$58/ISI_fec!F$58)</f>
        <v>0</v>
      </c>
      <c r="G151" s="274">
        <f>IF(G$58=0,0,G$58/ISI_fec!G$58)</f>
        <v>0</v>
      </c>
      <c r="H151" s="274">
        <f>IF(H$58=0,0,H$58/ISI_fec!H$58)</f>
        <v>0</v>
      </c>
      <c r="I151" s="274">
        <f>IF(I$58=0,0,I$58/ISI_fec!I$58)</f>
        <v>0</v>
      </c>
      <c r="J151" s="274">
        <f>IF(J$58=0,0,J$58/ISI_fec!J$58)</f>
        <v>0</v>
      </c>
      <c r="K151" s="274">
        <f>IF(K$58=0,0,K$58/ISI_fec!K$58)</f>
        <v>0</v>
      </c>
      <c r="L151" s="274">
        <f>IF(L$58=0,0,L$58/ISI_fec!L$58)</f>
        <v>0</v>
      </c>
      <c r="M151" s="274">
        <f>IF(M$58=0,0,M$58/ISI_fec!M$58)</f>
        <v>0</v>
      </c>
      <c r="N151" s="274">
        <f>IF(N$58=0,0,N$58/ISI_fec!N$58)</f>
        <v>0</v>
      </c>
      <c r="O151" s="274">
        <f>IF(O$58=0,0,O$58/ISI_fec!O$58)</f>
        <v>0</v>
      </c>
      <c r="P151" s="274">
        <f>IF(P$58=0,0,P$58/ISI_fec!P$58)</f>
        <v>0</v>
      </c>
      <c r="Q151" s="274">
        <f>IF(Q$58=0,0,Q$58/ISI_fec!Q$58)</f>
        <v>0</v>
      </c>
      <c r="R151" s="274">
        <f>IF(R$58=0,0,R$58/ISI_fec!R$58)</f>
        <v>0</v>
      </c>
      <c r="S151" s="274">
        <f>IF(S$58=0,0,S$58/ISI_fec!S$58)</f>
        <v>0</v>
      </c>
      <c r="T151" s="274">
        <f>IF(T$58=0,0,T$58/ISI_fec!T$58)</f>
        <v>0</v>
      </c>
      <c r="U151" s="274">
        <f>IF(U$58=0,0,U$58/ISI_fec!U$58)</f>
        <v>0</v>
      </c>
      <c r="V151" s="274">
        <f>IF(V$58=0,0,V$58/ISI_fec!V$58)</f>
        <v>0</v>
      </c>
      <c r="W151" s="274">
        <f>IF(W$58=0,0,W$58/ISI_fec!W$58)</f>
        <v>0</v>
      </c>
      <c r="X151" s="274">
        <f>IF(X$58=0,0,X$58/ISI_fec!X$58)</f>
        <v>0</v>
      </c>
      <c r="Y151" s="274">
        <f>IF(Y$58=0,0,Y$58/ISI_fec!Y$58)</f>
        <v>0</v>
      </c>
      <c r="DA151" s="77"/>
    </row>
    <row r="152" spans="1:105" ht="12" customHeight="1" x14ac:dyDescent="0.25">
      <c r="A152" s="56" t="s">
        <v>95</v>
      </c>
      <c r="B152" s="275">
        <f>IF(B$59=0,0,B$59/ISI_fec!B$59)</f>
        <v>1.4545574241329207</v>
      </c>
      <c r="C152" s="275">
        <f>IF(C$59=0,0,C$59/ISI_fec!C$59)</f>
        <v>1.3930184852764043</v>
      </c>
      <c r="D152" s="275">
        <f>IF(D$59=0,0,D$59/ISI_fec!D$59)</f>
        <v>1.4315451678420941</v>
      </c>
      <c r="E152" s="275">
        <f>IF(E$59=0,0,E$59/ISI_fec!E$59)</f>
        <v>1.4062122394004464</v>
      </c>
      <c r="F152" s="275">
        <f>IF(F$59=0,0,F$59/ISI_fec!F$59)</f>
        <v>1.4904806810766396</v>
      </c>
      <c r="G152" s="275">
        <f>IF(G$59=0,0,G$59/ISI_fec!G$59)</f>
        <v>1.4720307043784355</v>
      </c>
      <c r="H152" s="275">
        <f>IF(H$59=0,0,H$59/ISI_fec!H$59)</f>
        <v>1.3499800863080411</v>
      </c>
      <c r="I152" s="275">
        <f>IF(I$59=0,0,I$59/ISI_fec!I$59)</f>
        <v>1.3337776785038602</v>
      </c>
      <c r="J152" s="275">
        <f>IF(J$59=0,0,J$59/ISI_fec!J$59)</f>
        <v>1.3988717521547969</v>
      </c>
      <c r="K152" s="275">
        <f>IF(K$59=0,0,K$59/ISI_fec!K$59)</f>
        <v>1.3390192118208626</v>
      </c>
      <c r="L152" s="275">
        <f>IF(L$59=0,0,L$59/ISI_fec!L$59)</f>
        <v>1.1691014232794359</v>
      </c>
      <c r="M152" s="275">
        <f>IF(M$59=0,0,M$59/ISI_fec!M$59)</f>
        <v>1.1755680309769683</v>
      </c>
      <c r="N152" s="275">
        <f>IF(N$59=0,0,N$59/ISI_fec!N$59)</f>
        <v>1.1135998987194728</v>
      </c>
      <c r="O152" s="275">
        <f>IF(O$59=0,0,O$59/ISI_fec!O$59)</f>
        <v>1.025752025780563</v>
      </c>
      <c r="P152" s="275">
        <f>IF(P$59=0,0,P$59/ISI_fec!P$59)</f>
        <v>0.96852484842485986</v>
      </c>
      <c r="Q152" s="275">
        <f>IF(Q$59=0,0,Q$59/ISI_fec!Q$59)</f>
        <v>0.93089658342684023</v>
      </c>
      <c r="R152" s="275">
        <f>IF(R$59=0,0,R$59/ISI_fec!R$59)</f>
        <v>0.86000516452812836</v>
      </c>
      <c r="S152" s="275">
        <f>IF(S$59=0,0,S$59/ISI_fec!S$59)</f>
        <v>0.84943458292407092</v>
      </c>
      <c r="T152" s="275">
        <f>IF(T$59=0,0,T$59/ISI_fec!T$59)</f>
        <v>0.90052614539949705</v>
      </c>
      <c r="U152" s="275">
        <f>IF(U$59=0,0,U$59/ISI_fec!U$59)</f>
        <v>0.92557886901127906</v>
      </c>
      <c r="V152" s="275">
        <f>IF(V$59=0,0,V$59/ISI_fec!V$59)</f>
        <v>0.92288772231694793</v>
      </c>
      <c r="W152" s="275">
        <f>IF(W$59=0,0,W$59/ISI_fec!W$59)</f>
        <v>1.0717701084867828</v>
      </c>
      <c r="X152" s="275">
        <f>IF(X$59=0,0,X$59/ISI_fec!X$59)</f>
        <v>1.0551090723065524</v>
      </c>
      <c r="Y152" s="275">
        <f>IF(Y$59=0,0,Y$59/ISI_fec!Y$59)</f>
        <v>1.1252373613775748</v>
      </c>
      <c r="DA152" s="78"/>
    </row>
    <row r="153" spans="1:105" ht="12" customHeight="1" x14ac:dyDescent="0.25">
      <c r="A153" s="174" t="s">
        <v>220</v>
      </c>
      <c r="B153" s="276">
        <f>IF(B$65=0,0,B$65/ISI_fec!B$65)</f>
        <v>5.9294084221185166</v>
      </c>
      <c r="C153" s="276">
        <f>IF(C$65=0,0,C$65/ISI_fec!C$65)</f>
        <v>6.0632154563321645</v>
      </c>
      <c r="D153" s="276">
        <f>IF(D$65=0,0,D$65/ISI_fec!D$65)</f>
        <v>6.0807269320612631</v>
      </c>
      <c r="E153" s="276">
        <f>IF(E$65=0,0,E$65/ISI_fec!E$65)</f>
        <v>6.5594197171279545</v>
      </c>
      <c r="F153" s="276">
        <f>IF(F$65=0,0,F$65/ISI_fec!F$65)</f>
        <v>6.1581417617403975</v>
      </c>
      <c r="G153" s="276">
        <f>IF(G$65=0,0,G$65/ISI_fec!G$65)</f>
        <v>5.4320432567104824</v>
      </c>
      <c r="H153" s="276">
        <f>IF(H$65=0,0,H$65/ISI_fec!H$65)</f>
        <v>5.2177006000304056</v>
      </c>
      <c r="I153" s="276">
        <f>IF(I$65=0,0,I$65/ISI_fec!I$65)</f>
        <v>4.983427508623504</v>
      </c>
      <c r="J153" s="276">
        <f>IF(J$65=0,0,J$65/ISI_fec!J$65)</f>
        <v>4.9977465528382359</v>
      </c>
      <c r="K153" s="276">
        <f>IF(K$65=0,0,K$65/ISI_fec!K$65)</f>
        <v>4.6166269088705025</v>
      </c>
      <c r="L153" s="276">
        <f>IF(L$65=0,0,L$65/ISI_fec!L$65)</f>
        <v>3.3147859368985801</v>
      </c>
      <c r="M153" s="276">
        <f>IF(M$65=0,0,M$65/ISI_fec!M$65)</f>
        <v>3.2255563588914007</v>
      </c>
      <c r="N153" s="276">
        <f>IF(N$65=0,0,N$65/ISI_fec!N$65)</f>
        <v>2.8481814969234653</v>
      </c>
      <c r="O153" s="276">
        <f>IF(O$65=0,0,O$65/ISI_fec!O$65)</f>
        <v>2.8079590640695389</v>
      </c>
      <c r="P153" s="276">
        <f>IF(P$65=0,0,P$65/ISI_fec!P$65)</f>
        <v>2.9030942908152495</v>
      </c>
      <c r="Q153" s="276">
        <f>IF(Q$65=0,0,Q$65/ISI_fec!Q$65)</f>
        <v>2.935485452278122</v>
      </c>
      <c r="R153" s="276">
        <f>IF(R$65=0,0,R$65/ISI_fec!R$65)</f>
        <v>3.1707665620609626</v>
      </c>
      <c r="S153" s="276">
        <f>IF(S$65=0,0,S$65/ISI_fec!S$65)</f>
        <v>3.156160774284245</v>
      </c>
      <c r="T153" s="276">
        <f>IF(T$65=0,0,T$65/ISI_fec!T$65)</f>
        <v>3.206994883071959</v>
      </c>
      <c r="U153" s="276">
        <f>IF(U$65=0,0,U$65/ISI_fec!U$65)</f>
        <v>3.1292539992645563</v>
      </c>
      <c r="V153" s="276">
        <f>IF(V$65=0,0,V$65/ISI_fec!V$65)</f>
        <v>3.034679684907255</v>
      </c>
      <c r="W153" s="276">
        <f>IF(W$65=0,0,W$65/ISI_fec!W$65)</f>
        <v>3.289226826964422</v>
      </c>
      <c r="X153" s="276">
        <f>IF(X$65=0,0,X$65/ISI_fec!X$65)</f>
        <v>2.6763043590317159</v>
      </c>
      <c r="Y153" s="276">
        <f>IF(Y$65=0,0,Y$65/ISI_fec!Y$65)</f>
        <v>2.9904842783115102</v>
      </c>
      <c r="DA153" s="79"/>
    </row>
    <row r="154" spans="1:105" ht="12" customHeight="1" x14ac:dyDescent="0.25">
      <c r="A154" s="174" t="s">
        <v>226</v>
      </c>
      <c r="B154" s="276">
        <f>IF(B$71=0,0,B$71/ISI_fec!B$71)</f>
        <v>0</v>
      </c>
      <c r="C154" s="276">
        <f>IF(C$71=0,0,C$71/ISI_fec!C$71)</f>
        <v>0</v>
      </c>
      <c r="D154" s="276">
        <f>IF(D$71=0,0,D$71/ISI_fec!D$71)</f>
        <v>0</v>
      </c>
      <c r="E154" s="276">
        <f>IF(E$71=0,0,E$71/ISI_fec!E$71)</f>
        <v>0</v>
      </c>
      <c r="F154" s="276">
        <f>IF(F$71=0,0,F$71/ISI_fec!F$71)</f>
        <v>0</v>
      </c>
      <c r="G154" s="276">
        <f>IF(G$71=0,0,G$71/ISI_fec!G$71)</f>
        <v>0</v>
      </c>
      <c r="H154" s="276">
        <f>IF(H$71=0,0,H$71/ISI_fec!H$71)</f>
        <v>0</v>
      </c>
      <c r="I154" s="276">
        <f>IF(I$71=0,0,I$71/ISI_fec!I$71)</f>
        <v>0</v>
      </c>
      <c r="J154" s="276">
        <f>IF(J$71=0,0,J$71/ISI_fec!J$71)</f>
        <v>0</v>
      </c>
      <c r="K154" s="276">
        <f>IF(K$71=0,0,K$71/ISI_fec!K$71)</f>
        <v>0</v>
      </c>
      <c r="L154" s="276">
        <f>IF(L$71=0,0,L$71/ISI_fec!L$71)</f>
        <v>0</v>
      </c>
      <c r="M154" s="276">
        <f>IF(M$71=0,0,M$71/ISI_fec!M$71)</f>
        <v>0</v>
      </c>
      <c r="N154" s="276">
        <f>IF(N$71=0,0,N$71/ISI_fec!N$71)</f>
        <v>0</v>
      </c>
      <c r="O154" s="276">
        <f>IF(O$71=0,0,O$71/ISI_fec!O$71)</f>
        <v>0</v>
      </c>
      <c r="P154" s="276">
        <f>IF(P$71=0,0,P$71/ISI_fec!P$71)</f>
        <v>0</v>
      </c>
      <c r="Q154" s="276">
        <f>IF(Q$71=0,0,Q$71/ISI_fec!Q$71)</f>
        <v>0</v>
      </c>
      <c r="R154" s="276">
        <f>IF(R$71=0,0,R$71/ISI_fec!R$71)</f>
        <v>0</v>
      </c>
      <c r="S154" s="276">
        <f>IF(S$71=0,0,S$71/ISI_fec!S$71)</f>
        <v>0</v>
      </c>
      <c r="T154" s="276">
        <f>IF(T$71=0,0,T$71/ISI_fec!T$71)</f>
        <v>0</v>
      </c>
      <c r="U154" s="276">
        <f>IF(U$71=0,0,U$71/ISI_fec!U$71)</f>
        <v>0</v>
      </c>
      <c r="V154" s="276">
        <f>IF(V$71=0,0,V$71/ISI_fec!V$71)</f>
        <v>0</v>
      </c>
      <c r="W154" s="276">
        <f>IF(W$71=0,0,W$71/ISI_fec!W$71)</f>
        <v>0</v>
      </c>
      <c r="X154" s="276">
        <f>IF(X$71=0,0,X$71/ISI_fec!X$71)</f>
        <v>0</v>
      </c>
      <c r="Y154" s="276">
        <f>IF(Y$71=0,0,Y$71/ISI_fec!Y$71)</f>
        <v>0</v>
      </c>
      <c r="DA154" s="79"/>
    </row>
    <row r="155" spans="1:105" ht="12" customHeight="1" x14ac:dyDescent="0.25">
      <c r="A155" s="174" t="s">
        <v>179</v>
      </c>
      <c r="B155" s="276">
        <f>IF(B$72=0,0,B$72/ISI_fec!B$72)</f>
        <v>1.4701847792347384</v>
      </c>
      <c r="C155" s="276">
        <f>IF(C$72=0,0,C$72/ISI_fec!C$72)</f>
        <v>1.4240122189656714</v>
      </c>
      <c r="D155" s="276">
        <f>IF(D$72=0,0,D$72/ISI_fec!D$72)</f>
        <v>1.4668954747716663</v>
      </c>
      <c r="E155" s="276">
        <f>IF(E$72=0,0,E$72/ISI_fec!E$72)</f>
        <v>1.4254135125802494</v>
      </c>
      <c r="F155" s="276">
        <f>IF(F$72=0,0,F$72/ISI_fec!F$72)</f>
        <v>1.5139500514732978</v>
      </c>
      <c r="G155" s="276">
        <f>IF(G$72=0,0,G$72/ISI_fec!G$72)</f>
        <v>1.4911398670829952</v>
      </c>
      <c r="H155" s="276">
        <f>IF(H$72=0,0,H$72/ISI_fec!H$72)</f>
        <v>1.362413463454812</v>
      </c>
      <c r="I155" s="276">
        <f>IF(I$72=0,0,I$72/ISI_fec!I$72)</f>
        <v>1.3638897192719588</v>
      </c>
      <c r="J155" s="276">
        <f>IF(J$72=0,0,J$72/ISI_fec!J$72)</f>
        <v>1.4021363656193611</v>
      </c>
      <c r="K155" s="276">
        <f>IF(K$72=0,0,K$72/ISI_fec!K$72)</f>
        <v>1.3390192118208626</v>
      </c>
      <c r="L155" s="276">
        <f>IF(L$72=0,0,L$72/ISI_fec!L$72)</f>
        <v>1.2584039770505149</v>
      </c>
      <c r="M155" s="276">
        <f>IF(M$72=0,0,M$72/ISI_fec!M$72)</f>
        <v>1.2765588949676083</v>
      </c>
      <c r="N155" s="276">
        <f>IF(N$72=0,0,N$72/ISI_fec!N$72)</f>
        <v>1.2581037418275773</v>
      </c>
      <c r="O155" s="276">
        <f>IF(O$72=0,0,O$72/ISI_fec!O$72)</f>
        <v>1.1980049880738022</v>
      </c>
      <c r="P155" s="276">
        <f>IF(P$72=0,0,P$72/ISI_fec!P$72)</f>
        <v>1.2392095629575657</v>
      </c>
      <c r="Q155" s="276">
        <f>IF(Q$72=0,0,Q$72/ISI_fec!Q$72)</f>
        <v>1.2845541985789206</v>
      </c>
      <c r="R155" s="276">
        <f>IF(R$72=0,0,R$72/ISI_fec!R$72)</f>
        <v>1.299810943246944</v>
      </c>
      <c r="S155" s="276">
        <f>IF(S$72=0,0,S$72/ISI_fec!S$72)</f>
        <v>1.3160212771982065</v>
      </c>
      <c r="T155" s="276">
        <f>IF(T$72=0,0,T$72/ISI_fec!T$72)</f>
        <v>1.349227343262442</v>
      </c>
      <c r="U155" s="276">
        <f>IF(U$72=0,0,U$72/ISI_fec!U$72)</f>
        <v>1.4315859712213861</v>
      </c>
      <c r="V155" s="276">
        <f>IF(V$72=0,0,V$72/ISI_fec!V$72)</f>
        <v>1.4554385847162692</v>
      </c>
      <c r="W155" s="276">
        <f>IF(W$72=0,0,W$72/ISI_fec!W$72)</f>
        <v>1.3766208983233448</v>
      </c>
      <c r="X155" s="276">
        <f>IF(X$72=0,0,X$72/ISI_fec!X$72)</f>
        <v>1.1655850182312353</v>
      </c>
      <c r="Y155" s="276">
        <f>IF(Y$72=0,0,Y$72/ISI_fec!Y$72)</f>
        <v>1.2536022644151936</v>
      </c>
      <c r="DA155" s="79"/>
    </row>
    <row r="156" spans="1:105" ht="12" customHeight="1" x14ac:dyDescent="0.25">
      <c r="A156" s="41" t="s">
        <v>189</v>
      </c>
      <c r="B156" s="277">
        <f>IF(B$79=0,0,B$79/ISI_fec!B$79)</f>
        <v>2.8083556353720143</v>
      </c>
      <c r="C156" s="277">
        <f>IF(C$79=0,0,C$79/ISI_fec!C$79)</f>
        <v>2.5881729328567866</v>
      </c>
      <c r="D156" s="277">
        <f>IF(D$79=0,0,D$79/ISI_fec!D$79)</f>
        <v>2.643834503845417</v>
      </c>
      <c r="E156" s="277">
        <f>IF(E$79=0,0,E$79/ISI_fec!E$79)</f>
        <v>2.8324897367891562</v>
      </c>
      <c r="F156" s="277">
        <f>IF(F$79=0,0,F$79/ISI_fec!F$79)</f>
        <v>2.6996669927877299</v>
      </c>
      <c r="G156" s="277">
        <f>IF(G$79=0,0,G$79/ISI_fec!G$79)</f>
        <v>2.4655434901591291</v>
      </c>
      <c r="H156" s="277">
        <f>IF(H$79=0,0,H$79/ISI_fec!H$79)</f>
        <v>2.0194642355171148</v>
      </c>
      <c r="I156" s="277">
        <f>IF(I$79=0,0,I$79/ISI_fec!I$79)</f>
        <v>2.4001721584749918</v>
      </c>
      <c r="J156" s="277">
        <f>IF(J$79=0,0,J$79/ISI_fec!J$79)</f>
        <v>2.4571576466729863</v>
      </c>
      <c r="K156" s="277">
        <f>IF(K$79=0,0,K$79/ISI_fec!K$79)</f>
        <v>2.3013357584046372</v>
      </c>
      <c r="L156" s="277">
        <f>IF(L$79=0,0,L$79/ISI_fec!L$79)</f>
        <v>1.837513086948223</v>
      </c>
      <c r="M156" s="277">
        <f>IF(M$79=0,0,M$79/ISI_fec!M$79)</f>
        <v>1.8246940957317777</v>
      </c>
      <c r="N156" s="277">
        <f>IF(N$79=0,0,N$79/ISI_fec!N$79)</f>
        <v>1.6952183965200804</v>
      </c>
      <c r="O156" s="277">
        <f>IF(O$79=0,0,O$79/ISI_fec!O$79)</f>
        <v>1.6409017689499501</v>
      </c>
      <c r="P156" s="277">
        <f>IF(P$79=0,0,P$79/ISI_fec!P$79)</f>
        <v>1.7427620293744501</v>
      </c>
      <c r="Q156" s="277">
        <f>IF(Q$79=0,0,Q$79/ISI_fec!Q$79)</f>
        <v>1.7815009347005135</v>
      </c>
      <c r="R156" s="277">
        <f>IF(R$79=0,0,R$79/ISI_fec!R$79)</f>
        <v>1.8511051608675591</v>
      </c>
      <c r="S156" s="277">
        <f>IF(S$79=0,0,S$79/ISI_fec!S$79)</f>
        <v>1.8605421741821393</v>
      </c>
      <c r="T156" s="277">
        <f>IF(T$79=0,0,T$79/ISI_fec!T$79)</f>
        <v>1.92148967515493</v>
      </c>
      <c r="U156" s="277">
        <f>IF(U$79=0,0,U$79/ISI_fec!U$79)</f>
        <v>1.9714016944576727</v>
      </c>
      <c r="V156" s="277">
        <f>IF(V$79=0,0,V$79/ISI_fec!V$79)</f>
        <v>1.9593830604026925</v>
      </c>
      <c r="W156" s="277">
        <f>IF(W$79=0,0,W$79/ISI_fec!W$79)</f>
        <v>1.9818098936673134</v>
      </c>
      <c r="X156" s="277">
        <f>IF(X$79=0,0,X$79/ISI_fec!X$79)</f>
        <v>1.6383742232868546</v>
      </c>
      <c r="Y156" s="277">
        <f>IF(Y$79=0,0,Y$79/ISI_fec!Y$79)</f>
        <v>1.7928511234022846</v>
      </c>
      <c r="DA156" s="82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theme="4" tint="0.79998168889431442"/>
    <pageSetUpPr fitToPage="1"/>
  </sheetPr>
  <dimension ref="A1:DA10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metals"</f>
        <v>BE: Non-ferrous metals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0.15" customHeight="1" x14ac:dyDescent="0.25"/>
    <row r="3" spans="1:105" ht="12" customHeight="1" x14ac:dyDescent="0.25">
      <c r="A3" s="30" t="s">
        <v>57</v>
      </c>
      <c r="B3" s="203">
        <f t="shared" ref="B3:Y3" si="0">SUM(B4:B5,B8)</f>
        <v>1555.4360960288029</v>
      </c>
      <c r="C3" s="203">
        <f t="shared" si="0"/>
        <v>1295.656890087537</v>
      </c>
      <c r="D3" s="203">
        <f t="shared" si="0"/>
        <v>1358.3562307427851</v>
      </c>
      <c r="E3" s="203">
        <f t="shared" si="0"/>
        <v>1344.374896727548</v>
      </c>
      <c r="F3" s="203">
        <f t="shared" si="0"/>
        <v>1610.4353864408649</v>
      </c>
      <c r="G3" s="203">
        <f t="shared" si="0"/>
        <v>1609.887729523876</v>
      </c>
      <c r="H3" s="203">
        <f t="shared" si="0"/>
        <v>1610.413466816088</v>
      </c>
      <c r="I3" s="203">
        <f t="shared" si="0"/>
        <v>1844.3653619373581</v>
      </c>
      <c r="J3" s="203">
        <f t="shared" si="0"/>
        <v>1453.9660457957259</v>
      </c>
      <c r="K3" s="203">
        <f t="shared" si="0"/>
        <v>836.05935427374743</v>
      </c>
      <c r="L3" s="203">
        <f t="shared" si="0"/>
        <v>1321.803962607933</v>
      </c>
      <c r="M3" s="203">
        <f t="shared" si="0"/>
        <v>1436.9451441195999</v>
      </c>
      <c r="N3" s="203">
        <f t="shared" si="0"/>
        <v>1368.814521776342</v>
      </c>
      <c r="O3" s="203">
        <f t="shared" si="0"/>
        <v>1283.7100158511209</v>
      </c>
      <c r="P3" s="203">
        <f t="shared" si="0"/>
        <v>1139.438229153239</v>
      </c>
      <c r="Q3" s="203">
        <f t="shared" si="0"/>
        <v>1282.3680449289379</v>
      </c>
      <c r="R3" s="203">
        <f t="shared" si="0"/>
        <v>1209.6499026023439</v>
      </c>
      <c r="S3" s="203">
        <f t="shared" si="0"/>
        <v>1332.5885706195641</v>
      </c>
      <c r="T3" s="203">
        <f t="shared" si="0"/>
        <v>1460.344358898619</v>
      </c>
      <c r="U3" s="203">
        <f t="shared" si="0"/>
        <v>1404.190171570837</v>
      </c>
      <c r="V3" s="203">
        <f t="shared" si="0"/>
        <v>1162.9795164736911</v>
      </c>
      <c r="W3" s="203">
        <f t="shared" si="0"/>
        <v>1245.4688968114369</v>
      </c>
      <c r="X3" s="203">
        <f t="shared" si="0"/>
        <v>1217.931304940535</v>
      </c>
      <c r="Y3" s="203">
        <f t="shared" si="0"/>
        <v>1349.3053172510331</v>
      </c>
      <c r="DA3" s="112"/>
    </row>
    <row r="4" spans="1:105" ht="12" customHeight="1" x14ac:dyDescent="0.25">
      <c r="A4" s="50" t="s">
        <v>45</v>
      </c>
      <c r="B4" s="241">
        <v>0</v>
      </c>
      <c r="C4" s="241">
        <v>0</v>
      </c>
      <c r="D4" s="241">
        <v>0</v>
      </c>
      <c r="E4" s="241">
        <v>0</v>
      </c>
      <c r="F4" s="241">
        <v>0</v>
      </c>
      <c r="G4" s="241">
        <v>0</v>
      </c>
      <c r="H4" s="241">
        <v>0</v>
      </c>
      <c r="I4" s="241">
        <v>0</v>
      </c>
      <c r="J4" s="241">
        <v>0</v>
      </c>
      <c r="K4" s="241">
        <v>0</v>
      </c>
      <c r="L4" s="241">
        <v>0</v>
      </c>
      <c r="M4" s="241">
        <v>0</v>
      </c>
      <c r="N4" s="241">
        <v>0</v>
      </c>
      <c r="O4" s="241">
        <v>0</v>
      </c>
      <c r="P4" s="241">
        <v>0</v>
      </c>
      <c r="Q4" s="241">
        <v>0</v>
      </c>
      <c r="R4" s="241">
        <v>0</v>
      </c>
      <c r="S4" s="241">
        <v>0</v>
      </c>
      <c r="T4" s="241">
        <v>0</v>
      </c>
      <c r="U4" s="241">
        <v>0</v>
      </c>
      <c r="V4" s="241">
        <v>0</v>
      </c>
      <c r="W4" s="241">
        <v>0</v>
      </c>
      <c r="X4" s="241">
        <v>0</v>
      </c>
      <c r="Y4" s="241">
        <v>0</v>
      </c>
      <c r="DA4" s="83" t="s">
        <v>433</v>
      </c>
    </row>
    <row r="5" spans="1:105" ht="12" customHeight="1" x14ac:dyDescent="0.25">
      <c r="A5" s="107" t="s">
        <v>58</v>
      </c>
      <c r="B5" s="282">
        <f t="shared" ref="B5:Y5" si="1">SUM(B6:B7)</f>
        <v>0</v>
      </c>
      <c r="C5" s="282">
        <f t="shared" si="1"/>
        <v>0</v>
      </c>
      <c r="D5" s="282">
        <f t="shared" si="1"/>
        <v>0</v>
      </c>
      <c r="E5" s="282">
        <f t="shared" si="1"/>
        <v>0</v>
      </c>
      <c r="F5" s="282">
        <f t="shared" si="1"/>
        <v>0</v>
      </c>
      <c r="G5" s="282">
        <f t="shared" si="1"/>
        <v>0</v>
      </c>
      <c r="H5" s="282">
        <f t="shared" si="1"/>
        <v>0</v>
      </c>
      <c r="I5" s="282">
        <f t="shared" si="1"/>
        <v>0</v>
      </c>
      <c r="J5" s="282">
        <f t="shared" si="1"/>
        <v>0</v>
      </c>
      <c r="K5" s="282">
        <f t="shared" si="1"/>
        <v>0</v>
      </c>
      <c r="L5" s="282">
        <f t="shared" si="1"/>
        <v>0</v>
      </c>
      <c r="M5" s="282">
        <f t="shared" si="1"/>
        <v>0</v>
      </c>
      <c r="N5" s="282">
        <f t="shared" si="1"/>
        <v>0</v>
      </c>
      <c r="O5" s="282">
        <f t="shared" si="1"/>
        <v>0</v>
      </c>
      <c r="P5" s="282">
        <f t="shared" si="1"/>
        <v>0</v>
      </c>
      <c r="Q5" s="282">
        <f t="shared" si="1"/>
        <v>0</v>
      </c>
      <c r="R5" s="282">
        <f t="shared" si="1"/>
        <v>0</v>
      </c>
      <c r="S5" s="282">
        <f t="shared" si="1"/>
        <v>0</v>
      </c>
      <c r="T5" s="282">
        <f t="shared" si="1"/>
        <v>0</v>
      </c>
      <c r="U5" s="282">
        <f t="shared" si="1"/>
        <v>0</v>
      </c>
      <c r="V5" s="282">
        <f t="shared" si="1"/>
        <v>0</v>
      </c>
      <c r="W5" s="282">
        <f t="shared" si="1"/>
        <v>0</v>
      </c>
      <c r="X5" s="282">
        <f t="shared" si="1"/>
        <v>0</v>
      </c>
      <c r="Y5" s="282">
        <f t="shared" si="1"/>
        <v>0</v>
      </c>
      <c r="DA5" s="94"/>
    </row>
    <row r="6" spans="1:105" ht="12" customHeight="1" x14ac:dyDescent="0.25">
      <c r="A6" s="99" t="s">
        <v>46</v>
      </c>
      <c r="B6" s="282">
        <v>0</v>
      </c>
      <c r="C6" s="282">
        <v>0</v>
      </c>
      <c r="D6" s="282">
        <v>0</v>
      </c>
      <c r="E6" s="282">
        <v>0</v>
      </c>
      <c r="F6" s="282">
        <v>0</v>
      </c>
      <c r="G6" s="282">
        <v>0</v>
      </c>
      <c r="H6" s="282">
        <v>0</v>
      </c>
      <c r="I6" s="282">
        <v>0</v>
      </c>
      <c r="J6" s="282">
        <v>0</v>
      </c>
      <c r="K6" s="282">
        <v>0</v>
      </c>
      <c r="L6" s="282">
        <v>0</v>
      </c>
      <c r="M6" s="282">
        <v>0</v>
      </c>
      <c r="N6" s="282">
        <v>0</v>
      </c>
      <c r="O6" s="282">
        <v>0</v>
      </c>
      <c r="P6" s="282">
        <v>0</v>
      </c>
      <c r="Q6" s="282">
        <v>0</v>
      </c>
      <c r="R6" s="282">
        <v>0</v>
      </c>
      <c r="S6" s="282">
        <v>0</v>
      </c>
      <c r="T6" s="282">
        <v>0</v>
      </c>
      <c r="U6" s="282">
        <v>0</v>
      </c>
      <c r="V6" s="282">
        <v>0</v>
      </c>
      <c r="W6" s="282">
        <v>0</v>
      </c>
      <c r="X6" s="282">
        <v>0</v>
      </c>
      <c r="Y6" s="282">
        <v>0</v>
      </c>
      <c r="DA6" s="94" t="s">
        <v>434</v>
      </c>
    </row>
    <row r="7" spans="1:105" ht="12" customHeight="1" x14ac:dyDescent="0.25">
      <c r="A7" s="99" t="s">
        <v>80</v>
      </c>
      <c r="B7" s="282">
        <v>0</v>
      </c>
      <c r="C7" s="282">
        <v>0</v>
      </c>
      <c r="D7" s="282">
        <v>0</v>
      </c>
      <c r="E7" s="282">
        <v>0</v>
      </c>
      <c r="F7" s="282">
        <v>0</v>
      </c>
      <c r="G7" s="282">
        <v>0</v>
      </c>
      <c r="H7" s="282">
        <v>0</v>
      </c>
      <c r="I7" s="282">
        <v>0</v>
      </c>
      <c r="J7" s="282">
        <v>0</v>
      </c>
      <c r="K7" s="282">
        <v>0</v>
      </c>
      <c r="L7" s="282">
        <v>0</v>
      </c>
      <c r="M7" s="282">
        <v>0</v>
      </c>
      <c r="N7" s="282">
        <v>0</v>
      </c>
      <c r="O7" s="282">
        <v>0</v>
      </c>
      <c r="P7" s="282">
        <v>0</v>
      </c>
      <c r="Q7" s="282">
        <v>0</v>
      </c>
      <c r="R7" s="282">
        <v>0</v>
      </c>
      <c r="S7" s="282">
        <v>0</v>
      </c>
      <c r="T7" s="282">
        <v>0</v>
      </c>
      <c r="U7" s="282">
        <v>0</v>
      </c>
      <c r="V7" s="282">
        <v>0</v>
      </c>
      <c r="W7" s="282">
        <v>0</v>
      </c>
      <c r="X7" s="282">
        <v>0</v>
      </c>
      <c r="Y7" s="282">
        <v>0</v>
      </c>
      <c r="DA7" s="94" t="s">
        <v>435</v>
      </c>
    </row>
    <row r="8" spans="1:105" ht="12" customHeight="1" x14ac:dyDescent="0.25">
      <c r="A8" s="49" t="s">
        <v>47</v>
      </c>
      <c r="B8" s="242">
        <v>1555.4360960288029</v>
      </c>
      <c r="C8" s="242">
        <v>1295.656890087537</v>
      </c>
      <c r="D8" s="242">
        <v>1358.3562307427851</v>
      </c>
      <c r="E8" s="242">
        <v>1344.374896727548</v>
      </c>
      <c r="F8" s="242">
        <v>1610.4353864408649</v>
      </c>
      <c r="G8" s="242">
        <v>1609.887729523876</v>
      </c>
      <c r="H8" s="242">
        <v>1610.413466816088</v>
      </c>
      <c r="I8" s="242">
        <v>1844.3653619373581</v>
      </c>
      <c r="J8" s="242">
        <v>1453.9660457957259</v>
      </c>
      <c r="K8" s="242">
        <v>836.05935427374743</v>
      </c>
      <c r="L8" s="242">
        <v>1321.803962607933</v>
      </c>
      <c r="M8" s="242">
        <v>1436.9451441195999</v>
      </c>
      <c r="N8" s="242">
        <v>1368.814521776342</v>
      </c>
      <c r="O8" s="242">
        <v>1283.7100158511209</v>
      </c>
      <c r="P8" s="242">
        <v>1139.438229153239</v>
      </c>
      <c r="Q8" s="242">
        <v>1282.3680449289379</v>
      </c>
      <c r="R8" s="242">
        <v>1209.6499026023439</v>
      </c>
      <c r="S8" s="242">
        <v>1332.5885706195641</v>
      </c>
      <c r="T8" s="242">
        <v>1460.344358898619</v>
      </c>
      <c r="U8" s="242">
        <v>1404.190171570837</v>
      </c>
      <c r="V8" s="242">
        <v>1162.9795164736911</v>
      </c>
      <c r="W8" s="242">
        <v>1245.4688968114369</v>
      </c>
      <c r="X8" s="242">
        <v>1217.931304940535</v>
      </c>
      <c r="Y8" s="242">
        <v>1349.3053172510331</v>
      </c>
      <c r="DA8" s="84" t="s">
        <v>436</v>
      </c>
    </row>
    <row r="9" spans="1:105" ht="12" customHeight="1" x14ac:dyDescent="0.25">
      <c r="A9" s="4"/>
      <c r="B9" s="243"/>
      <c r="C9" s="243"/>
      <c r="D9" s="243"/>
      <c r="E9" s="243"/>
      <c r="F9" s="243"/>
      <c r="G9" s="243"/>
      <c r="H9" s="243"/>
      <c r="I9" s="243"/>
      <c r="J9" s="243"/>
      <c r="K9" s="243"/>
      <c r="L9" s="243"/>
      <c r="M9" s="243"/>
      <c r="N9" s="243"/>
      <c r="O9" s="243"/>
      <c r="P9" s="243"/>
      <c r="Q9" s="243"/>
      <c r="R9" s="243"/>
      <c r="S9" s="243"/>
      <c r="T9" s="243"/>
      <c r="U9" s="243"/>
      <c r="V9" s="243"/>
      <c r="W9" s="243"/>
      <c r="X9" s="243"/>
      <c r="Y9" s="243"/>
    </row>
    <row r="10" spans="1:105" ht="12" customHeight="1" x14ac:dyDescent="0.25">
      <c r="A10" s="30" t="s">
        <v>437</v>
      </c>
      <c r="B10" s="203"/>
      <c r="C10" s="203"/>
      <c r="D10" s="203"/>
      <c r="E10" s="203"/>
      <c r="F10" s="203"/>
      <c r="G10" s="203"/>
      <c r="H10" s="203"/>
      <c r="I10" s="203"/>
      <c r="J10" s="203"/>
      <c r="K10" s="203"/>
      <c r="L10" s="203"/>
      <c r="M10" s="203"/>
      <c r="N10" s="203"/>
      <c r="O10" s="203"/>
      <c r="P10" s="203"/>
      <c r="Q10" s="203"/>
      <c r="R10" s="203"/>
      <c r="S10" s="203"/>
      <c r="T10" s="203"/>
      <c r="U10" s="203"/>
      <c r="V10" s="203"/>
      <c r="W10" s="203"/>
      <c r="X10" s="203"/>
      <c r="Y10" s="203"/>
      <c r="DA10" s="112"/>
    </row>
    <row r="11" spans="1:105" ht="12" customHeight="1" x14ac:dyDescent="0.25">
      <c r="A11" s="50" t="s">
        <v>438</v>
      </c>
      <c r="B11" s="241">
        <v>0</v>
      </c>
      <c r="C11" s="241">
        <v>0</v>
      </c>
      <c r="D11" s="241">
        <v>0</v>
      </c>
      <c r="E11" s="241">
        <v>0</v>
      </c>
      <c r="F11" s="241">
        <v>0</v>
      </c>
      <c r="G11" s="241">
        <v>0</v>
      </c>
      <c r="H11" s="241">
        <v>0</v>
      </c>
      <c r="I11" s="241">
        <v>0</v>
      </c>
      <c r="J11" s="241">
        <v>0</v>
      </c>
      <c r="K11" s="241">
        <v>0</v>
      </c>
      <c r="L11" s="241">
        <v>0</v>
      </c>
      <c r="M11" s="241">
        <v>0</v>
      </c>
      <c r="N11" s="241">
        <v>0</v>
      </c>
      <c r="O11" s="241">
        <v>0</v>
      </c>
      <c r="P11" s="241">
        <v>0</v>
      </c>
      <c r="Q11" s="241">
        <v>0</v>
      </c>
      <c r="R11" s="241">
        <v>0</v>
      </c>
      <c r="S11" s="241">
        <v>0</v>
      </c>
      <c r="T11" s="241">
        <v>0</v>
      </c>
      <c r="U11" s="241">
        <v>0</v>
      </c>
      <c r="V11" s="241">
        <v>0</v>
      </c>
      <c r="W11" s="241">
        <v>0</v>
      </c>
      <c r="X11" s="241">
        <v>0</v>
      </c>
      <c r="Y11" s="241">
        <v>0</v>
      </c>
      <c r="DA11" s="83" t="s">
        <v>439</v>
      </c>
    </row>
    <row r="12" spans="1:105" ht="12" customHeight="1" x14ac:dyDescent="0.25">
      <c r="A12" s="107" t="s">
        <v>440</v>
      </c>
      <c r="B12" s="282">
        <f t="shared" ref="B12:Y12" si="2">SUM(B13:B14)</f>
        <v>0</v>
      </c>
      <c r="C12" s="282">
        <f t="shared" si="2"/>
        <v>0</v>
      </c>
      <c r="D12" s="282">
        <f t="shared" si="2"/>
        <v>0</v>
      </c>
      <c r="E12" s="282">
        <f t="shared" si="2"/>
        <v>0</v>
      </c>
      <c r="F12" s="282">
        <f t="shared" si="2"/>
        <v>0</v>
      </c>
      <c r="G12" s="282">
        <f t="shared" si="2"/>
        <v>0</v>
      </c>
      <c r="H12" s="282">
        <f t="shared" si="2"/>
        <v>0</v>
      </c>
      <c r="I12" s="282">
        <f t="shared" si="2"/>
        <v>0</v>
      </c>
      <c r="J12" s="282">
        <f t="shared" si="2"/>
        <v>0</v>
      </c>
      <c r="K12" s="282">
        <f t="shared" si="2"/>
        <v>0</v>
      </c>
      <c r="L12" s="282">
        <f t="shared" si="2"/>
        <v>0</v>
      </c>
      <c r="M12" s="282">
        <f t="shared" si="2"/>
        <v>0</v>
      </c>
      <c r="N12" s="282">
        <f t="shared" si="2"/>
        <v>0</v>
      </c>
      <c r="O12" s="282">
        <f t="shared" si="2"/>
        <v>0</v>
      </c>
      <c r="P12" s="282">
        <f t="shared" si="2"/>
        <v>0</v>
      </c>
      <c r="Q12" s="282">
        <f t="shared" si="2"/>
        <v>0</v>
      </c>
      <c r="R12" s="282">
        <f t="shared" si="2"/>
        <v>0</v>
      </c>
      <c r="S12" s="282">
        <f t="shared" si="2"/>
        <v>0</v>
      </c>
      <c r="T12" s="282">
        <f t="shared" si="2"/>
        <v>0</v>
      </c>
      <c r="U12" s="282">
        <f t="shared" si="2"/>
        <v>0</v>
      </c>
      <c r="V12" s="282">
        <f t="shared" si="2"/>
        <v>0</v>
      </c>
      <c r="W12" s="282">
        <f t="shared" si="2"/>
        <v>0</v>
      </c>
      <c r="X12" s="282">
        <f t="shared" si="2"/>
        <v>0</v>
      </c>
      <c r="Y12" s="282">
        <f t="shared" si="2"/>
        <v>0</v>
      </c>
      <c r="DA12" s="94"/>
    </row>
    <row r="13" spans="1:105" ht="12" customHeight="1" x14ac:dyDescent="0.25">
      <c r="A13" s="99" t="s">
        <v>46</v>
      </c>
      <c r="B13" s="282">
        <v>0</v>
      </c>
      <c r="C13" s="282">
        <v>0</v>
      </c>
      <c r="D13" s="282">
        <v>0</v>
      </c>
      <c r="E13" s="282">
        <v>0</v>
      </c>
      <c r="F13" s="282">
        <v>0</v>
      </c>
      <c r="G13" s="282">
        <v>0</v>
      </c>
      <c r="H13" s="282">
        <v>0</v>
      </c>
      <c r="I13" s="282">
        <v>0</v>
      </c>
      <c r="J13" s="282">
        <v>0</v>
      </c>
      <c r="K13" s="282">
        <v>0</v>
      </c>
      <c r="L13" s="282">
        <v>0</v>
      </c>
      <c r="M13" s="282">
        <v>0</v>
      </c>
      <c r="N13" s="282">
        <v>0</v>
      </c>
      <c r="O13" s="282">
        <v>0</v>
      </c>
      <c r="P13" s="282">
        <v>0</v>
      </c>
      <c r="Q13" s="282">
        <v>0</v>
      </c>
      <c r="R13" s="282">
        <v>0</v>
      </c>
      <c r="S13" s="282">
        <v>0</v>
      </c>
      <c r="T13" s="282">
        <v>0</v>
      </c>
      <c r="U13" s="282">
        <v>0</v>
      </c>
      <c r="V13" s="282">
        <v>0</v>
      </c>
      <c r="W13" s="282">
        <v>0</v>
      </c>
      <c r="X13" s="282">
        <v>0</v>
      </c>
      <c r="Y13" s="282">
        <v>0</v>
      </c>
      <c r="DA13" s="94" t="s">
        <v>441</v>
      </c>
    </row>
    <row r="14" spans="1:105" ht="12" customHeight="1" x14ac:dyDescent="0.25">
      <c r="A14" s="99" t="s">
        <v>80</v>
      </c>
      <c r="B14" s="282">
        <v>0</v>
      </c>
      <c r="C14" s="282">
        <v>0</v>
      </c>
      <c r="D14" s="282">
        <v>0</v>
      </c>
      <c r="E14" s="282">
        <v>0</v>
      </c>
      <c r="F14" s="282">
        <v>0</v>
      </c>
      <c r="G14" s="282">
        <v>0</v>
      </c>
      <c r="H14" s="282">
        <v>0</v>
      </c>
      <c r="I14" s="282">
        <v>0</v>
      </c>
      <c r="J14" s="282">
        <v>0</v>
      </c>
      <c r="K14" s="282">
        <v>0</v>
      </c>
      <c r="L14" s="282">
        <v>0</v>
      </c>
      <c r="M14" s="282">
        <v>0</v>
      </c>
      <c r="N14" s="282">
        <v>0</v>
      </c>
      <c r="O14" s="282">
        <v>0</v>
      </c>
      <c r="P14" s="282">
        <v>0</v>
      </c>
      <c r="Q14" s="282">
        <v>0</v>
      </c>
      <c r="R14" s="282">
        <v>0</v>
      </c>
      <c r="S14" s="282">
        <v>0</v>
      </c>
      <c r="T14" s="282">
        <v>0</v>
      </c>
      <c r="U14" s="282">
        <v>0</v>
      </c>
      <c r="V14" s="282">
        <v>0</v>
      </c>
      <c r="W14" s="282">
        <v>0</v>
      </c>
      <c r="X14" s="282">
        <v>0</v>
      </c>
      <c r="Y14" s="282">
        <v>0</v>
      </c>
      <c r="DA14" s="94" t="s">
        <v>442</v>
      </c>
    </row>
    <row r="15" spans="1:105" ht="12" customHeight="1" x14ac:dyDescent="0.25">
      <c r="A15" s="49" t="s">
        <v>443</v>
      </c>
      <c r="B15" s="242">
        <v>1994.4333333333329</v>
      </c>
      <c r="C15" s="242">
        <v>1988.7</v>
      </c>
      <c r="D15" s="242">
        <v>1977.666666666667</v>
      </c>
      <c r="E15" s="242">
        <v>1915</v>
      </c>
      <c r="F15" s="242">
        <v>1879.333333333333</v>
      </c>
      <c r="G15" s="242">
        <v>1848.1</v>
      </c>
      <c r="H15" s="242">
        <v>1874.0666666666671</v>
      </c>
      <c r="I15" s="242">
        <v>1874.2</v>
      </c>
      <c r="J15" s="242">
        <v>1865.733333333334</v>
      </c>
      <c r="K15" s="242">
        <v>1283.0666666666671</v>
      </c>
      <c r="L15" s="242">
        <v>1877.7666666666671</v>
      </c>
      <c r="M15" s="242">
        <v>1952.0623333333331</v>
      </c>
      <c r="N15" s="242">
        <v>1905.9333333333329</v>
      </c>
      <c r="O15" s="242">
        <v>1907</v>
      </c>
      <c r="P15" s="242">
        <v>1926.123333333333</v>
      </c>
      <c r="Q15" s="242">
        <v>1893.14</v>
      </c>
      <c r="R15" s="242">
        <v>1811.6933333333329</v>
      </c>
      <c r="S15" s="242">
        <v>1939.333333333333</v>
      </c>
      <c r="T15" s="242">
        <v>1972.0366666666671</v>
      </c>
      <c r="U15" s="242">
        <v>1861.5</v>
      </c>
      <c r="V15" s="242">
        <v>1716.5</v>
      </c>
      <c r="W15" s="242">
        <v>1934.366666666667</v>
      </c>
      <c r="X15" s="242">
        <v>1859.4930900621121</v>
      </c>
      <c r="Y15" s="242">
        <v>1811.7959462078859</v>
      </c>
      <c r="DA15" s="84" t="s">
        <v>444</v>
      </c>
    </row>
    <row r="16" spans="1:105" ht="12" customHeight="1" x14ac:dyDescent="0.25">
      <c r="A16" s="4"/>
      <c r="B16" s="243"/>
      <c r="C16" s="243"/>
      <c r="D16" s="243"/>
      <c r="E16" s="243"/>
      <c r="F16" s="243"/>
      <c r="G16" s="243"/>
      <c r="H16" s="243"/>
      <c r="I16" s="243"/>
      <c r="J16" s="243"/>
      <c r="K16" s="243"/>
      <c r="L16" s="243"/>
      <c r="M16" s="243"/>
      <c r="N16" s="243"/>
      <c r="O16" s="243"/>
      <c r="P16" s="243"/>
      <c r="Q16" s="243"/>
      <c r="R16" s="243"/>
      <c r="S16" s="243"/>
      <c r="T16" s="243"/>
      <c r="U16" s="243"/>
      <c r="V16" s="243"/>
      <c r="W16" s="243"/>
      <c r="X16" s="243"/>
      <c r="Y16" s="243"/>
    </row>
    <row r="17" spans="1:105" ht="12" customHeight="1" x14ac:dyDescent="0.25">
      <c r="A17" s="30" t="s">
        <v>445</v>
      </c>
      <c r="B17" s="203"/>
      <c r="C17" s="203"/>
      <c r="D17" s="203"/>
      <c r="E17" s="203"/>
      <c r="F17" s="203"/>
      <c r="G17" s="203"/>
      <c r="H17" s="203"/>
      <c r="I17" s="203"/>
      <c r="J17" s="203"/>
      <c r="K17" s="203"/>
      <c r="L17" s="203"/>
      <c r="M17" s="203"/>
      <c r="N17" s="203"/>
      <c r="O17" s="203"/>
      <c r="P17" s="203"/>
      <c r="Q17" s="203"/>
      <c r="R17" s="203"/>
      <c r="S17" s="203"/>
      <c r="T17" s="203"/>
      <c r="U17" s="203"/>
      <c r="V17" s="203"/>
      <c r="W17" s="203"/>
      <c r="X17" s="203"/>
      <c r="Y17" s="203"/>
      <c r="DA17" s="112"/>
    </row>
    <row r="18" spans="1:105" ht="12" customHeight="1" x14ac:dyDescent="0.25">
      <c r="A18" s="50" t="s">
        <v>438</v>
      </c>
      <c r="B18" s="241">
        <v>0</v>
      </c>
      <c r="C18" s="241">
        <v>0</v>
      </c>
      <c r="D18" s="241">
        <v>0</v>
      </c>
      <c r="E18" s="241">
        <v>0</v>
      </c>
      <c r="F18" s="241">
        <v>0</v>
      </c>
      <c r="G18" s="241">
        <v>0</v>
      </c>
      <c r="H18" s="241">
        <v>0</v>
      </c>
      <c r="I18" s="241">
        <v>0</v>
      </c>
      <c r="J18" s="241">
        <v>0</v>
      </c>
      <c r="K18" s="241">
        <v>0</v>
      </c>
      <c r="L18" s="241">
        <v>0</v>
      </c>
      <c r="M18" s="241">
        <v>0</v>
      </c>
      <c r="N18" s="241">
        <v>0</v>
      </c>
      <c r="O18" s="241">
        <v>0</v>
      </c>
      <c r="P18" s="241">
        <v>0</v>
      </c>
      <c r="Q18" s="241">
        <v>0</v>
      </c>
      <c r="R18" s="241">
        <v>0</v>
      </c>
      <c r="S18" s="241">
        <v>0</v>
      </c>
      <c r="T18" s="241">
        <v>0</v>
      </c>
      <c r="U18" s="241">
        <v>0</v>
      </c>
      <c r="V18" s="241">
        <v>0</v>
      </c>
      <c r="W18" s="241">
        <v>0</v>
      </c>
      <c r="X18" s="241">
        <v>0</v>
      </c>
      <c r="Y18" s="241">
        <v>0</v>
      </c>
      <c r="DA18" s="83" t="s">
        <v>446</v>
      </c>
    </row>
    <row r="19" spans="1:105" ht="12" customHeight="1" x14ac:dyDescent="0.25">
      <c r="A19" s="107" t="s">
        <v>440</v>
      </c>
      <c r="B19" s="282">
        <f t="shared" ref="B19:Y19" si="3">SUM(B20:B21)</f>
        <v>0</v>
      </c>
      <c r="C19" s="282">
        <f t="shared" si="3"/>
        <v>0</v>
      </c>
      <c r="D19" s="282">
        <f t="shared" si="3"/>
        <v>0</v>
      </c>
      <c r="E19" s="282">
        <f t="shared" si="3"/>
        <v>0</v>
      </c>
      <c r="F19" s="282">
        <f t="shared" si="3"/>
        <v>0</v>
      </c>
      <c r="G19" s="282">
        <f t="shared" si="3"/>
        <v>0</v>
      </c>
      <c r="H19" s="282">
        <f t="shared" si="3"/>
        <v>0</v>
      </c>
      <c r="I19" s="282">
        <f t="shared" si="3"/>
        <v>0</v>
      </c>
      <c r="J19" s="282">
        <f t="shared" si="3"/>
        <v>0</v>
      </c>
      <c r="K19" s="282">
        <f t="shared" si="3"/>
        <v>0</v>
      </c>
      <c r="L19" s="282">
        <f t="shared" si="3"/>
        <v>0</v>
      </c>
      <c r="M19" s="282">
        <f t="shared" si="3"/>
        <v>0</v>
      </c>
      <c r="N19" s="282">
        <f t="shared" si="3"/>
        <v>0</v>
      </c>
      <c r="O19" s="282">
        <f t="shared" si="3"/>
        <v>0</v>
      </c>
      <c r="P19" s="282">
        <f t="shared" si="3"/>
        <v>0</v>
      </c>
      <c r="Q19" s="282">
        <f t="shared" si="3"/>
        <v>0</v>
      </c>
      <c r="R19" s="282">
        <f t="shared" si="3"/>
        <v>0</v>
      </c>
      <c r="S19" s="282">
        <f t="shared" si="3"/>
        <v>0</v>
      </c>
      <c r="T19" s="282">
        <f t="shared" si="3"/>
        <v>0</v>
      </c>
      <c r="U19" s="282">
        <f t="shared" si="3"/>
        <v>0</v>
      </c>
      <c r="V19" s="282">
        <f t="shared" si="3"/>
        <v>0</v>
      </c>
      <c r="W19" s="282">
        <f t="shared" si="3"/>
        <v>0</v>
      </c>
      <c r="X19" s="282">
        <f t="shared" si="3"/>
        <v>0</v>
      </c>
      <c r="Y19" s="282">
        <f t="shared" si="3"/>
        <v>0</v>
      </c>
      <c r="DA19" s="94"/>
    </row>
    <row r="20" spans="1:105" ht="12" customHeight="1" x14ac:dyDescent="0.25">
      <c r="A20" s="99" t="s">
        <v>46</v>
      </c>
      <c r="B20" s="282">
        <v>0</v>
      </c>
      <c r="C20" s="282">
        <v>0</v>
      </c>
      <c r="D20" s="282">
        <v>0</v>
      </c>
      <c r="E20" s="282">
        <v>0</v>
      </c>
      <c r="F20" s="282">
        <v>0</v>
      </c>
      <c r="G20" s="282">
        <v>0</v>
      </c>
      <c r="H20" s="282">
        <v>0</v>
      </c>
      <c r="I20" s="282">
        <v>0</v>
      </c>
      <c r="J20" s="282">
        <v>0</v>
      </c>
      <c r="K20" s="282">
        <v>0</v>
      </c>
      <c r="L20" s="282">
        <v>0</v>
      </c>
      <c r="M20" s="282">
        <v>0</v>
      </c>
      <c r="N20" s="282">
        <v>0</v>
      </c>
      <c r="O20" s="282">
        <v>0</v>
      </c>
      <c r="P20" s="282">
        <v>0</v>
      </c>
      <c r="Q20" s="282">
        <v>0</v>
      </c>
      <c r="R20" s="282">
        <v>0</v>
      </c>
      <c r="S20" s="282">
        <v>0</v>
      </c>
      <c r="T20" s="282">
        <v>0</v>
      </c>
      <c r="U20" s="282">
        <v>0</v>
      </c>
      <c r="V20" s="282">
        <v>0</v>
      </c>
      <c r="W20" s="282">
        <v>0</v>
      </c>
      <c r="X20" s="282">
        <v>0</v>
      </c>
      <c r="Y20" s="282">
        <v>0</v>
      </c>
      <c r="DA20" s="94" t="s">
        <v>447</v>
      </c>
    </row>
    <row r="21" spans="1:105" ht="12" customHeight="1" x14ac:dyDescent="0.25">
      <c r="A21" s="99" t="s">
        <v>80</v>
      </c>
      <c r="B21" s="282">
        <v>0</v>
      </c>
      <c r="C21" s="282">
        <v>0</v>
      </c>
      <c r="D21" s="282">
        <v>0</v>
      </c>
      <c r="E21" s="282">
        <v>0</v>
      </c>
      <c r="F21" s="282">
        <v>0</v>
      </c>
      <c r="G21" s="282">
        <v>0</v>
      </c>
      <c r="H21" s="282">
        <v>0</v>
      </c>
      <c r="I21" s="282">
        <v>0</v>
      </c>
      <c r="J21" s="282">
        <v>0</v>
      </c>
      <c r="K21" s="282">
        <v>0</v>
      </c>
      <c r="L21" s="282">
        <v>0</v>
      </c>
      <c r="M21" s="282">
        <v>0</v>
      </c>
      <c r="N21" s="282">
        <v>0</v>
      </c>
      <c r="O21" s="282">
        <v>0</v>
      </c>
      <c r="P21" s="282">
        <v>0</v>
      </c>
      <c r="Q21" s="282">
        <v>0</v>
      </c>
      <c r="R21" s="282">
        <v>0</v>
      </c>
      <c r="S21" s="282">
        <v>0</v>
      </c>
      <c r="T21" s="282">
        <v>0</v>
      </c>
      <c r="U21" s="282">
        <v>0</v>
      </c>
      <c r="V21" s="282">
        <v>0</v>
      </c>
      <c r="W21" s="282">
        <v>0</v>
      </c>
      <c r="X21" s="282">
        <v>0</v>
      </c>
      <c r="Y21" s="282">
        <v>0</v>
      </c>
      <c r="DA21" s="94" t="s">
        <v>448</v>
      </c>
    </row>
    <row r="22" spans="1:105" ht="12" customHeight="1" x14ac:dyDescent="0.25">
      <c r="A22" s="49" t="s">
        <v>443</v>
      </c>
      <c r="B22" s="242">
        <v>2292.4521072796929</v>
      </c>
      <c r="C22" s="242">
        <v>2292.4521072796929</v>
      </c>
      <c r="D22" s="242">
        <v>2114.2374723166049</v>
      </c>
      <c r="E22" s="242">
        <v>2114.2374723166049</v>
      </c>
      <c r="F22" s="242">
        <v>2114.2374723166049</v>
      </c>
      <c r="G22" s="242">
        <v>2114.2374723166049</v>
      </c>
      <c r="H22" s="242">
        <v>2114.2374723166049</v>
      </c>
      <c r="I22" s="242">
        <v>2114.2374723166049</v>
      </c>
      <c r="J22" s="242">
        <v>2114.2374723166049</v>
      </c>
      <c r="K22" s="242">
        <v>2114.2374723166049</v>
      </c>
      <c r="L22" s="242">
        <v>2114.2374723166049</v>
      </c>
      <c r="M22" s="242">
        <v>2114.2374723166049</v>
      </c>
      <c r="N22" s="242">
        <v>2114.2374723166049</v>
      </c>
      <c r="O22" s="242">
        <v>2114.2374723166049</v>
      </c>
      <c r="P22" s="242">
        <v>2114.2374723166049</v>
      </c>
      <c r="Q22" s="242">
        <v>2114.2374723166049</v>
      </c>
      <c r="R22" s="242">
        <v>1936.0228373535169</v>
      </c>
      <c r="S22" s="242">
        <v>2114.2374723166049</v>
      </c>
      <c r="T22" s="242">
        <v>2114.2374723166049</v>
      </c>
      <c r="U22" s="242">
        <v>2114.2374723166049</v>
      </c>
      <c r="V22" s="242">
        <v>2114.2374723166049</v>
      </c>
      <c r="W22" s="242">
        <v>2114.2374723166049</v>
      </c>
      <c r="X22" s="242">
        <v>2114.2374723166049</v>
      </c>
      <c r="Y22" s="242">
        <v>1936.0228373535169</v>
      </c>
      <c r="DA22" s="84" t="s">
        <v>449</v>
      </c>
    </row>
    <row r="23" spans="1:105" ht="12" customHeight="1" x14ac:dyDescent="0.25">
      <c r="A23" s="108" t="s">
        <v>450</v>
      </c>
      <c r="B23" s="245"/>
      <c r="C23" s="210"/>
      <c r="D23" s="210"/>
      <c r="E23" s="210"/>
      <c r="F23" s="210"/>
      <c r="G23" s="210"/>
      <c r="H23" s="210"/>
      <c r="I23" s="210"/>
      <c r="J23" s="210"/>
      <c r="K23" s="210"/>
      <c r="L23" s="210"/>
      <c r="M23" s="210"/>
      <c r="N23" s="210"/>
      <c r="O23" s="210"/>
      <c r="P23" s="210"/>
      <c r="Q23" s="210"/>
      <c r="R23" s="210"/>
      <c r="S23" s="210"/>
      <c r="T23" s="210"/>
      <c r="U23" s="210"/>
      <c r="V23" s="210"/>
      <c r="W23" s="210"/>
      <c r="X23" s="210"/>
      <c r="Y23" s="210"/>
      <c r="DA23" s="109"/>
    </row>
    <row r="24" spans="1:105" ht="12" customHeight="1" x14ac:dyDescent="0.25">
      <c r="A24" s="51" t="s">
        <v>438</v>
      </c>
      <c r="B24" s="246">
        <v>0</v>
      </c>
      <c r="C24" s="241">
        <v>0</v>
      </c>
      <c r="D24" s="241">
        <v>0</v>
      </c>
      <c r="E24" s="241">
        <v>0</v>
      </c>
      <c r="F24" s="241">
        <v>0</v>
      </c>
      <c r="G24" s="241">
        <v>0</v>
      </c>
      <c r="H24" s="241">
        <v>0</v>
      </c>
      <c r="I24" s="241">
        <v>0</v>
      </c>
      <c r="J24" s="241">
        <v>0</v>
      </c>
      <c r="K24" s="241">
        <v>0</v>
      </c>
      <c r="L24" s="241">
        <v>0</v>
      </c>
      <c r="M24" s="241">
        <v>0</v>
      </c>
      <c r="N24" s="241">
        <v>0</v>
      </c>
      <c r="O24" s="241">
        <v>0</v>
      </c>
      <c r="P24" s="241">
        <v>0</v>
      </c>
      <c r="Q24" s="241">
        <v>0</v>
      </c>
      <c r="R24" s="241">
        <v>0</v>
      </c>
      <c r="S24" s="241">
        <v>0</v>
      </c>
      <c r="T24" s="241">
        <v>0</v>
      </c>
      <c r="U24" s="241">
        <v>0</v>
      </c>
      <c r="V24" s="241">
        <v>0</v>
      </c>
      <c r="W24" s="241">
        <v>0</v>
      </c>
      <c r="X24" s="241">
        <v>0</v>
      </c>
      <c r="Y24" s="241">
        <v>0</v>
      </c>
      <c r="DA24" s="83" t="s">
        <v>451</v>
      </c>
    </row>
    <row r="25" spans="1:105" ht="12" customHeight="1" x14ac:dyDescent="0.25">
      <c r="A25" s="99" t="s">
        <v>440</v>
      </c>
      <c r="B25" s="283"/>
      <c r="C25" s="282">
        <f t="shared" ref="C25:Y25" si="4">SUM(C26:C27)</f>
        <v>0</v>
      </c>
      <c r="D25" s="282">
        <f t="shared" si="4"/>
        <v>0</v>
      </c>
      <c r="E25" s="282">
        <f t="shared" si="4"/>
        <v>0</v>
      </c>
      <c r="F25" s="282">
        <f t="shared" si="4"/>
        <v>0</v>
      </c>
      <c r="G25" s="282">
        <f t="shared" si="4"/>
        <v>0</v>
      </c>
      <c r="H25" s="282">
        <f t="shared" si="4"/>
        <v>0</v>
      </c>
      <c r="I25" s="282">
        <f t="shared" si="4"/>
        <v>0</v>
      </c>
      <c r="J25" s="282">
        <f t="shared" si="4"/>
        <v>0</v>
      </c>
      <c r="K25" s="282">
        <f t="shared" si="4"/>
        <v>0</v>
      </c>
      <c r="L25" s="282">
        <f t="shared" si="4"/>
        <v>0</v>
      </c>
      <c r="M25" s="282">
        <f t="shared" si="4"/>
        <v>0</v>
      </c>
      <c r="N25" s="282">
        <f t="shared" si="4"/>
        <v>0</v>
      </c>
      <c r="O25" s="282">
        <f t="shared" si="4"/>
        <v>0</v>
      </c>
      <c r="P25" s="282">
        <f t="shared" si="4"/>
        <v>0</v>
      </c>
      <c r="Q25" s="282">
        <f t="shared" si="4"/>
        <v>0</v>
      </c>
      <c r="R25" s="282">
        <f t="shared" si="4"/>
        <v>0</v>
      </c>
      <c r="S25" s="282">
        <f t="shared" si="4"/>
        <v>0</v>
      </c>
      <c r="T25" s="282">
        <f t="shared" si="4"/>
        <v>0</v>
      </c>
      <c r="U25" s="282">
        <f t="shared" si="4"/>
        <v>0</v>
      </c>
      <c r="V25" s="282">
        <f t="shared" si="4"/>
        <v>0</v>
      </c>
      <c r="W25" s="282">
        <f t="shared" si="4"/>
        <v>0</v>
      </c>
      <c r="X25" s="282">
        <f t="shared" si="4"/>
        <v>0</v>
      </c>
      <c r="Y25" s="282">
        <f t="shared" si="4"/>
        <v>0</v>
      </c>
      <c r="DA25" s="94"/>
    </row>
    <row r="26" spans="1:105" ht="12" customHeight="1" x14ac:dyDescent="0.25">
      <c r="A26" s="44" t="s">
        <v>46</v>
      </c>
      <c r="B26" s="283">
        <v>0</v>
      </c>
      <c r="C26" s="282">
        <v>0</v>
      </c>
      <c r="D26" s="282">
        <v>0</v>
      </c>
      <c r="E26" s="282">
        <v>0</v>
      </c>
      <c r="F26" s="282">
        <v>0</v>
      </c>
      <c r="G26" s="282">
        <v>0</v>
      </c>
      <c r="H26" s="282">
        <v>0</v>
      </c>
      <c r="I26" s="282">
        <v>0</v>
      </c>
      <c r="J26" s="282">
        <v>0</v>
      </c>
      <c r="K26" s="282">
        <v>0</v>
      </c>
      <c r="L26" s="282">
        <v>0</v>
      </c>
      <c r="M26" s="282">
        <v>0</v>
      </c>
      <c r="N26" s="282">
        <v>0</v>
      </c>
      <c r="O26" s="282">
        <v>0</v>
      </c>
      <c r="P26" s="282">
        <v>0</v>
      </c>
      <c r="Q26" s="282">
        <v>0</v>
      </c>
      <c r="R26" s="282">
        <v>0</v>
      </c>
      <c r="S26" s="282">
        <v>0</v>
      </c>
      <c r="T26" s="282">
        <v>0</v>
      </c>
      <c r="U26" s="282">
        <v>0</v>
      </c>
      <c r="V26" s="282">
        <v>0</v>
      </c>
      <c r="W26" s="282">
        <v>0</v>
      </c>
      <c r="X26" s="282">
        <v>0</v>
      </c>
      <c r="Y26" s="282">
        <v>0</v>
      </c>
      <c r="DA26" s="94" t="s">
        <v>452</v>
      </c>
    </row>
    <row r="27" spans="1:105" ht="12" customHeight="1" x14ac:dyDescent="0.25">
      <c r="A27" s="44" t="s">
        <v>80</v>
      </c>
      <c r="B27" s="283">
        <v>0</v>
      </c>
      <c r="C27" s="282">
        <v>0</v>
      </c>
      <c r="D27" s="282">
        <v>0</v>
      </c>
      <c r="E27" s="282">
        <v>0</v>
      </c>
      <c r="F27" s="282">
        <v>0</v>
      </c>
      <c r="G27" s="282">
        <v>0</v>
      </c>
      <c r="H27" s="282">
        <v>0</v>
      </c>
      <c r="I27" s="282">
        <v>0</v>
      </c>
      <c r="J27" s="282">
        <v>0</v>
      </c>
      <c r="K27" s="282">
        <v>0</v>
      </c>
      <c r="L27" s="282">
        <v>0</v>
      </c>
      <c r="M27" s="282">
        <v>0</v>
      </c>
      <c r="N27" s="282">
        <v>0</v>
      </c>
      <c r="O27" s="282">
        <v>0</v>
      </c>
      <c r="P27" s="282">
        <v>0</v>
      </c>
      <c r="Q27" s="282">
        <v>0</v>
      </c>
      <c r="R27" s="282">
        <v>0</v>
      </c>
      <c r="S27" s="282">
        <v>0</v>
      </c>
      <c r="T27" s="282">
        <v>0</v>
      </c>
      <c r="U27" s="282">
        <v>0</v>
      </c>
      <c r="V27" s="282">
        <v>0</v>
      </c>
      <c r="W27" s="282">
        <v>0</v>
      </c>
      <c r="X27" s="282">
        <v>0</v>
      </c>
      <c r="Y27" s="282">
        <v>0</v>
      </c>
      <c r="DA27" s="94" t="s">
        <v>453</v>
      </c>
    </row>
    <row r="28" spans="1:105" ht="12" customHeight="1" x14ac:dyDescent="0.25">
      <c r="A28" s="52" t="s">
        <v>443</v>
      </c>
      <c r="B28" s="247">
        <v>0</v>
      </c>
      <c r="C28" s="242">
        <v>0</v>
      </c>
      <c r="D28" s="242">
        <v>0</v>
      </c>
      <c r="E28" s="242">
        <v>0</v>
      </c>
      <c r="F28" s="242">
        <v>178.214634963088</v>
      </c>
      <c r="G28" s="242">
        <v>0</v>
      </c>
      <c r="H28" s="242">
        <v>178.214634963088</v>
      </c>
      <c r="I28" s="242">
        <v>0</v>
      </c>
      <c r="J28" s="242">
        <v>178.214634963088</v>
      </c>
      <c r="K28" s="242">
        <v>0</v>
      </c>
      <c r="L28" s="242">
        <v>178.214634963088</v>
      </c>
      <c r="M28" s="242">
        <v>0</v>
      </c>
      <c r="N28" s="242">
        <v>178.214634963088</v>
      </c>
      <c r="O28" s="242">
        <v>0</v>
      </c>
      <c r="P28" s="242">
        <v>178.214634963088</v>
      </c>
      <c r="Q28" s="242">
        <v>0</v>
      </c>
      <c r="R28" s="242">
        <v>0</v>
      </c>
      <c r="S28" s="242">
        <v>356.42926992617612</v>
      </c>
      <c r="T28" s="242">
        <v>0</v>
      </c>
      <c r="U28" s="242">
        <v>178.214634963088</v>
      </c>
      <c r="V28" s="242">
        <v>0</v>
      </c>
      <c r="W28" s="242">
        <v>178.214634963088</v>
      </c>
      <c r="X28" s="242">
        <v>0</v>
      </c>
      <c r="Y28" s="242">
        <v>0</v>
      </c>
      <c r="DA28" s="84" t="s">
        <v>454</v>
      </c>
    </row>
    <row r="29" spans="1:105" ht="12" customHeight="1" x14ac:dyDescent="0.25">
      <c r="A29" s="108" t="s">
        <v>455</v>
      </c>
      <c r="B29" s="245"/>
      <c r="C29" s="210"/>
      <c r="D29" s="210"/>
      <c r="E29" s="210"/>
      <c r="F29" s="210"/>
      <c r="G29" s="210"/>
      <c r="H29" s="210"/>
      <c r="I29" s="210"/>
      <c r="J29" s="210"/>
      <c r="K29" s="210"/>
      <c r="L29" s="210"/>
      <c r="M29" s="210"/>
      <c r="N29" s="210"/>
      <c r="O29" s="210"/>
      <c r="P29" s="210"/>
      <c r="Q29" s="210"/>
      <c r="R29" s="210"/>
      <c r="S29" s="210"/>
      <c r="T29" s="210"/>
      <c r="U29" s="210"/>
      <c r="V29" s="210"/>
      <c r="W29" s="210"/>
      <c r="X29" s="210"/>
      <c r="Y29" s="210"/>
      <c r="DA29" s="109"/>
    </row>
    <row r="30" spans="1:105" ht="12" customHeight="1" x14ac:dyDescent="0.25">
      <c r="A30" s="51" t="s">
        <v>438</v>
      </c>
      <c r="B30" s="246"/>
      <c r="C30" s="241">
        <f t="shared" ref="C30:Y30" si="5">B18+C24-C18</f>
        <v>0</v>
      </c>
      <c r="D30" s="241">
        <f t="shared" si="5"/>
        <v>0</v>
      </c>
      <c r="E30" s="241">
        <f t="shared" si="5"/>
        <v>0</v>
      </c>
      <c r="F30" s="241">
        <f t="shared" si="5"/>
        <v>0</v>
      </c>
      <c r="G30" s="241">
        <f t="shared" si="5"/>
        <v>0</v>
      </c>
      <c r="H30" s="241">
        <f t="shared" si="5"/>
        <v>0</v>
      </c>
      <c r="I30" s="241">
        <f t="shared" si="5"/>
        <v>0</v>
      </c>
      <c r="J30" s="241">
        <f t="shared" si="5"/>
        <v>0</v>
      </c>
      <c r="K30" s="241">
        <f t="shared" si="5"/>
        <v>0</v>
      </c>
      <c r="L30" s="241">
        <f t="shared" si="5"/>
        <v>0</v>
      </c>
      <c r="M30" s="241">
        <f t="shared" si="5"/>
        <v>0</v>
      </c>
      <c r="N30" s="241">
        <f t="shared" si="5"/>
        <v>0</v>
      </c>
      <c r="O30" s="241">
        <f t="shared" si="5"/>
        <v>0</v>
      </c>
      <c r="P30" s="241">
        <f t="shared" si="5"/>
        <v>0</v>
      </c>
      <c r="Q30" s="241">
        <f t="shared" si="5"/>
        <v>0</v>
      </c>
      <c r="R30" s="241">
        <f t="shared" si="5"/>
        <v>0</v>
      </c>
      <c r="S30" s="241">
        <f t="shared" si="5"/>
        <v>0</v>
      </c>
      <c r="T30" s="241">
        <f t="shared" si="5"/>
        <v>0</v>
      </c>
      <c r="U30" s="241">
        <f t="shared" si="5"/>
        <v>0</v>
      </c>
      <c r="V30" s="241">
        <f t="shared" si="5"/>
        <v>0</v>
      </c>
      <c r="W30" s="241">
        <f t="shared" si="5"/>
        <v>0</v>
      </c>
      <c r="X30" s="241">
        <f t="shared" si="5"/>
        <v>0</v>
      </c>
      <c r="Y30" s="241">
        <f t="shared" si="5"/>
        <v>0</v>
      </c>
      <c r="DA30" s="83"/>
    </row>
    <row r="31" spans="1:105" ht="12" customHeight="1" x14ac:dyDescent="0.25">
      <c r="A31" s="99" t="s">
        <v>440</v>
      </c>
      <c r="B31" s="283"/>
      <c r="C31" s="282">
        <f t="shared" ref="C31:Y31" si="6">SUM(C32:C33)</f>
        <v>0</v>
      </c>
      <c r="D31" s="282">
        <f t="shared" si="6"/>
        <v>0</v>
      </c>
      <c r="E31" s="282">
        <f t="shared" si="6"/>
        <v>0</v>
      </c>
      <c r="F31" s="282">
        <f t="shared" si="6"/>
        <v>0</v>
      </c>
      <c r="G31" s="282">
        <f t="shared" si="6"/>
        <v>0</v>
      </c>
      <c r="H31" s="282">
        <f t="shared" si="6"/>
        <v>0</v>
      </c>
      <c r="I31" s="282">
        <f t="shared" si="6"/>
        <v>0</v>
      </c>
      <c r="J31" s="282">
        <f t="shared" si="6"/>
        <v>0</v>
      </c>
      <c r="K31" s="282">
        <f t="shared" si="6"/>
        <v>0</v>
      </c>
      <c r="L31" s="282">
        <f t="shared" si="6"/>
        <v>0</v>
      </c>
      <c r="M31" s="282">
        <f t="shared" si="6"/>
        <v>0</v>
      </c>
      <c r="N31" s="282">
        <f t="shared" si="6"/>
        <v>0</v>
      </c>
      <c r="O31" s="282">
        <f t="shared" si="6"/>
        <v>0</v>
      </c>
      <c r="P31" s="282">
        <f t="shared" si="6"/>
        <v>0</v>
      </c>
      <c r="Q31" s="282">
        <f t="shared" si="6"/>
        <v>0</v>
      </c>
      <c r="R31" s="282">
        <f t="shared" si="6"/>
        <v>0</v>
      </c>
      <c r="S31" s="282">
        <f t="shared" si="6"/>
        <v>0</v>
      </c>
      <c r="T31" s="282">
        <f t="shared" si="6"/>
        <v>0</v>
      </c>
      <c r="U31" s="282">
        <f t="shared" si="6"/>
        <v>0</v>
      </c>
      <c r="V31" s="282">
        <f t="shared" si="6"/>
        <v>0</v>
      </c>
      <c r="W31" s="282">
        <f t="shared" si="6"/>
        <v>0</v>
      </c>
      <c r="X31" s="282">
        <f t="shared" si="6"/>
        <v>0</v>
      </c>
      <c r="Y31" s="282">
        <f t="shared" si="6"/>
        <v>0</v>
      </c>
      <c r="DA31" s="94"/>
    </row>
    <row r="32" spans="1:105" ht="12" customHeight="1" x14ac:dyDescent="0.25">
      <c r="A32" s="44" t="s">
        <v>46</v>
      </c>
      <c r="B32" s="283"/>
      <c r="C32" s="282">
        <f t="shared" ref="C32:Y32" si="7">B20+C26-C20</f>
        <v>0</v>
      </c>
      <c r="D32" s="282">
        <f t="shared" si="7"/>
        <v>0</v>
      </c>
      <c r="E32" s="282">
        <f t="shared" si="7"/>
        <v>0</v>
      </c>
      <c r="F32" s="282">
        <f t="shared" si="7"/>
        <v>0</v>
      </c>
      <c r="G32" s="282">
        <f t="shared" si="7"/>
        <v>0</v>
      </c>
      <c r="H32" s="282">
        <f t="shared" si="7"/>
        <v>0</v>
      </c>
      <c r="I32" s="282">
        <f t="shared" si="7"/>
        <v>0</v>
      </c>
      <c r="J32" s="282">
        <f t="shared" si="7"/>
        <v>0</v>
      </c>
      <c r="K32" s="282">
        <f t="shared" si="7"/>
        <v>0</v>
      </c>
      <c r="L32" s="282">
        <f t="shared" si="7"/>
        <v>0</v>
      </c>
      <c r="M32" s="282">
        <f t="shared" si="7"/>
        <v>0</v>
      </c>
      <c r="N32" s="282">
        <f t="shared" si="7"/>
        <v>0</v>
      </c>
      <c r="O32" s="282">
        <f t="shared" si="7"/>
        <v>0</v>
      </c>
      <c r="P32" s="282">
        <f t="shared" si="7"/>
        <v>0</v>
      </c>
      <c r="Q32" s="282">
        <f t="shared" si="7"/>
        <v>0</v>
      </c>
      <c r="R32" s="282">
        <f t="shared" si="7"/>
        <v>0</v>
      </c>
      <c r="S32" s="282">
        <f t="shared" si="7"/>
        <v>0</v>
      </c>
      <c r="T32" s="282">
        <f t="shared" si="7"/>
        <v>0</v>
      </c>
      <c r="U32" s="282">
        <f t="shared" si="7"/>
        <v>0</v>
      </c>
      <c r="V32" s="282">
        <f t="shared" si="7"/>
        <v>0</v>
      </c>
      <c r="W32" s="282">
        <f t="shared" si="7"/>
        <v>0</v>
      </c>
      <c r="X32" s="282">
        <f t="shared" si="7"/>
        <v>0</v>
      </c>
      <c r="Y32" s="282">
        <f t="shared" si="7"/>
        <v>0</v>
      </c>
      <c r="DA32" s="94"/>
    </row>
    <row r="33" spans="1:105" ht="12" customHeight="1" x14ac:dyDescent="0.25">
      <c r="A33" s="44" t="s">
        <v>80</v>
      </c>
      <c r="B33" s="283"/>
      <c r="C33" s="282">
        <f t="shared" ref="C33:Y33" si="8">B21+C27-C21</f>
        <v>0</v>
      </c>
      <c r="D33" s="282">
        <f t="shared" si="8"/>
        <v>0</v>
      </c>
      <c r="E33" s="282">
        <f t="shared" si="8"/>
        <v>0</v>
      </c>
      <c r="F33" s="282">
        <f t="shared" si="8"/>
        <v>0</v>
      </c>
      <c r="G33" s="282">
        <f t="shared" si="8"/>
        <v>0</v>
      </c>
      <c r="H33" s="282">
        <f t="shared" si="8"/>
        <v>0</v>
      </c>
      <c r="I33" s="282">
        <f t="shared" si="8"/>
        <v>0</v>
      </c>
      <c r="J33" s="282">
        <f t="shared" si="8"/>
        <v>0</v>
      </c>
      <c r="K33" s="282">
        <f t="shared" si="8"/>
        <v>0</v>
      </c>
      <c r="L33" s="282">
        <f t="shared" si="8"/>
        <v>0</v>
      </c>
      <c r="M33" s="282">
        <f t="shared" si="8"/>
        <v>0</v>
      </c>
      <c r="N33" s="282">
        <f t="shared" si="8"/>
        <v>0</v>
      </c>
      <c r="O33" s="282">
        <f t="shared" si="8"/>
        <v>0</v>
      </c>
      <c r="P33" s="282">
        <f t="shared" si="8"/>
        <v>0</v>
      </c>
      <c r="Q33" s="282">
        <f t="shared" si="8"/>
        <v>0</v>
      </c>
      <c r="R33" s="282">
        <f t="shared" si="8"/>
        <v>0</v>
      </c>
      <c r="S33" s="282">
        <f t="shared" si="8"/>
        <v>0</v>
      </c>
      <c r="T33" s="282">
        <f t="shared" si="8"/>
        <v>0</v>
      </c>
      <c r="U33" s="282">
        <f t="shared" si="8"/>
        <v>0</v>
      </c>
      <c r="V33" s="282">
        <f t="shared" si="8"/>
        <v>0</v>
      </c>
      <c r="W33" s="282">
        <f t="shared" si="8"/>
        <v>0</v>
      </c>
      <c r="X33" s="282">
        <f t="shared" si="8"/>
        <v>0</v>
      </c>
      <c r="Y33" s="282">
        <f t="shared" si="8"/>
        <v>0</v>
      </c>
      <c r="DA33" s="94"/>
    </row>
    <row r="34" spans="1:105" ht="12" customHeight="1" x14ac:dyDescent="0.25">
      <c r="A34" s="52" t="s">
        <v>443</v>
      </c>
      <c r="B34" s="247"/>
      <c r="C34" s="242">
        <f t="shared" ref="C34:Y34" si="9">B22+C28-C22</f>
        <v>0</v>
      </c>
      <c r="D34" s="242">
        <f t="shared" si="9"/>
        <v>178.21463496308797</v>
      </c>
      <c r="E34" s="242">
        <f t="shared" si="9"/>
        <v>0</v>
      </c>
      <c r="F34" s="242">
        <f t="shared" si="9"/>
        <v>178.21463496308797</v>
      </c>
      <c r="G34" s="242">
        <f t="shared" si="9"/>
        <v>0</v>
      </c>
      <c r="H34" s="242">
        <f t="shared" si="9"/>
        <v>178.21463496308797</v>
      </c>
      <c r="I34" s="242">
        <f t="shared" si="9"/>
        <v>0</v>
      </c>
      <c r="J34" s="242">
        <f t="shared" si="9"/>
        <v>178.21463496308797</v>
      </c>
      <c r="K34" s="242">
        <f t="shared" si="9"/>
        <v>0</v>
      </c>
      <c r="L34" s="242">
        <f t="shared" si="9"/>
        <v>178.21463496308797</v>
      </c>
      <c r="M34" s="242">
        <f t="shared" si="9"/>
        <v>0</v>
      </c>
      <c r="N34" s="242">
        <f t="shared" si="9"/>
        <v>178.21463496308797</v>
      </c>
      <c r="O34" s="242">
        <f t="shared" si="9"/>
        <v>0</v>
      </c>
      <c r="P34" s="242">
        <f t="shared" si="9"/>
        <v>178.21463496308797</v>
      </c>
      <c r="Q34" s="242">
        <f t="shared" si="9"/>
        <v>0</v>
      </c>
      <c r="R34" s="242">
        <f t="shared" si="9"/>
        <v>178.21463496308797</v>
      </c>
      <c r="S34" s="242">
        <f t="shared" si="9"/>
        <v>178.21463496308797</v>
      </c>
      <c r="T34" s="242">
        <f t="shared" si="9"/>
        <v>0</v>
      </c>
      <c r="U34" s="242">
        <f t="shared" si="9"/>
        <v>178.21463496308797</v>
      </c>
      <c r="V34" s="242">
        <f t="shared" si="9"/>
        <v>0</v>
      </c>
      <c r="W34" s="242">
        <f t="shared" si="9"/>
        <v>178.21463496308797</v>
      </c>
      <c r="X34" s="242">
        <f t="shared" si="9"/>
        <v>0</v>
      </c>
      <c r="Y34" s="242">
        <f t="shared" si="9"/>
        <v>178.21463496308797</v>
      </c>
      <c r="DA34" s="84"/>
    </row>
    <row r="35" spans="1:105" ht="12" customHeight="1" x14ac:dyDescent="0.25">
      <c r="A35" s="30" t="s">
        <v>456</v>
      </c>
      <c r="B35" s="203"/>
      <c r="C35" s="203"/>
      <c r="D35" s="203"/>
      <c r="E35" s="203"/>
      <c r="F35" s="203"/>
      <c r="G35" s="203"/>
      <c r="H35" s="203"/>
      <c r="I35" s="203"/>
      <c r="J35" s="203"/>
      <c r="K35" s="203"/>
      <c r="L35" s="203"/>
      <c r="M35" s="203"/>
      <c r="N35" s="203"/>
      <c r="O35" s="203"/>
      <c r="P35" s="203"/>
      <c r="Q35" s="203"/>
      <c r="R35" s="203"/>
      <c r="S35" s="203"/>
      <c r="T35" s="203"/>
      <c r="U35" s="203"/>
      <c r="V35" s="203"/>
      <c r="W35" s="203"/>
      <c r="X35" s="203"/>
      <c r="Y35" s="203"/>
      <c r="DA35" s="112"/>
    </row>
    <row r="36" spans="1:105" ht="12" customHeight="1" x14ac:dyDescent="0.25">
      <c r="A36" s="50" t="s">
        <v>438</v>
      </c>
      <c r="B36" s="241">
        <f t="shared" ref="B36:Y36" si="10">B18-B11</f>
        <v>0</v>
      </c>
      <c r="C36" s="241">
        <f t="shared" si="10"/>
        <v>0</v>
      </c>
      <c r="D36" s="241">
        <f t="shared" si="10"/>
        <v>0</v>
      </c>
      <c r="E36" s="241">
        <f t="shared" si="10"/>
        <v>0</v>
      </c>
      <c r="F36" s="241">
        <f t="shared" si="10"/>
        <v>0</v>
      </c>
      <c r="G36" s="241">
        <f t="shared" si="10"/>
        <v>0</v>
      </c>
      <c r="H36" s="241">
        <f t="shared" si="10"/>
        <v>0</v>
      </c>
      <c r="I36" s="241">
        <f t="shared" si="10"/>
        <v>0</v>
      </c>
      <c r="J36" s="241">
        <f t="shared" si="10"/>
        <v>0</v>
      </c>
      <c r="K36" s="241">
        <f t="shared" si="10"/>
        <v>0</v>
      </c>
      <c r="L36" s="241">
        <f t="shared" si="10"/>
        <v>0</v>
      </c>
      <c r="M36" s="241">
        <f t="shared" si="10"/>
        <v>0</v>
      </c>
      <c r="N36" s="241">
        <f t="shared" si="10"/>
        <v>0</v>
      </c>
      <c r="O36" s="241">
        <f t="shared" si="10"/>
        <v>0</v>
      </c>
      <c r="P36" s="241">
        <f t="shared" si="10"/>
        <v>0</v>
      </c>
      <c r="Q36" s="241">
        <f t="shared" si="10"/>
        <v>0</v>
      </c>
      <c r="R36" s="241">
        <f t="shared" si="10"/>
        <v>0</v>
      </c>
      <c r="S36" s="241">
        <f t="shared" si="10"/>
        <v>0</v>
      </c>
      <c r="T36" s="241">
        <f t="shared" si="10"/>
        <v>0</v>
      </c>
      <c r="U36" s="241">
        <f t="shared" si="10"/>
        <v>0</v>
      </c>
      <c r="V36" s="241">
        <f t="shared" si="10"/>
        <v>0</v>
      </c>
      <c r="W36" s="241">
        <f t="shared" si="10"/>
        <v>0</v>
      </c>
      <c r="X36" s="241">
        <f t="shared" si="10"/>
        <v>0</v>
      </c>
      <c r="Y36" s="241">
        <f t="shared" si="10"/>
        <v>0</v>
      </c>
      <c r="DA36" s="83"/>
    </row>
    <row r="37" spans="1:105" ht="12" customHeight="1" x14ac:dyDescent="0.25">
      <c r="A37" s="107" t="s">
        <v>440</v>
      </c>
      <c r="B37" s="282">
        <f t="shared" ref="B37:Y37" si="11">SUM(B38:B39)</f>
        <v>0</v>
      </c>
      <c r="C37" s="282">
        <f t="shared" si="11"/>
        <v>0</v>
      </c>
      <c r="D37" s="282">
        <f t="shared" si="11"/>
        <v>0</v>
      </c>
      <c r="E37" s="282">
        <f t="shared" si="11"/>
        <v>0</v>
      </c>
      <c r="F37" s="282">
        <f t="shared" si="11"/>
        <v>0</v>
      </c>
      <c r="G37" s="282">
        <f t="shared" si="11"/>
        <v>0</v>
      </c>
      <c r="H37" s="282">
        <f t="shared" si="11"/>
        <v>0</v>
      </c>
      <c r="I37" s="282">
        <f t="shared" si="11"/>
        <v>0</v>
      </c>
      <c r="J37" s="282">
        <f t="shared" si="11"/>
        <v>0</v>
      </c>
      <c r="K37" s="282">
        <f t="shared" si="11"/>
        <v>0</v>
      </c>
      <c r="L37" s="282">
        <f t="shared" si="11"/>
        <v>0</v>
      </c>
      <c r="M37" s="282">
        <f t="shared" si="11"/>
        <v>0</v>
      </c>
      <c r="N37" s="282">
        <f t="shared" si="11"/>
        <v>0</v>
      </c>
      <c r="O37" s="282">
        <f t="shared" si="11"/>
        <v>0</v>
      </c>
      <c r="P37" s="282">
        <f t="shared" si="11"/>
        <v>0</v>
      </c>
      <c r="Q37" s="282">
        <f t="shared" si="11"/>
        <v>0</v>
      </c>
      <c r="R37" s="282">
        <f t="shared" si="11"/>
        <v>0</v>
      </c>
      <c r="S37" s="282">
        <f t="shared" si="11"/>
        <v>0</v>
      </c>
      <c r="T37" s="282">
        <f t="shared" si="11"/>
        <v>0</v>
      </c>
      <c r="U37" s="282">
        <f t="shared" si="11"/>
        <v>0</v>
      </c>
      <c r="V37" s="282">
        <f t="shared" si="11"/>
        <v>0</v>
      </c>
      <c r="W37" s="282">
        <f t="shared" si="11"/>
        <v>0</v>
      </c>
      <c r="X37" s="282">
        <f t="shared" si="11"/>
        <v>0</v>
      </c>
      <c r="Y37" s="282">
        <f t="shared" si="11"/>
        <v>0</v>
      </c>
      <c r="DA37" s="94"/>
    </row>
    <row r="38" spans="1:105" ht="12" customHeight="1" x14ac:dyDescent="0.25">
      <c r="A38" s="99" t="s">
        <v>46</v>
      </c>
      <c r="B38" s="282">
        <f t="shared" ref="B38:Y38" si="12">B20-B13</f>
        <v>0</v>
      </c>
      <c r="C38" s="282">
        <f t="shared" si="12"/>
        <v>0</v>
      </c>
      <c r="D38" s="282">
        <f t="shared" si="12"/>
        <v>0</v>
      </c>
      <c r="E38" s="282">
        <f t="shared" si="12"/>
        <v>0</v>
      </c>
      <c r="F38" s="282">
        <f t="shared" si="12"/>
        <v>0</v>
      </c>
      <c r="G38" s="282">
        <f t="shared" si="12"/>
        <v>0</v>
      </c>
      <c r="H38" s="282">
        <f t="shared" si="12"/>
        <v>0</v>
      </c>
      <c r="I38" s="282">
        <f t="shared" si="12"/>
        <v>0</v>
      </c>
      <c r="J38" s="282">
        <f t="shared" si="12"/>
        <v>0</v>
      </c>
      <c r="K38" s="282">
        <f t="shared" si="12"/>
        <v>0</v>
      </c>
      <c r="L38" s="282">
        <f t="shared" si="12"/>
        <v>0</v>
      </c>
      <c r="M38" s="282">
        <f t="shared" si="12"/>
        <v>0</v>
      </c>
      <c r="N38" s="282">
        <f t="shared" si="12"/>
        <v>0</v>
      </c>
      <c r="O38" s="282">
        <f t="shared" si="12"/>
        <v>0</v>
      </c>
      <c r="P38" s="282">
        <f t="shared" si="12"/>
        <v>0</v>
      </c>
      <c r="Q38" s="282">
        <f t="shared" si="12"/>
        <v>0</v>
      </c>
      <c r="R38" s="282">
        <f t="shared" si="12"/>
        <v>0</v>
      </c>
      <c r="S38" s="282">
        <f t="shared" si="12"/>
        <v>0</v>
      </c>
      <c r="T38" s="282">
        <f t="shared" si="12"/>
        <v>0</v>
      </c>
      <c r="U38" s="282">
        <f t="shared" si="12"/>
        <v>0</v>
      </c>
      <c r="V38" s="282">
        <f t="shared" si="12"/>
        <v>0</v>
      </c>
      <c r="W38" s="282">
        <f t="shared" si="12"/>
        <v>0</v>
      </c>
      <c r="X38" s="282">
        <f t="shared" si="12"/>
        <v>0</v>
      </c>
      <c r="Y38" s="282">
        <f t="shared" si="12"/>
        <v>0</v>
      </c>
      <c r="DA38" s="94"/>
    </row>
    <row r="39" spans="1:105" ht="12" customHeight="1" x14ac:dyDescent="0.25">
      <c r="A39" s="99" t="s">
        <v>80</v>
      </c>
      <c r="B39" s="282">
        <f t="shared" ref="B39:Y39" si="13">B21-B14</f>
        <v>0</v>
      </c>
      <c r="C39" s="282">
        <f t="shared" si="13"/>
        <v>0</v>
      </c>
      <c r="D39" s="282">
        <f t="shared" si="13"/>
        <v>0</v>
      </c>
      <c r="E39" s="282">
        <f t="shared" si="13"/>
        <v>0</v>
      </c>
      <c r="F39" s="282">
        <f t="shared" si="13"/>
        <v>0</v>
      </c>
      <c r="G39" s="282">
        <f t="shared" si="13"/>
        <v>0</v>
      </c>
      <c r="H39" s="282">
        <f t="shared" si="13"/>
        <v>0</v>
      </c>
      <c r="I39" s="282">
        <f t="shared" si="13"/>
        <v>0</v>
      </c>
      <c r="J39" s="282">
        <f t="shared" si="13"/>
        <v>0</v>
      </c>
      <c r="K39" s="282">
        <f t="shared" si="13"/>
        <v>0</v>
      </c>
      <c r="L39" s="282">
        <f t="shared" si="13"/>
        <v>0</v>
      </c>
      <c r="M39" s="282">
        <f t="shared" si="13"/>
        <v>0</v>
      </c>
      <c r="N39" s="282">
        <f t="shared" si="13"/>
        <v>0</v>
      </c>
      <c r="O39" s="282">
        <f t="shared" si="13"/>
        <v>0</v>
      </c>
      <c r="P39" s="282">
        <f t="shared" si="13"/>
        <v>0</v>
      </c>
      <c r="Q39" s="282">
        <f t="shared" si="13"/>
        <v>0</v>
      </c>
      <c r="R39" s="282">
        <f t="shared" si="13"/>
        <v>0</v>
      </c>
      <c r="S39" s="282">
        <f t="shared" si="13"/>
        <v>0</v>
      </c>
      <c r="T39" s="282">
        <f t="shared" si="13"/>
        <v>0</v>
      </c>
      <c r="U39" s="282">
        <f t="shared" si="13"/>
        <v>0</v>
      </c>
      <c r="V39" s="282">
        <f t="shared" si="13"/>
        <v>0</v>
      </c>
      <c r="W39" s="282">
        <f t="shared" si="13"/>
        <v>0</v>
      </c>
      <c r="X39" s="282">
        <f t="shared" si="13"/>
        <v>0</v>
      </c>
      <c r="Y39" s="282">
        <f t="shared" si="13"/>
        <v>0</v>
      </c>
      <c r="DA39" s="94"/>
    </row>
    <row r="40" spans="1:105" ht="12" customHeight="1" x14ac:dyDescent="0.25">
      <c r="A40" s="49" t="s">
        <v>443</v>
      </c>
      <c r="B40" s="242">
        <f t="shared" ref="B40:Y40" si="14">B22-B15</f>
        <v>298.01877394635994</v>
      </c>
      <c r="C40" s="242">
        <f t="shared" si="14"/>
        <v>303.75210727969284</v>
      </c>
      <c r="D40" s="242">
        <f t="shared" si="14"/>
        <v>136.57080564993794</v>
      </c>
      <c r="E40" s="242">
        <f t="shared" si="14"/>
        <v>199.23747231660491</v>
      </c>
      <c r="F40" s="242">
        <f t="shared" si="14"/>
        <v>234.90413898327188</v>
      </c>
      <c r="G40" s="242">
        <f t="shared" si="14"/>
        <v>266.137472316605</v>
      </c>
      <c r="H40" s="242">
        <f t="shared" si="14"/>
        <v>240.17080564993785</v>
      </c>
      <c r="I40" s="242">
        <f t="shared" si="14"/>
        <v>240.03747231660486</v>
      </c>
      <c r="J40" s="242">
        <f t="shared" si="14"/>
        <v>248.50413898327088</v>
      </c>
      <c r="K40" s="242">
        <f t="shared" si="14"/>
        <v>831.17080564993785</v>
      </c>
      <c r="L40" s="242">
        <f t="shared" si="14"/>
        <v>236.4708056499378</v>
      </c>
      <c r="M40" s="242">
        <f t="shared" si="14"/>
        <v>162.17513898327184</v>
      </c>
      <c r="N40" s="242">
        <f t="shared" si="14"/>
        <v>208.30413898327197</v>
      </c>
      <c r="O40" s="242">
        <f t="shared" si="14"/>
        <v>207.23747231660491</v>
      </c>
      <c r="P40" s="242">
        <f t="shared" si="14"/>
        <v>188.11413898327191</v>
      </c>
      <c r="Q40" s="242">
        <f t="shared" si="14"/>
        <v>221.09747231660481</v>
      </c>
      <c r="R40" s="242">
        <f t="shared" si="14"/>
        <v>124.329504020184</v>
      </c>
      <c r="S40" s="242">
        <f t="shared" si="14"/>
        <v>174.90413898327188</v>
      </c>
      <c r="T40" s="242">
        <f t="shared" si="14"/>
        <v>142.20080564993782</v>
      </c>
      <c r="U40" s="242">
        <f t="shared" si="14"/>
        <v>252.73747231660491</v>
      </c>
      <c r="V40" s="242">
        <f t="shared" si="14"/>
        <v>397.73747231660491</v>
      </c>
      <c r="W40" s="242">
        <f t="shared" si="14"/>
        <v>179.87080564993789</v>
      </c>
      <c r="X40" s="242">
        <f t="shared" si="14"/>
        <v>254.74438225449285</v>
      </c>
      <c r="Y40" s="242">
        <f t="shared" si="14"/>
        <v>124.22689114563104</v>
      </c>
      <c r="DA40" s="84"/>
    </row>
    <row r="41" spans="1:105" ht="12" customHeight="1" x14ac:dyDescent="0.25">
      <c r="A41" s="4"/>
      <c r="B41" s="243"/>
      <c r="C41" s="243"/>
      <c r="D41" s="243"/>
      <c r="E41" s="243"/>
      <c r="F41" s="243"/>
      <c r="G41" s="243"/>
      <c r="H41" s="243"/>
      <c r="I41" s="243"/>
      <c r="J41" s="243"/>
      <c r="K41" s="243"/>
      <c r="L41" s="243"/>
      <c r="M41" s="243"/>
      <c r="N41" s="243"/>
      <c r="O41" s="243"/>
      <c r="P41" s="243"/>
      <c r="Q41" s="243"/>
      <c r="R41" s="243"/>
      <c r="S41" s="243"/>
      <c r="T41" s="243"/>
      <c r="U41" s="243"/>
      <c r="V41" s="243"/>
      <c r="W41" s="243"/>
      <c r="X41" s="243"/>
      <c r="Y41" s="243"/>
    </row>
    <row r="42" spans="1:105" ht="12" customHeight="1" x14ac:dyDescent="0.25">
      <c r="A42" s="30" t="s">
        <v>69</v>
      </c>
      <c r="B42" s="113"/>
      <c r="C42" s="113"/>
      <c r="D42" s="113"/>
      <c r="E42" s="113"/>
      <c r="F42" s="113"/>
      <c r="G42" s="113"/>
      <c r="H42" s="113"/>
      <c r="I42" s="113"/>
      <c r="J42" s="113"/>
      <c r="K42" s="113"/>
      <c r="L42" s="113"/>
      <c r="M42" s="113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DA42" s="112"/>
    </row>
    <row r="43" spans="1:105" ht="12" customHeight="1" x14ac:dyDescent="0.25">
      <c r="A43" s="31" t="s">
        <v>70</v>
      </c>
      <c r="B43" s="210">
        <v>328.26337059329308</v>
      </c>
      <c r="C43" s="210">
        <v>310.55288048151328</v>
      </c>
      <c r="D43" s="210">
        <v>322.63989681857271</v>
      </c>
      <c r="E43" s="210">
        <v>353.40739466895968</v>
      </c>
      <c r="F43" s="210">
        <v>360.24729148753232</v>
      </c>
      <c r="G43" s="210">
        <v>347.57265692175412</v>
      </c>
      <c r="H43" s="210">
        <v>353.65305245055879</v>
      </c>
      <c r="I43" s="210">
        <v>353.78667239896822</v>
      </c>
      <c r="J43" s="210">
        <v>335.4594153052451</v>
      </c>
      <c r="K43" s="210">
        <v>218.52639724849519</v>
      </c>
      <c r="L43" s="210">
        <v>294.53840197695672</v>
      </c>
      <c r="M43" s="210">
        <v>288.29509983714541</v>
      </c>
      <c r="N43" s="210">
        <v>289.72705946558472</v>
      </c>
      <c r="O43" s="210">
        <v>289.48650314107471</v>
      </c>
      <c r="P43" s="210">
        <v>285.07091028823692</v>
      </c>
      <c r="Q43" s="210">
        <v>286.41064000688561</v>
      </c>
      <c r="R43" s="210">
        <v>284.51557483621849</v>
      </c>
      <c r="S43" s="210">
        <v>291.43281013893642</v>
      </c>
      <c r="T43" s="210">
        <v>303.59280563931878</v>
      </c>
      <c r="U43" s="210">
        <v>299.48660014308439</v>
      </c>
      <c r="V43" s="210">
        <v>276.78457901798492</v>
      </c>
      <c r="W43" s="210">
        <v>299.83911439278558</v>
      </c>
      <c r="X43" s="210">
        <v>283.86604468940942</v>
      </c>
      <c r="Y43" s="210">
        <v>276.5847056829661</v>
      </c>
      <c r="DA43" s="109" t="s">
        <v>457</v>
      </c>
    </row>
    <row r="44" spans="1:105" ht="12" customHeight="1" x14ac:dyDescent="0.25">
      <c r="A44" s="24" t="s">
        <v>28</v>
      </c>
      <c r="B44" s="213">
        <v>22.40034393809114</v>
      </c>
      <c r="C44" s="213">
        <v>21.98761822871883</v>
      </c>
      <c r="D44" s="213">
        <v>18.33439380911436</v>
      </c>
      <c r="E44" s="213">
        <v>16.14471195184867</v>
      </c>
      <c r="F44" s="213">
        <v>18.154944110060189</v>
      </c>
      <c r="G44" s="213">
        <v>15.28091143594153</v>
      </c>
      <c r="H44" s="213">
        <v>15.97549441100602</v>
      </c>
      <c r="I44" s="213">
        <v>17.364660361134991</v>
      </c>
      <c r="J44" s="213">
        <v>33.317626827171111</v>
      </c>
      <c r="K44" s="213">
        <v>22.012295786758379</v>
      </c>
      <c r="L44" s="213">
        <v>4.1674978503869307</v>
      </c>
      <c r="M44" s="213">
        <v>0</v>
      </c>
      <c r="N44" s="213">
        <v>2.8</v>
      </c>
      <c r="O44" s="213">
        <v>0</v>
      </c>
      <c r="P44" s="213">
        <v>0</v>
      </c>
      <c r="Q44" s="213">
        <v>0</v>
      </c>
      <c r="R44" s="213">
        <v>0</v>
      </c>
      <c r="S44" s="213">
        <v>0</v>
      </c>
      <c r="T44" s="213">
        <v>0</v>
      </c>
      <c r="U44" s="213">
        <v>0</v>
      </c>
      <c r="V44" s="213">
        <v>0</v>
      </c>
      <c r="W44" s="213">
        <v>0</v>
      </c>
      <c r="X44" s="213">
        <v>0</v>
      </c>
      <c r="Y44" s="213">
        <v>0</v>
      </c>
      <c r="DA44" s="85" t="s">
        <v>458</v>
      </c>
    </row>
    <row r="45" spans="1:105" ht="12" customHeight="1" x14ac:dyDescent="0.25">
      <c r="A45" s="14" t="s">
        <v>29</v>
      </c>
      <c r="B45" s="204">
        <f t="shared" ref="B45:Y45" si="15">B46+B47+B48+B49+B50</f>
        <v>22.7810834049871</v>
      </c>
      <c r="C45" s="204">
        <f t="shared" si="15"/>
        <v>22.035855546001716</v>
      </c>
      <c r="D45" s="204">
        <f t="shared" si="15"/>
        <v>35.411263972484946</v>
      </c>
      <c r="E45" s="204">
        <f t="shared" si="15"/>
        <v>40.379277730008596</v>
      </c>
      <c r="F45" s="204">
        <f t="shared" si="15"/>
        <v>26.430696474634559</v>
      </c>
      <c r="G45" s="204">
        <f t="shared" si="15"/>
        <v>33.304643164230434</v>
      </c>
      <c r="H45" s="204">
        <f t="shared" si="15"/>
        <v>32.793551160791047</v>
      </c>
      <c r="I45" s="204">
        <f t="shared" si="15"/>
        <v>28.145571797076528</v>
      </c>
      <c r="J45" s="204">
        <f t="shared" si="15"/>
        <v>8.7847807394668962</v>
      </c>
      <c r="K45" s="204">
        <f t="shared" si="15"/>
        <v>0</v>
      </c>
      <c r="L45" s="204">
        <f t="shared" si="15"/>
        <v>1.0174548581255369</v>
      </c>
      <c r="M45" s="204">
        <f t="shared" si="15"/>
        <v>1.0174548581255369</v>
      </c>
      <c r="N45" s="204">
        <f t="shared" si="15"/>
        <v>6.9360275150472912</v>
      </c>
      <c r="O45" s="204">
        <f t="shared" si="15"/>
        <v>5.9806534823731718</v>
      </c>
      <c r="P45" s="204">
        <f t="shared" si="15"/>
        <v>1.9728288907996556</v>
      </c>
      <c r="Q45" s="204">
        <f t="shared" si="15"/>
        <v>1.9728288907996556</v>
      </c>
      <c r="R45" s="204">
        <f t="shared" si="15"/>
        <v>1.9728288907996556</v>
      </c>
      <c r="S45" s="204">
        <f t="shared" si="15"/>
        <v>0.96156491831470337</v>
      </c>
      <c r="T45" s="204">
        <f t="shared" si="15"/>
        <v>0.38830610490111778</v>
      </c>
      <c r="U45" s="204">
        <f t="shared" si="15"/>
        <v>4.8714531384350819</v>
      </c>
      <c r="V45" s="204">
        <f t="shared" si="15"/>
        <v>4.9196904557179701</v>
      </c>
      <c r="W45" s="204">
        <f t="shared" si="15"/>
        <v>5.0224419604471189</v>
      </c>
      <c r="X45" s="204">
        <f t="shared" si="15"/>
        <v>5.1251074806534822</v>
      </c>
      <c r="Y45" s="204">
        <f t="shared" si="15"/>
        <v>4.6240756663800511</v>
      </c>
      <c r="DA45" s="71"/>
    </row>
    <row r="46" spans="1:105" ht="12" customHeight="1" x14ac:dyDescent="0.25">
      <c r="A46" s="18" t="s">
        <v>30</v>
      </c>
      <c r="B46" s="204">
        <v>0</v>
      </c>
      <c r="C46" s="204">
        <v>0</v>
      </c>
      <c r="D46" s="204">
        <v>0</v>
      </c>
      <c r="E46" s="204">
        <v>0</v>
      </c>
      <c r="F46" s="204">
        <v>0</v>
      </c>
      <c r="G46" s="204">
        <v>0</v>
      </c>
      <c r="H46" s="204">
        <v>0</v>
      </c>
      <c r="I46" s="204">
        <v>0</v>
      </c>
      <c r="J46" s="204">
        <v>0</v>
      </c>
      <c r="K46" s="204">
        <v>0</v>
      </c>
      <c r="L46" s="204">
        <v>0</v>
      </c>
      <c r="M46" s="204">
        <v>0</v>
      </c>
      <c r="N46" s="204">
        <v>0</v>
      </c>
      <c r="O46" s="204">
        <v>0</v>
      </c>
      <c r="P46" s="204">
        <v>0</v>
      </c>
      <c r="Q46" s="204">
        <v>0</v>
      </c>
      <c r="R46" s="204">
        <v>0</v>
      </c>
      <c r="S46" s="204">
        <v>0</v>
      </c>
      <c r="T46" s="204">
        <v>0</v>
      </c>
      <c r="U46" s="204">
        <v>0</v>
      </c>
      <c r="V46" s="204">
        <v>0</v>
      </c>
      <c r="W46" s="204">
        <v>0</v>
      </c>
      <c r="X46" s="204">
        <v>0</v>
      </c>
      <c r="Y46" s="204">
        <v>0</v>
      </c>
      <c r="DA46" s="71" t="s">
        <v>459</v>
      </c>
    </row>
    <row r="47" spans="1:105" ht="12" customHeight="1" x14ac:dyDescent="0.25">
      <c r="A47" s="18" t="s">
        <v>31</v>
      </c>
      <c r="B47" s="204">
        <v>0</v>
      </c>
      <c r="C47" s="204">
        <v>0</v>
      </c>
      <c r="D47" s="204">
        <v>0</v>
      </c>
      <c r="E47" s="204">
        <v>0</v>
      </c>
      <c r="F47" s="204">
        <v>0</v>
      </c>
      <c r="G47" s="204">
        <v>0</v>
      </c>
      <c r="H47" s="204">
        <v>0</v>
      </c>
      <c r="I47" s="204">
        <v>0</v>
      </c>
      <c r="J47" s="204">
        <v>0</v>
      </c>
      <c r="K47" s="204">
        <v>0</v>
      </c>
      <c r="L47" s="204">
        <v>0</v>
      </c>
      <c r="M47" s="204">
        <v>0</v>
      </c>
      <c r="N47" s="204">
        <v>0</v>
      </c>
      <c r="O47" s="204">
        <v>0</v>
      </c>
      <c r="P47" s="204">
        <v>0</v>
      </c>
      <c r="Q47" s="204">
        <v>0</v>
      </c>
      <c r="R47" s="204">
        <v>0</v>
      </c>
      <c r="S47" s="204">
        <v>0</v>
      </c>
      <c r="T47" s="204">
        <v>0</v>
      </c>
      <c r="U47" s="204">
        <v>0</v>
      </c>
      <c r="V47" s="204">
        <v>0</v>
      </c>
      <c r="W47" s="204">
        <v>0</v>
      </c>
      <c r="X47" s="204">
        <v>0</v>
      </c>
      <c r="Y47" s="204">
        <v>0</v>
      </c>
      <c r="DA47" s="71" t="s">
        <v>460</v>
      </c>
    </row>
    <row r="48" spans="1:105" ht="12" customHeight="1" x14ac:dyDescent="0.25">
      <c r="A48" s="18" t="s">
        <v>71</v>
      </c>
      <c r="B48" s="204">
        <v>13.22725709372313</v>
      </c>
      <c r="C48" s="204">
        <v>1.0174548581255369</v>
      </c>
      <c r="D48" s="204">
        <v>1.0174548581255369</v>
      </c>
      <c r="E48" s="204">
        <v>1.0174548581255369</v>
      </c>
      <c r="F48" s="204">
        <v>1.0174548581255369</v>
      </c>
      <c r="G48" s="204">
        <v>4.0699054170249349</v>
      </c>
      <c r="H48" s="204">
        <v>5.0874462596732588</v>
      </c>
      <c r="I48" s="204">
        <v>4.0699054170249349</v>
      </c>
      <c r="J48" s="204">
        <v>3.0524505588993982</v>
      </c>
      <c r="K48" s="204">
        <v>0</v>
      </c>
      <c r="L48" s="204">
        <v>1.0174548581255369</v>
      </c>
      <c r="M48" s="204">
        <v>1.0174548581255369</v>
      </c>
      <c r="N48" s="204">
        <v>4.0699054170249349</v>
      </c>
      <c r="O48" s="204">
        <v>4.0699054170249349</v>
      </c>
      <c r="P48" s="204">
        <v>1.0174548581255369</v>
      </c>
      <c r="Q48" s="204">
        <v>1.0174548581255369</v>
      </c>
      <c r="R48" s="204">
        <v>1.0174548581255369</v>
      </c>
      <c r="S48" s="204">
        <v>0.10171969045571801</v>
      </c>
      <c r="T48" s="204">
        <v>0.10171969045571801</v>
      </c>
      <c r="U48" s="204">
        <v>4.6803955288048149</v>
      </c>
      <c r="V48" s="204">
        <v>4.4162510748065342</v>
      </c>
      <c r="W48" s="204">
        <v>4.519002579535683</v>
      </c>
      <c r="X48" s="204">
        <v>4.6216680997420463</v>
      </c>
      <c r="Y48" s="204">
        <v>4.3135855546001718</v>
      </c>
      <c r="DA48" s="71" t="s">
        <v>461</v>
      </c>
    </row>
    <row r="49" spans="1:105" ht="12" customHeight="1" x14ac:dyDescent="0.25">
      <c r="A49" s="18" t="s">
        <v>32</v>
      </c>
      <c r="B49" s="204">
        <v>9.5538263112639719</v>
      </c>
      <c r="C49" s="204">
        <v>21.018400687876181</v>
      </c>
      <c r="D49" s="204">
        <v>34.393809114359406</v>
      </c>
      <c r="E49" s="204">
        <v>24.839982803095442</v>
      </c>
      <c r="F49" s="204">
        <v>23.88460877042132</v>
      </c>
      <c r="G49" s="204">
        <v>23.88460877042132</v>
      </c>
      <c r="H49" s="204">
        <v>20.063026655202059</v>
      </c>
      <c r="I49" s="204">
        <v>17.19690455717971</v>
      </c>
      <c r="J49" s="204">
        <v>5.732330180567498</v>
      </c>
      <c r="K49" s="204">
        <v>0</v>
      </c>
      <c r="L49" s="204">
        <v>0</v>
      </c>
      <c r="M49" s="204">
        <v>0</v>
      </c>
      <c r="N49" s="204">
        <v>2.8661220980223558</v>
      </c>
      <c r="O49" s="204">
        <v>1.9107480653482369</v>
      </c>
      <c r="P49" s="204">
        <v>0.95537403267411869</v>
      </c>
      <c r="Q49" s="204">
        <v>0.95537403267411869</v>
      </c>
      <c r="R49" s="204">
        <v>0.95537403267411869</v>
      </c>
      <c r="S49" s="204">
        <v>0.85984522785898532</v>
      </c>
      <c r="T49" s="204">
        <v>0.28658641444539978</v>
      </c>
      <c r="U49" s="204">
        <v>0.19105760963026661</v>
      </c>
      <c r="V49" s="204">
        <v>0.1929492691315563</v>
      </c>
      <c r="W49" s="204">
        <v>0.1929492691315563</v>
      </c>
      <c r="X49" s="204">
        <v>0.1929492691315563</v>
      </c>
      <c r="Y49" s="204">
        <v>0</v>
      </c>
      <c r="DA49" s="71" t="s">
        <v>462</v>
      </c>
    </row>
    <row r="50" spans="1:105" ht="12" customHeight="1" x14ac:dyDescent="0.25">
      <c r="A50" s="18" t="s">
        <v>33</v>
      </c>
      <c r="B50" s="204">
        <v>0</v>
      </c>
      <c r="C50" s="204">
        <v>0</v>
      </c>
      <c r="D50" s="204">
        <v>0</v>
      </c>
      <c r="E50" s="204">
        <v>14.52184006878762</v>
      </c>
      <c r="F50" s="204">
        <v>1.5286328460877039</v>
      </c>
      <c r="G50" s="204">
        <v>5.3501289767841786</v>
      </c>
      <c r="H50" s="204">
        <v>7.643078245915734</v>
      </c>
      <c r="I50" s="204">
        <v>6.8787618228718834</v>
      </c>
      <c r="J50" s="204">
        <v>0</v>
      </c>
      <c r="K50" s="204">
        <v>0</v>
      </c>
      <c r="L50" s="204">
        <v>0</v>
      </c>
      <c r="M50" s="204">
        <v>0</v>
      </c>
      <c r="N50" s="204">
        <v>0</v>
      </c>
      <c r="O50" s="204">
        <v>0</v>
      </c>
      <c r="P50" s="204">
        <v>0</v>
      </c>
      <c r="Q50" s="204">
        <v>0</v>
      </c>
      <c r="R50" s="204">
        <v>0</v>
      </c>
      <c r="S50" s="204">
        <v>0</v>
      </c>
      <c r="T50" s="204">
        <v>0</v>
      </c>
      <c r="U50" s="204">
        <v>0</v>
      </c>
      <c r="V50" s="204">
        <v>0.31049011177987962</v>
      </c>
      <c r="W50" s="204">
        <v>0.31049011177987962</v>
      </c>
      <c r="X50" s="204">
        <v>0.31049011177987962</v>
      </c>
      <c r="Y50" s="204">
        <v>0.31049011177987962</v>
      </c>
      <c r="DA50" s="71" t="s">
        <v>463</v>
      </c>
    </row>
    <row r="51" spans="1:105" ht="12" customHeight="1" x14ac:dyDescent="0.25">
      <c r="A51" s="14" t="s">
        <v>34</v>
      </c>
      <c r="B51" s="204">
        <f t="shared" ref="B51:Y51" si="16">B52+B53</f>
        <v>107.2435941530524</v>
      </c>
      <c r="C51" s="204">
        <f t="shared" si="16"/>
        <v>96.280051590713668</v>
      </c>
      <c r="D51" s="204">
        <f t="shared" si="16"/>
        <v>97.183147033533956</v>
      </c>
      <c r="E51" s="204">
        <f t="shared" si="16"/>
        <v>117.7776440240757</v>
      </c>
      <c r="F51" s="204">
        <f t="shared" si="16"/>
        <v>138.95485812553741</v>
      </c>
      <c r="G51" s="204">
        <f t="shared" si="16"/>
        <v>136.4419604471195</v>
      </c>
      <c r="H51" s="204">
        <f t="shared" si="16"/>
        <v>133.92098022355981</v>
      </c>
      <c r="I51" s="204">
        <f t="shared" si="16"/>
        <v>133.45270851246781</v>
      </c>
      <c r="J51" s="204">
        <f t="shared" si="16"/>
        <v>125.308856405847</v>
      </c>
      <c r="K51" s="204">
        <f t="shared" si="16"/>
        <v>114.0979363714531</v>
      </c>
      <c r="L51" s="204">
        <f t="shared" si="16"/>
        <v>122.7595872742906</v>
      </c>
      <c r="M51" s="204">
        <f t="shared" si="16"/>
        <v>116.65580395528811</v>
      </c>
      <c r="N51" s="204">
        <f t="shared" si="16"/>
        <v>117.09131556319861</v>
      </c>
      <c r="O51" s="204">
        <f t="shared" si="16"/>
        <v>119.6666380051591</v>
      </c>
      <c r="P51" s="204">
        <f t="shared" si="16"/>
        <v>113.2178847807395</v>
      </c>
      <c r="Q51" s="204">
        <f t="shared" si="16"/>
        <v>117.7752364574377</v>
      </c>
      <c r="R51" s="204">
        <f t="shared" si="16"/>
        <v>120.84419604471189</v>
      </c>
      <c r="S51" s="204">
        <f t="shared" si="16"/>
        <v>117.4387790197764</v>
      </c>
      <c r="T51" s="204">
        <f t="shared" si="16"/>
        <v>119.5024043375218</v>
      </c>
      <c r="U51" s="204">
        <f t="shared" si="16"/>
        <v>116.8542378286876</v>
      </c>
      <c r="V51" s="204">
        <f t="shared" si="16"/>
        <v>108.8844143009197</v>
      </c>
      <c r="W51" s="204">
        <f t="shared" si="16"/>
        <v>116.8331723947349</v>
      </c>
      <c r="X51" s="204">
        <f t="shared" si="16"/>
        <v>111.5852318494743</v>
      </c>
      <c r="Y51" s="204">
        <f t="shared" si="16"/>
        <v>102.0349603233723</v>
      </c>
      <c r="DA51" s="71"/>
    </row>
    <row r="52" spans="1:105" ht="12" customHeight="1" x14ac:dyDescent="0.25">
      <c r="A52" s="18" t="s">
        <v>73</v>
      </c>
      <c r="B52" s="204">
        <v>107.2435941530524</v>
      </c>
      <c r="C52" s="204">
        <v>96.280051590713668</v>
      </c>
      <c r="D52" s="204">
        <v>97.183147033533956</v>
      </c>
      <c r="E52" s="204">
        <v>117.7776440240757</v>
      </c>
      <c r="F52" s="204">
        <v>138.95485812553741</v>
      </c>
      <c r="G52" s="204">
        <v>136.4419604471195</v>
      </c>
      <c r="H52" s="204">
        <v>133.92098022355981</v>
      </c>
      <c r="I52" s="204">
        <v>133.45270851246781</v>
      </c>
      <c r="J52" s="204">
        <v>125.308856405847</v>
      </c>
      <c r="K52" s="204">
        <v>114.0979363714531</v>
      </c>
      <c r="L52" s="204">
        <v>122.7595872742906</v>
      </c>
      <c r="M52" s="204">
        <v>116.65580395528811</v>
      </c>
      <c r="N52" s="204">
        <v>117.09131556319861</v>
      </c>
      <c r="O52" s="204">
        <v>119.6666380051591</v>
      </c>
      <c r="P52" s="204">
        <v>113.2178847807395</v>
      </c>
      <c r="Q52" s="204">
        <v>117.7752364574377</v>
      </c>
      <c r="R52" s="204">
        <v>120.84419604471189</v>
      </c>
      <c r="S52" s="204">
        <v>117.4387790197764</v>
      </c>
      <c r="T52" s="204">
        <v>119.5024043375218</v>
      </c>
      <c r="U52" s="204">
        <v>116.8542378286876</v>
      </c>
      <c r="V52" s="204">
        <v>108.8844143009197</v>
      </c>
      <c r="W52" s="204">
        <v>116.8331723947349</v>
      </c>
      <c r="X52" s="204">
        <v>111.5852318494743</v>
      </c>
      <c r="Y52" s="204">
        <v>102.0349603233723</v>
      </c>
      <c r="DA52" s="71" t="s">
        <v>464</v>
      </c>
    </row>
    <row r="53" spans="1:105" ht="12" customHeight="1" x14ac:dyDescent="0.25">
      <c r="A53" s="18" t="s">
        <v>36</v>
      </c>
      <c r="B53" s="204">
        <v>0</v>
      </c>
      <c r="C53" s="204">
        <v>0</v>
      </c>
      <c r="D53" s="204">
        <v>0</v>
      </c>
      <c r="E53" s="204">
        <v>0</v>
      </c>
      <c r="F53" s="204">
        <v>0</v>
      </c>
      <c r="G53" s="204">
        <v>0</v>
      </c>
      <c r="H53" s="204">
        <v>0</v>
      </c>
      <c r="I53" s="204">
        <v>0</v>
      </c>
      <c r="J53" s="204">
        <v>0</v>
      </c>
      <c r="K53" s="204">
        <v>0</v>
      </c>
      <c r="L53" s="204">
        <v>0</v>
      </c>
      <c r="M53" s="204">
        <v>0</v>
      </c>
      <c r="N53" s="204">
        <v>0</v>
      </c>
      <c r="O53" s="204">
        <v>0</v>
      </c>
      <c r="P53" s="204">
        <v>0</v>
      </c>
      <c r="Q53" s="204">
        <v>0</v>
      </c>
      <c r="R53" s="204">
        <v>0</v>
      </c>
      <c r="S53" s="204">
        <v>0</v>
      </c>
      <c r="T53" s="204">
        <v>0</v>
      </c>
      <c r="U53" s="204">
        <v>0</v>
      </c>
      <c r="V53" s="204">
        <v>0</v>
      </c>
      <c r="W53" s="204">
        <v>0</v>
      </c>
      <c r="X53" s="204">
        <v>0</v>
      </c>
      <c r="Y53" s="204">
        <v>0</v>
      </c>
      <c r="DA53" s="71" t="s">
        <v>465</v>
      </c>
    </row>
    <row r="54" spans="1:105" ht="12" customHeight="1" x14ac:dyDescent="0.25">
      <c r="A54" s="14" t="s">
        <v>37</v>
      </c>
      <c r="B54" s="204">
        <f t="shared" ref="B54:Y54" si="17">B55+B56+B57+B58+B59+B60</f>
        <v>0</v>
      </c>
      <c r="C54" s="204">
        <f t="shared" si="17"/>
        <v>0</v>
      </c>
      <c r="D54" s="204">
        <f t="shared" si="17"/>
        <v>0</v>
      </c>
      <c r="E54" s="204">
        <f t="shared" si="17"/>
        <v>0</v>
      </c>
      <c r="F54" s="204">
        <f t="shared" si="17"/>
        <v>0</v>
      </c>
      <c r="G54" s="204">
        <f t="shared" si="17"/>
        <v>0</v>
      </c>
      <c r="H54" s="204">
        <f t="shared" si="17"/>
        <v>0</v>
      </c>
      <c r="I54" s="204">
        <f t="shared" si="17"/>
        <v>0</v>
      </c>
      <c r="J54" s="204">
        <f t="shared" si="17"/>
        <v>0</v>
      </c>
      <c r="K54" s="204">
        <f t="shared" si="17"/>
        <v>0</v>
      </c>
      <c r="L54" s="204">
        <f t="shared" si="17"/>
        <v>1.9506977637151257</v>
      </c>
      <c r="M54" s="204">
        <f t="shared" si="17"/>
        <v>1.9546011269131305</v>
      </c>
      <c r="N54" s="204">
        <f t="shared" si="17"/>
        <v>2.0054773503654864</v>
      </c>
      <c r="O54" s="204">
        <f t="shared" si="17"/>
        <v>1.9905444136456367</v>
      </c>
      <c r="P54" s="204">
        <f t="shared" si="17"/>
        <v>2.0384081386238528</v>
      </c>
      <c r="Q54" s="204">
        <f t="shared" si="17"/>
        <v>0.1707431883129438</v>
      </c>
      <c r="R54" s="204">
        <f t="shared" si="17"/>
        <v>0.21961610878948709</v>
      </c>
      <c r="S54" s="204">
        <f t="shared" si="17"/>
        <v>0.23796921030362431</v>
      </c>
      <c r="T54" s="204">
        <f t="shared" si="17"/>
        <v>0.2283204763456004</v>
      </c>
      <c r="U54" s="204">
        <f t="shared" si="17"/>
        <v>0.24586188447424875</v>
      </c>
      <c r="V54" s="204">
        <f t="shared" si="17"/>
        <v>0.24616643675565514</v>
      </c>
      <c r="W54" s="204">
        <f t="shared" si="17"/>
        <v>0.19330227320126847</v>
      </c>
      <c r="X54" s="204">
        <f t="shared" si="17"/>
        <v>0.16516365678806463</v>
      </c>
      <c r="Y54" s="204">
        <f t="shared" si="17"/>
        <v>0.14922945245709662</v>
      </c>
      <c r="DA54" s="71"/>
    </row>
    <row r="55" spans="1:105" ht="12" customHeight="1" x14ac:dyDescent="0.25">
      <c r="A55" s="18" t="s">
        <v>38</v>
      </c>
      <c r="B55" s="204">
        <v>0</v>
      </c>
      <c r="C55" s="204">
        <v>0</v>
      </c>
      <c r="D55" s="204">
        <v>0</v>
      </c>
      <c r="E55" s="204">
        <v>0</v>
      </c>
      <c r="F55" s="204">
        <v>0</v>
      </c>
      <c r="G55" s="204">
        <v>0</v>
      </c>
      <c r="H55" s="204">
        <v>0</v>
      </c>
      <c r="I55" s="204">
        <v>0</v>
      </c>
      <c r="J55" s="204">
        <v>0</v>
      </c>
      <c r="K55" s="204">
        <v>0</v>
      </c>
      <c r="L55" s="204">
        <v>1.9107480653482369</v>
      </c>
      <c r="M55" s="204">
        <v>1.9107480653482369</v>
      </c>
      <c r="N55" s="204">
        <v>1.944196044711952</v>
      </c>
      <c r="O55" s="204">
        <v>1.9107480653482369</v>
      </c>
      <c r="P55" s="204">
        <v>1.9107480653482369</v>
      </c>
      <c r="Q55" s="204">
        <v>0</v>
      </c>
      <c r="R55" s="204">
        <v>0</v>
      </c>
      <c r="S55" s="204">
        <v>0</v>
      </c>
      <c r="T55" s="204">
        <v>0</v>
      </c>
      <c r="U55" s="204">
        <v>0</v>
      </c>
      <c r="V55" s="204">
        <v>0</v>
      </c>
      <c r="W55" s="204">
        <v>0</v>
      </c>
      <c r="X55" s="204">
        <v>0</v>
      </c>
      <c r="Y55" s="204">
        <v>0</v>
      </c>
      <c r="DA55" s="71" t="s">
        <v>466</v>
      </c>
    </row>
    <row r="56" spans="1:105" ht="12" customHeight="1" x14ac:dyDescent="0.25">
      <c r="A56" s="18" t="s">
        <v>74</v>
      </c>
      <c r="B56" s="204">
        <v>0</v>
      </c>
      <c r="C56" s="204">
        <v>0</v>
      </c>
      <c r="D56" s="204">
        <v>0</v>
      </c>
      <c r="E56" s="204">
        <v>0</v>
      </c>
      <c r="F56" s="204">
        <v>0</v>
      </c>
      <c r="G56" s="204">
        <v>0</v>
      </c>
      <c r="H56" s="204">
        <v>0</v>
      </c>
      <c r="I56" s="204">
        <v>0</v>
      </c>
      <c r="J56" s="204">
        <v>0</v>
      </c>
      <c r="K56" s="204">
        <v>0</v>
      </c>
      <c r="L56" s="204">
        <v>0</v>
      </c>
      <c r="M56" s="204">
        <v>0</v>
      </c>
      <c r="N56" s="204">
        <v>0</v>
      </c>
      <c r="O56" s="204">
        <v>0</v>
      </c>
      <c r="P56" s="204">
        <v>0</v>
      </c>
      <c r="Q56" s="204">
        <v>0</v>
      </c>
      <c r="R56" s="204">
        <v>0</v>
      </c>
      <c r="S56" s="204">
        <v>0</v>
      </c>
      <c r="T56" s="204">
        <v>3.4716720728201312E-4</v>
      </c>
      <c r="U56" s="204">
        <v>2.3399873054832749E-3</v>
      </c>
      <c r="V56" s="204">
        <v>9.2228443940814368E-3</v>
      </c>
      <c r="W56" s="204">
        <v>5.5649617302941087E-2</v>
      </c>
      <c r="X56" s="204">
        <v>0.11425224338899879</v>
      </c>
      <c r="Y56" s="204">
        <v>9.4962290557158408E-2</v>
      </c>
      <c r="DA56" s="71" t="s">
        <v>467</v>
      </c>
    </row>
    <row r="57" spans="1:105" ht="12" customHeight="1" x14ac:dyDescent="0.25">
      <c r="A57" s="18" t="s">
        <v>75</v>
      </c>
      <c r="B57" s="204">
        <v>0</v>
      </c>
      <c r="C57" s="204">
        <v>0</v>
      </c>
      <c r="D57" s="204">
        <v>0</v>
      </c>
      <c r="E57" s="204">
        <v>0</v>
      </c>
      <c r="F57" s="204">
        <v>0</v>
      </c>
      <c r="G57" s="204">
        <v>0</v>
      </c>
      <c r="H57" s="204">
        <v>0</v>
      </c>
      <c r="I57" s="204">
        <v>0</v>
      </c>
      <c r="J57" s="204">
        <v>0</v>
      </c>
      <c r="K57" s="204">
        <v>0</v>
      </c>
      <c r="L57" s="204">
        <v>0</v>
      </c>
      <c r="M57" s="204">
        <v>0</v>
      </c>
      <c r="N57" s="204">
        <v>0</v>
      </c>
      <c r="O57" s="204">
        <v>0</v>
      </c>
      <c r="P57" s="204">
        <v>0</v>
      </c>
      <c r="Q57" s="204">
        <v>0</v>
      </c>
      <c r="R57" s="204">
        <v>0</v>
      </c>
      <c r="S57" s="204">
        <v>0</v>
      </c>
      <c r="T57" s="204">
        <v>0</v>
      </c>
      <c r="U57" s="204">
        <v>0</v>
      </c>
      <c r="V57" s="204">
        <v>0</v>
      </c>
      <c r="W57" s="204">
        <v>0</v>
      </c>
      <c r="X57" s="204">
        <v>0</v>
      </c>
      <c r="Y57" s="204">
        <v>0</v>
      </c>
      <c r="DA57" s="71" t="s">
        <v>468</v>
      </c>
    </row>
    <row r="58" spans="1:105" ht="12" customHeight="1" x14ac:dyDescent="0.25">
      <c r="A58" s="18" t="s">
        <v>76</v>
      </c>
      <c r="B58" s="204">
        <v>0</v>
      </c>
      <c r="C58" s="204">
        <v>0</v>
      </c>
      <c r="D58" s="204">
        <v>0</v>
      </c>
      <c r="E58" s="204">
        <v>0</v>
      </c>
      <c r="F58" s="204">
        <v>0</v>
      </c>
      <c r="G58" s="204">
        <v>0</v>
      </c>
      <c r="H58" s="204">
        <v>0</v>
      </c>
      <c r="I58" s="204">
        <v>0</v>
      </c>
      <c r="J58" s="204">
        <v>0</v>
      </c>
      <c r="K58" s="204">
        <v>0</v>
      </c>
      <c r="L58" s="204">
        <v>0</v>
      </c>
      <c r="M58" s="204">
        <v>0</v>
      </c>
      <c r="N58" s="204">
        <v>0</v>
      </c>
      <c r="O58" s="204">
        <v>0</v>
      </c>
      <c r="P58" s="204">
        <v>0</v>
      </c>
      <c r="Q58" s="204">
        <v>0</v>
      </c>
      <c r="R58" s="204">
        <v>0</v>
      </c>
      <c r="S58" s="204">
        <v>0</v>
      </c>
      <c r="T58" s="204">
        <v>0</v>
      </c>
      <c r="U58" s="204">
        <v>0</v>
      </c>
      <c r="V58" s="204">
        <v>0</v>
      </c>
      <c r="W58" s="204">
        <v>0</v>
      </c>
      <c r="X58" s="204">
        <v>0</v>
      </c>
      <c r="Y58" s="204">
        <v>0</v>
      </c>
      <c r="DA58" s="71" t="s">
        <v>469</v>
      </c>
    </row>
    <row r="59" spans="1:105" ht="12" customHeight="1" x14ac:dyDescent="0.25">
      <c r="A59" s="18" t="s">
        <v>77</v>
      </c>
      <c r="B59" s="204">
        <v>0</v>
      </c>
      <c r="C59" s="204">
        <v>0</v>
      </c>
      <c r="D59" s="204">
        <v>0</v>
      </c>
      <c r="E59" s="204">
        <v>0</v>
      </c>
      <c r="F59" s="204">
        <v>0</v>
      </c>
      <c r="G59" s="204">
        <v>0</v>
      </c>
      <c r="H59" s="204">
        <v>0</v>
      </c>
      <c r="I59" s="204">
        <v>0</v>
      </c>
      <c r="J59" s="204">
        <v>0</v>
      </c>
      <c r="K59" s="204">
        <v>0</v>
      </c>
      <c r="L59" s="204">
        <v>0</v>
      </c>
      <c r="M59" s="204">
        <v>0</v>
      </c>
      <c r="N59" s="204">
        <v>0</v>
      </c>
      <c r="O59" s="204">
        <v>0</v>
      </c>
      <c r="P59" s="204">
        <v>0</v>
      </c>
      <c r="Q59" s="204">
        <v>0</v>
      </c>
      <c r="R59" s="204">
        <v>0</v>
      </c>
      <c r="S59" s="204">
        <v>0</v>
      </c>
      <c r="T59" s="204">
        <v>0</v>
      </c>
      <c r="U59" s="204">
        <v>0</v>
      </c>
      <c r="V59" s="204">
        <v>0</v>
      </c>
      <c r="W59" s="204">
        <v>0</v>
      </c>
      <c r="X59" s="204">
        <v>0</v>
      </c>
      <c r="Y59" s="204">
        <v>0</v>
      </c>
      <c r="DA59" s="71" t="s">
        <v>470</v>
      </c>
    </row>
    <row r="60" spans="1:105" ht="12" customHeight="1" x14ac:dyDescent="0.25">
      <c r="A60" s="18" t="s">
        <v>78</v>
      </c>
      <c r="B60" s="204">
        <v>0</v>
      </c>
      <c r="C60" s="204">
        <v>0</v>
      </c>
      <c r="D60" s="204">
        <v>0</v>
      </c>
      <c r="E60" s="204">
        <v>0</v>
      </c>
      <c r="F60" s="204">
        <v>0</v>
      </c>
      <c r="G60" s="204">
        <v>0</v>
      </c>
      <c r="H60" s="204">
        <v>0</v>
      </c>
      <c r="I60" s="204">
        <v>0</v>
      </c>
      <c r="J60" s="204">
        <v>0</v>
      </c>
      <c r="K60" s="204">
        <v>0</v>
      </c>
      <c r="L60" s="204">
        <v>3.9949698366888713E-2</v>
      </c>
      <c r="M60" s="204">
        <v>4.3853061564893638E-2</v>
      </c>
      <c r="N60" s="204">
        <v>6.1281305653534547E-2</v>
      </c>
      <c r="O60" s="204">
        <v>7.9796348297399802E-2</v>
      </c>
      <c r="P60" s="204">
        <v>0.12766007327561579</v>
      </c>
      <c r="Q60" s="204">
        <v>0.1707431883129438</v>
      </c>
      <c r="R60" s="204">
        <v>0.21961610878948709</v>
      </c>
      <c r="S60" s="204">
        <v>0.23796921030362431</v>
      </c>
      <c r="T60" s="204">
        <v>0.2279733091383184</v>
      </c>
      <c r="U60" s="204">
        <v>0.24352189716876549</v>
      </c>
      <c r="V60" s="204">
        <v>0.2369435923615737</v>
      </c>
      <c r="W60" s="204">
        <v>0.1376526558983274</v>
      </c>
      <c r="X60" s="204">
        <v>5.0911413399065832E-2</v>
      </c>
      <c r="Y60" s="204">
        <v>5.4267161899938222E-2</v>
      </c>
      <c r="DA60" s="71" t="s">
        <v>471</v>
      </c>
    </row>
    <row r="61" spans="1:105" ht="12" customHeight="1" x14ac:dyDescent="0.25">
      <c r="A61" s="14" t="s">
        <v>39</v>
      </c>
      <c r="B61" s="204">
        <v>0</v>
      </c>
      <c r="C61" s="204">
        <v>0</v>
      </c>
      <c r="D61" s="204">
        <v>0</v>
      </c>
      <c r="E61" s="204">
        <v>0</v>
      </c>
      <c r="F61" s="204">
        <v>0</v>
      </c>
      <c r="G61" s="204">
        <v>0</v>
      </c>
      <c r="H61" s="204">
        <v>0</v>
      </c>
      <c r="I61" s="204">
        <v>0</v>
      </c>
      <c r="J61" s="204">
        <v>0</v>
      </c>
      <c r="K61" s="204">
        <v>0</v>
      </c>
      <c r="L61" s="204">
        <v>0</v>
      </c>
      <c r="M61" s="204">
        <v>0</v>
      </c>
      <c r="N61" s="204">
        <v>0</v>
      </c>
      <c r="O61" s="204">
        <v>0</v>
      </c>
      <c r="P61" s="204">
        <v>0</v>
      </c>
      <c r="Q61" s="204">
        <v>0</v>
      </c>
      <c r="R61" s="204">
        <v>0</v>
      </c>
      <c r="S61" s="204">
        <v>0</v>
      </c>
      <c r="T61" s="204">
        <v>0</v>
      </c>
      <c r="U61" s="204">
        <v>0</v>
      </c>
      <c r="V61" s="204">
        <v>0</v>
      </c>
      <c r="W61" s="204">
        <v>0</v>
      </c>
      <c r="X61" s="204">
        <v>0</v>
      </c>
      <c r="Y61" s="204">
        <v>0</v>
      </c>
      <c r="DA61" s="71" t="s">
        <v>472</v>
      </c>
    </row>
    <row r="62" spans="1:105" ht="12" customHeight="1" x14ac:dyDescent="0.25">
      <c r="A62" s="21" t="s">
        <v>40</v>
      </c>
      <c r="B62" s="207">
        <v>175.83834909716251</v>
      </c>
      <c r="C62" s="207">
        <v>170.2493551160791</v>
      </c>
      <c r="D62" s="207">
        <v>171.7110920034394</v>
      </c>
      <c r="E62" s="207">
        <v>179.10576096302671</v>
      </c>
      <c r="F62" s="207">
        <v>176.70679277730011</v>
      </c>
      <c r="G62" s="207">
        <v>162.54514187446259</v>
      </c>
      <c r="H62" s="207">
        <v>170.96302665520199</v>
      </c>
      <c r="I62" s="207">
        <v>174.82373172828889</v>
      </c>
      <c r="J62" s="207">
        <v>168.04815133276011</v>
      </c>
      <c r="K62" s="207">
        <v>82.416165090283741</v>
      </c>
      <c r="L62" s="207">
        <v>164.64316423043849</v>
      </c>
      <c r="M62" s="207">
        <v>168.66723989681859</v>
      </c>
      <c r="N62" s="207">
        <v>160.89423903697329</v>
      </c>
      <c r="O62" s="207">
        <v>161.8486672398968</v>
      </c>
      <c r="P62" s="207">
        <v>167.84178847807391</v>
      </c>
      <c r="Q62" s="207">
        <v>166.49183147033531</v>
      </c>
      <c r="R62" s="207">
        <v>161.47893379191751</v>
      </c>
      <c r="S62" s="207">
        <v>172.79449699054169</v>
      </c>
      <c r="T62" s="207">
        <v>183.4737747205503</v>
      </c>
      <c r="U62" s="207">
        <v>177.51504729148749</v>
      </c>
      <c r="V62" s="207">
        <v>162.73430782459161</v>
      </c>
      <c r="W62" s="207">
        <v>177.79019776440239</v>
      </c>
      <c r="X62" s="207">
        <v>166.99054170249349</v>
      </c>
      <c r="Y62" s="207">
        <v>169.77644024075661</v>
      </c>
      <c r="DA62" s="86" t="s">
        <v>473</v>
      </c>
    </row>
    <row r="63" spans="1:105" ht="12" customHeight="1" x14ac:dyDescent="0.25">
      <c r="A63" s="114" t="s">
        <v>144</v>
      </c>
      <c r="B63" s="284">
        <f t="shared" ref="B63:Y63" si="18">SUM(B64:B65,B68)</f>
        <v>328.26337059329319</v>
      </c>
      <c r="C63" s="284">
        <f t="shared" si="18"/>
        <v>310.55288048151328</v>
      </c>
      <c r="D63" s="284">
        <f t="shared" si="18"/>
        <v>322.63989681857271</v>
      </c>
      <c r="E63" s="284">
        <f t="shared" si="18"/>
        <v>353.40739466895968</v>
      </c>
      <c r="F63" s="284">
        <f t="shared" si="18"/>
        <v>360.24729148753232</v>
      </c>
      <c r="G63" s="284">
        <f t="shared" si="18"/>
        <v>347.572656921754</v>
      </c>
      <c r="H63" s="284">
        <f t="shared" si="18"/>
        <v>353.6530524505589</v>
      </c>
      <c r="I63" s="284">
        <f t="shared" si="18"/>
        <v>353.78667239896811</v>
      </c>
      <c r="J63" s="284">
        <f t="shared" si="18"/>
        <v>335.4594153052451</v>
      </c>
      <c r="K63" s="284">
        <f t="shared" si="18"/>
        <v>218.52639724849519</v>
      </c>
      <c r="L63" s="284">
        <f t="shared" si="18"/>
        <v>294.53840197695672</v>
      </c>
      <c r="M63" s="284">
        <f t="shared" si="18"/>
        <v>288.29509983714541</v>
      </c>
      <c r="N63" s="284">
        <f t="shared" si="18"/>
        <v>289.72705946558472</v>
      </c>
      <c r="O63" s="284">
        <f t="shared" si="18"/>
        <v>289.48650314107471</v>
      </c>
      <c r="P63" s="284">
        <f t="shared" si="18"/>
        <v>285.07091028823692</v>
      </c>
      <c r="Q63" s="284">
        <f t="shared" si="18"/>
        <v>286.41064000688573</v>
      </c>
      <c r="R63" s="284">
        <f t="shared" si="18"/>
        <v>284.51557483621838</v>
      </c>
      <c r="S63" s="284">
        <f t="shared" si="18"/>
        <v>291.43281013893647</v>
      </c>
      <c r="T63" s="284">
        <f t="shared" si="18"/>
        <v>303.59280563931873</v>
      </c>
      <c r="U63" s="284">
        <f t="shared" si="18"/>
        <v>299.48660014308439</v>
      </c>
      <c r="V63" s="284">
        <f t="shared" si="18"/>
        <v>276.78457901798492</v>
      </c>
      <c r="W63" s="284">
        <f t="shared" si="18"/>
        <v>299.83911439278569</v>
      </c>
      <c r="X63" s="284">
        <f t="shared" si="18"/>
        <v>283.86604468940942</v>
      </c>
      <c r="Y63" s="284">
        <f t="shared" si="18"/>
        <v>276.5847056829661</v>
      </c>
      <c r="DA63" s="118"/>
    </row>
    <row r="64" spans="1:105" ht="12" customHeight="1" x14ac:dyDescent="0.25">
      <c r="A64" s="51" t="s">
        <v>45</v>
      </c>
      <c r="B64" s="241">
        <f>NFM_fec!B5</f>
        <v>0</v>
      </c>
      <c r="C64" s="241">
        <f>NFM_fec!C5</f>
        <v>0</v>
      </c>
      <c r="D64" s="241">
        <f>NFM_fec!D5</f>
        <v>0</v>
      </c>
      <c r="E64" s="241">
        <f>NFM_fec!E5</f>
        <v>0</v>
      </c>
      <c r="F64" s="241">
        <f>NFM_fec!F5</f>
        <v>0</v>
      </c>
      <c r="G64" s="241">
        <f>NFM_fec!G5</f>
        <v>0</v>
      </c>
      <c r="H64" s="241">
        <f>NFM_fec!H5</f>
        <v>0</v>
      </c>
      <c r="I64" s="241">
        <f>NFM_fec!I5</f>
        <v>0</v>
      </c>
      <c r="J64" s="241">
        <f>NFM_fec!J5</f>
        <v>0</v>
      </c>
      <c r="K64" s="241">
        <f>NFM_fec!K5</f>
        <v>0</v>
      </c>
      <c r="L64" s="241">
        <f>NFM_fec!L5</f>
        <v>0</v>
      </c>
      <c r="M64" s="241">
        <f>NFM_fec!M5</f>
        <v>0</v>
      </c>
      <c r="N64" s="241">
        <f>NFM_fec!N5</f>
        <v>0</v>
      </c>
      <c r="O64" s="241">
        <f>NFM_fec!O5</f>
        <v>0</v>
      </c>
      <c r="P64" s="241">
        <f>NFM_fec!P5</f>
        <v>0</v>
      </c>
      <c r="Q64" s="241">
        <f>NFM_fec!Q5</f>
        <v>0</v>
      </c>
      <c r="R64" s="241">
        <f>NFM_fec!R5</f>
        <v>0</v>
      </c>
      <c r="S64" s="241">
        <f>NFM_fec!S5</f>
        <v>0</v>
      </c>
      <c r="T64" s="241">
        <f>NFM_fec!T5</f>
        <v>0</v>
      </c>
      <c r="U64" s="241">
        <f>NFM_fec!U5</f>
        <v>0</v>
      </c>
      <c r="V64" s="241">
        <f>NFM_fec!V5</f>
        <v>0</v>
      </c>
      <c r="W64" s="241">
        <f>NFM_fec!W5</f>
        <v>0</v>
      </c>
      <c r="X64" s="241">
        <f>NFM_fec!X5</f>
        <v>0</v>
      </c>
      <c r="Y64" s="241">
        <f>NFM_fec!Y5</f>
        <v>0</v>
      </c>
      <c r="DA64" s="83"/>
    </row>
    <row r="65" spans="1:105" ht="12" customHeight="1" x14ac:dyDescent="0.25">
      <c r="A65" s="99" t="s">
        <v>58</v>
      </c>
      <c r="B65" s="282">
        <f t="shared" ref="B65:Y65" si="19">SUM(B66:B67)</f>
        <v>0</v>
      </c>
      <c r="C65" s="282">
        <f t="shared" si="19"/>
        <v>0</v>
      </c>
      <c r="D65" s="282">
        <f t="shared" si="19"/>
        <v>0</v>
      </c>
      <c r="E65" s="282">
        <f t="shared" si="19"/>
        <v>0</v>
      </c>
      <c r="F65" s="282">
        <f t="shared" si="19"/>
        <v>0</v>
      </c>
      <c r="G65" s="282">
        <f t="shared" si="19"/>
        <v>0</v>
      </c>
      <c r="H65" s="282">
        <f t="shared" si="19"/>
        <v>0</v>
      </c>
      <c r="I65" s="282">
        <f t="shared" si="19"/>
        <v>0</v>
      </c>
      <c r="J65" s="282">
        <f t="shared" si="19"/>
        <v>0</v>
      </c>
      <c r="K65" s="282">
        <f t="shared" si="19"/>
        <v>0</v>
      </c>
      <c r="L65" s="282">
        <f t="shared" si="19"/>
        <v>0</v>
      </c>
      <c r="M65" s="282">
        <f t="shared" si="19"/>
        <v>0</v>
      </c>
      <c r="N65" s="282">
        <f t="shared" si="19"/>
        <v>0</v>
      </c>
      <c r="O65" s="282">
        <f t="shared" si="19"/>
        <v>0</v>
      </c>
      <c r="P65" s="282">
        <f t="shared" si="19"/>
        <v>0</v>
      </c>
      <c r="Q65" s="282">
        <f t="shared" si="19"/>
        <v>0</v>
      </c>
      <c r="R65" s="282">
        <f t="shared" si="19"/>
        <v>0</v>
      </c>
      <c r="S65" s="282">
        <f t="shared" si="19"/>
        <v>0</v>
      </c>
      <c r="T65" s="282">
        <f t="shared" si="19"/>
        <v>0</v>
      </c>
      <c r="U65" s="282">
        <f t="shared" si="19"/>
        <v>0</v>
      </c>
      <c r="V65" s="282">
        <f t="shared" si="19"/>
        <v>0</v>
      </c>
      <c r="W65" s="282">
        <f t="shared" si="19"/>
        <v>0</v>
      </c>
      <c r="X65" s="282">
        <f t="shared" si="19"/>
        <v>0</v>
      </c>
      <c r="Y65" s="282">
        <f t="shared" si="19"/>
        <v>0</v>
      </c>
      <c r="DA65" s="94"/>
    </row>
    <row r="66" spans="1:105" ht="12" customHeight="1" x14ac:dyDescent="0.25">
      <c r="A66" s="44" t="s">
        <v>46</v>
      </c>
      <c r="B66" s="282">
        <f>NFM_fec!B34</f>
        <v>0</v>
      </c>
      <c r="C66" s="282">
        <f>NFM_fec!C34</f>
        <v>0</v>
      </c>
      <c r="D66" s="282">
        <f>NFM_fec!D34</f>
        <v>0</v>
      </c>
      <c r="E66" s="282">
        <f>NFM_fec!E34</f>
        <v>0</v>
      </c>
      <c r="F66" s="282">
        <f>NFM_fec!F34</f>
        <v>0</v>
      </c>
      <c r="G66" s="282">
        <f>NFM_fec!G34</f>
        <v>0</v>
      </c>
      <c r="H66" s="282">
        <f>NFM_fec!H34</f>
        <v>0</v>
      </c>
      <c r="I66" s="282">
        <f>NFM_fec!I34</f>
        <v>0</v>
      </c>
      <c r="J66" s="282">
        <f>NFM_fec!J34</f>
        <v>0</v>
      </c>
      <c r="K66" s="282">
        <f>NFM_fec!K34</f>
        <v>0</v>
      </c>
      <c r="L66" s="282">
        <f>NFM_fec!L34</f>
        <v>0</v>
      </c>
      <c r="M66" s="282">
        <f>NFM_fec!M34</f>
        <v>0</v>
      </c>
      <c r="N66" s="282">
        <f>NFM_fec!N34</f>
        <v>0</v>
      </c>
      <c r="O66" s="282">
        <f>NFM_fec!O34</f>
        <v>0</v>
      </c>
      <c r="P66" s="282">
        <f>NFM_fec!P34</f>
        <v>0</v>
      </c>
      <c r="Q66" s="282">
        <f>NFM_fec!Q34</f>
        <v>0</v>
      </c>
      <c r="R66" s="282">
        <f>NFM_fec!R34</f>
        <v>0</v>
      </c>
      <c r="S66" s="282">
        <f>NFM_fec!S34</f>
        <v>0</v>
      </c>
      <c r="T66" s="282">
        <f>NFM_fec!T34</f>
        <v>0</v>
      </c>
      <c r="U66" s="282">
        <f>NFM_fec!U34</f>
        <v>0</v>
      </c>
      <c r="V66" s="282">
        <f>NFM_fec!V34</f>
        <v>0</v>
      </c>
      <c r="W66" s="282">
        <f>NFM_fec!W34</f>
        <v>0</v>
      </c>
      <c r="X66" s="282">
        <f>NFM_fec!X34</f>
        <v>0</v>
      </c>
      <c r="Y66" s="282">
        <f>NFM_fec!Y34</f>
        <v>0</v>
      </c>
      <c r="DA66" s="94"/>
    </row>
    <row r="67" spans="1:105" ht="12" customHeight="1" x14ac:dyDescent="0.25">
      <c r="A67" s="44" t="s">
        <v>80</v>
      </c>
      <c r="B67" s="282">
        <f>NFM_fec!B72</f>
        <v>0</v>
      </c>
      <c r="C67" s="282">
        <f>NFM_fec!C72</f>
        <v>0</v>
      </c>
      <c r="D67" s="282">
        <f>NFM_fec!D72</f>
        <v>0</v>
      </c>
      <c r="E67" s="282">
        <f>NFM_fec!E72</f>
        <v>0</v>
      </c>
      <c r="F67" s="282">
        <f>NFM_fec!F72</f>
        <v>0</v>
      </c>
      <c r="G67" s="282">
        <f>NFM_fec!G72</f>
        <v>0</v>
      </c>
      <c r="H67" s="282">
        <f>NFM_fec!H72</f>
        <v>0</v>
      </c>
      <c r="I67" s="282">
        <f>NFM_fec!I72</f>
        <v>0</v>
      </c>
      <c r="J67" s="282">
        <f>NFM_fec!J72</f>
        <v>0</v>
      </c>
      <c r="K67" s="282">
        <f>NFM_fec!K72</f>
        <v>0</v>
      </c>
      <c r="L67" s="282">
        <f>NFM_fec!L72</f>
        <v>0</v>
      </c>
      <c r="M67" s="282">
        <f>NFM_fec!M72</f>
        <v>0</v>
      </c>
      <c r="N67" s="282">
        <f>NFM_fec!N72</f>
        <v>0</v>
      </c>
      <c r="O67" s="282">
        <f>NFM_fec!O72</f>
        <v>0</v>
      </c>
      <c r="P67" s="282">
        <f>NFM_fec!P72</f>
        <v>0</v>
      </c>
      <c r="Q67" s="282">
        <f>NFM_fec!Q72</f>
        <v>0</v>
      </c>
      <c r="R67" s="282">
        <f>NFM_fec!R72</f>
        <v>0</v>
      </c>
      <c r="S67" s="282">
        <f>NFM_fec!S72</f>
        <v>0</v>
      </c>
      <c r="T67" s="282">
        <f>NFM_fec!T72</f>
        <v>0</v>
      </c>
      <c r="U67" s="282">
        <f>NFM_fec!U72</f>
        <v>0</v>
      </c>
      <c r="V67" s="282">
        <f>NFM_fec!V72</f>
        <v>0</v>
      </c>
      <c r="W67" s="282">
        <f>NFM_fec!W72</f>
        <v>0</v>
      </c>
      <c r="X67" s="282">
        <f>NFM_fec!X72</f>
        <v>0</v>
      </c>
      <c r="Y67" s="282">
        <f>NFM_fec!Y72</f>
        <v>0</v>
      </c>
      <c r="DA67" s="94"/>
    </row>
    <row r="68" spans="1:105" ht="12" customHeight="1" x14ac:dyDescent="0.25">
      <c r="A68" s="52" t="s">
        <v>47</v>
      </c>
      <c r="B68" s="242">
        <f>NFM_fec!B115</f>
        <v>328.26337059329319</v>
      </c>
      <c r="C68" s="242">
        <f>NFM_fec!C115</f>
        <v>310.55288048151328</v>
      </c>
      <c r="D68" s="242">
        <f>NFM_fec!D115</f>
        <v>322.63989681857271</v>
      </c>
      <c r="E68" s="242">
        <f>NFM_fec!E115</f>
        <v>353.40739466895968</v>
      </c>
      <c r="F68" s="242">
        <f>NFM_fec!F115</f>
        <v>360.24729148753232</v>
      </c>
      <c r="G68" s="242">
        <f>NFM_fec!G115</f>
        <v>347.572656921754</v>
      </c>
      <c r="H68" s="242">
        <f>NFM_fec!H115</f>
        <v>353.6530524505589</v>
      </c>
      <c r="I68" s="242">
        <f>NFM_fec!I115</f>
        <v>353.78667239896811</v>
      </c>
      <c r="J68" s="242">
        <f>NFM_fec!J115</f>
        <v>335.4594153052451</v>
      </c>
      <c r="K68" s="242">
        <f>NFM_fec!K115</f>
        <v>218.52639724849519</v>
      </c>
      <c r="L68" s="242">
        <f>NFM_fec!L115</f>
        <v>294.53840197695672</v>
      </c>
      <c r="M68" s="242">
        <f>NFM_fec!M115</f>
        <v>288.29509983714541</v>
      </c>
      <c r="N68" s="242">
        <f>NFM_fec!N115</f>
        <v>289.72705946558472</v>
      </c>
      <c r="O68" s="242">
        <f>NFM_fec!O115</f>
        <v>289.48650314107471</v>
      </c>
      <c r="P68" s="242">
        <f>NFM_fec!P115</f>
        <v>285.07091028823692</v>
      </c>
      <c r="Q68" s="242">
        <f>NFM_fec!Q115</f>
        <v>286.41064000688573</v>
      </c>
      <c r="R68" s="242">
        <f>NFM_fec!R115</f>
        <v>284.51557483621838</v>
      </c>
      <c r="S68" s="242">
        <f>NFM_fec!S115</f>
        <v>291.43281013893647</v>
      </c>
      <c r="T68" s="242">
        <f>NFM_fec!T115</f>
        <v>303.59280563931873</v>
      </c>
      <c r="U68" s="242">
        <f>NFM_fec!U115</f>
        <v>299.48660014308439</v>
      </c>
      <c r="V68" s="242">
        <f>NFM_fec!V115</f>
        <v>276.78457901798492</v>
      </c>
      <c r="W68" s="242">
        <f>NFM_fec!W115</f>
        <v>299.83911439278569</v>
      </c>
      <c r="X68" s="242">
        <f>NFM_fec!X115</f>
        <v>283.86604468940942</v>
      </c>
      <c r="Y68" s="242">
        <f>NFM_fec!Y115</f>
        <v>276.5847056829661</v>
      </c>
      <c r="DA68" s="84"/>
    </row>
    <row r="69" spans="1:105" ht="12" customHeight="1" x14ac:dyDescent="0.25">
      <c r="A69" s="4"/>
      <c r="B69" s="243"/>
      <c r="C69" s="243"/>
      <c r="D69" s="243"/>
      <c r="E69" s="243"/>
      <c r="F69" s="243"/>
      <c r="G69" s="243"/>
      <c r="H69" s="243"/>
      <c r="I69" s="243"/>
      <c r="J69" s="243"/>
      <c r="K69" s="243"/>
      <c r="L69" s="243"/>
      <c r="M69" s="243"/>
      <c r="N69" s="243"/>
      <c r="O69" s="243"/>
      <c r="P69" s="243"/>
      <c r="Q69" s="243"/>
      <c r="R69" s="285"/>
      <c r="S69" s="285"/>
      <c r="T69" s="285"/>
      <c r="U69" s="285"/>
      <c r="V69" s="285"/>
      <c r="W69" s="285"/>
      <c r="X69" s="285"/>
      <c r="Y69" s="285"/>
    </row>
    <row r="70" spans="1:105" ht="12" customHeight="1" x14ac:dyDescent="0.25">
      <c r="A70" s="30" t="s">
        <v>84</v>
      </c>
      <c r="B70" s="203">
        <f t="shared" ref="B70:Y70" si="20">SUM(B71:B72)</f>
        <v>474.77606343857332</v>
      </c>
      <c r="C70" s="203">
        <f t="shared" si="20"/>
        <v>446.85921679798088</v>
      </c>
      <c r="D70" s="203">
        <f t="shared" si="20"/>
        <v>475.18864899823564</v>
      </c>
      <c r="E70" s="203">
        <f t="shared" si="20"/>
        <v>543.38307959788983</v>
      </c>
      <c r="F70" s="203">
        <f t="shared" si="20"/>
        <v>548.60735167754808</v>
      </c>
      <c r="G70" s="203">
        <f t="shared" si="20"/>
        <v>564.82163267787848</v>
      </c>
      <c r="H70" s="203">
        <f t="shared" si="20"/>
        <v>570.35353179874585</v>
      </c>
      <c r="I70" s="203">
        <f t="shared" si="20"/>
        <v>557.83977231907079</v>
      </c>
      <c r="J70" s="203">
        <f t="shared" si="20"/>
        <v>535.6061329568978</v>
      </c>
      <c r="K70" s="203">
        <f t="shared" si="20"/>
        <v>424.85273739924759</v>
      </c>
      <c r="L70" s="203">
        <f t="shared" si="20"/>
        <v>399.55025284155977</v>
      </c>
      <c r="M70" s="203">
        <f t="shared" si="20"/>
        <v>371.68916240089163</v>
      </c>
      <c r="N70" s="203">
        <f t="shared" si="20"/>
        <v>404.72843508125726</v>
      </c>
      <c r="O70" s="203">
        <f t="shared" si="20"/>
        <v>384.1750818420951</v>
      </c>
      <c r="P70" s="203">
        <f t="shared" si="20"/>
        <v>371.68186476106791</v>
      </c>
      <c r="Q70" s="203">
        <f t="shared" si="20"/>
        <v>366.67963308235511</v>
      </c>
      <c r="R70" s="203">
        <f t="shared" si="20"/>
        <v>369.54053940207552</v>
      </c>
      <c r="S70" s="203">
        <f t="shared" si="20"/>
        <v>365.53816056062925</v>
      </c>
      <c r="T70" s="203">
        <f t="shared" si="20"/>
        <v>394.00618009627573</v>
      </c>
      <c r="U70" s="203">
        <f t="shared" si="20"/>
        <v>393.87599133062372</v>
      </c>
      <c r="V70" s="203">
        <f t="shared" si="20"/>
        <v>368.65620563175412</v>
      </c>
      <c r="W70" s="203">
        <f t="shared" si="20"/>
        <v>383.10906550876689</v>
      </c>
      <c r="X70" s="203">
        <f t="shared" si="20"/>
        <v>362.20698148523036</v>
      </c>
      <c r="Y70" s="203">
        <f t="shared" si="20"/>
        <v>334.99221414685007</v>
      </c>
      <c r="DA70" s="112"/>
    </row>
    <row r="71" spans="1:105" ht="12" customHeight="1" x14ac:dyDescent="0.25">
      <c r="A71" s="24" t="s">
        <v>145</v>
      </c>
      <c r="B71" s="213">
        <f>NFM_emi!B5+(NFM_emi!B34-NFM_emi!B70)+NFM_emi!B72+(NFM_emi!B115-NFM_emi!B158)</f>
        <v>424.30294343857332</v>
      </c>
      <c r="C71" s="213">
        <f>NFM_emi!C5+(NFM_emi!C34-NFM_emi!C70)+NFM_emi!C72+(NFM_emi!C115-NFM_emi!C158)</f>
        <v>395.97370679798087</v>
      </c>
      <c r="D71" s="213">
        <f>NFM_emi!D5+(NFM_emi!D34-NFM_emi!D70)+NFM_emi!D72+(NFM_emi!D115-NFM_emi!D158)</f>
        <v>424.50402899823564</v>
      </c>
      <c r="E71" s="213">
        <f>NFM_emi!E5+(NFM_emi!E34-NFM_emi!E70)+NFM_emi!E72+(NFM_emi!E115-NFM_emi!E158)</f>
        <v>491.93952959788982</v>
      </c>
      <c r="F71" s="213">
        <f>NFM_emi!F5+(NFM_emi!F34-NFM_emi!F70)+NFM_emi!F72+(NFM_emi!F115-NFM_emi!F158)</f>
        <v>494.55573167754807</v>
      </c>
      <c r="G71" s="213">
        <f>NFM_emi!G5+(NFM_emi!G34-NFM_emi!G70)+NFM_emi!G72+(NFM_emi!G115-NFM_emi!G158)</f>
        <v>500.83994267787847</v>
      </c>
      <c r="H71" s="213">
        <f>NFM_emi!H5+(NFM_emi!H34-NFM_emi!H70)+NFM_emi!H72+(NFM_emi!H115-NFM_emi!H158)</f>
        <v>498.16506179874585</v>
      </c>
      <c r="I71" s="213">
        <f>NFM_emi!I5+(NFM_emi!I34-NFM_emi!I70)+NFM_emi!I72+(NFM_emi!I115-NFM_emi!I158)</f>
        <v>487.72757231907076</v>
      </c>
      <c r="J71" s="213">
        <f>NFM_emi!J5+(NFM_emi!J34-NFM_emi!J70)+NFM_emi!J72+(NFM_emi!J115-NFM_emi!J158)</f>
        <v>466.75123295689781</v>
      </c>
      <c r="K71" s="213">
        <f>NFM_emi!K5+(NFM_emi!K34-NFM_emi!K70)+NFM_emi!K72+(NFM_emi!K115-NFM_emi!K158)</f>
        <v>366.4748273992476</v>
      </c>
      <c r="L71" s="213">
        <f>NFM_emi!L5+(NFM_emi!L34-NFM_emi!L70)+NFM_emi!L72+(NFM_emi!L115-NFM_emi!L158)</f>
        <v>321.61504284155978</v>
      </c>
      <c r="M71" s="213">
        <f>NFM_emi!M5+(NFM_emi!M34-NFM_emi!M70)+NFM_emi!M72+(NFM_emi!M115-NFM_emi!M158)</f>
        <v>288.5970024008916</v>
      </c>
      <c r="N71" s="213">
        <f>NFM_emi!N5+(NFM_emi!N34-NFM_emi!N70)+NFM_emi!N72+(NFM_emi!N115-NFM_emi!N158)</f>
        <v>320.92928508125726</v>
      </c>
      <c r="O71" s="213">
        <f>NFM_emi!O5+(NFM_emi!O34-NFM_emi!O70)+NFM_emi!O72+(NFM_emi!O115-NFM_emi!O158)</f>
        <v>311.33075184209508</v>
      </c>
      <c r="P71" s="213">
        <f>NFM_emi!P5+(NFM_emi!P34-NFM_emi!P70)+NFM_emi!P72+(NFM_emi!P115-NFM_emi!P158)</f>
        <v>283.61800476106794</v>
      </c>
      <c r="Q71" s="213">
        <f>NFM_emi!Q5+(NFM_emi!Q34-NFM_emi!Q70)+NFM_emi!Q72+(NFM_emi!Q115-NFM_emi!Q158)</f>
        <v>282.8824030823551</v>
      </c>
      <c r="R71" s="213">
        <f>NFM_emi!R5+(NFM_emi!R34-NFM_emi!R70)+NFM_emi!R72+(NFM_emi!R115-NFM_emi!R158)</f>
        <v>290.09075940207549</v>
      </c>
      <c r="S71" s="213">
        <f>NFM_emi!S5+(NFM_emi!S34-NFM_emi!S70)+NFM_emi!S72+(NFM_emi!S115-NFM_emi!S158)</f>
        <v>278.94157056062926</v>
      </c>
      <c r="T71" s="213">
        <f>NFM_emi!T5+(NFM_emi!T34-NFM_emi!T70)+NFM_emi!T72+(NFM_emi!T115-NFM_emi!T158)</f>
        <v>281.93091009627574</v>
      </c>
      <c r="U71" s="213">
        <f>NFM_emi!U5+(NFM_emi!U34-NFM_emi!U70)+NFM_emi!U72+(NFM_emi!U115-NFM_emi!U158)</f>
        <v>289.60631133062373</v>
      </c>
      <c r="V71" s="213">
        <f>NFM_emi!V5+(NFM_emi!V34-NFM_emi!V70)+NFM_emi!V72+(NFM_emi!V115-NFM_emi!V158)</f>
        <v>271.34093563175412</v>
      </c>
      <c r="W71" s="213">
        <f>NFM_emi!W5+(NFM_emi!W34-NFM_emi!W70)+NFM_emi!W72+(NFM_emi!W115-NFM_emi!W158)</f>
        <v>290.32971550876687</v>
      </c>
      <c r="X71" s="213">
        <f>NFM_emi!X5+(NFM_emi!X34-NFM_emi!X70)+NFM_emi!X72+(NFM_emi!X115-NFM_emi!X158)</f>
        <v>278.32189148523037</v>
      </c>
      <c r="Y71" s="213">
        <f>NFM_emi!Y5+(NFM_emi!Y34-NFM_emi!Y70)+NFM_emi!Y72+(NFM_emi!Y115-NFM_emi!Y158)</f>
        <v>254.30919414685007</v>
      </c>
      <c r="DA71" s="85"/>
    </row>
    <row r="72" spans="1:105" ht="12" customHeight="1" x14ac:dyDescent="0.25">
      <c r="A72" s="14" t="s">
        <v>146</v>
      </c>
      <c r="B72" s="204">
        <f>NFM_emi!B70+NFM_emi!B158</f>
        <v>50.473120000000002</v>
      </c>
      <c r="C72" s="204">
        <f>NFM_emi!C70+NFM_emi!C158</f>
        <v>50.885509999999996</v>
      </c>
      <c r="D72" s="204">
        <f>NFM_emi!D70+NFM_emi!D158</f>
        <v>50.684620000000002</v>
      </c>
      <c r="E72" s="204">
        <f>NFM_emi!E70+NFM_emi!E158</f>
        <v>51.443550000000002</v>
      </c>
      <c r="F72" s="204">
        <f>NFM_emi!F70+NFM_emi!F158</f>
        <v>54.05162</v>
      </c>
      <c r="G72" s="204">
        <f>NFM_emi!G70+NFM_emi!G158</f>
        <v>63.98169</v>
      </c>
      <c r="H72" s="204">
        <f>NFM_emi!H70+NFM_emi!H158</f>
        <v>72.188469999999995</v>
      </c>
      <c r="I72" s="204">
        <f>NFM_emi!I70+NFM_emi!I158</f>
        <v>70.112200000000001</v>
      </c>
      <c r="J72" s="204">
        <f>NFM_emi!J70+NFM_emi!J158</f>
        <v>68.854900000000001</v>
      </c>
      <c r="K72" s="204">
        <f>NFM_emi!K70+NFM_emi!K158</f>
        <v>58.37791</v>
      </c>
      <c r="L72" s="204">
        <f>NFM_emi!L70+NFM_emi!L158</f>
        <v>77.935209999999998</v>
      </c>
      <c r="M72" s="204">
        <f>NFM_emi!M70+NFM_emi!M158</f>
        <v>83.092160000000007</v>
      </c>
      <c r="N72" s="204">
        <f>NFM_emi!N70+NFM_emi!N158</f>
        <v>83.799149999999997</v>
      </c>
      <c r="O72" s="204">
        <f>NFM_emi!O70+NFM_emi!O158</f>
        <v>72.844329999999999</v>
      </c>
      <c r="P72" s="204">
        <f>NFM_emi!P70+NFM_emi!P158</f>
        <v>88.063859999999991</v>
      </c>
      <c r="Q72" s="204">
        <f>NFM_emi!Q70+NFM_emi!Q158</f>
        <v>83.797229999999999</v>
      </c>
      <c r="R72" s="204">
        <f>NFM_emi!R70+NFM_emi!R158</f>
        <v>79.449780000000004</v>
      </c>
      <c r="S72" s="204">
        <f>NFM_emi!S70+NFM_emi!S158</f>
        <v>86.596589999999992</v>
      </c>
      <c r="T72" s="204">
        <f>NFM_emi!T70+NFM_emi!T158</f>
        <v>112.07527</v>
      </c>
      <c r="U72" s="204">
        <f>NFM_emi!U70+NFM_emi!U158</f>
        <v>104.26967999999999</v>
      </c>
      <c r="V72" s="204">
        <f>NFM_emi!V70+NFM_emi!V158</f>
        <v>97.315269999999998</v>
      </c>
      <c r="W72" s="204">
        <f>NFM_emi!W70+NFM_emi!W158</f>
        <v>92.779349999999994</v>
      </c>
      <c r="X72" s="204">
        <f>NFM_emi!X70+NFM_emi!X158</f>
        <v>83.885089999999991</v>
      </c>
      <c r="Y72" s="204">
        <f>NFM_emi!Y70+NFM_emi!Y158</f>
        <v>80.683019999999999</v>
      </c>
      <c r="DA72" s="71"/>
    </row>
    <row r="73" spans="1:105" ht="12" customHeight="1" x14ac:dyDescent="0.25">
      <c r="A73" s="31" t="s">
        <v>144</v>
      </c>
      <c r="B73" s="210">
        <f t="shared" ref="B73:Y73" si="21">SUM(B74:B75,B78)</f>
        <v>474.77606343857332</v>
      </c>
      <c r="C73" s="210">
        <f t="shared" si="21"/>
        <v>446.85921679798088</v>
      </c>
      <c r="D73" s="210">
        <f t="shared" si="21"/>
        <v>475.18864899823564</v>
      </c>
      <c r="E73" s="210">
        <f t="shared" si="21"/>
        <v>543.38307959788983</v>
      </c>
      <c r="F73" s="210">
        <f t="shared" si="21"/>
        <v>548.60735167754808</v>
      </c>
      <c r="G73" s="210">
        <f t="shared" si="21"/>
        <v>564.82163267787848</v>
      </c>
      <c r="H73" s="210">
        <f t="shared" si="21"/>
        <v>570.35353179874585</v>
      </c>
      <c r="I73" s="210">
        <f t="shared" si="21"/>
        <v>557.83977231907079</v>
      </c>
      <c r="J73" s="210">
        <f t="shared" si="21"/>
        <v>535.6061329568978</v>
      </c>
      <c r="K73" s="210">
        <f t="shared" si="21"/>
        <v>424.85273739924759</v>
      </c>
      <c r="L73" s="210">
        <f t="shared" si="21"/>
        <v>399.55025284155977</v>
      </c>
      <c r="M73" s="210">
        <f t="shared" si="21"/>
        <v>371.68916240089163</v>
      </c>
      <c r="N73" s="210">
        <f t="shared" si="21"/>
        <v>404.72843508125726</v>
      </c>
      <c r="O73" s="210">
        <f t="shared" si="21"/>
        <v>384.1750818420951</v>
      </c>
      <c r="P73" s="210">
        <f t="shared" si="21"/>
        <v>371.68186476106791</v>
      </c>
      <c r="Q73" s="210">
        <f t="shared" si="21"/>
        <v>366.67963308235511</v>
      </c>
      <c r="R73" s="210">
        <f t="shared" si="21"/>
        <v>369.54053940207552</v>
      </c>
      <c r="S73" s="210">
        <f t="shared" si="21"/>
        <v>365.53816056062925</v>
      </c>
      <c r="T73" s="210">
        <f t="shared" si="21"/>
        <v>394.00618009627573</v>
      </c>
      <c r="U73" s="210">
        <f t="shared" si="21"/>
        <v>393.87599133062372</v>
      </c>
      <c r="V73" s="210">
        <f t="shared" si="21"/>
        <v>368.65620563175412</v>
      </c>
      <c r="W73" s="210">
        <f t="shared" si="21"/>
        <v>383.10906550876689</v>
      </c>
      <c r="X73" s="210">
        <f t="shared" si="21"/>
        <v>362.20698148523036</v>
      </c>
      <c r="Y73" s="210">
        <f t="shared" si="21"/>
        <v>334.99221414685007</v>
      </c>
      <c r="DA73" s="109"/>
    </row>
    <row r="74" spans="1:105" ht="12" customHeight="1" x14ac:dyDescent="0.25">
      <c r="A74" s="51" t="s">
        <v>45</v>
      </c>
      <c r="B74" s="241">
        <f>NFM_emi!B$5</f>
        <v>0</v>
      </c>
      <c r="C74" s="241">
        <f>NFM_emi!C$5</f>
        <v>0</v>
      </c>
      <c r="D74" s="241">
        <f>NFM_emi!D$5</f>
        <v>0</v>
      </c>
      <c r="E74" s="241">
        <f>NFM_emi!E$5</f>
        <v>0</v>
      </c>
      <c r="F74" s="241">
        <f>NFM_emi!F$5</f>
        <v>0</v>
      </c>
      <c r="G74" s="241">
        <f>NFM_emi!G$5</f>
        <v>0</v>
      </c>
      <c r="H74" s="241">
        <f>NFM_emi!H$5</f>
        <v>0</v>
      </c>
      <c r="I74" s="241">
        <f>NFM_emi!I$5</f>
        <v>0</v>
      </c>
      <c r="J74" s="241">
        <f>NFM_emi!J$5</f>
        <v>0</v>
      </c>
      <c r="K74" s="241">
        <f>NFM_emi!K$5</f>
        <v>0</v>
      </c>
      <c r="L74" s="241">
        <f>NFM_emi!L$5</f>
        <v>0</v>
      </c>
      <c r="M74" s="241">
        <f>NFM_emi!M$5</f>
        <v>0</v>
      </c>
      <c r="N74" s="241">
        <f>NFM_emi!N$5</f>
        <v>0</v>
      </c>
      <c r="O74" s="241">
        <f>NFM_emi!O$5</f>
        <v>0</v>
      </c>
      <c r="P74" s="241">
        <f>NFM_emi!P$5</f>
        <v>0</v>
      </c>
      <c r="Q74" s="241">
        <f>NFM_emi!Q$5</f>
        <v>0</v>
      </c>
      <c r="R74" s="241">
        <f>NFM_emi!R$5</f>
        <v>0</v>
      </c>
      <c r="S74" s="241">
        <f>NFM_emi!S$5</f>
        <v>0</v>
      </c>
      <c r="T74" s="241">
        <f>NFM_emi!T$5</f>
        <v>0</v>
      </c>
      <c r="U74" s="241">
        <f>NFM_emi!U$5</f>
        <v>0</v>
      </c>
      <c r="V74" s="241">
        <f>NFM_emi!V$5</f>
        <v>0</v>
      </c>
      <c r="W74" s="241">
        <f>NFM_emi!W$5</f>
        <v>0</v>
      </c>
      <c r="X74" s="241">
        <f>NFM_emi!X$5</f>
        <v>0</v>
      </c>
      <c r="Y74" s="241">
        <f>NFM_emi!Y$5</f>
        <v>0</v>
      </c>
      <c r="DA74" s="83"/>
    </row>
    <row r="75" spans="1:105" ht="12" customHeight="1" x14ac:dyDescent="0.25">
      <c r="A75" s="99" t="s">
        <v>58</v>
      </c>
      <c r="B75" s="282">
        <f t="shared" ref="B75:Y75" si="22">SUM(B76:B77)</f>
        <v>0</v>
      </c>
      <c r="C75" s="282">
        <f t="shared" si="22"/>
        <v>0</v>
      </c>
      <c r="D75" s="282">
        <f t="shared" si="22"/>
        <v>0</v>
      </c>
      <c r="E75" s="282">
        <f t="shared" si="22"/>
        <v>0</v>
      </c>
      <c r="F75" s="282">
        <f t="shared" si="22"/>
        <v>0</v>
      </c>
      <c r="G75" s="282">
        <f t="shared" si="22"/>
        <v>0</v>
      </c>
      <c r="H75" s="282">
        <f t="shared" si="22"/>
        <v>0</v>
      </c>
      <c r="I75" s="282">
        <f t="shared" si="22"/>
        <v>0</v>
      </c>
      <c r="J75" s="282">
        <f t="shared" si="22"/>
        <v>0</v>
      </c>
      <c r="K75" s="282">
        <f t="shared" si="22"/>
        <v>0</v>
      </c>
      <c r="L75" s="282">
        <f t="shared" si="22"/>
        <v>0</v>
      </c>
      <c r="M75" s="282">
        <f t="shared" si="22"/>
        <v>0</v>
      </c>
      <c r="N75" s="282">
        <f t="shared" si="22"/>
        <v>0</v>
      </c>
      <c r="O75" s="282">
        <f t="shared" si="22"/>
        <v>0</v>
      </c>
      <c r="P75" s="282">
        <f t="shared" si="22"/>
        <v>0</v>
      </c>
      <c r="Q75" s="282">
        <f t="shared" si="22"/>
        <v>0</v>
      </c>
      <c r="R75" s="282">
        <f t="shared" si="22"/>
        <v>0</v>
      </c>
      <c r="S75" s="282">
        <f t="shared" si="22"/>
        <v>0</v>
      </c>
      <c r="T75" s="282">
        <f t="shared" si="22"/>
        <v>0</v>
      </c>
      <c r="U75" s="282">
        <f t="shared" si="22"/>
        <v>0</v>
      </c>
      <c r="V75" s="282">
        <f t="shared" si="22"/>
        <v>0</v>
      </c>
      <c r="W75" s="282">
        <f t="shared" si="22"/>
        <v>0</v>
      </c>
      <c r="X75" s="282">
        <f t="shared" si="22"/>
        <v>0</v>
      </c>
      <c r="Y75" s="282">
        <f t="shared" si="22"/>
        <v>0</v>
      </c>
      <c r="DA75" s="94"/>
    </row>
    <row r="76" spans="1:105" ht="12" customHeight="1" x14ac:dyDescent="0.25">
      <c r="A76" s="44" t="s">
        <v>46</v>
      </c>
      <c r="B76" s="282">
        <f>NFM_emi!B$34</f>
        <v>0</v>
      </c>
      <c r="C76" s="282">
        <f>NFM_emi!C$34</f>
        <v>0</v>
      </c>
      <c r="D76" s="282">
        <f>NFM_emi!D$34</f>
        <v>0</v>
      </c>
      <c r="E76" s="282">
        <f>NFM_emi!E$34</f>
        <v>0</v>
      </c>
      <c r="F76" s="282">
        <f>NFM_emi!F$34</f>
        <v>0</v>
      </c>
      <c r="G76" s="282">
        <f>NFM_emi!G$34</f>
        <v>0</v>
      </c>
      <c r="H76" s="282">
        <f>NFM_emi!H$34</f>
        <v>0</v>
      </c>
      <c r="I76" s="282">
        <f>NFM_emi!I$34</f>
        <v>0</v>
      </c>
      <c r="J76" s="282">
        <f>NFM_emi!J$34</f>
        <v>0</v>
      </c>
      <c r="K76" s="282">
        <f>NFM_emi!K$34</f>
        <v>0</v>
      </c>
      <c r="L76" s="282">
        <f>NFM_emi!L$34</f>
        <v>0</v>
      </c>
      <c r="M76" s="282">
        <f>NFM_emi!M$34</f>
        <v>0</v>
      </c>
      <c r="N76" s="282">
        <f>NFM_emi!N$34</f>
        <v>0</v>
      </c>
      <c r="O76" s="282">
        <f>NFM_emi!O$34</f>
        <v>0</v>
      </c>
      <c r="P76" s="282">
        <f>NFM_emi!P$34</f>
        <v>0</v>
      </c>
      <c r="Q76" s="282">
        <f>NFM_emi!Q$34</f>
        <v>0</v>
      </c>
      <c r="R76" s="282">
        <f>NFM_emi!R$34</f>
        <v>0</v>
      </c>
      <c r="S76" s="282">
        <f>NFM_emi!S$34</f>
        <v>0</v>
      </c>
      <c r="T76" s="282">
        <f>NFM_emi!T$34</f>
        <v>0</v>
      </c>
      <c r="U76" s="282">
        <f>NFM_emi!U$34</f>
        <v>0</v>
      </c>
      <c r="V76" s="282">
        <f>NFM_emi!V$34</f>
        <v>0</v>
      </c>
      <c r="W76" s="282">
        <f>NFM_emi!W$34</f>
        <v>0</v>
      </c>
      <c r="X76" s="282">
        <f>NFM_emi!X$34</f>
        <v>0</v>
      </c>
      <c r="Y76" s="282">
        <f>NFM_emi!Y$34</f>
        <v>0</v>
      </c>
      <c r="DA76" s="94"/>
    </row>
    <row r="77" spans="1:105" ht="12" customHeight="1" x14ac:dyDescent="0.25">
      <c r="A77" s="44" t="s">
        <v>80</v>
      </c>
      <c r="B77" s="282">
        <f>NFM_emi!B$72</f>
        <v>0</v>
      </c>
      <c r="C77" s="282">
        <f>NFM_emi!C$72</f>
        <v>0</v>
      </c>
      <c r="D77" s="282">
        <f>NFM_emi!D$72</f>
        <v>0</v>
      </c>
      <c r="E77" s="282">
        <f>NFM_emi!E$72</f>
        <v>0</v>
      </c>
      <c r="F77" s="282">
        <f>NFM_emi!F$72</f>
        <v>0</v>
      </c>
      <c r="G77" s="282">
        <f>NFM_emi!G$72</f>
        <v>0</v>
      </c>
      <c r="H77" s="282">
        <f>NFM_emi!H$72</f>
        <v>0</v>
      </c>
      <c r="I77" s="282">
        <f>NFM_emi!I$72</f>
        <v>0</v>
      </c>
      <c r="J77" s="282">
        <f>NFM_emi!J$72</f>
        <v>0</v>
      </c>
      <c r="K77" s="282">
        <f>NFM_emi!K$72</f>
        <v>0</v>
      </c>
      <c r="L77" s="282">
        <f>NFM_emi!L$72</f>
        <v>0</v>
      </c>
      <c r="M77" s="282">
        <f>NFM_emi!M$72</f>
        <v>0</v>
      </c>
      <c r="N77" s="282">
        <f>NFM_emi!N$72</f>
        <v>0</v>
      </c>
      <c r="O77" s="282">
        <f>NFM_emi!O$72</f>
        <v>0</v>
      </c>
      <c r="P77" s="282">
        <f>NFM_emi!P$72</f>
        <v>0</v>
      </c>
      <c r="Q77" s="282">
        <f>NFM_emi!Q$72</f>
        <v>0</v>
      </c>
      <c r="R77" s="282">
        <f>NFM_emi!R$72</f>
        <v>0</v>
      </c>
      <c r="S77" s="282">
        <f>NFM_emi!S$72</f>
        <v>0</v>
      </c>
      <c r="T77" s="282">
        <f>NFM_emi!T$72</f>
        <v>0</v>
      </c>
      <c r="U77" s="282">
        <f>NFM_emi!U$72</f>
        <v>0</v>
      </c>
      <c r="V77" s="282">
        <f>NFM_emi!V$72</f>
        <v>0</v>
      </c>
      <c r="W77" s="282">
        <f>NFM_emi!W$72</f>
        <v>0</v>
      </c>
      <c r="X77" s="282">
        <f>NFM_emi!X$72</f>
        <v>0</v>
      </c>
      <c r="Y77" s="282">
        <f>NFM_emi!Y$72</f>
        <v>0</v>
      </c>
      <c r="DA77" s="94"/>
    </row>
    <row r="78" spans="1:105" ht="12" customHeight="1" x14ac:dyDescent="0.25">
      <c r="A78" s="52" t="s">
        <v>47</v>
      </c>
      <c r="B78" s="242">
        <f>NFM_emi!B$115</f>
        <v>474.77606343857332</v>
      </c>
      <c r="C78" s="242">
        <f>NFM_emi!C$115</f>
        <v>446.85921679798088</v>
      </c>
      <c r="D78" s="242">
        <f>NFM_emi!D$115</f>
        <v>475.18864899823564</v>
      </c>
      <c r="E78" s="242">
        <f>NFM_emi!E$115</f>
        <v>543.38307959788983</v>
      </c>
      <c r="F78" s="242">
        <f>NFM_emi!F$115</f>
        <v>548.60735167754808</v>
      </c>
      <c r="G78" s="242">
        <f>NFM_emi!G$115</f>
        <v>564.82163267787848</v>
      </c>
      <c r="H78" s="242">
        <f>NFM_emi!H$115</f>
        <v>570.35353179874585</v>
      </c>
      <c r="I78" s="242">
        <f>NFM_emi!I$115</f>
        <v>557.83977231907079</v>
      </c>
      <c r="J78" s="242">
        <f>NFM_emi!J$115</f>
        <v>535.6061329568978</v>
      </c>
      <c r="K78" s="242">
        <f>NFM_emi!K$115</f>
        <v>424.85273739924759</v>
      </c>
      <c r="L78" s="242">
        <f>NFM_emi!L$115</f>
        <v>399.55025284155977</v>
      </c>
      <c r="M78" s="242">
        <f>NFM_emi!M$115</f>
        <v>371.68916240089163</v>
      </c>
      <c r="N78" s="242">
        <f>NFM_emi!N$115</f>
        <v>404.72843508125726</v>
      </c>
      <c r="O78" s="242">
        <f>NFM_emi!O$115</f>
        <v>384.1750818420951</v>
      </c>
      <c r="P78" s="242">
        <f>NFM_emi!P$115</f>
        <v>371.68186476106791</v>
      </c>
      <c r="Q78" s="242">
        <f>NFM_emi!Q$115</f>
        <v>366.67963308235511</v>
      </c>
      <c r="R78" s="242">
        <f>NFM_emi!R$115</f>
        <v>369.54053940207552</v>
      </c>
      <c r="S78" s="242">
        <f>NFM_emi!S$115</f>
        <v>365.53816056062925</v>
      </c>
      <c r="T78" s="242">
        <f>NFM_emi!T$115</f>
        <v>394.00618009627573</v>
      </c>
      <c r="U78" s="242">
        <f>NFM_emi!U$115</f>
        <v>393.87599133062372</v>
      </c>
      <c r="V78" s="242">
        <f>NFM_emi!V$115</f>
        <v>368.65620563175412</v>
      </c>
      <c r="W78" s="242">
        <f>NFM_emi!W$115</f>
        <v>383.10906550876689</v>
      </c>
      <c r="X78" s="242">
        <f>NFM_emi!X$115</f>
        <v>362.20698148523036</v>
      </c>
      <c r="Y78" s="242">
        <f>NFM_emi!Y$115</f>
        <v>334.99221414685007</v>
      </c>
      <c r="DA78" s="84"/>
    </row>
    <row r="79" spans="1:105" ht="12" customHeight="1" x14ac:dyDescent="0.25">
      <c r="A79" s="3"/>
      <c r="B79" s="248"/>
      <c r="C79" s="248"/>
      <c r="D79" s="248"/>
      <c r="E79" s="248"/>
      <c r="F79" s="248"/>
      <c r="G79" s="248"/>
      <c r="H79" s="248"/>
      <c r="I79" s="248"/>
      <c r="J79" s="248"/>
      <c r="K79" s="248"/>
      <c r="L79" s="248"/>
      <c r="M79" s="248"/>
      <c r="N79" s="248"/>
      <c r="O79" s="248"/>
      <c r="P79" s="248"/>
      <c r="Q79" s="248"/>
      <c r="R79" s="248"/>
      <c r="S79" s="248"/>
      <c r="T79" s="248"/>
      <c r="U79" s="248"/>
      <c r="V79" s="248"/>
      <c r="W79" s="248"/>
      <c r="X79" s="248"/>
      <c r="Y79" s="248"/>
      <c r="DA79" s="87"/>
    </row>
    <row r="80" spans="1:105" ht="12" customHeight="1" x14ac:dyDescent="0.25">
      <c r="A80" s="110" t="s">
        <v>147</v>
      </c>
      <c r="B80" s="286"/>
      <c r="C80" s="286"/>
      <c r="D80" s="286"/>
      <c r="E80" s="286"/>
      <c r="F80" s="286"/>
      <c r="G80" s="286"/>
      <c r="H80" s="286"/>
      <c r="I80" s="286"/>
      <c r="J80" s="286"/>
      <c r="K80" s="286"/>
      <c r="L80" s="286"/>
      <c r="M80" s="286"/>
      <c r="N80" s="286"/>
      <c r="O80" s="286"/>
      <c r="P80" s="286"/>
      <c r="Q80" s="286"/>
      <c r="R80" s="286"/>
      <c r="S80" s="286"/>
      <c r="T80" s="286"/>
      <c r="U80" s="286"/>
      <c r="V80" s="286"/>
      <c r="W80" s="286"/>
      <c r="X80" s="286"/>
      <c r="Y80" s="286"/>
      <c r="DA80" s="118"/>
    </row>
    <row r="81" spans="1:105" ht="12" customHeight="1" x14ac:dyDescent="0.25">
      <c r="A81" s="50" t="s">
        <v>45</v>
      </c>
      <c r="B81" s="287" t="str">
        <f t="shared" ref="B81:Y81" si="23">IF(B$4=0,"",B$4/B$11*1000)</f>
        <v/>
      </c>
      <c r="C81" s="287" t="str">
        <f t="shared" si="23"/>
        <v/>
      </c>
      <c r="D81" s="287" t="str">
        <f t="shared" si="23"/>
        <v/>
      </c>
      <c r="E81" s="287" t="str">
        <f t="shared" si="23"/>
        <v/>
      </c>
      <c r="F81" s="287" t="str">
        <f t="shared" si="23"/>
        <v/>
      </c>
      <c r="G81" s="287" t="str">
        <f t="shared" si="23"/>
        <v/>
      </c>
      <c r="H81" s="287" t="str">
        <f t="shared" si="23"/>
        <v/>
      </c>
      <c r="I81" s="287" t="str">
        <f t="shared" si="23"/>
        <v/>
      </c>
      <c r="J81" s="287" t="str">
        <f t="shared" si="23"/>
        <v/>
      </c>
      <c r="K81" s="287" t="str">
        <f t="shared" si="23"/>
        <v/>
      </c>
      <c r="L81" s="287" t="str">
        <f t="shared" si="23"/>
        <v/>
      </c>
      <c r="M81" s="287" t="str">
        <f t="shared" si="23"/>
        <v/>
      </c>
      <c r="N81" s="287" t="str">
        <f t="shared" si="23"/>
        <v/>
      </c>
      <c r="O81" s="287" t="str">
        <f t="shared" si="23"/>
        <v/>
      </c>
      <c r="P81" s="287" t="str">
        <f t="shared" si="23"/>
        <v/>
      </c>
      <c r="Q81" s="287" t="str">
        <f t="shared" si="23"/>
        <v/>
      </c>
      <c r="R81" s="287" t="str">
        <f t="shared" si="23"/>
        <v/>
      </c>
      <c r="S81" s="287" t="str">
        <f t="shared" si="23"/>
        <v/>
      </c>
      <c r="T81" s="287" t="str">
        <f t="shared" si="23"/>
        <v/>
      </c>
      <c r="U81" s="287" t="str">
        <f t="shared" si="23"/>
        <v/>
      </c>
      <c r="V81" s="287" t="str">
        <f t="shared" si="23"/>
        <v/>
      </c>
      <c r="W81" s="287" t="str">
        <f t="shared" si="23"/>
        <v/>
      </c>
      <c r="X81" s="287" t="str">
        <f t="shared" si="23"/>
        <v/>
      </c>
      <c r="Y81" s="287" t="str">
        <f t="shared" si="23"/>
        <v/>
      </c>
      <c r="DA81" s="83"/>
    </row>
    <row r="82" spans="1:105" ht="12" customHeight="1" x14ac:dyDescent="0.25">
      <c r="A82" s="107" t="s">
        <v>58</v>
      </c>
      <c r="B82" s="288" t="str">
        <f t="shared" ref="B82:Y82" si="24">IF(B$5=0,"",B$5/B$12*1000)</f>
        <v/>
      </c>
      <c r="C82" s="288" t="str">
        <f t="shared" si="24"/>
        <v/>
      </c>
      <c r="D82" s="288" t="str">
        <f t="shared" si="24"/>
        <v/>
      </c>
      <c r="E82" s="288" t="str">
        <f t="shared" si="24"/>
        <v/>
      </c>
      <c r="F82" s="288" t="str">
        <f t="shared" si="24"/>
        <v/>
      </c>
      <c r="G82" s="288" t="str">
        <f t="shared" si="24"/>
        <v/>
      </c>
      <c r="H82" s="288" t="str">
        <f t="shared" si="24"/>
        <v/>
      </c>
      <c r="I82" s="288" t="str">
        <f t="shared" si="24"/>
        <v/>
      </c>
      <c r="J82" s="288" t="str">
        <f t="shared" si="24"/>
        <v/>
      </c>
      <c r="K82" s="288" t="str">
        <f t="shared" si="24"/>
        <v/>
      </c>
      <c r="L82" s="288" t="str">
        <f t="shared" si="24"/>
        <v/>
      </c>
      <c r="M82" s="288" t="str">
        <f t="shared" si="24"/>
        <v/>
      </c>
      <c r="N82" s="288" t="str">
        <f t="shared" si="24"/>
        <v/>
      </c>
      <c r="O82" s="288" t="str">
        <f t="shared" si="24"/>
        <v/>
      </c>
      <c r="P82" s="288" t="str">
        <f t="shared" si="24"/>
        <v/>
      </c>
      <c r="Q82" s="288" t="str">
        <f t="shared" si="24"/>
        <v/>
      </c>
      <c r="R82" s="288" t="str">
        <f t="shared" si="24"/>
        <v/>
      </c>
      <c r="S82" s="288" t="str">
        <f t="shared" si="24"/>
        <v/>
      </c>
      <c r="T82" s="288" t="str">
        <f t="shared" si="24"/>
        <v/>
      </c>
      <c r="U82" s="288" t="str">
        <f t="shared" si="24"/>
        <v/>
      </c>
      <c r="V82" s="288" t="str">
        <f t="shared" si="24"/>
        <v/>
      </c>
      <c r="W82" s="288" t="str">
        <f t="shared" si="24"/>
        <v/>
      </c>
      <c r="X82" s="288" t="str">
        <f t="shared" si="24"/>
        <v/>
      </c>
      <c r="Y82" s="288" t="str">
        <f t="shared" si="24"/>
        <v/>
      </c>
      <c r="DA82" s="94"/>
    </row>
    <row r="83" spans="1:105" ht="12" customHeight="1" x14ac:dyDescent="0.25">
      <c r="A83" s="49" t="s">
        <v>47</v>
      </c>
      <c r="B83" s="289">
        <f t="shared" ref="B83:Y83" si="25">IF(B$8=0,"",B$8/B$15*1000)</f>
        <v>779.88873833610376</v>
      </c>
      <c r="C83" s="289">
        <f t="shared" si="25"/>
        <v>651.50947356943573</v>
      </c>
      <c r="D83" s="289">
        <f t="shared" si="25"/>
        <v>686.84791711248181</v>
      </c>
      <c r="E83" s="289">
        <f t="shared" si="25"/>
        <v>702.02344476634357</v>
      </c>
      <c r="F83" s="289">
        <f t="shared" si="25"/>
        <v>856.91843904267398</v>
      </c>
      <c r="G83" s="289">
        <f t="shared" si="25"/>
        <v>871.10423111513239</v>
      </c>
      <c r="H83" s="289">
        <f t="shared" si="25"/>
        <v>859.31493017826881</v>
      </c>
      <c r="I83" s="289">
        <f t="shared" si="25"/>
        <v>984.08140109772603</v>
      </c>
      <c r="J83" s="289">
        <f t="shared" si="25"/>
        <v>779.3000316921275</v>
      </c>
      <c r="K83" s="289">
        <f t="shared" si="25"/>
        <v>651.61022103846028</v>
      </c>
      <c r="L83" s="289">
        <f t="shared" si="25"/>
        <v>703.92343525532078</v>
      </c>
      <c r="M83" s="289">
        <f t="shared" si="25"/>
        <v>736.11642393912632</v>
      </c>
      <c r="N83" s="289">
        <f t="shared" si="25"/>
        <v>718.18593957973803</v>
      </c>
      <c r="O83" s="289">
        <f t="shared" si="25"/>
        <v>673.156799082916</v>
      </c>
      <c r="P83" s="289">
        <f t="shared" si="25"/>
        <v>591.57075221208027</v>
      </c>
      <c r="Q83" s="289">
        <f t="shared" si="25"/>
        <v>677.37623468361437</v>
      </c>
      <c r="R83" s="289">
        <f t="shared" si="25"/>
        <v>667.69021022819027</v>
      </c>
      <c r="S83" s="289">
        <f t="shared" si="25"/>
        <v>687.13745477117436</v>
      </c>
      <c r="T83" s="289">
        <f t="shared" si="25"/>
        <v>740.52596667334728</v>
      </c>
      <c r="U83" s="289">
        <f t="shared" si="25"/>
        <v>754.332619699617</v>
      </c>
      <c r="V83" s="289">
        <f t="shared" si="25"/>
        <v>677.52957557453612</v>
      </c>
      <c r="W83" s="289">
        <f t="shared" si="25"/>
        <v>643.86391591292761</v>
      </c>
      <c r="X83" s="289">
        <f t="shared" si="25"/>
        <v>654.98028008259655</v>
      </c>
      <c r="Y83" s="289">
        <f t="shared" si="25"/>
        <v>744.73359987097217</v>
      </c>
      <c r="DA83" s="84"/>
    </row>
    <row r="84" spans="1:105" ht="12" customHeight="1" x14ac:dyDescent="0.25">
      <c r="A84" s="115" t="s">
        <v>148</v>
      </c>
      <c r="B84" s="290"/>
      <c r="C84" s="290"/>
      <c r="D84" s="290"/>
      <c r="E84" s="290"/>
      <c r="F84" s="290"/>
      <c r="G84" s="290"/>
      <c r="H84" s="290"/>
      <c r="I84" s="290"/>
      <c r="J84" s="290"/>
      <c r="K84" s="290"/>
      <c r="L84" s="290"/>
      <c r="M84" s="290"/>
      <c r="N84" s="290"/>
      <c r="O84" s="290"/>
      <c r="P84" s="290"/>
      <c r="Q84" s="290"/>
      <c r="R84" s="290"/>
      <c r="S84" s="290"/>
      <c r="T84" s="290"/>
      <c r="U84" s="290"/>
      <c r="V84" s="290"/>
      <c r="W84" s="290"/>
      <c r="X84" s="290"/>
      <c r="Y84" s="290"/>
      <c r="DA84" s="119"/>
    </row>
    <row r="85" spans="1:105" ht="12" customHeight="1" x14ac:dyDescent="0.25">
      <c r="A85" s="50" t="s">
        <v>45</v>
      </c>
      <c r="B85" s="252" t="str">
        <f t="shared" ref="B85:Y85" si="26">IF(B$64=0,"",B$64/B$11)</f>
        <v/>
      </c>
      <c r="C85" s="252" t="str">
        <f t="shared" si="26"/>
        <v/>
      </c>
      <c r="D85" s="252" t="str">
        <f t="shared" si="26"/>
        <v/>
      </c>
      <c r="E85" s="252" t="str">
        <f t="shared" si="26"/>
        <v/>
      </c>
      <c r="F85" s="252" t="str">
        <f t="shared" si="26"/>
        <v/>
      </c>
      <c r="G85" s="252" t="str">
        <f t="shared" si="26"/>
        <v/>
      </c>
      <c r="H85" s="252" t="str">
        <f t="shared" si="26"/>
        <v/>
      </c>
      <c r="I85" s="252" t="str">
        <f t="shared" si="26"/>
        <v/>
      </c>
      <c r="J85" s="252" t="str">
        <f t="shared" si="26"/>
        <v/>
      </c>
      <c r="K85" s="252" t="str">
        <f t="shared" si="26"/>
        <v/>
      </c>
      <c r="L85" s="252" t="str">
        <f t="shared" si="26"/>
        <v/>
      </c>
      <c r="M85" s="252" t="str">
        <f t="shared" si="26"/>
        <v/>
      </c>
      <c r="N85" s="252" t="str">
        <f t="shared" si="26"/>
        <v/>
      </c>
      <c r="O85" s="252" t="str">
        <f t="shared" si="26"/>
        <v/>
      </c>
      <c r="P85" s="252" t="str">
        <f t="shared" si="26"/>
        <v/>
      </c>
      <c r="Q85" s="252" t="str">
        <f t="shared" si="26"/>
        <v/>
      </c>
      <c r="R85" s="252" t="str">
        <f t="shared" si="26"/>
        <v/>
      </c>
      <c r="S85" s="252" t="str">
        <f t="shared" si="26"/>
        <v/>
      </c>
      <c r="T85" s="252" t="str">
        <f t="shared" si="26"/>
        <v/>
      </c>
      <c r="U85" s="252" t="str">
        <f t="shared" si="26"/>
        <v/>
      </c>
      <c r="V85" s="252" t="str">
        <f t="shared" si="26"/>
        <v/>
      </c>
      <c r="W85" s="252" t="str">
        <f t="shared" si="26"/>
        <v/>
      </c>
      <c r="X85" s="252" t="str">
        <f t="shared" si="26"/>
        <v/>
      </c>
      <c r="Y85" s="252" t="str">
        <f t="shared" si="26"/>
        <v/>
      </c>
      <c r="DA85" s="83"/>
    </row>
    <row r="86" spans="1:105" ht="12" customHeight="1" x14ac:dyDescent="0.25">
      <c r="A86" s="107" t="s">
        <v>58</v>
      </c>
      <c r="B86" s="291" t="str">
        <f t="shared" ref="B86:Y86" si="27">IF(B$65=0,"",B$65/B$12)</f>
        <v/>
      </c>
      <c r="C86" s="291" t="str">
        <f t="shared" si="27"/>
        <v/>
      </c>
      <c r="D86" s="291" t="str">
        <f t="shared" si="27"/>
        <v/>
      </c>
      <c r="E86" s="291" t="str">
        <f t="shared" si="27"/>
        <v/>
      </c>
      <c r="F86" s="291" t="str">
        <f t="shared" si="27"/>
        <v/>
      </c>
      <c r="G86" s="291" t="str">
        <f t="shared" si="27"/>
        <v/>
      </c>
      <c r="H86" s="291" t="str">
        <f t="shared" si="27"/>
        <v/>
      </c>
      <c r="I86" s="291" t="str">
        <f t="shared" si="27"/>
        <v/>
      </c>
      <c r="J86" s="291" t="str">
        <f t="shared" si="27"/>
        <v/>
      </c>
      <c r="K86" s="291" t="str">
        <f t="shared" si="27"/>
        <v/>
      </c>
      <c r="L86" s="291" t="str">
        <f t="shared" si="27"/>
        <v/>
      </c>
      <c r="M86" s="291" t="str">
        <f t="shared" si="27"/>
        <v/>
      </c>
      <c r="N86" s="291" t="str">
        <f t="shared" si="27"/>
        <v/>
      </c>
      <c r="O86" s="291" t="str">
        <f t="shared" si="27"/>
        <v/>
      </c>
      <c r="P86" s="291" t="str">
        <f t="shared" si="27"/>
        <v/>
      </c>
      <c r="Q86" s="291" t="str">
        <f t="shared" si="27"/>
        <v/>
      </c>
      <c r="R86" s="291" t="str">
        <f t="shared" si="27"/>
        <v/>
      </c>
      <c r="S86" s="291" t="str">
        <f t="shared" si="27"/>
        <v/>
      </c>
      <c r="T86" s="291" t="str">
        <f t="shared" si="27"/>
        <v/>
      </c>
      <c r="U86" s="291" t="str">
        <f t="shared" si="27"/>
        <v/>
      </c>
      <c r="V86" s="291" t="str">
        <f t="shared" si="27"/>
        <v/>
      </c>
      <c r="W86" s="291" t="str">
        <f t="shared" si="27"/>
        <v/>
      </c>
      <c r="X86" s="291" t="str">
        <f t="shared" si="27"/>
        <v/>
      </c>
      <c r="Y86" s="291" t="str">
        <f t="shared" si="27"/>
        <v/>
      </c>
      <c r="DA86" s="94"/>
    </row>
    <row r="87" spans="1:105" ht="12" customHeight="1" x14ac:dyDescent="0.25">
      <c r="A87" s="99" t="s">
        <v>46</v>
      </c>
      <c r="B87" s="291" t="str">
        <f t="shared" ref="B87:Y87" si="28">IF(B$66=0,"",B$66/B$13)</f>
        <v/>
      </c>
      <c r="C87" s="291" t="str">
        <f t="shared" si="28"/>
        <v/>
      </c>
      <c r="D87" s="291" t="str">
        <f t="shared" si="28"/>
        <v/>
      </c>
      <c r="E87" s="291" t="str">
        <f t="shared" si="28"/>
        <v/>
      </c>
      <c r="F87" s="291" t="str">
        <f t="shared" si="28"/>
        <v/>
      </c>
      <c r="G87" s="291" t="str">
        <f t="shared" si="28"/>
        <v/>
      </c>
      <c r="H87" s="291" t="str">
        <f t="shared" si="28"/>
        <v/>
      </c>
      <c r="I87" s="291" t="str">
        <f t="shared" si="28"/>
        <v/>
      </c>
      <c r="J87" s="291" t="str">
        <f t="shared" si="28"/>
        <v/>
      </c>
      <c r="K87" s="291" t="str">
        <f t="shared" si="28"/>
        <v/>
      </c>
      <c r="L87" s="291" t="str">
        <f t="shared" si="28"/>
        <v/>
      </c>
      <c r="M87" s="291" t="str">
        <f t="shared" si="28"/>
        <v/>
      </c>
      <c r="N87" s="291" t="str">
        <f t="shared" si="28"/>
        <v/>
      </c>
      <c r="O87" s="291" t="str">
        <f t="shared" si="28"/>
        <v/>
      </c>
      <c r="P87" s="291" t="str">
        <f t="shared" si="28"/>
        <v/>
      </c>
      <c r="Q87" s="291" t="str">
        <f t="shared" si="28"/>
        <v/>
      </c>
      <c r="R87" s="291" t="str">
        <f t="shared" si="28"/>
        <v/>
      </c>
      <c r="S87" s="291" t="str">
        <f t="shared" si="28"/>
        <v/>
      </c>
      <c r="T87" s="291" t="str">
        <f t="shared" si="28"/>
        <v/>
      </c>
      <c r="U87" s="291" t="str">
        <f t="shared" si="28"/>
        <v/>
      </c>
      <c r="V87" s="291" t="str">
        <f t="shared" si="28"/>
        <v/>
      </c>
      <c r="W87" s="291" t="str">
        <f t="shared" si="28"/>
        <v/>
      </c>
      <c r="X87" s="291" t="str">
        <f t="shared" si="28"/>
        <v/>
      </c>
      <c r="Y87" s="291" t="str">
        <f t="shared" si="28"/>
        <v/>
      </c>
      <c r="DA87" s="94"/>
    </row>
    <row r="88" spans="1:105" ht="12" customHeight="1" x14ac:dyDescent="0.25">
      <c r="A88" s="99" t="s">
        <v>80</v>
      </c>
      <c r="B88" s="291" t="str">
        <f t="shared" ref="B88:Y88" si="29">IF(B$67=0,"",B$67/B$14)</f>
        <v/>
      </c>
      <c r="C88" s="291" t="str">
        <f t="shared" si="29"/>
        <v/>
      </c>
      <c r="D88" s="291" t="str">
        <f t="shared" si="29"/>
        <v/>
      </c>
      <c r="E88" s="291" t="str">
        <f t="shared" si="29"/>
        <v/>
      </c>
      <c r="F88" s="291" t="str">
        <f t="shared" si="29"/>
        <v/>
      </c>
      <c r="G88" s="291" t="str">
        <f t="shared" si="29"/>
        <v/>
      </c>
      <c r="H88" s="291" t="str">
        <f t="shared" si="29"/>
        <v/>
      </c>
      <c r="I88" s="291" t="str">
        <f t="shared" si="29"/>
        <v/>
      </c>
      <c r="J88" s="291" t="str">
        <f t="shared" si="29"/>
        <v/>
      </c>
      <c r="K88" s="291" t="str">
        <f t="shared" si="29"/>
        <v/>
      </c>
      <c r="L88" s="291" t="str">
        <f t="shared" si="29"/>
        <v/>
      </c>
      <c r="M88" s="291" t="str">
        <f t="shared" si="29"/>
        <v/>
      </c>
      <c r="N88" s="291" t="str">
        <f t="shared" si="29"/>
        <v/>
      </c>
      <c r="O88" s="291" t="str">
        <f t="shared" si="29"/>
        <v/>
      </c>
      <c r="P88" s="291" t="str">
        <f t="shared" si="29"/>
        <v/>
      </c>
      <c r="Q88" s="291" t="str">
        <f t="shared" si="29"/>
        <v/>
      </c>
      <c r="R88" s="291" t="str">
        <f t="shared" si="29"/>
        <v/>
      </c>
      <c r="S88" s="291" t="str">
        <f t="shared" si="29"/>
        <v/>
      </c>
      <c r="T88" s="291" t="str">
        <f t="shared" si="29"/>
        <v/>
      </c>
      <c r="U88" s="291" t="str">
        <f t="shared" si="29"/>
        <v/>
      </c>
      <c r="V88" s="291" t="str">
        <f t="shared" si="29"/>
        <v/>
      </c>
      <c r="W88" s="291" t="str">
        <f t="shared" si="29"/>
        <v/>
      </c>
      <c r="X88" s="291" t="str">
        <f t="shared" si="29"/>
        <v/>
      </c>
      <c r="Y88" s="291" t="str">
        <f t="shared" si="29"/>
        <v/>
      </c>
      <c r="DA88" s="94"/>
    </row>
    <row r="89" spans="1:105" ht="12" customHeight="1" x14ac:dyDescent="0.25">
      <c r="A89" s="49" t="s">
        <v>47</v>
      </c>
      <c r="B89" s="253">
        <f t="shared" ref="B89:Y89" si="30">IF(B$68=0,"",B$68/B$15)</f>
        <v>0.16458979355537576</v>
      </c>
      <c r="C89" s="253">
        <f t="shared" si="30"/>
        <v>0.15615873710540215</v>
      </c>
      <c r="D89" s="253">
        <f t="shared" si="30"/>
        <v>0.16314169736317513</v>
      </c>
      <c r="E89" s="253">
        <f t="shared" si="30"/>
        <v>0.18454694238587974</v>
      </c>
      <c r="F89" s="253">
        <f t="shared" si="30"/>
        <v>0.19168887450560432</v>
      </c>
      <c r="G89" s="253">
        <f t="shared" si="30"/>
        <v>0.1880702650948293</v>
      </c>
      <c r="H89" s="253">
        <f t="shared" si="30"/>
        <v>0.18870889640206262</v>
      </c>
      <c r="I89" s="253">
        <f t="shared" si="30"/>
        <v>0.18876676576617654</v>
      </c>
      <c r="J89" s="253">
        <f t="shared" si="30"/>
        <v>0.17980030120698473</v>
      </c>
      <c r="K89" s="253">
        <f t="shared" si="30"/>
        <v>0.17031569981956909</v>
      </c>
      <c r="L89" s="253">
        <f t="shared" si="30"/>
        <v>0.15685569842381375</v>
      </c>
      <c r="M89" s="253">
        <f t="shared" si="30"/>
        <v>0.14768744568973571</v>
      </c>
      <c r="N89" s="253">
        <f t="shared" si="30"/>
        <v>0.15201321809030646</v>
      </c>
      <c r="O89" s="253">
        <f t="shared" si="30"/>
        <v>0.15180204674413986</v>
      </c>
      <c r="P89" s="253">
        <f t="shared" si="30"/>
        <v>0.14800241778645379</v>
      </c>
      <c r="Q89" s="253">
        <f t="shared" si="30"/>
        <v>0.15128867384709305</v>
      </c>
      <c r="R89" s="253">
        <f t="shared" si="30"/>
        <v>0.15704400386170125</v>
      </c>
      <c r="S89" s="253">
        <f t="shared" si="30"/>
        <v>0.15027473881347705</v>
      </c>
      <c r="T89" s="253">
        <f t="shared" si="30"/>
        <v>0.15394886452719034</v>
      </c>
      <c r="U89" s="253">
        <f t="shared" si="30"/>
        <v>0.16088455554288714</v>
      </c>
      <c r="V89" s="253">
        <f t="shared" si="30"/>
        <v>0.16124939063092625</v>
      </c>
      <c r="W89" s="253">
        <f t="shared" si="30"/>
        <v>0.15500634887876427</v>
      </c>
      <c r="X89" s="253">
        <f t="shared" si="30"/>
        <v>0.15265775721700989</v>
      </c>
      <c r="Y89" s="253">
        <f t="shared" si="30"/>
        <v>0.15265775721700986</v>
      </c>
      <c r="DA89" s="84"/>
    </row>
    <row r="90" spans="1:105" ht="12" customHeight="1" x14ac:dyDescent="0.25">
      <c r="A90" s="115" t="s">
        <v>149</v>
      </c>
      <c r="B90" s="290"/>
      <c r="C90" s="290"/>
      <c r="D90" s="290"/>
      <c r="E90" s="290"/>
      <c r="F90" s="290"/>
      <c r="G90" s="290"/>
      <c r="H90" s="290"/>
      <c r="I90" s="290"/>
      <c r="J90" s="290"/>
      <c r="K90" s="290"/>
      <c r="L90" s="290"/>
      <c r="M90" s="290"/>
      <c r="N90" s="290"/>
      <c r="O90" s="290"/>
      <c r="P90" s="290"/>
      <c r="Q90" s="290"/>
      <c r="R90" s="290"/>
      <c r="S90" s="290"/>
      <c r="T90" s="290"/>
      <c r="U90" s="290"/>
      <c r="V90" s="290"/>
      <c r="W90" s="290"/>
      <c r="X90" s="290"/>
      <c r="Y90" s="290"/>
      <c r="DA90" s="119"/>
    </row>
    <row r="91" spans="1:105" ht="12" customHeight="1" x14ac:dyDescent="0.25">
      <c r="A91" s="50" t="s">
        <v>45</v>
      </c>
      <c r="B91" s="252" t="str">
        <f>IF(NFM_ued!B$5=0,"",NFM_ued!B$5/B$11)</f>
        <v/>
      </c>
      <c r="C91" s="252" t="str">
        <f>IF(NFM_ued!C$5=0,"",NFM_ued!C$5/C$11)</f>
        <v/>
      </c>
      <c r="D91" s="252" t="str">
        <f>IF(NFM_ued!D$5=0,"",NFM_ued!D$5/D$11)</f>
        <v/>
      </c>
      <c r="E91" s="252" t="str">
        <f>IF(NFM_ued!E$5=0,"",NFM_ued!E$5/E$11)</f>
        <v/>
      </c>
      <c r="F91" s="252" t="str">
        <f>IF(NFM_ued!F$5=0,"",NFM_ued!F$5/F$11)</f>
        <v/>
      </c>
      <c r="G91" s="252" t="str">
        <f>IF(NFM_ued!G$5=0,"",NFM_ued!G$5/G$11)</f>
        <v/>
      </c>
      <c r="H91" s="252" t="str">
        <f>IF(NFM_ued!H$5=0,"",NFM_ued!H$5/H$11)</f>
        <v/>
      </c>
      <c r="I91" s="252" t="str">
        <f>IF(NFM_ued!I$5=0,"",NFM_ued!I$5/I$11)</f>
        <v/>
      </c>
      <c r="J91" s="252" t="str">
        <f>IF(NFM_ued!J$5=0,"",NFM_ued!J$5/J$11)</f>
        <v/>
      </c>
      <c r="K91" s="252" t="str">
        <f>IF(NFM_ued!K$5=0,"",NFM_ued!K$5/K$11)</f>
        <v/>
      </c>
      <c r="L91" s="252" t="str">
        <f>IF(NFM_ued!L$5=0,"",NFM_ued!L$5/L$11)</f>
        <v/>
      </c>
      <c r="M91" s="252" t="str">
        <f>IF(NFM_ued!M$5=0,"",NFM_ued!M$5/M$11)</f>
        <v/>
      </c>
      <c r="N91" s="252" t="str">
        <f>IF(NFM_ued!N$5=0,"",NFM_ued!N$5/N$11)</f>
        <v/>
      </c>
      <c r="O91" s="252" t="str">
        <f>IF(NFM_ued!O$5=0,"",NFM_ued!O$5/O$11)</f>
        <v/>
      </c>
      <c r="P91" s="252" t="str">
        <f>IF(NFM_ued!P$5=0,"",NFM_ued!P$5/P$11)</f>
        <v/>
      </c>
      <c r="Q91" s="252" t="str">
        <f>IF(NFM_ued!Q$5=0,"",NFM_ued!Q$5/Q$11)</f>
        <v/>
      </c>
      <c r="R91" s="252" t="str">
        <f>IF(NFM_ued!R$5=0,"",NFM_ued!R$5/R$11)</f>
        <v/>
      </c>
      <c r="S91" s="252" t="str">
        <f>IF(NFM_ued!S$5=0,"",NFM_ued!S$5/S$11)</f>
        <v/>
      </c>
      <c r="T91" s="252" t="str">
        <f>IF(NFM_ued!T$5=0,"",NFM_ued!T$5/T$11)</f>
        <v/>
      </c>
      <c r="U91" s="252" t="str">
        <f>IF(NFM_ued!U$5=0,"",NFM_ued!U$5/U$11)</f>
        <v/>
      </c>
      <c r="V91" s="252" t="str">
        <f>IF(NFM_ued!V$5=0,"",NFM_ued!V$5/V$11)</f>
        <v/>
      </c>
      <c r="W91" s="252" t="str">
        <f>IF(NFM_ued!W$5=0,"",NFM_ued!W$5/W$11)</f>
        <v/>
      </c>
      <c r="X91" s="252" t="str">
        <f>IF(NFM_ued!X$5=0,"",NFM_ued!X$5/X$11)</f>
        <v/>
      </c>
      <c r="Y91" s="252" t="str">
        <f>IF(NFM_ued!Y$5=0,"",NFM_ued!Y$5/Y$11)</f>
        <v/>
      </c>
      <c r="DA91" s="83"/>
    </row>
    <row r="92" spans="1:105" ht="12" customHeight="1" x14ac:dyDescent="0.25">
      <c r="A92" s="107" t="s">
        <v>58</v>
      </c>
      <c r="B92" s="291" t="str">
        <f>IF(SUM(NFM_ued!B$34,NFM_ued!B$72)=0,"",SUM(NFM_ued!B$34,NFM_ued!B$72)/B$12)</f>
        <v/>
      </c>
      <c r="C92" s="291" t="str">
        <f>IF(SUM(NFM_ued!C$34,NFM_ued!C$72)=0,"",SUM(NFM_ued!C$34,NFM_ued!C$72)/C$12)</f>
        <v/>
      </c>
      <c r="D92" s="291" t="str">
        <f>IF(SUM(NFM_ued!D$34,NFM_ued!D$72)=0,"",SUM(NFM_ued!D$34,NFM_ued!D$72)/D$12)</f>
        <v/>
      </c>
      <c r="E92" s="291" t="str">
        <f>IF(SUM(NFM_ued!E$34,NFM_ued!E$72)=0,"",SUM(NFM_ued!E$34,NFM_ued!E$72)/E$12)</f>
        <v/>
      </c>
      <c r="F92" s="291" t="str">
        <f>IF(SUM(NFM_ued!F$34,NFM_ued!F$72)=0,"",SUM(NFM_ued!F$34,NFM_ued!F$72)/F$12)</f>
        <v/>
      </c>
      <c r="G92" s="291" t="str">
        <f>IF(SUM(NFM_ued!G$34,NFM_ued!G$72)=0,"",SUM(NFM_ued!G$34,NFM_ued!G$72)/G$12)</f>
        <v/>
      </c>
      <c r="H92" s="291" t="str">
        <f>IF(SUM(NFM_ued!H$34,NFM_ued!H$72)=0,"",SUM(NFM_ued!H$34,NFM_ued!H$72)/H$12)</f>
        <v/>
      </c>
      <c r="I92" s="291" t="str">
        <f>IF(SUM(NFM_ued!I$34,NFM_ued!I$72)=0,"",SUM(NFM_ued!I$34,NFM_ued!I$72)/I$12)</f>
        <v/>
      </c>
      <c r="J92" s="291" t="str">
        <f>IF(SUM(NFM_ued!J$34,NFM_ued!J$72)=0,"",SUM(NFM_ued!J$34,NFM_ued!J$72)/J$12)</f>
        <v/>
      </c>
      <c r="K92" s="291" t="str">
        <f>IF(SUM(NFM_ued!K$34,NFM_ued!K$72)=0,"",SUM(NFM_ued!K$34,NFM_ued!K$72)/K$12)</f>
        <v/>
      </c>
      <c r="L92" s="291" t="str">
        <f>IF(SUM(NFM_ued!L$34,NFM_ued!L$72)=0,"",SUM(NFM_ued!L$34,NFM_ued!L$72)/L$12)</f>
        <v/>
      </c>
      <c r="M92" s="291" t="str">
        <f>IF(SUM(NFM_ued!M$34,NFM_ued!M$72)=0,"",SUM(NFM_ued!M$34,NFM_ued!M$72)/M$12)</f>
        <v/>
      </c>
      <c r="N92" s="291" t="str">
        <f>IF(SUM(NFM_ued!N$34,NFM_ued!N$72)=0,"",SUM(NFM_ued!N$34,NFM_ued!N$72)/N$12)</f>
        <v/>
      </c>
      <c r="O92" s="291" t="str">
        <f>IF(SUM(NFM_ued!O$34,NFM_ued!O$72)=0,"",SUM(NFM_ued!O$34,NFM_ued!O$72)/O$12)</f>
        <v/>
      </c>
      <c r="P92" s="291" t="str">
        <f>IF(SUM(NFM_ued!P$34,NFM_ued!P$72)=0,"",SUM(NFM_ued!P$34,NFM_ued!P$72)/P$12)</f>
        <v/>
      </c>
      <c r="Q92" s="291" t="str">
        <f>IF(SUM(NFM_ued!Q$34,NFM_ued!Q$72)=0,"",SUM(NFM_ued!Q$34,NFM_ued!Q$72)/Q$12)</f>
        <v/>
      </c>
      <c r="R92" s="291" t="str">
        <f>IF(SUM(NFM_ued!R$34,NFM_ued!R$72)=0,"",SUM(NFM_ued!R$34,NFM_ued!R$72)/R$12)</f>
        <v/>
      </c>
      <c r="S92" s="291" t="str">
        <f>IF(SUM(NFM_ued!S$34,NFM_ued!S$72)=0,"",SUM(NFM_ued!S$34,NFM_ued!S$72)/S$12)</f>
        <v/>
      </c>
      <c r="T92" s="291" t="str">
        <f>IF(SUM(NFM_ued!T$34,NFM_ued!T$72)=0,"",SUM(NFM_ued!T$34,NFM_ued!T$72)/T$12)</f>
        <v/>
      </c>
      <c r="U92" s="291" t="str">
        <f>IF(SUM(NFM_ued!U$34,NFM_ued!U$72)=0,"",SUM(NFM_ued!U$34,NFM_ued!U$72)/U$12)</f>
        <v/>
      </c>
      <c r="V92" s="291" t="str">
        <f>IF(SUM(NFM_ued!V$34,NFM_ued!V$72)=0,"",SUM(NFM_ued!V$34,NFM_ued!V$72)/V$12)</f>
        <v/>
      </c>
      <c r="W92" s="291" t="str">
        <f>IF(SUM(NFM_ued!W$34,NFM_ued!W$72)=0,"",SUM(NFM_ued!W$34,NFM_ued!W$72)/W$12)</f>
        <v/>
      </c>
      <c r="X92" s="291" t="str">
        <f>IF(SUM(NFM_ued!X$34,NFM_ued!X$72)=0,"",SUM(NFM_ued!X$34,NFM_ued!X$72)/X$12)</f>
        <v/>
      </c>
      <c r="Y92" s="291" t="str">
        <f>IF(SUM(NFM_ued!Y$34,NFM_ued!Y$72)=0,"",SUM(NFM_ued!Y$34,NFM_ued!Y$72)/Y$12)</f>
        <v/>
      </c>
      <c r="DA92" s="94"/>
    </row>
    <row r="93" spans="1:105" ht="12" customHeight="1" x14ac:dyDescent="0.25">
      <c r="A93" s="99" t="s">
        <v>46</v>
      </c>
      <c r="B93" s="291" t="str">
        <f>IF(NFM_ued!B$34=0,"",NFM_ued!B$34/B$13)</f>
        <v/>
      </c>
      <c r="C93" s="291" t="str">
        <f>IF(NFM_ued!C$34=0,"",NFM_ued!C$34/C$13)</f>
        <v/>
      </c>
      <c r="D93" s="291" t="str">
        <f>IF(NFM_ued!D$34=0,"",NFM_ued!D$34/D$13)</f>
        <v/>
      </c>
      <c r="E93" s="291" t="str">
        <f>IF(NFM_ued!E$34=0,"",NFM_ued!E$34/E$13)</f>
        <v/>
      </c>
      <c r="F93" s="291" t="str">
        <f>IF(NFM_ued!F$34=0,"",NFM_ued!F$34/F$13)</f>
        <v/>
      </c>
      <c r="G93" s="291" t="str">
        <f>IF(NFM_ued!G$34=0,"",NFM_ued!G$34/G$13)</f>
        <v/>
      </c>
      <c r="H93" s="291" t="str">
        <f>IF(NFM_ued!H$34=0,"",NFM_ued!H$34/H$13)</f>
        <v/>
      </c>
      <c r="I93" s="291" t="str">
        <f>IF(NFM_ued!I$34=0,"",NFM_ued!I$34/I$13)</f>
        <v/>
      </c>
      <c r="J93" s="291" t="str">
        <f>IF(NFM_ued!J$34=0,"",NFM_ued!J$34/J$13)</f>
        <v/>
      </c>
      <c r="K93" s="291" t="str">
        <f>IF(NFM_ued!K$34=0,"",NFM_ued!K$34/K$13)</f>
        <v/>
      </c>
      <c r="L93" s="291" t="str">
        <f>IF(NFM_ued!L$34=0,"",NFM_ued!L$34/L$13)</f>
        <v/>
      </c>
      <c r="M93" s="291" t="str">
        <f>IF(NFM_ued!M$34=0,"",NFM_ued!M$34/M$13)</f>
        <v/>
      </c>
      <c r="N93" s="291" t="str">
        <f>IF(NFM_ued!N$34=0,"",NFM_ued!N$34/N$13)</f>
        <v/>
      </c>
      <c r="O93" s="291" t="str">
        <f>IF(NFM_ued!O$34=0,"",NFM_ued!O$34/O$13)</f>
        <v/>
      </c>
      <c r="P93" s="291" t="str">
        <f>IF(NFM_ued!P$34=0,"",NFM_ued!P$34/P$13)</f>
        <v/>
      </c>
      <c r="Q93" s="291" t="str">
        <f>IF(NFM_ued!Q$34=0,"",NFM_ued!Q$34/Q$13)</f>
        <v/>
      </c>
      <c r="R93" s="291" t="str">
        <f>IF(NFM_ued!R$34=0,"",NFM_ued!R$34/R$13)</f>
        <v/>
      </c>
      <c r="S93" s="291" t="str">
        <f>IF(NFM_ued!S$34=0,"",NFM_ued!S$34/S$13)</f>
        <v/>
      </c>
      <c r="T93" s="291" t="str">
        <f>IF(NFM_ued!T$34=0,"",NFM_ued!T$34/T$13)</f>
        <v/>
      </c>
      <c r="U93" s="291" t="str">
        <f>IF(NFM_ued!U$34=0,"",NFM_ued!U$34/U$13)</f>
        <v/>
      </c>
      <c r="V93" s="291" t="str">
        <f>IF(NFM_ued!V$34=0,"",NFM_ued!V$34/V$13)</f>
        <v/>
      </c>
      <c r="W93" s="291" t="str">
        <f>IF(NFM_ued!W$34=0,"",NFM_ued!W$34/W$13)</f>
        <v/>
      </c>
      <c r="X93" s="291" t="str">
        <f>IF(NFM_ued!X$34=0,"",NFM_ued!X$34/X$13)</f>
        <v/>
      </c>
      <c r="Y93" s="291" t="str">
        <f>IF(NFM_ued!Y$34=0,"",NFM_ued!Y$34/Y$13)</f>
        <v/>
      </c>
      <c r="DA93" s="94"/>
    </row>
    <row r="94" spans="1:105" ht="12" customHeight="1" x14ac:dyDescent="0.25">
      <c r="A94" s="99" t="s">
        <v>80</v>
      </c>
      <c r="B94" s="291" t="str">
        <f>IF(NFM_ued!B$72=0,"",NFM_ued!B$72/B$14)</f>
        <v/>
      </c>
      <c r="C94" s="291" t="str">
        <f>IF(NFM_ued!C$72=0,"",NFM_ued!C$72/C$14)</f>
        <v/>
      </c>
      <c r="D94" s="291" t="str">
        <f>IF(NFM_ued!D$72=0,"",NFM_ued!D$72/D$14)</f>
        <v/>
      </c>
      <c r="E94" s="291" t="str">
        <f>IF(NFM_ued!E$72=0,"",NFM_ued!E$72/E$14)</f>
        <v/>
      </c>
      <c r="F94" s="291" t="str">
        <f>IF(NFM_ued!F$72=0,"",NFM_ued!F$72/F$14)</f>
        <v/>
      </c>
      <c r="G94" s="291" t="str">
        <f>IF(NFM_ued!G$72=0,"",NFM_ued!G$72/G$14)</f>
        <v/>
      </c>
      <c r="H94" s="291" t="str">
        <f>IF(NFM_ued!H$72=0,"",NFM_ued!H$72/H$14)</f>
        <v/>
      </c>
      <c r="I94" s="291" t="str">
        <f>IF(NFM_ued!I$72=0,"",NFM_ued!I$72/I$14)</f>
        <v/>
      </c>
      <c r="J94" s="291" t="str">
        <f>IF(NFM_ued!J$72=0,"",NFM_ued!J$72/J$14)</f>
        <v/>
      </c>
      <c r="K94" s="291" t="str">
        <f>IF(NFM_ued!K$72=0,"",NFM_ued!K$72/K$14)</f>
        <v/>
      </c>
      <c r="L94" s="291" t="str">
        <f>IF(NFM_ued!L$72=0,"",NFM_ued!L$72/L$14)</f>
        <v/>
      </c>
      <c r="M94" s="291" t="str">
        <f>IF(NFM_ued!M$72=0,"",NFM_ued!M$72/M$14)</f>
        <v/>
      </c>
      <c r="N94" s="291" t="str">
        <f>IF(NFM_ued!N$72=0,"",NFM_ued!N$72/N$14)</f>
        <v/>
      </c>
      <c r="O94" s="291" t="str">
        <f>IF(NFM_ued!O$72=0,"",NFM_ued!O$72/O$14)</f>
        <v/>
      </c>
      <c r="P94" s="291" t="str">
        <f>IF(NFM_ued!P$72=0,"",NFM_ued!P$72/P$14)</f>
        <v/>
      </c>
      <c r="Q94" s="291" t="str">
        <f>IF(NFM_ued!Q$72=0,"",NFM_ued!Q$72/Q$14)</f>
        <v/>
      </c>
      <c r="R94" s="291" t="str">
        <f>IF(NFM_ued!R$72=0,"",NFM_ued!R$72/R$14)</f>
        <v/>
      </c>
      <c r="S94" s="291" t="str">
        <f>IF(NFM_ued!S$72=0,"",NFM_ued!S$72/S$14)</f>
        <v/>
      </c>
      <c r="T94" s="291" t="str">
        <f>IF(NFM_ued!T$72=0,"",NFM_ued!T$72/T$14)</f>
        <v/>
      </c>
      <c r="U94" s="291" t="str">
        <f>IF(NFM_ued!U$72=0,"",NFM_ued!U$72/U$14)</f>
        <v/>
      </c>
      <c r="V94" s="291" t="str">
        <f>IF(NFM_ued!V$72=0,"",NFM_ued!V$72/V$14)</f>
        <v/>
      </c>
      <c r="W94" s="291" t="str">
        <f>IF(NFM_ued!W$72=0,"",NFM_ued!W$72/W$14)</f>
        <v/>
      </c>
      <c r="X94" s="291" t="str">
        <f>IF(NFM_ued!X$72=0,"",NFM_ued!X$72/X$14)</f>
        <v/>
      </c>
      <c r="Y94" s="291" t="str">
        <f>IF(NFM_ued!Y$72=0,"",NFM_ued!Y$72/Y$14)</f>
        <v/>
      </c>
      <c r="DA94" s="94"/>
    </row>
    <row r="95" spans="1:105" ht="12" customHeight="1" x14ac:dyDescent="0.25">
      <c r="A95" s="49" t="s">
        <v>47</v>
      </c>
      <c r="B95" s="253">
        <f>IF(NFM_ued!B$115=0,"",NFM_ued!B$115/B$15)</f>
        <v>8.446029109288318E-2</v>
      </c>
      <c r="C95" s="253">
        <f>IF(NFM_ued!C$115=0,"",NFM_ued!C$115/C$15)</f>
        <v>8.0122725350356111E-2</v>
      </c>
      <c r="D95" s="253">
        <f>IF(NFM_ued!D$115=0,"",NFM_ued!D$115/D$15)</f>
        <v>8.3206397882217092E-2</v>
      </c>
      <c r="E95" s="253">
        <f>IF(NFM_ued!E$115=0,"",NFM_ued!E$115/E$15)</f>
        <v>9.4150345525487789E-2</v>
      </c>
      <c r="F95" s="253">
        <f>IF(NFM_ued!F$115=0,"",NFM_ued!F$115/F$15)</f>
        <v>9.8018362677421006E-2</v>
      </c>
      <c r="G95" s="253">
        <f>IF(NFM_ued!G$115=0,"",NFM_ued!G$115/G$15)</f>
        <v>9.5705196909152329E-2</v>
      </c>
      <c r="H95" s="253">
        <f>IF(NFM_ued!H$115=0,"",NFM_ued!H$115/H$15)</f>
        <v>9.7135610738543016E-2</v>
      </c>
      <c r="I95" s="253">
        <f>IF(NFM_ued!I$115=0,"",NFM_ued!I$115/I$15)</f>
        <v>9.7439485564386405E-2</v>
      </c>
      <c r="J95" s="253">
        <f>IF(NFM_ued!J$115=0,"",NFM_ued!J$115/J$15)</f>
        <v>9.3580250554744435E-2</v>
      </c>
      <c r="K95" s="253">
        <f>IF(NFM_ued!K$115=0,"",NFM_ued!K$115/K$15)</f>
        <v>8.6643484511413099E-2</v>
      </c>
      <c r="L95" s="253">
        <f>IF(NFM_ued!L$115=0,"",NFM_ued!L$115/L$15)</f>
        <v>8.4656488382065839E-2</v>
      </c>
      <c r="M95" s="253">
        <f>IF(NFM_ued!M$115=0,"",NFM_ued!M$115/M$15)</f>
        <v>8.0249635974231084E-2</v>
      </c>
      <c r="N95" s="253">
        <f>IF(NFM_ued!N$115=0,"",NFM_ued!N$115/N$15)</f>
        <v>8.2932545693668314E-2</v>
      </c>
      <c r="O95" s="253">
        <f>IF(NFM_ued!O$115=0,"",NFM_ued!O$115/O$15)</f>
        <v>8.304380675403869E-2</v>
      </c>
      <c r="P95" s="253">
        <f>IF(NFM_ued!P$115=0,"",NFM_ued!P$115/P$15)</f>
        <v>8.2653593775368656E-2</v>
      </c>
      <c r="Q95" s="253">
        <f>IF(NFM_ued!Q$115=0,"",NFM_ued!Q$115/Q$15)</f>
        <v>8.448067209333858E-2</v>
      </c>
      <c r="R95" s="253">
        <f>IF(NFM_ued!R$115=0,"",NFM_ued!R$115/R$15)</f>
        <v>8.7483432298488664E-2</v>
      </c>
      <c r="S95" s="253">
        <f>IF(NFM_ued!S$115=0,"",NFM_ued!S$115/S$15)</f>
        <v>8.5385888952104166E-2</v>
      </c>
      <c r="T95" s="253">
        <f>IF(NFM_ued!T$115=0,"",NFM_ued!T$115/T$15)</f>
        <v>8.8775401464241732E-2</v>
      </c>
      <c r="U95" s="253">
        <f>IF(NFM_ued!U$115=0,"",NFM_ued!U$115/U$15)</f>
        <v>9.3588285191000972E-2</v>
      </c>
      <c r="V95" s="253">
        <f>IF(NFM_ued!V$115=0,"",NFM_ued!V$115/V$15)</f>
        <v>9.4408730208973085E-2</v>
      </c>
      <c r="W95" s="253">
        <f>IF(NFM_ued!W$115=0,"",NFM_ued!W$115/W$15)</f>
        <v>9.1688731493730233E-2</v>
      </c>
      <c r="X95" s="253">
        <f>IF(NFM_ued!X$115=0,"",NFM_ued!X$115/X$15)</f>
        <v>9.0798292710967385E-2</v>
      </c>
      <c r="Y95" s="253">
        <f>IF(NFM_ued!Y$115=0,"",NFM_ued!Y$115/Y$15)</f>
        <v>9.1544572262821741E-2</v>
      </c>
      <c r="DA95" s="84"/>
    </row>
    <row r="96" spans="1:105" ht="12" customHeight="1" x14ac:dyDescent="0.25">
      <c r="A96" s="110" t="s">
        <v>87</v>
      </c>
      <c r="B96" s="292">
        <f t="shared" ref="B96:Y96" si="31">IF(B$63=0,"",B$73/B$63)</f>
        <v>1.4463266570999913</v>
      </c>
      <c r="C96" s="292">
        <f t="shared" si="31"/>
        <v>1.4389150604725487</v>
      </c>
      <c r="D96" s="292">
        <f t="shared" si="31"/>
        <v>1.4728142851640085</v>
      </c>
      <c r="E96" s="292">
        <f t="shared" si="31"/>
        <v>1.5375543573639208</v>
      </c>
      <c r="F96" s="292">
        <f t="shared" si="31"/>
        <v>1.522863223793411</v>
      </c>
      <c r="G96" s="292">
        <f t="shared" si="31"/>
        <v>1.6250462210697771</v>
      </c>
      <c r="H96" s="292">
        <f t="shared" si="31"/>
        <v>1.6127487882448912</v>
      </c>
      <c r="I96" s="292">
        <f t="shared" si="31"/>
        <v>1.5767687588016044</v>
      </c>
      <c r="J96" s="292">
        <f t="shared" si="31"/>
        <v>1.5966346703058933</v>
      </c>
      <c r="K96" s="292">
        <f t="shared" si="31"/>
        <v>1.9441712431479405</v>
      </c>
      <c r="L96" s="292">
        <f t="shared" si="31"/>
        <v>1.3565302526249825</v>
      </c>
      <c r="M96" s="292">
        <f t="shared" si="31"/>
        <v>1.2892663198606378</v>
      </c>
      <c r="N96" s="292">
        <f t="shared" si="31"/>
        <v>1.3969300479830846</v>
      </c>
      <c r="O96" s="292">
        <f t="shared" si="31"/>
        <v>1.3270915143663056</v>
      </c>
      <c r="P96" s="292">
        <f t="shared" si="31"/>
        <v>1.303822492394114</v>
      </c>
      <c r="Q96" s="292">
        <f t="shared" si="31"/>
        <v>1.2802584187289257</v>
      </c>
      <c r="R96" s="292">
        <f t="shared" si="31"/>
        <v>1.2988411605051915</v>
      </c>
      <c r="S96" s="292">
        <f t="shared" si="31"/>
        <v>1.2542793667822236</v>
      </c>
      <c r="T96" s="292">
        <f t="shared" si="31"/>
        <v>1.2978113208794939</v>
      </c>
      <c r="U96" s="292">
        <f t="shared" si="31"/>
        <v>1.3151706658743441</v>
      </c>
      <c r="V96" s="292">
        <f t="shared" si="31"/>
        <v>1.3319246575792778</v>
      </c>
      <c r="W96" s="292">
        <f t="shared" si="31"/>
        <v>1.2777154384430931</v>
      </c>
      <c r="X96" s="292">
        <f t="shared" si="31"/>
        <v>1.2759785407991902</v>
      </c>
      <c r="Y96" s="292">
        <f t="shared" si="31"/>
        <v>1.2111740355261484</v>
      </c>
      <c r="DA96" s="119"/>
    </row>
    <row r="97" spans="1:105" ht="12" customHeight="1" x14ac:dyDescent="0.25">
      <c r="A97" s="50" t="s">
        <v>45</v>
      </c>
      <c r="B97" s="255" t="str">
        <f t="shared" ref="B97:Y97" si="32">IF(B$64=0,"",B$74/B$64)</f>
        <v/>
      </c>
      <c r="C97" s="255" t="str">
        <f t="shared" si="32"/>
        <v/>
      </c>
      <c r="D97" s="255" t="str">
        <f t="shared" si="32"/>
        <v/>
      </c>
      <c r="E97" s="255" t="str">
        <f t="shared" si="32"/>
        <v/>
      </c>
      <c r="F97" s="255" t="str">
        <f t="shared" si="32"/>
        <v/>
      </c>
      <c r="G97" s="255" t="str">
        <f t="shared" si="32"/>
        <v/>
      </c>
      <c r="H97" s="255" t="str">
        <f t="shared" si="32"/>
        <v/>
      </c>
      <c r="I97" s="255" t="str">
        <f t="shared" si="32"/>
        <v/>
      </c>
      <c r="J97" s="255" t="str">
        <f t="shared" si="32"/>
        <v/>
      </c>
      <c r="K97" s="255" t="str">
        <f t="shared" si="32"/>
        <v/>
      </c>
      <c r="L97" s="255" t="str">
        <f t="shared" si="32"/>
        <v/>
      </c>
      <c r="M97" s="255" t="str">
        <f t="shared" si="32"/>
        <v/>
      </c>
      <c r="N97" s="255" t="str">
        <f t="shared" si="32"/>
        <v/>
      </c>
      <c r="O97" s="255" t="str">
        <f t="shared" si="32"/>
        <v/>
      </c>
      <c r="P97" s="255" t="str">
        <f t="shared" si="32"/>
        <v/>
      </c>
      <c r="Q97" s="255" t="str">
        <f t="shared" si="32"/>
        <v/>
      </c>
      <c r="R97" s="255" t="str">
        <f t="shared" si="32"/>
        <v/>
      </c>
      <c r="S97" s="255" t="str">
        <f t="shared" si="32"/>
        <v/>
      </c>
      <c r="T97" s="255" t="str">
        <f t="shared" si="32"/>
        <v/>
      </c>
      <c r="U97" s="255" t="str">
        <f t="shared" si="32"/>
        <v/>
      </c>
      <c r="V97" s="255" t="str">
        <f t="shared" si="32"/>
        <v/>
      </c>
      <c r="W97" s="255" t="str">
        <f t="shared" si="32"/>
        <v/>
      </c>
      <c r="X97" s="255" t="str">
        <f t="shared" si="32"/>
        <v/>
      </c>
      <c r="Y97" s="255" t="str">
        <f t="shared" si="32"/>
        <v/>
      </c>
      <c r="DA97" s="83"/>
    </row>
    <row r="98" spans="1:105" ht="12" customHeight="1" x14ac:dyDescent="0.25">
      <c r="A98" s="107" t="s">
        <v>58</v>
      </c>
      <c r="B98" s="293" t="str">
        <f t="shared" ref="B98:Y98" si="33">IF(B$65=0,"",B$75/B$65)</f>
        <v/>
      </c>
      <c r="C98" s="293" t="str">
        <f t="shared" si="33"/>
        <v/>
      </c>
      <c r="D98" s="293" t="str">
        <f t="shared" si="33"/>
        <v/>
      </c>
      <c r="E98" s="293" t="str">
        <f t="shared" si="33"/>
        <v/>
      </c>
      <c r="F98" s="293" t="str">
        <f t="shared" si="33"/>
        <v/>
      </c>
      <c r="G98" s="293" t="str">
        <f t="shared" si="33"/>
        <v/>
      </c>
      <c r="H98" s="293" t="str">
        <f t="shared" si="33"/>
        <v/>
      </c>
      <c r="I98" s="293" t="str">
        <f t="shared" si="33"/>
        <v/>
      </c>
      <c r="J98" s="293" t="str">
        <f t="shared" si="33"/>
        <v/>
      </c>
      <c r="K98" s="293" t="str">
        <f t="shared" si="33"/>
        <v/>
      </c>
      <c r="L98" s="293" t="str">
        <f t="shared" si="33"/>
        <v/>
      </c>
      <c r="M98" s="293" t="str">
        <f t="shared" si="33"/>
        <v/>
      </c>
      <c r="N98" s="293" t="str">
        <f t="shared" si="33"/>
        <v/>
      </c>
      <c r="O98" s="293" t="str">
        <f t="shared" si="33"/>
        <v/>
      </c>
      <c r="P98" s="293" t="str">
        <f t="shared" si="33"/>
        <v/>
      </c>
      <c r="Q98" s="293" t="str">
        <f t="shared" si="33"/>
        <v/>
      </c>
      <c r="R98" s="293" t="str">
        <f t="shared" si="33"/>
        <v/>
      </c>
      <c r="S98" s="293" t="str">
        <f t="shared" si="33"/>
        <v/>
      </c>
      <c r="T98" s="293" t="str">
        <f t="shared" si="33"/>
        <v/>
      </c>
      <c r="U98" s="293" t="str">
        <f t="shared" si="33"/>
        <v/>
      </c>
      <c r="V98" s="293" t="str">
        <f t="shared" si="33"/>
        <v/>
      </c>
      <c r="W98" s="293" t="str">
        <f t="shared" si="33"/>
        <v/>
      </c>
      <c r="X98" s="293" t="str">
        <f t="shared" si="33"/>
        <v/>
      </c>
      <c r="Y98" s="293" t="str">
        <f t="shared" si="33"/>
        <v/>
      </c>
      <c r="DA98" s="94"/>
    </row>
    <row r="99" spans="1:105" ht="12" customHeight="1" x14ac:dyDescent="0.25">
      <c r="A99" s="99" t="s">
        <v>46</v>
      </c>
      <c r="B99" s="293" t="str">
        <f t="shared" ref="B99:Y99" si="34">IF(B$66=0,"",B$76/B$66)</f>
        <v/>
      </c>
      <c r="C99" s="293" t="str">
        <f t="shared" si="34"/>
        <v/>
      </c>
      <c r="D99" s="293" t="str">
        <f t="shared" si="34"/>
        <v/>
      </c>
      <c r="E99" s="293" t="str">
        <f t="shared" si="34"/>
        <v/>
      </c>
      <c r="F99" s="293" t="str">
        <f t="shared" si="34"/>
        <v/>
      </c>
      <c r="G99" s="293" t="str">
        <f t="shared" si="34"/>
        <v/>
      </c>
      <c r="H99" s="293" t="str">
        <f t="shared" si="34"/>
        <v/>
      </c>
      <c r="I99" s="293" t="str">
        <f t="shared" si="34"/>
        <v/>
      </c>
      <c r="J99" s="293" t="str">
        <f t="shared" si="34"/>
        <v/>
      </c>
      <c r="K99" s="293" t="str">
        <f t="shared" si="34"/>
        <v/>
      </c>
      <c r="L99" s="293" t="str">
        <f t="shared" si="34"/>
        <v/>
      </c>
      <c r="M99" s="293" t="str">
        <f t="shared" si="34"/>
        <v/>
      </c>
      <c r="N99" s="293" t="str">
        <f t="shared" si="34"/>
        <v/>
      </c>
      <c r="O99" s="293" t="str">
        <f t="shared" si="34"/>
        <v/>
      </c>
      <c r="P99" s="293" t="str">
        <f t="shared" si="34"/>
        <v/>
      </c>
      <c r="Q99" s="293" t="str">
        <f t="shared" si="34"/>
        <v/>
      </c>
      <c r="R99" s="293" t="str">
        <f t="shared" si="34"/>
        <v/>
      </c>
      <c r="S99" s="293" t="str">
        <f t="shared" si="34"/>
        <v/>
      </c>
      <c r="T99" s="293" t="str">
        <f t="shared" si="34"/>
        <v/>
      </c>
      <c r="U99" s="293" t="str">
        <f t="shared" si="34"/>
        <v/>
      </c>
      <c r="V99" s="293" t="str">
        <f t="shared" si="34"/>
        <v/>
      </c>
      <c r="W99" s="293" t="str">
        <f t="shared" si="34"/>
        <v/>
      </c>
      <c r="X99" s="293" t="str">
        <f t="shared" si="34"/>
        <v/>
      </c>
      <c r="Y99" s="293" t="str">
        <f t="shared" si="34"/>
        <v/>
      </c>
      <c r="DA99" s="94"/>
    </row>
    <row r="100" spans="1:105" ht="12" customHeight="1" x14ac:dyDescent="0.25">
      <c r="A100" s="99" t="s">
        <v>80</v>
      </c>
      <c r="B100" s="293" t="str">
        <f t="shared" ref="B100:Y100" si="35">IF(B$67=0,"",B$77/B$67)</f>
        <v/>
      </c>
      <c r="C100" s="293" t="str">
        <f t="shared" si="35"/>
        <v/>
      </c>
      <c r="D100" s="293" t="str">
        <f t="shared" si="35"/>
        <v/>
      </c>
      <c r="E100" s="293" t="str">
        <f t="shared" si="35"/>
        <v/>
      </c>
      <c r="F100" s="293" t="str">
        <f t="shared" si="35"/>
        <v/>
      </c>
      <c r="G100" s="293" t="str">
        <f t="shared" si="35"/>
        <v/>
      </c>
      <c r="H100" s="293" t="str">
        <f t="shared" si="35"/>
        <v/>
      </c>
      <c r="I100" s="293" t="str">
        <f t="shared" si="35"/>
        <v/>
      </c>
      <c r="J100" s="293" t="str">
        <f t="shared" si="35"/>
        <v/>
      </c>
      <c r="K100" s="293" t="str">
        <f t="shared" si="35"/>
        <v/>
      </c>
      <c r="L100" s="293" t="str">
        <f t="shared" si="35"/>
        <v/>
      </c>
      <c r="M100" s="293" t="str">
        <f t="shared" si="35"/>
        <v/>
      </c>
      <c r="N100" s="293" t="str">
        <f t="shared" si="35"/>
        <v/>
      </c>
      <c r="O100" s="293" t="str">
        <f t="shared" si="35"/>
        <v/>
      </c>
      <c r="P100" s="293" t="str">
        <f t="shared" si="35"/>
        <v/>
      </c>
      <c r="Q100" s="293" t="str">
        <f t="shared" si="35"/>
        <v/>
      </c>
      <c r="R100" s="293" t="str">
        <f t="shared" si="35"/>
        <v/>
      </c>
      <c r="S100" s="293" t="str">
        <f t="shared" si="35"/>
        <v/>
      </c>
      <c r="T100" s="293" t="str">
        <f t="shared" si="35"/>
        <v/>
      </c>
      <c r="U100" s="293" t="str">
        <f t="shared" si="35"/>
        <v/>
      </c>
      <c r="V100" s="293" t="str">
        <f t="shared" si="35"/>
        <v/>
      </c>
      <c r="W100" s="293" t="str">
        <f t="shared" si="35"/>
        <v/>
      </c>
      <c r="X100" s="293" t="str">
        <f t="shared" si="35"/>
        <v/>
      </c>
      <c r="Y100" s="293" t="str">
        <f t="shared" si="35"/>
        <v/>
      </c>
      <c r="DA100" s="94"/>
    </row>
    <row r="101" spans="1:105" ht="12" customHeight="1" x14ac:dyDescent="0.25">
      <c r="A101" s="49" t="s">
        <v>47</v>
      </c>
      <c r="B101" s="256">
        <f t="shared" ref="B101:Y101" si="36">IF(B$68=0,"",B$78/B$68)</f>
        <v>1.4463266570999913</v>
      </c>
      <c r="C101" s="256">
        <f t="shared" si="36"/>
        <v>1.4389150604725487</v>
      </c>
      <c r="D101" s="256">
        <f t="shared" si="36"/>
        <v>1.4728142851640085</v>
      </c>
      <c r="E101" s="256">
        <f t="shared" si="36"/>
        <v>1.5375543573639208</v>
      </c>
      <c r="F101" s="256">
        <f t="shared" si="36"/>
        <v>1.522863223793411</v>
      </c>
      <c r="G101" s="256">
        <f t="shared" si="36"/>
        <v>1.6250462210697771</v>
      </c>
      <c r="H101" s="256">
        <f t="shared" si="36"/>
        <v>1.6127487882448912</v>
      </c>
      <c r="I101" s="256">
        <f t="shared" si="36"/>
        <v>1.5767687588016044</v>
      </c>
      <c r="J101" s="256">
        <f t="shared" si="36"/>
        <v>1.5966346703058933</v>
      </c>
      <c r="K101" s="256">
        <f t="shared" si="36"/>
        <v>1.9441712431479405</v>
      </c>
      <c r="L101" s="256">
        <f t="shared" si="36"/>
        <v>1.3565302526249825</v>
      </c>
      <c r="M101" s="256">
        <f t="shared" si="36"/>
        <v>1.2892663198606378</v>
      </c>
      <c r="N101" s="256">
        <f t="shared" si="36"/>
        <v>1.3969300479830846</v>
      </c>
      <c r="O101" s="256">
        <f t="shared" si="36"/>
        <v>1.3270915143663056</v>
      </c>
      <c r="P101" s="256">
        <f t="shared" si="36"/>
        <v>1.303822492394114</v>
      </c>
      <c r="Q101" s="256">
        <f t="shared" si="36"/>
        <v>1.2802584187289257</v>
      </c>
      <c r="R101" s="256">
        <f t="shared" si="36"/>
        <v>1.2988411605051915</v>
      </c>
      <c r="S101" s="256">
        <f t="shared" si="36"/>
        <v>1.2542793667822236</v>
      </c>
      <c r="T101" s="256">
        <f t="shared" si="36"/>
        <v>1.2978113208794939</v>
      </c>
      <c r="U101" s="256">
        <f t="shared" si="36"/>
        <v>1.3151706658743441</v>
      </c>
      <c r="V101" s="256">
        <f t="shared" si="36"/>
        <v>1.3319246575792778</v>
      </c>
      <c r="W101" s="256">
        <f t="shared" si="36"/>
        <v>1.2777154384430931</v>
      </c>
      <c r="X101" s="256">
        <f t="shared" si="36"/>
        <v>1.2759785407991902</v>
      </c>
      <c r="Y101" s="256">
        <f t="shared" si="36"/>
        <v>1.2111740355261484</v>
      </c>
      <c r="DA101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  <ignoredErrors>
    <ignoredError sqref="B5:Y5 B12:Y12 B19:Y19 C25:Y25" formulaRange="1"/>
    <ignoredError sqref="C31:Y31 B37:Y37" formula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4" tint="0.79998168889431442"/>
    <pageSetUpPr fitToPage="1"/>
  </sheetPr>
  <dimension ref="A1:DA26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 / final energy consumption"</f>
        <v>BE: Non-ferrous metals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</row>
    <row r="3" spans="1:105" ht="15" customHeight="1" x14ac:dyDescent="0.25">
      <c r="A3" s="32" t="s">
        <v>152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DA3" s="88"/>
    </row>
    <row r="4" spans="1:105" ht="12" customHeight="1" x14ac:dyDescent="0.25">
      <c r="A4" s="58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</row>
    <row r="5" spans="1:105" ht="15" customHeight="1" x14ac:dyDescent="0.25">
      <c r="A5" s="34" t="s">
        <v>45</v>
      </c>
      <c r="B5" s="223">
        <v>0</v>
      </c>
      <c r="C5" s="223">
        <v>0</v>
      </c>
      <c r="D5" s="223">
        <v>0</v>
      </c>
      <c r="E5" s="223">
        <v>0</v>
      </c>
      <c r="F5" s="223">
        <v>0</v>
      </c>
      <c r="G5" s="223">
        <v>0</v>
      </c>
      <c r="H5" s="223">
        <v>0</v>
      </c>
      <c r="I5" s="223">
        <v>0</v>
      </c>
      <c r="J5" s="223">
        <v>0</v>
      </c>
      <c r="K5" s="223">
        <v>0</v>
      </c>
      <c r="L5" s="223">
        <v>0</v>
      </c>
      <c r="M5" s="223">
        <v>0</v>
      </c>
      <c r="N5" s="223">
        <v>0</v>
      </c>
      <c r="O5" s="223">
        <v>0</v>
      </c>
      <c r="P5" s="223">
        <v>0</v>
      </c>
      <c r="Q5" s="223">
        <v>0</v>
      </c>
      <c r="R5" s="223">
        <v>0</v>
      </c>
      <c r="S5" s="223">
        <v>0</v>
      </c>
      <c r="T5" s="223">
        <v>0</v>
      </c>
      <c r="U5" s="223">
        <v>0</v>
      </c>
      <c r="V5" s="223">
        <v>0</v>
      </c>
      <c r="W5" s="223">
        <v>0</v>
      </c>
      <c r="X5" s="223">
        <v>0</v>
      </c>
      <c r="Y5" s="223">
        <v>0</v>
      </c>
      <c r="DA5" s="89" t="s">
        <v>474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475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476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477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478</v>
      </c>
    </row>
    <row r="10" spans="1:105" ht="12" customHeight="1" x14ac:dyDescent="0.25">
      <c r="A10" s="56" t="s">
        <v>95</v>
      </c>
      <c r="B10" s="260">
        <v>0</v>
      </c>
      <c r="C10" s="260">
        <v>0</v>
      </c>
      <c r="D10" s="260">
        <v>0</v>
      </c>
      <c r="E10" s="260">
        <v>0</v>
      </c>
      <c r="F10" s="260">
        <v>0</v>
      </c>
      <c r="G10" s="260">
        <v>0</v>
      </c>
      <c r="H10" s="260">
        <v>0</v>
      </c>
      <c r="I10" s="260">
        <v>0</v>
      </c>
      <c r="J10" s="260">
        <v>0</v>
      </c>
      <c r="K10" s="260">
        <v>0</v>
      </c>
      <c r="L10" s="260">
        <v>0</v>
      </c>
      <c r="M10" s="260">
        <v>0</v>
      </c>
      <c r="N10" s="260">
        <v>0</v>
      </c>
      <c r="O10" s="260">
        <v>0</v>
      </c>
      <c r="P10" s="260">
        <v>0</v>
      </c>
      <c r="Q10" s="260">
        <v>0</v>
      </c>
      <c r="R10" s="260">
        <v>0</v>
      </c>
      <c r="S10" s="260">
        <v>0</v>
      </c>
      <c r="T10" s="260">
        <v>0</v>
      </c>
      <c r="U10" s="260">
        <v>0</v>
      </c>
      <c r="V10" s="260">
        <v>0</v>
      </c>
      <c r="W10" s="260">
        <v>0</v>
      </c>
      <c r="X10" s="260">
        <v>0</v>
      </c>
      <c r="Y10" s="260">
        <v>0</v>
      </c>
      <c r="DA10" s="68" t="s">
        <v>479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0</v>
      </c>
      <c r="DA11" s="69" t="s">
        <v>480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0</v>
      </c>
      <c r="K12" s="226">
        <v>0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0</v>
      </c>
      <c r="X12" s="226">
        <v>0</v>
      </c>
      <c r="Y12" s="226">
        <v>0</v>
      </c>
      <c r="DA12" s="69" t="s">
        <v>481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482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483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484</v>
      </c>
    </row>
    <row r="16" spans="1:105" ht="12" customHeight="1" x14ac:dyDescent="0.25">
      <c r="A16" s="57" t="s">
        <v>485</v>
      </c>
      <c r="B16" s="294">
        <v>0</v>
      </c>
      <c r="C16" s="294">
        <v>0</v>
      </c>
      <c r="D16" s="294">
        <v>0</v>
      </c>
      <c r="E16" s="294">
        <v>0</v>
      </c>
      <c r="F16" s="294">
        <v>0</v>
      </c>
      <c r="G16" s="294">
        <v>0</v>
      </c>
      <c r="H16" s="294">
        <v>0</v>
      </c>
      <c r="I16" s="294">
        <v>0</v>
      </c>
      <c r="J16" s="294">
        <v>0</v>
      </c>
      <c r="K16" s="294">
        <v>0</v>
      </c>
      <c r="L16" s="294">
        <v>0</v>
      </c>
      <c r="M16" s="294">
        <v>0</v>
      </c>
      <c r="N16" s="294">
        <v>0</v>
      </c>
      <c r="O16" s="294">
        <v>0</v>
      </c>
      <c r="P16" s="294">
        <v>0</v>
      </c>
      <c r="Q16" s="294">
        <v>0</v>
      </c>
      <c r="R16" s="294">
        <v>0</v>
      </c>
      <c r="S16" s="294">
        <v>0</v>
      </c>
      <c r="T16" s="294">
        <v>0</v>
      </c>
      <c r="U16" s="294">
        <v>0</v>
      </c>
      <c r="V16" s="294">
        <v>0</v>
      </c>
      <c r="W16" s="294">
        <v>0</v>
      </c>
      <c r="X16" s="294">
        <v>0</v>
      </c>
      <c r="Y16" s="294">
        <v>0</v>
      </c>
      <c r="DA16" s="70" t="s">
        <v>486</v>
      </c>
    </row>
    <row r="17" spans="1:105" ht="12" customHeight="1" x14ac:dyDescent="0.25">
      <c r="A17" s="46" t="s">
        <v>28</v>
      </c>
      <c r="B17" s="229">
        <v>0</v>
      </c>
      <c r="C17" s="229">
        <v>0</v>
      </c>
      <c r="D17" s="229">
        <v>0</v>
      </c>
      <c r="E17" s="229">
        <v>0</v>
      </c>
      <c r="F17" s="229">
        <v>0</v>
      </c>
      <c r="G17" s="229">
        <v>0</v>
      </c>
      <c r="H17" s="229">
        <v>0</v>
      </c>
      <c r="I17" s="229">
        <v>0</v>
      </c>
      <c r="J17" s="229">
        <v>0</v>
      </c>
      <c r="K17" s="229">
        <v>0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487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488</v>
      </c>
    </row>
    <row r="19" spans="1:105" ht="12" customHeight="1" x14ac:dyDescent="0.25">
      <c r="A19" s="46" t="s">
        <v>31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0</v>
      </c>
      <c r="T19" s="229">
        <v>0</v>
      </c>
      <c r="U19" s="229">
        <v>0</v>
      </c>
      <c r="V19" s="229">
        <v>0</v>
      </c>
      <c r="W19" s="229">
        <v>0</v>
      </c>
      <c r="X19" s="229">
        <v>0</v>
      </c>
      <c r="Y19" s="229">
        <v>0</v>
      </c>
      <c r="DA19" s="73" t="s">
        <v>489</v>
      </c>
    </row>
    <row r="20" spans="1:105" ht="12" customHeight="1" x14ac:dyDescent="0.25">
      <c r="A20" s="46" t="s">
        <v>159</v>
      </c>
      <c r="B20" s="229">
        <v>0</v>
      </c>
      <c r="C20" s="229">
        <v>0</v>
      </c>
      <c r="D20" s="229">
        <v>0</v>
      </c>
      <c r="E20" s="229">
        <v>0</v>
      </c>
      <c r="F20" s="229">
        <v>0</v>
      </c>
      <c r="G20" s="229">
        <v>0</v>
      </c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0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0</v>
      </c>
      <c r="T20" s="229">
        <v>0</v>
      </c>
      <c r="U20" s="229">
        <v>0</v>
      </c>
      <c r="V20" s="229">
        <v>0</v>
      </c>
      <c r="W20" s="229">
        <v>0</v>
      </c>
      <c r="X20" s="229">
        <v>0</v>
      </c>
      <c r="Y20" s="229">
        <v>0</v>
      </c>
      <c r="DA20" s="73" t="s">
        <v>490</v>
      </c>
    </row>
    <row r="21" spans="1:105" ht="12" customHeight="1" x14ac:dyDescent="0.25">
      <c r="A21" s="46" t="s">
        <v>32</v>
      </c>
      <c r="B21" s="229">
        <v>0</v>
      </c>
      <c r="C21" s="229">
        <v>0</v>
      </c>
      <c r="D21" s="229">
        <v>0</v>
      </c>
      <c r="E21" s="229">
        <v>0</v>
      </c>
      <c r="F21" s="229">
        <v>0</v>
      </c>
      <c r="G21" s="229">
        <v>0</v>
      </c>
      <c r="H21" s="229">
        <v>0</v>
      </c>
      <c r="I21" s="229">
        <v>0</v>
      </c>
      <c r="J21" s="229">
        <v>0</v>
      </c>
      <c r="K21" s="229">
        <v>0</v>
      </c>
      <c r="L21" s="229">
        <v>0</v>
      </c>
      <c r="M21" s="229">
        <v>0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0</v>
      </c>
      <c r="T21" s="229">
        <v>0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 t="s">
        <v>491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492</v>
      </c>
    </row>
    <row r="23" spans="1:105" ht="12" customHeight="1" x14ac:dyDescent="0.25">
      <c r="A23" s="46" t="s">
        <v>35</v>
      </c>
      <c r="B23" s="229">
        <v>0</v>
      </c>
      <c r="C23" s="229">
        <v>0</v>
      </c>
      <c r="D23" s="229">
        <v>0</v>
      </c>
      <c r="E23" s="229">
        <v>0</v>
      </c>
      <c r="F23" s="229">
        <v>0</v>
      </c>
      <c r="G23" s="229">
        <v>0</v>
      </c>
      <c r="H23" s="229">
        <v>0</v>
      </c>
      <c r="I23" s="229">
        <v>0</v>
      </c>
      <c r="J23" s="229">
        <v>0</v>
      </c>
      <c r="K23" s="229">
        <v>0</v>
      </c>
      <c r="L23" s="229">
        <v>0</v>
      </c>
      <c r="M23" s="229">
        <v>0</v>
      </c>
      <c r="N23" s="229">
        <v>0</v>
      </c>
      <c r="O23" s="229">
        <v>0</v>
      </c>
      <c r="P23" s="229">
        <v>0</v>
      </c>
      <c r="Q23" s="229">
        <v>0</v>
      </c>
      <c r="R23" s="229">
        <v>0</v>
      </c>
      <c r="S23" s="229">
        <v>0</v>
      </c>
      <c r="T23" s="229">
        <v>0</v>
      </c>
      <c r="U23" s="229">
        <v>0</v>
      </c>
      <c r="V23" s="229">
        <v>0</v>
      </c>
      <c r="W23" s="229">
        <v>0</v>
      </c>
      <c r="X23" s="229">
        <v>0</v>
      </c>
      <c r="Y23" s="229">
        <v>0</v>
      </c>
      <c r="DA23" s="73" t="s">
        <v>493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494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DA25" s="73" t="s">
        <v>495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496</v>
      </c>
    </row>
    <row r="27" spans="1:105" ht="12" customHeight="1" x14ac:dyDescent="0.25">
      <c r="A27" s="57" t="s">
        <v>497</v>
      </c>
      <c r="B27" s="261">
        <v>0</v>
      </c>
      <c r="C27" s="261">
        <v>0</v>
      </c>
      <c r="D27" s="261">
        <v>0</v>
      </c>
      <c r="E27" s="261">
        <v>0</v>
      </c>
      <c r="F27" s="261">
        <v>0</v>
      </c>
      <c r="G27" s="261">
        <v>0</v>
      </c>
      <c r="H27" s="261">
        <v>0</v>
      </c>
      <c r="I27" s="261">
        <v>0</v>
      </c>
      <c r="J27" s="261">
        <v>0</v>
      </c>
      <c r="K27" s="261">
        <v>0</v>
      </c>
      <c r="L27" s="261">
        <v>0</v>
      </c>
      <c r="M27" s="261">
        <v>0</v>
      </c>
      <c r="N27" s="261">
        <v>0</v>
      </c>
      <c r="O27" s="261">
        <v>0</v>
      </c>
      <c r="P27" s="261">
        <v>0</v>
      </c>
      <c r="Q27" s="261">
        <v>0</v>
      </c>
      <c r="R27" s="261">
        <v>0</v>
      </c>
      <c r="S27" s="261">
        <v>0</v>
      </c>
      <c r="T27" s="261">
        <v>0</v>
      </c>
      <c r="U27" s="261">
        <v>0</v>
      </c>
      <c r="V27" s="261">
        <v>0</v>
      </c>
      <c r="W27" s="261">
        <v>0</v>
      </c>
      <c r="X27" s="261">
        <v>0</v>
      </c>
      <c r="Y27" s="261">
        <v>0</v>
      </c>
      <c r="DA27" s="70" t="s">
        <v>498</v>
      </c>
    </row>
    <row r="28" spans="1:105" ht="12" customHeight="1" x14ac:dyDescent="0.25">
      <c r="A28" s="18" t="s">
        <v>31</v>
      </c>
      <c r="B28" s="295">
        <v>0</v>
      </c>
      <c r="C28" s="295">
        <v>0</v>
      </c>
      <c r="D28" s="295">
        <v>0</v>
      </c>
      <c r="E28" s="295">
        <v>0</v>
      </c>
      <c r="F28" s="295">
        <v>0</v>
      </c>
      <c r="G28" s="295">
        <v>0</v>
      </c>
      <c r="H28" s="295">
        <v>0</v>
      </c>
      <c r="I28" s="295">
        <v>0</v>
      </c>
      <c r="J28" s="295">
        <v>0</v>
      </c>
      <c r="K28" s="295">
        <v>0</v>
      </c>
      <c r="L28" s="295">
        <v>0</v>
      </c>
      <c r="M28" s="295">
        <v>0</v>
      </c>
      <c r="N28" s="295">
        <v>0</v>
      </c>
      <c r="O28" s="295">
        <v>0</v>
      </c>
      <c r="P28" s="295">
        <v>0</v>
      </c>
      <c r="Q28" s="295">
        <v>0</v>
      </c>
      <c r="R28" s="295">
        <v>0</v>
      </c>
      <c r="S28" s="295">
        <v>0</v>
      </c>
      <c r="T28" s="295">
        <v>0</v>
      </c>
      <c r="U28" s="295">
        <v>0</v>
      </c>
      <c r="V28" s="295">
        <v>0</v>
      </c>
      <c r="W28" s="295">
        <v>0</v>
      </c>
      <c r="X28" s="295">
        <v>0</v>
      </c>
      <c r="Y28" s="295">
        <v>0</v>
      </c>
      <c r="DA28" s="122" t="s">
        <v>499</v>
      </c>
    </row>
    <row r="29" spans="1:105" ht="12" customHeight="1" x14ac:dyDescent="0.25">
      <c r="A29" s="18" t="s">
        <v>159</v>
      </c>
      <c r="B29" s="295">
        <v>0</v>
      </c>
      <c r="C29" s="295">
        <v>0</v>
      </c>
      <c r="D29" s="295">
        <v>0</v>
      </c>
      <c r="E29" s="295">
        <v>0</v>
      </c>
      <c r="F29" s="295">
        <v>0</v>
      </c>
      <c r="G29" s="295">
        <v>0</v>
      </c>
      <c r="H29" s="295">
        <v>0</v>
      </c>
      <c r="I29" s="295">
        <v>0</v>
      </c>
      <c r="J29" s="295">
        <v>0</v>
      </c>
      <c r="K29" s="295">
        <v>0</v>
      </c>
      <c r="L29" s="295">
        <v>0</v>
      </c>
      <c r="M29" s="295">
        <v>0</v>
      </c>
      <c r="N29" s="295">
        <v>0</v>
      </c>
      <c r="O29" s="295">
        <v>0</v>
      </c>
      <c r="P29" s="295">
        <v>0</v>
      </c>
      <c r="Q29" s="295">
        <v>0</v>
      </c>
      <c r="R29" s="295">
        <v>0</v>
      </c>
      <c r="S29" s="295">
        <v>0</v>
      </c>
      <c r="T29" s="295">
        <v>0</v>
      </c>
      <c r="U29" s="295">
        <v>0</v>
      </c>
      <c r="V29" s="295">
        <v>0</v>
      </c>
      <c r="W29" s="295">
        <v>0</v>
      </c>
      <c r="X29" s="295">
        <v>0</v>
      </c>
      <c r="Y29" s="295">
        <v>0</v>
      </c>
      <c r="DA29" s="122" t="s">
        <v>500</v>
      </c>
    </row>
    <row r="30" spans="1:105" ht="12" customHeight="1" x14ac:dyDescent="0.25">
      <c r="A30" s="18" t="s">
        <v>32</v>
      </c>
      <c r="B30" s="295">
        <v>0</v>
      </c>
      <c r="C30" s="295">
        <v>0</v>
      </c>
      <c r="D30" s="295">
        <v>0</v>
      </c>
      <c r="E30" s="295">
        <v>0</v>
      </c>
      <c r="F30" s="295">
        <v>0</v>
      </c>
      <c r="G30" s="295">
        <v>0</v>
      </c>
      <c r="H30" s="295">
        <v>0</v>
      </c>
      <c r="I30" s="295">
        <v>0</v>
      </c>
      <c r="J30" s="295">
        <v>0</v>
      </c>
      <c r="K30" s="295">
        <v>0</v>
      </c>
      <c r="L30" s="295">
        <v>0</v>
      </c>
      <c r="M30" s="295">
        <v>0</v>
      </c>
      <c r="N30" s="295">
        <v>0</v>
      </c>
      <c r="O30" s="295">
        <v>0</v>
      </c>
      <c r="P30" s="295">
        <v>0</v>
      </c>
      <c r="Q30" s="295">
        <v>0</v>
      </c>
      <c r="R30" s="295">
        <v>0</v>
      </c>
      <c r="S30" s="295">
        <v>0</v>
      </c>
      <c r="T30" s="295">
        <v>0</v>
      </c>
      <c r="U30" s="295">
        <v>0</v>
      </c>
      <c r="V30" s="295">
        <v>0</v>
      </c>
      <c r="W30" s="295">
        <v>0</v>
      </c>
      <c r="X30" s="295">
        <v>0</v>
      </c>
      <c r="Y30" s="295">
        <v>0</v>
      </c>
      <c r="DA30" s="122" t="s">
        <v>501</v>
      </c>
    </row>
    <row r="31" spans="1:105" ht="12" customHeight="1" x14ac:dyDescent="0.25">
      <c r="A31" s="18" t="s">
        <v>35</v>
      </c>
      <c r="B31" s="295">
        <v>0</v>
      </c>
      <c r="C31" s="295">
        <v>0</v>
      </c>
      <c r="D31" s="295">
        <v>0</v>
      </c>
      <c r="E31" s="295">
        <v>0</v>
      </c>
      <c r="F31" s="295">
        <v>0</v>
      </c>
      <c r="G31" s="295">
        <v>0</v>
      </c>
      <c r="H31" s="295">
        <v>0</v>
      </c>
      <c r="I31" s="295">
        <v>0</v>
      </c>
      <c r="J31" s="295">
        <v>0</v>
      </c>
      <c r="K31" s="295">
        <v>0</v>
      </c>
      <c r="L31" s="295">
        <v>0</v>
      </c>
      <c r="M31" s="295">
        <v>0</v>
      </c>
      <c r="N31" s="295">
        <v>0</v>
      </c>
      <c r="O31" s="295">
        <v>0</v>
      </c>
      <c r="P31" s="295">
        <v>0</v>
      </c>
      <c r="Q31" s="295">
        <v>0</v>
      </c>
      <c r="R31" s="295">
        <v>0</v>
      </c>
      <c r="S31" s="295">
        <v>0</v>
      </c>
      <c r="T31" s="295">
        <v>0</v>
      </c>
      <c r="U31" s="295">
        <v>0</v>
      </c>
      <c r="V31" s="295">
        <v>0</v>
      </c>
      <c r="W31" s="295">
        <v>0</v>
      </c>
      <c r="X31" s="295">
        <v>0</v>
      </c>
      <c r="Y31" s="295">
        <v>0</v>
      </c>
      <c r="DA31" s="122" t="s">
        <v>502</v>
      </c>
    </row>
    <row r="32" spans="1:105" ht="12" customHeight="1" x14ac:dyDescent="0.25">
      <c r="A32" s="47" t="s">
        <v>40</v>
      </c>
      <c r="B32" s="296">
        <v>0</v>
      </c>
      <c r="C32" s="296">
        <v>0</v>
      </c>
      <c r="D32" s="296">
        <v>0</v>
      </c>
      <c r="E32" s="296">
        <v>0</v>
      </c>
      <c r="F32" s="296">
        <v>0</v>
      </c>
      <c r="G32" s="296">
        <v>0</v>
      </c>
      <c r="H32" s="296">
        <v>0</v>
      </c>
      <c r="I32" s="296">
        <v>0</v>
      </c>
      <c r="J32" s="296">
        <v>0</v>
      </c>
      <c r="K32" s="296">
        <v>0</v>
      </c>
      <c r="L32" s="296">
        <v>0</v>
      </c>
      <c r="M32" s="296">
        <v>0</v>
      </c>
      <c r="N32" s="296">
        <v>0</v>
      </c>
      <c r="O32" s="296">
        <v>0</v>
      </c>
      <c r="P32" s="296">
        <v>0</v>
      </c>
      <c r="Q32" s="296">
        <v>0</v>
      </c>
      <c r="R32" s="296">
        <v>0</v>
      </c>
      <c r="S32" s="296">
        <v>0</v>
      </c>
      <c r="T32" s="296">
        <v>0</v>
      </c>
      <c r="U32" s="296">
        <v>0</v>
      </c>
      <c r="V32" s="296">
        <v>0</v>
      </c>
      <c r="W32" s="296">
        <v>0</v>
      </c>
      <c r="X32" s="296">
        <v>0</v>
      </c>
      <c r="Y32" s="296">
        <v>0</v>
      </c>
      <c r="DA32" s="123" t="s">
        <v>503</v>
      </c>
    </row>
    <row r="33" spans="1:105" ht="12" customHeight="1" x14ac:dyDescent="0.25">
      <c r="A33" s="128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X33" s="129"/>
      <c r="Y33" s="129"/>
      <c r="DA33" s="124"/>
    </row>
    <row r="34" spans="1:105" ht="15" customHeight="1" x14ac:dyDescent="0.25">
      <c r="A34" s="34" t="s">
        <v>46</v>
      </c>
      <c r="B34" s="223">
        <v>0</v>
      </c>
      <c r="C34" s="223">
        <v>0</v>
      </c>
      <c r="D34" s="223">
        <v>0</v>
      </c>
      <c r="E34" s="223">
        <v>0</v>
      </c>
      <c r="F34" s="223">
        <v>0</v>
      </c>
      <c r="G34" s="223">
        <v>0</v>
      </c>
      <c r="H34" s="223">
        <v>0</v>
      </c>
      <c r="I34" s="223">
        <v>0</v>
      </c>
      <c r="J34" s="223">
        <v>0</v>
      </c>
      <c r="K34" s="223">
        <v>0</v>
      </c>
      <c r="L34" s="223">
        <v>0</v>
      </c>
      <c r="M34" s="223">
        <v>0</v>
      </c>
      <c r="N34" s="223">
        <v>0</v>
      </c>
      <c r="O34" s="223">
        <v>0</v>
      </c>
      <c r="P34" s="223">
        <v>0</v>
      </c>
      <c r="Q34" s="223">
        <v>0</v>
      </c>
      <c r="R34" s="223">
        <v>0</v>
      </c>
      <c r="S34" s="223">
        <v>0</v>
      </c>
      <c r="T34" s="223">
        <v>0</v>
      </c>
      <c r="U34" s="223">
        <v>0</v>
      </c>
      <c r="V34" s="223">
        <v>0</v>
      </c>
      <c r="W34" s="223">
        <v>0</v>
      </c>
      <c r="X34" s="223">
        <v>0</v>
      </c>
      <c r="Y34" s="223">
        <v>0</v>
      </c>
      <c r="DA34" s="89" t="s">
        <v>504</v>
      </c>
    </row>
    <row r="35" spans="1:105" ht="12" customHeight="1" x14ac:dyDescent="0.25">
      <c r="A35" s="55" t="s">
        <v>91</v>
      </c>
      <c r="B35" s="259">
        <v>0</v>
      </c>
      <c r="C35" s="259">
        <v>0</v>
      </c>
      <c r="D35" s="259">
        <v>0</v>
      </c>
      <c r="E35" s="259">
        <v>0</v>
      </c>
      <c r="F35" s="259">
        <v>0</v>
      </c>
      <c r="G35" s="259">
        <v>0</v>
      </c>
      <c r="H35" s="259">
        <v>0</v>
      </c>
      <c r="I35" s="259">
        <v>0</v>
      </c>
      <c r="J35" s="259">
        <v>0</v>
      </c>
      <c r="K35" s="259">
        <v>0</v>
      </c>
      <c r="L35" s="259">
        <v>0</v>
      </c>
      <c r="M35" s="259">
        <v>0</v>
      </c>
      <c r="N35" s="259">
        <v>0</v>
      </c>
      <c r="O35" s="259">
        <v>0</v>
      </c>
      <c r="P35" s="259">
        <v>0</v>
      </c>
      <c r="Q35" s="259">
        <v>0</v>
      </c>
      <c r="R35" s="259">
        <v>0</v>
      </c>
      <c r="S35" s="259">
        <v>0</v>
      </c>
      <c r="T35" s="259">
        <v>0</v>
      </c>
      <c r="U35" s="259">
        <v>0</v>
      </c>
      <c r="V35" s="259">
        <v>0</v>
      </c>
      <c r="W35" s="259">
        <v>0</v>
      </c>
      <c r="X35" s="259">
        <v>0</v>
      </c>
      <c r="Y35" s="259">
        <v>0</v>
      </c>
      <c r="DA35" s="67" t="s">
        <v>505</v>
      </c>
    </row>
    <row r="36" spans="1:105" ht="12" customHeight="1" x14ac:dyDescent="0.25">
      <c r="A36" s="173" t="s">
        <v>92</v>
      </c>
      <c r="B36" s="224">
        <v>0</v>
      </c>
      <c r="C36" s="224">
        <v>0</v>
      </c>
      <c r="D36" s="224">
        <v>0</v>
      </c>
      <c r="E36" s="224">
        <v>0</v>
      </c>
      <c r="F36" s="224">
        <v>0</v>
      </c>
      <c r="G36" s="224">
        <v>0</v>
      </c>
      <c r="H36" s="224">
        <v>0</v>
      </c>
      <c r="I36" s="224">
        <v>0</v>
      </c>
      <c r="J36" s="224">
        <v>0</v>
      </c>
      <c r="K36" s="224">
        <v>0</v>
      </c>
      <c r="L36" s="224">
        <v>0</v>
      </c>
      <c r="M36" s="224">
        <v>0</v>
      </c>
      <c r="N36" s="224">
        <v>0</v>
      </c>
      <c r="O36" s="224">
        <v>0</v>
      </c>
      <c r="P36" s="224">
        <v>0</v>
      </c>
      <c r="Q36" s="224">
        <v>0</v>
      </c>
      <c r="R36" s="224">
        <v>0</v>
      </c>
      <c r="S36" s="224">
        <v>0</v>
      </c>
      <c r="T36" s="224">
        <v>0</v>
      </c>
      <c r="U36" s="224">
        <v>0</v>
      </c>
      <c r="V36" s="224">
        <v>0</v>
      </c>
      <c r="W36" s="224">
        <v>0</v>
      </c>
      <c r="X36" s="224">
        <v>0</v>
      </c>
      <c r="Y36" s="224">
        <v>0</v>
      </c>
      <c r="DA36" s="177" t="s">
        <v>506</v>
      </c>
    </row>
    <row r="37" spans="1:105" ht="12" customHeight="1" x14ac:dyDescent="0.25">
      <c r="A37" s="173" t="s">
        <v>93</v>
      </c>
      <c r="B37" s="224">
        <v>0</v>
      </c>
      <c r="C37" s="224">
        <v>0</v>
      </c>
      <c r="D37" s="224">
        <v>0</v>
      </c>
      <c r="E37" s="224">
        <v>0</v>
      </c>
      <c r="F37" s="224">
        <v>0</v>
      </c>
      <c r="G37" s="224">
        <v>0</v>
      </c>
      <c r="H37" s="224">
        <v>0</v>
      </c>
      <c r="I37" s="224">
        <v>0</v>
      </c>
      <c r="J37" s="224">
        <v>0</v>
      </c>
      <c r="K37" s="224">
        <v>0</v>
      </c>
      <c r="L37" s="224">
        <v>0</v>
      </c>
      <c r="M37" s="224">
        <v>0</v>
      </c>
      <c r="N37" s="224">
        <v>0</v>
      </c>
      <c r="O37" s="224">
        <v>0</v>
      </c>
      <c r="P37" s="224">
        <v>0</v>
      </c>
      <c r="Q37" s="224">
        <v>0</v>
      </c>
      <c r="R37" s="224">
        <v>0</v>
      </c>
      <c r="S37" s="224">
        <v>0</v>
      </c>
      <c r="T37" s="224">
        <v>0</v>
      </c>
      <c r="U37" s="224">
        <v>0</v>
      </c>
      <c r="V37" s="224">
        <v>0</v>
      </c>
      <c r="W37" s="224">
        <v>0</v>
      </c>
      <c r="X37" s="224">
        <v>0</v>
      </c>
      <c r="Y37" s="224">
        <v>0</v>
      </c>
      <c r="DA37" s="177" t="s">
        <v>507</v>
      </c>
    </row>
    <row r="38" spans="1:105" ht="12" customHeight="1" x14ac:dyDescent="0.25">
      <c r="A38" s="173" t="s">
        <v>94</v>
      </c>
      <c r="B38" s="224">
        <v>0</v>
      </c>
      <c r="C38" s="224">
        <v>0</v>
      </c>
      <c r="D38" s="224">
        <v>0</v>
      </c>
      <c r="E38" s="224">
        <v>0</v>
      </c>
      <c r="F38" s="224">
        <v>0</v>
      </c>
      <c r="G38" s="224">
        <v>0</v>
      </c>
      <c r="H38" s="224">
        <v>0</v>
      </c>
      <c r="I38" s="224">
        <v>0</v>
      </c>
      <c r="J38" s="224">
        <v>0</v>
      </c>
      <c r="K38" s="224">
        <v>0</v>
      </c>
      <c r="L38" s="224">
        <v>0</v>
      </c>
      <c r="M38" s="224">
        <v>0</v>
      </c>
      <c r="N38" s="224">
        <v>0</v>
      </c>
      <c r="O38" s="224">
        <v>0</v>
      </c>
      <c r="P38" s="224">
        <v>0</v>
      </c>
      <c r="Q38" s="224">
        <v>0</v>
      </c>
      <c r="R38" s="224">
        <v>0</v>
      </c>
      <c r="S38" s="224">
        <v>0</v>
      </c>
      <c r="T38" s="224">
        <v>0</v>
      </c>
      <c r="U38" s="224">
        <v>0</v>
      </c>
      <c r="V38" s="224">
        <v>0</v>
      </c>
      <c r="W38" s="224">
        <v>0</v>
      </c>
      <c r="X38" s="224">
        <v>0</v>
      </c>
      <c r="Y38" s="224">
        <v>0</v>
      </c>
      <c r="DA38" s="177" t="s">
        <v>508</v>
      </c>
    </row>
    <row r="39" spans="1:105" ht="12" customHeight="1" x14ac:dyDescent="0.25">
      <c r="A39" s="56" t="s">
        <v>95</v>
      </c>
      <c r="B39" s="260">
        <v>0</v>
      </c>
      <c r="C39" s="260">
        <v>0</v>
      </c>
      <c r="D39" s="260">
        <v>0</v>
      </c>
      <c r="E39" s="260">
        <v>0</v>
      </c>
      <c r="F39" s="260">
        <v>0</v>
      </c>
      <c r="G39" s="260">
        <v>0</v>
      </c>
      <c r="H39" s="260">
        <v>0</v>
      </c>
      <c r="I39" s="260">
        <v>0</v>
      </c>
      <c r="J39" s="260">
        <v>0</v>
      </c>
      <c r="K39" s="260">
        <v>0</v>
      </c>
      <c r="L39" s="260">
        <v>0</v>
      </c>
      <c r="M39" s="260">
        <v>0</v>
      </c>
      <c r="N39" s="260">
        <v>0</v>
      </c>
      <c r="O39" s="260">
        <v>0</v>
      </c>
      <c r="P39" s="260">
        <v>0</v>
      </c>
      <c r="Q39" s="260">
        <v>0</v>
      </c>
      <c r="R39" s="260">
        <v>0</v>
      </c>
      <c r="S39" s="260">
        <v>0</v>
      </c>
      <c r="T39" s="260">
        <v>0</v>
      </c>
      <c r="U39" s="260">
        <v>0</v>
      </c>
      <c r="V39" s="260">
        <v>0</v>
      </c>
      <c r="W39" s="260">
        <v>0</v>
      </c>
      <c r="X39" s="260">
        <v>0</v>
      </c>
      <c r="Y39" s="260">
        <v>0</v>
      </c>
      <c r="DA39" s="68" t="s">
        <v>509</v>
      </c>
    </row>
    <row r="40" spans="1:105" ht="12" customHeight="1" x14ac:dyDescent="0.25">
      <c r="A40" s="37" t="s">
        <v>159</v>
      </c>
      <c r="B40" s="226">
        <v>0</v>
      </c>
      <c r="C40" s="226">
        <v>0</v>
      </c>
      <c r="D40" s="226">
        <v>0</v>
      </c>
      <c r="E40" s="226">
        <v>0</v>
      </c>
      <c r="F40" s="226">
        <v>0</v>
      </c>
      <c r="G40" s="226">
        <v>0</v>
      </c>
      <c r="H40" s="226">
        <v>0</v>
      </c>
      <c r="I40" s="226">
        <v>0</v>
      </c>
      <c r="J40" s="226">
        <v>0</v>
      </c>
      <c r="K40" s="226">
        <v>0</v>
      </c>
      <c r="L40" s="226">
        <v>0</v>
      </c>
      <c r="M40" s="226">
        <v>0</v>
      </c>
      <c r="N40" s="226">
        <v>0</v>
      </c>
      <c r="O40" s="226">
        <v>0</v>
      </c>
      <c r="P40" s="226">
        <v>0</v>
      </c>
      <c r="Q40" s="226">
        <v>0</v>
      </c>
      <c r="R40" s="226">
        <v>0</v>
      </c>
      <c r="S40" s="226">
        <v>0</v>
      </c>
      <c r="T40" s="226">
        <v>0</v>
      </c>
      <c r="U40" s="226">
        <v>0</v>
      </c>
      <c r="V40" s="226">
        <v>0</v>
      </c>
      <c r="W40" s="226">
        <v>0</v>
      </c>
      <c r="X40" s="226">
        <v>0</v>
      </c>
      <c r="Y40" s="226">
        <v>0</v>
      </c>
      <c r="DA40" s="69" t="s">
        <v>510</v>
      </c>
    </row>
    <row r="41" spans="1:105" ht="12" customHeight="1" x14ac:dyDescent="0.25">
      <c r="A41" s="37" t="s">
        <v>35</v>
      </c>
      <c r="B41" s="226">
        <v>0</v>
      </c>
      <c r="C41" s="226">
        <v>0</v>
      </c>
      <c r="D41" s="226">
        <v>0</v>
      </c>
      <c r="E41" s="226">
        <v>0</v>
      </c>
      <c r="F41" s="226">
        <v>0</v>
      </c>
      <c r="G41" s="226">
        <v>0</v>
      </c>
      <c r="H41" s="226">
        <v>0</v>
      </c>
      <c r="I41" s="226">
        <v>0</v>
      </c>
      <c r="J41" s="226">
        <v>0</v>
      </c>
      <c r="K41" s="226">
        <v>0</v>
      </c>
      <c r="L41" s="226">
        <v>0</v>
      </c>
      <c r="M41" s="226">
        <v>0</v>
      </c>
      <c r="N41" s="226">
        <v>0</v>
      </c>
      <c r="O41" s="226">
        <v>0</v>
      </c>
      <c r="P41" s="226">
        <v>0</v>
      </c>
      <c r="Q41" s="226">
        <v>0</v>
      </c>
      <c r="R41" s="226">
        <v>0</v>
      </c>
      <c r="S41" s="226">
        <v>0</v>
      </c>
      <c r="T41" s="226">
        <v>0</v>
      </c>
      <c r="U41" s="226">
        <v>0</v>
      </c>
      <c r="V41" s="226">
        <v>0</v>
      </c>
      <c r="W41" s="226">
        <v>0</v>
      </c>
      <c r="X41" s="226">
        <v>0</v>
      </c>
      <c r="Y41" s="226">
        <v>0</v>
      </c>
      <c r="DA41" s="69" t="s">
        <v>511</v>
      </c>
    </row>
    <row r="42" spans="1:105" ht="12" customHeight="1" x14ac:dyDescent="0.25">
      <c r="A42" s="37" t="s">
        <v>96</v>
      </c>
      <c r="B42" s="226">
        <v>0</v>
      </c>
      <c r="C42" s="226">
        <v>0</v>
      </c>
      <c r="D42" s="226">
        <v>0</v>
      </c>
      <c r="E42" s="226">
        <v>0</v>
      </c>
      <c r="F42" s="226">
        <v>0</v>
      </c>
      <c r="G42" s="226">
        <v>0</v>
      </c>
      <c r="H42" s="226">
        <v>0</v>
      </c>
      <c r="I42" s="226">
        <v>0</v>
      </c>
      <c r="J42" s="226">
        <v>0</v>
      </c>
      <c r="K42" s="226">
        <v>0</v>
      </c>
      <c r="L42" s="226">
        <v>0</v>
      </c>
      <c r="M42" s="226">
        <v>0</v>
      </c>
      <c r="N42" s="226">
        <v>0</v>
      </c>
      <c r="O42" s="226">
        <v>0</v>
      </c>
      <c r="P42" s="226">
        <v>0</v>
      </c>
      <c r="Q42" s="226">
        <v>0</v>
      </c>
      <c r="R42" s="226">
        <v>0</v>
      </c>
      <c r="S42" s="226">
        <v>0</v>
      </c>
      <c r="T42" s="226">
        <v>0</v>
      </c>
      <c r="U42" s="226">
        <v>0</v>
      </c>
      <c r="V42" s="226">
        <v>0</v>
      </c>
      <c r="W42" s="226">
        <v>0</v>
      </c>
      <c r="X42" s="226">
        <v>0</v>
      </c>
      <c r="Y42" s="226">
        <v>0</v>
      </c>
      <c r="DA42" s="69" t="s">
        <v>512</v>
      </c>
    </row>
    <row r="43" spans="1:105" ht="12" customHeight="1" x14ac:dyDescent="0.25">
      <c r="A43" s="37" t="s">
        <v>78</v>
      </c>
      <c r="B43" s="226">
        <v>0</v>
      </c>
      <c r="C43" s="226">
        <v>0</v>
      </c>
      <c r="D43" s="226">
        <v>0</v>
      </c>
      <c r="E43" s="226">
        <v>0</v>
      </c>
      <c r="F43" s="226">
        <v>0</v>
      </c>
      <c r="G43" s="226">
        <v>0</v>
      </c>
      <c r="H43" s="226">
        <v>0</v>
      </c>
      <c r="I43" s="226">
        <v>0</v>
      </c>
      <c r="J43" s="226">
        <v>0</v>
      </c>
      <c r="K43" s="226">
        <v>0</v>
      </c>
      <c r="L43" s="226">
        <v>0</v>
      </c>
      <c r="M43" s="226">
        <v>0</v>
      </c>
      <c r="N43" s="226">
        <v>0</v>
      </c>
      <c r="O43" s="226">
        <v>0</v>
      </c>
      <c r="P43" s="226">
        <v>0</v>
      </c>
      <c r="Q43" s="226">
        <v>0</v>
      </c>
      <c r="R43" s="226">
        <v>0</v>
      </c>
      <c r="S43" s="226">
        <v>0</v>
      </c>
      <c r="T43" s="226">
        <v>0</v>
      </c>
      <c r="U43" s="226">
        <v>0</v>
      </c>
      <c r="V43" s="226">
        <v>0</v>
      </c>
      <c r="W43" s="226">
        <v>0</v>
      </c>
      <c r="X43" s="226">
        <v>0</v>
      </c>
      <c r="Y43" s="226">
        <v>0</v>
      </c>
      <c r="DA43" s="69" t="s">
        <v>513</v>
      </c>
    </row>
    <row r="44" spans="1:105" ht="12" customHeight="1" x14ac:dyDescent="0.25">
      <c r="A44" s="37" t="s">
        <v>40</v>
      </c>
      <c r="B44" s="226">
        <v>0</v>
      </c>
      <c r="C44" s="226">
        <v>0</v>
      </c>
      <c r="D44" s="226">
        <v>0</v>
      </c>
      <c r="E44" s="226">
        <v>0</v>
      </c>
      <c r="F44" s="226">
        <v>0</v>
      </c>
      <c r="G44" s="226">
        <v>0</v>
      </c>
      <c r="H44" s="226">
        <v>0</v>
      </c>
      <c r="I44" s="226">
        <v>0</v>
      </c>
      <c r="J44" s="226">
        <v>0</v>
      </c>
      <c r="K44" s="226">
        <v>0</v>
      </c>
      <c r="L44" s="226">
        <v>0</v>
      </c>
      <c r="M44" s="226">
        <v>0</v>
      </c>
      <c r="N44" s="226">
        <v>0</v>
      </c>
      <c r="O44" s="226">
        <v>0</v>
      </c>
      <c r="P44" s="226">
        <v>0</v>
      </c>
      <c r="Q44" s="226">
        <v>0</v>
      </c>
      <c r="R44" s="226">
        <v>0</v>
      </c>
      <c r="S44" s="226">
        <v>0</v>
      </c>
      <c r="T44" s="226">
        <v>0</v>
      </c>
      <c r="U44" s="226">
        <v>0</v>
      </c>
      <c r="V44" s="226">
        <v>0</v>
      </c>
      <c r="W44" s="226">
        <v>0</v>
      </c>
      <c r="X44" s="226">
        <v>0</v>
      </c>
      <c r="Y44" s="226">
        <v>0</v>
      </c>
      <c r="DA44" s="69" t="s">
        <v>514</v>
      </c>
    </row>
    <row r="45" spans="1:105" ht="12" customHeight="1" x14ac:dyDescent="0.25">
      <c r="A45" s="57" t="s">
        <v>515</v>
      </c>
      <c r="B45" s="261">
        <v>0</v>
      </c>
      <c r="C45" s="261">
        <v>0</v>
      </c>
      <c r="D45" s="261">
        <v>0</v>
      </c>
      <c r="E45" s="261">
        <v>0</v>
      </c>
      <c r="F45" s="261">
        <v>0</v>
      </c>
      <c r="G45" s="261">
        <v>0</v>
      </c>
      <c r="H45" s="261">
        <v>0</v>
      </c>
      <c r="I45" s="261">
        <v>0</v>
      </c>
      <c r="J45" s="261">
        <v>0</v>
      </c>
      <c r="K45" s="261">
        <v>0</v>
      </c>
      <c r="L45" s="261">
        <v>0</v>
      </c>
      <c r="M45" s="261">
        <v>0</v>
      </c>
      <c r="N45" s="261">
        <v>0</v>
      </c>
      <c r="O45" s="261">
        <v>0</v>
      </c>
      <c r="P45" s="261">
        <v>0</v>
      </c>
      <c r="Q45" s="261">
        <v>0</v>
      </c>
      <c r="R45" s="261">
        <v>0</v>
      </c>
      <c r="S45" s="261">
        <v>0</v>
      </c>
      <c r="T45" s="261">
        <v>0</v>
      </c>
      <c r="U45" s="261">
        <v>0</v>
      </c>
      <c r="V45" s="261">
        <v>0</v>
      </c>
      <c r="W45" s="261">
        <v>0</v>
      </c>
      <c r="X45" s="261">
        <v>0</v>
      </c>
      <c r="Y45" s="261">
        <v>0</v>
      </c>
      <c r="DA45" s="70" t="s">
        <v>516</v>
      </c>
    </row>
    <row r="46" spans="1:105" ht="12" customHeight="1" x14ac:dyDescent="0.25">
      <c r="A46" s="57" t="s">
        <v>517</v>
      </c>
      <c r="B46" s="294">
        <v>0</v>
      </c>
      <c r="C46" s="294">
        <v>0</v>
      </c>
      <c r="D46" s="294">
        <v>0</v>
      </c>
      <c r="E46" s="294">
        <v>0</v>
      </c>
      <c r="F46" s="294">
        <v>0</v>
      </c>
      <c r="G46" s="294">
        <v>0</v>
      </c>
      <c r="H46" s="294">
        <v>0</v>
      </c>
      <c r="I46" s="294">
        <v>0</v>
      </c>
      <c r="J46" s="294">
        <v>0</v>
      </c>
      <c r="K46" s="294">
        <v>0</v>
      </c>
      <c r="L46" s="294">
        <v>0</v>
      </c>
      <c r="M46" s="294">
        <v>0</v>
      </c>
      <c r="N46" s="294">
        <v>0</v>
      </c>
      <c r="O46" s="294">
        <v>0</v>
      </c>
      <c r="P46" s="294">
        <v>0</v>
      </c>
      <c r="Q46" s="294">
        <v>0</v>
      </c>
      <c r="R46" s="294">
        <v>0</v>
      </c>
      <c r="S46" s="294">
        <v>0</v>
      </c>
      <c r="T46" s="294">
        <v>0</v>
      </c>
      <c r="U46" s="294">
        <v>0</v>
      </c>
      <c r="V46" s="294">
        <v>0</v>
      </c>
      <c r="W46" s="294">
        <v>0</v>
      </c>
      <c r="X46" s="294">
        <v>0</v>
      </c>
      <c r="Y46" s="294">
        <v>0</v>
      </c>
      <c r="DA46" s="70" t="s">
        <v>518</v>
      </c>
    </row>
    <row r="47" spans="1:105" ht="12" customHeight="1" x14ac:dyDescent="0.25">
      <c r="A47" s="60" t="s">
        <v>519</v>
      </c>
      <c r="B47" s="262">
        <v>0</v>
      </c>
      <c r="C47" s="262">
        <v>0</v>
      </c>
      <c r="D47" s="262">
        <v>0</v>
      </c>
      <c r="E47" s="262">
        <v>0</v>
      </c>
      <c r="F47" s="262">
        <v>0</v>
      </c>
      <c r="G47" s="262">
        <v>0</v>
      </c>
      <c r="H47" s="262">
        <v>0</v>
      </c>
      <c r="I47" s="262">
        <v>0</v>
      </c>
      <c r="J47" s="262">
        <v>0</v>
      </c>
      <c r="K47" s="262">
        <v>0</v>
      </c>
      <c r="L47" s="262">
        <v>0</v>
      </c>
      <c r="M47" s="262">
        <v>0</v>
      </c>
      <c r="N47" s="262">
        <v>0</v>
      </c>
      <c r="O47" s="262">
        <v>0</v>
      </c>
      <c r="P47" s="262">
        <v>0</v>
      </c>
      <c r="Q47" s="262">
        <v>0</v>
      </c>
      <c r="R47" s="262">
        <v>0</v>
      </c>
      <c r="S47" s="262">
        <v>0</v>
      </c>
      <c r="T47" s="262">
        <v>0</v>
      </c>
      <c r="U47" s="262">
        <v>0</v>
      </c>
      <c r="V47" s="262">
        <v>0</v>
      </c>
      <c r="W47" s="262">
        <v>0</v>
      </c>
      <c r="X47" s="262">
        <v>0</v>
      </c>
      <c r="Y47" s="262">
        <v>0</v>
      </c>
      <c r="DA47" s="72" t="s">
        <v>520</v>
      </c>
    </row>
    <row r="48" spans="1:105" ht="12" customHeight="1" x14ac:dyDescent="0.25">
      <c r="A48" s="59" t="s">
        <v>31</v>
      </c>
      <c r="B48" s="297">
        <v>0</v>
      </c>
      <c r="C48" s="297">
        <v>0</v>
      </c>
      <c r="D48" s="297">
        <v>0</v>
      </c>
      <c r="E48" s="297">
        <v>0</v>
      </c>
      <c r="F48" s="297">
        <v>0</v>
      </c>
      <c r="G48" s="297">
        <v>0</v>
      </c>
      <c r="H48" s="297">
        <v>0</v>
      </c>
      <c r="I48" s="297">
        <v>0</v>
      </c>
      <c r="J48" s="297">
        <v>0</v>
      </c>
      <c r="K48" s="297">
        <v>0</v>
      </c>
      <c r="L48" s="297">
        <v>0</v>
      </c>
      <c r="M48" s="297">
        <v>0</v>
      </c>
      <c r="N48" s="297">
        <v>0</v>
      </c>
      <c r="O48" s="297">
        <v>0</v>
      </c>
      <c r="P48" s="297">
        <v>0</v>
      </c>
      <c r="Q48" s="297">
        <v>0</v>
      </c>
      <c r="R48" s="297">
        <v>0</v>
      </c>
      <c r="S48" s="297">
        <v>0</v>
      </c>
      <c r="T48" s="297">
        <v>0</v>
      </c>
      <c r="U48" s="297">
        <v>0</v>
      </c>
      <c r="V48" s="297">
        <v>0</v>
      </c>
      <c r="W48" s="297">
        <v>0</v>
      </c>
      <c r="X48" s="297">
        <v>0</v>
      </c>
      <c r="Y48" s="297">
        <v>0</v>
      </c>
      <c r="DA48" s="71" t="s">
        <v>521</v>
      </c>
    </row>
    <row r="49" spans="1:105" ht="12" customHeight="1" x14ac:dyDescent="0.25">
      <c r="A49" s="59" t="s">
        <v>159</v>
      </c>
      <c r="B49" s="297">
        <v>0</v>
      </c>
      <c r="C49" s="297">
        <v>0</v>
      </c>
      <c r="D49" s="297">
        <v>0</v>
      </c>
      <c r="E49" s="297">
        <v>0</v>
      </c>
      <c r="F49" s="297">
        <v>0</v>
      </c>
      <c r="G49" s="297">
        <v>0</v>
      </c>
      <c r="H49" s="297">
        <v>0</v>
      </c>
      <c r="I49" s="297">
        <v>0</v>
      </c>
      <c r="J49" s="297">
        <v>0</v>
      </c>
      <c r="K49" s="297">
        <v>0</v>
      </c>
      <c r="L49" s="297">
        <v>0</v>
      </c>
      <c r="M49" s="297">
        <v>0</v>
      </c>
      <c r="N49" s="297">
        <v>0</v>
      </c>
      <c r="O49" s="297">
        <v>0</v>
      </c>
      <c r="P49" s="297">
        <v>0</v>
      </c>
      <c r="Q49" s="297">
        <v>0</v>
      </c>
      <c r="R49" s="297">
        <v>0</v>
      </c>
      <c r="S49" s="297">
        <v>0</v>
      </c>
      <c r="T49" s="297">
        <v>0</v>
      </c>
      <c r="U49" s="297">
        <v>0</v>
      </c>
      <c r="V49" s="297">
        <v>0</v>
      </c>
      <c r="W49" s="297">
        <v>0</v>
      </c>
      <c r="X49" s="297">
        <v>0</v>
      </c>
      <c r="Y49" s="297">
        <v>0</v>
      </c>
      <c r="DA49" s="71" t="s">
        <v>522</v>
      </c>
    </row>
    <row r="50" spans="1:105" ht="12" customHeight="1" x14ac:dyDescent="0.25">
      <c r="A50" s="59" t="s">
        <v>32</v>
      </c>
      <c r="B50" s="297">
        <v>0</v>
      </c>
      <c r="C50" s="297">
        <v>0</v>
      </c>
      <c r="D50" s="297">
        <v>0</v>
      </c>
      <c r="E50" s="297">
        <v>0</v>
      </c>
      <c r="F50" s="297">
        <v>0</v>
      </c>
      <c r="G50" s="297">
        <v>0</v>
      </c>
      <c r="H50" s="297">
        <v>0</v>
      </c>
      <c r="I50" s="297">
        <v>0</v>
      </c>
      <c r="J50" s="297">
        <v>0</v>
      </c>
      <c r="K50" s="297">
        <v>0</v>
      </c>
      <c r="L50" s="297">
        <v>0</v>
      </c>
      <c r="M50" s="297">
        <v>0</v>
      </c>
      <c r="N50" s="297">
        <v>0</v>
      </c>
      <c r="O50" s="297">
        <v>0</v>
      </c>
      <c r="P50" s="297">
        <v>0</v>
      </c>
      <c r="Q50" s="297">
        <v>0</v>
      </c>
      <c r="R50" s="297">
        <v>0</v>
      </c>
      <c r="S50" s="297">
        <v>0</v>
      </c>
      <c r="T50" s="297">
        <v>0</v>
      </c>
      <c r="U50" s="297">
        <v>0</v>
      </c>
      <c r="V50" s="297">
        <v>0</v>
      </c>
      <c r="W50" s="297">
        <v>0</v>
      </c>
      <c r="X50" s="297">
        <v>0</v>
      </c>
      <c r="Y50" s="297">
        <v>0</v>
      </c>
      <c r="DA50" s="71" t="s">
        <v>523</v>
      </c>
    </row>
    <row r="51" spans="1:105" ht="12" customHeight="1" x14ac:dyDescent="0.25">
      <c r="A51" s="59" t="s">
        <v>35</v>
      </c>
      <c r="B51" s="297">
        <v>0</v>
      </c>
      <c r="C51" s="297">
        <v>0</v>
      </c>
      <c r="D51" s="297">
        <v>0</v>
      </c>
      <c r="E51" s="297">
        <v>0</v>
      </c>
      <c r="F51" s="297">
        <v>0</v>
      </c>
      <c r="G51" s="297">
        <v>0</v>
      </c>
      <c r="H51" s="297">
        <v>0</v>
      </c>
      <c r="I51" s="297">
        <v>0</v>
      </c>
      <c r="J51" s="297">
        <v>0</v>
      </c>
      <c r="K51" s="297">
        <v>0</v>
      </c>
      <c r="L51" s="297">
        <v>0</v>
      </c>
      <c r="M51" s="297">
        <v>0</v>
      </c>
      <c r="N51" s="297">
        <v>0</v>
      </c>
      <c r="O51" s="297">
        <v>0</v>
      </c>
      <c r="P51" s="297">
        <v>0</v>
      </c>
      <c r="Q51" s="297">
        <v>0</v>
      </c>
      <c r="R51" s="297">
        <v>0</v>
      </c>
      <c r="S51" s="297">
        <v>0</v>
      </c>
      <c r="T51" s="297">
        <v>0</v>
      </c>
      <c r="U51" s="297">
        <v>0</v>
      </c>
      <c r="V51" s="297">
        <v>0</v>
      </c>
      <c r="W51" s="297">
        <v>0</v>
      </c>
      <c r="X51" s="297">
        <v>0</v>
      </c>
      <c r="Y51" s="297">
        <v>0</v>
      </c>
      <c r="DA51" s="71" t="s">
        <v>524</v>
      </c>
    </row>
    <row r="52" spans="1:105" ht="12" customHeight="1" x14ac:dyDescent="0.25">
      <c r="A52" s="60" t="s">
        <v>525</v>
      </c>
      <c r="B52" s="262">
        <v>0</v>
      </c>
      <c r="C52" s="262">
        <v>0</v>
      </c>
      <c r="D52" s="262">
        <v>0</v>
      </c>
      <c r="E52" s="262">
        <v>0</v>
      </c>
      <c r="F52" s="262">
        <v>0</v>
      </c>
      <c r="G52" s="262">
        <v>0</v>
      </c>
      <c r="H52" s="262">
        <v>0</v>
      </c>
      <c r="I52" s="262">
        <v>0</v>
      </c>
      <c r="J52" s="262">
        <v>0</v>
      </c>
      <c r="K52" s="262">
        <v>0</v>
      </c>
      <c r="L52" s="262">
        <v>0</v>
      </c>
      <c r="M52" s="262">
        <v>0</v>
      </c>
      <c r="N52" s="262">
        <v>0</v>
      </c>
      <c r="O52" s="262">
        <v>0</v>
      </c>
      <c r="P52" s="262">
        <v>0</v>
      </c>
      <c r="Q52" s="262">
        <v>0</v>
      </c>
      <c r="R52" s="262">
        <v>0</v>
      </c>
      <c r="S52" s="262">
        <v>0</v>
      </c>
      <c r="T52" s="262">
        <v>0</v>
      </c>
      <c r="U52" s="262">
        <v>0</v>
      </c>
      <c r="V52" s="262">
        <v>0</v>
      </c>
      <c r="W52" s="262">
        <v>0</v>
      </c>
      <c r="X52" s="262">
        <v>0</v>
      </c>
      <c r="Y52" s="262">
        <v>0</v>
      </c>
      <c r="DA52" s="72" t="s">
        <v>526</v>
      </c>
    </row>
    <row r="53" spans="1:105" ht="12" customHeight="1" x14ac:dyDescent="0.25">
      <c r="A53" s="57" t="s">
        <v>527</v>
      </c>
      <c r="B53" s="294">
        <f t="shared" ref="B53:Y53" si="0">B54+B58+B69</f>
        <v>0</v>
      </c>
      <c r="C53" s="294">
        <f t="shared" si="0"/>
        <v>0</v>
      </c>
      <c r="D53" s="294">
        <f t="shared" si="0"/>
        <v>0</v>
      </c>
      <c r="E53" s="294">
        <f t="shared" si="0"/>
        <v>0</v>
      </c>
      <c r="F53" s="294">
        <f t="shared" si="0"/>
        <v>0</v>
      </c>
      <c r="G53" s="294">
        <f t="shared" si="0"/>
        <v>0</v>
      </c>
      <c r="H53" s="294">
        <f t="shared" si="0"/>
        <v>0</v>
      </c>
      <c r="I53" s="294">
        <f t="shared" si="0"/>
        <v>0</v>
      </c>
      <c r="J53" s="294">
        <f t="shared" si="0"/>
        <v>0</v>
      </c>
      <c r="K53" s="294">
        <f t="shared" si="0"/>
        <v>0</v>
      </c>
      <c r="L53" s="294">
        <f t="shared" si="0"/>
        <v>0</v>
      </c>
      <c r="M53" s="294">
        <f t="shared" si="0"/>
        <v>0</v>
      </c>
      <c r="N53" s="294">
        <f t="shared" si="0"/>
        <v>0</v>
      </c>
      <c r="O53" s="294">
        <f t="shared" si="0"/>
        <v>0</v>
      </c>
      <c r="P53" s="294">
        <f t="shared" si="0"/>
        <v>0</v>
      </c>
      <c r="Q53" s="294">
        <f t="shared" si="0"/>
        <v>0</v>
      </c>
      <c r="R53" s="294">
        <f t="shared" si="0"/>
        <v>0</v>
      </c>
      <c r="S53" s="294">
        <f t="shared" si="0"/>
        <v>0</v>
      </c>
      <c r="T53" s="294">
        <f t="shared" si="0"/>
        <v>0</v>
      </c>
      <c r="U53" s="294">
        <f t="shared" si="0"/>
        <v>0</v>
      </c>
      <c r="V53" s="294">
        <f t="shared" si="0"/>
        <v>0</v>
      </c>
      <c r="W53" s="294">
        <f t="shared" si="0"/>
        <v>0</v>
      </c>
      <c r="X53" s="294">
        <f t="shared" si="0"/>
        <v>0</v>
      </c>
      <c r="Y53" s="294">
        <f t="shared" si="0"/>
        <v>0</v>
      </c>
      <c r="DA53" s="70"/>
    </row>
    <row r="54" spans="1:105" ht="12" customHeight="1" x14ac:dyDescent="0.25">
      <c r="A54" s="60" t="s">
        <v>528</v>
      </c>
      <c r="B54" s="262">
        <v>0</v>
      </c>
      <c r="C54" s="262">
        <v>0</v>
      </c>
      <c r="D54" s="262">
        <v>0</v>
      </c>
      <c r="E54" s="262">
        <v>0</v>
      </c>
      <c r="F54" s="262">
        <v>0</v>
      </c>
      <c r="G54" s="262">
        <v>0</v>
      </c>
      <c r="H54" s="262">
        <v>0</v>
      </c>
      <c r="I54" s="262">
        <v>0</v>
      </c>
      <c r="J54" s="262">
        <v>0</v>
      </c>
      <c r="K54" s="262">
        <v>0</v>
      </c>
      <c r="L54" s="262">
        <v>0</v>
      </c>
      <c r="M54" s="262">
        <v>0</v>
      </c>
      <c r="N54" s="262">
        <v>0</v>
      </c>
      <c r="O54" s="262">
        <v>0</v>
      </c>
      <c r="P54" s="262">
        <v>0</v>
      </c>
      <c r="Q54" s="262">
        <v>0</v>
      </c>
      <c r="R54" s="262">
        <v>0</v>
      </c>
      <c r="S54" s="262">
        <v>0</v>
      </c>
      <c r="T54" s="262">
        <v>0</v>
      </c>
      <c r="U54" s="262">
        <v>0</v>
      </c>
      <c r="V54" s="262">
        <v>0</v>
      </c>
      <c r="W54" s="262">
        <v>0</v>
      </c>
      <c r="X54" s="262">
        <v>0</v>
      </c>
      <c r="Y54" s="262">
        <v>0</v>
      </c>
      <c r="DA54" s="72" t="s">
        <v>529</v>
      </c>
    </row>
    <row r="55" spans="1:105" ht="12" customHeight="1" x14ac:dyDescent="0.25">
      <c r="A55" s="59" t="s">
        <v>31</v>
      </c>
      <c r="B55" s="230">
        <v>0</v>
      </c>
      <c r="C55" s="230">
        <v>0</v>
      </c>
      <c r="D55" s="230">
        <v>0</v>
      </c>
      <c r="E55" s="230">
        <v>0</v>
      </c>
      <c r="F55" s="230">
        <v>0</v>
      </c>
      <c r="G55" s="230">
        <v>0</v>
      </c>
      <c r="H55" s="230">
        <v>0</v>
      </c>
      <c r="I55" s="230">
        <v>0</v>
      </c>
      <c r="J55" s="230">
        <v>0</v>
      </c>
      <c r="K55" s="230">
        <v>0</v>
      </c>
      <c r="L55" s="230">
        <v>0</v>
      </c>
      <c r="M55" s="230">
        <v>0</v>
      </c>
      <c r="N55" s="230">
        <v>0</v>
      </c>
      <c r="O55" s="230">
        <v>0</v>
      </c>
      <c r="P55" s="230">
        <v>0</v>
      </c>
      <c r="Q55" s="230">
        <v>0</v>
      </c>
      <c r="R55" s="230">
        <v>0</v>
      </c>
      <c r="S55" s="230">
        <v>0</v>
      </c>
      <c r="T55" s="230">
        <v>0</v>
      </c>
      <c r="U55" s="230">
        <v>0</v>
      </c>
      <c r="V55" s="230">
        <v>0</v>
      </c>
      <c r="W55" s="230">
        <v>0</v>
      </c>
      <c r="X55" s="230">
        <v>0</v>
      </c>
      <c r="Y55" s="230">
        <v>0</v>
      </c>
      <c r="DA55" s="71" t="s">
        <v>530</v>
      </c>
    </row>
    <row r="56" spans="1:105" ht="12" customHeight="1" x14ac:dyDescent="0.25">
      <c r="A56" s="59" t="s">
        <v>159</v>
      </c>
      <c r="B56" s="230">
        <v>0</v>
      </c>
      <c r="C56" s="230">
        <v>0</v>
      </c>
      <c r="D56" s="230">
        <v>0</v>
      </c>
      <c r="E56" s="230">
        <v>0</v>
      </c>
      <c r="F56" s="230">
        <v>0</v>
      </c>
      <c r="G56" s="230">
        <v>0</v>
      </c>
      <c r="H56" s="230">
        <v>0</v>
      </c>
      <c r="I56" s="230">
        <v>0</v>
      </c>
      <c r="J56" s="230">
        <v>0</v>
      </c>
      <c r="K56" s="230">
        <v>0</v>
      </c>
      <c r="L56" s="230">
        <v>0</v>
      </c>
      <c r="M56" s="230">
        <v>0</v>
      </c>
      <c r="N56" s="230">
        <v>0</v>
      </c>
      <c r="O56" s="230">
        <v>0</v>
      </c>
      <c r="P56" s="230">
        <v>0</v>
      </c>
      <c r="Q56" s="230">
        <v>0</v>
      </c>
      <c r="R56" s="230">
        <v>0</v>
      </c>
      <c r="S56" s="230">
        <v>0</v>
      </c>
      <c r="T56" s="230">
        <v>0</v>
      </c>
      <c r="U56" s="230">
        <v>0</v>
      </c>
      <c r="V56" s="230">
        <v>0</v>
      </c>
      <c r="W56" s="230">
        <v>0</v>
      </c>
      <c r="X56" s="230">
        <v>0</v>
      </c>
      <c r="Y56" s="230">
        <v>0</v>
      </c>
      <c r="DA56" s="71" t="s">
        <v>531</v>
      </c>
    </row>
    <row r="57" spans="1:105" ht="12" customHeight="1" x14ac:dyDescent="0.25">
      <c r="A57" s="59" t="s">
        <v>35</v>
      </c>
      <c r="B57" s="230">
        <v>0</v>
      </c>
      <c r="C57" s="230">
        <v>0</v>
      </c>
      <c r="D57" s="230">
        <v>0</v>
      </c>
      <c r="E57" s="230">
        <v>0</v>
      </c>
      <c r="F57" s="230">
        <v>0</v>
      </c>
      <c r="G57" s="230">
        <v>0</v>
      </c>
      <c r="H57" s="230">
        <v>0</v>
      </c>
      <c r="I57" s="230">
        <v>0</v>
      </c>
      <c r="J57" s="230">
        <v>0</v>
      </c>
      <c r="K57" s="230">
        <v>0</v>
      </c>
      <c r="L57" s="230">
        <v>0</v>
      </c>
      <c r="M57" s="230">
        <v>0</v>
      </c>
      <c r="N57" s="230">
        <v>0</v>
      </c>
      <c r="O57" s="230">
        <v>0</v>
      </c>
      <c r="P57" s="230">
        <v>0</v>
      </c>
      <c r="Q57" s="230">
        <v>0</v>
      </c>
      <c r="R57" s="230">
        <v>0</v>
      </c>
      <c r="S57" s="230">
        <v>0</v>
      </c>
      <c r="T57" s="230">
        <v>0</v>
      </c>
      <c r="U57" s="230">
        <v>0</v>
      </c>
      <c r="V57" s="230">
        <v>0</v>
      </c>
      <c r="W57" s="230">
        <v>0</v>
      </c>
      <c r="X57" s="230">
        <v>0</v>
      </c>
      <c r="Y57" s="230">
        <v>0</v>
      </c>
      <c r="DA57" s="71" t="s">
        <v>532</v>
      </c>
    </row>
    <row r="58" spans="1:105" ht="12" customHeight="1" x14ac:dyDescent="0.25">
      <c r="A58" s="60" t="s">
        <v>533</v>
      </c>
      <c r="B58" s="262">
        <v>0</v>
      </c>
      <c r="C58" s="262">
        <v>0</v>
      </c>
      <c r="D58" s="262">
        <v>0</v>
      </c>
      <c r="E58" s="262">
        <v>0</v>
      </c>
      <c r="F58" s="262">
        <v>0</v>
      </c>
      <c r="G58" s="262">
        <v>0</v>
      </c>
      <c r="H58" s="262">
        <v>0</v>
      </c>
      <c r="I58" s="262">
        <v>0</v>
      </c>
      <c r="J58" s="262">
        <v>0</v>
      </c>
      <c r="K58" s="262">
        <v>0</v>
      </c>
      <c r="L58" s="262">
        <v>0</v>
      </c>
      <c r="M58" s="262">
        <v>0</v>
      </c>
      <c r="N58" s="262">
        <v>0</v>
      </c>
      <c r="O58" s="262">
        <v>0</v>
      </c>
      <c r="P58" s="262">
        <v>0</v>
      </c>
      <c r="Q58" s="262">
        <v>0</v>
      </c>
      <c r="R58" s="262">
        <v>0</v>
      </c>
      <c r="S58" s="262">
        <v>0</v>
      </c>
      <c r="T58" s="262">
        <v>0</v>
      </c>
      <c r="U58" s="262">
        <v>0</v>
      </c>
      <c r="V58" s="262">
        <v>0</v>
      </c>
      <c r="W58" s="262">
        <v>0</v>
      </c>
      <c r="X58" s="262">
        <v>0</v>
      </c>
      <c r="Y58" s="262">
        <v>0</v>
      </c>
      <c r="DA58" s="72" t="s">
        <v>534</v>
      </c>
    </row>
    <row r="59" spans="1:105" ht="12" customHeight="1" x14ac:dyDescent="0.25">
      <c r="A59" s="64" t="s">
        <v>28</v>
      </c>
      <c r="B59" s="229">
        <v>0</v>
      </c>
      <c r="C59" s="229">
        <v>0</v>
      </c>
      <c r="D59" s="229">
        <v>0</v>
      </c>
      <c r="E59" s="229">
        <v>0</v>
      </c>
      <c r="F59" s="229">
        <v>0</v>
      </c>
      <c r="G59" s="229">
        <v>0</v>
      </c>
      <c r="H59" s="229">
        <v>0</v>
      </c>
      <c r="I59" s="229">
        <v>0</v>
      </c>
      <c r="J59" s="229">
        <v>0</v>
      </c>
      <c r="K59" s="229">
        <v>0</v>
      </c>
      <c r="L59" s="229">
        <v>0</v>
      </c>
      <c r="M59" s="229">
        <v>0</v>
      </c>
      <c r="N59" s="229">
        <v>0</v>
      </c>
      <c r="O59" s="229">
        <v>0</v>
      </c>
      <c r="P59" s="229">
        <v>0</v>
      </c>
      <c r="Q59" s="229">
        <v>0</v>
      </c>
      <c r="R59" s="229">
        <v>0</v>
      </c>
      <c r="S59" s="229">
        <v>0</v>
      </c>
      <c r="T59" s="229">
        <v>0</v>
      </c>
      <c r="U59" s="229">
        <v>0</v>
      </c>
      <c r="V59" s="229">
        <v>0</v>
      </c>
      <c r="W59" s="229">
        <v>0</v>
      </c>
      <c r="X59" s="229">
        <v>0</v>
      </c>
      <c r="Y59" s="229">
        <v>0</v>
      </c>
      <c r="DA59" s="73" t="s">
        <v>535</v>
      </c>
    </row>
    <row r="60" spans="1:105" ht="12" customHeight="1" x14ac:dyDescent="0.25">
      <c r="A60" s="64" t="s">
        <v>30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DA60" s="73" t="s">
        <v>536</v>
      </c>
    </row>
    <row r="61" spans="1:105" ht="12" customHeight="1" x14ac:dyDescent="0.25">
      <c r="A61" s="64" t="s">
        <v>31</v>
      </c>
      <c r="B61" s="229">
        <v>0</v>
      </c>
      <c r="C61" s="229">
        <v>0</v>
      </c>
      <c r="D61" s="229">
        <v>0</v>
      </c>
      <c r="E61" s="229">
        <v>0</v>
      </c>
      <c r="F61" s="229">
        <v>0</v>
      </c>
      <c r="G61" s="229">
        <v>0</v>
      </c>
      <c r="H61" s="229">
        <v>0</v>
      </c>
      <c r="I61" s="229">
        <v>0</v>
      </c>
      <c r="J61" s="229">
        <v>0</v>
      </c>
      <c r="K61" s="229">
        <v>0</v>
      </c>
      <c r="L61" s="229">
        <v>0</v>
      </c>
      <c r="M61" s="229">
        <v>0</v>
      </c>
      <c r="N61" s="229">
        <v>0</v>
      </c>
      <c r="O61" s="229">
        <v>0</v>
      </c>
      <c r="P61" s="229">
        <v>0</v>
      </c>
      <c r="Q61" s="229">
        <v>0</v>
      </c>
      <c r="R61" s="229">
        <v>0</v>
      </c>
      <c r="S61" s="229">
        <v>0</v>
      </c>
      <c r="T61" s="229">
        <v>0</v>
      </c>
      <c r="U61" s="229">
        <v>0</v>
      </c>
      <c r="V61" s="229">
        <v>0</v>
      </c>
      <c r="W61" s="229">
        <v>0</v>
      </c>
      <c r="X61" s="229">
        <v>0</v>
      </c>
      <c r="Y61" s="229">
        <v>0</v>
      </c>
      <c r="DA61" s="73" t="s">
        <v>537</v>
      </c>
    </row>
    <row r="62" spans="1:105" ht="12" customHeight="1" x14ac:dyDescent="0.25">
      <c r="A62" s="64" t="s">
        <v>159</v>
      </c>
      <c r="B62" s="229">
        <v>0</v>
      </c>
      <c r="C62" s="229">
        <v>0</v>
      </c>
      <c r="D62" s="229">
        <v>0</v>
      </c>
      <c r="E62" s="229">
        <v>0</v>
      </c>
      <c r="F62" s="229">
        <v>0</v>
      </c>
      <c r="G62" s="229">
        <v>0</v>
      </c>
      <c r="H62" s="229">
        <v>0</v>
      </c>
      <c r="I62" s="229">
        <v>0</v>
      </c>
      <c r="J62" s="229">
        <v>0</v>
      </c>
      <c r="K62" s="229">
        <v>0</v>
      </c>
      <c r="L62" s="229">
        <v>0</v>
      </c>
      <c r="M62" s="229">
        <v>0</v>
      </c>
      <c r="N62" s="229">
        <v>0</v>
      </c>
      <c r="O62" s="229">
        <v>0</v>
      </c>
      <c r="P62" s="229">
        <v>0</v>
      </c>
      <c r="Q62" s="229">
        <v>0</v>
      </c>
      <c r="R62" s="229">
        <v>0</v>
      </c>
      <c r="S62" s="229">
        <v>0</v>
      </c>
      <c r="T62" s="229">
        <v>0</v>
      </c>
      <c r="U62" s="229">
        <v>0</v>
      </c>
      <c r="V62" s="229">
        <v>0</v>
      </c>
      <c r="W62" s="229">
        <v>0</v>
      </c>
      <c r="X62" s="229">
        <v>0</v>
      </c>
      <c r="Y62" s="229">
        <v>0</v>
      </c>
      <c r="DA62" s="73" t="s">
        <v>538</v>
      </c>
    </row>
    <row r="63" spans="1:105" ht="12" customHeight="1" x14ac:dyDescent="0.25">
      <c r="A63" s="64" t="s">
        <v>32</v>
      </c>
      <c r="B63" s="229">
        <v>0</v>
      </c>
      <c r="C63" s="229">
        <v>0</v>
      </c>
      <c r="D63" s="229">
        <v>0</v>
      </c>
      <c r="E63" s="229">
        <v>0</v>
      </c>
      <c r="F63" s="229">
        <v>0</v>
      </c>
      <c r="G63" s="229">
        <v>0</v>
      </c>
      <c r="H63" s="229">
        <v>0</v>
      </c>
      <c r="I63" s="229">
        <v>0</v>
      </c>
      <c r="J63" s="229">
        <v>0</v>
      </c>
      <c r="K63" s="229">
        <v>0</v>
      </c>
      <c r="L63" s="229">
        <v>0</v>
      </c>
      <c r="M63" s="229">
        <v>0</v>
      </c>
      <c r="N63" s="229">
        <v>0</v>
      </c>
      <c r="O63" s="229">
        <v>0</v>
      </c>
      <c r="P63" s="229">
        <v>0</v>
      </c>
      <c r="Q63" s="229">
        <v>0</v>
      </c>
      <c r="R63" s="229">
        <v>0</v>
      </c>
      <c r="S63" s="229">
        <v>0</v>
      </c>
      <c r="T63" s="229">
        <v>0</v>
      </c>
      <c r="U63" s="229">
        <v>0</v>
      </c>
      <c r="V63" s="229">
        <v>0</v>
      </c>
      <c r="W63" s="229">
        <v>0</v>
      </c>
      <c r="X63" s="229">
        <v>0</v>
      </c>
      <c r="Y63" s="229">
        <v>0</v>
      </c>
      <c r="DA63" s="73" t="s">
        <v>539</v>
      </c>
    </row>
    <row r="64" spans="1:105" ht="12" customHeight="1" x14ac:dyDescent="0.25">
      <c r="A64" s="64" t="s">
        <v>33</v>
      </c>
      <c r="B64" s="229">
        <v>0</v>
      </c>
      <c r="C64" s="229">
        <v>0</v>
      </c>
      <c r="D64" s="229">
        <v>0</v>
      </c>
      <c r="E64" s="229">
        <v>0</v>
      </c>
      <c r="F64" s="229">
        <v>0</v>
      </c>
      <c r="G64" s="229">
        <v>0</v>
      </c>
      <c r="H64" s="229">
        <v>0</v>
      </c>
      <c r="I64" s="229">
        <v>0</v>
      </c>
      <c r="J64" s="229">
        <v>0</v>
      </c>
      <c r="K64" s="229">
        <v>0</v>
      </c>
      <c r="L64" s="229">
        <v>0</v>
      </c>
      <c r="M64" s="229">
        <v>0</v>
      </c>
      <c r="N64" s="229">
        <v>0</v>
      </c>
      <c r="O64" s="229">
        <v>0</v>
      </c>
      <c r="P64" s="229">
        <v>0</v>
      </c>
      <c r="Q64" s="229">
        <v>0</v>
      </c>
      <c r="R64" s="229">
        <v>0</v>
      </c>
      <c r="S64" s="229">
        <v>0</v>
      </c>
      <c r="T64" s="229">
        <v>0</v>
      </c>
      <c r="U64" s="229">
        <v>0</v>
      </c>
      <c r="V64" s="229">
        <v>0</v>
      </c>
      <c r="W64" s="229">
        <v>0</v>
      </c>
      <c r="X64" s="229">
        <v>0</v>
      </c>
      <c r="Y64" s="229">
        <v>0</v>
      </c>
      <c r="DA64" s="73" t="s">
        <v>540</v>
      </c>
    </row>
    <row r="65" spans="1:105" ht="12" customHeight="1" x14ac:dyDescent="0.25">
      <c r="A65" s="64" t="s">
        <v>35</v>
      </c>
      <c r="B65" s="229">
        <v>0</v>
      </c>
      <c r="C65" s="229">
        <v>0</v>
      </c>
      <c r="D65" s="229">
        <v>0</v>
      </c>
      <c r="E65" s="229">
        <v>0</v>
      </c>
      <c r="F65" s="229">
        <v>0</v>
      </c>
      <c r="G65" s="229">
        <v>0</v>
      </c>
      <c r="H65" s="229">
        <v>0</v>
      </c>
      <c r="I65" s="229">
        <v>0</v>
      </c>
      <c r="J65" s="229">
        <v>0</v>
      </c>
      <c r="K65" s="229">
        <v>0</v>
      </c>
      <c r="L65" s="229">
        <v>0</v>
      </c>
      <c r="M65" s="229">
        <v>0</v>
      </c>
      <c r="N65" s="229">
        <v>0</v>
      </c>
      <c r="O65" s="229">
        <v>0</v>
      </c>
      <c r="P65" s="229">
        <v>0</v>
      </c>
      <c r="Q65" s="229">
        <v>0</v>
      </c>
      <c r="R65" s="229">
        <v>0</v>
      </c>
      <c r="S65" s="229">
        <v>0</v>
      </c>
      <c r="T65" s="229">
        <v>0</v>
      </c>
      <c r="U65" s="229">
        <v>0</v>
      </c>
      <c r="V65" s="229">
        <v>0</v>
      </c>
      <c r="W65" s="229">
        <v>0</v>
      </c>
      <c r="X65" s="229">
        <v>0</v>
      </c>
      <c r="Y65" s="229">
        <v>0</v>
      </c>
      <c r="DA65" s="73" t="s">
        <v>541</v>
      </c>
    </row>
    <row r="66" spans="1:105" ht="12" customHeight="1" x14ac:dyDescent="0.25">
      <c r="A66" s="64" t="s">
        <v>36</v>
      </c>
      <c r="B66" s="229">
        <v>0</v>
      </c>
      <c r="C66" s="229">
        <v>0</v>
      </c>
      <c r="D66" s="229">
        <v>0</v>
      </c>
      <c r="E66" s="229">
        <v>0</v>
      </c>
      <c r="F66" s="229">
        <v>0</v>
      </c>
      <c r="G66" s="229">
        <v>0</v>
      </c>
      <c r="H66" s="229">
        <v>0</v>
      </c>
      <c r="I66" s="229">
        <v>0</v>
      </c>
      <c r="J66" s="229">
        <v>0</v>
      </c>
      <c r="K66" s="229">
        <v>0</v>
      </c>
      <c r="L66" s="229">
        <v>0</v>
      </c>
      <c r="M66" s="229">
        <v>0</v>
      </c>
      <c r="N66" s="229">
        <v>0</v>
      </c>
      <c r="O66" s="229">
        <v>0</v>
      </c>
      <c r="P66" s="229">
        <v>0</v>
      </c>
      <c r="Q66" s="229">
        <v>0</v>
      </c>
      <c r="R66" s="229">
        <v>0</v>
      </c>
      <c r="S66" s="229">
        <v>0</v>
      </c>
      <c r="T66" s="229">
        <v>0</v>
      </c>
      <c r="U66" s="229">
        <v>0</v>
      </c>
      <c r="V66" s="229">
        <v>0</v>
      </c>
      <c r="W66" s="229">
        <v>0</v>
      </c>
      <c r="X66" s="229">
        <v>0</v>
      </c>
      <c r="Y66" s="229">
        <v>0</v>
      </c>
      <c r="DA66" s="73" t="s">
        <v>542</v>
      </c>
    </row>
    <row r="67" spans="1:105" ht="12" customHeight="1" x14ac:dyDescent="0.25">
      <c r="A67" s="64" t="s">
        <v>38</v>
      </c>
      <c r="B67" s="229">
        <v>0</v>
      </c>
      <c r="C67" s="229">
        <v>0</v>
      </c>
      <c r="D67" s="229">
        <v>0</v>
      </c>
      <c r="E67" s="229">
        <v>0</v>
      </c>
      <c r="F67" s="229">
        <v>0</v>
      </c>
      <c r="G67" s="229">
        <v>0</v>
      </c>
      <c r="H67" s="229">
        <v>0</v>
      </c>
      <c r="I67" s="229">
        <v>0</v>
      </c>
      <c r="J67" s="229">
        <v>0</v>
      </c>
      <c r="K67" s="229">
        <v>0</v>
      </c>
      <c r="L67" s="229">
        <v>0</v>
      </c>
      <c r="M67" s="229">
        <v>0</v>
      </c>
      <c r="N67" s="229">
        <v>0</v>
      </c>
      <c r="O67" s="229">
        <v>0</v>
      </c>
      <c r="P67" s="229">
        <v>0</v>
      </c>
      <c r="Q67" s="229">
        <v>0</v>
      </c>
      <c r="R67" s="229">
        <v>0</v>
      </c>
      <c r="S67" s="229">
        <v>0</v>
      </c>
      <c r="T67" s="229">
        <v>0</v>
      </c>
      <c r="U67" s="229">
        <v>0</v>
      </c>
      <c r="V67" s="229">
        <v>0</v>
      </c>
      <c r="W67" s="229">
        <v>0</v>
      </c>
      <c r="X67" s="229">
        <v>0</v>
      </c>
      <c r="Y67" s="229">
        <v>0</v>
      </c>
      <c r="DA67" s="73" t="s">
        <v>543</v>
      </c>
    </row>
    <row r="68" spans="1:105" ht="12" customHeight="1" x14ac:dyDescent="0.25">
      <c r="A68" s="64" t="s">
        <v>39</v>
      </c>
      <c r="B68" s="229">
        <v>0</v>
      </c>
      <c r="C68" s="229">
        <v>0</v>
      </c>
      <c r="D68" s="229">
        <v>0</v>
      </c>
      <c r="E68" s="229">
        <v>0</v>
      </c>
      <c r="F68" s="229">
        <v>0</v>
      </c>
      <c r="G68" s="229">
        <v>0</v>
      </c>
      <c r="H68" s="229">
        <v>0</v>
      </c>
      <c r="I68" s="229">
        <v>0</v>
      </c>
      <c r="J68" s="229">
        <v>0</v>
      </c>
      <c r="K68" s="229">
        <v>0</v>
      </c>
      <c r="L68" s="229">
        <v>0</v>
      </c>
      <c r="M68" s="229">
        <v>0</v>
      </c>
      <c r="N68" s="229">
        <v>0</v>
      </c>
      <c r="O68" s="229">
        <v>0</v>
      </c>
      <c r="P68" s="229">
        <v>0</v>
      </c>
      <c r="Q68" s="229">
        <v>0</v>
      </c>
      <c r="R68" s="229">
        <v>0</v>
      </c>
      <c r="S68" s="229">
        <v>0</v>
      </c>
      <c r="T68" s="229">
        <v>0</v>
      </c>
      <c r="U68" s="229">
        <v>0</v>
      </c>
      <c r="V68" s="229">
        <v>0</v>
      </c>
      <c r="W68" s="229">
        <v>0</v>
      </c>
      <c r="X68" s="229">
        <v>0</v>
      </c>
      <c r="Y68" s="229">
        <v>0</v>
      </c>
      <c r="DA68" s="73" t="s">
        <v>544</v>
      </c>
    </row>
    <row r="69" spans="1:105" ht="12" customHeight="1" x14ac:dyDescent="0.25">
      <c r="A69" s="61" t="s">
        <v>545</v>
      </c>
      <c r="B69" s="263">
        <v>0</v>
      </c>
      <c r="C69" s="263">
        <v>0</v>
      </c>
      <c r="D69" s="263">
        <v>0</v>
      </c>
      <c r="E69" s="263">
        <v>0</v>
      </c>
      <c r="F69" s="263">
        <v>0</v>
      </c>
      <c r="G69" s="263">
        <v>0</v>
      </c>
      <c r="H69" s="263">
        <v>0</v>
      </c>
      <c r="I69" s="263">
        <v>0</v>
      </c>
      <c r="J69" s="263">
        <v>0</v>
      </c>
      <c r="K69" s="263">
        <v>0</v>
      </c>
      <c r="L69" s="263">
        <v>0</v>
      </c>
      <c r="M69" s="263">
        <v>0</v>
      </c>
      <c r="N69" s="263">
        <v>0</v>
      </c>
      <c r="O69" s="263">
        <v>0</v>
      </c>
      <c r="P69" s="263">
        <v>0</v>
      </c>
      <c r="Q69" s="263">
        <v>0</v>
      </c>
      <c r="R69" s="263">
        <v>0</v>
      </c>
      <c r="S69" s="263">
        <v>0</v>
      </c>
      <c r="T69" s="263">
        <v>0</v>
      </c>
      <c r="U69" s="263">
        <v>0</v>
      </c>
      <c r="V69" s="263">
        <v>0</v>
      </c>
      <c r="W69" s="263">
        <v>0</v>
      </c>
      <c r="X69" s="263">
        <v>0</v>
      </c>
      <c r="Y69" s="263">
        <v>0</v>
      </c>
      <c r="DA69" s="74" t="s">
        <v>546</v>
      </c>
    </row>
    <row r="70" spans="1:105" ht="12" hidden="1" customHeight="1" x14ac:dyDescent="0.25">
      <c r="A70" s="116"/>
      <c r="B70" s="126"/>
      <c r="C70" s="126"/>
      <c r="D70" s="126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X70" s="126"/>
      <c r="Y70" s="126"/>
      <c r="DA70" s="125"/>
    </row>
    <row r="71" spans="1:105" ht="12" customHeight="1" x14ac:dyDescent="0.25">
      <c r="A71" s="128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298"/>
      <c r="R71" s="298"/>
      <c r="S71" s="298"/>
      <c r="T71" s="298"/>
      <c r="U71" s="298"/>
      <c r="V71" s="298"/>
      <c r="W71" s="298"/>
      <c r="X71" s="298"/>
      <c r="Y71" s="298"/>
      <c r="DA71" s="124"/>
    </row>
    <row r="72" spans="1:105" ht="15" customHeight="1" x14ac:dyDescent="0.25">
      <c r="A72" s="34" t="s">
        <v>80</v>
      </c>
      <c r="B72" s="223">
        <v>0</v>
      </c>
      <c r="C72" s="223">
        <v>0</v>
      </c>
      <c r="D72" s="223">
        <v>0</v>
      </c>
      <c r="E72" s="223">
        <v>0</v>
      </c>
      <c r="F72" s="223">
        <v>0</v>
      </c>
      <c r="G72" s="223">
        <v>0</v>
      </c>
      <c r="H72" s="223">
        <v>0</v>
      </c>
      <c r="I72" s="223">
        <v>0</v>
      </c>
      <c r="J72" s="223">
        <v>0</v>
      </c>
      <c r="K72" s="223">
        <v>0</v>
      </c>
      <c r="L72" s="223">
        <v>0</v>
      </c>
      <c r="M72" s="223">
        <v>0</v>
      </c>
      <c r="N72" s="223">
        <v>0</v>
      </c>
      <c r="O72" s="223">
        <v>0</v>
      </c>
      <c r="P72" s="223">
        <v>0</v>
      </c>
      <c r="Q72" s="223">
        <v>0</v>
      </c>
      <c r="R72" s="223">
        <v>0</v>
      </c>
      <c r="S72" s="223">
        <v>0</v>
      </c>
      <c r="T72" s="223">
        <v>0</v>
      </c>
      <c r="U72" s="223">
        <v>0</v>
      </c>
      <c r="V72" s="223">
        <v>0</v>
      </c>
      <c r="W72" s="223">
        <v>0</v>
      </c>
      <c r="X72" s="223">
        <v>0</v>
      </c>
      <c r="Y72" s="223">
        <v>0</v>
      </c>
      <c r="DA72" s="89" t="s">
        <v>547</v>
      </c>
    </row>
    <row r="73" spans="1:105" ht="12" customHeight="1" x14ac:dyDescent="0.25">
      <c r="A73" s="55" t="s">
        <v>91</v>
      </c>
      <c r="B73" s="259">
        <v>0</v>
      </c>
      <c r="C73" s="259">
        <v>0</v>
      </c>
      <c r="D73" s="259">
        <v>0</v>
      </c>
      <c r="E73" s="259">
        <v>0</v>
      </c>
      <c r="F73" s="259">
        <v>0</v>
      </c>
      <c r="G73" s="259">
        <v>0</v>
      </c>
      <c r="H73" s="259">
        <v>0</v>
      </c>
      <c r="I73" s="259">
        <v>0</v>
      </c>
      <c r="J73" s="259">
        <v>0</v>
      </c>
      <c r="K73" s="259">
        <v>0</v>
      </c>
      <c r="L73" s="259">
        <v>0</v>
      </c>
      <c r="M73" s="259">
        <v>0</v>
      </c>
      <c r="N73" s="259">
        <v>0</v>
      </c>
      <c r="O73" s="259">
        <v>0</v>
      </c>
      <c r="P73" s="259">
        <v>0</v>
      </c>
      <c r="Q73" s="259">
        <v>0</v>
      </c>
      <c r="R73" s="259">
        <v>0</v>
      </c>
      <c r="S73" s="259">
        <v>0</v>
      </c>
      <c r="T73" s="259">
        <v>0</v>
      </c>
      <c r="U73" s="259">
        <v>0</v>
      </c>
      <c r="V73" s="259">
        <v>0</v>
      </c>
      <c r="W73" s="259">
        <v>0</v>
      </c>
      <c r="X73" s="259">
        <v>0</v>
      </c>
      <c r="Y73" s="259">
        <v>0</v>
      </c>
      <c r="DA73" s="67" t="s">
        <v>548</v>
      </c>
    </row>
    <row r="74" spans="1:105" ht="12" customHeight="1" x14ac:dyDescent="0.25">
      <c r="A74" s="173" t="s">
        <v>92</v>
      </c>
      <c r="B74" s="224">
        <v>0</v>
      </c>
      <c r="C74" s="224">
        <v>0</v>
      </c>
      <c r="D74" s="224">
        <v>0</v>
      </c>
      <c r="E74" s="224">
        <v>0</v>
      </c>
      <c r="F74" s="224">
        <v>0</v>
      </c>
      <c r="G74" s="224">
        <v>0</v>
      </c>
      <c r="H74" s="224">
        <v>0</v>
      </c>
      <c r="I74" s="224">
        <v>0</v>
      </c>
      <c r="J74" s="224">
        <v>0</v>
      </c>
      <c r="K74" s="224">
        <v>0</v>
      </c>
      <c r="L74" s="224">
        <v>0</v>
      </c>
      <c r="M74" s="224">
        <v>0</v>
      </c>
      <c r="N74" s="224">
        <v>0</v>
      </c>
      <c r="O74" s="224">
        <v>0</v>
      </c>
      <c r="P74" s="224">
        <v>0</v>
      </c>
      <c r="Q74" s="224">
        <v>0</v>
      </c>
      <c r="R74" s="224">
        <v>0</v>
      </c>
      <c r="S74" s="224">
        <v>0</v>
      </c>
      <c r="T74" s="224">
        <v>0</v>
      </c>
      <c r="U74" s="224">
        <v>0</v>
      </c>
      <c r="V74" s="224">
        <v>0</v>
      </c>
      <c r="W74" s="224">
        <v>0</v>
      </c>
      <c r="X74" s="224">
        <v>0</v>
      </c>
      <c r="Y74" s="224">
        <v>0</v>
      </c>
      <c r="DA74" s="177" t="s">
        <v>549</v>
      </c>
    </row>
    <row r="75" spans="1:105" ht="12" customHeight="1" x14ac:dyDescent="0.25">
      <c r="A75" s="173" t="s">
        <v>93</v>
      </c>
      <c r="B75" s="224">
        <v>0</v>
      </c>
      <c r="C75" s="224">
        <v>0</v>
      </c>
      <c r="D75" s="224">
        <v>0</v>
      </c>
      <c r="E75" s="224">
        <v>0</v>
      </c>
      <c r="F75" s="224">
        <v>0</v>
      </c>
      <c r="G75" s="224">
        <v>0</v>
      </c>
      <c r="H75" s="224">
        <v>0</v>
      </c>
      <c r="I75" s="224">
        <v>0</v>
      </c>
      <c r="J75" s="224">
        <v>0</v>
      </c>
      <c r="K75" s="224">
        <v>0</v>
      </c>
      <c r="L75" s="224">
        <v>0</v>
      </c>
      <c r="M75" s="224">
        <v>0</v>
      </c>
      <c r="N75" s="224">
        <v>0</v>
      </c>
      <c r="O75" s="224">
        <v>0</v>
      </c>
      <c r="P75" s="224">
        <v>0</v>
      </c>
      <c r="Q75" s="224">
        <v>0</v>
      </c>
      <c r="R75" s="224">
        <v>0</v>
      </c>
      <c r="S75" s="224">
        <v>0</v>
      </c>
      <c r="T75" s="224">
        <v>0</v>
      </c>
      <c r="U75" s="224">
        <v>0</v>
      </c>
      <c r="V75" s="224">
        <v>0</v>
      </c>
      <c r="W75" s="224">
        <v>0</v>
      </c>
      <c r="X75" s="224">
        <v>0</v>
      </c>
      <c r="Y75" s="224">
        <v>0</v>
      </c>
      <c r="DA75" s="177" t="s">
        <v>550</v>
      </c>
    </row>
    <row r="76" spans="1:105" ht="12" customHeight="1" x14ac:dyDescent="0.25">
      <c r="A76" s="173" t="s">
        <v>94</v>
      </c>
      <c r="B76" s="224">
        <v>0</v>
      </c>
      <c r="C76" s="224">
        <v>0</v>
      </c>
      <c r="D76" s="224">
        <v>0</v>
      </c>
      <c r="E76" s="224">
        <v>0</v>
      </c>
      <c r="F76" s="224">
        <v>0</v>
      </c>
      <c r="G76" s="224">
        <v>0</v>
      </c>
      <c r="H76" s="224">
        <v>0</v>
      </c>
      <c r="I76" s="224">
        <v>0</v>
      </c>
      <c r="J76" s="224">
        <v>0</v>
      </c>
      <c r="K76" s="224">
        <v>0</v>
      </c>
      <c r="L76" s="224">
        <v>0</v>
      </c>
      <c r="M76" s="224">
        <v>0</v>
      </c>
      <c r="N76" s="224">
        <v>0</v>
      </c>
      <c r="O76" s="224">
        <v>0</v>
      </c>
      <c r="P76" s="224">
        <v>0</v>
      </c>
      <c r="Q76" s="224">
        <v>0</v>
      </c>
      <c r="R76" s="224">
        <v>0</v>
      </c>
      <c r="S76" s="224">
        <v>0</v>
      </c>
      <c r="T76" s="224">
        <v>0</v>
      </c>
      <c r="U76" s="224">
        <v>0</v>
      </c>
      <c r="V76" s="224">
        <v>0</v>
      </c>
      <c r="W76" s="224">
        <v>0</v>
      </c>
      <c r="X76" s="224">
        <v>0</v>
      </c>
      <c r="Y76" s="224">
        <v>0</v>
      </c>
      <c r="DA76" s="177" t="s">
        <v>551</v>
      </c>
    </row>
    <row r="77" spans="1:105" ht="12" customHeight="1" x14ac:dyDescent="0.25">
      <c r="A77" s="56" t="s">
        <v>95</v>
      </c>
      <c r="B77" s="260">
        <v>0</v>
      </c>
      <c r="C77" s="260">
        <v>0</v>
      </c>
      <c r="D77" s="260">
        <v>0</v>
      </c>
      <c r="E77" s="260">
        <v>0</v>
      </c>
      <c r="F77" s="260">
        <v>0</v>
      </c>
      <c r="G77" s="260">
        <v>0</v>
      </c>
      <c r="H77" s="260">
        <v>0</v>
      </c>
      <c r="I77" s="260">
        <v>0</v>
      </c>
      <c r="J77" s="260">
        <v>0</v>
      </c>
      <c r="K77" s="260">
        <v>0</v>
      </c>
      <c r="L77" s="260">
        <v>0</v>
      </c>
      <c r="M77" s="260">
        <v>0</v>
      </c>
      <c r="N77" s="260">
        <v>0</v>
      </c>
      <c r="O77" s="260">
        <v>0</v>
      </c>
      <c r="P77" s="260">
        <v>0</v>
      </c>
      <c r="Q77" s="260">
        <v>0</v>
      </c>
      <c r="R77" s="260">
        <v>0</v>
      </c>
      <c r="S77" s="260">
        <v>0</v>
      </c>
      <c r="T77" s="260">
        <v>0</v>
      </c>
      <c r="U77" s="260">
        <v>0</v>
      </c>
      <c r="V77" s="260">
        <v>0</v>
      </c>
      <c r="W77" s="260">
        <v>0</v>
      </c>
      <c r="X77" s="260">
        <v>0</v>
      </c>
      <c r="Y77" s="260">
        <v>0</v>
      </c>
      <c r="DA77" s="68" t="s">
        <v>552</v>
      </c>
    </row>
    <row r="78" spans="1:105" ht="12" customHeight="1" x14ac:dyDescent="0.25">
      <c r="A78" s="37" t="s">
        <v>159</v>
      </c>
      <c r="B78" s="226">
        <v>0</v>
      </c>
      <c r="C78" s="226">
        <v>0</v>
      </c>
      <c r="D78" s="226">
        <v>0</v>
      </c>
      <c r="E78" s="226">
        <v>0</v>
      </c>
      <c r="F78" s="226">
        <v>0</v>
      </c>
      <c r="G78" s="226">
        <v>0</v>
      </c>
      <c r="H78" s="226">
        <v>0</v>
      </c>
      <c r="I78" s="226">
        <v>0</v>
      </c>
      <c r="J78" s="226">
        <v>0</v>
      </c>
      <c r="K78" s="226">
        <v>0</v>
      </c>
      <c r="L78" s="226">
        <v>0</v>
      </c>
      <c r="M78" s="226">
        <v>0</v>
      </c>
      <c r="N78" s="226">
        <v>0</v>
      </c>
      <c r="O78" s="226">
        <v>0</v>
      </c>
      <c r="P78" s="226">
        <v>0</v>
      </c>
      <c r="Q78" s="226">
        <v>0</v>
      </c>
      <c r="R78" s="226">
        <v>0</v>
      </c>
      <c r="S78" s="226">
        <v>0</v>
      </c>
      <c r="T78" s="226">
        <v>0</v>
      </c>
      <c r="U78" s="226">
        <v>0</v>
      </c>
      <c r="V78" s="226">
        <v>0</v>
      </c>
      <c r="W78" s="226">
        <v>0</v>
      </c>
      <c r="X78" s="226">
        <v>0</v>
      </c>
      <c r="Y78" s="226">
        <v>0</v>
      </c>
      <c r="DA78" s="69" t="s">
        <v>553</v>
      </c>
    </row>
    <row r="79" spans="1:105" ht="12" customHeight="1" x14ac:dyDescent="0.25">
      <c r="A79" s="37" t="s">
        <v>35</v>
      </c>
      <c r="B79" s="226">
        <v>0</v>
      </c>
      <c r="C79" s="226">
        <v>0</v>
      </c>
      <c r="D79" s="226">
        <v>0</v>
      </c>
      <c r="E79" s="226">
        <v>0</v>
      </c>
      <c r="F79" s="226">
        <v>0</v>
      </c>
      <c r="G79" s="226">
        <v>0</v>
      </c>
      <c r="H79" s="226">
        <v>0</v>
      </c>
      <c r="I79" s="226">
        <v>0</v>
      </c>
      <c r="J79" s="226">
        <v>0</v>
      </c>
      <c r="K79" s="226">
        <v>0</v>
      </c>
      <c r="L79" s="226">
        <v>0</v>
      </c>
      <c r="M79" s="226">
        <v>0</v>
      </c>
      <c r="N79" s="226">
        <v>0</v>
      </c>
      <c r="O79" s="226">
        <v>0</v>
      </c>
      <c r="P79" s="226">
        <v>0</v>
      </c>
      <c r="Q79" s="226">
        <v>0</v>
      </c>
      <c r="R79" s="226">
        <v>0</v>
      </c>
      <c r="S79" s="226">
        <v>0</v>
      </c>
      <c r="T79" s="226">
        <v>0</v>
      </c>
      <c r="U79" s="226">
        <v>0</v>
      </c>
      <c r="V79" s="226">
        <v>0</v>
      </c>
      <c r="W79" s="226">
        <v>0</v>
      </c>
      <c r="X79" s="226">
        <v>0</v>
      </c>
      <c r="Y79" s="226">
        <v>0</v>
      </c>
      <c r="DA79" s="69" t="s">
        <v>554</v>
      </c>
    </row>
    <row r="80" spans="1:105" ht="12" customHeight="1" x14ac:dyDescent="0.25">
      <c r="A80" s="37" t="s">
        <v>96</v>
      </c>
      <c r="B80" s="226">
        <v>0</v>
      </c>
      <c r="C80" s="226">
        <v>0</v>
      </c>
      <c r="D80" s="226">
        <v>0</v>
      </c>
      <c r="E80" s="226">
        <v>0</v>
      </c>
      <c r="F80" s="226">
        <v>0</v>
      </c>
      <c r="G80" s="226">
        <v>0</v>
      </c>
      <c r="H80" s="226">
        <v>0</v>
      </c>
      <c r="I80" s="226">
        <v>0</v>
      </c>
      <c r="J80" s="226">
        <v>0</v>
      </c>
      <c r="K80" s="226">
        <v>0</v>
      </c>
      <c r="L80" s="226">
        <v>0</v>
      </c>
      <c r="M80" s="226">
        <v>0</v>
      </c>
      <c r="N80" s="226">
        <v>0</v>
      </c>
      <c r="O80" s="226">
        <v>0</v>
      </c>
      <c r="P80" s="226">
        <v>0</v>
      </c>
      <c r="Q80" s="226">
        <v>0</v>
      </c>
      <c r="R80" s="226">
        <v>0</v>
      </c>
      <c r="S80" s="226">
        <v>0</v>
      </c>
      <c r="T80" s="226">
        <v>0</v>
      </c>
      <c r="U80" s="226">
        <v>0</v>
      </c>
      <c r="V80" s="226">
        <v>0</v>
      </c>
      <c r="W80" s="226">
        <v>0</v>
      </c>
      <c r="X80" s="226">
        <v>0</v>
      </c>
      <c r="Y80" s="226">
        <v>0</v>
      </c>
      <c r="DA80" s="69" t="s">
        <v>555</v>
      </c>
    </row>
    <row r="81" spans="1:105" ht="12" customHeight="1" x14ac:dyDescent="0.25">
      <c r="A81" s="37" t="s">
        <v>78</v>
      </c>
      <c r="B81" s="226">
        <v>0</v>
      </c>
      <c r="C81" s="226">
        <v>0</v>
      </c>
      <c r="D81" s="226">
        <v>0</v>
      </c>
      <c r="E81" s="226">
        <v>0</v>
      </c>
      <c r="F81" s="226">
        <v>0</v>
      </c>
      <c r="G81" s="226">
        <v>0</v>
      </c>
      <c r="H81" s="226">
        <v>0</v>
      </c>
      <c r="I81" s="226">
        <v>0</v>
      </c>
      <c r="J81" s="226">
        <v>0</v>
      </c>
      <c r="K81" s="226">
        <v>0</v>
      </c>
      <c r="L81" s="226">
        <v>0</v>
      </c>
      <c r="M81" s="226">
        <v>0</v>
      </c>
      <c r="N81" s="226">
        <v>0</v>
      </c>
      <c r="O81" s="226">
        <v>0</v>
      </c>
      <c r="P81" s="226">
        <v>0</v>
      </c>
      <c r="Q81" s="226">
        <v>0</v>
      </c>
      <c r="R81" s="226">
        <v>0</v>
      </c>
      <c r="S81" s="226">
        <v>0</v>
      </c>
      <c r="T81" s="226">
        <v>0</v>
      </c>
      <c r="U81" s="226">
        <v>0</v>
      </c>
      <c r="V81" s="226">
        <v>0</v>
      </c>
      <c r="W81" s="226">
        <v>0</v>
      </c>
      <c r="X81" s="226">
        <v>0</v>
      </c>
      <c r="Y81" s="226">
        <v>0</v>
      </c>
      <c r="DA81" s="69" t="s">
        <v>556</v>
      </c>
    </row>
    <row r="82" spans="1:105" ht="12" customHeight="1" x14ac:dyDescent="0.25">
      <c r="A82" s="37" t="s">
        <v>40</v>
      </c>
      <c r="B82" s="226">
        <v>0</v>
      </c>
      <c r="C82" s="226">
        <v>0</v>
      </c>
      <c r="D82" s="226">
        <v>0</v>
      </c>
      <c r="E82" s="226">
        <v>0</v>
      </c>
      <c r="F82" s="226">
        <v>0</v>
      </c>
      <c r="G82" s="226">
        <v>0</v>
      </c>
      <c r="H82" s="226">
        <v>0</v>
      </c>
      <c r="I82" s="226">
        <v>0</v>
      </c>
      <c r="J82" s="226">
        <v>0</v>
      </c>
      <c r="K82" s="226">
        <v>0</v>
      </c>
      <c r="L82" s="226">
        <v>0</v>
      </c>
      <c r="M82" s="226">
        <v>0</v>
      </c>
      <c r="N82" s="226">
        <v>0</v>
      </c>
      <c r="O82" s="226">
        <v>0</v>
      </c>
      <c r="P82" s="226">
        <v>0</v>
      </c>
      <c r="Q82" s="226">
        <v>0</v>
      </c>
      <c r="R82" s="226">
        <v>0</v>
      </c>
      <c r="S82" s="226">
        <v>0</v>
      </c>
      <c r="T82" s="226">
        <v>0</v>
      </c>
      <c r="U82" s="226">
        <v>0</v>
      </c>
      <c r="V82" s="226">
        <v>0</v>
      </c>
      <c r="W82" s="226">
        <v>0</v>
      </c>
      <c r="X82" s="226">
        <v>0</v>
      </c>
      <c r="Y82" s="226">
        <v>0</v>
      </c>
      <c r="DA82" s="69" t="s">
        <v>557</v>
      </c>
    </row>
    <row r="83" spans="1:105" ht="12" customHeight="1" x14ac:dyDescent="0.25">
      <c r="A83" s="57" t="s">
        <v>558</v>
      </c>
      <c r="B83" s="261">
        <v>0</v>
      </c>
      <c r="C83" s="261">
        <v>0</v>
      </c>
      <c r="D83" s="261">
        <v>0</v>
      </c>
      <c r="E83" s="261">
        <v>0</v>
      </c>
      <c r="F83" s="261">
        <v>0</v>
      </c>
      <c r="G83" s="261">
        <v>0</v>
      </c>
      <c r="H83" s="261">
        <v>0</v>
      </c>
      <c r="I83" s="261">
        <v>0</v>
      </c>
      <c r="J83" s="261">
        <v>0</v>
      </c>
      <c r="K83" s="261">
        <v>0</v>
      </c>
      <c r="L83" s="261">
        <v>0</v>
      </c>
      <c r="M83" s="261">
        <v>0</v>
      </c>
      <c r="N83" s="261">
        <v>0</v>
      </c>
      <c r="O83" s="261">
        <v>0</v>
      </c>
      <c r="P83" s="261">
        <v>0</v>
      </c>
      <c r="Q83" s="261">
        <v>0</v>
      </c>
      <c r="R83" s="261">
        <v>0</v>
      </c>
      <c r="S83" s="261">
        <v>0</v>
      </c>
      <c r="T83" s="261">
        <v>0</v>
      </c>
      <c r="U83" s="261">
        <v>0</v>
      </c>
      <c r="V83" s="261">
        <v>0</v>
      </c>
      <c r="W83" s="261">
        <v>0</v>
      </c>
      <c r="X83" s="261">
        <v>0</v>
      </c>
      <c r="Y83" s="261">
        <v>0</v>
      </c>
      <c r="DA83" s="70" t="s">
        <v>559</v>
      </c>
    </row>
    <row r="84" spans="1:105" ht="12" customHeight="1" x14ac:dyDescent="0.25">
      <c r="A84" s="60" t="s">
        <v>560</v>
      </c>
      <c r="B84" s="262">
        <v>0</v>
      </c>
      <c r="C84" s="262">
        <v>0</v>
      </c>
      <c r="D84" s="262">
        <v>0</v>
      </c>
      <c r="E84" s="262">
        <v>0</v>
      </c>
      <c r="F84" s="262">
        <v>0</v>
      </c>
      <c r="G84" s="262">
        <v>0</v>
      </c>
      <c r="H84" s="262">
        <v>0</v>
      </c>
      <c r="I84" s="262">
        <v>0</v>
      </c>
      <c r="J84" s="262">
        <v>0</v>
      </c>
      <c r="K84" s="262">
        <v>0</v>
      </c>
      <c r="L84" s="262">
        <v>0</v>
      </c>
      <c r="M84" s="262">
        <v>0</v>
      </c>
      <c r="N84" s="262">
        <v>0</v>
      </c>
      <c r="O84" s="262">
        <v>0</v>
      </c>
      <c r="P84" s="262">
        <v>0</v>
      </c>
      <c r="Q84" s="262">
        <v>0</v>
      </c>
      <c r="R84" s="262">
        <v>0</v>
      </c>
      <c r="S84" s="262">
        <v>0</v>
      </c>
      <c r="T84" s="262">
        <v>0</v>
      </c>
      <c r="U84" s="262">
        <v>0</v>
      </c>
      <c r="V84" s="262">
        <v>0</v>
      </c>
      <c r="W84" s="262">
        <v>0</v>
      </c>
      <c r="X84" s="262">
        <v>0</v>
      </c>
      <c r="Y84" s="262">
        <v>0</v>
      </c>
      <c r="DA84" s="72" t="s">
        <v>561</v>
      </c>
    </row>
    <row r="85" spans="1:105" ht="12" customHeight="1" x14ac:dyDescent="0.25">
      <c r="A85" s="59" t="s">
        <v>31</v>
      </c>
      <c r="B85" s="230">
        <v>0</v>
      </c>
      <c r="C85" s="230">
        <v>0</v>
      </c>
      <c r="D85" s="230">
        <v>0</v>
      </c>
      <c r="E85" s="230">
        <v>0</v>
      </c>
      <c r="F85" s="230">
        <v>0</v>
      </c>
      <c r="G85" s="230">
        <v>0</v>
      </c>
      <c r="H85" s="230">
        <v>0</v>
      </c>
      <c r="I85" s="230">
        <v>0</v>
      </c>
      <c r="J85" s="230">
        <v>0</v>
      </c>
      <c r="K85" s="230">
        <v>0</v>
      </c>
      <c r="L85" s="230">
        <v>0</v>
      </c>
      <c r="M85" s="230">
        <v>0</v>
      </c>
      <c r="N85" s="230">
        <v>0</v>
      </c>
      <c r="O85" s="230">
        <v>0</v>
      </c>
      <c r="P85" s="230">
        <v>0</v>
      </c>
      <c r="Q85" s="230">
        <v>0</v>
      </c>
      <c r="R85" s="230">
        <v>0</v>
      </c>
      <c r="S85" s="230">
        <v>0</v>
      </c>
      <c r="T85" s="230">
        <v>0</v>
      </c>
      <c r="U85" s="230">
        <v>0</v>
      </c>
      <c r="V85" s="230">
        <v>0</v>
      </c>
      <c r="W85" s="230">
        <v>0</v>
      </c>
      <c r="X85" s="230">
        <v>0</v>
      </c>
      <c r="Y85" s="230">
        <v>0</v>
      </c>
      <c r="DA85" s="71" t="s">
        <v>562</v>
      </c>
    </row>
    <row r="86" spans="1:105" ht="12" customHeight="1" x14ac:dyDescent="0.25">
      <c r="A86" s="59" t="s">
        <v>159</v>
      </c>
      <c r="B86" s="230">
        <v>0</v>
      </c>
      <c r="C86" s="230">
        <v>0</v>
      </c>
      <c r="D86" s="230">
        <v>0</v>
      </c>
      <c r="E86" s="230">
        <v>0</v>
      </c>
      <c r="F86" s="230">
        <v>0</v>
      </c>
      <c r="G86" s="230">
        <v>0</v>
      </c>
      <c r="H86" s="230">
        <v>0</v>
      </c>
      <c r="I86" s="230">
        <v>0</v>
      </c>
      <c r="J86" s="230">
        <v>0</v>
      </c>
      <c r="K86" s="230">
        <v>0</v>
      </c>
      <c r="L86" s="230">
        <v>0</v>
      </c>
      <c r="M86" s="230">
        <v>0</v>
      </c>
      <c r="N86" s="230">
        <v>0</v>
      </c>
      <c r="O86" s="230">
        <v>0</v>
      </c>
      <c r="P86" s="230">
        <v>0</v>
      </c>
      <c r="Q86" s="230">
        <v>0</v>
      </c>
      <c r="R86" s="230">
        <v>0</v>
      </c>
      <c r="S86" s="230">
        <v>0</v>
      </c>
      <c r="T86" s="230">
        <v>0</v>
      </c>
      <c r="U86" s="230">
        <v>0</v>
      </c>
      <c r="V86" s="230">
        <v>0</v>
      </c>
      <c r="W86" s="230">
        <v>0</v>
      </c>
      <c r="X86" s="230">
        <v>0</v>
      </c>
      <c r="Y86" s="230">
        <v>0</v>
      </c>
      <c r="DA86" s="71" t="s">
        <v>563</v>
      </c>
    </row>
    <row r="87" spans="1:105" ht="12" customHeight="1" x14ac:dyDescent="0.25">
      <c r="A87" s="59" t="s">
        <v>32</v>
      </c>
      <c r="B87" s="230">
        <v>0</v>
      </c>
      <c r="C87" s="230">
        <v>0</v>
      </c>
      <c r="D87" s="230">
        <v>0</v>
      </c>
      <c r="E87" s="230">
        <v>0</v>
      </c>
      <c r="F87" s="230">
        <v>0</v>
      </c>
      <c r="G87" s="230">
        <v>0</v>
      </c>
      <c r="H87" s="230">
        <v>0</v>
      </c>
      <c r="I87" s="230">
        <v>0</v>
      </c>
      <c r="J87" s="230">
        <v>0</v>
      </c>
      <c r="K87" s="230">
        <v>0</v>
      </c>
      <c r="L87" s="230">
        <v>0</v>
      </c>
      <c r="M87" s="230">
        <v>0</v>
      </c>
      <c r="N87" s="230">
        <v>0</v>
      </c>
      <c r="O87" s="230">
        <v>0</v>
      </c>
      <c r="P87" s="230">
        <v>0</v>
      </c>
      <c r="Q87" s="230">
        <v>0</v>
      </c>
      <c r="R87" s="230">
        <v>0</v>
      </c>
      <c r="S87" s="230">
        <v>0</v>
      </c>
      <c r="T87" s="230">
        <v>0</v>
      </c>
      <c r="U87" s="230">
        <v>0</v>
      </c>
      <c r="V87" s="230">
        <v>0</v>
      </c>
      <c r="W87" s="230">
        <v>0</v>
      </c>
      <c r="X87" s="230">
        <v>0</v>
      </c>
      <c r="Y87" s="230">
        <v>0</v>
      </c>
      <c r="DA87" s="71" t="s">
        <v>564</v>
      </c>
    </row>
    <row r="88" spans="1:105" ht="12" customHeight="1" x14ac:dyDescent="0.25">
      <c r="A88" s="59" t="s">
        <v>35</v>
      </c>
      <c r="B88" s="230">
        <v>0</v>
      </c>
      <c r="C88" s="230">
        <v>0</v>
      </c>
      <c r="D88" s="230">
        <v>0</v>
      </c>
      <c r="E88" s="230">
        <v>0</v>
      </c>
      <c r="F88" s="230">
        <v>0</v>
      </c>
      <c r="G88" s="230">
        <v>0</v>
      </c>
      <c r="H88" s="230">
        <v>0</v>
      </c>
      <c r="I88" s="230">
        <v>0</v>
      </c>
      <c r="J88" s="230">
        <v>0</v>
      </c>
      <c r="K88" s="230">
        <v>0</v>
      </c>
      <c r="L88" s="230">
        <v>0</v>
      </c>
      <c r="M88" s="230">
        <v>0</v>
      </c>
      <c r="N88" s="230">
        <v>0</v>
      </c>
      <c r="O88" s="230">
        <v>0</v>
      </c>
      <c r="P88" s="230">
        <v>0</v>
      </c>
      <c r="Q88" s="230">
        <v>0</v>
      </c>
      <c r="R88" s="230">
        <v>0</v>
      </c>
      <c r="S88" s="230">
        <v>0</v>
      </c>
      <c r="T88" s="230">
        <v>0</v>
      </c>
      <c r="U88" s="230">
        <v>0</v>
      </c>
      <c r="V88" s="230">
        <v>0</v>
      </c>
      <c r="W88" s="230">
        <v>0</v>
      </c>
      <c r="X88" s="230">
        <v>0</v>
      </c>
      <c r="Y88" s="230">
        <v>0</v>
      </c>
      <c r="DA88" s="71" t="s">
        <v>565</v>
      </c>
    </row>
    <row r="89" spans="1:105" ht="12" customHeight="1" x14ac:dyDescent="0.25">
      <c r="A89" s="60" t="s">
        <v>566</v>
      </c>
      <c r="B89" s="262">
        <v>0</v>
      </c>
      <c r="C89" s="262">
        <v>0</v>
      </c>
      <c r="D89" s="262">
        <v>0</v>
      </c>
      <c r="E89" s="262">
        <v>0</v>
      </c>
      <c r="F89" s="262">
        <v>0</v>
      </c>
      <c r="G89" s="262">
        <v>0</v>
      </c>
      <c r="H89" s="262">
        <v>0</v>
      </c>
      <c r="I89" s="262">
        <v>0</v>
      </c>
      <c r="J89" s="262">
        <v>0</v>
      </c>
      <c r="K89" s="262">
        <v>0</v>
      </c>
      <c r="L89" s="262">
        <v>0</v>
      </c>
      <c r="M89" s="262">
        <v>0</v>
      </c>
      <c r="N89" s="262">
        <v>0</v>
      </c>
      <c r="O89" s="262">
        <v>0</v>
      </c>
      <c r="P89" s="262">
        <v>0</v>
      </c>
      <c r="Q89" s="262">
        <v>0</v>
      </c>
      <c r="R89" s="262">
        <v>0</v>
      </c>
      <c r="S89" s="262">
        <v>0</v>
      </c>
      <c r="T89" s="262">
        <v>0</v>
      </c>
      <c r="U89" s="262">
        <v>0</v>
      </c>
      <c r="V89" s="262">
        <v>0</v>
      </c>
      <c r="W89" s="262">
        <v>0</v>
      </c>
      <c r="X89" s="262">
        <v>0</v>
      </c>
      <c r="Y89" s="262">
        <v>0</v>
      </c>
      <c r="DA89" s="72" t="s">
        <v>567</v>
      </c>
    </row>
    <row r="90" spans="1:105" ht="12" customHeight="1" x14ac:dyDescent="0.25">
      <c r="A90" s="57" t="s">
        <v>517</v>
      </c>
      <c r="B90" s="294">
        <v>0</v>
      </c>
      <c r="C90" s="294">
        <v>0</v>
      </c>
      <c r="D90" s="294">
        <v>0</v>
      </c>
      <c r="E90" s="294">
        <v>0</v>
      </c>
      <c r="F90" s="294">
        <v>0</v>
      </c>
      <c r="G90" s="294">
        <v>0</v>
      </c>
      <c r="H90" s="294">
        <v>0</v>
      </c>
      <c r="I90" s="294">
        <v>0</v>
      </c>
      <c r="J90" s="294">
        <v>0</v>
      </c>
      <c r="K90" s="294">
        <v>0</v>
      </c>
      <c r="L90" s="294">
        <v>0</v>
      </c>
      <c r="M90" s="294">
        <v>0</v>
      </c>
      <c r="N90" s="294">
        <v>0</v>
      </c>
      <c r="O90" s="294">
        <v>0</v>
      </c>
      <c r="P90" s="294">
        <v>0</v>
      </c>
      <c r="Q90" s="294">
        <v>0</v>
      </c>
      <c r="R90" s="294">
        <v>0</v>
      </c>
      <c r="S90" s="294">
        <v>0</v>
      </c>
      <c r="T90" s="294">
        <v>0</v>
      </c>
      <c r="U90" s="294">
        <v>0</v>
      </c>
      <c r="V90" s="294">
        <v>0</v>
      </c>
      <c r="W90" s="294">
        <v>0</v>
      </c>
      <c r="X90" s="294">
        <v>0</v>
      </c>
      <c r="Y90" s="294">
        <v>0</v>
      </c>
      <c r="DA90" s="70" t="s">
        <v>568</v>
      </c>
    </row>
    <row r="91" spans="1:105" ht="12" customHeight="1" x14ac:dyDescent="0.25">
      <c r="A91" s="60" t="s">
        <v>519</v>
      </c>
      <c r="B91" s="262">
        <v>0</v>
      </c>
      <c r="C91" s="262">
        <v>0</v>
      </c>
      <c r="D91" s="262">
        <v>0</v>
      </c>
      <c r="E91" s="262">
        <v>0</v>
      </c>
      <c r="F91" s="262">
        <v>0</v>
      </c>
      <c r="G91" s="262">
        <v>0</v>
      </c>
      <c r="H91" s="262">
        <v>0</v>
      </c>
      <c r="I91" s="262">
        <v>0</v>
      </c>
      <c r="J91" s="262">
        <v>0</v>
      </c>
      <c r="K91" s="262">
        <v>0</v>
      </c>
      <c r="L91" s="262">
        <v>0</v>
      </c>
      <c r="M91" s="262">
        <v>0</v>
      </c>
      <c r="N91" s="262">
        <v>0</v>
      </c>
      <c r="O91" s="262">
        <v>0</v>
      </c>
      <c r="P91" s="262">
        <v>0</v>
      </c>
      <c r="Q91" s="262">
        <v>0</v>
      </c>
      <c r="R91" s="262">
        <v>0</v>
      </c>
      <c r="S91" s="262">
        <v>0</v>
      </c>
      <c r="T91" s="262">
        <v>0</v>
      </c>
      <c r="U91" s="262">
        <v>0</v>
      </c>
      <c r="V91" s="262">
        <v>0</v>
      </c>
      <c r="W91" s="262">
        <v>0</v>
      </c>
      <c r="X91" s="262">
        <v>0</v>
      </c>
      <c r="Y91" s="262">
        <v>0</v>
      </c>
      <c r="DA91" s="72" t="s">
        <v>569</v>
      </c>
    </row>
    <row r="92" spans="1:105" ht="12" customHeight="1" x14ac:dyDescent="0.25">
      <c r="A92" s="59" t="s">
        <v>31</v>
      </c>
      <c r="B92" s="297">
        <v>0</v>
      </c>
      <c r="C92" s="297">
        <v>0</v>
      </c>
      <c r="D92" s="297">
        <v>0</v>
      </c>
      <c r="E92" s="297">
        <v>0</v>
      </c>
      <c r="F92" s="297">
        <v>0</v>
      </c>
      <c r="G92" s="297">
        <v>0</v>
      </c>
      <c r="H92" s="297">
        <v>0</v>
      </c>
      <c r="I92" s="297">
        <v>0</v>
      </c>
      <c r="J92" s="297">
        <v>0</v>
      </c>
      <c r="K92" s="297">
        <v>0</v>
      </c>
      <c r="L92" s="297">
        <v>0</v>
      </c>
      <c r="M92" s="297">
        <v>0</v>
      </c>
      <c r="N92" s="297">
        <v>0</v>
      </c>
      <c r="O92" s="297">
        <v>0</v>
      </c>
      <c r="P92" s="297">
        <v>0</v>
      </c>
      <c r="Q92" s="297">
        <v>0</v>
      </c>
      <c r="R92" s="297">
        <v>0</v>
      </c>
      <c r="S92" s="297">
        <v>0</v>
      </c>
      <c r="T92" s="297">
        <v>0</v>
      </c>
      <c r="U92" s="297">
        <v>0</v>
      </c>
      <c r="V92" s="297">
        <v>0</v>
      </c>
      <c r="W92" s="297">
        <v>0</v>
      </c>
      <c r="X92" s="297">
        <v>0</v>
      </c>
      <c r="Y92" s="297">
        <v>0</v>
      </c>
      <c r="DA92" s="71" t="s">
        <v>570</v>
      </c>
    </row>
    <row r="93" spans="1:105" ht="12" customHeight="1" x14ac:dyDescent="0.25">
      <c r="A93" s="59" t="s">
        <v>159</v>
      </c>
      <c r="B93" s="297">
        <v>0</v>
      </c>
      <c r="C93" s="297">
        <v>0</v>
      </c>
      <c r="D93" s="297">
        <v>0</v>
      </c>
      <c r="E93" s="297">
        <v>0</v>
      </c>
      <c r="F93" s="297">
        <v>0</v>
      </c>
      <c r="G93" s="297">
        <v>0</v>
      </c>
      <c r="H93" s="297">
        <v>0</v>
      </c>
      <c r="I93" s="297">
        <v>0</v>
      </c>
      <c r="J93" s="297">
        <v>0</v>
      </c>
      <c r="K93" s="297">
        <v>0</v>
      </c>
      <c r="L93" s="297">
        <v>0</v>
      </c>
      <c r="M93" s="297">
        <v>0</v>
      </c>
      <c r="N93" s="297">
        <v>0</v>
      </c>
      <c r="O93" s="297">
        <v>0</v>
      </c>
      <c r="P93" s="297">
        <v>0</v>
      </c>
      <c r="Q93" s="297">
        <v>0</v>
      </c>
      <c r="R93" s="297">
        <v>0</v>
      </c>
      <c r="S93" s="297">
        <v>0</v>
      </c>
      <c r="T93" s="297">
        <v>0</v>
      </c>
      <c r="U93" s="297">
        <v>0</v>
      </c>
      <c r="V93" s="297">
        <v>0</v>
      </c>
      <c r="W93" s="297">
        <v>0</v>
      </c>
      <c r="X93" s="297">
        <v>0</v>
      </c>
      <c r="Y93" s="297">
        <v>0</v>
      </c>
      <c r="DA93" s="71" t="s">
        <v>571</v>
      </c>
    </row>
    <row r="94" spans="1:105" ht="12" customHeight="1" x14ac:dyDescent="0.25">
      <c r="A94" s="59" t="s">
        <v>32</v>
      </c>
      <c r="B94" s="297">
        <v>0</v>
      </c>
      <c r="C94" s="297">
        <v>0</v>
      </c>
      <c r="D94" s="297">
        <v>0</v>
      </c>
      <c r="E94" s="297">
        <v>0</v>
      </c>
      <c r="F94" s="297">
        <v>0</v>
      </c>
      <c r="G94" s="297">
        <v>0</v>
      </c>
      <c r="H94" s="297">
        <v>0</v>
      </c>
      <c r="I94" s="297">
        <v>0</v>
      </c>
      <c r="J94" s="297">
        <v>0</v>
      </c>
      <c r="K94" s="297">
        <v>0</v>
      </c>
      <c r="L94" s="297">
        <v>0</v>
      </c>
      <c r="M94" s="297">
        <v>0</v>
      </c>
      <c r="N94" s="297">
        <v>0</v>
      </c>
      <c r="O94" s="297">
        <v>0</v>
      </c>
      <c r="P94" s="297">
        <v>0</v>
      </c>
      <c r="Q94" s="297">
        <v>0</v>
      </c>
      <c r="R94" s="297">
        <v>0</v>
      </c>
      <c r="S94" s="297">
        <v>0</v>
      </c>
      <c r="T94" s="297">
        <v>0</v>
      </c>
      <c r="U94" s="297">
        <v>0</v>
      </c>
      <c r="V94" s="297">
        <v>0</v>
      </c>
      <c r="W94" s="297">
        <v>0</v>
      </c>
      <c r="X94" s="297">
        <v>0</v>
      </c>
      <c r="Y94" s="297">
        <v>0</v>
      </c>
      <c r="DA94" s="71" t="s">
        <v>572</v>
      </c>
    </row>
    <row r="95" spans="1:105" ht="12" customHeight="1" x14ac:dyDescent="0.25">
      <c r="A95" s="59" t="s">
        <v>35</v>
      </c>
      <c r="B95" s="297">
        <v>0</v>
      </c>
      <c r="C95" s="297">
        <v>0</v>
      </c>
      <c r="D95" s="297">
        <v>0</v>
      </c>
      <c r="E95" s="297">
        <v>0</v>
      </c>
      <c r="F95" s="297">
        <v>0</v>
      </c>
      <c r="G95" s="297">
        <v>0</v>
      </c>
      <c r="H95" s="297">
        <v>0</v>
      </c>
      <c r="I95" s="297">
        <v>0</v>
      </c>
      <c r="J95" s="297">
        <v>0</v>
      </c>
      <c r="K95" s="297">
        <v>0</v>
      </c>
      <c r="L95" s="297">
        <v>0</v>
      </c>
      <c r="M95" s="297">
        <v>0</v>
      </c>
      <c r="N95" s="297">
        <v>0</v>
      </c>
      <c r="O95" s="297">
        <v>0</v>
      </c>
      <c r="P95" s="297">
        <v>0</v>
      </c>
      <c r="Q95" s="297">
        <v>0</v>
      </c>
      <c r="R95" s="297">
        <v>0</v>
      </c>
      <c r="S95" s="297">
        <v>0</v>
      </c>
      <c r="T95" s="297">
        <v>0</v>
      </c>
      <c r="U95" s="297">
        <v>0</v>
      </c>
      <c r="V95" s="297">
        <v>0</v>
      </c>
      <c r="W95" s="297">
        <v>0</v>
      </c>
      <c r="X95" s="297">
        <v>0</v>
      </c>
      <c r="Y95" s="297">
        <v>0</v>
      </c>
      <c r="DA95" s="71" t="s">
        <v>573</v>
      </c>
    </row>
    <row r="96" spans="1:105" ht="12" customHeight="1" x14ac:dyDescent="0.25">
      <c r="A96" s="60" t="s">
        <v>525</v>
      </c>
      <c r="B96" s="262">
        <v>0</v>
      </c>
      <c r="C96" s="262">
        <v>0</v>
      </c>
      <c r="D96" s="262">
        <v>0</v>
      </c>
      <c r="E96" s="262">
        <v>0</v>
      </c>
      <c r="F96" s="262">
        <v>0</v>
      </c>
      <c r="G96" s="262">
        <v>0</v>
      </c>
      <c r="H96" s="262">
        <v>0</v>
      </c>
      <c r="I96" s="262">
        <v>0</v>
      </c>
      <c r="J96" s="262">
        <v>0</v>
      </c>
      <c r="K96" s="262">
        <v>0</v>
      </c>
      <c r="L96" s="262">
        <v>0</v>
      </c>
      <c r="M96" s="262">
        <v>0</v>
      </c>
      <c r="N96" s="262">
        <v>0</v>
      </c>
      <c r="O96" s="262">
        <v>0</v>
      </c>
      <c r="P96" s="262">
        <v>0</v>
      </c>
      <c r="Q96" s="262">
        <v>0</v>
      </c>
      <c r="R96" s="262">
        <v>0</v>
      </c>
      <c r="S96" s="262">
        <v>0</v>
      </c>
      <c r="T96" s="262">
        <v>0</v>
      </c>
      <c r="U96" s="262">
        <v>0</v>
      </c>
      <c r="V96" s="262">
        <v>0</v>
      </c>
      <c r="W96" s="262">
        <v>0</v>
      </c>
      <c r="X96" s="262">
        <v>0</v>
      </c>
      <c r="Y96" s="262">
        <v>0</v>
      </c>
      <c r="DA96" s="72" t="s">
        <v>574</v>
      </c>
    </row>
    <row r="97" spans="1:105" ht="12" customHeight="1" x14ac:dyDescent="0.25">
      <c r="A97" s="57" t="s">
        <v>527</v>
      </c>
      <c r="B97" s="294">
        <f t="shared" ref="B97:Y97" si="1">B98+B102+B113</f>
        <v>0</v>
      </c>
      <c r="C97" s="294">
        <f t="shared" si="1"/>
        <v>0</v>
      </c>
      <c r="D97" s="294">
        <f t="shared" si="1"/>
        <v>0</v>
      </c>
      <c r="E97" s="294">
        <f t="shared" si="1"/>
        <v>0</v>
      </c>
      <c r="F97" s="294">
        <f t="shared" si="1"/>
        <v>0</v>
      </c>
      <c r="G97" s="294">
        <f t="shared" si="1"/>
        <v>0</v>
      </c>
      <c r="H97" s="294">
        <f t="shared" si="1"/>
        <v>0</v>
      </c>
      <c r="I97" s="294">
        <f t="shared" si="1"/>
        <v>0</v>
      </c>
      <c r="J97" s="294">
        <f t="shared" si="1"/>
        <v>0</v>
      </c>
      <c r="K97" s="294">
        <f t="shared" si="1"/>
        <v>0</v>
      </c>
      <c r="L97" s="294">
        <f t="shared" si="1"/>
        <v>0</v>
      </c>
      <c r="M97" s="294">
        <f t="shared" si="1"/>
        <v>0</v>
      </c>
      <c r="N97" s="294">
        <f t="shared" si="1"/>
        <v>0</v>
      </c>
      <c r="O97" s="294">
        <f t="shared" si="1"/>
        <v>0</v>
      </c>
      <c r="P97" s="294">
        <f t="shared" si="1"/>
        <v>0</v>
      </c>
      <c r="Q97" s="294">
        <f t="shared" si="1"/>
        <v>0</v>
      </c>
      <c r="R97" s="294">
        <f t="shared" si="1"/>
        <v>0</v>
      </c>
      <c r="S97" s="294">
        <f t="shared" si="1"/>
        <v>0</v>
      </c>
      <c r="T97" s="294">
        <f t="shared" si="1"/>
        <v>0</v>
      </c>
      <c r="U97" s="294">
        <f t="shared" si="1"/>
        <v>0</v>
      </c>
      <c r="V97" s="294">
        <f t="shared" si="1"/>
        <v>0</v>
      </c>
      <c r="W97" s="294">
        <f t="shared" si="1"/>
        <v>0</v>
      </c>
      <c r="X97" s="294">
        <f t="shared" si="1"/>
        <v>0</v>
      </c>
      <c r="Y97" s="294">
        <f t="shared" si="1"/>
        <v>0</v>
      </c>
      <c r="DA97" s="70"/>
    </row>
    <row r="98" spans="1:105" ht="12" customHeight="1" x14ac:dyDescent="0.25">
      <c r="A98" s="60" t="s">
        <v>528</v>
      </c>
      <c r="B98" s="262">
        <v>0</v>
      </c>
      <c r="C98" s="262">
        <v>0</v>
      </c>
      <c r="D98" s="262">
        <v>0</v>
      </c>
      <c r="E98" s="262">
        <v>0</v>
      </c>
      <c r="F98" s="262">
        <v>0</v>
      </c>
      <c r="G98" s="262">
        <v>0</v>
      </c>
      <c r="H98" s="262">
        <v>0</v>
      </c>
      <c r="I98" s="262">
        <v>0</v>
      </c>
      <c r="J98" s="262">
        <v>0</v>
      </c>
      <c r="K98" s="262">
        <v>0</v>
      </c>
      <c r="L98" s="262">
        <v>0</v>
      </c>
      <c r="M98" s="262">
        <v>0</v>
      </c>
      <c r="N98" s="262">
        <v>0</v>
      </c>
      <c r="O98" s="262">
        <v>0</v>
      </c>
      <c r="P98" s="262">
        <v>0</v>
      </c>
      <c r="Q98" s="262">
        <v>0</v>
      </c>
      <c r="R98" s="262">
        <v>0</v>
      </c>
      <c r="S98" s="262">
        <v>0</v>
      </c>
      <c r="T98" s="262">
        <v>0</v>
      </c>
      <c r="U98" s="262">
        <v>0</v>
      </c>
      <c r="V98" s="262">
        <v>0</v>
      </c>
      <c r="W98" s="262">
        <v>0</v>
      </c>
      <c r="X98" s="262">
        <v>0</v>
      </c>
      <c r="Y98" s="262">
        <v>0</v>
      </c>
      <c r="DA98" s="72" t="s">
        <v>575</v>
      </c>
    </row>
    <row r="99" spans="1:105" ht="12" customHeight="1" x14ac:dyDescent="0.25">
      <c r="A99" s="59" t="s">
        <v>31</v>
      </c>
      <c r="B99" s="230">
        <v>0</v>
      </c>
      <c r="C99" s="230">
        <v>0</v>
      </c>
      <c r="D99" s="230">
        <v>0</v>
      </c>
      <c r="E99" s="230">
        <v>0</v>
      </c>
      <c r="F99" s="230">
        <v>0</v>
      </c>
      <c r="G99" s="230">
        <v>0</v>
      </c>
      <c r="H99" s="230">
        <v>0</v>
      </c>
      <c r="I99" s="230">
        <v>0</v>
      </c>
      <c r="J99" s="230">
        <v>0</v>
      </c>
      <c r="K99" s="230">
        <v>0</v>
      </c>
      <c r="L99" s="230">
        <v>0</v>
      </c>
      <c r="M99" s="230">
        <v>0</v>
      </c>
      <c r="N99" s="230">
        <v>0</v>
      </c>
      <c r="O99" s="230">
        <v>0</v>
      </c>
      <c r="P99" s="230">
        <v>0</v>
      </c>
      <c r="Q99" s="230">
        <v>0</v>
      </c>
      <c r="R99" s="230">
        <v>0</v>
      </c>
      <c r="S99" s="230">
        <v>0</v>
      </c>
      <c r="T99" s="230">
        <v>0</v>
      </c>
      <c r="U99" s="230">
        <v>0</v>
      </c>
      <c r="V99" s="230">
        <v>0</v>
      </c>
      <c r="W99" s="230">
        <v>0</v>
      </c>
      <c r="X99" s="230">
        <v>0</v>
      </c>
      <c r="Y99" s="230">
        <v>0</v>
      </c>
      <c r="DA99" s="71" t="s">
        <v>576</v>
      </c>
    </row>
    <row r="100" spans="1:105" ht="12" customHeight="1" x14ac:dyDescent="0.25">
      <c r="A100" s="59" t="s">
        <v>159</v>
      </c>
      <c r="B100" s="230">
        <v>0</v>
      </c>
      <c r="C100" s="230">
        <v>0</v>
      </c>
      <c r="D100" s="230">
        <v>0</v>
      </c>
      <c r="E100" s="230">
        <v>0</v>
      </c>
      <c r="F100" s="230">
        <v>0</v>
      </c>
      <c r="G100" s="230">
        <v>0</v>
      </c>
      <c r="H100" s="230">
        <v>0</v>
      </c>
      <c r="I100" s="230">
        <v>0</v>
      </c>
      <c r="J100" s="230">
        <v>0</v>
      </c>
      <c r="K100" s="230">
        <v>0</v>
      </c>
      <c r="L100" s="230">
        <v>0</v>
      </c>
      <c r="M100" s="230">
        <v>0</v>
      </c>
      <c r="N100" s="230">
        <v>0</v>
      </c>
      <c r="O100" s="230">
        <v>0</v>
      </c>
      <c r="P100" s="230">
        <v>0</v>
      </c>
      <c r="Q100" s="230">
        <v>0</v>
      </c>
      <c r="R100" s="230">
        <v>0</v>
      </c>
      <c r="S100" s="230">
        <v>0</v>
      </c>
      <c r="T100" s="230">
        <v>0</v>
      </c>
      <c r="U100" s="230">
        <v>0</v>
      </c>
      <c r="V100" s="230">
        <v>0</v>
      </c>
      <c r="W100" s="230">
        <v>0</v>
      </c>
      <c r="X100" s="230">
        <v>0</v>
      </c>
      <c r="Y100" s="230">
        <v>0</v>
      </c>
      <c r="DA100" s="71" t="s">
        <v>577</v>
      </c>
    </row>
    <row r="101" spans="1:105" ht="12" customHeight="1" x14ac:dyDescent="0.25">
      <c r="A101" s="59" t="s">
        <v>35</v>
      </c>
      <c r="B101" s="230">
        <v>0</v>
      </c>
      <c r="C101" s="230">
        <v>0</v>
      </c>
      <c r="D101" s="230">
        <v>0</v>
      </c>
      <c r="E101" s="230">
        <v>0</v>
      </c>
      <c r="F101" s="230">
        <v>0</v>
      </c>
      <c r="G101" s="230">
        <v>0</v>
      </c>
      <c r="H101" s="230">
        <v>0</v>
      </c>
      <c r="I101" s="230">
        <v>0</v>
      </c>
      <c r="J101" s="230">
        <v>0</v>
      </c>
      <c r="K101" s="230">
        <v>0</v>
      </c>
      <c r="L101" s="230">
        <v>0</v>
      </c>
      <c r="M101" s="230">
        <v>0</v>
      </c>
      <c r="N101" s="230">
        <v>0</v>
      </c>
      <c r="O101" s="230">
        <v>0</v>
      </c>
      <c r="P101" s="230">
        <v>0</v>
      </c>
      <c r="Q101" s="230">
        <v>0</v>
      </c>
      <c r="R101" s="230">
        <v>0</v>
      </c>
      <c r="S101" s="230">
        <v>0</v>
      </c>
      <c r="T101" s="230">
        <v>0</v>
      </c>
      <c r="U101" s="230">
        <v>0</v>
      </c>
      <c r="V101" s="230">
        <v>0</v>
      </c>
      <c r="W101" s="230">
        <v>0</v>
      </c>
      <c r="X101" s="230">
        <v>0</v>
      </c>
      <c r="Y101" s="230">
        <v>0</v>
      </c>
      <c r="DA101" s="71" t="s">
        <v>578</v>
      </c>
    </row>
    <row r="102" spans="1:105" ht="12" customHeight="1" x14ac:dyDescent="0.25">
      <c r="A102" s="60" t="s">
        <v>533</v>
      </c>
      <c r="B102" s="262">
        <v>0</v>
      </c>
      <c r="C102" s="262">
        <v>0</v>
      </c>
      <c r="D102" s="262">
        <v>0</v>
      </c>
      <c r="E102" s="262">
        <v>0</v>
      </c>
      <c r="F102" s="262">
        <v>0</v>
      </c>
      <c r="G102" s="262">
        <v>0</v>
      </c>
      <c r="H102" s="262">
        <v>0</v>
      </c>
      <c r="I102" s="262">
        <v>0</v>
      </c>
      <c r="J102" s="262">
        <v>0</v>
      </c>
      <c r="K102" s="262">
        <v>0</v>
      </c>
      <c r="L102" s="262">
        <v>0</v>
      </c>
      <c r="M102" s="262">
        <v>0</v>
      </c>
      <c r="N102" s="262">
        <v>0</v>
      </c>
      <c r="O102" s="262">
        <v>0</v>
      </c>
      <c r="P102" s="262">
        <v>0</v>
      </c>
      <c r="Q102" s="262">
        <v>0</v>
      </c>
      <c r="R102" s="262">
        <v>0</v>
      </c>
      <c r="S102" s="262">
        <v>0</v>
      </c>
      <c r="T102" s="262">
        <v>0</v>
      </c>
      <c r="U102" s="262">
        <v>0</v>
      </c>
      <c r="V102" s="262">
        <v>0</v>
      </c>
      <c r="W102" s="262">
        <v>0</v>
      </c>
      <c r="X102" s="262">
        <v>0</v>
      </c>
      <c r="Y102" s="262">
        <v>0</v>
      </c>
      <c r="DA102" s="72" t="s">
        <v>579</v>
      </c>
    </row>
    <row r="103" spans="1:105" ht="12" customHeight="1" x14ac:dyDescent="0.25">
      <c r="A103" s="64" t="s">
        <v>28</v>
      </c>
      <c r="B103" s="229">
        <v>0</v>
      </c>
      <c r="C103" s="229">
        <v>0</v>
      </c>
      <c r="D103" s="229">
        <v>0</v>
      </c>
      <c r="E103" s="229">
        <v>0</v>
      </c>
      <c r="F103" s="229">
        <v>0</v>
      </c>
      <c r="G103" s="229">
        <v>0</v>
      </c>
      <c r="H103" s="229">
        <v>0</v>
      </c>
      <c r="I103" s="229">
        <v>0</v>
      </c>
      <c r="J103" s="229">
        <v>0</v>
      </c>
      <c r="K103" s="229">
        <v>0</v>
      </c>
      <c r="L103" s="229">
        <v>0</v>
      </c>
      <c r="M103" s="229">
        <v>0</v>
      </c>
      <c r="N103" s="229">
        <v>0</v>
      </c>
      <c r="O103" s="229">
        <v>0</v>
      </c>
      <c r="P103" s="229">
        <v>0</v>
      </c>
      <c r="Q103" s="229">
        <v>0</v>
      </c>
      <c r="R103" s="229">
        <v>0</v>
      </c>
      <c r="S103" s="229">
        <v>0</v>
      </c>
      <c r="T103" s="229">
        <v>0</v>
      </c>
      <c r="U103" s="229">
        <v>0</v>
      </c>
      <c r="V103" s="229">
        <v>0</v>
      </c>
      <c r="W103" s="229">
        <v>0</v>
      </c>
      <c r="X103" s="229">
        <v>0</v>
      </c>
      <c r="Y103" s="229">
        <v>0</v>
      </c>
      <c r="DA103" s="73" t="s">
        <v>580</v>
      </c>
    </row>
    <row r="104" spans="1:105" ht="12" customHeight="1" x14ac:dyDescent="0.25">
      <c r="A104" s="64" t="s">
        <v>30</v>
      </c>
      <c r="B104" s="229">
        <v>0</v>
      </c>
      <c r="C104" s="229">
        <v>0</v>
      </c>
      <c r="D104" s="229">
        <v>0</v>
      </c>
      <c r="E104" s="229">
        <v>0</v>
      </c>
      <c r="F104" s="229">
        <v>0</v>
      </c>
      <c r="G104" s="229">
        <v>0</v>
      </c>
      <c r="H104" s="229">
        <v>0</v>
      </c>
      <c r="I104" s="229">
        <v>0</v>
      </c>
      <c r="J104" s="229">
        <v>0</v>
      </c>
      <c r="K104" s="229">
        <v>0</v>
      </c>
      <c r="L104" s="229">
        <v>0</v>
      </c>
      <c r="M104" s="229">
        <v>0</v>
      </c>
      <c r="N104" s="229">
        <v>0</v>
      </c>
      <c r="O104" s="229">
        <v>0</v>
      </c>
      <c r="P104" s="229">
        <v>0</v>
      </c>
      <c r="Q104" s="229">
        <v>0</v>
      </c>
      <c r="R104" s="229">
        <v>0</v>
      </c>
      <c r="S104" s="229">
        <v>0</v>
      </c>
      <c r="T104" s="229">
        <v>0</v>
      </c>
      <c r="U104" s="229">
        <v>0</v>
      </c>
      <c r="V104" s="229">
        <v>0</v>
      </c>
      <c r="W104" s="229">
        <v>0</v>
      </c>
      <c r="X104" s="229">
        <v>0</v>
      </c>
      <c r="Y104" s="229">
        <v>0</v>
      </c>
      <c r="DA104" s="73" t="s">
        <v>581</v>
      </c>
    </row>
    <row r="105" spans="1:105" ht="12" customHeight="1" x14ac:dyDescent="0.25">
      <c r="A105" s="64" t="s">
        <v>31</v>
      </c>
      <c r="B105" s="229">
        <v>0</v>
      </c>
      <c r="C105" s="229">
        <v>0</v>
      </c>
      <c r="D105" s="229">
        <v>0</v>
      </c>
      <c r="E105" s="229">
        <v>0</v>
      </c>
      <c r="F105" s="229">
        <v>0</v>
      </c>
      <c r="G105" s="229">
        <v>0</v>
      </c>
      <c r="H105" s="229">
        <v>0</v>
      </c>
      <c r="I105" s="229">
        <v>0</v>
      </c>
      <c r="J105" s="229">
        <v>0</v>
      </c>
      <c r="K105" s="229">
        <v>0</v>
      </c>
      <c r="L105" s="229">
        <v>0</v>
      </c>
      <c r="M105" s="229">
        <v>0</v>
      </c>
      <c r="N105" s="229">
        <v>0</v>
      </c>
      <c r="O105" s="229">
        <v>0</v>
      </c>
      <c r="P105" s="229">
        <v>0</v>
      </c>
      <c r="Q105" s="229">
        <v>0</v>
      </c>
      <c r="R105" s="229">
        <v>0</v>
      </c>
      <c r="S105" s="229">
        <v>0</v>
      </c>
      <c r="T105" s="229">
        <v>0</v>
      </c>
      <c r="U105" s="229">
        <v>0</v>
      </c>
      <c r="V105" s="229">
        <v>0</v>
      </c>
      <c r="W105" s="229">
        <v>0</v>
      </c>
      <c r="X105" s="229">
        <v>0</v>
      </c>
      <c r="Y105" s="229">
        <v>0</v>
      </c>
      <c r="DA105" s="73" t="s">
        <v>582</v>
      </c>
    </row>
    <row r="106" spans="1:105" ht="12" customHeight="1" x14ac:dyDescent="0.25">
      <c r="A106" s="64" t="s">
        <v>159</v>
      </c>
      <c r="B106" s="229">
        <v>0</v>
      </c>
      <c r="C106" s="229">
        <v>0</v>
      </c>
      <c r="D106" s="229">
        <v>0</v>
      </c>
      <c r="E106" s="229">
        <v>0</v>
      </c>
      <c r="F106" s="229">
        <v>0</v>
      </c>
      <c r="G106" s="229">
        <v>0</v>
      </c>
      <c r="H106" s="229">
        <v>0</v>
      </c>
      <c r="I106" s="229">
        <v>0</v>
      </c>
      <c r="J106" s="229">
        <v>0</v>
      </c>
      <c r="K106" s="229">
        <v>0</v>
      </c>
      <c r="L106" s="229">
        <v>0</v>
      </c>
      <c r="M106" s="229">
        <v>0</v>
      </c>
      <c r="N106" s="229">
        <v>0</v>
      </c>
      <c r="O106" s="229">
        <v>0</v>
      </c>
      <c r="P106" s="229">
        <v>0</v>
      </c>
      <c r="Q106" s="229">
        <v>0</v>
      </c>
      <c r="R106" s="229">
        <v>0</v>
      </c>
      <c r="S106" s="229">
        <v>0</v>
      </c>
      <c r="T106" s="229">
        <v>0</v>
      </c>
      <c r="U106" s="229">
        <v>0</v>
      </c>
      <c r="V106" s="229">
        <v>0</v>
      </c>
      <c r="W106" s="229">
        <v>0</v>
      </c>
      <c r="X106" s="229">
        <v>0</v>
      </c>
      <c r="Y106" s="229">
        <v>0</v>
      </c>
      <c r="DA106" s="73" t="s">
        <v>583</v>
      </c>
    </row>
    <row r="107" spans="1:105" ht="12" customHeight="1" x14ac:dyDescent="0.25">
      <c r="A107" s="64" t="s">
        <v>32</v>
      </c>
      <c r="B107" s="229">
        <v>0</v>
      </c>
      <c r="C107" s="229">
        <v>0</v>
      </c>
      <c r="D107" s="229">
        <v>0</v>
      </c>
      <c r="E107" s="229">
        <v>0</v>
      </c>
      <c r="F107" s="229">
        <v>0</v>
      </c>
      <c r="G107" s="229">
        <v>0</v>
      </c>
      <c r="H107" s="229">
        <v>0</v>
      </c>
      <c r="I107" s="229">
        <v>0</v>
      </c>
      <c r="J107" s="229">
        <v>0</v>
      </c>
      <c r="K107" s="229">
        <v>0</v>
      </c>
      <c r="L107" s="229">
        <v>0</v>
      </c>
      <c r="M107" s="229">
        <v>0</v>
      </c>
      <c r="N107" s="229">
        <v>0</v>
      </c>
      <c r="O107" s="229">
        <v>0</v>
      </c>
      <c r="P107" s="229">
        <v>0</v>
      </c>
      <c r="Q107" s="229">
        <v>0</v>
      </c>
      <c r="R107" s="229">
        <v>0</v>
      </c>
      <c r="S107" s="229">
        <v>0</v>
      </c>
      <c r="T107" s="229">
        <v>0</v>
      </c>
      <c r="U107" s="229">
        <v>0</v>
      </c>
      <c r="V107" s="229">
        <v>0</v>
      </c>
      <c r="W107" s="229">
        <v>0</v>
      </c>
      <c r="X107" s="229">
        <v>0</v>
      </c>
      <c r="Y107" s="229">
        <v>0</v>
      </c>
      <c r="DA107" s="73" t="s">
        <v>584</v>
      </c>
    </row>
    <row r="108" spans="1:105" ht="12" customHeight="1" x14ac:dyDescent="0.25">
      <c r="A108" s="64" t="s">
        <v>33</v>
      </c>
      <c r="B108" s="229">
        <v>0</v>
      </c>
      <c r="C108" s="229">
        <v>0</v>
      </c>
      <c r="D108" s="229">
        <v>0</v>
      </c>
      <c r="E108" s="229">
        <v>0</v>
      </c>
      <c r="F108" s="229">
        <v>0</v>
      </c>
      <c r="G108" s="229">
        <v>0</v>
      </c>
      <c r="H108" s="229">
        <v>0</v>
      </c>
      <c r="I108" s="229">
        <v>0</v>
      </c>
      <c r="J108" s="229">
        <v>0</v>
      </c>
      <c r="K108" s="229">
        <v>0</v>
      </c>
      <c r="L108" s="229">
        <v>0</v>
      </c>
      <c r="M108" s="229">
        <v>0</v>
      </c>
      <c r="N108" s="229">
        <v>0</v>
      </c>
      <c r="O108" s="229">
        <v>0</v>
      </c>
      <c r="P108" s="229">
        <v>0</v>
      </c>
      <c r="Q108" s="229">
        <v>0</v>
      </c>
      <c r="R108" s="229">
        <v>0</v>
      </c>
      <c r="S108" s="229">
        <v>0</v>
      </c>
      <c r="T108" s="229">
        <v>0</v>
      </c>
      <c r="U108" s="229">
        <v>0</v>
      </c>
      <c r="V108" s="229">
        <v>0</v>
      </c>
      <c r="W108" s="229">
        <v>0</v>
      </c>
      <c r="X108" s="229">
        <v>0</v>
      </c>
      <c r="Y108" s="229">
        <v>0</v>
      </c>
      <c r="DA108" s="73" t="s">
        <v>585</v>
      </c>
    </row>
    <row r="109" spans="1:105" ht="12" customHeight="1" x14ac:dyDescent="0.25">
      <c r="A109" s="64" t="s">
        <v>35</v>
      </c>
      <c r="B109" s="229">
        <v>0</v>
      </c>
      <c r="C109" s="229">
        <v>0</v>
      </c>
      <c r="D109" s="229">
        <v>0</v>
      </c>
      <c r="E109" s="229">
        <v>0</v>
      </c>
      <c r="F109" s="229">
        <v>0</v>
      </c>
      <c r="G109" s="229">
        <v>0</v>
      </c>
      <c r="H109" s="229">
        <v>0</v>
      </c>
      <c r="I109" s="229">
        <v>0</v>
      </c>
      <c r="J109" s="229">
        <v>0</v>
      </c>
      <c r="K109" s="229">
        <v>0</v>
      </c>
      <c r="L109" s="229">
        <v>0</v>
      </c>
      <c r="M109" s="229">
        <v>0</v>
      </c>
      <c r="N109" s="229">
        <v>0</v>
      </c>
      <c r="O109" s="229">
        <v>0</v>
      </c>
      <c r="P109" s="229">
        <v>0</v>
      </c>
      <c r="Q109" s="229">
        <v>0</v>
      </c>
      <c r="R109" s="229">
        <v>0</v>
      </c>
      <c r="S109" s="229">
        <v>0</v>
      </c>
      <c r="T109" s="229">
        <v>0</v>
      </c>
      <c r="U109" s="229">
        <v>0</v>
      </c>
      <c r="V109" s="229">
        <v>0</v>
      </c>
      <c r="W109" s="229">
        <v>0</v>
      </c>
      <c r="X109" s="229">
        <v>0</v>
      </c>
      <c r="Y109" s="229">
        <v>0</v>
      </c>
      <c r="DA109" s="73" t="s">
        <v>586</v>
      </c>
    </row>
    <row r="110" spans="1:105" ht="12" customHeight="1" x14ac:dyDescent="0.25">
      <c r="A110" s="64" t="s">
        <v>36</v>
      </c>
      <c r="B110" s="229">
        <v>0</v>
      </c>
      <c r="C110" s="229">
        <v>0</v>
      </c>
      <c r="D110" s="229">
        <v>0</v>
      </c>
      <c r="E110" s="229">
        <v>0</v>
      </c>
      <c r="F110" s="229">
        <v>0</v>
      </c>
      <c r="G110" s="229">
        <v>0</v>
      </c>
      <c r="H110" s="229">
        <v>0</v>
      </c>
      <c r="I110" s="229">
        <v>0</v>
      </c>
      <c r="J110" s="229">
        <v>0</v>
      </c>
      <c r="K110" s="229">
        <v>0</v>
      </c>
      <c r="L110" s="229">
        <v>0</v>
      </c>
      <c r="M110" s="229">
        <v>0</v>
      </c>
      <c r="N110" s="229">
        <v>0</v>
      </c>
      <c r="O110" s="229">
        <v>0</v>
      </c>
      <c r="P110" s="229">
        <v>0</v>
      </c>
      <c r="Q110" s="229">
        <v>0</v>
      </c>
      <c r="R110" s="229">
        <v>0</v>
      </c>
      <c r="S110" s="229">
        <v>0</v>
      </c>
      <c r="T110" s="229">
        <v>0</v>
      </c>
      <c r="U110" s="229">
        <v>0</v>
      </c>
      <c r="V110" s="229">
        <v>0</v>
      </c>
      <c r="W110" s="229">
        <v>0</v>
      </c>
      <c r="X110" s="229">
        <v>0</v>
      </c>
      <c r="Y110" s="229">
        <v>0</v>
      </c>
      <c r="DA110" s="73" t="s">
        <v>587</v>
      </c>
    </row>
    <row r="111" spans="1:105" ht="12" customHeight="1" x14ac:dyDescent="0.25">
      <c r="A111" s="64" t="s">
        <v>38</v>
      </c>
      <c r="B111" s="229">
        <v>0</v>
      </c>
      <c r="C111" s="229">
        <v>0</v>
      </c>
      <c r="D111" s="229">
        <v>0</v>
      </c>
      <c r="E111" s="229">
        <v>0</v>
      </c>
      <c r="F111" s="229">
        <v>0</v>
      </c>
      <c r="G111" s="229">
        <v>0</v>
      </c>
      <c r="H111" s="229">
        <v>0</v>
      </c>
      <c r="I111" s="229">
        <v>0</v>
      </c>
      <c r="J111" s="229">
        <v>0</v>
      </c>
      <c r="K111" s="229">
        <v>0</v>
      </c>
      <c r="L111" s="229">
        <v>0</v>
      </c>
      <c r="M111" s="229">
        <v>0</v>
      </c>
      <c r="N111" s="229">
        <v>0</v>
      </c>
      <c r="O111" s="229">
        <v>0</v>
      </c>
      <c r="P111" s="229">
        <v>0</v>
      </c>
      <c r="Q111" s="229">
        <v>0</v>
      </c>
      <c r="R111" s="229">
        <v>0</v>
      </c>
      <c r="S111" s="229">
        <v>0</v>
      </c>
      <c r="T111" s="229">
        <v>0</v>
      </c>
      <c r="U111" s="229">
        <v>0</v>
      </c>
      <c r="V111" s="229">
        <v>0</v>
      </c>
      <c r="W111" s="229">
        <v>0</v>
      </c>
      <c r="X111" s="229">
        <v>0</v>
      </c>
      <c r="Y111" s="229">
        <v>0</v>
      </c>
      <c r="DA111" s="73" t="s">
        <v>588</v>
      </c>
    </row>
    <row r="112" spans="1:105" ht="12" customHeight="1" x14ac:dyDescent="0.25">
      <c r="A112" s="64" t="s">
        <v>39</v>
      </c>
      <c r="B112" s="229">
        <v>0</v>
      </c>
      <c r="C112" s="229">
        <v>0</v>
      </c>
      <c r="D112" s="229">
        <v>0</v>
      </c>
      <c r="E112" s="229">
        <v>0</v>
      </c>
      <c r="F112" s="229">
        <v>0</v>
      </c>
      <c r="G112" s="229">
        <v>0</v>
      </c>
      <c r="H112" s="229">
        <v>0</v>
      </c>
      <c r="I112" s="229">
        <v>0</v>
      </c>
      <c r="J112" s="229">
        <v>0</v>
      </c>
      <c r="K112" s="229">
        <v>0</v>
      </c>
      <c r="L112" s="229">
        <v>0</v>
      </c>
      <c r="M112" s="229">
        <v>0</v>
      </c>
      <c r="N112" s="229">
        <v>0</v>
      </c>
      <c r="O112" s="229">
        <v>0</v>
      </c>
      <c r="P112" s="229">
        <v>0</v>
      </c>
      <c r="Q112" s="229">
        <v>0</v>
      </c>
      <c r="R112" s="229">
        <v>0</v>
      </c>
      <c r="S112" s="229">
        <v>0</v>
      </c>
      <c r="T112" s="229">
        <v>0</v>
      </c>
      <c r="U112" s="229">
        <v>0</v>
      </c>
      <c r="V112" s="229">
        <v>0</v>
      </c>
      <c r="W112" s="229">
        <v>0</v>
      </c>
      <c r="X112" s="229">
        <v>0</v>
      </c>
      <c r="Y112" s="229">
        <v>0</v>
      </c>
      <c r="DA112" s="73" t="s">
        <v>589</v>
      </c>
    </row>
    <row r="113" spans="1:105" ht="12" customHeight="1" x14ac:dyDescent="0.25">
      <c r="A113" s="61" t="s">
        <v>545</v>
      </c>
      <c r="B113" s="263">
        <v>0</v>
      </c>
      <c r="C113" s="263">
        <v>0</v>
      </c>
      <c r="D113" s="263">
        <v>0</v>
      </c>
      <c r="E113" s="263">
        <v>0</v>
      </c>
      <c r="F113" s="263">
        <v>0</v>
      </c>
      <c r="G113" s="263">
        <v>0</v>
      </c>
      <c r="H113" s="263">
        <v>0</v>
      </c>
      <c r="I113" s="263">
        <v>0</v>
      </c>
      <c r="J113" s="263">
        <v>0</v>
      </c>
      <c r="K113" s="263">
        <v>0</v>
      </c>
      <c r="L113" s="263">
        <v>0</v>
      </c>
      <c r="M113" s="263">
        <v>0</v>
      </c>
      <c r="N113" s="263">
        <v>0</v>
      </c>
      <c r="O113" s="263">
        <v>0</v>
      </c>
      <c r="P113" s="263">
        <v>0</v>
      </c>
      <c r="Q113" s="263">
        <v>0</v>
      </c>
      <c r="R113" s="263">
        <v>0</v>
      </c>
      <c r="S113" s="263">
        <v>0</v>
      </c>
      <c r="T113" s="263">
        <v>0</v>
      </c>
      <c r="U113" s="263">
        <v>0</v>
      </c>
      <c r="V113" s="263">
        <v>0</v>
      </c>
      <c r="W113" s="263">
        <v>0</v>
      </c>
      <c r="X113" s="263">
        <v>0</v>
      </c>
      <c r="Y113" s="263">
        <v>0</v>
      </c>
      <c r="DA113" s="74" t="s">
        <v>590</v>
      </c>
    </row>
    <row r="114" spans="1:105" ht="12" customHeight="1" x14ac:dyDescent="0.25">
      <c r="A114" s="130"/>
      <c r="B114" s="172"/>
      <c r="C114" s="172"/>
      <c r="D114" s="172"/>
      <c r="E114" s="172"/>
      <c r="F114" s="172"/>
      <c r="G114" s="172"/>
      <c r="H114" s="172"/>
      <c r="I114" s="172"/>
      <c r="J114" s="172"/>
      <c r="K114" s="172"/>
      <c r="L114" s="172"/>
      <c r="M114" s="172"/>
      <c r="N114" s="172"/>
      <c r="O114" s="172"/>
      <c r="P114" s="172"/>
      <c r="Q114" s="172"/>
      <c r="R114" s="172"/>
      <c r="S114" s="172"/>
      <c r="T114" s="172"/>
      <c r="U114" s="172"/>
      <c r="V114" s="172"/>
      <c r="W114" s="172"/>
      <c r="X114" s="172"/>
      <c r="Y114" s="172"/>
    </row>
    <row r="115" spans="1:105" ht="15" customHeight="1" x14ac:dyDescent="0.25">
      <c r="A115" s="34" t="s">
        <v>47</v>
      </c>
      <c r="B115" s="223">
        <v>328.26337059329319</v>
      </c>
      <c r="C115" s="223">
        <v>310.55288048151328</v>
      </c>
      <c r="D115" s="223">
        <v>322.63989681857271</v>
      </c>
      <c r="E115" s="223">
        <v>353.40739466895968</v>
      </c>
      <c r="F115" s="223">
        <v>360.24729148753232</v>
      </c>
      <c r="G115" s="223">
        <v>347.572656921754</v>
      </c>
      <c r="H115" s="223">
        <v>353.6530524505589</v>
      </c>
      <c r="I115" s="223">
        <v>353.78667239896811</v>
      </c>
      <c r="J115" s="223">
        <v>335.4594153052451</v>
      </c>
      <c r="K115" s="223">
        <v>218.52639724849519</v>
      </c>
      <c r="L115" s="223">
        <v>294.53840197695672</v>
      </c>
      <c r="M115" s="223">
        <v>288.29509983714541</v>
      </c>
      <c r="N115" s="223">
        <v>289.72705946558472</v>
      </c>
      <c r="O115" s="223">
        <v>289.48650314107471</v>
      </c>
      <c r="P115" s="223">
        <v>285.07091028823692</v>
      </c>
      <c r="Q115" s="223">
        <v>286.41064000688573</v>
      </c>
      <c r="R115" s="223">
        <v>284.51557483621838</v>
      </c>
      <c r="S115" s="223">
        <v>291.43281013893647</v>
      </c>
      <c r="T115" s="223">
        <v>303.59280563931873</v>
      </c>
      <c r="U115" s="223">
        <v>299.48660014308439</v>
      </c>
      <c r="V115" s="223">
        <v>276.78457901798492</v>
      </c>
      <c r="W115" s="223">
        <v>299.83911439278569</v>
      </c>
      <c r="X115" s="223">
        <v>283.86604468940942</v>
      </c>
      <c r="Y115" s="223">
        <v>276.5847056829661</v>
      </c>
      <c r="DA115" s="89" t="s">
        <v>591</v>
      </c>
    </row>
    <row r="116" spans="1:105" ht="12" customHeight="1" x14ac:dyDescent="0.25">
      <c r="A116" s="55" t="s">
        <v>91</v>
      </c>
      <c r="B116" s="259">
        <v>0.44565474007943279</v>
      </c>
      <c r="C116" s="259">
        <v>0.42161074195319342</v>
      </c>
      <c r="D116" s="259">
        <v>0.43802023690931902</v>
      </c>
      <c r="E116" s="259">
        <v>0.47979060328510481</v>
      </c>
      <c r="F116" s="259">
        <v>0.4890765386402845</v>
      </c>
      <c r="G116" s="259">
        <v>0.47186928532175448</v>
      </c>
      <c r="H116" s="259">
        <v>0.4801241115733163</v>
      </c>
      <c r="I116" s="259">
        <v>0.48030551580150388</v>
      </c>
      <c r="J116" s="259">
        <v>0.45542418657557648</v>
      </c>
      <c r="K116" s="259">
        <v>0.29667435812362758</v>
      </c>
      <c r="L116" s="259">
        <v>0.39986927185719512</v>
      </c>
      <c r="M116" s="259">
        <v>0.39139328141285801</v>
      </c>
      <c r="N116" s="259">
        <v>0.39333732894662488</v>
      </c>
      <c r="O116" s="259">
        <v>0.39301074646483142</v>
      </c>
      <c r="P116" s="259">
        <v>0.38701607858092041</v>
      </c>
      <c r="Q116" s="259">
        <v>0.38883491355635208</v>
      </c>
      <c r="R116" s="259">
        <v>0.38626214774768569</v>
      </c>
      <c r="S116" s="259">
        <v>0.39565307886285139</v>
      </c>
      <c r="T116" s="259">
        <v>0.41216165130669458</v>
      </c>
      <c r="U116" s="259">
        <v>0.40658701183401141</v>
      </c>
      <c r="V116" s="259">
        <v>0.37576644447828511</v>
      </c>
      <c r="W116" s="259">
        <v>0.40706558989175728</v>
      </c>
      <c r="X116" s="259">
        <v>0.3853803369374959</v>
      </c>
      <c r="Y116" s="259">
        <v>0.37549509376685247</v>
      </c>
      <c r="DA116" s="67" t="s">
        <v>592</v>
      </c>
    </row>
    <row r="117" spans="1:105" ht="12" customHeight="1" x14ac:dyDescent="0.25">
      <c r="A117" s="173" t="s">
        <v>92</v>
      </c>
      <c r="B117" s="224">
        <v>0.2224445003710791</v>
      </c>
      <c r="C117" s="224">
        <v>0.21044315792117901</v>
      </c>
      <c r="D117" s="224">
        <v>0.21863380771928609</v>
      </c>
      <c r="E117" s="224">
        <v>0.23948310526545941</v>
      </c>
      <c r="F117" s="224">
        <v>0.2441180952359305</v>
      </c>
      <c r="G117" s="224">
        <v>0.2355292516245808</v>
      </c>
      <c r="H117" s="224">
        <v>0.23964957288684641</v>
      </c>
      <c r="I117" s="224">
        <v>0.2397401191534409</v>
      </c>
      <c r="J117" s="224">
        <v>0.22732083051927701</v>
      </c>
      <c r="K117" s="224">
        <v>0.14808230100718409</v>
      </c>
      <c r="L117" s="224">
        <v>0.19959110134488159</v>
      </c>
      <c r="M117" s="224">
        <v>0.1953603879921984</v>
      </c>
      <c r="N117" s="224">
        <v>0.1963307415943375</v>
      </c>
      <c r="O117" s="224">
        <v>0.19616773092607989</v>
      </c>
      <c r="P117" s="224">
        <v>0.1931755471066294</v>
      </c>
      <c r="Q117" s="224">
        <v>0.1940834020018678</v>
      </c>
      <c r="R117" s="224">
        <v>0.19279922940498581</v>
      </c>
      <c r="S117" s="224">
        <v>0.19748662705178269</v>
      </c>
      <c r="T117" s="224">
        <v>0.2057267304745713</v>
      </c>
      <c r="U117" s="224">
        <v>0.20294420000708691</v>
      </c>
      <c r="V117" s="224">
        <v>0.18756039480987119</v>
      </c>
      <c r="W117" s="224">
        <v>0.20318307788130141</v>
      </c>
      <c r="X117" s="224">
        <v>0.19235908157875711</v>
      </c>
      <c r="Y117" s="224">
        <v>0.18742495257622821</v>
      </c>
      <c r="DA117" s="177" t="s">
        <v>593</v>
      </c>
    </row>
    <row r="118" spans="1:105" ht="12" customHeight="1" x14ac:dyDescent="0.25">
      <c r="A118" s="173" t="s">
        <v>93</v>
      </c>
      <c r="B118" s="224">
        <v>5.6546761004131749</v>
      </c>
      <c r="C118" s="224">
        <v>5.3495945892447008</v>
      </c>
      <c r="D118" s="224">
        <v>5.5578059479564166</v>
      </c>
      <c r="E118" s="224">
        <v>6.0878079230471744</v>
      </c>
      <c r="F118" s="224">
        <v>6.2056322206492993</v>
      </c>
      <c r="G118" s="224">
        <v>5.9872985301410324</v>
      </c>
      <c r="H118" s="224">
        <v>6.0920396324334636</v>
      </c>
      <c r="I118" s="224">
        <v>6.0943413742559907</v>
      </c>
      <c r="J118" s="224">
        <v>5.7786354138632277</v>
      </c>
      <c r="K118" s="224">
        <v>3.764343227198895</v>
      </c>
      <c r="L118" s="224">
        <v>5.073728632298355</v>
      </c>
      <c r="M118" s="224">
        <v>4.9661812951279236</v>
      </c>
      <c r="N118" s="224">
        <v>4.9908482808875707</v>
      </c>
      <c r="O118" s="224">
        <v>4.9867044493773713</v>
      </c>
      <c r="P118" s="224">
        <v>4.9106412951808656</v>
      </c>
      <c r="Q118" s="224">
        <v>4.9337195253469686</v>
      </c>
      <c r="R118" s="224">
        <v>4.9010750676045642</v>
      </c>
      <c r="S118" s="224">
        <v>5.0202316005926093</v>
      </c>
      <c r="T118" s="224">
        <v>5.2297001008794028</v>
      </c>
      <c r="U118" s="224">
        <v>5.1589664639186879</v>
      </c>
      <c r="V118" s="224">
        <v>4.7679006680145823</v>
      </c>
      <c r="W118" s="224">
        <v>5.1650388864959389</v>
      </c>
      <c r="X118" s="224">
        <v>4.8898862389777724</v>
      </c>
      <c r="Y118" s="224">
        <v>4.764457643078968</v>
      </c>
      <c r="DA118" s="177" t="s">
        <v>594</v>
      </c>
    </row>
    <row r="119" spans="1:105" ht="12" customHeight="1" x14ac:dyDescent="0.25">
      <c r="A119" s="173" t="s">
        <v>94</v>
      </c>
      <c r="B119" s="224">
        <v>0.14855158002647759</v>
      </c>
      <c r="C119" s="224">
        <v>0.1405369139843978</v>
      </c>
      <c r="D119" s="224">
        <v>0.1460067456364397</v>
      </c>
      <c r="E119" s="224">
        <v>0.15993020109503489</v>
      </c>
      <c r="F119" s="224">
        <v>0.16302551288009479</v>
      </c>
      <c r="G119" s="224">
        <v>0.15728976177391829</v>
      </c>
      <c r="H119" s="224">
        <v>0.16004137052443879</v>
      </c>
      <c r="I119" s="224">
        <v>0.16010183860050131</v>
      </c>
      <c r="J119" s="224">
        <v>0.15180806219185891</v>
      </c>
      <c r="K119" s="224">
        <v>9.8891452707875901E-2</v>
      </c>
      <c r="L119" s="224">
        <v>0.1332897572857317</v>
      </c>
      <c r="M119" s="224">
        <v>0.13046442713761941</v>
      </c>
      <c r="N119" s="224">
        <v>0.13111244298220831</v>
      </c>
      <c r="O119" s="224">
        <v>0.13100358215494379</v>
      </c>
      <c r="P119" s="224">
        <v>0.12900535952697351</v>
      </c>
      <c r="Q119" s="224">
        <v>0.12961163785211741</v>
      </c>
      <c r="R119" s="224">
        <v>0.12875404924922859</v>
      </c>
      <c r="S119" s="224">
        <v>0.13188435962095049</v>
      </c>
      <c r="T119" s="224">
        <v>0.13738721710223151</v>
      </c>
      <c r="U119" s="224">
        <v>0.13552900394467049</v>
      </c>
      <c r="V119" s="224">
        <v>0.12525548149276169</v>
      </c>
      <c r="W119" s="224">
        <v>0.13568852996391911</v>
      </c>
      <c r="X119" s="224">
        <v>0.12846011231249871</v>
      </c>
      <c r="Y119" s="224">
        <v>0.12516503125561751</v>
      </c>
      <c r="DA119" s="177" t="s">
        <v>595</v>
      </c>
    </row>
    <row r="120" spans="1:105" ht="12" customHeight="1" x14ac:dyDescent="0.25">
      <c r="A120" s="56" t="s">
        <v>95</v>
      </c>
      <c r="B120" s="260">
        <v>0.74315160457742513</v>
      </c>
      <c r="C120" s="260">
        <v>0.70359440966285303</v>
      </c>
      <c r="D120" s="260">
        <v>0.73159512328449128</v>
      </c>
      <c r="E120" s="260">
        <v>0.78458439218351517</v>
      </c>
      <c r="F120" s="260">
        <v>0.81359190900691924</v>
      </c>
      <c r="G120" s="260">
        <v>0.78039815276889413</v>
      </c>
      <c r="H120" s="260">
        <v>0.79236939682123375</v>
      </c>
      <c r="I120" s="260">
        <v>0.79364526403444491</v>
      </c>
      <c r="J120" s="260">
        <v>0.75373990060880669</v>
      </c>
      <c r="K120" s="260">
        <v>0.48785103893601051</v>
      </c>
      <c r="L120" s="260">
        <v>0.69099990464624672</v>
      </c>
      <c r="M120" s="260">
        <v>0.68082639519964872</v>
      </c>
      <c r="N120" s="260">
        <v>0.69133792075514267</v>
      </c>
      <c r="O120" s="260">
        <v>0.70144061197375862</v>
      </c>
      <c r="P120" s="260">
        <v>0.71809261430483784</v>
      </c>
      <c r="Q120" s="260">
        <v>0.74653072345483507</v>
      </c>
      <c r="R120" s="260">
        <v>0.76969902017222636</v>
      </c>
      <c r="S120" s="260">
        <v>0.79690230721423128</v>
      </c>
      <c r="T120" s="260">
        <v>0.818978057914587</v>
      </c>
      <c r="U120" s="260">
        <v>0.81827746571034088</v>
      </c>
      <c r="V120" s="260">
        <v>0.76277953619483618</v>
      </c>
      <c r="W120" s="260">
        <v>0.75884228398092768</v>
      </c>
      <c r="X120" s="260">
        <v>0.67595097828905515</v>
      </c>
      <c r="Y120" s="260">
        <v>0.66195950391922809</v>
      </c>
      <c r="DA120" s="68" t="s">
        <v>596</v>
      </c>
    </row>
    <row r="121" spans="1:105" ht="12" customHeight="1" x14ac:dyDescent="0.25">
      <c r="A121" s="37" t="s">
        <v>159</v>
      </c>
      <c r="B121" s="226">
        <v>2.8360708042718591E-2</v>
      </c>
      <c r="C121" s="226">
        <v>2.2553542658781079E-3</v>
      </c>
      <c r="D121" s="226">
        <v>2.3414287887309989E-3</v>
      </c>
      <c r="E121" s="226">
        <v>2.373939387678008E-3</v>
      </c>
      <c r="F121" s="226">
        <v>2.2980979748640261E-3</v>
      </c>
      <c r="G121" s="226">
        <v>9.3811017546569092E-3</v>
      </c>
      <c r="H121" s="226">
        <v>1.1584423355266131E-2</v>
      </c>
      <c r="I121" s="226">
        <v>9.1530115947834074E-3</v>
      </c>
      <c r="J121" s="226">
        <v>6.799099911265114E-3</v>
      </c>
      <c r="K121" s="226">
        <v>0</v>
      </c>
      <c r="L121" s="226">
        <v>1.943679957529424E-3</v>
      </c>
      <c r="M121" s="226">
        <v>1.875334382596306E-3</v>
      </c>
      <c r="N121" s="226">
        <v>7.7075167917324437E-3</v>
      </c>
      <c r="O121" s="226">
        <v>7.4915140649419914E-3</v>
      </c>
      <c r="P121" s="226">
        <v>1.757847770251589E-3</v>
      </c>
      <c r="Q121" s="226">
        <v>1.698675795071588E-3</v>
      </c>
      <c r="R121" s="226">
        <v>1.6528818814919969E-3</v>
      </c>
      <c r="S121" s="226">
        <v>1.6029555173858911E-4</v>
      </c>
      <c r="T121" s="226">
        <v>1.6066857827266341E-4</v>
      </c>
      <c r="U121" s="226">
        <v>7.3668647655552328E-3</v>
      </c>
      <c r="V121" s="226">
        <v>6.9243663691880642E-3</v>
      </c>
      <c r="W121" s="226">
        <v>7.6891168218793564E-3</v>
      </c>
      <c r="X121" s="226">
        <v>8.3934866267198517E-3</v>
      </c>
      <c r="Y121" s="226">
        <v>7.6247196289292362E-3</v>
      </c>
      <c r="DA121" s="69" t="s">
        <v>597</v>
      </c>
    </row>
    <row r="122" spans="1:105" ht="12" customHeight="1" x14ac:dyDescent="0.25">
      <c r="A122" s="37" t="s">
        <v>35</v>
      </c>
      <c r="B122" s="226">
        <v>0.22994217483455731</v>
      </c>
      <c r="C122" s="226">
        <v>0.21342040223202541</v>
      </c>
      <c r="D122" s="226">
        <v>0.22364374834575551</v>
      </c>
      <c r="E122" s="226">
        <v>0.27480038637957438</v>
      </c>
      <c r="F122" s="226">
        <v>0.31385360785845828</v>
      </c>
      <c r="G122" s="226">
        <v>0.31449770532872778</v>
      </c>
      <c r="H122" s="226">
        <v>0.30494618554684799</v>
      </c>
      <c r="I122" s="226">
        <v>0.30012839690578602</v>
      </c>
      <c r="J122" s="226">
        <v>0.27911588346149102</v>
      </c>
      <c r="K122" s="226">
        <v>0.2641618800951876</v>
      </c>
      <c r="L122" s="226">
        <v>0.2345119761079198</v>
      </c>
      <c r="M122" s="226">
        <v>0.21501557375214139</v>
      </c>
      <c r="N122" s="226">
        <v>0.22174551700739581</v>
      </c>
      <c r="O122" s="226">
        <v>0.2202715321024076</v>
      </c>
      <c r="P122" s="226">
        <v>0.19560553937604611</v>
      </c>
      <c r="Q122" s="226">
        <v>0.19662979819827839</v>
      </c>
      <c r="R122" s="226">
        <v>0.19631453968754489</v>
      </c>
      <c r="S122" s="226">
        <v>0.18506656670053881</v>
      </c>
      <c r="T122" s="226">
        <v>0.18875733005002371</v>
      </c>
      <c r="U122" s="226">
        <v>0.1839303111110854</v>
      </c>
      <c r="V122" s="226">
        <v>0.1707374481421691</v>
      </c>
      <c r="W122" s="226">
        <v>0.19888720836153381</v>
      </c>
      <c r="X122" s="226">
        <v>0.20285925032074101</v>
      </c>
      <c r="Y122" s="226">
        <v>0.18052546212396409</v>
      </c>
      <c r="DA122" s="69" t="s">
        <v>598</v>
      </c>
    </row>
    <row r="123" spans="1:105" ht="12" customHeight="1" x14ac:dyDescent="0.25">
      <c r="A123" s="37" t="s">
        <v>96</v>
      </c>
      <c r="B123" s="226">
        <v>0</v>
      </c>
      <c r="C123" s="226">
        <v>0</v>
      </c>
      <c r="D123" s="226">
        <v>0</v>
      </c>
      <c r="E123" s="226">
        <v>0</v>
      </c>
      <c r="F123" s="226">
        <v>0</v>
      </c>
      <c r="G123" s="226">
        <v>0</v>
      </c>
      <c r="H123" s="226">
        <v>0</v>
      </c>
      <c r="I123" s="226">
        <v>0</v>
      </c>
      <c r="J123" s="226">
        <v>0</v>
      </c>
      <c r="K123" s="226">
        <v>0</v>
      </c>
      <c r="L123" s="226">
        <v>0</v>
      </c>
      <c r="M123" s="226">
        <v>0</v>
      </c>
      <c r="N123" s="226">
        <v>0</v>
      </c>
      <c r="O123" s="226">
        <v>0</v>
      </c>
      <c r="P123" s="226">
        <v>0</v>
      </c>
      <c r="Q123" s="226">
        <v>0</v>
      </c>
      <c r="R123" s="226">
        <v>0</v>
      </c>
      <c r="S123" s="226">
        <v>0</v>
      </c>
      <c r="T123" s="226">
        <v>0</v>
      </c>
      <c r="U123" s="226">
        <v>0</v>
      </c>
      <c r="V123" s="226">
        <v>0</v>
      </c>
      <c r="W123" s="226">
        <v>0</v>
      </c>
      <c r="X123" s="226">
        <v>0</v>
      </c>
      <c r="Y123" s="226">
        <v>0</v>
      </c>
      <c r="DA123" s="69" t="s">
        <v>599</v>
      </c>
    </row>
    <row r="124" spans="1:105" ht="12" customHeight="1" x14ac:dyDescent="0.25">
      <c r="A124" s="37" t="s">
        <v>78</v>
      </c>
      <c r="B124" s="226">
        <v>0</v>
      </c>
      <c r="C124" s="226">
        <v>0</v>
      </c>
      <c r="D124" s="226">
        <v>0</v>
      </c>
      <c r="E124" s="226">
        <v>0</v>
      </c>
      <c r="F124" s="226">
        <v>0</v>
      </c>
      <c r="G124" s="226">
        <v>0</v>
      </c>
      <c r="H124" s="226">
        <v>0</v>
      </c>
      <c r="I124" s="226">
        <v>0</v>
      </c>
      <c r="J124" s="226">
        <v>0</v>
      </c>
      <c r="K124" s="226">
        <v>0</v>
      </c>
      <c r="L124" s="226">
        <v>3.9949698366751697E-2</v>
      </c>
      <c r="M124" s="226">
        <v>4.3853061564812557E-2</v>
      </c>
      <c r="N124" s="226">
        <v>6.1281305653326797E-2</v>
      </c>
      <c r="O124" s="226">
        <v>7.9796348296902533E-2</v>
      </c>
      <c r="P124" s="226">
        <v>0.12766007327482901</v>
      </c>
      <c r="Q124" s="226">
        <v>0.1707431882748838</v>
      </c>
      <c r="R124" s="226">
        <v>0.2196161084050392</v>
      </c>
      <c r="S124" s="226">
        <v>0.23796921020316869</v>
      </c>
      <c r="T124" s="226">
        <v>0.22797330909132099</v>
      </c>
      <c r="U124" s="226">
        <v>0.2435218970698261</v>
      </c>
      <c r="V124" s="226">
        <v>0.23694359221013131</v>
      </c>
      <c r="W124" s="226">
        <v>0.1376526558976833</v>
      </c>
      <c r="X124" s="226">
        <v>5.0911413399017842E-2</v>
      </c>
      <c r="Y124" s="226">
        <v>5.426716189978914E-2</v>
      </c>
      <c r="DA124" s="69" t="s">
        <v>600</v>
      </c>
    </row>
    <row r="125" spans="1:105" ht="12" customHeight="1" x14ac:dyDescent="0.25">
      <c r="A125" s="37" t="s">
        <v>40</v>
      </c>
      <c r="B125" s="226">
        <v>0.48484872170014931</v>
      </c>
      <c r="C125" s="226">
        <v>0.48791865316494948</v>
      </c>
      <c r="D125" s="226">
        <v>0.50560994615000487</v>
      </c>
      <c r="E125" s="226">
        <v>0.50741006641626274</v>
      </c>
      <c r="F125" s="226">
        <v>0.49744020317359688</v>
      </c>
      <c r="G125" s="226">
        <v>0.45651934568550939</v>
      </c>
      <c r="H125" s="226">
        <v>0.47583878791911971</v>
      </c>
      <c r="I125" s="226">
        <v>0.48436385553387562</v>
      </c>
      <c r="J125" s="226">
        <v>0.46782491723605057</v>
      </c>
      <c r="K125" s="226">
        <v>0.22368915884082291</v>
      </c>
      <c r="L125" s="226">
        <v>0.4145945502140459</v>
      </c>
      <c r="M125" s="226">
        <v>0.42008242550009839</v>
      </c>
      <c r="N125" s="226">
        <v>0.40060358130268758</v>
      </c>
      <c r="O125" s="226">
        <v>0.39388121750950639</v>
      </c>
      <c r="P125" s="226">
        <v>0.39306915388371122</v>
      </c>
      <c r="Q125" s="226">
        <v>0.37745906118660122</v>
      </c>
      <c r="R125" s="226">
        <v>0.35211549019815019</v>
      </c>
      <c r="S125" s="226">
        <v>0.37370623475878523</v>
      </c>
      <c r="T125" s="226">
        <v>0.40208675019496959</v>
      </c>
      <c r="U125" s="226">
        <v>0.38345839276387422</v>
      </c>
      <c r="V125" s="226">
        <v>0.34817412947334769</v>
      </c>
      <c r="W125" s="226">
        <v>0.41461330289983128</v>
      </c>
      <c r="X125" s="226">
        <v>0.41378682794257637</v>
      </c>
      <c r="Y125" s="226">
        <v>0.41954216026654562</v>
      </c>
      <c r="DA125" s="69" t="s">
        <v>601</v>
      </c>
    </row>
    <row r="126" spans="1:105" ht="12" customHeight="1" x14ac:dyDescent="0.25">
      <c r="A126" s="57" t="s">
        <v>602</v>
      </c>
      <c r="B126" s="294">
        <v>160.3042138341545</v>
      </c>
      <c r="C126" s="294">
        <v>151.592555024483</v>
      </c>
      <c r="D126" s="294">
        <v>157.34409513308191</v>
      </c>
      <c r="E126" s="294">
        <v>169.21575694958349</v>
      </c>
      <c r="F126" s="294">
        <v>175.36082114115169</v>
      </c>
      <c r="G126" s="294">
        <v>168.2934124764534</v>
      </c>
      <c r="H126" s="294">
        <v>170.8393501533738</v>
      </c>
      <c r="I126" s="294">
        <v>171.13973407068659</v>
      </c>
      <c r="J126" s="294">
        <v>163.90044399582521</v>
      </c>
      <c r="K126" s="294">
        <v>106.79223951791739</v>
      </c>
      <c r="L126" s="294">
        <v>143.58511006992509</v>
      </c>
      <c r="M126" s="294">
        <v>140.73478284747961</v>
      </c>
      <c r="N126" s="294">
        <v>141.17837180563359</v>
      </c>
      <c r="O126" s="294">
        <v>141.10158602333399</v>
      </c>
      <c r="P126" s="294">
        <v>139.1558787341761</v>
      </c>
      <c r="Q126" s="294">
        <v>140.1247234951143</v>
      </c>
      <c r="R126" s="294">
        <v>139.0851527072092</v>
      </c>
      <c r="S126" s="294">
        <v>142.65607243261309</v>
      </c>
      <c r="T126" s="294">
        <v>148.71783820921959</v>
      </c>
      <c r="U126" s="294">
        <v>146.6037888374814</v>
      </c>
      <c r="V126" s="294">
        <v>135.39015416549489</v>
      </c>
      <c r="W126" s="294">
        <v>146.74533127438841</v>
      </c>
      <c r="X126" s="294">
        <v>138.9078799616687</v>
      </c>
      <c r="Y126" s="294">
        <v>135.54691129067939</v>
      </c>
      <c r="DA126" s="70" t="s">
        <v>603</v>
      </c>
    </row>
    <row r="127" spans="1:105" ht="12" customHeight="1" x14ac:dyDescent="0.25">
      <c r="A127" s="60" t="s">
        <v>604</v>
      </c>
      <c r="B127" s="262">
        <v>67.655328289743011</v>
      </c>
      <c r="C127" s="262">
        <v>62.501319994530633</v>
      </c>
      <c r="D127" s="262">
        <v>67.535408889386602</v>
      </c>
      <c r="E127" s="262">
        <v>74.775884119661129</v>
      </c>
      <c r="F127" s="262">
        <v>82.323086546288124</v>
      </c>
      <c r="G127" s="262">
        <v>82.687691451726977</v>
      </c>
      <c r="H127" s="262">
        <v>80.555212094283064</v>
      </c>
      <c r="I127" s="262">
        <v>78.787313848261306</v>
      </c>
      <c r="J127" s="262">
        <v>77.093283806790836</v>
      </c>
      <c r="K127" s="262">
        <v>64.829769672991517</v>
      </c>
      <c r="L127" s="262">
        <v>53.759394526711702</v>
      </c>
      <c r="M127" s="262">
        <v>47.920522329799461</v>
      </c>
      <c r="N127" s="262">
        <v>53.342440940934317</v>
      </c>
      <c r="O127" s="262">
        <v>52.257538735022621</v>
      </c>
      <c r="P127" s="262">
        <v>46.802096815919732</v>
      </c>
      <c r="Q127" s="262">
        <v>48.547089994868728</v>
      </c>
      <c r="R127" s="262">
        <v>50.333053618118299</v>
      </c>
      <c r="S127" s="262">
        <v>47.530902700790882</v>
      </c>
      <c r="T127" s="262">
        <v>47.624206609164332</v>
      </c>
      <c r="U127" s="262">
        <v>48.851140675935582</v>
      </c>
      <c r="V127" s="262">
        <v>45.800809056985457</v>
      </c>
      <c r="W127" s="262">
        <v>48.857435457072853</v>
      </c>
      <c r="X127" s="262">
        <v>47.005641027935368</v>
      </c>
      <c r="Y127" s="262">
        <v>41.967249267342012</v>
      </c>
      <c r="DA127" s="72" t="s">
        <v>605</v>
      </c>
    </row>
    <row r="128" spans="1:105" ht="12" customHeight="1" x14ac:dyDescent="0.25">
      <c r="A128" s="59" t="s">
        <v>28</v>
      </c>
      <c r="B128" s="230">
        <v>13.890203117449859</v>
      </c>
      <c r="C128" s="230">
        <v>13.502407343331869</v>
      </c>
      <c r="D128" s="230">
        <v>11.42130873370308</v>
      </c>
      <c r="E128" s="230">
        <v>10.908375328383769</v>
      </c>
      <c r="F128" s="230">
        <v>11.75690074617594</v>
      </c>
      <c r="G128" s="230">
        <v>10.222242694558821</v>
      </c>
      <c r="H128" s="230">
        <v>10.663133102885091</v>
      </c>
      <c r="I128" s="230">
        <v>11.46488301686087</v>
      </c>
      <c r="J128" s="230">
        <v>21.36018880087947</v>
      </c>
      <c r="K128" s="230">
        <v>15.27490977224311</v>
      </c>
      <c r="L128" s="230">
        <v>2.5291058281426921</v>
      </c>
      <c r="M128" s="230">
        <v>0</v>
      </c>
      <c r="N128" s="230">
        <v>1.705676207755741</v>
      </c>
      <c r="O128" s="230">
        <v>0</v>
      </c>
      <c r="P128" s="230">
        <v>0</v>
      </c>
      <c r="Q128" s="230">
        <v>0</v>
      </c>
      <c r="R128" s="230">
        <v>0</v>
      </c>
      <c r="S128" s="230">
        <v>0</v>
      </c>
      <c r="T128" s="230">
        <v>0</v>
      </c>
      <c r="U128" s="230">
        <v>0</v>
      </c>
      <c r="V128" s="230">
        <v>0</v>
      </c>
      <c r="W128" s="230">
        <v>0</v>
      </c>
      <c r="X128" s="230">
        <v>0</v>
      </c>
      <c r="Y128" s="230">
        <v>0</v>
      </c>
      <c r="DA128" s="71" t="s">
        <v>606</v>
      </c>
    </row>
    <row r="129" spans="1:105" ht="12" customHeight="1" x14ac:dyDescent="0.25">
      <c r="A129" s="59" t="s">
        <v>31</v>
      </c>
      <c r="B129" s="230">
        <v>0</v>
      </c>
      <c r="C129" s="230">
        <v>0</v>
      </c>
      <c r="D129" s="230">
        <v>0</v>
      </c>
      <c r="E129" s="230">
        <v>0</v>
      </c>
      <c r="F129" s="230">
        <v>0</v>
      </c>
      <c r="G129" s="230">
        <v>0</v>
      </c>
      <c r="H129" s="230">
        <v>0</v>
      </c>
      <c r="I129" s="230">
        <v>0</v>
      </c>
      <c r="J129" s="230">
        <v>0</v>
      </c>
      <c r="K129" s="230">
        <v>0</v>
      </c>
      <c r="L129" s="230">
        <v>0</v>
      </c>
      <c r="M129" s="230">
        <v>0</v>
      </c>
      <c r="N129" s="230">
        <v>0</v>
      </c>
      <c r="O129" s="230">
        <v>0</v>
      </c>
      <c r="P129" s="230">
        <v>0</v>
      </c>
      <c r="Q129" s="230">
        <v>0</v>
      </c>
      <c r="R129" s="230">
        <v>0</v>
      </c>
      <c r="S129" s="230">
        <v>0</v>
      </c>
      <c r="T129" s="230">
        <v>0</v>
      </c>
      <c r="U129" s="230">
        <v>0</v>
      </c>
      <c r="V129" s="230">
        <v>0</v>
      </c>
      <c r="W129" s="230">
        <v>0</v>
      </c>
      <c r="X129" s="230">
        <v>0</v>
      </c>
      <c r="Y129" s="230">
        <v>0</v>
      </c>
      <c r="DA129" s="71" t="s">
        <v>607</v>
      </c>
    </row>
    <row r="130" spans="1:105" ht="12" customHeight="1" x14ac:dyDescent="0.25">
      <c r="A130" s="59" t="s">
        <v>159</v>
      </c>
      <c r="B130" s="230">
        <v>5.4193975889933652</v>
      </c>
      <c r="C130" s="230">
        <v>0.41181515745253439</v>
      </c>
      <c r="D130" s="230">
        <v>0.41589498990336599</v>
      </c>
      <c r="E130" s="230">
        <v>0.44184092653442308</v>
      </c>
      <c r="F130" s="230">
        <v>0.42982016349767649</v>
      </c>
      <c r="G130" s="230">
        <v>1.7591280354348</v>
      </c>
      <c r="H130" s="230">
        <v>2.197991639386021</v>
      </c>
      <c r="I130" s="230">
        <v>1.7451813619958469</v>
      </c>
      <c r="J130" s="230">
        <v>1.2616056421822379</v>
      </c>
      <c r="K130" s="230">
        <v>0</v>
      </c>
      <c r="L130" s="230">
        <v>0.42111610700609792</v>
      </c>
      <c r="M130" s="230">
        <v>0.41434195619310837</v>
      </c>
      <c r="N130" s="230">
        <v>1.6899422363016641</v>
      </c>
      <c r="O130" s="230">
        <v>1.689789713901988</v>
      </c>
      <c r="P130" s="230">
        <v>0.41301610165863478</v>
      </c>
      <c r="Q130" s="230">
        <v>0.41212604330592789</v>
      </c>
      <c r="R130" s="230">
        <v>0.41661540208352732</v>
      </c>
      <c r="S130" s="230">
        <v>4.0802481061712921E-2</v>
      </c>
      <c r="T130" s="230">
        <v>4.0395685890483472E-2</v>
      </c>
      <c r="U130" s="230">
        <v>1.8779887285566621</v>
      </c>
      <c r="V130" s="230">
        <v>1.78172183339783</v>
      </c>
      <c r="W130" s="230">
        <v>1.8153577348412699</v>
      </c>
      <c r="X130" s="230">
        <v>1.8641971212359429</v>
      </c>
      <c r="Y130" s="230">
        <v>1.700707946597281</v>
      </c>
      <c r="DA130" s="71" t="s">
        <v>608</v>
      </c>
    </row>
    <row r="131" spans="1:105" ht="12" customHeight="1" x14ac:dyDescent="0.25">
      <c r="A131" s="59" t="s">
        <v>32</v>
      </c>
      <c r="B131" s="230">
        <v>4.4064836818686972</v>
      </c>
      <c r="C131" s="230">
        <v>9.6177178807631396</v>
      </c>
      <c r="D131" s="230">
        <v>15.97360841192396</v>
      </c>
      <c r="E131" s="230">
        <v>12.27943474683263</v>
      </c>
      <c r="F131" s="230">
        <v>11.435383119957461</v>
      </c>
      <c r="G131" s="230">
        <v>11.73225296374952</v>
      </c>
      <c r="H131" s="230">
        <v>9.8345680872974093</v>
      </c>
      <c r="I131" s="230">
        <v>8.352533968750393</v>
      </c>
      <c r="J131" s="230">
        <v>2.680196693612265</v>
      </c>
      <c r="K131" s="230">
        <v>0</v>
      </c>
      <c r="L131" s="230">
        <v>0</v>
      </c>
      <c r="M131" s="230">
        <v>0</v>
      </c>
      <c r="N131" s="230">
        <v>1.3271275903003379</v>
      </c>
      <c r="O131" s="230">
        <v>0.88319046787411104</v>
      </c>
      <c r="P131" s="230">
        <v>0.43047229371139473</v>
      </c>
      <c r="Q131" s="230">
        <v>0.42941533386179742</v>
      </c>
      <c r="R131" s="230">
        <v>0.43458364277128059</v>
      </c>
      <c r="S131" s="230">
        <v>0.38227345190053003</v>
      </c>
      <c r="T131" s="230">
        <v>0.1259825401343494</v>
      </c>
      <c r="U131" s="230">
        <v>8.4948878742192188E-2</v>
      </c>
      <c r="V131" s="230">
        <v>8.6310863401634255E-2</v>
      </c>
      <c r="W131" s="230">
        <v>8.5913519767282731E-2</v>
      </c>
      <c r="X131" s="230">
        <v>8.6313984869274205E-2</v>
      </c>
      <c r="Y131" s="230">
        <v>0</v>
      </c>
      <c r="DA131" s="71" t="s">
        <v>609</v>
      </c>
    </row>
    <row r="132" spans="1:105" ht="12" customHeight="1" x14ac:dyDescent="0.25">
      <c r="A132" s="59" t="s">
        <v>35</v>
      </c>
      <c r="B132" s="230">
        <v>43.939243901431091</v>
      </c>
      <c r="C132" s="230">
        <v>38.969379612983083</v>
      </c>
      <c r="D132" s="230">
        <v>39.724596753856197</v>
      </c>
      <c r="E132" s="230">
        <v>51.146233117910313</v>
      </c>
      <c r="F132" s="230">
        <v>58.700982516657056</v>
      </c>
      <c r="G132" s="230">
        <v>58.974067757983818</v>
      </c>
      <c r="H132" s="230">
        <v>57.859519264714542</v>
      </c>
      <c r="I132" s="230">
        <v>57.224715500654199</v>
      </c>
      <c r="J132" s="230">
        <v>51.79129267011686</v>
      </c>
      <c r="K132" s="230">
        <v>49.554859900748397</v>
      </c>
      <c r="L132" s="230">
        <v>50.809172591562913</v>
      </c>
      <c r="M132" s="230">
        <v>47.506180373606362</v>
      </c>
      <c r="N132" s="230">
        <v>48.619694906576584</v>
      </c>
      <c r="O132" s="230">
        <v>49.684558553246518</v>
      </c>
      <c r="P132" s="230">
        <v>45.958608420549702</v>
      </c>
      <c r="Q132" s="230">
        <v>47.705548617701012</v>
      </c>
      <c r="R132" s="230">
        <v>49.48185457326349</v>
      </c>
      <c r="S132" s="230">
        <v>47.107826767828641</v>
      </c>
      <c r="T132" s="230">
        <v>47.457828383139493</v>
      </c>
      <c r="U132" s="230">
        <v>46.888203068636727</v>
      </c>
      <c r="V132" s="230">
        <v>43.932776360185997</v>
      </c>
      <c r="W132" s="230">
        <v>46.956164202464301</v>
      </c>
      <c r="X132" s="230">
        <v>45.055129921830151</v>
      </c>
      <c r="Y132" s="230">
        <v>40.266541320744722</v>
      </c>
      <c r="DA132" s="71" t="s">
        <v>610</v>
      </c>
    </row>
    <row r="133" spans="1:105" ht="12" customHeight="1" x14ac:dyDescent="0.25">
      <c r="A133" s="60" t="s">
        <v>611</v>
      </c>
      <c r="B133" s="262">
        <v>92.648885544411471</v>
      </c>
      <c r="C133" s="262">
        <v>89.091235029952387</v>
      </c>
      <c r="D133" s="262">
        <v>89.808686243695277</v>
      </c>
      <c r="E133" s="262">
        <v>94.439872829922336</v>
      </c>
      <c r="F133" s="262">
        <v>93.037734594863622</v>
      </c>
      <c r="G133" s="262">
        <v>85.605721024726407</v>
      </c>
      <c r="H133" s="262">
        <v>90.284138059090722</v>
      </c>
      <c r="I133" s="262">
        <v>92.352420222425337</v>
      </c>
      <c r="J133" s="262">
        <v>86.807160189034349</v>
      </c>
      <c r="K133" s="262">
        <v>41.96246984492587</v>
      </c>
      <c r="L133" s="262">
        <v>89.825715543213391</v>
      </c>
      <c r="M133" s="262">
        <v>92.814260517680182</v>
      </c>
      <c r="N133" s="262">
        <v>87.835930864699264</v>
      </c>
      <c r="O133" s="262">
        <v>88.844047288311344</v>
      </c>
      <c r="P133" s="262">
        <v>92.353781918256388</v>
      </c>
      <c r="Q133" s="262">
        <v>91.577633500245568</v>
      </c>
      <c r="R133" s="262">
        <v>88.752099089090876</v>
      </c>
      <c r="S133" s="262">
        <v>95.125169731822268</v>
      </c>
      <c r="T133" s="262">
        <v>101.0936316000553</v>
      </c>
      <c r="U133" s="262">
        <v>97.752648161545807</v>
      </c>
      <c r="V133" s="262">
        <v>89.589345108509463</v>
      </c>
      <c r="W133" s="262">
        <v>97.887895817315567</v>
      </c>
      <c r="X133" s="262">
        <v>91.902238933733344</v>
      </c>
      <c r="Y133" s="262">
        <v>93.579662023337391</v>
      </c>
      <c r="DA133" s="72" t="s">
        <v>612</v>
      </c>
    </row>
    <row r="134" spans="1:105" ht="12" customHeight="1" x14ac:dyDescent="0.25">
      <c r="A134" s="57" t="s">
        <v>613</v>
      </c>
      <c r="B134" s="294">
        <v>81.326704565733522</v>
      </c>
      <c r="C134" s="294">
        <v>76.910866642678513</v>
      </c>
      <c r="D134" s="294">
        <v>79.948915842122517</v>
      </c>
      <c r="E134" s="294">
        <v>85.939379336670726</v>
      </c>
      <c r="F134" s="294">
        <v>89.076388368236493</v>
      </c>
      <c r="G134" s="294">
        <v>85.506819337106691</v>
      </c>
      <c r="H134" s="294">
        <v>86.791918575077972</v>
      </c>
      <c r="I134" s="294">
        <v>86.909298159537599</v>
      </c>
      <c r="J134" s="294">
        <v>82.526816299901668</v>
      </c>
      <c r="K134" s="294">
        <v>53.419310140908003</v>
      </c>
      <c r="L134" s="294">
        <v>73.449247479090104</v>
      </c>
      <c r="M134" s="294">
        <v>72.11458566414737</v>
      </c>
      <c r="N134" s="294">
        <v>72.255996235382398</v>
      </c>
      <c r="O134" s="294">
        <v>72.302541040294116</v>
      </c>
      <c r="P134" s="294">
        <v>71.305531828055564</v>
      </c>
      <c r="Q134" s="294">
        <v>71.801982222864183</v>
      </c>
      <c r="R134" s="294">
        <v>71.269290765063189</v>
      </c>
      <c r="S134" s="294">
        <v>73.099082883451729</v>
      </c>
      <c r="T134" s="294">
        <v>76.205221384030011</v>
      </c>
      <c r="U134" s="294">
        <v>75.12195119714471</v>
      </c>
      <c r="V134" s="294">
        <v>69.375918824779419</v>
      </c>
      <c r="W134" s="294">
        <v>75.194479636702567</v>
      </c>
      <c r="X134" s="294">
        <v>71.178453586538168</v>
      </c>
      <c r="Y134" s="294">
        <v>69.456243495794325</v>
      </c>
      <c r="DA134" s="70" t="s">
        <v>614</v>
      </c>
    </row>
    <row r="135" spans="1:105" ht="12" customHeight="1" x14ac:dyDescent="0.25">
      <c r="A135" s="60" t="s">
        <v>615</v>
      </c>
      <c r="B135" s="262">
        <v>29.86422152786432</v>
      </c>
      <c r="C135" s="262">
        <v>27.290497546965799</v>
      </c>
      <c r="D135" s="262">
        <v>30.744077615298849</v>
      </c>
      <c r="E135" s="262">
        <v>34.671371663737467</v>
      </c>
      <c r="F135" s="262">
        <v>38.420723395996092</v>
      </c>
      <c r="G135" s="262">
        <v>39.199368509837278</v>
      </c>
      <c r="H135" s="262">
        <v>37.871212971350573</v>
      </c>
      <c r="I135" s="262">
        <v>36.642872533375318</v>
      </c>
      <c r="J135" s="262">
        <v>32.267901352409709</v>
      </c>
      <c r="K135" s="262">
        <v>28.925520853633159</v>
      </c>
      <c r="L135" s="262">
        <v>26.676114733808951</v>
      </c>
      <c r="M135" s="262">
        <v>24.555184885375319</v>
      </c>
      <c r="N135" s="262">
        <v>26.751227988918629</v>
      </c>
      <c r="O135" s="262">
        <v>26.777536281051489</v>
      </c>
      <c r="P135" s="262">
        <v>23.98208709890234</v>
      </c>
      <c r="Q135" s="262">
        <v>24.87624743041787</v>
      </c>
      <c r="R135" s="262">
        <v>25.791401623972579</v>
      </c>
      <c r="S135" s="262">
        <v>24.355538020939392</v>
      </c>
      <c r="T135" s="262">
        <v>24.40334832452643</v>
      </c>
      <c r="U135" s="262">
        <v>25.03204749947259</v>
      </c>
      <c r="V135" s="262">
        <v>23.469012431750709</v>
      </c>
      <c r="W135" s="262">
        <v>25.03527303849269</v>
      </c>
      <c r="X135" s="262">
        <v>24.086386165677819</v>
      </c>
      <c r="Y135" s="262">
        <v>21.504639657264089</v>
      </c>
      <c r="DA135" s="72" t="s">
        <v>616</v>
      </c>
    </row>
    <row r="136" spans="1:105" ht="12" customHeight="1" x14ac:dyDescent="0.25">
      <c r="A136" s="59" t="s">
        <v>31</v>
      </c>
      <c r="B136" s="297">
        <v>0</v>
      </c>
      <c r="C136" s="297">
        <v>0</v>
      </c>
      <c r="D136" s="297">
        <v>0</v>
      </c>
      <c r="E136" s="297">
        <v>0</v>
      </c>
      <c r="F136" s="297">
        <v>0</v>
      </c>
      <c r="G136" s="297">
        <v>0</v>
      </c>
      <c r="H136" s="297">
        <v>0</v>
      </c>
      <c r="I136" s="297">
        <v>0</v>
      </c>
      <c r="J136" s="297">
        <v>0</v>
      </c>
      <c r="K136" s="297">
        <v>0</v>
      </c>
      <c r="L136" s="297">
        <v>0</v>
      </c>
      <c r="M136" s="297">
        <v>0</v>
      </c>
      <c r="N136" s="297">
        <v>0</v>
      </c>
      <c r="O136" s="297">
        <v>0</v>
      </c>
      <c r="P136" s="297">
        <v>0</v>
      </c>
      <c r="Q136" s="297">
        <v>0</v>
      </c>
      <c r="R136" s="297">
        <v>0</v>
      </c>
      <c r="S136" s="297">
        <v>0</v>
      </c>
      <c r="T136" s="297">
        <v>0</v>
      </c>
      <c r="U136" s="297">
        <v>0</v>
      </c>
      <c r="V136" s="297">
        <v>0</v>
      </c>
      <c r="W136" s="297">
        <v>0</v>
      </c>
      <c r="X136" s="297">
        <v>0</v>
      </c>
      <c r="Y136" s="297">
        <v>0</v>
      </c>
      <c r="DA136" s="71" t="s">
        <v>617</v>
      </c>
    </row>
    <row r="137" spans="1:105" ht="12" customHeight="1" x14ac:dyDescent="0.25">
      <c r="A137" s="59" t="s">
        <v>159</v>
      </c>
      <c r="B137" s="297">
        <v>3.0102429711941969</v>
      </c>
      <c r="C137" s="297">
        <v>0.22936510090059681</v>
      </c>
      <c r="D137" s="297">
        <v>0.2278626550889804</v>
      </c>
      <c r="E137" s="297">
        <v>0.23985953531065729</v>
      </c>
      <c r="F137" s="297">
        <v>0.23402145694177201</v>
      </c>
      <c r="G137" s="297">
        <v>0.95158050215170564</v>
      </c>
      <c r="H137" s="297">
        <v>1.1909877440429391</v>
      </c>
      <c r="I137" s="297">
        <v>0.94988338070242995</v>
      </c>
      <c r="J137" s="297">
        <v>0.73043433893743226</v>
      </c>
      <c r="K137" s="297">
        <v>0</v>
      </c>
      <c r="L137" s="297">
        <v>0.2192792949664446</v>
      </c>
      <c r="M137" s="297">
        <v>0.21231495078598059</v>
      </c>
      <c r="N137" s="297">
        <v>0.87550082358976555</v>
      </c>
      <c r="O137" s="297">
        <v>0.8658732589912993</v>
      </c>
      <c r="P137" s="297">
        <v>0.21163556329932001</v>
      </c>
      <c r="Q137" s="297">
        <v>0.21117948422616051</v>
      </c>
      <c r="R137" s="297">
        <v>0.2134798981081725</v>
      </c>
      <c r="S137" s="297">
        <v>2.09077951896477E-2</v>
      </c>
      <c r="T137" s="297">
        <v>2.069934732317262E-2</v>
      </c>
      <c r="U137" s="297">
        <v>0.96230921952375059</v>
      </c>
      <c r="V137" s="297">
        <v>0.91298063765442872</v>
      </c>
      <c r="W137" s="297">
        <v>0.93021617137932511</v>
      </c>
      <c r="X137" s="297">
        <v>0.95524219581111081</v>
      </c>
      <c r="Y137" s="297">
        <v>0.87146792301873566</v>
      </c>
      <c r="DA137" s="71" t="s">
        <v>618</v>
      </c>
    </row>
    <row r="138" spans="1:105" ht="12" customHeight="1" x14ac:dyDescent="0.25">
      <c r="A138" s="59" t="s">
        <v>32</v>
      </c>
      <c r="B138" s="297">
        <v>2.4476127306044408</v>
      </c>
      <c r="C138" s="297">
        <v>5.3566965475499044</v>
      </c>
      <c r="D138" s="297">
        <v>8.7517015411471455</v>
      </c>
      <c r="E138" s="297">
        <v>6.6660631357863744</v>
      </c>
      <c r="F138" s="297">
        <v>6.2261504826640319</v>
      </c>
      <c r="G138" s="297">
        <v>6.3464301300025543</v>
      </c>
      <c r="H138" s="297">
        <v>5.3288874489071514</v>
      </c>
      <c r="I138" s="297">
        <v>4.546194095606773</v>
      </c>
      <c r="J138" s="297">
        <v>1.551758833873522</v>
      </c>
      <c r="K138" s="297">
        <v>0</v>
      </c>
      <c r="L138" s="297">
        <v>0</v>
      </c>
      <c r="M138" s="297">
        <v>0</v>
      </c>
      <c r="N138" s="297">
        <v>0.6875390610151253</v>
      </c>
      <c r="O138" s="297">
        <v>0.45255986732356412</v>
      </c>
      <c r="P138" s="297">
        <v>0.22058037446602941</v>
      </c>
      <c r="Q138" s="297">
        <v>0.22003877259565199</v>
      </c>
      <c r="R138" s="297">
        <v>0.2226870905739845</v>
      </c>
      <c r="S138" s="297">
        <v>0.1958825745593126</v>
      </c>
      <c r="T138" s="297">
        <v>6.4555318158634759E-2</v>
      </c>
      <c r="U138" s="297">
        <v>4.3529062746102763E-2</v>
      </c>
      <c r="V138" s="297">
        <v>4.4226963843538157E-2</v>
      </c>
      <c r="W138" s="297">
        <v>4.4023359084445997E-2</v>
      </c>
      <c r="X138" s="297">
        <v>4.4228563329755867E-2</v>
      </c>
      <c r="Y138" s="297">
        <v>0</v>
      </c>
      <c r="DA138" s="71" t="s">
        <v>619</v>
      </c>
    </row>
    <row r="139" spans="1:105" ht="12" customHeight="1" x14ac:dyDescent="0.25">
      <c r="A139" s="59" t="s">
        <v>35</v>
      </c>
      <c r="B139" s="297">
        <v>24.406365826065681</v>
      </c>
      <c r="C139" s="297">
        <v>21.7044358985153</v>
      </c>
      <c r="D139" s="297">
        <v>21.76451341906272</v>
      </c>
      <c r="E139" s="297">
        <v>27.76544899264044</v>
      </c>
      <c r="F139" s="297">
        <v>31.960551456390281</v>
      </c>
      <c r="G139" s="297">
        <v>31.901357877683019</v>
      </c>
      <c r="H139" s="297">
        <v>31.35133777840047</v>
      </c>
      <c r="I139" s="297">
        <v>31.146795057066122</v>
      </c>
      <c r="J139" s="297">
        <v>29.98570817959876</v>
      </c>
      <c r="K139" s="297">
        <v>28.925520853633159</v>
      </c>
      <c r="L139" s="297">
        <v>26.4568354388425</v>
      </c>
      <c r="M139" s="297">
        <v>24.342869934589341</v>
      </c>
      <c r="N139" s="297">
        <v>25.188188104313738</v>
      </c>
      <c r="O139" s="297">
        <v>25.459103154736621</v>
      </c>
      <c r="P139" s="297">
        <v>23.549871161136991</v>
      </c>
      <c r="Q139" s="297">
        <v>24.445029173596058</v>
      </c>
      <c r="R139" s="297">
        <v>25.355234635290419</v>
      </c>
      <c r="S139" s="297">
        <v>24.138747651190432</v>
      </c>
      <c r="T139" s="297">
        <v>24.318093659044621</v>
      </c>
      <c r="U139" s="297">
        <v>24.026209217202741</v>
      </c>
      <c r="V139" s="297">
        <v>22.511804830252739</v>
      </c>
      <c r="W139" s="297">
        <v>24.06103350802892</v>
      </c>
      <c r="X139" s="297">
        <v>23.086915406536949</v>
      </c>
      <c r="Y139" s="297">
        <v>20.633171734245359</v>
      </c>
      <c r="DA139" s="71" t="s">
        <v>620</v>
      </c>
    </row>
    <row r="140" spans="1:105" ht="12" customHeight="1" x14ac:dyDescent="0.25">
      <c r="A140" s="60" t="s">
        <v>621</v>
      </c>
      <c r="B140" s="262">
        <v>51.462483037869212</v>
      </c>
      <c r="C140" s="262">
        <v>49.620369095712718</v>
      </c>
      <c r="D140" s="262">
        <v>49.204838226823682</v>
      </c>
      <c r="E140" s="262">
        <v>51.268007672933251</v>
      </c>
      <c r="F140" s="262">
        <v>50.655664972240402</v>
      </c>
      <c r="G140" s="262">
        <v>46.307450827269413</v>
      </c>
      <c r="H140" s="262">
        <v>48.920705603727413</v>
      </c>
      <c r="I140" s="262">
        <v>50.266425626162281</v>
      </c>
      <c r="J140" s="262">
        <v>50.258914947491959</v>
      </c>
      <c r="K140" s="262">
        <v>24.493789287274829</v>
      </c>
      <c r="L140" s="262">
        <v>46.77313274528116</v>
      </c>
      <c r="M140" s="262">
        <v>47.559400778772037</v>
      </c>
      <c r="N140" s="262">
        <v>45.504768246463762</v>
      </c>
      <c r="O140" s="262">
        <v>45.525004759242627</v>
      </c>
      <c r="P140" s="262">
        <v>47.323444729153231</v>
      </c>
      <c r="Q140" s="262">
        <v>46.925734792446313</v>
      </c>
      <c r="R140" s="262">
        <v>45.477889141090607</v>
      </c>
      <c r="S140" s="262">
        <v>48.743544862512337</v>
      </c>
      <c r="T140" s="262">
        <v>51.801873059503578</v>
      </c>
      <c r="U140" s="262">
        <v>50.089903697672128</v>
      </c>
      <c r="V140" s="262">
        <v>45.906906393028713</v>
      </c>
      <c r="W140" s="262">
        <v>50.15920659820987</v>
      </c>
      <c r="X140" s="262">
        <v>47.092067420860353</v>
      </c>
      <c r="Y140" s="262">
        <v>47.951603838530232</v>
      </c>
      <c r="DA140" s="72" t="s">
        <v>622</v>
      </c>
    </row>
    <row r="141" spans="1:105" ht="12" customHeight="1" x14ac:dyDescent="0.25">
      <c r="A141" s="57" t="s">
        <v>623</v>
      </c>
      <c r="B141" s="261">
        <f t="shared" ref="B141:Y141" si="2">B142+B146+B157</f>
        <v>79.417973667937588</v>
      </c>
      <c r="C141" s="261">
        <f t="shared" si="2"/>
        <v>75.223679001585438</v>
      </c>
      <c r="D141" s="261">
        <f t="shared" si="2"/>
        <v>78.254823981862273</v>
      </c>
      <c r="E141" s="261">
        <f t="shared" si="2"/>
        <v>90.500662157829197</v>
      </c>
      <c r="F141" s="261">
        <f t="shared" si="2"/>
        <v>87.894637701731568</v>
      </c>
      <c r="G141" s="261">
        <f t="shared" si="2"/>
        <v>86.140040126563761</v>
      </c>
      <c r="H141" s="261">
        <f t="shared" si="2"/>
        <v>88.257559637867814</v>
      </c>
      <c r="I141" s="261">
        <f t="shared" si="2"/>
        <v>87.969506056897984</v>
      </c>
      <c r="J141" s="261">
        <f t="shared" si="2"/>
        <v>81.665226615759522</v>
      </c>
      <c r="K141" s="261">
        <f t="shared" si="2"/>
        <v>53.519005211696232</v>
      </c>
      <c r="L141" s="261">
        <f t="shared" si="2"/>
        <v>71.006565760508991</v>
      </c>
      <c r="M141" s="261">
        <f t="shared" si="2"/>
        <v>69.081505538648145</v>
      </c>
      <c r="N141" s="261">
        <f t="shared" si="2"/>
        <v>69.889724709402799</v>
      </c>
      <c r="O141" s="261">
        <f t="shared" si="2"/>
        <v>69.674048956549669</v>
      </c>
      <c r="P141" s="261">
        <f t="shared" si="2"/>
        <v>68.271568831304947</v>
      </c>
      <c r="Q141" s="261">
        <f t="shared" si="2"/>
        <v>68.09115408669507</v>
      </c>
      <c r="R141" s="261">
        <f t="shared" si="2"/>
        <v>67.782541849767384</v>
      </c>
      <c r="S141" s="261">
        <f t="shared" si="2"/>
        <v>69.135496849529147</v>
      </c>
      <c r="T141" s="261">
        <f t="shared" si="2"/>
        <v>71.865792288391646</v>
      </c>
      <c r="U141" s="261">
        <f t="shared" si="2"/>
        <v>71.038555963043549</v>
      </c>
      <c r="V141" s="261">
        <f t="shared" si="2"/>
        <v>65.799243502720287</v>
      </c>
      <c r="W141" s="261">
        <f t="shared" si="2"/>
        <v>71.229485113480877</v>
      </c>
      <c r="X141" s="261">
        <f t="shared" si="2"/>
        <v>67.507674393106868</v>
      </c>
      <c r="Y141" s="261">
        <f t="shared" si="2"/>
        <v>65.467048671895498</v>
      </c>
      <c r="DA141" s="70"/>
    </row>
    <row r="142" spans="1:105" ht="12" customHeight="1" x14ac:dyDescent="0.25">
      <c r="A142" s="60" t="s">
        <v>624</v>
      </c>
      <c r="B142" s="262">
        <v>13.196632317372311</v>
      </c>
      <c r="C142" s="262">
        <v>11.018822657222261</v>
      </c>
      <c r="D142" s="262">
        <v>11.545528484236799</v>
      </c>
      <c r="E142" s="262">
        <v>14.16076980721842</v>
      </c>
      <c r="F142" s="262">
        <v>16.152114803823771</v>
      </c>
      <c r="G142" s="262">
        <v>16.54689055289905</v>
      </c>
      <c r="H142" s="262">
        <v>16.171472870706619</v>
      </c>
      <c r="I142" s="262">
        <v>15.80111296133005</v>
      </c>
      <c r="J142" s="262">
        <v>14.607327907333319</v>
      </c>
      <c r="K142" s="262">
        <v>13.495967079617399</v>
      </c>
      <c r="L142" s="262">
        <v>12.44644713854348</v>
      </c>
      <c r="M142" s="262">
        <v>11.45687120117387</v>
      </c>
      <c r="N142" s="262">
        <v>12.28090135861061</v>
      </c>
      <c r="O142" s="262">
        <v>12.36238542419399</v>
      </c>
      <c r="P142" s="262">
        <v>11.12253530781584</v>
      </c>
      <c r="Q142" s="262">
        <v>11.540950308753411</v>
      </c>
      <c r="R142" s="262">
        <v>11.9685689096272</v>
      </c>
      <c r="S142" s="262">
        <v>11.304161946869829</v>
      </c>
      <c r="T142" s="262">
        <v>11.36609083489093</v>
      </c>
      <c r="U142" s="262">
        <v>11.666158634316851</v>
      </c>
      <c r="V142" s="262">
        <v>10.93675914291113</v>
      </c>
      <c r="W142" s="262">
        <v>11.667503894979211</v>
      </c>
      <c r="X142" s="262">
        <v>11.22481189057862</v>
      </c>
      <c r="Y142" s="262">
        <v>10.033558612204461</v>
      </c>
      <c r="DA142" s="72" t="s">
        <v>625</v>
      </c>
    </row>
    <row r="143" spans="1:105" ht="12" customHeight="1" x14ac:dyDescent="0.25">
      <c r="A143" s="59" t="s">
        <v>31</v>
      </c>
      <c r="B143" s="230">
        <v>0</v>
      </c>
      <c r="C143" s="230">
        <v>0</v>
      </c>
      <c r="D143" s="230">
        <v>0</v>
      </c>
      <c r="E143" s="230">
        <v>0</v>
      </c>
      <c r="F143" s="230">
        <v>0</v>
      </c>
      <c r="G143" s="230">
        <v>0</v>
      </c>
      <c r="H143" s="230">
        <v>0</v>
      </c>
      <c r="I143" s="230">
        <v>0</v>
      </c>
      <c r="J143" s="230">
        <v>0</v>
      </c>
      <c r="K143" s="230">
        <v>0</v>
      </c>
      <c r="L143" s="230">
        <v>0</v>
      </c>
      <c r="M143" s="230">
        <v>0</v>
      </c>
      <c r="N143" s="230">
        <v>0</v>
      </c>
      <c r="O143" s="230">
        <v>0</v>
      </c>
      <c r="P143" s="230">
        <v>0</v>
      </c>
      <c r="Q143" s="230">
        <v>0</v>
      </c>
      <c r="R143" s="230">
        <v>0</v>
      </c>
      <c r="S143" s="230">
        <v>0</v>
      </c>
      <c r="T143" s="230">
        <v>0</v>
      </c>
      <c r="U143" s="230">
        <v>0</v>
      </c>
      <c r="V143" s="230">
        <v>0</v>
      </c>
      <c r="W143" s="230">
        <v>0</v>
      </c>
      <c r="X143" s="230">
        <v>0</v>
      </c>
      <c r="Y143" s="230">
        <v>0</v>
      </c>
      <c r="DA143" s="71" t="s">
        <v>626</v>
      </c>
    </row>
    <row r="144" spans="1:105" ht="12" customHeight="1" x14ac:dyDescent="0.25">
      <c r="A144" s="59" t="s">
        <v>159</v>
      </c>
      <c r="B144" s="230">
        <v>1.4489417699527609</v>
      </c>
      <c r="C144" s="230">
        <v>0.11522550836705719</v>
      </c>
      <c r="D144" s="230">
        <v>0.1196230350896782</v>
      </c>
      <c r="E144" s="230">
        <v>0.1212839937903407</v>
      </c>
      <c r="F144" s="230">
        <v>0.1174092742046066</v>
      </c>
      <c r="G144" s="230">
        <v>0.47927823804770492</v>
      </c>
      <c r="H144" s="230">
        <v>0.59184541002920721</v>
      </c>
      <c r="I144" s="230">
        <v>0.46762516650033331</v>
      </c>
      <c r="J144" s="230">
        <v>0.34736438331071368</v>
      </c>
      <c r="K144" s="230">
        <v>0</v>
      </c>
      <c r="L144" s="230">
        <v>0.10231055686373711</v>
      </c>
      <c r="M144" s="230">
        <v>9.906115782037081E-2</v>
      </c>
      <c r="N144" s="230">
        <v>0.41252561307149987</v>
      </c>
      <c r="O144" s="230">
        <v>0.40661988781769037</v>
      </c>
      <c r="P144" s="230">
        <v>9.9064594366206862E-2</v>
      </c>
      <c r="Q144" s="230">
        <v>9.8847798033583054E-2</v>
      </c>
      <c r="R144" s="230">
        <v>9.9928718277580139E-2</v>
      </c>
      <c r="S144" s="230">
        <v>9.7826354891653103E-3</v>
      </c>
      <c r="T144" s="230">
        <v>9.6664884670567813E-3</v>
      </c>
      <c r="U144" s="230">
        <v>0.44926441071951712</v>
      </c>
      <c r="V144" s="230">
        <v>0.42626001206490471</v>
      </c>
      <c r="W144" s="230">
        <v>0.43428403709173408</v>
      </c>
      <c r="X144" s="230">
        <v>0.44598384784216633</v>
      </c>
      <c r="Y144" s="230">
        <v>0.40660641720220342</v>
      </c>
      <c r="DA144" s="71" t="s">
        <v>627</v>
      </c>
    </row>
    <row r="145" spans="1:105" ht="12" customHeight="1" x14ac:dyDescent="0.25">
      <c r="A145" s="59" t="s">
        <v>35</v>
      </c>
      <c r="B145" s="230">
        <v>11.74769054741955</v>
      </c>
      <c r="C145" s="230">
        <v>10.9035971488552</v>
      </c>
      <c r="D145" s="230">
        <v>11.42590544914712</v>
      </c>
      <c r="E145" s="230">
        <v>14.03948581342808</v>
      </c>
      <c r="F145" s="230">
        <v>16.03470552961916</v>
      </c>
      <c r="G145" s="230">
        <v>16.067612314851349</v>
      </c>
      <c r="H145" s="230">
        <v>15.579627460677409</v>
      </c>
      <c r="I145" s="230">
        <v>15.33348779482972</v>
      </c>
      <c r="J145" s="230">
        <v>14.259963524022609</v>
      </c>
      <c r="K145" s="230">
        <v>13.495967079617399</v>
      </c>
      <c r="L145" s="230">
        <v>12.34413658167974</v>
      </c>
      <c r="M145" s="230">
        <v>11.357810043353499</v>
      </c>
      <c r="N145" s="230">
        <v>11.86837574553911</v>
      </c>
      <c r="O145" s="230">
        <v>11.955765536376299</v>
      </c>
      <c r="P145" s="230">
        <v>11.02347071344963</v>
      </c>
      <c r="Q145" s="230">
        <v>11.44210251071982</v>
      </c>
      <c r="R145" s="230">
        <v>11.86864019134963</v>
      </c>
      <c r="S145" s="230">
        <v>11.294379311380659</v>
      </c>
      <c r="T145" s="230">
        <v>11.35642434642387</v>
      </c>
      <c r="U145" s="230">
        <v>11.21689422359734</v>
      </c>
      <c r="V145" s="230">
        <v>10.510499130846229</v>
      </c>
      <c r="W145" s="230">
        <v>11.23321985788747</v>
      </c>
      <c r="X145" s="230">
        <v>10.77882804273645</v>
      </c>
      <c r="Y145" s="230">
        <v>9.6269521950022607</v>
      </c>
      <c r="DA145" s="71" t="s">
        <v>628</v>
      </c>
    </row>
    <row r="146" spans="1:105" ht="12" customHeight="1" x14ac:dyDescent="0.25">
      <c r="A146" s="60" t="s">
        <v>629</v>
      </c>
      <c r="B146" s="262">
        <v>41.450536477803468</v>
      </c>
      <c r="C146" s="262">
        <v>39.277209409564662</v>
      </c>
      <c r="D146" s="262">
        <v>40.877804648496323</v>
      </c>
      <c r="E146" s="262">
        <v>50.416433788941063</v>
      </c>
      <c r="F146" s="262">
        <v>46.328422257459813</v>
      </c>
      <c r="G146" s="262">
        <v>46.269685725057919</v>
      </c>
      <c r="H146" s="262">
        <v>47.775597249720512</v>
      </c>
      <c r="I146" s="262">
        <v>47.422359918917977</v>
      </c>
      <c r="J146" s="262">
        <v>43.156835921594933</v>
      </c>
      <c r="K146" s="262">
        <v>28.594812671633029</v>
      </c>
      <c r="L146" s="262">
        <v>36.736875993592868</v>
      </c>
      <c r="M146" s="262">
        <v>35.434537554618352</v>
      </c>
      <c r="N146" s="262">
        <v>36.167515801154813</v>
      </c>
      <c r="O146" s="262">
        <v>35.932816067233688</v>
      </c>
      <c r="P146" s="262">
        <v>34.99737912750868</v>
      </c>
      <c r="Q146" s="262">
        <v>34.585449141200279</v>
      </c>
      <c r="R146" s="262">
        <v>34.526033363101902</v>
      </c>
      <c r="S146" s="262">
        <v>35.024514407505528</v>
      </c>
      <c r="T146" s="262">
        <v>36.308493842763312</v>
      </c>
      <c r="U146" s="262">
        <v>35.98738696909497</v>
      </c>
      <c r="V146" s="262">
        <v>33.429085155168373</v>
      </c>
      <c r="W146" s="262">
        <v>36.144475256969542</v>
      </c>
      <c r="X146" s="262">
        <v>34.296499752540377</v>
      </c>
      <c r="Y146" s="262">
        <v>33.060400562207562</v>
      </c>
      <c r="DA146" s="72" t="s">
        <v>630</v>
      </c>
    </row>
    <row r="147" spans="1:105" ht="12" customHeight="1" x14ac:dyDescent="0.25">
      <c r="A147" s="64" t="s">
        <v>28</v>
      </c>
      <c r="B147" s="229">
        <v>8.5101408205160247</v>
      </c>
      <c r="C147" s="229">
        <v>8.4852108852052783</v>
      </c>
      <c r="D147" s="229">
        <v>6.9130850752848616</v>
      </c>
      <c r="E147" s="229">
        <v>5.236336623391157</v>
      </c>
      <c r="F147" s="229">
        <v>6.398043363733616</v>
      </c>
      <c r="G147" s="229">
        <v>5.0586687412850626</v>
      </c>
      <c r="H147" s="229">
        <v>5.3123613080654604</v>
      </c>
      <c r="I147" s="229">
        <v>5.8997773442277692</v>
      </c>
      <c r="J147" s="229">
        <v>11.95743802591328</v>
      </c>
      <c r="K147" s="229">
        <v>6.7373860144277966</v>
      </c>
      <c r="L147" s="229">
        <v>1.638392022274306</v>
      </c>
      <c r="M147" s="229">
        <v>0</v>
      </c>
      <c r="N147" s="229">
        <v>1.094323792260641</v>
      </c>
      <c r="O147" s="229">
        <v>0</v>
      </c>
      <c r="P147" s="229">
        <v>0</v>
      </c>
      <c r="Q147" s="229">
        <v>0</v>
      </c>
      <c r="R147" s="229">
        <v>0</v>
      </c>
      <c r="S147" s="229">
        <v>0</v>
      </c>
      <c r="T147" s="229">
        <v>0</v>
      </c>
      <c r="U147" s="229">
        <v>0</v>
      </c>
      <c r="V147" s="229">
        <v>0</v>
      </c>
      <c r="W147" s="229">
        <v>0</v>
      </c>
      <c r="X147" s="229">
        <v>0</v>
      </c>
      <c r="Y147" s="229">
        <v>0</v>
      </c>
      <c r="DA147" s="73" t="s">
        <v>631</v>
      </c>
    </row>
    <row r="148" spans="1:105" ht="12" customHeight="1" x14ac:dyDescent="0.25">
      <c r="A148" s="64" t="s">
        <v>30</v>
      </c>
      <c r="B148" s="229">
        <v>0</v>
      </c>
      <c r="C148" s="229">
        <v>0</v>
      </c>
      <c r="D148" s="229">
        <v>0</v>
      </c>
      <c r="E148" s="229">
        <v>0</v>
      </c>
      <c r="F148" s="229">
        <v>0</v>
      </c>
      <c r="G148" s="229">
        <v>0</v>
      </c>
      <c r="H148" s="229">
        <v>0</v>
      </c>
      <c r="I148" s="229">
        <v>0</v>
      </c>
      <c r="J148" s="229">
        <v>0</v>
      </c>
      <c r="K148" s="229">
        <v>0</v>
      </c>
      <c r="L148" s="229">
        <v>0</v>
      </c>
      <c r="M148" s="229">
        <v>0</v>
      </c>
      <c r="N148" s="229">
        <v>0</v>
      </c>
      <c r="O148" s="229">
        <v>0</v>
      </c>
      <c r="P148" s="229">
        <v>0</v>
      </c>
      <c r="Q148" s="229">
        <v>0</v>
      </c>
      <c r="R148" s="229">
        <v>0</v>
      </c>
      <c r="S148" s="229">
        <v>0</v>
      </c>
      <c r="T148" s="229">
        <v>0</v>
      </c>
      <c r="U148" s="229">
        <v>0</v>
      </c>
      <c r="V148" s="229">
        <v>0</v>
      </c>
      <c r="W148" s="229">
        <v>0</v>
      </c>
      <c r="X148" s="229">
        <v>0</v>
      </c>
      <c r="Y148" s="229">
        <v>0</v>
      </c>
      <c r="DA148" s="73" t="s">
        <v>632</v>
      </c>
    </row>
    <row r="149" spans="1:105" ht="12" customHeight="1" x14ac:dyDescent="0.25">
      <c r="A149" s="64" t="s">
        <v>31</v>
      </c>
      <c r="B149" s="229">
        <v>0</v>
      </c>
      <c r="C149" s="229">
        <v>0</v>
      </c>
      <c r="D149" s="229">
        <v>0</v>
      </c>
      <c r="E149" s="229">
        <v>0</v>
      </c>
      <c r="F149" s="229">
        <v>0</v>
      </c>
      <c r="G149" s="229">
        <v>0</v>
      </c>
      <c r="H149" s="229">
        <v>0</v>
      </c>
      <c r="I149" s="229">
        <v>0</v>
      </c>
      <c r="J149" s="229">
        <v>0</v>
      </c>
      <c r="K149" s="229">
        <v>0</v>
      </c>
      <c r="L149" s="229">
        <v>0</v>
      </c>
      <c r="M149" s="229">
        <v>0</v>
      </c>
      <c r="N149" s="229">
        <v>0</v>
      </c>
      <c r="O149" s="229">
        <v>0</v>
      </c>
      <c r="P149" s="229">
        <v>0</v>
      </c>
      <c r="Q149" s="229">
        <v>0</v>
      </c>
      <c r="R149" s="229">
        <v>0</v>
      </c>
      <c r="S149" s="229">
        <v>0</v>
      </c>
      <c r="T149" s="229">
        <v>0</v>
      </c>
      <c r="U149" s="229">
        <v>0</v>
      </c>
      <c r="V149" s="229">
        <v>0</v>
      </c>
      <c r="W149" s="229">
        <v>0</v>
      </c>
      <c r="X149" s="229">
        <v>0</v>
      </c>
      <c r="Y149" s="229">
        <v>0</v>
      </c>
      <c r="DA149" s="73" t="s">
        <v>633</v>
      </c>
    </row>
    <row r="150" spans="1:105" ht="12" customHeight="1" x14ac:dyDescent="0.25">
      <c r="A150" s="64" t="s">
        <v>159</v>
      </c>
      <c r="B150" s="229">
        <v>3.3203140555057522</v>
      </c>
      <c r="C150" s="229">
        <v>0.25879373713565529</v>
      </c>
      <c r="D150" s="229">
        <v>0.25173274925162831</v>
      </c>
      <c r="E150" s="229">
        <v>0.21209646310071359</v>
      </c>
      <c r="F150" s="229">
        <v>0.2339058655028349</v>
      </c>
      <c r="G150" s="229">
        <v>0.87053753962513225</v>
      </c>
      <c r="H150" s="229">
        <v>1.095037042852478</v>
      </c>
      <c r="I150" s="229">
        <v>0.89806249622691781</v>
      </c>
      <c r="J150" s="229">
        <v>0.70624709454419743</v>
      </c>
      <c r="K150" s="229">
        <v>0</v>
      </c>
      <c r="L150" s="229">
        <v>0.27280521933583418</v>
      </c>
      <c r="M150" s="229">
        <v>0.2898614589462028</v>
      </c>
      <c r="N150" s="229">
        <v>1.0842292272836209</v>
      </c>
      <c r="O150" s="229">
        <v>1.1001310422725961</v>
      </c>
      <c r="P150" s="229">
        <v>0.29198075103443422</v>
      </c>
      <c r="Q150" s="229">
        <v>0.29360285677324488</v>
      </c>
      <c r="R150" s="229">
        <v>0.28577795778200438</v>
      </c>
      <c r="S150" s="229">
        <v>3.006648316368199E-2</v>
      </c>
      <c r="T150" s="229">
        <v>3.0797500197023368E-2</v>
      </c>
      <c r="U150" s="229">
        <v>1.3834663052496461</v>
      </c>
      <c r="V150" s="229">
        <v>1.288364225331537</v>
      </c>
      <c r="W150" s="229">
        <v>1.331455519409289</v>
      </c>
      <c r="X150" s="229">
        <v>1.3478514482324859</v>
      </c>
      <c r="Y150" s="229">
        <v>1.3271785481714899</v>
      </c>
      <c r="DA150" s="73" t="s">
        <v>634</v>
      </c>
    </row>
    <row r="151" spans="1:105" ht="12" customHeight="1" x14ac:dyDescent="0.25">
      <c r="A151" s="64" t="s">
        <v>32</v>
      </c>
      <c r="B151" s="229">
        <v>2.6997298987585472</v>
      </c>
      <c r="C151" s="229">
        <v>6.0439862594566804</v>
      </c>
      <c r="D151" s="229">
        <v>9.66849916113887</v>
      </c>
      <c r="E151" s="229">
        <v>5.8944849204146781</v>
      </c>
      <c r="F151" s="229">
        <v>6.2230751676790934</v>
      </c>
      <c r="G151" s="229">
        <v>5.8059256765797382</v>
      </c>
      <c r="H151" s="229">
        <v>4.8995711189573719</v>
      </c>
      <c r="I151" s="229">
        <v>4.2981764927959114</v>
      </c>
      <c r="J151" s="229">
        <v>1.500374653046455</v>
      </c>
      <c r="K151" s="229">
        <v>0</v>
      </c>
      <c r="L151" s="229">
        <v>0</v>
      </c>
      <c r="M151" s="229">
        <v>0</v>
      </c>
      <c r="N151" s="229">
        <v>0.85145544671815443</v>
      </c>
      <c r="O151" s="229">
        <v>0.57499773016367417</v>
      </c>
      <c r="P151" s="229">
        <v>0.30432136450034408</v>
      </c>
      <c r="Q151" s="229">
        <v>0.30591992622623698</v>
      </c>
      <c r="R151" s="229">
        <v>0.29810329933923319</v>
      </c>
      <c r="S151" s="229">
        <v>0.28168920140189552</v>
      </c>
      <c r="T151" s="229">
        <v>9.6048556153447553E-2</v>
      </c>
      <c r="U151" s="229">
        <v>6.2579668142568878E-2</v>
      </c>
      <c r="V151" s="229">
        <v>6.2411441887131852E-2</v>
      </c>
      <c r="W151" s="229">
        <v>6.3012390280216379E-2</v>
      </c>
      <c r="X151" s="229">
        <v>6.2406720932836203E-2</v>
      </c>
      <c r="Y151" s="229">
        <v>0</v>
      </c>
      <c r="DA151" s="73" t="s">
        <v>635</v>
      </c>
    </row>
    <row r="152" spans="1:105" ht="12" customHeight="1" x14ac:dyDescent="0.25">
      <c r="A152" s="64" t="s">
        <v>33</v>
      </c>
      <c r="B152" s="229">
        <v>0</v>
      </c>
      <c r="C152" s="229">
        <v>0</v>
      </c>
      <c r="D152" s="229">
        <v>0</v>
      </c>
      <c r="E152" s="229">
        <v>14.521840068516809</v>
      </c>
      <c r="F152" s="229">
        <v>1.528632846048442</v>
      </c>
      <c r="G152" s="229">
        <v>5.3501289766620177</v>
      </c>
      <c r="H152" s="229">
        <v>7.6430782458181543</v>
      </c>
      <c r="I152" s="229">
        <v>6.8787618228070189</v>
      </c>
      <c r="J152" s="229">
        <v>0</v>
      </c>
      <c r="K152" s="229">
        <v>0</v>
      </c>
      <c r="L152" s="229">
        <v>0</v>
      </c>
      <c r="M152" s="229">
        <v>0</v>
      </c>
      <c r="N152" s="229">
        <v>0</v>
      </c>
      <c r="O152" s="229">
        <v>0</v>
      </c>
      <c r="P152" s="229">
        <v>0</v>
      </c>
      <c r="Q152" s="229">
        <v>0</v>
      </c>
      <c r="R152" s="229">
        <v>0</v>
      </c>
      <c r="S152" s="229">
        <v>0</v>
      </c>
      <c r="T152" s="229">
        <v>0</v>
      </c>
      <c r="U152" s="229">
        <v>0</v>
      </c>
      <c r="V152" s="229">
        <v>0.310490111783078</v>
      </c>
      <c r="W152" s="229">
        <v>0.31049011178233082</v>
      </c>
      <c r="X152" s="229">
        <v>0.31049011178186597</v>
      </c>
      <c r="Y152" s="229">
        <v>0.31049011178560271</v>
      </c>
      <c r="DA152" s="73" t="s">
        <v>636</v>
      </c>
    </row>
    <row r="153" spans="1:105" ht="12" customHeight="1" x14ac:dyDescent="0.25">
      <c r="A153" s="64" t="s">
        <v>35</v>
      </c>
      <c r="B153" s="229">
        <v>26.92035170302314</v>
      </c>
      <c r="C153" s="229">
        <v>24.48921852776704</v>
      </c>
      <c r="D153" s="229">
        <v>24.044487662820959</v>
      </c>
      <c r="E153" s="229">
        <v>24.5516757135177</v>
      </c>
      <c r="F153" s="229">
        <v>31.944765014495829</v>
      </c>
      <c r="G153" s="229">
        <v>29.184424790905972</v>
      </c>
      <c r="H153" s="229">
        <v>28.82554953402704</v>
      </c>
      <c r="I153" s="229">
        <v>29.44758176286037</v>
      </c>
      <c r="J153" s="229">
        <v>28.992776148091</v>
      </c>
      <c r="K153" s="229">
        <v>21.857426657205231</v>
      </c>
      <c r="L153" s="229">
        <v>32.914930686592967</v>
      </c>
      <c r="M153" s="229">
        <v>33.233928030298863</v>
      </c>
      <c r="N153" s="229">
        <v>31.1933112901458</v>
      </c>
      <c r="O153" s="229">
        <v>32.346939229390593</v>
      </c>
      <c r="P153" s="229">
        <v>32.490328946595511</v>
      </c>
      <c r="Q153" s="229">
        <v>33.985926358200793</v>
      </c>
      <c r="R153" s="229">
        <v>33.942152105980661</v>
      </c>
      <c r="S153" s="229">
        <v>34.712758722939952</v>
      </c>
      <c r="T153" s="229">
        <v>36.181647786412839</v>
      </c>
      <c r="U153" s="229">
        <v>34.541340995702747</v>
      </c>
      <c r="V153" s="229">
        <v>31.767819376166621</v>
      </c>
      <c r="W153" s="229">
        <v>34.439517235497703</v>
      </c>
      <c r="X153" s="229">
        <v>32.5757514715932</v>
      </c>
      <c r="Y153" s="229">
        <v>31.422731902250469</v>
      </c>
      <c r="DA153" s="73" t="s">
        <v>637</v>
      </c>
    </row>
    <row r="154" spans="1:105" ht="12" customHeight="1" x14ac:dyDescent="0.25">
      <c r="A154" s="64" t="s">
        <v>36</v>
      </c>
      <c r="B154" s="229">
        <v>0</v>
      </c>
      <c r="C154" s="229">
        <v>0</v>
      </c>
      <c r="D154" s="229">
        <v>0</v>
      </c>
      <c r="E154" s="229">
        <v>0</v>
      </c>
      <c r="F154" s="229">
        <v>0</v>
      </c>
      <c r="G154" s="229">
        <v>0</v>
      </c>
      <c r="H154" s="229">
        <v>0</v>
      </c>
      <c r="I154" s="229">
        <v>0</v>
      </c>
      <c r="J154" s="229">
        <v>0</v>
      </c>
      <c r="K154" s="229">
        <v>0</v>
      </c>
      <c r="L154" s="229">
        <v>0</v>
      </c>
      <c r="M154" s="229">
        <v>0</v>
      </c>
      <c r="N154" s="229">
        <v>0</v>
      </c>
      <c r="O154" s="229">
        <v>0</v>
      </c>
      <c r="P154" s="229">
        <v>0</v>
      </c>
      <c r="Q154" s="229">
        <v>0</v>
      </c>
      <c r="R154" s="229">
        <v>0</v>
      </c>
      <c r="S154" s="229">
        <v>0</v>
      </c>
      <c r="T154" s="229">
        <v>0</v>
      </c>
      <c r="U154" s="229">
        <v>0</v>
      </c>
      <c r="V154" s="229">
        <v>0</v>
      </c>
      <c r="W154" s="229">
        <v>0</v>
      </c>
      <c r="X154" s="229">
        <v>0</v>
      </c>
      <c r="Y154" s="229">
        <v>0</v>
      </c>
      <c r="DA154" s="73" t="s">
        <v>638</v>
      </c>
    </row>
    <row r="155" spans="1:105" ht="12" customHeight="1" x14ac:dyDescent="0.25">
      <c r="A155" s="64" t="s">
        <v>38</v>
      </c>
      <c r="B155" s="229">
        <v>0</v>
      </c>
      <c r="C155" s="229">
        <v>0</v>
      </c>
      <c r="D155" s="229">
        <v>0</v>
      </c>
      <c r="E155" s="229">
        <v>0</v>
      </c>
      <c r="F155" s="229">
        <v>0</v>
      </c>
      <c r="G155" s="229">
        <v>0</v>
      </c>
      <c r="H155" s="229">
        <v>0</v>
      </c>
      <c r="I155" s="229">
        <v>0</v>
      </c>
      <c r="J155" s="229">
        <v>0</v>
      </c>
      <c r="K155" s="229">
        <v>0</v>
      </c>
      <c r="L155" s="229">
        <v>1.9107480653897599</v>
      </c>
      <c r="M155" s="229">
        <v>1.910748065373286</v>
      </c>
      <c r="N155" s="229">
        <v>1.944196044746606</v>
      </c>
      <c r="O155" s="229">
        <v>1.910748065406835</v>
      </c>
      <c r="P155" s="229">
        <v>1.910748065378385</v>
      </c>
      <c r="Q155" s="229">
        <v>0</v>
      </c>
      <c r="R155" s="229">
        <v>0</v>
      </c>
      <c r="S155" s="229">
        <v>0</v>
      </c>
      <c r="T155" s="229">
        <v>0</v>
      </c>
      <c r="U155" s="229">
        <v>0</v>
      </c>
      <c r="V155" s="229">
        <v>0</v>
      </c>
      <c r="W155" s="229">
        <v>0</v>
      </c>
      <c r="X155" s="229">
        <v>0</v>
      </c>
      <c r="Y155" s="229">
        <v>0</v>
      </c>
      <c r="DA155" s="73" t="s">
        <v>639</v>
      </c>
    </row>
    <row r="156" spans="1:105" ht="12" customHeight="1" x14ac:dyDescent="0.25">
      <c r="A156" s="64" t="s">
        <v>39</v>
      </c>
      <c r="B156" s="229">
        <v>0</v>
      </c>
      <c r="C156" s="229">
        <v>0</v>
      </c>
      <c r="D156" s="229">
        <v>0</v>
      </c>
      <c r="E156" s="229">
        <v>0</v>
      </c>
      <c r="F156" s="229">
        <v>0</v>
      </c>
      <c r="G156" s="229">
        <v>0</v>
      </c>
      <c r="H156" s="229">
        <v>0</v>
      </c>
      <c r="I156" s="229">
        <v>0</v>
      </c>
      <c r="J156" s="229">
        <v>0</v>
      </c>
      <c r="K156" s="229">
        <v>0</v>
      </c>
      <c r="L156" s="229">
        <v>0</v>
      </c>
      <c r="M156" s="229">
        <v>0</v>
      </c>
      <c r="N156" s="229">
        <v>0</v>
      </c>
      <c r="O156" s="229">
        <v>0</v>
      </c>
      <c r="P156" s="229">
        <v>0</v>
      </c>
      <c r="Q156" s="229">
        <v>0</v>
      </c>
      <c r="R156" s="229">
        <v>0</v>
      </c>
      <c r="S156" s="229">
        <v>0</v>
      </c>
      <c r="T156" s="229">
        <v>0</v>
      </c>
      <c r="U156" s="229">
        <v>0</v>
      </c>
      <c r="V156" s="229">
        <v>0</v>
      </c>
      <c r="W156" s="229">
        <v>0</v>
      </c>
      <c r="X156" s="229">
        <v>0</v>
      </c>
      <c r="Y156" s="229">
        <v>0</v>
      </c>
      <c r="DA156" s="73" t="s">
        <v>640</v>
      </c>
    </row>
    <row r="157" spans="1:105" ht="12" customHeight="1" x14ac:dyDescent="0.25">
      <c r="A157" s="61" t="s">
        <v>641</v>
      </c>
      <c r="B157" s="263">
        <v>24.770804872761801</v>
      </c>
      <c r="C157" s="263">
        <v>24.927646934798521</v>
      </c>
      <c r="D157" s="263">
        <v>25.83149084912915</v>
      </c>
      <c r="E157" s="263">
        <v>25.923458561669712</v>
      </c>
      <c r="F157" s="263">
        <v>25.41410064044798</v>
      </c>
      <c r="G157" s="263">
        <v>23.323463848606789</v>
      </c>
      <c r="H157" s="263">
        <v>24.310489517440679</v>
      </c>
      <c r="I157" s="263">
        <v>24.746033176649959</v>
      </c>
      <c r="J157" s="263">
        <v>23.901062786831272</v>
      </c>
      <c r="K157" s="263">
        <v>11.4282254604458</v>
      </c>
      <c r="L157" s="263">
        <v>21.82324262837264</v>
      </c>
      <c r="M157" s="263">
        <v>22.190096782855932</v>
      </c>
      <c r="N157" s="263">
        <v>21.441307549637379</v>
      </c>
      <c r="O157" s="263">
        <v>21.378847465121989</v>
      </c>
      <c r="P157" s="263">
        <v>22.15165439598043</v>
      </c>
      <c r="Q157" s="263">
        <v>21.964754636741379</v>
      </c>
      <c r="R157" s="263">
        <v>21.28793957703828</v>
      </c>
      <c r="S157" s="263">
        <v>22.806820495153779</v>
      </c>
      <c r="T157" s="263">
        <v>24.191207610737411</v>
      </c>
      <c r="U157" s="263">
        <v>23.385010359631728</v>
      </c>
      <c r="V157" s="263">
        <v>21.433399204640789</v>
      </c>
      <c r="W157" s="263">
        <v>23.417505961532122</v>
      </c>
      <c r="X157" s="263">
        <v>21.986362749987869</v>
      </c>
      <c r="Y157" s="263">
        <v>22.37308949748347</v>
      </c>
      <c r="DA157" s="74" t="s">
        <v>642</v>
      </c>
    </row>
    <row r="158" spans="1:105" ht="12" hidden="1" customHeight="1" x14ac:dyDescent="0.25">
      <c r="A158" s="117"/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X158" s="98"/>
      <c r="Y158" s="98"/>
      <c r="DA158" s="94"/>
    </row>
    <row r="159" spans="1:105" ht="12" customHeight="1" x14ac:dyDescent="0.25">
      <c r="A159" s="130"/>
      <c r="B159" s="172"/>
      <c r="C159" s="172"/>
      <c r="D159" s="172"/>
      <c r="E159" s="172"/>
      <c r="F159" s="172"/>
      <c r="G159" s="172"/>
      <c r="H159" s="172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</row>
    <row r="160" spans="1:105" ht="15" customHeight="1" x14ac:dyDescent="0.25">
      <c r="A160" s="32" t="s">
        <v>251</v>
      </c>
      <c r="B160" s="257"/>
      <c r="C160" s="257"/>
      <c r="D160" s="257"/>
      <c r="E160" s="257"/>
      <c r="F160" s="257"/>
      <c r="G160" s="257"/>
      <c r="H160" s="257"/>
      <c r="I160" s="257"/>
      <c r="J160" s="257"/>
      <c r="K160" s="257"/>
      <c r="L160" s="257"/>
      <c r="M160" s="257"/>
      <c r="N160" s="257"/>
      <c r="O160" s="257"/>
      <c r="P160" s="257"/>
      <c r="Q160" s="257"/>
      <c r="R160" s="257"/>
      <c r="S160" s="257"/>
      <c r="T160" s="257"/>
      <c r="U160" s="257"/>
      <c r="V160" s="257"/>
      <c r="W160" s="257"/>
      <c r="X160" s="257"/>
      <c r="Y160" s="257"/>
      <c r="DA160" s="88"/>
    </row>
    <row r="161" spans="1:105" ht="12" customHeight="1" x14ac:dyDescent="0.25">
      <c r="A161" s="58"/>
      <c r="B161" s="172"/>
      <c r="C161" s="172"/>
      <c r="D161" s="172"/>
      <c r="E161" s="172"/>
      <c r="F161" s="172"/>
      <c r="G161" s="172"/>
      <c r="H161" s="172"/>
      <c r="I161" s="172"/>
      <c r="J161" s="172"/>
      <c r="K161" s="172"/>
      <c r="L161" s="172"/>
      <c r="M161" s="172"/>
      <c r="N161" s="172"/>
      <c r="O161" s="172"/>
      <c r="P161" s="172"/>
      <c r="Q161" s="172"/>
      <c r="R161" s="172"/>
      <c r="S161" s="172"/>
      <c r="T161" s="172"/>
      <c r="U161" s="172"/>
      <c r="V161" s="172"/>
      <c r="W161" s="172"/>
      <c r="X161" s="172"/>
      <c r="Y161" s="172"/>
    </row>
    <row r="162" spans="1:105" ht="12" customHeight="1" x14ac:dyDescent="0.25">
      <c r="A162" s="35" t="s">
        <v>45</v>
      </c>
      <c r="B162" s="232">
        <f t="shared" ref="B162:Y162" si="3">SUM(B163:B169)</f>
        <v>0</v>
      </c>
      <c r="C162" s="232">
        <f t="shared" si="3"/>
        <v>0</v>
      </c>
      <c r="D162" s="232">
        <f t="shared" si="3"/>
        <v>0</v>
      </c>
      <c r="E162" s="232">
        <f t="shared" si="3"/>
        <v>0</v>
      </c>
      <c r="F162" s="232">
        <f t="shared" si="3"/>
        <v>0</v>
      </c>
      <c r="G162" s="232">
        <f t="shared" si="3"/>
        <v>0</v>
      </c>
      <c r="H162" s="232">
        <f t="shared" si="3"/>
        <v>0</v>
      </c>
      <c r="I162" s="232">
        <f t="shared" si="3"/>
        <v>0</v>
      </c>
      <c r="J162" s="232">
        <f t="shared" si="3"/>
        <v>0</v>
      </c>
      <c r="K162" s="232">
        <f t="shared" si="3"/>
        <v>0</v>
      </c>
      <c r="L162" s="232">
        <f t="shared" si="3"/>
        <v>0</v>
      </c>
      <c r="M162" s="232">
        <f t="shared" si="3"/>
        <v>0</v>
      </c>
      <c r="N162" s="232">
        <f t="shared" si="3"/>
        <v>0</v>
      </c>
      <c r="O162" s="232">
        <f t="shared" si="3"/>
        <v>0</v>
      </c>
      <c r="P162" s="232">
        <f t="shared" si="3"/>
        <v>0</v>
      </c>
      <c r="Q162" s="232">
        <f t="shared" si="3"/>
        <v>0</v>
      </c>
      <c r="R162" s="232">
        <f t="shared" si="3"/>
        <v>0</v>
      </c>
      <c r="S162" s="232">
        <f t="shared" si="3"/>
        <v>0</v>
      </c>
      <c r="T162" s="232">
        <f t="shared" si="3"/>
        <v>0</v>
      </c>
      <c r="U162" s="232">
        <f t="shared" si="3"/>
        <v>0</v>
      </c>
      <c r="V162" s="232">
        <f t="shared" si="3"/>
        <v>0</v>
      </c>
      <c r="W162" s="232">
        <f t="shared" si="3"/>
        <v>0</v>
      </c>
      <c r="X162" s="232">
        <f t="shared" si="3"/>
        <v>0</v>
      </c>
      <c r="Y162" s="232">
        <f t="shared" si="3"/>
        <v>0</v>
      </c>
      <c r="DA162" s="95"/>
    </row>
    <row r="163" spans="1:105" ht="12" customHeight="1" x14ac:dyDescent="0.25">
      <c r="A163" s="55" t="s">
        <v>91</v>
      </c>
      <c r="B163" s="299">
        <f t="shared" ref="B163:Y163" si="4">IF(B6=0,0,B6/B$5)</f>
        <v>0</v>
      </c>
      <c r="C163" s="299">
        <f t="shared" si="4"/>
        <v>0</v>
      </c>
      <c r="D163" s="299">
        <f t="shared" si="4"/>
        <v>0</v>
      </c>
      <c r="E163" s="299">
        <f t="shared" si="4"/>
        <v>0</v>
      </c>
      <c r="F163" s="299">
        <f t="shared" si="4"/>
        <v>0</v>
      </c>
      <c r="G163" s="299">
        <f t="shared" si="4"/>
        <v>0</v>
      </c>
      <c r="H163" s="299">
        <f t="shared" si="4"/>
        <v>0</v>
      </c>
      <c r="I163" s="299">
        <f t="shared" si="4"/>
        <v>0</v>
      </c>
      <c r="J163" s="299">
        <f t="shared" si="4"/>
        <v>0</v>
      </c>
      <c r="K163" s="299">
        <f t="shared" si="4"/>
        <v>0</v>
      </c>
      <c r="L163" s="299">
        <f t="shared" si="4"/>
        <v>0</v>
      </c>
      <c r="M163" s="299">
        <f t="shared" si="4"/>
        <v>0</v>
      </c>
      <c r="N163" s="299">
        <f t="shared" si="4"/>
        <v>0</v>
      </c>
      <c r="O163" s="299">
        <f t="shared" si="4"/>
        <v>0</v>
      </c>
      <c r="P163" s="299">
        <f t="shared" si="4"/>
        <v>0</v>
      </c>
      <c r="Q163" s="299">
        <f t="shared" si="4"/>
        <v>0</v>
      </c>
      <c r="R163" s="299">
        <f t="shared" si="4"/>
        <v>0</v>
      </c>
      <c r="S163" s="299">
        <f t="shared" si="4"/>
        <v>0</v>
      </c>
      <c r="T163" s="299">
        <f t="shared" si="4"/>
        <v>0</v>
      </c>
      <c r="U163" s="299">
        <f t="shared" si="4"/>
        <v>0</v>
      </c>
      <c r="V163" s="299">
        <f t="shared" si="4"/>
        <v>0</v>
      </c>
      <c r="W163" s="299">
        <f t="shared" si="4"/>
        <v>0</v>
      </c>
      <c r="X163" s="299">
        <f t="shared" si="4"/>
        <v>0</v>
      </c>
      <c r="Y163" s="299">
        <f t="shared" si="4"/>
        <v>0</v>
      </c>
      <c r="DA163" s="67"/>
    </row>
    <row r="164" spans="1:105" ht="12" customHeight="1" x14ac:dyDescent="0.25">
      <c r="A164" s="173" t="s">
        <v>92</v>
      </c>
      <c r="B164" s="233">
        <f t="shared" ref="B164:Y164" si="5">IF(B7=0,0,B7/B$5)</f>
        <v>0</v>
      </c>
      <c r="C164" s="233">
        <f t="shared" si="5"/>
        <v>0</v>
      </c>
      <c r="D164" s="233">
        <f t="shared" si="5"/>
        <v>0</v>
      </c>
      <c r="E164" s="233">
        <f t="shared" si="5"/>
        <v>0</v>
      </c>
      <c r="F164" s="233">
        <f t="shared" si="5"/>
        <v>0</v>
      </c>
      <c r="G164" s="233">
        <f t="shared" si="5"/>
        <v>0</v>
      </c>
      <c r="H164" s="233">
        <f t="shared" si="5"/>
        <v>0</v>
      </c>
      <c r="I164" s="233">
        <f t="shared" si="5"/>
        <v>0</v>
      </c>
      <c r="J164" s="233">
        <f t="shared" si="5"/>
        <v>0</v>
      </c>
      <c r="K164" s="233">
        <f t="shared" si="5"/>
        <v>0</v>
      </c>
      <c r="L164" s="233">
        <f t="shared" si="5"/>
        <v>0</v>
      </c>
      <c r="M164" s="233">
        <f t="shared" si="5"/>
        <v>0</v>
      </c>
      <c r="N164" s="233">
        <f t="shared" si="5"/>
        <v>0</v>
      </c>
      <c r="O164" s="233">
        <f t="shared" si="5"/>
        <v>0</v>
      </c>
      <c r="P164" s="233">
        <f t="shared" si="5"/>
        <v>0</v>
      </c>
      <c r="Q164" s="233">
        <f t="shared" si="5"/>
        <v>0</v>
      </c>
      <c r="R164" s="233">
        <f t="shared" si="5"/>
        <v>0</v>
      </c>
      <c r="S164" s="233">
        <f t="shared" si="5"/>
        <v>0</v>
      </c>
      <c r="T164" s="233">
        <f t="shared" si="5"/>
        <v>0</v>
      </c>
      <c r="U164" s="233">
        <f t="shared" si="5"/>
        <v>0</v>
      </c>
      <c r="V164" s="233">
        <f t="shared" si="5"/>
        <v>0</v>
      </c>
      <c r="W164" s="233">
        <f t="shared" si="5"/>
        <v>0</v>
      </c>
      <c r="X164" s="233">
        <f t="shared" si="5"/>
        <v>0</v>
      </c>
      <c r="Y164" s="233">
        <f t="shared" si="5"/>
        <v>0</v>
      </c>
      <c r="DA164" s="177"/>
    </row>
    <row r="165" spans="1:105" ht="12" customHeight="1" x14ac:dyDescent="0.25">
      <c r="A165" s="173" t="s">
        <v>93</v>
      </c>
      <c r="B165" s="233">
        <f t="shared" ref="B165:Y165" si="6">IF(B8=0,0,B8/B$5)</f>
        <v>0</v>
      </c>
      <c r="C165" s="233">
        <f t="shared" si="6"/>
        <v>0</v>
      </c>
      <c r="D165" s="233">
        <f t="shared" si="6"/>
        <v>0</v>
      </c>
      <c r="E165" s="233">
        <f t="shared" si="6"/>
        <v>0</v>
      </c>
      <c r="F165" s="233">
        <f t="shared" si="6"/>
        <v>0</v>
      </c>
      <c r="G165" s="233">
        <f t="shared" si="6"/>
        <v>0</v>
      </c>
      <c r="H165" s="233">
        <f t="shared" si="6"/>
        <v>0</v>
      </c>
      <c r="I165" s="233">
        <f t="shared" si="6"/>
        <v>0</v>
      </c>
      <c r="J165" s="233">
        <f t="shared" si="6"/>
        <v>0</v>
      </c>
      <c r="K165" s="233">
        <f t="shared" si="6"/>
        <v>0</v>
      </c>
      <c r="L165" s="233">
        <f t="shared" si="6"/>
        <v>0</v>
      </c>
      <c r="M165" s="233">
        <f t="shared" si="6"/>
        <v>0</v>
      </c>
      <c r="N165" s="233">
        <f t="shared" si="6"/>
        <v>0</v>
      </c>
      <c r="O165" s="233">
        <f t="shared" si="6"/>
        <v>0</v>
      </c>
      <c r="P165" s="233">
        <f t="shared" si="6"/>
        <v>0</v>
      </c>
      <c r="Q165" s="233">
        <f t="shared" si="6"/>
        <v>0</v>
      </c>
      <c r="R165" s="233">
        <f t="shared" si="6"/>
        <v>0</v>
      </c>
      <c r="S165" s="233">
        <f t="shared" si="6"/>
        <v>0</v>
      </c>
      <c r="T165" s="233">
        <f t="shared" si="6"/>
        <v>0</v>
      </c>
      <c r="U165" s="233">
        <f t="shared" si="6"/>
        <v>0</v>
      </c>
      <c r="V165" s="233">
        <f t="shared" si="6"/>
        <v>0</v>
      </c>
      <c r="W165" s="233">
        <f t="shared" si="6"/>
        <v>0</v>
      </c>
      <c r="X165" s="233">
        <f t="shared" si="6"/>
        <v>0</v>
      </c>
      <c r="Y165" s="233">
        <f t="shared" si="6"/>
        <v>0</v>
      </c>
      <c r="DA165" s="177"/>
    </row>
    <row r="166" spans="1:105" ht="12" customHeight="1" x14ac:dyDescent="0.25">
      <c r="A166" s="173" t="s">
        <v>94</v>
      </c>
      <c r="B166" s="233">
        <f t="shared" ref="B166:Y166" si="7">IF(B9=0,0,B9/B$5)</f>
        <v>0</v>
      </c>
      <c r="C166" s="233">
        <f t="shared" si="7"/>
        <v>0</v>
      </c>
      <c r="D166" s="233">
        <f t="shared" si="7"/>
        <v>0</v>
      </c>
      <c r="E166" s="233">
        <f t="shared" si="7"/>
        <v>0</v>
      </c>
      <c r="F166" s="233">
        <f t="shared" si="7"/>
        <v>0</v>
      </c>
      <c r="G166" s="233">
        <f t="shared" si="7"/>
        <v>0</v>
      </c>
      <c r="H166" s="233">
        <f t="shared" si="7"/>
        <v>0</v>
      </c>
      <c r="I166" s="233">
        <f t="shared" si="7"/>
        <v>0</v>
      </c>
      <c r="J166" s="233">
        <f t="shared" si="7"/>
        <v>0</v>
      </c>
      <c r="K166" s="233">
        <f t="shared" si="7"/>
        <v>0</v>
      </c>
      <c r="L166" s="233">
        <f t="shared" si="7"/>
        <v>0</v>
      </c>
      <c r="M166" s="233">
        <f t="shared" si="7"/>
        <v>0</v>
      </c>
      <c r="N166" s="233">
        <f t="shared" si="7"/>
        <v>0</v>
      </c>
      <c r="O166" s="233">
        <f t="shared" si="7"/>
        <v>0</v>
      </c>
      <c r="P166" s="233">
        <f t="shared" si="7"/>
        <v>0</v>
      </c>
      <c r="Q166" s="233">
        <f t="shared" si="7"/>
        <v>0</v>
      </c>
      <c r="R166" s="233">
        <f t="shared" si="7"/>
        <v>0</v>
      </c>
      <c r="S166" s="233">
        <f t="shared" si="7"/>
        <v>0</v>
      </c>
      <c r="T166" s="233">
        <f t="shared" si="7"/>
        <v>0</v>
      </c>
      <c r="U166" s="233">
        <f t="shared" si="7"/>
        <v>0</v>
      </c>
      <c r="V166" s="233">
        <f t="shared" si="7"/>
        <v>0</v>
      </c>
      <c r="W166" s="233">
        <f t="shared" si="7"/>
        <v>0</v>
      </c>
      <c r="X166" s="233">
        <f t="shared" si="7"/>
        <v>0</v>
      </c>
      <c r="Y166" s="233">
        <f t="shared" si="7"/>
        <v>0</v>
      </c>
      <c r="DA166" s="177"/>
    </row>
    <row r="167" spans="1:105" ht="12" customHeight="1" x14ac:dyDescent="0.25">
      <c r="A167" s="56" t="s">
        <v>95</v>
      </c>
      <c r="B167" s="300">
        <f t="shared" ref="B167:Y167" si="8">IF(B10=0,0,B10/B$5)</f>
        <v>0</v>
      </c>
      <c r="C167" s="300">
        <f t="shared" si="8"/>
        <v>0</v>
      </c>
      <c r="D167" s="300">
        <f t="shared" si="8"/>
        <v>0</v>
      </c>
      <c r="E167" s="300">
        <f t="shared" si="8"/>
        <v>0</v>
      </c>
      <c r="F167" s="300">
        <f t="shared" si="8"/>
        <v>0</v>
      </c>
      <c r="G167" s="300">
        <f t="shared" si="8"/>
        <v>0</v>
      </c>
      <c r="H167" s="300">
        <f t="shared" si="8"/>
        <v>0</v>
      </c>
      <c r="I167" s="300">
        <f t="shared" si="8"/>
        <v>0</v>
      </c>
      <c r="J167" s="300">
        <f t="shared" si="8"/>
        <v>0</v>
      </c>
      <c r="K167" s="300">
        <f t="shared" si="8"/>
        <v>0</v>
      </c>
      <c r="L167" s="300">
        <f t="shared" si="8"/>
        <v>0</v>
      </c>
      <c r="M167" s="300">
        <f t="shared" si="8"/>
        <v>0</v>
      </c>
      <c r="N167" s="300">
        <f t="shared" si="8"/>
        <v>0</v>
      </c>
      <c r="O167" s="300">
        <f t="shared" si="8"/>
        <v>0</v>
      </c>
      <c r="P167" s="300">
        <f t="shared" si="8"/>
        <v>0</v>
      </c>
      <c r="Q167" s="300">
        <f t="shared" si="8"/>
        <v>0</v>
      </c>
      <c r="R167" s="300">
        <f t="shared" si="8"/>
        <v>0</v>
      </c>
      <c r="S167" s="300">
        <f t="shared" si="8"/>
        <v>0</v>
      </c>
      <c r="T167" s="300">
        <f t="shared" si="8"/>
        <v>0</v>
      </c>
      <c r="U167" s="300">
        <f t="shared" si="8"/>
        <v>0</v>
      </c>
      <c r="V167" s="300">
        <f t="shared" si="8"/>
        <v>0</v>
      </c>
      <c r="W167" s="300">
        <f t="shared" si="8"/>
        <v>0</v>
      </c>
      <c r="X167" s="300">
        <f t="shared" si="8"/>
        <v>0</v>
      </c>
      <c r="Y167" s="300">
        <f t="shared" si="8"/>
        <v>0</v>
      </c>
      <c r="DA167" s="68"/>
    </row>
    <row r="168" spans="1:105" ht="12" customHeight="1" x14ac:dyDescent="0.25">
      <c r="A168" s="174" t="s">
        <v>485</v>
      </c>
      <c r="B168" s="301">
        <f t="shared" ref="B168:Y168" si="9">IF(B16=0,0,B16/B$5)</f>
        <v>0</v>
      </c>
      <c r="C168" s="301">
        <f t="shared" si="9"/>
        <v>0</v>
      </c>
      <c r="D168" s="301">
        <f t="shared" si="9"/>
        <v>0</v>
      </c>
      <c r="E168" s="301">
        <f t="shared" si="9"/>
        <v>0</v>
      </c>
      <c r="F168" s="301">
        <f t="shared" si="9"/>
        <v>0</v>
      </c>
      <c r="G168" s="301">
        <f t="shared" si="9"/>
        <v>0</v>
      </c>
      <c r="H168" s="301">
        <f t="shared" si="9"/>
        <v>0</v>
      </c>
      <c r="I168" s="301">
        <f t="shared" si="9"/>
        <v>0</v>
      </c>
      <c r="J168" s="301">
        <f t="shared" si="9"/>
        <v>0</v>
      </c>
      <c r="K168" s="301">
        <f t="shared" si="9"/>
        <v>0</v>
      </c>
      <c r="L168" s="301">
        <f t="shared" si="9"/>
        <v>0</v>
      </c>
      <c r="M168" s="301">
        <f t="shared" si="9"/>
        <v>0</v>
      </c>
      <c r="N168" s="301">
        <f t="shared" si="9"/>
        <v>0</v>
      </c>
      <c r="O168" s="301">
        <f t="shared" si="9"/>
        <v>0</v>
      </c>
      <c r="P168" s="301">
        <f t="shared" si="9"/>
        <v>0</v>
      </c>
      <c r="Q168" s="301">
        <f t="shared" si="9"/>
        <v>0</v>
      </c>
      <c r="R168" s="301">
        <f t="shared" si="9"/>
        <v>0</v>
      </c>
      <c r="S168" s="301">
        <f t="shared" si="9"/>
        <v>0</v>
      </c>
      <c r="T168" s="301">
        <f t="shared" si="9"/>
        <v>0</v>
      </c>
      <c r="U168" s="301">
        <f t="shared" si="9"/>
        <v>0</v>
      </c>
      <c r="V168" s="301">
        <f t="shared" si="9"/>
        <v>0</v>
      </c>
      <c r="W168" s="301">
        <f t="shared" si="9"/>
        <v>0</v>
      </c>
      <c r="X168" s="301">
        <f t="shared" si="9"/>
        <v>0</v>
      </c>
      <c r="Y168" s="301">
        <f t="shared" si="9"/>
        <v>0</v>
      </c>
      <c r="DA168" s="178"/>
    </row>
    <row r="169" spans="1:105" ht="12" customHeight="1" x14ac:dyDescent="0.25">
      <c r="A169" s="41" t="s">
        <v>497</v>
      </c>
      <c r="B169" s="235">
        <f t="shared" ref="B169:Y169" si="10">IF(B27=0,0,B27/B$5)</f>
        <v>0</v>
      </c>
      <c r="C169" s="235">
        <f t="shared" si="10"/>
        <v>0</v>
      </c>
      <c r="D169" s="235">
        <f t="shared" si="10"/>
        <v>0</v>
      </c>
      <c r="E169" s="235">
        <f t="shared" si="10"/>
        <v>0</v>
      </c>
      <c r="F169" s="235">
        <f t="shared" si="10"/>
        <v>0</v>
      </c>
      <c r="G169" s="235">
        <f t="shared" si="10"/>
        <v>0</v>
      </c>
      <c r="H169" s="235">
        <f t="shared" si="10"/>
        <v>0</v>
      </c>
      <c r="I169" s="235">
        <f t="shared" si="10"/>
        <v>0</v>
      </c>
      <c r="J169" s="235">
        <f t="shared" si="10"/>
        <v>0</v>
      </c>
      <c r="K169" s="235">
        <f t="shared" si="10"/>
        <v>0</v>
      </c>
      <c r="L169" s="235">
        <f t="shared" si="10"/>
        <v>0</v>
      </c>
      <c r="M169" s="235">
        <f t="shared" si="10"/>
        <v>0</v>
      </c>
      <c r="N169" s="235">
        <f t="shared" si="10"/>
        <v>0</v>
      </c>
      <c r="O169" s="235">
        <f t="shared" si="10"/>
        <v>0</v>
      </c>
      <c r="P169" s="235">
        <f t="shared" si="10"/>
        <v>0</v>
      </c>
      <c r="Q169" s="235">
        <f t="shared" si="10"/>
        <v>0</v>
      </c>
      <c r="R169" s="235">
        <f t="shared" si="10"/>
        <v>0</v>
      </c>
      <c r="S169" s="235">
        <f t="shared" si="10"/>
        <v>0</v>
      </c>
      <c r="T169" s="235">
        <f t="shared" si="10"/>
        <v>0</v>
      </c>
      <c r="U169" s="235">
        <f t="shared" si="10"/>
        <v>0</v>
      </c>
      <c r="V169" s="235">
        <f t="shared" si="10"/>
        <v>0</v>
      </c>
      <c r="W169" s="235">
        <f t="shared" si="10"/>
        <v>0</v>
      </c>
      <c r="X169" s="235">
        <f t="shared" si="10"/>
        <v>0</v>
      </c>
      <c r="Y169" s="235">
        <f t="shared" si="10"/>
        <v>0</v>
      </c>
      <c r="DA169" s="97"/>
    </row>
    <row r="170" spans="1:105" ht="12" customHeight="1" x14ac:dyDescent="0.25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DA170" s="124"/>
    </row>
    <row r="171" spans="1:105" ht="12" customHeight="1" x14ac:dyDescent="0.25">
      <c r="A171" s="35" t="s">
        <v>46</v>
      </c>
      <c r="B171" s="232">
        <f t="shared" ref="B171:Y171" si="11">SUM(B$172:B$177,B$179:B$180,B$182:B$184)</f>
        <v>0</v>
      </c>
      <c r="C171" s="232">
        <f t="shared" si="11"/>
        <v>0</v>
      </c>
      <c r="D171" s="232">
        <f t="shared" si="11"/>
        <v>0</v>
      </c>
      <c r="E171" s="232">
        <f t="shared" si="11"/>
        <v>0</v>
      </c>
      <c r="F171" s="232">
        <f t="shared" si="11"/>
        <v>0</v>
      </c>
      <c r="G171" s="232">
        <f t="shared" si="11"/>
        <v>0</v>
      </c>
      <c r="H171" s="232">
        <f t="shared" si="11"/>
        <v>0</v>
      </c>
      <c r="I171" s="232">
        <f t="shared" si="11"/>
        <v>0</v>
      </c>
      <c r="J171" s="232">
        <f t="shared" si="11"/>
        <v>0</v>
      </c>
      <c r="K171" s="232">
        <f t="shared" si="11"/>
        <v>0</v>
      </c>
      <c r="L171" s="232">
        <f t="shared" si="11"/>
        <v>0</v>
      </c>
      <c r="M171" s="232">
        <f t="shared" si="11"/>
        <v>0</v>
      </c>
      <c r="N171" s="232">
        <f t="shared" si="11"/>
        <v>0</v>
      </c>
      <c r="O171" s="232">
        <f t="shared" si="11"/>
        <v>0</v>
      </c>
      <c r="P171" s="232">
        <f t="shared" si="11"/>
        <v>0</v>
      </c>
      <c r="Q171" s="232">
        <f t="shared" si="11"/>
        <v>0</v>
      </c>
      <c r="R171" s="232">
        <f t="shared" si="11"/>
        <v>0</v>
      </c>
      <c r="S171" s="232">
        <f t="shared" si="11"/>
        <v>0</v>
      </c>
      <c r="T171" s="232">
        <f t="shared" si="11"/>
        <v>0</v>
      </c>
      <c r="U171" s="232">
        <f t="shared" si="11"/>
        <v>0</v>
      </c>
      <c r="V171" s="232">
        <f t="shared" si="11"/>
        <v>0</v>
      </c>
      <c r="W171" s="232">
        <f t="shared" si="11"/>
        <v>0</v>
      </c>
      <c r="X171" s="232">
        <f t="shared" si="11"/>
        <v>0</v>
      </c>
      <c r="Y171" s="232">
        <f t="shared" si="11"/>
        <v>0</v>
      </c>
      <c r="DA171" s="95"/>
    </row>
    <row r="172" spans="1:105" ht="12" customHeight="1" x14ac:dyDescent="0.25">
      <c r="A172" s="55" t="s">
        <v>91</v>
      </c>
      <c r="B172" s="299">
        <f t="shared" ref="B172:Y172" si="12">IF(B$35=0,0,B$35/B$34)</f>
        <v>0</v>
      </c>
      <c r="C172" s="299">
        <f t="shared" si="12"/>
        <v>0</v>
      </c>
      <c r="D172" s="299">
        <f t="shared" si="12"/>
        <v>0</v>
      </c>
      <c r="E172" s="299">
        <f t="shared" si="12"/>
        <v>0</v>
      </c>
      <c r="F172" s="299">
        <f t="shared" si="12"/>
        <v>0</v>
      </c>
      <c r="G172" s="299">
        <f t="shared" si="12"/>
        <v>0</v>
      </c>
      <c r="H172" s="299">
        <f t="shared" si="12"/>
        <v>0</v>
      </c>
      <c r="I172" s="299">
        <f t="shared" si="12"/>
        <v>0</v>
      </c>
      <c r="J172" s="299">
        <f t="shared" si="12"/>
        <v>0</v>
      </c>
      <c r="K172" s="299">
        <f t="shared" si="12"/>
        <v>0</v>
      </c>
      <c r="L172" s="299">
        <f t="shared" si="12"/>
        <v>0</v>
      </c>
      <c r="M172" s="299">
        <f t="shared" si="12"/>
        <v>0</v>
      </c>
      <c r="N172" s="299">
        <f t="shared" si="12"/>
        <v>0</v>
      </c>
      <c r="O172" s="299">
        <f t="shared" si="12"/>
        <v>0</v>
      </c>
      <c r="P172" s="299">
        <f t="shared" si="12"/>
        <v>0</v>
      </c>
      <c r="Q172" s="299">
        <f t="shared" si="12"/>
        <v>0</v>
      </c>
      <c r="R172" s="299">
        <f t="shared" si="12"/>
        <v>0</v>
      </c>
      <c r="S172" s="299">
        <f t="shared" si="12"/>
        <v>0</v>
      </c>
      <c r="T172" s="299">
        <f t="shared" si="12"/>
        <v>0</v>
      </c>
      <c r="U172" s="299">
        <f t="shared" si="12"/>
        <v>0</v>
      </c>
      <c r="V172" s="299">
        <f t="shared" si="12"/>
        <v>0</v>
      </c>
      <c r="W172" s="299">
        <f t="shared" si="12"/>
        <v>0</v>
      </c>
      <c r="X172" s="299">
        <f t="shared" si="12"/>
        <v>0</v>
      </c>
      <c r="Y172" s="299">
        <f t="shared" si="12"/>
        <v>0</v>
      </c>
      <c r="DA172" s="67"/>
    </row>
    <row r="173" spans="1:105" ht="12" customHeight="1" x14ac:dyDescent="0.25">
      <c r="A173" s="173" t="s">
        <v>92</v>
      </c>
      <c r="B173" s="233">
        <f t="shared" ref="B173:Y173" si="13">IF(B$36=0,0,B$36/B$34)</f>
        <v>0</v>
      </c>
      <c r="C173" s="233">
        <f t="shared" si="13"/>
        <v>0</v>
      </c>
      <c r="D173" s="233">
        <f t="shared" si="13"/>
        <v>0</v>
      </c>
      <c r="E173" s="233">
        <f t="shared" si="13"/>
        <v>0</v>
      </c>
      <c r="F173" s="233">
        <f t="shared" si="13"/>
        <v>0</v>
      </c>
      <c r="G173" s="233">
        <f t="shared" si="13"/>
        <v>0</v>
      </c>
      <c r="H173" s="233">
        <f t="shared" si="13"/>
        <v>0</v>
      </c>
      <c r="I173" s="233">
        <f t="shared" si="13"/>
        <v>0</v>
      </c>
      <c r="J173" s="233">
        <f t="shared" si="13"/>
        <v>0</v>
      </c>
      <c r="K173" s="233">
        <f t="shared" si="13"/>
        <v>0</v>
      </c>
      <c r="L173" s="233">
        <f t="shared" si="13"/>
        <v>0</v>
      </c>
      <c r="M173" s="233">
        <f t="shared" si="13"/>
        <v>0</v>
      </c>
      <c r="N173" s="233">
        <f t="shared" si="13"/>
        <v>0</v>
      </c>
      <c r="O173" s="233">
        <f t="shared" si="13"/>
        <v>0</v>
      </c>
      <c r="P173" s="233">
        <f t="shared" si="13"/>
        <v>0</v>
      </c>
      <c r="Q173" s="233">
        <f t="shared" si="13"/>
        <v>0</v>
      </c>
      <c r="R173" s="233">
        <f t="shared" si="13"/>
        <v>0</v>
      </c>
      <c r="S173" s="233">
        <f t="shared" si="13"/>
        <v>0</v>
      </c>
      <c r="T173" s="233">
        <f t="shared" si="13"/>
        <v>0</v>
      </c>
      <c r="U173" s="233">
        <f t="shared" si="13"/>
        <v>0</v>
      </c>
      <c r="V173" s="233">
        <f t="shared" si="13"/>
        <v>0</v>
      </c>
      <c r="W173" s="233">
        <f t="shared" si="13"/>
        <v>0</v>
      </c>
      <c r="X173" s="233">
        <f t="shared" si="13"/>
        <v>0</v>
      </c>
      <c r="Y173" s="233">
        <f t="shared" si="13"/>
        <v>0</v>
      </c>
      <c r="DA173" s="177"/>
    </row>
    <row r="174" spans="1:105" ht="12" customHeight="1" x14ac:dyDescent="0.25">
      <c r="A174" s="173" t="s">
        <v>93</v>
      </c>
      <c r="B174" s="233">
        <f t="shared" ref="B174:Y174" si="14">IF(B$37=0,0,B$37/B$34)</f>
        <v>0</v>
      </c>
      <c r="C174" s="233">
        <f t="shared" si="14"/>
        <v>0</v>
      </c>
      <c r="D174" s="233">
        <f t="shared" si="14"/>
        <v>0</v>
      </c>
      <c r="E174" s="233">
        <f t="shared" si="14"/>
        <v>0</v>
      </c>
      <c r="F174" s="233">
        <f t="shared" si="14"/>
        <v>0</v>
      </c>
      <c r="G174" s="233">
        <f t="shared" si="14"/>
        <v>0</v>
      </c>
      <c r="H174" s="233">
        <f t="shared" si="14"/>
        <v>0</v>
      </c>
      <c r="I174" s="233">
        <f t="shared" si="14"/>
        <v>0</v>
      </c>
      <c r="J174" s="233">
        <f t="shared" si="14"/>
        <v>0</v>
      </c>
      <c r="K174" s="233">
        <f t="shared" si="14"/>
        <v>0</v>
      </c>
      <c r="L174" s="233">
        <f t="shared" si="14"/>
        <v>0</v>
      </c>
      <c r="M174" s="233">
        <f t="shared" si="14"/>
        <v>0</v>
      </c>
      <c r="N174" s="233">
        <f t="shared" si="14"/>
        <v>0</v>
      </c>
      <c r="O174" s="233">
        <f t="shared" si="14"/>
        <v>0</v>
      </c>
      <c r="P174" s="233">
        <f t="shared" si="14"/>
        <v>0</v>
      </c>
      <c r="Q174" s="233">
        <f t="shared" si="14"/>
        <v>0</v>
      </c>
      <c r="R174" s="233">
        <f t="shared" si="14"/>
        <v>0</v>
      </c>
      <c r="S174" s="233">
        <f t="shared" si="14"/>
        <v>0</v>
      </c>
      <c r="T174" s="233">
        <f t="shared" si="14"/>
        <v>0</v>
      </c>
      <c r="U174" s="233">
        <f t="shared" si="14"/>
        <v>0</v>
      </c>
      <c r="V174" s="233">
        <f t="shared" si="14"/>
        <v>0</v>
      </c>
      <c r="W174" s="233">
        <f t="shared" si="14"/>
        <v>0</v>
      </c>
      <c r="X174" s="233">
        <f t="shared" si="14"/>
        <v>0</v>
      </c>
      <c r="Y174" s="233">
        <f t="shared" si="14"/>
        <v>0</v>
      </c>
      <c r="DA174" s="177"/>
    </row>
    <row r="175" spans="1:105" ht="12" customHeight="1" x14ac:dyDescent="0.25">
      <c r="A175" s="173" t="s">
        <v>94</v>
      </c>
      <c r="B175" s="233">
        <f t="shared" ref="B175:Y175" si="15">IF(B$38=0,0,B$38/B$34)</f>
        <v>0</v>
      </c>
      <c r="C175" s="233">
        <f t="shared" si="15"/>
        <v>0</v>
      </c>
      <c r="D175" s="233">
        <f t="shared" si="15"/>
        <v>0</v>
      </c>
      <c r="E175" s="233">
        <f t="shared" si="15"/>
        <v>0</v>
      </c>
      <c r="F175" s="233">
        <f t="shared" si="15"/>
        <v>0</v>
      </c>
      <c r="G175" s="233">
        <f t="shared" si="15"/>
        <v>0</v>
      </c>
      <c r="H175" s="233">
        <f t="shared" si="15"/>
        <v>0</v>
      </c>
      <c r="I175" s="233">
        <f t="shared" si="15"/>
        <v>0</v>
      </c>
      <c r="J175" s="233">
        <f t="shared" si="15"/>
        <v>0</v>
      </c>
      <c r="K175" s="233">
        <f t="shared" si="15"/>
        <v>0</v>
      </c>
      <c r="L175" s="233">
        <f t="shared" si="15"/>
        <v>0</v>
      </c>
      <c r="M175" s="233">
        <f t="shared" si="15"/>
        <v>0</v>
      </c>
      <c r="N175" s="233">
        <f t="shared" si="15"/>
        <v>0</v>
      </c>
      <c r="O175" s="233">
        <f t="shared" si="15"/>
        <v>0</v>
      </c>
      <c r="P175" s="233">
        <f t="shared" si="15"/>
        <v>0</v>
      </c>
      <c r="Q175" s="233">
        <f t="shared" si="15"/>
        <v>0</v>
      </c>
      <c r="R175" s="233">
        <f t="shared" si="15"/>
        <v>0</v>
      </c>
      <c r="S175" s="233">
        <f t="shared" si="15"/>
        <v>0</v>
      </c>
      <c r="T175" s="233">
        <f t="shared" si="15"/>
        <v>0</v>
      </c>
      <c r="U175" s="233">
        <f t="shared" si="15"/>
        <v>0</v>
      </c>
      <c r="V175" s="233">
        <f t="shared" si="15"/>
        <v>0</v>
      </c>
      <c r="W175" s="233">
        <f t="shared" si="15"/>
        <v>0</v>
      </c>
      <c r="X175" s="233">
        <f t="shared" si="15"/>
        <v>0</v>
      </c>
      <c r="Y175" s="233">
        <f t="shared" si="15"/>
        <v>0</v>
      </c>
      <c r="DA175" s="177"/>
    </row>
    <row r="176" spans="1:105" ht="12" customHeight="1" x14ac:dyDescent="0.25">
      <c r="A176" s="56" t="s">
        <v>95</v>
      </c>
      <c r="B176" s="300">
        <f t="shared" ref="B176:Y176" si="16">IF(B$39=0,0,B$39/B$34)</f>
        <v>0</v>
      </c>
      <c r="C176" s="300">
        <f t="shared" si="16"/>
        <v>0</v>
      </c>
      <c r="D176" s="300">
        <f t="shared" si="16"/>
        <v>0</v>
      </c>
      <c r="E176" s="300">
        <f t="shared" si="16"/>
        <v>0</v>
      </c>
      <c r="F176" s="300">
        <f t="shared" si="16"/>
        <v>0</v>
      </c>
      <c r="G176" s="300">
        <f t="shared" si="16"/>
        <v>0</v>
      </c>
      <c r="H176" s="300">
        <f t="shared" si="16"/>
        <v>0</v>
      </c>
      <c r="I176" s="300">
        <f t="shared" si="16"/>
        <v>0</v>
      </c>
      <c r="J176" s="300">
        <f t="shared" si="16"/>
        <v>0</v>
      </c>
      <c r="K176" s="300">
        <f t="shared" si="16"/>
        <v>0</v>
      </c>
      <c r="L176" s="300">
        <f t="shared" si="16"/>
        <v>0</v>
      </c>
      <c r="M176" s="300">
        <f t="shared" si="16"/>
        <v>0</v>
      </c>
      <c r="N176" s="300">
        <f t="shared" si="16"/>
        <v>0</v>
      </c>
      <c r="O176" s="300">
        <f t="shared" si="16"/>
        <v>0</v>
      </c>
      <c r="P176" s="300">
        <f t="shared" si="16"/>
        <v>0</v>
      </c>
      <c r="Q176" s="300">
        <f t="shared" si="16"/>
        <v>0</v>
      </c>
      <c r="R176" s="300">
        <f t="shared" si="16"/>
        <v>0</v>
      </c>
      <c r="S176" s="300">
        <f t="shared" si="16"/>
        <v>0</v>
      </c>
      <c r="T176" s="300">
        <f t="shared" si="16"/>
        <v>0</v>
      </c>
      <c r="U176" s="300">
        <f t="shared" si="16"/>
        <v>0</v>
      </c>
      <c r="V176" s="300">
        <f t="shared" si="16"/>
        <v>0</v>
      </c>
      <c r="W176" s="300">
        <f t="shared" si="16"/>
        <v>0</v>
      </c>
      <c r="X176" s="300">
        <f t="shared" si="16"/>
        <v>0</v>
      </c>
      <c r="Y176" s="300">
        <f t="shared" si="16"/>
        <v>0</v>
      </c>
      <c r="DA176" s="68"/>
    </row>
    <row r="177" spans="1:105" ht="12" customHeight="1" x14ac:dyDescent="0.25">
      <c r="A177" s="174" t="s">
        <v>515</v>
      </c>
      <c r="B177" s="301">
        <f t="shared" ref="B177:Y177" si="17">IF(B$45=0,0,B$45/B$34)</f>
        <v>0</v>
      </c>
      <c r="C177" s="301">
        <f t="shared" si="17"/>
        <v>0</v>
      </c>
      <c r="D177" s="301">
        <f t="shared" si="17"/>
        <v>0</v>
      </c>
      <c r="E177" s="301">
        <f t="shared" si="17"/>
        <v>0</v>
      </c>
      <c r="F177" s="301">
        <f t="shared" si="17"/>
        <v>0</v>
      </c>
      <c r="G177" s="301">
        <f t="shared" si="17"/>
        <v>0</v>
      </c>
      <c r="H177" s="301">
        <f t="shared" si="17"/>
        <v>0</v>
      </c>
      <c r="I177" s="301">
        <f t="shared" si="17"/>
        <v>0</v>
      </c>
      <c r="J177" s="301">
        <f t="shared" si="17"/>
        <v>0</v>
      </c>
      <c r="K177" s="301">
        <f t="shared" si="17"/>
        <v>0</v>
      </c>
      <c r="L177" s="301">
        <f t="shared" si="17"/>
        <v>0</v>
      </c>
      <c r="M177" s="301">
        <f t="shared" si="17"/>
        <v>0</v>
      </c>
      <c r="N177" s="301">
        <f t="shared" si="17"/>
        <v>0</v>
      </c>
      <c r="O177" s="301">
        <f t="shared" si="17"/>
        <v>0</v>
      </c>
      <c r="P177" s="301">
        <f t="shared" si="17"/>
        <v>0</v>
      </c>
      <c r="Q177" s="301">
        <f t="shared" si="17"/>
        <v>0</v>
      </c>
      <c r="R177" s="301">
        <f t="shared" si="17"/>
        <v>0</v>
      </c>
      <c r="S177" s="301">
        <f t="shared" si="17"/>
        <v>0</v>
      </c>
      <c r="T177" s="301">
        <f t="shared" si="17"/>
        <v>0</v>
      </c>
      <c r="U177" s="301">
        <f t="shared" si="17"/>
        <v>0</v>
      </c>
      <c r="V177" s="301">
        <f t="shared" si="17"/>
        <v>0</v>
      </c>
      <c r="W177" s="301">
        <f t="shared" si="17"/>
        <v>0</v>
      </c>
      <c r="X177" s="301">
        <f t="shared" si="17"/>
        <v>0</v>
      </c>
      <c r="Y177" s="301">
        <f t="shared" si="17"/>
        <v>0</v>
      </c>
      <c r="DA177" s="178"/>
    </row>
    <row r="178" spans="1:105" ht="12" customHeight="1" x14ac:dyDescent="0.25">
      <c r="A178" s="174" t="s">
        <v>517</v>
      </c>
      <c r="B178" s="301">
        <f t="shared" ref="B178:Y178" si="18">IF(B$46=0,0,B$46/B$34)</f>
        <v>0</v>
      </c>
      <c r="C178" s="301">
        <f t="shared" si="18"/>
        <v>0</v>
      </c>
      <c r="D178" s="301">
        <f t="shared" si="18"/>
        <v>0</v>
      </c>
      <c r="E178" s="301">
        <f t="shared" si="18"/>
        <v>0</v>
      </c>
      <c r="F178" s="301">
        <f t="shared" si="18"/>
        <v>0</v>
      </c>
      <c r="G178" s="301">
        <f t="shared" si="18"/>
        <v>0</v>
      </c>
      <c r="H178" s="301">
        <f t="shared" si="18"/>
        <v>0</v>
      </c>
      <c r="I178" s="301">
        <f t="shared" si="18"/>
        <v>0</v>
      </c>
      <c r="J178" s="301">
        <f t="shared" si="18"/>
        <v>0</v>
      </c>
      <c r="K178" s="301">
        <f t="shared" si="18"/>
        <v>0</v>
      </c>
      <c r="L178" s="301">
        <f t="shared" si="18"/>
        <v>0</v>
      </c>
      <c r="M178" s="301">
        <f t="shared" si="18"/>
        <v>0</v>
      </c>
      <c r="N178" s="301">
        <f t="shared" si="18"/>
        <v>0</v>
      </c>
      <c r="O178" s="301">
        <f t="shared" si="18"/>
        <v>0</v>
      </c>
      <c r="P178" s="301">
        <f t="shared" si="18"/>
        <v>0</v>
      </c>
      <c r="Q178" s="301">
        <f t="shared" si="18"/>
        <v>0</v>
      </c>
      <c r="R178" s="301">
        <f t="shared" si="18"/>
        <v>0</v>
      </c>
      <c r="S178" s="301">
        <f t="shared" si="18"/>
        <v>0</v>
      </c>
      <c r="T178" s="301">
        <f t="shared" si="18"/>
        <v>0</v>
      </c>
      <c r="U178" s="301">
        <f t="shared" si="18"/>
        <v>0</v>
      </c>
      <c r="V178" s="301">
        <f t="shared" si="18"/>
        <v>0</v>
      </c>
      <c r="W178" s="301">
        <f t="shared" si="18"/>
        <v>0</v>
      </c>
      <c r="X178" s="301">
        <f t="shared" si="18"/>
        <v>0</v>
      </c>
      <c r="Y178" s="301">
        <f t="shared" si="18"/>
        <v>0</v>
      </c>
      <c r="DA178" s="178"/>
    </row>
    <row r="179" spans="1:105" ht="12" customHeight="1" x14ac:dyDescent="0.25">
      <c r="A179" s="62" t="s">
        <v>519</v>
      </c>
      <c r="B179" s="302">
        <f t="shared" ref="B179:Y179" si="19">IF(B$47=0,0,B$47/B$34)</f>
        <v>0</v>
      </c>
      <c r="C179" s="302">
        <f t="shared" si="19"/>
        <v>0</v>
      </c>
      <c r="D179" s="302">
        <f t="shared" si="19"/>
        <v>0</v>
      </c>
      <c r="E179" s="302">
        <f t="shared" si="19"/>
        <v>0</v>
      </c>
      <c r="F179" s="302">
        <f t="shared" si="19"/>
        <v>0</v>
      </c>
      <c r="G179" s="302">
        <f t="shared" si="19"/>
        <v>0</v>
      </c>
      <c r="H179" s="302">
        <f t="shared" si="19"/>
        <v>0</v>
      </c>
      <c r="I179" s="302">
        <f t="shared" si="19"/>
        <v>0</v>
      </c>
      <c r="J179" s="302">
        <f t="shared" si="19"/>
        <v>0</v>
      </c>
      <c r="K179" s="302">
        <f t="shared" si="19"/>
        <v>0</v>
      </c>
      <c r="L179" s="302">
        <f t="shared" si="19"/>
        <v>0</v>
      </c>
      <c r="M179" s="302">
        <f t="shared" si="19"/>
        <v>0</v>
      </c>
      <c r="N179" s="302">
        <f t="shared" si="19"/>
        <v>0</v>
      </c>
      <c r="O179" s="302">
        <f t="shared" si="19"/>
        <v>0</v>
      </c>
      <c r="P179" s="302">
        <f t="shared" si="19"/>
        <v>0</v>
      </c>
      <c r="Q179" s="302">
        <f t="shared" si="19"/>
        <v>0</v>
      </c>
      <c r="R179" s="302">
        <f t="shared" si="19"/>
        <v>0</v>
      </c>
      <c r="S179" s="302">
        <f t="shared" si="19"/>
        <v>0</v>
      </c>
      <c r="T179" s="302">
        <f t="shared" si="19"/>
        <v>0</v>
      </c>
      <c r="U179" s="302">
        <f t="shared" si="19"/>
        <v>0</v>
      </c>
      <c r="V179" s="302">
        <f t="shared" si="19"/>
        <v>0</v>
      </c>
      <c r="W179" s="302">
        <f t="shared" si="19"/>
        <v>0</v>
      </c>
      <c r="X179" s="302">
        <f t="shared" si="19"/>
        <v>0</v>
      </c>
      <c r="Y179" s="302">
        <f t="shared" si="19"/>
        <v>0</v>
      </c>
      <c r="DA179" s="72"/>
    </row>
    <row r="180" spans="1:105" ht="12" customHeight="1" x14ac:dyDescent="0.25">
      <c r="A180" s="62" t="s">
        <v>525</v>
      </c>
      <c r="B180" s="302">
        <f t="shared" ref="B180:Y180" si="20">IF(B$52=0,0,B$52/B$34)</f>
        <v>0</v>
      </c>
      <c r="C180" s="302">
        <f t="shared" si="20"/>
        <v>0</v>
      </c>
      <c r="D180" s="302">
        <f t="shared" si="20"/>
        <v>0</v>
      </c>
      <c r="E180" s="302">
        <f t="shared" si="20"/>
        <v>0</v>
      </c>
      <c r="F180" s="302">
        <f t="shared" si="20"/>
        <v>0</v>
      </c>
      <c r="G180" s="302">
        <f t="shared" si="20"/>
        <v>0</v>
      </c>
      <c r="H180" s="302">
        <f t="shared" si="20"/>
        <v>0</v>
      </c>
      <c r="I180" s="302">
        <f t="shared" si="20"/>
        <v>0</v>
      </c>
      <c r="J180" s="302">
        <f t="shared" si="20"/>
        <v>0</v>
      </c>
      <c r="K180" s="302">
        <f t="shared" si="20"/>
        <v>0</v>
      </c>
      <c r="L180" s="302">
        <f t="shared" si="20"/>
        <v>0</v>
      </c>
      <c r="M180" s="302">
        <f t="shared" si="20"/>
        <v>0</v>
      </c>
      <c r="N180" s="302">
        <f t="shared" si="20"/>
        <v>0</v>
      </c>
      <c r="O180" s="302">
        <f t="shared" si="20"/>
        <v>0</v>
      </c>
      <c r="P180" s="302">
        <f t="shared" si="20"/>
        <v>0</v>
      </c>
      <c r="Q180" s="302">
        <f t="shared" si="20"/>
        <v>0</v>
      </c>
      <c r="R180" s="302">
        <f t="shared" si="20"/>
        <v>0</v>
      </c>
      <c r="S180" s="302">
        <f t="shared" si="20"/>
        <v>0</v>
      </c>
      <c r="T180" s="302">
        <f t="shared" si="20"/>
        <v>0</v>
      </c>
      <c r="U180" s="302">
        <f t="shared" si="20"/>
        <v>0</v>
      </c>
      <c r="V180" s="302">
        <f t="shared" si="20"/>
        <v>0</v>
      </c>
      <c r="W180" s="302">
        <f t="shared" si="20"/>
        <v>0</v>
      </c>
      <c r="X180" s="302">
        <f t="shared" si="20"/>
        <v>0</v>
      </c>
      <c r="Y180" s="302">
        <f t="shared" si="20"/>
        <v>0</v>
      </c>
      <c r="DA180" s="72"/>
    </row>
    <row r="181" spans="1:105" ht="12" customHeight="1" x14ac:dyDescent="0.25">
      <c r="A181" s="174" t="s">
        <v>527</v>
      </c>
      <c r="B181" s="301">
        <f t="shared" ref="B181:Y181" si="21">IF(B$53=0,0,B$53/B$34)</f>
        <v>0</v>
      </c>
      <c r="C181" s="301">
        <f t="shared" si="21"/>
        <v>0</v>
      </c>
      <c r="D181" s="301">
        <f t="shared" si="21"/>
        <v>0</v>
      </c>
      <c r="E181" s="301">
        <f t="shared" si="21"/>
        <v>0</v>
      </c>
      <c r="F181" s="301">
        <f t="shared" si="21"/>
        <v>0</v>
      </c>
      <c r="G181" s="301">
        <f t="shared" si="21"/>
        <v>0</v>
      </c>
      <c r="H181" s="301">
        <f t="shared" si="21"/>
        <v>0</v>
      </c>
      <c r="I181" s="301">
        <f t="shared" si="21"/>
        <v>0</v>
      </c>
      <c r="J181" s="301">
        <f t="shared" si="21"/>
        <v>0</v>
      </c>
      <c r="K181" s="301">
        <f t="shared" si="21"/>
        <v>0</v>
      </c>
      <c r="L181" s="301">
        <f t="shared" si="21"/>
        <v>0</v>
      </c>
      <c r="M181" s="301">
        <f t="shared" si="21"/>
        <v>0</v>
      </c>
      <c r="N181" s="301">
        <f t="shared" si="21"/>
        <v>0</v>
      </c>
      <c r="O181" s="301">
        <f t="shared" si="21"/>
        <v>0</v>
      </c>
      <c r="P181" s="301">
        <f t="shared" si="21"/>
        <v>0</v>
      </c>
      <c r="Q181" s="301">
        <f t="shared" si="21"/>
        <v>0</v>
      </c>
      <c r="R181" s="301">
        <f t="shared" si="21"/>
        <v>0</v>
      </c>
      <c r="S181" s="301">
        <f t="shared" si="21"/>
        <v>0</v>
      </c>
      <c r="T181" s="301">
        <f t="shared" si="21"/>
        <v>0</v>
      </c>
      <c r="U181" s="301">
        <f t="shared" si="21"/>
        <v>0</v>
      </c>
      <c r="V181" s="301">
        <f t="shared" si="21"/>
        <v>0</v>
      </c>
      <c r="W181" s="301">
        <f t="shared" si="21"/>
        <v>0</v>
      </c>
      <c r="X181" s="301">
        <f t="shared" si="21"/>
        <v>0</v>
      </c>
      <c r="Y181" s="301">
        <f t="shared" si="21"/>
        <v>0</v>
      </c>
      <c r="DA181" s="178"/>
    </row>
    <row r="182" spans="1:105" ht="12" customHeight="1" x14ac:dyDescent="0.25">
      <c r="A182" s="62" t="s">
        <v>528</v>
      </c>
      <c r="B182" s="302">
        <f t="shared" ref="B182:Y182" si="22">IF(B$54=0,0,B$54/B$34)</f>
        <v>0</v>
      </c>
      <c r="C182" s="302">
        <f t="shared" si="22"/>
        <v>0</v>
      </c>
      <c r="D182" s="302">
        <f t="shared" si="22"/>
        <v>0</v>
      </c>
      <c r="E182" s="302">
        <f t="shared" si="22"/>
        <v>0</v>
      </c>
      <c r="F182" s="302">
        <f t="shared" si="22"/>
        <v>0</v>
      </c>
      <c r="G182" s="302">
        <f t="shared" si="22"/>
        <v>0</v>
      </c>
      <c r="H182" s="302">
        <f t="shared" si="22"/>
        <v>0</v>
      </c>
      <c r="I182" s="302">
        <f t="shared" si="22"/>
        <v>0</v>
      </c>
      <c r="J182" s="302">
        <f t="shared" si="22"/>
        <v>0</v>
      </c>
      <c r="K182" s="302">
        <f t="shared" si="22"/>
        <v>0</v>
      </c>
      <c r="L182" s="302">
        <f t="shared" si="22"/>
        <v>0</v>
      </c>
      <c r="M182" s="302">
        <f t="shared" si="22"/>
        <v>0</v>
      </c>
      <c r="N182" s="302">
        <f t="shared" si="22"/>
        <v>0</v>
      </c>
      <c r="O182" s="302">
        <f t="shared" si="22"/>
        <v>0</v>
      </c>
      <c r="P182" s="302">
        <f t="shared" si="22"/>
        <v>0</v>
      </c>
      <c r="Q182" s="302">
        <f t="shared" si="22"/>
        <v>0</v>
      </c>
      <c r="R182" s="302">
        <f t="shared" si="22"/>
        <v>0</v>
      </c>
      <c r="S182" s="302">
        <f t="shared" si="22"/>
        <v>0</v>
      </c>
      <c r="T182" s="302">
        <f t="shared" si="22"/>
        <v>0</v>
      </c>
      <c r="U182" s="302">
        <f t="shared" si="22"/>
        <v>0</v>
      </c>
      <c r="V182" s="302">
        <f t="shared" si="22"/>
        <v>0</v>
      </c>
      <c r="W182" s="302">
        <f t="shared" si="22"/>
        <v>0</v>
      </c>
      <c r="X182" s="302">
        <f t="shared" si="22"/>
        <v>0</v>
      </c>
      <c r="Y182" s="302">
        <f t="shared" si="22"/>
        <v>0</v>
      </c>
      <c r="DA182" s="72"/>
    </row>
    <row r="183" spans="1:105" ht="12" customHeight="1" x14ac:dyDescent="0.25">
      <c r="A183" s="62" t="s">
        <v>533</v>
      </c>
      <c r="B183" s="302">
        <f t="shared" ref="B183:Y183" si="23">IF(B$58=0,0,B$58/B$34)</f>
        <v>0</v>
      </c>
      <c r="C183" s="302">
        <f t="shared" si="23"/>
        <v>0</v>
      </c>
      <c r="D183" s="302">
        <f t="shared" si="23"/>
        <v>0</v>
      </c>
      <c r="E183" s="302">
        <f t="shared" si="23"/>
        <v>0</v>
      </c>
      <c r="F183" s="302">
        <f t="shared" si="23"/>
        <v>0</v>
      </c>
      <c r="G183" s="302">
        <f t="shared" si="23"/>
        <v>0</v>
      </c>
      <c r="H183" s="302">
        <f t="shared" si="23"/>
        <v>0</v>
      </c>
      <c r="I183" s="302">
        <f t="shared" si="23"/>
        <v>0</v>
      </c>
      <c r="J183" s="302">
        <f t="shared" si="23"/>
        <v>0</v>
      </c>
      <c r="K183" s="302">
        <f t="shared" si="23"/>
        <v>0</v>
      </c>
      <c r="L183" s="302">
        <f t="shared" si="23"/>
        <v>0</v>
      </c>
      <c r="M183" s="302">
        <f t="shared" si="23"/>
        <v>0</v>
      </c>
      <c r="N183" s="302">
        <f t="shared" si="23"/>
        <v>0</v>
      </c>
      <c r="O183" s="302">
        <f t="shared" si="23"/>
        <v>0</v>
      </c>
      <c r="P183" s="302">
        <f t="shared" si="23"/>
        <v>0</v>
      </c>
      <c r="Q183" s="302">
        <f t="shared" si="23"/>
        <v>0</v>
      </c>
      <c r="R183" s="302">
        <f t="shared" si="23"/>
        <v>0</v>
      </c>
      <c r="S183" s="302">
        <f t="shared" si="23"/>
        <v>0</v>
      </c>
      <c r="T183" s="302">
        <f t="shared" si="23"/>
        <v>0</v>
      </c>
      <c r="U183" s="302">
        <f t="shared" si="23"/>
        <v>0</v>
      </c>
      <c r="V183" s="302">
        <f t="shared" si="23"/>
        <v>0</v>
      </c>
      <c r="W183" s="302">
        <f t="shared" si="23"/>
        <v>0</v>
      </c>
      <c r="X183" s="302">
        <f t="shared" si="23"/>
        <v>0</v>
      </c>
      <c r="Y183" s="302">
        <f t="shared" si="23"/>
        <v>0</v>
      </c>
      <c r="DA183" s="72"/>
    </row>
    <row r="184" spans="1:105" ht="12" customHeight="1" x14ac:dyDescent="0.25">
      <c r="A184" s="63" t="s">
        <v>545</v>
      </c>
      <c r="B184" s="303">
        <f t="shared" ref="B184:Y184" si="24">IF(B$69=0,0,B$69/B$34)</f>
        <v>0</v>
      </c>
      <c r="C184" s="303">
        <f t="shared" si="24"/>
        <v>0</v>
      </c>
      <c r="D184" s="303">
        <f t="shared" si="24"/>
        <v>0</v>
      </c>
      <c r="E184" s="303">
        <f t="shared" si="24"/>
        <v>0</v>
      </c>
      <c r="F184" s="303">
        <f t="shared" si="24"/>
        <v>0</v>
      </c>
      <c r="G184" s="303">
        <f t="shared" si="24"/>
        <v>0</v>
      </c>
      <c r="H184" s="303">
        <f t="shared" si="24"/>
        <v>0</v>
      </c>
      <c r="I184" s="303">
        <f t="shared" si="24"/>
        <v>0</v>
      </c>
      <c r="J184" s="303">
        <f t="shared" si="24"/>
        <v>0</v>
      </c>
      <c r="K184" s="303">
        <f t="shared" si="24"/>
        <v>0</v>
      </c>
      <c r="L184" s="303">
        <f t="shared" si="24"/>
        <v>0</v>
      </c>
      <c r="M184" s="303">
        <f t="shared" si="24"/>
        <v>0</v>
      </c>
      <c r="N184" s="303">
        <f t="shared" si="24"/>
        <v>0</v>
      </c>
      <c r="O184" s="303">
        <f t="shared" si="24"/>
        <v>0</v>
      </c>
      <c r="P184" s="303">
        <f t="shared" si="24"/>
        <v>0</v>
      </c>
      <c r="Q184" s="303">
        <f t="shared" si="24"/>
        <v>0</v>
      </c>
      <c r="R184" s="303">
        <f t="shared" si="24"/>
        <v>0</v>
      </c>
      <c r="S184" s="303">
        <f t="shared" si="24"/>
        <v>0</v>
      </c>
      <c r="T184" s="303">
        <f t="shared" si="24"/>
        <v>0</v>
      </c>
      <c r="U184" s="303">
        <f t="shared" si="24"/>
        <v>0</v>
      </c>
      <c r="V184" s="303">
        <f t="shared" si="24"/>
        <v>0</v>
      </c>
      <c r="W184" s="303">
        <f t="shared" si="24"/>
        <v>0</v>
      </c>
      <c r="X184" s="303">
        <f t="shared" si="24"/>
        <v>0</v>
      </c>
      <c r="Y184" s="303">
        <f t="shared" si="24"/>
        <v>0</v>
      </c>
      <c r="DA184" s="74"/>
    </row>
    <row r="185" spans="1:105" ht="12" hidden="1" customHeight="1" x14ac:dyDescent="0.25">
      <c r="A185" s="116"/>
      <c r="B185" s="116"/>
      <c r="C185" s="116"/>
      <c r="D185" s="116"/>
      <c r="E185" s="116"/>
      <c r="F185" s="116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6"/>
      <c r="V185" s="116"/>
      <c r="W185" s="116"/>
      <c r="X185" s="116"/>
      <c r="Y185" s="116"/>
      <c r="DA185" s="125"/>
    </row>
    <row r="186" spans="1:105" ht="12" customHeight="1" x14ac:dyDescent="0.25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DA186" s="124"/>
    </row>
    <row r="187" spans="1:105" ht="12" customHeight="1" x14ac:dyDescent="0.25">
      <c r="A187" s="35" t="s">
        <v>80</v>
      </c>
      <c r="B187" s="232">
        <f t="shared" ref="B187:Y187" si="25">SUM(B$188:B$193,B$197:B$198,B$200:B$202)</f>
        <v>0</v>
      </c>
      <c r="C187" s="232">
        <f t="shared" si="25"/>
        <v>0</v>
      </c>
      <c r="D187" s="232">
        <f t="shared" si="25"/>
        <v>0</v>
      </c>
      <c r="E187" s="232">
        <f t="shared" si="25"/>
        <v>0</v>
      </c>
      <c r="F187" s="232">
        <f t="shared" si="25"/>
        <v>0</v>
      </c>
      <c r="G187" s="232">
        <f t="shared" si="25"/>
        <v>0</v>
      </c>
      <c r="H187" s="232">
        <f t="shared" si="25"/>
        <v>0</v>
      </c>
      <c r="I187" s="232">
        <f t="shared" si="25"/>
        <v>0</v>
      </c>
      <c r="J187" s="232">
        <f t="shared" si="25"/>
        <v>0</v>
      </c>
      <c r="K187" s="232">
        <f t="shared" si="25"/>
        <v>0</v>
      </c>
      <c r="L187" s="232">
        <f t="shared" si="25"/>
        <v>0</v>
      </c>
      <c r="M187" s="232">
        <f t="shared" si="25"/>
        <v>0</v>
      </c>
      <c r="N187" s="232">
        <f t="shared" si="25"/>
        <v>0</v>
      </c>
      <c r="O187" s="232">
        <f t="shared" si="25"/>
        <v>0</v>
      </c>
      <c r="P187" s="232">
        <f t="shared" si="25"/>
        <v>0</v>
      </c>
      <c r="Q187" s="232">
        <f t="shared" si="25"/>
        <v>0</v>
      </c>
      <c r="R187" s="232">
        <f t="shared" si="25"/>
        <v>0</v>
      </c>
      <c r="S187" s="232">
        <f t="shared" si="25"/>
        <v>0</v>
      </c>
      <c r="T187" s="232">
        <f t="shared" si="25"/>
        <v>0</v>
      </c>
      <c r="U187" s="232">
        <f t="shared" si="25"/>
        <v>0</v>
      </c>
      <c r="V187" s="232">
        <f t="shared" si="25"/>
        <v>0</v>
      </c>
      <c r="W187" s="232">
        <f t="shared" si="25"/>
        <v>0</v>
      </c>
      <c r="X187" s="232">
        <f t="shared" si="25"/>
        <v>0</v>
      </c>
      <c r="Y187" s="232">
        <f t="shared" si="25"/>
        <v>0</v>
      </c>
      <c r="DA187" s="95"/>
    </row>
    <row r="188" spans="1:105" ht="12" customHeight="1" x14ac:dyDescent="0.25">
      <c r="A188" s="55" t="s">
        <v>91</v>
      </c>
      <c r="B188" s="299">
        <f t="shared" ref="B188:Y188" si="26">IF(B$73=0,0,B$73/B$72)</f>
        <v>0</v>
      </c>
      <c r="C188" s="299">
        <f t="shared" si="26"/>
        <v>0</v>
      </c>
      <c r="D188" s="299">
        <f t="shared" si="26"/>
        <v>0</v>
      </c>
      <c r="E188" s="299">
        <f t="shared" si="26"/>
        <v>0</v>
      </c>
      <c r="F188" s="299">
        <f t="shared" si="26"/>
        <v>0</v>
      </c>
      <c r="G188" s="299">
        <f t="shared" si="26"/>
        <v>0</v>
      </c>
      <c r="H188" s="299">
        <f t="shared" si="26"/>
        <v>0</v>
      </c>
      <c r="I188" s="299">
        <f t="shared" si="26"/>
        <v>0</v>
      </c>
      <c r="J188" s="299">
        <f t="shared" si="26"/>
        <v>0</v>
      </c>
      <c r="K188" s="299">
        <f t="shared" si="26"/>
        <v>0</v>
      </c>
      <c r="L188" s="299">
        <f t="shared" si="26"/>
        <v>0</v>
      </c>
      <c r="M188" s="299">
        <f t="shared" si="26"/>
        <v>0</v>
      </c>
      <c r="N188" s="299">
        <f t="shared" si="26"/>
        <v>0</v>
      </c>
      <c r="O188" s="299">
        <f t="shared" si="26"/>
        <v>0</v>
      </c>
      <c r="P188" s="299">
        <f t="shared" si="26"/>
        <v>0</v>
      </c>
      <c r="Q188" s="299">
        <f t="shared" si="26"/>
        <v>0</v>
      </c>
      <c r="R188" s="299">
        <f t="shared" si="26"/>
        <v>0</v>
      </c>
      <c r="S188" s="299">
        <f t="shared" si="26"/>
        <v>0</v>
      </c>
      <c r="T188" s="299">
        <f t="shared" si="26"/>
        <v>0</v>
      </c>
      <c r="U188" s="299">
        <f t="shared" si="26"/>
        <v>0</v>
      </c>
      <c r="V188" s="299">
        <f t="shared" si="26"/>
        <v>0</v>
      </c>
      <c r="W188" s="299">
        <f t="shared" si="26"/>
        <v>0</v>
      </c>
      <c r="X188" s="299">
        <f t="shared" si="26"/>
        <v>0</v>
      </c>
      <c r="Y188" s="299">
        <f t="shared" si="26"/>
        <v>0</v>
      </c>
      <c r="DA188" s="67"/>
    </row>
    <row r="189" spans="1:105" ht="12" customHeight="1" x14ac:dyDescent="0.25">
      <c r="A189" s="173" t="s">
        <v>92</v>
      </c>
      <c r="B189" s="233">
        <f t="shared" ref="B189:Y189" si="27">IF(B$74=0,0,B$74/B$72)</f>
        <v>0</v>
      </c>
      <c r="C189" s="233">
        <f t="shared" si="27"/>
        <v>0</v>
      </c>
      <c r="D189" s="233">
        <f t="shared" si="27"/>
        <v>0</v>
      </c>
      <c r="E189" s="233">
        <f t="shared" si="27"/>
        <v>0</v>
      </c>
      <c r="F189" s="233">
        <f t="shared" si="27"/>
        <v>0</v>
      </c>
      <c r="G189" s="233">
        <f t="shared" si="27"/>
        <v>0</v>
      </c>
      <c r="H189" s="233">
        <f t="shared" si="27"/>
        <v>0</v>
      </c>
      <c r="I189" s="233">
        <f t="shared" si="27"/>
        <v>0</v>
      </c>
      <c r="J189" s="233">
        <f t="shared" si="27"/>
        <v>0</v>
      </c>
      <c r="K189" s="233">
        <f t="shared" si="27"/>
        <v>0</v>
      </c>
      <c r="L189" s="233">
        <f t="shared" si="27"/>
        <v>0</v>
      </c>
      <c r="M189" s="233">
        <f t="shared" si="27"/>
        <v>0</v>
      </c>
      <c r="N189" s="233">
        <f t="shared" si="27"/>
        <v>0</v>
      </c>
      <c r="O189" s="233">
        <f t="shared" si="27"/>
        <v>0</v>
      </c>
      <c r="P189" s="233">
        <f t="shared" si="27"/>
        <v>0</v>
      </c>
      <c r="Q189" s="233">
        <f t="shared" si="27"/>
        <v>0</v>
      </c>
      <c r="R189" s="233">
        <f t="shared" si="27"/>
        <v>0</v>
      </c>
      <c r="S189" s="233">
        <f t="shared" si="27"/>
        <v>0</v>
      </c>
      <c r="T189" s="233">
        <f t="shared" si="27"/>
        <v>0</v>
      </c>
      <c r="U189" s="233">
        <f t="shared" si="27"/>
        <v>0</v>
      </c>
      <c r="V189" s="233">
        <f t="shared" si="27"/>
        <v>0</v>
      </c>
      <c r="W189" s="233">
        <f t="shared" si="27"/>
        <v>0</v>
      </c>
      <c r="X189" s="233">
        <f t="shared" si="27"/>
        <v>0</v>
      </c>
      <c r="Y189" s="233">
        <f t="shared" si="27"/>
        <v>0</v>
      </c>
      <c r="DA189" s="177"/>
    </row>
    <row r="190" spans="1:105" ht="12" customHeight="1" x14ac:dyDescent="0.25">
      <c r="A190" s="173" t="s">
        <v>93</v>
      </c>
      <c r="B190" s="233">
        <f t="shared" ref="B190:Y190" si="28">IF(B$75=0,0,B$75/B$72)</f>
        <v>0</v>
      </c>
      <c r="C190" s="233">
        <f t="shared" si="28"/>
        <v>0</v>
      </c>
      <c r="D190" s="233">
        <f t="shared" si="28"/>
        <v>0</v>
      </c>
      <c r="E190" s="233">
        <f t="shared" si="28"/>
        <v>0</v>
      </c>
      <c r="F190" s="233">
        <f t="shared" si="28"/>
        <v>0</v>
      </c>
      <c r="G190" s="233">
        <f t="shared" si="28"/>
        <v>0</v>
      </c>
      <c r="H190" s="233">
        <f t="shared" si="28"/>
        <v>0</v>
      </c>
      <c r="I190" s="233">
        <f t="shared" si="28"/>
        <v>0</v>
      </c>
      <c r="J190" s="233">
        <f t="shared" si="28"/>
        <v>0</v>
      </c>
      <c r="K190" s="233">
        <f t="shared" si="28"/>
        <v>0</v>
      </c>
      <c r="L190" s="233">
        <f t="shared" si="28"/>
        <v>0</v>
      </c>
      <c r="M190" s="233">
        <f t="shared" si="28"/>
        <v>0</v>
      </c>
      <c r="N190" s="233">
        <f t="shared" si="28"/>
        <v>0</v>
      </c>
      <c r="O190" s="233">
        <f t="shared" si="28"/>
        <v>0</v>
      </c>
      <c r="P190" s="233">
        <f t="shared" si="28"/>
        <v>0</v>
      </c>
      <c r="Q190" s="233">
        <f t="shared" si="28"/>
        <v>0</v>
      </c>
      <c r="R190" s="233">
        <f t="shared" si="28"/>
        <v>0</v>
      </c>
      <c r="S190" s="233">
        <f t="shared" si="28"/>
        <v>0</v>
      </c>
      <c r="T190" s="233">
        <f t="shared" si="28"/>
        <v>0</v>
      </c>
      <c r="U190" s="233">
        <f t="shared" si="28"/>
        <v>0</v>
      </c>
      <c r="V190" s="233">
        <f t="shared" si="28"/>
        <v>0</v>
      </c>
      <c r="W190" s="233">
        <f t="shared" si="28"/>
        <v>0</v>
      </c>
      <c r="X190" s="233">
        <f t="shared" si="28"/>
        <v>0</v>
      </c>
      <c r="Y190" s="233">
        <f t="shared" si="28"/>
        <v>0</v>
      </c>
      <c r="DA190" s="177"/>
    </row>
    <row r="191" spans="1:105" ht="12" customHeight="1" x14ac:dyDescent="0.25">
      <c r="A191" s="173" t="s">
        <v>94</v>
      </c>
      <c r="B191" s="233">
        <f t="shared" ref="B191:Y191" si="29">IF(B$76=0,0,B$76/B$72)</f>
        <v>0</v>
      </c>
      <c r="C191" s="233">
        <f t="shared" si="29"/>
        <v>0</v>
      </c>
      <c r="D191" s="233">
        <f t="shared" si="29"/>
        <v>0</v>
      </c>
      <c r="E191" s="233">
        <f t="shared" si="29"/>
        <v>0</v>
      </c>
      <c r="F191" s="233">
        <f t="shared" si="29"/>
        <v>0</v>
      </c>
      <c r="G191" s="233">
        <f t="shared" si="29"/>
        <v>0</v>
      </c>
      <c r="H191" s="233">
        <f t="shared" si="29"/>
        <v>0</v>
      </c>
      <c r="I191" s="233">
        <f t="shared" si="29"/>
        <v>0</v>
      </c>
      <c r="J191" s="233">
        <f t="shared" si="29"/>
        <v>0</v>
      </c>
      <c r="K191" s="233">
        <f t="shared" si="29"/>
        <v>0</v>
      </c>
      <c r="L191" s="233">
        <f t="shared" si="29"/>
        <v>0</v>
      </c>
      <c r="M191" s="233">
        <f t="shared" si="29"/>
        <v>0</v>
      </c>
      <c r="N191" s="233">
        <f t="shared" si="29"/>
        <v>0</v>
      </c>
      <c r="O191" s="233">
        <f t="shared" si="29"/>
        <v>0</v>
      </c>
      <c r="P191" s="233">
        <f t="shared" si="29"/>
        <v>0</v>
      </c>
      <c r="Q191" s="233">
        <f t="shared" si="29"/>
        <v>0</v>
      </c>
      <c r="R191" s="233">
        <f t="shared" si="29"/>
        <v>0</v>
      </c>
      <c r="S191" s="233">
        <f t="shared" si="29"/>
        <v>0</v>
      </c>
      <c r="T191" s="233">
        <f t="shared" si="29"/>
        <v>0</v>
      </c>
      <c r="U191" s="233">
        <f t="shared" si="29"/>
        <v>0</v>
      </c>
      <c r="V191" s="233">
        <f t="shared" si="29"/>
        <v>0</v>
      </c>
      <c r="W191" s="233">
        <f t="shared" si="29"/>
        <v>0</v>
      </c>
      <c r="X191" s="233">
        <f t="shared" si="29"/>
        <v>0</v>
      </c>
      <c r="Y191" s="233">
        <f t="shared" si="29"/>
        <v>0</v>
      </c>
      <c r="DA191" s="177"/>
    </row>
    <row r="192" spans="1:105" ht="12" customHeight="1" x14ac:dyDescent="0.25">
      <c r="A192" s="56" t="s">
        <v>95</v>
      </c>
      <c r="B192" s="300">
        <f t="shared" ref="B192:Y192" si="30">IF(B$77=0,0,B$77/B$72)</f>
        <v>0</v>
      </c>
      <c r="C192" s="300">
        <f t="shared" si="30"/>
        <v>0</v>
      </c>
      <c r="D192" s="300">
        <f t="shared" si="30"/>
        <v>0</v>
      </c>
      <c r="E192" s="300">
        <f t="shared" si="30"/>
        <v>0</v>
      </c>
      <c r="F192" s="300">
        <f t="shared" si="30"/>
        <v>0</v>
      </c>
      <c r="G192" s="300">
        <f t="shared" si="30"/>
        <v>0</v>
      </c>
      <c r="H192" s="300">
        <f t="shared" si="30"/>
        <v>0</v>
      </c>
      <c r="I192" s="300">
        <f t="shared" si="30"/>
        <v>0</v>
      </c>
      <c r="J192" s="300">
        <f t="shared" si="30"/>
        <v>0</v>
      </c>
      <c r="K192" s="300">
        <f t="shared" si="30"/>
        <v>0</v>
      </c>
      <c r="L192" s="300">
        <f t="shared" si="30"/>
        <v>0</v>
      </c>
      <c r="M192" s="300">
        <f t="shared" si="30"/>
        <v>0</v>
      </c>
      <c r="N192" s="300">
        <f t="shared" si="30"/>
        <v>0</v>
      </c>
      <c r="O192" s="300">
        <f t="shared" si="30"/>
        <v>0</v>
      </c>
      <c r="P192" s="300">
        <f t="shared" si="30"/>
        <v>0</v>
      </c>
      <c r="Q192" s="300">
        <f t="shared" si="30"/>
        <v>0</v>
      </c>
      <c r="R192" s="300">
        <f t="shared" si="30"/>
        <v>0</v>
      </c>
      <c r="S192" s="300">
        <f t="shared" si="30"/>
        <v>0</v>
      </c>
      <c r="T192" s="300">
        <f t="shared" si="30"/>
        <v>0</v>
      </c>
      <c r="U192" s="300">
        <f t="shared" si="30"/>
        <v>0</v>
      </c>
      <c r="V192" s="300">
        <f t="shared" si="30"/>
        <v>0</v>
      </c>
      <c r="W192" s="300">
        <f t="shared" si="30"/>
        <v>0</v>
      </c>
      <c r="X192" s="300">
        <f t="shared" si="30"/>
        <v>0</v>
      </c>
      <c r="Y192" s="300">
        <f t="shared" si="30"/>
        <v>0</v>
      </c>
      <c r="DA192" s="68"/>
    </row>
    <row r="193" spans="1:105" ht="12" customHeight="1" x14ac:dyDescent="0.25">
      <c r="A193" s="174" t="s">
        <v>558</v>
      </c>
      <c r="B193" s="301">
        <f t="shared" ref="B193:Y193" si="31">IF(B$83=0,0,B$83/B$72)</f>
        <v>0</v>
      </c>
      <c r="C193" s="301">
        <f t="shared" si="31"/>
        <v>0</v>
      </c>
      <c r="D193" s="301">
        <f t="shared" si="31"/>
        <v>0</v>
      </c>
      <c r="E193" s="301">
        <f t="shared" si="31"/>
        <v>0</v>
      </c>
      <c r="F193" s="301">
        <f t="shared" si="31"/>
        <v>0</v>
      </c>
      <c r="G193" s="301">
        <f t="shared" si="31"/>
        <v>0</v>
      </c>
      <c r="H193" s="301">
        <f t="shared" si="31"/>
        <v>0</v>
      </c>
      <c r="I193" s="301">
        <f t="shared" si="31"/>
        <v>0</v>
      </c>
      <c r="J193" s="301">
        <f t="shared" si="31"/>
        <v>0</v>
      </c>
      <c r="K193" s="301">
        <f t="shared" si="31"/>
        <v>0</v>
      </c>
      <c r="L193" s="301">
        <f t="shared" si="31"/>
        <v>0</v>
      </c>
      <c r="M193" s="301">
        <f t="shared" si="31"/>
        <v>0</v>
      </c>
      <c r="N193" s="301">
        <f t="shared" si="31"/>
        <v>0</v>
      </c>
      <c r="O193" s="301">
        <f t="shared" si="31"/>
        <v>0</v>
      </c>
      <c r="P193" s="301">
        <f t="shared" si="31"/>
        <v>0</v>
      </c>
      <c r="Q193" s="301">
        <f t="shared" si="31"/>
        <v>0</v>
      </c>
      <c r="R193" s="301">
        <f t="shared" si="31"/>
        <v>0</v>
      </c>
      <c r="S193" s="301">
        <f t="shared" si="31"/>
        <v>0</v>
      </c>
      <c r="T193" s="301">
        <f t="shared" si="31"/>
        <v>0</v>
      </c>
      <c r="U193" s="301">
        <f t="shared" si="31"/>
        <v>0</v>
      </c>
      <c r="V193" s="301">
        <f t="shared" si="31"/>
        <v>0</v>
      </c>
      <c r="W193" s="301">
        <f t="shared" si="31"/>
        <v>0</v>
      </c>
      <c r="X193" s="301">
        <f t="shared" si="31"/>
        <v>0</v>
      </c>
      <c r="Y193" s="301">
        <f t="shared" si="31"/>
        <v>0</v>
      </c>
      <c r="DA193" s="178"/>
    </row>
    <row r="194" spans="1:105" ht="12" customHeight="1" x14ac:dyDescent="0.25">
      <c r="A194" s="62" t="s">
        <v>560</v>
      </c>
      <c r="B194" s="302">
        <f t="shared" ref="B194:Y194" si="32">IF(B$84=0,0,B$84/B$72)</f>
        <v>0</v>
      </c>
      <c r="C194" s="302">
        <f t="shared" si="32"/>
        <v>0</v>
      </c>
      <c r="D194" s="302">
        <f t="shared" si="32"/>
        <v>0</v>
      </c>
      <c r="E194" s="302">
        <f t="shared" si="32"/>
        <v>0</v>
      </c>
      <c r="F194" s="302">
        <f t="shared" si="32"/>
        <v>0</v>
      </c>
      <c r="G194" s="302">
        <f t="shared" si="32"/>
        <v>0</v>
      </c>
      <c r="H194" s="302">
        <f t="shared" si="32"/>
        <v>0</v>
      </c>
      <c r="I194" s="302">
        <f t="shared" si="32"/>
        <v>0</v>
      </c>
      <c r="J194" s="302">
        <f t="shared" si="32"/>
        <v>0</v>
      </c>
      <c r="K194" s="302">
        <f t="shared" si="32"/>
        <v>0</v>
      </c>
      <c r="L194" s="302">
        <f t="shared" si="32"/>
        <v>0</v>
      </c>
      <c r="M194" s="302">
        <f t="shared" si="32"/>
        <v>0</v>
      </c>
      <c r="N194" s="302">
        <f t="shared" si="32"/>
        <v>0</v>
      </c>
      <c r="O194" s="302">
        <f t="shared" si="32"/>
        <v>0</v>
      </c>
      <c r="P194" s="302">
        <f t="shared" si="32"/>
        <v>0</v>
      </c>
      <c r="Q194" s="302">
        <f t="shared" si="32"/>
        <v>0</v>
      </c>
      <c r="R194" s="302">
        <f t="shared" si="32"/>
        <v>0</v>
      </c>
      <c r="S194" s="302">
        <f t="shared" si="32"/>
        <v>0</v>
      </c>
      <c r="T194" s="302">
        <f t="shared" si="32"/>
        <v>0</v>
      </c>
      <c r="U194" s="302">
        <f t="shared" si="32"/>
        <v>0</v>
      </c>
      <c r="V194" s="302">
        <f t="shared" si="32"/>
        <v>0</v>
      </c>
      <c r="W194" s="302">
        <f t="shared" si="32"/>
        <v>0</v>
      </c>
      <c r="X194" s="302">
        <f t="shared" si="32"/>
        <v>0</v>
      </c>
      <c r="Y194" s="302">
        <f t="shared" si="32"/>
        <v>0</v>
      </c>
      <c r="DA194" s="72"/>
    </row>
    <row r="195" spans="1:105" ht="12" customHeight="1" x14ac:dyDescent="0.25">
      <c r="A195" s="62" t="s">
        <v>566</v>
      </c>
      <c r="B195" s="302">
        <f t="shared" ref="B195:Y195" si="33">IF(B$89=0,0,B$89/B$72)</f>
        <v>0</v>
      </c>
      <c r="C195" s="302">
        <f t="shared" si="33"/>
        <v>0</v>
      </c>
      <c r="D195" s="302">
        <f t="shared" si="33"/>
        <v>0</v>
      </c>
      <c r="E195" s="302">
        <f t="shared" si="33"/>
        <v>0</v>
      </c>
      <c r="F195" s="302">
        <f t="shared" si="33"/>
        <v>0</v>
      </c>
      <c r="G195" s="302">
        <f t="shared" si="33"/>
        <v>0</v>
      </c>
      <c r="H195" s="302">
        <f t="shared" si="33"/>
        <v>0</v>
      </c>
      <c r="I195" s="302">
        <f t="shared" si="33"/>
        <v>0</v>
      </c>
      <c r="J195" s="302">
        <f t="shared" si="33"/>
        <v>0</v>
      </c>
      <c r="K195" s="302">
        <f t="shared" si="33"/>
        <v>0</v>
      </c>
      <c r="L195" s="302">
        <f t="shared" si="33"/>
        <v>0</v>
      </c>
      <c r="M195" s="302">
        <f t="shared" si="33"/>
        <v>0</v>
      </c>
      <c r="N195" s="302">
        <f t="shared" si="33"/>
        <v>0</v>
      </c>
      <c r="O195" s="302">
        <f t="shared" si="33"/>
        <v>0</v>
      </c>
      <c r="P195" s="302">
        <f t="shared" si="33"/>
        <v>0</v>
      </c>
      <c r="Q195" s="302">
        <f t="shared" si="33"/>
        <v>0</v>
      </c>
      <c r="R195" s="302">
        <f t="shared" si="33"/>
        <v>0</v>
      </c>
      <c r="S195" s="302">
        <f t="shared" si="33"/>
        <v>0</v>
      </c>
      <c r="T195" s="302">
        <f t="shared" si="33"/>
        <v>0</v>
      </c>
      <c r="U195" s="302">
        <f t="shared" si="33"/>
        <v>0</v>
      </c>
      <c r="V195" s="302">
        <f t="shared" si="33"/>
        <v>0</v>
      </c>
      <c r="W195" s="302">
        <f t="shared" si="33"/>
        <v>0</v>
      </c>
      <c r="X195" s="302">
        <f t="shared" si="33"/>
        <v>0</v>
      </c>
      <c r="Y195" s="302">
        <f t="shared" si="33"/>
        <v>0</v>
      </c>
      <c r="DA195" s="72"/>
    </row>
    <row r="196" spans="1:105" ht="12" customHeight="1" x14ac:dyDescent="0.25">
      <c r="A196" s="174" t="s">
        <v>517</v>
      </c>
      <c r="B196" s="301">
        <f t="shared" ref="B196:Y196" si="34">IF(B$90=0,0,B$90/B$72)</f>
        <v>0</v>
      </c>
      <c r="C196" s="301">
        <f t="shared" si="34"/>
        <v>0</v>
      </c>
      <c r="D196" s="301">
        <f t="shared" si="34"/>
        <v>0</v>
      </c>
      <c r="E196" s="301">
        <f t="shared" si="34"/>
        <v>0</v>
      </c>
      <c r="F196" s="301">
        <f t="shared" si="34"/>
        <v>0</v>
      </c>
      <c r="G196" s="301">
        <f t="shared" si="34"/>
        <v>0</v>
      </c>
      <c r="H196" s="301">
        <f t="shared" si="34"/>
        <v>0</v>
      </c>
      <c r="I196" s="301">
        <f t="shared" si="34"/>
        <v>0</v>
      </c>
      <c r="J196" s="301">
        <f t="shared" si="34"/>
        <v>0</v>
      </c>
      <c r="K196" s="301">
        <f t="shared" si="34"/>
        <v>0</v>
      </c>
      <c r="L196" s="301">
        <f t="shared" si="34"/>
        <v>0</v>
      </c>
      <c r="M196" s="301">
        <f t="shared" si="34"/>
        <v>0</v>
      </c>
      <c r="N196" s="301">
        <f t="shared" si="34"/>
        <v>0</v>
      </c>
      <c r="O196" s="301">
        <f t="shared" si="34"/>
        <v>0</v>
      </c>
      <c r="P196" s="301">
        <f t="shared" si="34"/>
        <v>0</v>
      </c>
      <c r="Q196" s="301">
        <f t="shared" si="34"/>
        <v>0</v>
      </c>
      <c r="R196" s="301">
        <f t="shared" si="34"/>
        <v>0</v>
      </c>
      <c r="S196" s="301">
        <f t="shared" si="34"/>
        <v>0</v>
      </c>
      <c r="T196" s="301">
        <f t="shared" si="34"/>
        <v>0</v>
      </c>
      <c r="U196" s="301">
        <f t="shared" si="34"/>
        <v>0</v>
      </c>
      <c r="V196" s="301">
        <f t="shared" si="34"/>
        <v>0</v>
      </c>
      <c r="W196" s="301">
        <f t="shared" si="34"/>
        <v>0</v>
      </c>
      <c r="X196" s="301">
        <f t="shared" si="34"/>
        <v>0</v>
      </c>
      <c r="Y196" s="301">
        <f t="shared" si="34"/>
        <v>0</v>
      </c>
      <c r="DA196" s="178"/>
    </row>
    <row r="197" spans="1:105" ht="12" customHeight="1" x14ac:dyDescent="0.25">
      <c r="A197" s="62" t="s">
        <v>519</v>
      </c>
      <c r="B197" s="302">
        <f t="shared" ref="B197:Y197" si="35">IF(B$91=0,0,B$91/B$72)</f>
        <v>0</v>
      </c>
      <c r="C197" s="302">
        <f t="shared" si="35"/>
        <v>0</v>
      </c>
      <c r="D197" s="302">
        <f t="shared" si="35"/>
        <v>0</v>
      </c>
      <c r="E197" s="302">
        <f t="shared" si="35"/>
        <v>0</v>
      </c>
      <c r="F197" s="302">
        <f t="shared" si="35"/>
        <v>0</v>
      </c>
      <c r="G197" s="302">
        <f t="shared" si="35"/>
        <v>0</v>
      </c>
      <c r="H197" s="302">
        <f t="shared" si="35"/>
        <v>0</v>
      </c>
      <c r="I197" s="302">
        <f t="shared" si="35"/>
        <v>0</v>
      </c>
      <c r="J197" s="302">
        <f t="shared" si="35"/>
        <v>0</v>
      </c>
      <c r="K197" s="302">
        <f t="shared" si="35"/>
        <v>0</v>
      </c>
      <c r="L197" s="302">
        <f t="shared" si="35"/>
        <v>0</v>
      </c>
      <c r="M197" s="302">
        <f t="shared" si="35"/>
        <v>0</v>
      </c>
      <c r="N197" s="302">
        <f t="shared" si="35"/>
        <v>0</v>
      </c>
      <c r="O197" s="302">
        <f t="shared" si="35"/>
        <v>0</v>
      </c>
      <c r="P197" s="302">
        <f t="shared" si="35"/>
        <v>0</v>
      </c>
      <c r="Q197" s="302">
        <f t="shared" si="35"/>
        <v>0</v>
      </c>
      <c r="R197" s="302">
        <f t="shared" si="35"/>
        <v>0</v>
      </c>
      <c r="S197" s="302">
        <f t="shared" si="35"/>
        <v>0</v>
      </c>
      <c r="T197" s="302">
        <f t="shared" si="35"/>
        <v>0</v>
      </c>
      <c r="U197" s="302">
        <f t="shared" si="35"/>
        <v>0</v>
      </c>
      <c r="V197" s="302">
        <f t="shared" si="35"/>
        <v>0</v>
      </c>
      <c r="W197" s="302">
        <f t="shared" si="35"/>
        <v>0</v>
      </c>
      <c r="X197" s="302">
        <f t="shared" si="35"/>
        <v>0</v>
      </c>
      <c r="Y197" s="302">
        <f t="shared" si="35"/>
        <v>0</v>
      </c>
      <c r="DA197" s="72"/>
    </row>
    <row r="198" spans="1:105" ht="12" customHeight="1" x14ac:dyDescent="0.25">
      <c r="A198" s="62" t="s">
        <v>525</v>
      </c>
      <c r="B198" s="302">
        <f t="shared" ref="B198:Y198" si="36">IF(B$96=0,0,B$96/B$72)</f>
        <v>0</v>
      </c>
      <c r="C198" s="302">
        <f t="shared" si="36"/>
        <v>0</v>
      </c>
      <c r="D198" s="302">
        <f t="shared" si="36"/>
        <v>0</v>
      </c>
      <c r="E198" s="302">
        <f t="shared" si="36"/>
        <v>0</v>
      </c>
      <c r="F198" s="302">
        <f t="shared" si="36"/>
        <v>0</v>
      </c>
      <c r="G198" s="302">
        <f t="shared" si="36"/>
        <v>0</v>
      </c>
      <c r="H198" s="302">
        <f t="shared" si="36"/>
        <v>0</v>
      </c>
      <c r="I198" s="302">
        <f t="shared" si="36"/>
        <v>0</v>
      </c>
      <c r="J198" s="302">
        <f t="shared" si="36"/>
        <v>0</v>
      </c>
      <c r="K198" s="302">
        <f t="shared" si="36"/>
        <v>0</v>
      </c>
      <c r="L198" s="302">
        <f t="shared" si="36"/>
        <v>0</v>
      </c>
      <c r="M198" s="302">
        <f t="shared" si="36"/>
        <v>0</v>
      </c>
      <c r="N198" s="302">
        <f t="shared" si="36"/>
        <v>0</v>
      </c>
      <c r="O198" s="302">
        <f t="shared" si="36"/>
        <v>0</v>
      </c>
      <c r="P198" s="302">
        <f t="shared" si="36"/>
        <v>0</v>
      </c>
      <c r="Q198" s="302">
        <f t="shared" si="36"/>
        <v>0</v>
      </c>
      <c r="R198" s="302">
        <f t="shared" si="36"/>
        <v>0</v>
      </c>
      <c r="S198" s="302">
        <f t="shared" si="36"/>
        <v>0</v>
      </c>
      <c r="T198" s="302">
        <f t="shared" si="36"/>
        <v>0</v>
      </c>
      <c r="U198" s="302">
        <f t="shared" si="36"/>
        <v>0</v>
      </c>
      <c r="V198" s="302">
        <f t="shared" si="36"/>
        <v>0</v>
      </c>
      <c r="W198" s="302">
        <f t="shared" si="36"/>
        <v>0</v>
      </c>
      <c r="X198" s="302">
        <f t="shared" si="36"/>
        <v>0</v>
      </c>
      <c r="Y198" s="302">
        <f t="shared" si="36"/>
        <v>0</v>
      </c>
      <c r="DA198" s="72"/>
    </row>
    <row r="199" spans="1:105" ht="12" customHeight="1" x14ac:dyDescent="0.25">
      <c r="A199" s="174" t="s">
        <v>527</v>
      </c>
      <c r="B199" s="301">
        <f t="shared" ref="B199:Y199" si="37">IF(B$97=0,0,B$97/B$72)</f>
        <v>0</v>
      </c>
      <c r="C199" s="301">
        <f t="shared" si="37"/>
        <v>0</v>
      </c>
      <c r="D199" s="301">
        <f t="shared" si="37"/>
        <v>0</v>
      </c>
      <c r="E199" s="301">
        <f t="shared" si="37"/>
        <v>0</v>
      </c>
      <c r="F199" s="301">
        <f t="shared" si="37"/>
        <v>0</v>
      </c>
      <c r="G199" s="301">
        <f t="shared" si="37"/>
        <v>0</v>
      </c>
      <c r="H199" s="301">
        <f t="shared" si="37"/>
        <v>0</v>
      </c>
      <c r="I199" s="301">
        <f t="shared" si="37"/>
        <v>0</v>
      </c>
      <c r="J199" s="301">
        <f t="shared" si="37"/>
        <v>0</v>
      </c>
      <c r="K199" s="301">
        <f t="shared" si="37"/>
        <v>0</v>
      </c>
      <c r="L199" s="301">
        <f t="shared" si="37"/>
        <v>0</v>
      </c>
      <c r="M199" s="301">
        <f t="shared" si="37"/>
        <v>0</v>
      </c>
      <c r="N199" s="301">
        <f t="shared" si="37"/>
        <v>0</v>
      </c>
      <c r="O199" s="301">
        <f t="shared" si="37"/>
        <v>0</v>
      </c>
      <c r="P199" s="301">
        <f t="shared" si="37"/>
        <v>0</v>
      </c>
      <c r="Q199" s="301">
        <f t="shared" si="37"/>
        <v>0</v>
      </c>
      <c r="R199" s="301">
        <f t="shared" si="37"/>
        <v>0</v>
      </c>
      <c r="S199" s="301">
        <f t="shared" si="37"/>
        <v>0</v>
      </c>
      <c r="T199" s="301">
        <f t="shared" si="37"/>
        <v>0</v>
      </c>
      <c r="U199" s="301">
        <f t="shared" si="37"/>
        <v>0</v>
      </c>
      <c r="V199" s="301">
        <f t="shared" si="37"/>
        <v>0</v>
      </c>
      <c r="W199" s="301">
        <f t="shared" si="37"/>
        <v>0</v>
      </c>
      <c r="X199" s="301">
        <f t="shared" si="37"/>
        <v>0</v>
      </c>
      <c r="Y199" s="301">
        <f t="shared" si="37"/>
        <v>0</v>
      </c>
      <c r="DA199" s="178"/>
    </row>
    <row r="200" spans="1:105" ht="12" customHeight="1" x14ac:dyDescent="0.25">
      <c r="A200" s="62" t="s">
        <v>528</v>
      </c>
      <c r="B200" s="302">
        <f t="shared" ref="B200:Y200" si="38">IF(B$98=0,0,B$98/B$72)</f>
        <v>0</v>
      </c>
      <c r="C200" s="302">
        <f t="shared" si="38"/>
        <v>0</v>
      </c>
      <c r="D200" s="302">
        <f t="shared" si="38"/>
        <v>0</v>
      </c>
      <c r="E200" s="302">
        <f t="shared" si="38"/>
        <v>0</v>
      </c>
      <c r="F200" s="302">
        <f t="shared" si="38"/>
        <v>0</v>
      </c>
      <c r="G200" s="302">
        <f t="shared" si="38"/>
        <v>0</v>
      </c>
      <c r="H200" s="302">
        <f t="shared" si="38"/>
        <v>0</v>
      </c>
      <c r="I200" s="302">
        <f t="shared" si="38"/>
        <v>0</v>
      </c>
      <c r="J200" s="302">
        <f t="shared" si="38"/>
        <v>0</v>
      </c>
      <c r="K200" s="302">
        <f t="shared" si="38"/>
        <v>0</v>
      </c>
      <c r="L200" s="302">
        <f t="shared" si="38"/>
        <v>0</v>
      </c>
      <c r="M200" s="302">
        <f t="shared" si="38"/>
        <v>0</v>
      </c>
      <c r="N200" s="302">
        <f t="shared" si="38"/>
        <v>0</v>
      </c>
      <c r="O200" s="302">
        <f t="shared" si="38"/>
        <v>0</v>
      </c>
      <c r="P200" s="302">
        <f t="shared" si="38"/>
        <v>0</v>
      </c>
      <c r="Q200" s="302">
        <f t="shared" si="38"/>
        <v>0</v>
      </c>
      <c r="R200" s="302">
        <f t="shared" si="38"/>
        <v>0</v>
      </c>
      <c r="S200" s="302">
        <f t="shared" si="38"/>
        <v>0</v>
      </c>
      <c r="T200" s="302">
        <f t="shared" si="38"/>
        <v>0</v>
      </c>
      <c r="U200" s="302">
        <f t="shared" si="38"/>
        <v>0</v>
      </c>
      <c r="V200" s="302">
        <f t="shared" si="38"/>
        <v>0</v>
      </c>
      <c r="W200" s="302">
        <f t="shared" si="38"/>
        <v>0</v>
      </c>
      <c r="X200" s="302">
        <f t="shared" si="38"/>
        <v>0</v>
      </c>
      <c r="Y200" s="302">
        <f t="shared" si="38"/>
        <v>0</v>
      </c>
      <c r="DA200" s="72"/>
    </row>
    <row r="201" spans="1:105" ht="12" customHeight="1" x14ac:dyDescent="0.25">
      <c r="A201" s="62" t="s">
        <v>533</v>
      </c>
      <c r="B201" s="302">
        <f t="shared" ref="B201:Y201" si="39">IF(B$102=0,0,B$102/B$72)</f>
        <v>0</v>
      </c>
      <c r="C201" s="302">
        <f t="shared" si="39"/>
        <v>0</v>
      </c>
      <c r="D201" s="302">
        <f t="shared" si="39"/>
        <v>0</v>
      </c>
      <c r="E201" s="302">
        <f t="shared" si="39"/>
        <v>0</v>
      </c>
      <c r="F201" s="302">
        <f t="shared" si="39"/>
        <v>0</v>
      </c>
      <c r="G201" s="302">
        <f t="shared" si="39"/>
        <v>0</v>
      </c>
      <c r="H201" s="302">
        <f t="shared" si="39"/>
        <v>0</v>
      </c>
      <c r="I201" s="302">
        <f t="shared" si="39"/>
        <v>0</v>
      </c>
      <c r="J201" s="302">
        <f t="shared" si="39"/>
        <v>0</v>
      </c>
      <c r="K201" s="302">
        <f t="shared" si="39"/>
        <v>0</v>
      </c>
      <c r="L201" s="302">
        <f t="shared" si="39"/>
        <v>0</v>
      </c>
      <c r="M201" s="302">
        <f t="shared" si="39"/>
        <v>0</v>
      </c>
      <c r="N201" s="302">
        <f t="shared" si="39"/>
        <v>0</v>
      </c>
      <c r="O201" s="302">
        <f t="shared" si="39"/>
        <v>0</v>
      </c>
      <c r="P201" s="302">
        <f t="shared" si="39"/>
        <v>0</v>
      </c>
      <c r="Q201" s="302">
        <f t="shared" si="39"/>
        <v>0</v>
      </c>
      <c r="R201" s="302">
        <f t="shared" si="39"/>
        <v>0</v>
      </c>
      <c r="S201" s="302">
        <f t="shared" si="39"/>
        <v>0</v>
      </c>
      <c r="T201" s="302">
        <f t="shared" si="39"/>
        <v>0</v>
      </c>
      <c r="U201" s="302">
        <f t="shared" si="39"/>
        <v>0</v>
      </c>
      <c r="V201" s="302">
        <f t="shared" si="39"/>
        <v>0</v>
      </c>
      <c r="W201" s="302">
        <f t="shared" si="39"/>
        <v>0</v>
      </c>
      <c r="X201" s="302">
        <f t="shared" si="39"/>
        <v>0</v>
      </c>
      <c r="Y201" s="302">
        <f t="shared" si="39"/>
        <v>0</v>
      </c>
      <c r="DA201" s="72"/>
    </row>
    <row r="202" spans="1:105" ht="12" customHeight="1" x14ac:dyDescent="0.25">
      <c r="A202" s="63" t="s">
        <v>545</v>
      </c>
      <c r="B202" s="303">
        <f t="shared" ref="B202:Y202" si="40">IF(B$113=0,0,B$113/B$72)</f>
        <v>0</v>
      </c>
      <c r="C202" s="303">
        <f t="shared" si="40"/>
        <v>0</v>
      </c>
      <c r="D202" s="303">
        <f t="shared" si="40"/>
        <v>0</v>
      </c>
      <c r="E202" s="303">
        <f t="shared" si="40"/>
        <v>0</v>
      </c>
      <c r="F202" s="303">
        <f t="shared" si="40"/>
        <v>0</v>
      </c>
      <c r="G202" s="303">
        <f t="shared" si="40"/>
        <v>0</v>
      </c>
      <c r="H202" s="303">
        <f t="shared" si="40"/>
        <v>0</v>
      </c>
      <c r="I202" s="303">
        <f t="shared" si="40"/>
        <v>0</v>
      </c>
      <c r="J202" s="303">
        <f t="shared" si="40"/>
        <v>0</v>
      </c>
      <c r="K202" s="303">
        <f t="shared" si="40"/>
        <v>0</v>
      </c>
      <c r="L202" s="303">
        <f t="shared" si="40"/>
        <v>0</v>
      </c>
      <c r="M202" s="303">
        <f t="shared" si="40"/>
        <v>0</v>
      </c>
      <c r="N202" s="303">
        <f t="shared" si="40"/>
        <v>0</v>
      </c>
      <c r="O202" s="303">
        <f t="shared" si="40"/>
        <v>0</v>
      </c>
      <c r="P202" s="303">
        <f t="shared" si="40"/>
        <v>0</v>
      </c>
      <c r="Q202" s="303">
        <f t="shared" si="40"/>
        <v>0</v>
      </c>
      <c r="R202" s="303">
        <f t="shared" si="40"/>
        <v>0</v>
      </c>
      <c r="S202" s="303">
        <f t="shared" si="40"/>
        <v>0</v>
      </c>
      <c r="T202" s="303">
        <f t="shared" si="40"/>
        <v>0</v>
      </c>
      <c r="U202" s="303">
        <f t="shared" si="40"/>
        <v>0</v>
      </c>
      <c r="V202" s="303">
        <f t="shared" si="40"/>
        <v>0</v>
      </c>
      <c r="W202" s="303">
        <f t="shared" si="40"/>
        <v>0</v>
      </c>
      <c r="X202" s="303">
        <f t="shared" si="40"/>
        <v>0</v>
      </c>
      <c r="Y202" s="303">
        <f t="shared" si="40"/>
        <v>0</v>
      </c>
      <c r="DA202" s="74"/>
    </row>
    <row r="203" spans="1:105" ht="12" customHeight="1" x14ac:dyDescent="0.25">
      <c r="A203" s="130"/>
      <c r="B203" s="172"/>
      <c r="C203" s="172"/>
      <c r="D203" s="172"/>
      <c r="E203" s="172"/>
      <c r="F203" s="172"/>
      <c r="G203" s="172"/>
      <c r="H203" s="172"/>
      <c r="I203" s="172"/>
      <c r="J203" s="172"/>
      <c r="K203" s="172"/>
      <c r="L203" s="172"/>
      <c r="M203" s="172"/>
      <c r="N203" s="172"/>
      <c r="O203" s="172"/>
      <c r="P203" s="172"/>
      <c r="Q203" s="172"/>
      <c r="R203" s="172"/>
      <c r="S203" s="172"/>
      <c r="T203" s="172"/>
      <c r="U203" s="172"/>
      <c r="V203" s="172"/>
      <c r="W203" s="172"/>
      <c r="X203" s="172"/>
      <c r="Y203" s="172"/>
    </row>
    <row r="204" spans="1:105" ht="12" customHeight="1" x14ac:dyDescent="0.25">
      <c r="A204" s="35" t="s">
        <v>47</v>
      </c>
      <c r="B204" s="232">
        <f t="shared" ref="B204:Y204" si="41">SUM(B$205:B$210,B$214:B$215,B$217:B$219)</f>
        <v>1</v>
      </c>
      <c r="C204" s="232">
        <f t="shared" si="41"/>
        <v>1.0000000000000002</v>
      </c>
      <c r="D204" s="232">
        <f t="shared" si="41"/>
        <v>1</v>
      </c>
      <c r="E204" s="232">
        <f t="shared" si="41"/>
        <v>1</v>
      </c>
      <c r="F204" s="232">
        <f t="shared" si="41"/>
        <v>0.99999999999999989</v>
      </c>
      <c r="G204" s="232">
        <f t="shared" si="41"/>
        <v>1</v>
      </c>
      <c r="H204" s="232">
        <f t="shared" si="41"/>
        <v>0.99999999999999989</v>
      </c>
      <c r="I204" s="232">
        <f t="shared" si="41"/>
        <v>0.99999999999999978</v>
      </c>
      <c r="J204" s="232">
        <f t="shared" si="41"/>
        <v>1</v>
      </c>
      <c r="K204" s="232">
        <f t="shared" si="41"/>
        <v>1</v>
      </c>
      <c r="L204" s="232">
        <f t="shared" si="41"/>
        <v>0.99999999999999978</v>
      </c>
      <c r="M204" s="232">
        <f t="shared" si="41"/>
        <v>0.99999999999999978</v>
      </c>
      <c r="N204" s="232">
        <f t="shared" si="41"/>
        <v>0.99999999999999978</v>
      </c>
      <c r="O204" s="232">
        <f t="shared" si="41"/>
        <v>1.0000000000000002</v>
      </c>
      <c r="P204" s="232">
        <f t="shared" si="41"/>
        <v>0.99999999999999956</v>
      </c>
      <c r="Q204" s="232">
        <f t="shared" si="41"/>
        <v>0.99999999999999989</v>
      </c>
      <c r="R204" s="232">
        <f t="shared" si="41"/>
        <v>1.0000000000000004</v>
      </c>
      <c r="S204" s="232">
        <f t="shared" si="41"/>
        <v>0.99999999999999967</v>
      </c>
      <c r="T204" s="232">
        <f t="shared" si="41"/>
        <v>1</v>
      </c>
      <c r="U204" s="232">
        <f t="shared" si="41"/>
        <v>1.0000000000000002</v>
      </c>
      <c r="V204" s="232">
        <f t="shared" si="41"/>
        <v>1</v>
      </c>
      <c r="W204" s="232">
        <f t="shared" si="41"/>
        <v>1</v>
      </c>
      <c r="X204" s="232">
        <f t="shared" si="41"/>
        <v>0.99999999999999956</v>
      </c>
      <c r="Y204" s="232">
        <f t="shared" si="41"/>
        <v>1</v>
      </c>
      <c r="DA204" s="95"/>
    </row>
    <row r="205" spans="1:105" ht="12" customHeight="1" x14ac:dyDescent="0.25">
      <c r="A205" s="55" t="s">
        <v>91</v>
      </c>
      <c r="B205" s="299">
        <f t="shared" ref="B205:Y205" si="42">IF(B$116=0,0,B$116/B$115)</f>
        <v>1.3576133678088115E-3</v>
      </c>
      <c r="C205" s="299">
        <f t="shared" si="42"/>
        <v>1.357613367808679E-3</v>
      </c>
      <c r="D205" s="299">
        <f t="shared" si="42"/>
        <v>1.3576133678087157E-3</v>
      </c>
      <c r="E205" s="299">
        <f t="shared" si="42"/>
        <v>1.3576133678089265E-3</v>
      </c>
      <c r="F205" s="299">
        <f t="shared" si="42"/>
        <v>1.3576133678085149E-3</v>
      </c>
      <c r="G205" s="299">
        <f t="shared" si="42"/>
        <v>1.3576133678086832E-3</v>
      </c>
      <c r="H205" s="299">
        <f t="shared" si="42"/>
        <v>1.3576133678089438E-3</v>
      </c>
      <c r="I205" s="299">
        <f t="shared" si="42"/>
        <v>1.3576133678090039E-3</v>
      </c>
      <c r="J205" s="299">
        <f t="shared" si="42"/>
        <v>1.3576133678083581E-3</v>
      </c>
      <c r="K205" s="299">
        <f t="shared" si="42"/>
        <v>1.3576133678086825E-3</v>
      </c>
      <c r="L205" s="299">
        <f t="shared" si="42"/>
        <v>1.3576133678096039E-3</v>
      </c>
      <c r="M205" s="299">
        <f t="shared" si="42"/>
        <v>1.3576133678094133E-3</v>
      </c>
      <c r="N205" s="299">
        <f t="shared" si="42"/>
        <v>1.3576133678095314E-3</v>
      </c>
      <c r="O205" s="299">
        <f t="shared" si="42"/>
        <v>1.3576133678097819E-3</v>
      </c>
      <c r="P205" s="299">
        <f t="shared" si="42"/>
        <v>1.3576133678094553E-3</v>
      </c>
      <c r="Q205" s="299">
        <f t="shared" si="42"/>
        <v>1.3576133678099526E-3</v>
      </c>
      <c r="R205" s="299">
        <f t="shared" si="42"/>
        <v>1.3576133678096104E-3</v>
      </c>
      <c r="S205" s="299">
        <f t="shared" si="42"/>
        <v>1.3576133678093053E-3</v>
      </c>
      <c r="T205" s="299">
        <f t="shared" si="42"/>
        <v>1.3576133678093818E-3</v>
      </c>
      <c r="U205" s="299">
        <f t="shared" si="42"/>
        <v>1.3576133678093049E-3</v>
      </c>
      <c r="V205" s="299">
        <f t="shared" si="42"/>
        <v>1.3576133678092975E-3</v>
      </c>
      <c r="W205" s="299">
        <f t="shared" si="42"/>
        <v>1.357613367809332E-3</v>
      </c>
      <c r="X205" s="299">
        <f t="shared" si="42"/>
        <v>1.3576133678093053E-3</v>
      </c>
      <c r="Y205" s="299">
        <f t="shared" si="42"/>
        <v>1.3576133678095054E-3</v>
      </c>
      <c r="DA205" s="67"/>
    </row>
    <row r="206" spans="1:105" ht="12" customHeight="1" x14ac:dyDescent="0.25">
      <c r="A206" s="173" t="s">
        <v>92</v>
      </c>
      <c r="B206" s="233">
        <f t="shared" ref="B206:Y206" si="43">IF(B$117=0,0,B$117/B$115)</f>
        <v>6.7764033485990139E-4</v>
      </c>
      <c r="C206" s="233">
        <f t="shared" si="43"/>
        <v>6.7764033485983514E-4</v>
      </c>
      <c r="D206" s="233">
        <f t="shared" si="43"/>
        <v>6.7764033485985314E-4</v>
      </c>
      <c r="E206" s="233">
        <f t="shared" si="43"/>
        <v>6.7764033485995863E-4</v>
      </c>
      <c r="F206" s="233">
        <f t="shared" si="43"/>
        <v>6.7764033485975318E-4</v>
      </c>
      <c r="G206" s="233">
        <f t="shared" si="43"/>
        <v>6.7764033485983753E-4</v>
      </c>
      <c r="H206" s="233">
        <f t="shared" si="43"/>
        <v>6.7764033485996752E-4</v>
      </c>
      <c r="I206" s="233">
        <f t="shared" si="43"/>
        <v>6.7764033485999723E-4</v>
      </c>
      <c r="J206" s="233">
        <f t="shared" si="43"/>
        <v>6.7764033485967479E-4</v>
      </c>
      <c r="K206" s="233">
        <f t="shared" si="43"/>
        <v>6.776403348598372E-4</v>
      </c>
      <c r="L206" s="233">
        <f t="shared" si="43"/>
        <v>6.7764033486029658E-4</v>
      </c>
      <c r="M206" s="233">
        <f t="shared" si="43"/>
        <v>6.7764033486020139E-4</v>
      </c>
      <c r="N206" s="233">
        <f t="shared" si="43"/>
        <v>6.7764033486026069E-4</v>
      </c>
      <c r="O206" s="233">
        <f t="shared" si="43"/>
        <v>6.7764033486038548E-4</v>
      </c>
      <c r="P206" s="233">
        <f t="shared" si="43"/>
        <v>6.7764033486022285E-4</v>
      </c>
      <c r="Q206" s="233">
        <f t="shared" si="43"/>
        <v>6.7764033486047081E-4</v>
      </c>
      <c r="R206" s="233">
        <f t="shared" si="43"/>
        <v>6.7764033486030016E-4</v>
      </c>
      <c r="S206" s="233">
        <f t="shared" si="43"/>
        <v>6.776403348601475E-4</v>
      </c>
      <c r="T206" s="233">
        <f t="shared" si="43"/>
        <v>6.7764033486018599E-4</v>
      </c>
      <c r="U206" s="233">
        <f t="shared" si="43"/>
        <v>6.7764033486014783E-4</v>
      </c>
      <c r="V206" s="233">
        <f t="shared" si="43"/>
        <v>6.776403348601436E-4</v>
      </c>
      <c r="W206" s="233">
        <f t="shared" si="43"/>
        <v>6.7764033486016095E-4</v>
      </c>
      <c r="X206" s="233">
        <f t="shared" si="43"/>
        <v>6.7764033486014794E-4</v>
      </c>
      <c r="Y206" s="233">
        <f t="shared" si="43"/>
        <v>6.7764033486024768E-4</v>
      </c>
      <c r="DA206" s="177"/>
    </row>
    <row r="207" spans="1:105" ht="12" customHeight="1" x14ac:dyDescent="0.25">
      <c r="A207" s="173" t="s">
        <v>93</v>
      </c>
      <c r="B207" s="233">
        <f t="shared" ref="B207:Y207" si="44">IF(B$118=0,0,B$118/B$115)</f>
        <v>1.7226034358305303E-2</v>
      </c>
      <c r="C207" s="233">
        <f t="shared" si="44"/>
        <v>1.7226034358303603E-2</v>
      </c>
      <c r="D207" s="233">
        <f t="shared" si="44"/>
        <v>1.7226034358304079E-2</v>
      </c>
      <c r="E207" s="233">
        <f t="shared" si="44"/>
        <v>1.7226034358306754E-2</v>
      </c>
      <c r="F207" s="233">
        <f t="shared" si="44"/>
        <v>1.7226034358301532E-2</v>
      </c>
      <c r="G207" s="233">
        <f t="shared" si="44"/>
        <v>1.7226034358303683E-2</v>
      </c>
      <c r="H207" s="233">
        <f t="shared" si="44"/>
        <v>1.7226034358306969E-2</v>
      </c>
      <c r="I207" s="233">
        <f t="shared" si="44"/>
        <v>1.7226034358307746E-2</v>
      </c>
      <c r="J207" s="233">
        <f t="shared" si="44"/>
        <v>1.7226034358299544E-2</v>
      </c>
      <c r="K207" s="233">
        <f t="shared" si="44"/>
        <v>1.7226034358303673E-2</v>
      </c>
      <c r="L207" s="233">
        <f t="shared" si="44"/>
        <v>1.7226034358315354E-2</v>
      </c>
      <c r="M207" s="233">
        <f t="shared" si="44"/>
        <v>1.7226034358312933E-2</v>
      </c>
      <c r="N207" s="233">
        <f t="shared" si="44"/>
        <v>1.7226034358314431E-2</v>
      </c>
      <c r="O207" s="233">
        <f t="shared" si="44"/>
        <v>1.7226034358317609E-2</v>
      </c>
      <c r="P207" s="233">
        <f t="shared" si="44"/>
        <v>1.7226034358313467E-2</v>
      </c>
      <c r="Q207" s="233">
        <f t="shared" si="44"/>
        <v>1.7226034358319771E-2</v>
      </c>
      <c r="R207" s="233">
        <f t="shared" si="44"/>
        <v>1.7226034358315434E-2</v>
      </c>
      <c r="S207" s="233">
        <f t="shared" si="44"/>
        <v>1.7226034358311559E-2</v>
      </c>
      <c r="T207" s="233">
        <f t="shared" si="44"/>
        <v>1.722603435831253E-2</v>
      </c>
      <c r="U207" s="233">
        <f t="shared" si="44"/>
        <v>1.7226034358311562E-2</v>
      </c>
      <c r="V207" s="233">
        <f t="shared" si="44"/>
        <v>1.7226034358311462E-2</v>
      </c>
      <c r="W207" s="233">
        <f t="shared" si="44"/>
        <v>1.7226034358311902E-2</v>
      </c>
      <c r="X207" s="233">
        <f t="shared" si="44"/>
        <v>1.7226034358311562E-2</v>
      </c>
      <c r="Y207" s="233">
        <f t="shared" si="44"/>
        <v>1.7226034358314102E-2</v>
      </c>
      <c r="DA207" s="177"/>
    </row>
    <row r="208" spans="1:105" ht="12" customHeight="1" x14ac:dyDescent="0.25">
      <c r="A208" s="173" t="s">
        <v>94</v>
      </c>
      <c r="B208" s="233">
        <f t="shared" ref="B208:Y208" si="45">IF(B$119=0,0,B$119/B$115)</f>
        <v>4.5253778926960386E-4</v>
      </c>
      <c r="C208" s="233">
        <f t="shared" si="45"/>
        <v>4.5253778926955963E-4</v>
      </c>
      <c r="D208" s="233">
        <f t="shared" si="45"/>
        <v>4.5253778926957199E-4</v>
      </c>
      <c r="E208" s="233">
        <f t="shared" si="45"/>
        <v>4.5253778926964203E-4</v>
      </c>
      <c r="F208" s="233">
        <f t="shared" si="45"/>
        <v>4.5253778926950482E-4</v>
      </c>
      <c r="G208" s="233">
        <f t="shared" si="45"/>
        <v>4.5253778926956147E-4</v>
      </c>
      <c r="H208" s="233">
        <f t="shared" si="45"/>
        <v>4.5253778926964799E-4</v>
      </c>
      <c r="I208" s="233">
        <f t="shared" si="45"/>
        <v>4.5253778926966805E-4</v>
      </c>
      <c r="J208" s="233">
        <f t="shared" si="45"/>
        <v>4.5253778926945294E-4</v>
      </c>
      <c r="K208" s="233">
        <f t="shared" si="45"/>
        <v>4.5253778926956104E-4</v>
      </c>
      <c r="L208" s="233">
        <f t="shared" si="45"/>
        <v>4.5253778926986792E-4</v>
      </c>
      <c r="M208" s="233">
        <f t="shared" si="45"/>
        <v>4.5253778926980466E-4</v>
      </c>
      <c r="N208" s="233">
        <f t="shared" si="45"/>
        <v>4.5253778926984391E-4</v>
      </c>
      <c r="O208" s="233">
        <f t="shared" si="45"/>
        <v>4.5253778926992723E-4</v>
      </c>
      <c r="P208" s="233">
        <f t="shared" si="45"/>
        <v>4.5253778926981854E-4</v>
      </c>
      <c r="Q208" s="233">
        <f t="shared" si="45"/>
        <v>4.5253778926998436E-4</v>
      </c>
      <c r="R208" s="233">
        <f t="shared" si="45"/>
        <v>4.5253778926987025E-4</v>
      </c>
      <c r="S208" s="233">
        <f t="shared" si="45"/>
        <v>4.525377892697685E-4</v>
      </c>
      <c r="T208" s="233">
        <f t="shared" si="45"/>
        <v>4.5253778926979387E-4</v>
      </c>
      <c r="U208" s="233">
        <f t="shared" si="45"/>
        <v>4.5253778926976834E-4</v>
      </c>
      <c r="V208" s="233">
        <f t="shared" si="45"/>
        <v>4.5253778926976579E-4</v>
      </c>
      <c r="W208" s="233">
        <f t="shared" si="45"/>
        <v>4.5253778926977734E-4</v>
      </c>
      <c r="X208" s="233">
        <f t="shared" si="45"/>
        <v>4.5253778926976872E-4</v>
      </c>
      <c r="Y208" s="233">
        <f t="shared" si="45"/>
        <v>4.5253778926983523E-4</v>
      </c>
      <c r="DA208" s="177"/>
    </row>
    <row r="209" spans="1:105" ht="12" customHeight="1" x14ac:dyDescent="0.25">
      <c r="A209" s="56" t="s">
        <v>95</v>
      </c>
      <c r="B209" s="300">
        <f t="shared" ref="B209:Y209" si="46">IF(B$120=0,0,B$120/B$115)</f>
        <v>2.2638883017446496E-3</v>
      </c>
      <c r="C209" s="300">
        <f t="shared" si="46"/>
        <v>2.2656186881020958E-3</v>
      </c>
      <c r="D209" s="300">
        <f t="shared" si="46"/>
        <v>2.2675283822567141E-3</v>
      </c>
      <c r="E209" s="300">
        <f t="shared" si="46"/>
        <v>2.2200565240533335E-3</v>
      </c>
      <c r="F209" s="300">
        <f t="shared" si="46"/>
        <v>2.258426165114073E-3</v>
      </c>
      <c r="G209" s="300">
        <f t="shared" si="46"/>
        <v>2.245280626158629E-3</v>
      </c>
      <c r="H209" s="300">
        <f t="shared" si="46"/>
        <v>2.2405275207740723E-3</v>
      </c>
      <c r="I209" s="300">
        <f t="shared" si="46"/>
        <v>2.2432876248640724E-3</v>
      </c>
      <c r="J209" s="300">
        <f t="shared" si="46"/>
        <v>2.2468884944634956E-3</v>
      </c>
      <c r="K209" s="300">
        <f t="shared" si="46"/>
        <v>2.2324581610214137E-3</v>
      </c>
      <c r="L209" s="300">
        <f t="shared" si="46"/>
        <v>2.3460435040328197E-3</v>
      </c>
      <c r="M209" s="300">
        <f t="shared" si="46"/>
        <v>2.3615607604299889E-3</v>
      </c>
      <c r="N209" s="300">
        <f t="shared" si="46"/>
        <v>2.3861696661345621E-3</v>
      </c>
      <c r="O209" s="300">
        <f t="shared" si="46"/>
        <v>2.4230511763511384E-3</v>
      </c>
      <c r="P209" s="300">
        <f t="shared" si="46"/>
        <v>2.518996461542744E-3</v>
      </c>
      <c r="Q209" s="300">
        <f t="shared" si="46"/>
        <v>2.6065048541384053E-3</v>
      </c>
      <c r="R209" s="300">
        <f t="shared" si="46"/>
        <v>2.7052966102657271E-3</v>
      </c>
      <c r="S209" s="300">
        <f t="shared" si="46"/>
        <v>2.7344289300656275E-3</v>
      </c>
      <c r="T209" s="300">
        <f t="shared" si="46"/>
        <v>2.6976201105620668E-3</v>
      </c>
      <c r="U209" s="300">
        <f t="shared" si="46"/>
        <v>2.7322673712927258E-3</v>
      </c>
      <c r="V209" s="300">
        <f t="shared" si="46"/>
        <v>2.7558599503669321E-3</v>
      </c>
      <c r="W209" s="300">
        <f t="shared" si="46"/>
        <v>2.5308315278267973E-3</v>
      </c>
      <c r="X209" s="300">
        <f t="shared" si="46"/>
        <v>2.381232242935725E-3</v>
      </c>
      <c r="Y209" s="300">
        <f t="shared" si="46"/>
        <v>2.3933337249601792E-3</v>
      </c>
      <c r="DA209" s="68"/>
    </row>
    <row r="210" spans="1:105" ht="12" customHeight="1" x14ac:dyDescent="0.25">
      <c r="A210" s="174" t="s">
        <v>602</v>
      </c>
      <c r="B210" s="301">
        <f t="shared" ref="B210:Y210" si="47">IF(B$126=0,0,B$126/B$115)</f>
        <v>0.48834024199661863</v>
      </c>
      <c r="C210" s="301">
        <f t="shared" si="47"/>
        <v>0.48813765562064099</v>
      </c>
      <c r="D210" s="301">
        <f t="shared" si="47"/>
        <v>0.48767711831236993</v>
      </c>
      <c r="E210" s="301">
        <f t="shared" si="47"/>
        <v>0.47881215702373636</v>
      </c>
      <c r="F210" s="301">
        <f t="shared" si="47"/>
        <v>0.48677901343005847</v>
      </c>
      <c r="G210" s="301">
        <f t="shared" si="47"/>
        <v>0.48419635182735282</v>
      </c>
      <c r="H210" s="301">
        <f t="shared" si="47"/>
        <v>0.48307048099707078</v>
      </c>
      <c r="I210" s="301">
        <f t="shared" si="47"/>
        <v>0.48373708627918838</v>
      </c>
      <c r="J210" s="301">
        <f t="shared" si="47"/>
        <v>0.4885850166008518</v>
      </c>
      <c r="K210" s="301">
        <f t="shared" si="47"/>
        <v>0.48869262872841684</v>
      </c>
      <c r="L210" s="301">
        <f t="shared" si="47"/>
        <v>0.48749198442775049</v>
      </c>
      <c r="M210" s="301">
        <f t="shared" si="47"/>
        <v>0.48816224391943902</v>
      </c>
      <c r="N210" s="301">
        <f t="shared" si="47"/>
        <v>0.48728058768843951</v>
      </c>
      <c r="O210" s="301">
        <f t="shared" si="47"/>
        <v>0.48742025791292704</v>
      </c>
      <c r="P210" s="301">
        <f t="shared" si="47"/>
        <v>0.48814478683031792</v>
      </c>
      <c r="Q210" s="301">
        <f t="shared" si="47"/>
        <v>0.48924412686534791</v>
      </c>
      <c r="R210" s="301">
        <f t="shared" si="47"/>
        <v>0.4888489946016969</v>
      </c>
      <c r="S210" s="301">
        <f t="shared" si="47"/>
        <v>0.4894990113316473</v>
      </c>
      <c r="T210" s="301">
        <f t="shared" si="47"/>
        <v>0.48985956006448572</v>
      </c>
      <c r="U210" s="301">
        <f t="shared" si="47"/>
        <v>0.48951702268962671</v>
      </c>
      <c r="V210" s="301">
        <f t="shared" si="47"/>
        <v>0.48915353104515807</v>
      </c>
      <c r="W210" s="301">
        <f t="shared" si="47"/>
        <v>0.48941356957903015</v>
      </c>
      <c r="X210" s="301">
        <f t="shared" si="47"/>
        <v>0.48934306360471552</v>
      </c>
      <c r="Y210" s="301">
        <f t="shared" si="47"/>
        <v>0.49007377669699997</v>
      </c>
      <c r="DA210" s="178"/>
    </row>
    <row r="211" spans="1:105" ht="12" customHeight="1" x14ac:dyDescent="0.25">
      <c r="A211" s="62" t="s">
        <v>604</v>
      </c>
      <c r="B211" s="302">
        <f t="shared" ref="B211:Y211" si="48">IF(B$127=0,0,B$127/B$115)</f>
        <v>0.20610075430427963</v>
      </c>
      <c r="C211" s="302">
        <f t="shared" si="48"/>
        <v>0.2012582201704976</v>
      </c>
      <c r="D211" s="302">
        <f t="shared" si="48"/>
        <v>0.20932131938835574</v>
      </c>
      <c r="E211" s="302">
        <f t="shared" si="48"/>
        <v>0.2115855107947146</v>
      </c>
      <c r="F211" s="302">
        <f t="shared" si="48"/>
        <v>0.22851826645624404</v>
      </c>
      <c r="G211" s="302">
        <f t="shared" si="48"/>
        <v>0.23790044989166606</v>
      </c>
      <c r="H211" s="302">
        <f t="shared" si="48"/>
        <v>0.22778033877014189</v>
      </c>
      <c r="I211" s="302">
        <f t="shared" si="48"/>
        <v>0.22269723535377334</v>
      </c>
      <c r="J211" s="302">
        <f t="shared" si="48"/>
        <v>0.22981404095228994</v>
      </c>
      <c r="K211" s="302">
        <f t="shared" si="48"/>
        <v>0.2966679105557713</v>
      </c>
      <c r="L211" s="302">
        <f t="shared" si="48"/>
        <v>0.18252083316089146</v>
      </c>
      <c r="M211" s="302">
        <f t="shared" si="48"/>
        <v>0.16622038444936876</v>
      </c>
      <c r="N211" s="302">
        <f t="shared" si="48"/>
        <v>0.18411273368572123</v>
      </c>
      <c r="O211" s="302">
        <f t="shared" si="48"/>
        <v>0.18051804891765919</v>
      </c>
      <c r="P211" s="302">
        <f t="shared" si="48"/>
        <v>0.16417703500016137</v>
      </c>
      <c r="Q211" s="302">
        <f t="shared" si="48"/>
        <v>0.16950169865791853</v>
      </c>
      <c r="R211" s="302">
        <f t="shared" si="48"/>
        <v>0.17690790265908135</v>
      </c>
      <c r="S211" s="302">
        <f t="shared" si="48"/>
        <v>0.16309386262353645</v>
      </c>
      <c r="T211" s="302">
        <f t="shared" si="48"/>
        <v>0.1568686929483564</v>
      </c>
      <c r="U211" s="302">
        <f t="shared" si="48"/>
        <v>0.16311628183897439</v>
      </c>
      <c r="V211" s="302">
        <f t="shared" si="48"/>
        <v>0.16547456949908113</v>
      </c>
      <c r="W211" s="302">
        <f t="shared" si="48"/>
        <v>0.16294550347780906</v>
      </c>
      <c r="X211" s="302">
        <f t="shared" si="48"/>
        <v>0.16559092539358256</v>
      </c>
      <c r="Y211" s="302">
        <f t="shared" si="48"/>
        <v>0.15173380308109577</v>
      </c>
      <c r="DA211" s="72"/>
    </row>
    <row r="212" spans="1:105" ht="12" customHeight="1" x14ac:dyDescent="0.25">
      <c r="A212" s="62" t="s">
        <v>611</v>
      </c>
      <c r="B212" s="302">
        <f t="shared" ref="B212:Y212" si="49">IF(B$133=0,0,B$133/B$115)</f>
        <v>0.28223948769233892</v>
      </c>
      <c r="C212" s="302">
        <f t="shared" si="49"/>
        <v>0.28687943545014338</v>
      </c>
      <c r="D212" s="302">
        <f t="shared" si="49"/>
        <v>0.27835579892401408</v>
      </c>
      <c r="E212" s="302">
        <f t="shared" si="49"/>
        <v>0.2672266462290217</v>
      </c>
      <c r="F212" s="302">
        <f t="shared" si="49"/>
        <v>0.25826074697381463</v>
      </c>
      <c r="G212" s="302">
        <f t="shared" si="49"/>
        <v>0.24629590193568671</v>
      </c>
      <c r="H212" s="302">
        <f t="shared" si="49"/>
        <v>0.25529014222692886</v>
      </c>
      <c r="I212" s="302">
        <f t="shared" si="49"/>
        <v>0.26103985092541521</v>
      </c>
      <c r="J212" s="302">
        <f t="shared" si="49"/>
        <v>0.25877097564856177</v>
      </c>
      <c r="K212" s="302">
        <f t="shared" si="49"/>
        <v>0.19202471817264552</v>
      </c>
      <c r="L212" s="302">
        <f t="shared" si="49"/>
        <v>0.30497115126685903</v>
      </c>
      <c r="M212" s="302">
        <f t="shared" si="49"/>
        <v>0.32194185947007037</v>
      </c>
      <c r="N212" s="302">
        <f t="shared" si="49"/>
        <v>0.30316785400271828</v>
      </c>
      <c r="O212" s="302">
        <f t="shared" si="49"/>
        <v>0.30690220899526777</v>
      </c>
      <c r="P212" s="302">
        <f t="shared" si="49"/>
        <v>0.32396775183015664</v>
      </c>
      <c r="Q212" s="302">
        <f t="shared" si="49"/>
        <v>0.31974242820742943</v>
      </c>
      <c r="R212" s="302">
        <f t="shared" si="49"/>
        <v>0.31194109194261543</v>
      </c>
      <c r="S212" s="302">
        <f t="shared" si="49"/>
        <v>0.3264051487081111</v>
      </c>
      <c r="T212" s="302">
        <f t="shared" si="49"/>
        <v>0.33299086711612946</v>
      </c>
      <c r="U212" s="302">
        <f t="shared" si="49"/>
        <v>0.32640074085065229</v>
      </c>
      <c r="V212" s="302">
        <f t="shared" si="49"/>
        <v>0.32367896154607706</v>
      </c>
      <c r="W212" s="302">
        <f t="shared" si="49"/>
        <v>0.32646806610122114</v>
      </c>
      <c r="X212" s="302">
        <f t="shared" si="49"/>
        <v>0.32375213821113302</v>
      </c>
      <c r="Y212" s="302">
        <f t="shared" si="49"/>
        <v>0.33833997361590423</v>
      </c>
      <c r="DA212" s="72"/>
    </row>
    <row r="213" spans="1:105" ht="12" customHeight="1" x14ac:dyDescent="0.25">
      <c r="A213" s="174" t="s">
        <v>613</v>
      </c>
      <c r="B213" s="301">
        <f t="shared" ref="B213:Y213" si="50">IF(B$134=0,0,B$134/B$115)</f>
        <v>0.24774833822837475</v>
      </c>
      <c r="C213" s="301">
        <f t="shared" si="50"/>
        <v>0.24765787560375532</v>
      </c>
      <c r="D213" s="301">
        <f t="shared" si="50"/>
        <v>0.24779612388445404</v>
      </c>
      <c r="E213" s="301">
        <f t="shared" si="50"/>
        <v>0.24317368745826901</v>
      </c>
      <c r="F213" s="301">
        <f t="shared" si="50"/>
        <v>0.24726456096428226</v>
      </c>
      <c r="G213" s="301">
        <f t="shared" si="50"/>
        <v>0.246011352257655</v>
      </c>
      <c r="H213" s="301">
        <f t="shared" si="50"/>
        <v>0.24541543745677574</v>
      </c>
      <c r="I213" s="301">
        <f t="shared" si="50"/>
        <v>0.24565452839198329</v>
      </c>
      <c r="J213" s="301">
        <f t="shared" si="50"/>
        <v>0.24601132815070317</v>
      </c>
      <c r="K213" s="301">
        <f t="shared" si="50"/>
        <v>0.24445243601468775</v>
      </c>
      <c r="L213" s="301">
        <f t="shared" si="50"/>
        <v>0.24937070000412517</v>
      </c>
      <c r="M213" s="301">
        <f t="shared" si="50"/>
        <v>0.25014155878779787</v>
      </c>
      <c r="N213" s="301">
        <f t="shared" si="50"/>
        <v>0.24939333029045338</v>
      </c>
      <c r="O213" s="301">
        <f t="shared" si="50"/>
        <v>0.24976135417636069</v>
      </c>
      <c r="P213" s="301">
        <f t="shared" si="50"/>
        <v>0.25013261351696009</v>
      </c>
      <c r="Q213" s="301">
        <f t="shared" si="50"/>
        <v>0.25069593162159742</v>
      </c>
      <c r="R213" s="301">
        <f t="shared" si="50"/>
        <v>0.25049346000158135</v>
      </c>
      <c r="S213" s="301">
        <f t="shared" si="50"/>
        <v>0.25082653819452511</v>
      </c>
      <c r="T213" s="301">
        <f t="shared" si="50"/>
        <v>0.25101128870150197</v>
      </c>
      <c r="U213" s="301">
        <f t="shared" si="50"/>
        <v>0.25083576748092912</v>
      </c>
      <c r="V213" s="301">
        <f t="shared" si="50"/>
        <v>0.25064950898247662</v>
      </c>
      <c r="W213" s="301">
        <f t="shared" si="50"/>
        <v>0.25078275657591054</v>
      </c>
      <c r="X213" s="301">
        <f t="shared" si="50"/>
        <v>0.25074662827115413</v>
      </c>
      <c r="Y213" s="301">
        <f t="shared" si="50"/>
        <v>0.25112105647449723</v>
      </c>
      <c r="DA213" s="178"/>
    </row>
    <row r="214" spans="1:105" ht="12" customHeight="1" x14ac:dyDescent="0.25">
      <c r="A214" s="62" t="s">
        <v>615</v>
      </c>
      <c r="B214" s="302">
        <f t="shared" ref="B214:Y214" si="51">IF(B$135=0,0,B$135/B$115)</f>
        <v>9.0976405542563699E-2</v>
      </c>
      <c r="C214" s="302">
        <f t="shared" si="51"/>
        <v>8.7877135464503792E-2</v>
      </c>
      <c r="D214" s="302">
        <f t="shared" si="51"/>
        <v>9.5289137885470193E-2</v>
      </c>
      <c r="E214" s="302">
        <f t="shared" si="51"/>
        <v>9.8105959826376848E-2</v>
      </c>
      <c r="F214" s="302">
        <f t="shared" si="51"/>
        <v>0.10665097088544184</v>
      </c>
      <c r="G214" s="302">
        <f t="shared" si="51"/>
        <v>0.11278035751431935</v>
      </c>
      <c r="H214" s="302">
        <f t="shared" si="51"/>
        <v>0.1070857800008527</v>
      </c>
      <c r="I214" s="302">
        <f t="shared" si="51"/>
        <v>0.10357335477028047</v>
      </c>
      <c r="J214" s="302">
        <f t="shared" si="51"/>
        <v>9.6190179438094256E-2</v>
      </c>
      <c r="K214" s="302">
        <f t="shared" si="51"/>
        <v>0.13236625514280906</v>
      </c>
      <c r="L214" s="302">
        <f t="shared" si="51"/>
        <v>9.056922477598002E-2</v>
      </c>
      <c r="M214" s="302">
        <f t="shared" si="51"/>
        <v>8.5173785122418869E-2</v>
      </c>
      <c r="N214" s="302">
        <f t="shared" si="51"/>
        <v>9.2332514740813429E-2</v>
      </c>
      <c r="O214" s="302">
        <f t="shared" si="51"/>
        <v>9.2500120007329198E-2</v>
      </c>
      <c r="P214" s="302">
        <f t="shared" si="51"/>
        <v>8.4126742622226552E-2</v>
      </c>
      <c r="Q214" s="302">
        <f t="shared" si="51"/>
        <v>8.6855179087689652E-2</v>
      </c>
      <c r="R214" s="302">
        <f t="shared" si="51"/>
        <v>9.0650227632773431E-2</v>
      </c>
      <c r="S214" s="302">
        <f t="shared" si="51"/>
        <v>8.357170906504395E-2</v>
      </c>
      <c r="T214" s="302">
        <f t="shared" si="51"/>
        <v>8.0381839988391074E-2</v>
      </c>
      <c r="U214" s="302">
        <f t="shared" si="51"/>
        <v>8.3583197002848011E-2</v>
      </c>
      <c r="V214" s="302">
        <f t="shared" si="51"/>
        <v>8.4791618503521252E-2</v>
      </c>
      <c r="W214" s="302">
        <f t="shared" si="51"/>
        <v>8.3495687642996363E-2</v>
      </c>
      <c r="X214" s="302">
        <f t="shared" si="51"/>
        <v>8.4851240985979196E-2</v>
      </c>
      <c r="Y214" s="302">
        <f t="shared" si="51"/>
        <v>7.7750646421909098E-2</v>
      </c>
      <c r="DA214" s="72"/>
    </row>
    <row r="215" spans="1:105" ht="12" customHeight="1" x14ac:dyDescent="0.25">
      <c r="A215" s="62" t="s">
        <v>621</v>
      </c>
      <c r="B215" s="302">
        <f t="shared" ref="B215:Y215" si="52">IF(B$140=0,0,B$140/B$115)</f>
        <v>0.15677193268581108</v>
      </c>
      <c r="C215" s="302">
        <f t="shared" si="52"/>
        <v>0.15978074013925156</v>
      </c>
      <c r="D215" s="302">
        <f t="shared" si="52"/>
        <v>0.15250698599898391</v>
      </c>
      <c r="E215" s="302">
        <f t="shared" si="52"/>
        <v>0.14506772763189213</v>
      </c>
      <c r="F215" s="302">
        <f t="shared" si="52"/>
        <v>0.14061359007884039</v>
      </c>
      <c r="G215" s="302">
        <f t="shared" si="52"/>
        <v>0.13323099474333566</v>
      </c>
      <c r="H215" s="302">
        <f t="shared" si="52"/>
        <v>0.13832965745592307</v>
      </c>
      <c r="I215" s="302">
        <f t="shared" si="52"/>
        <v>0.14208117362170281</v>
      </c>
      <c r="J215" s="302">
        <f t="shared" si="52"/>
        <v>0.1498211487126089</v>
      </c>
      <c r="K215" s="302">
        <f t="shared" si="52"/>
        <v>0.11208618087187862</v>
      </c>
      <c r="L215" s="302">
        <f t="shared" si="52"/>
        <v>0.15880147522814517</v>
      </c>
      <c r="M215" s="302">
        <f t="shared" si="52"/>
        <v>0.16496777366537896</v>
      </c>
      <c r="N215" s="302">
        <f t="shared" si="52"/>
        <v>0.15706081554963994</v>
      </c>
      <c r="O215" s="302">
        <f t="shared" si="52"/>
        <v>0.15726123416903151</v>
      </c>
      <c r="P215" s="302">
        <f t="shared" si="52"/>
        <v>0.16600587089473356</v>
      </c>
      <c r="Q215" s="302">
        <f t="shared" si="52"/>
        <v>0.16384075253390779</v>
      </c>
      <c r="R215" s="302">
        <f t="shared" si="52"/>
        <v>0.1598432323688079</v>
      </c>
      <c r="S215" s="302">
        <f t="shared" si="52"/>
        <v>0.16725482912948114</v>
      </c>
      <c r="T215" s="302">
        <f t="shared" si="52"/>
        <v>0.17062944871311089</v>
      </c>
      <c r="U215" s="302">
        <f t="shared" si="52"/>
        <v>0.16725257047808115</v>
      </c>
      <c r="V215" s="302">
        <f t="shared" si="52"/>
        <v>0.16585789047895538</v>
      </c>
      <c r="W215" s="302">
        <f t="shared" si="52"/>
        <v>0.16728706893291415</v>
      </c>
      <c r="X215" s="302">
        <f t="shared" si="52"/>
        <v>0.16589538728517494</v>
      </c>
      <c r="Y215" s="302">
        <f t="shared" si="52"/>
        <v>0.17337041005258813</v>
      </c>
      <c r="DA215" s="72"/>
    </row>
    <row r="216" spans="1:105" ht="12" customHeight="1" x14ac:dyDescent="0.25">
      <c r="A216" s="174" t="s">
        <v>623</v>
      </c>
      <c r="B216" s="301">
        <f t="shared" ref="B216:Y216" si="53">IF(B$141=0,0,B$141/B$115)</f>
        <v>0.24193370562301839</v>
      </c>
      <c r="C216" s="301">
        <f t="shared" si="53"/>
        <v>0.24222502423725992</v>
      </c>
      <c r="D216" s="301">
        <f t="shared" si="53"/>
        <v>0.24254540357067692</v>
      </c>
      <c r="E216" s="301">
        <f t="shared" si="53"/>
        <v>0.25608027314369608</v>
      </c>
      <c r="F216" s="301">
        <f t="shared" si="53"/>
        <v>0.24398417359030578</v>
      </c>
      <c r="G216" s="301">
        <f t="shared" si="53"/>
        <v>0.24783318943859187</v>
      </c>
      <c r="H216" s="301">
        <f t="shared" si="53"/>
        <v>0.2495597281751338</v>
      </c>
      <c r="I216" s="301">
        <f t="shared" si="53"/>
        <v>0.24865127185371771</v>
      </c>
      <c r="J216" s="301">
        <f t="shared" si="53"/>
        <v>0.24344294090374466</v>
      </c>
      <c r="K216" s="301">
        <f t="shared" si="53"/>
        <v>0.24490865124563241</v>
      </c>
      <c r="L216" s="301">
        <f t="shared" si="53"/>
        <v>0.24107744621383601</v>
      </c>
      <c r="M216" s="301">
        <f t="shared" si="53"/>
        <v>0.2396208106820806</v>
      </c>
      <c r="N216" s="301">
        <f t="shared" si="53"/>
        <v>0.2412260865047183</v>
      </c>
      <c r="O216" s="301">
        <f t="shared" si="53"/>
        <v>0.24068151088410361</v>
      </c>
      <c r="P216" s="301">
        <f t="shared" si="53"/>
        <v>0.239489777340926</v>
      </c>
      <c r="Q216" s="301">
        <f t="shared" si="53"/>
        <v>0.23773961080865591</v>
      </c>
      <c r="R216" s="301">
        <f t="shared" si="53"/>
        <v>0.23823842293620115</v>
      </c>
      <c r="S216" s="301">
        <f t="shared" si="53"/>
        <v>0.23722619569351089</v>
      </c>
      <c r="T216" s="301">
        <f t="shared" si="53"/>
        <v>0.23671770527319838</v>
      </c>
      <c r="U216" s="301">
        <f t="shared" si="53"/>
        <v>0.23720111660790089</v>
      </c>
      <c r="V216" s="301">
        <f t="shared" si="53"/>
        <v>0.23772727417174777</v>
      </c>
      <c r="W216" s="301">
        <f t="shared" si="53"/>
        <v>0.23755901646698133</v>
      </c>
      <c r="X216" s="301">
        <f t="shared" si="53"/>
        <v>0.23781525003094345</v>
      </c>
      <c r="Y216" s="301">
        <f t="shared" si="53"/>
        <v>0.23669800725328893</v>
      </c>
      <c r="DA216" s="178"/>
    </row>
    <row r="217" spans="1:105" ht="12" customHeight="1" x14ac:dyDescent="0.25">
      <c r="A217" s="62" t="s">
        <v>624</v>
      </c>
      <c r="B217" s="302">
        <f t="shared" ref="B217:Y217" si="54">IF(B$142=0,0,B$142/B$115)</f>
        <v>4.0201355069014004E-2</v>
      </c>
      <c r="C217" s="302">
        <f t="shared" si="54"/>
        <v>3.548130881973318E-2</v>
      </c>
      <c r="D217" s="302">
        <f t="shared" si="54"/>
        <v>3.5784565387240674E-2</v>
      </c>
      <c r="E217" s="302">
        <f t="shared" si="54"/>
        <v>4.0069251579987336E-2</v>
      </c>
      <c r="F217" s="302">
        <f t="shared" si="54"/>
        <v>4.4836186657027995E-2</v>
      </c>
      <c r="G217" s="302">
        <f t="shared" si="54"/>
        <v>4.7606997338182751E-2</v>
      </c>
      <c r="H217" s="302">
        <f t="shared" si="54"/>
        <v>4.5726942715890763E-2</v>
      </c>
      <c r="I217" s="302">
        <f t="shared" si="54"/>
        <v>4.4662827048247332E-2</v>
      </c>
      <c r="J217" s="302">
        <f t="shared" si="54"/>
        <v>4.3544247801307501E-2</v>
      </c>
      <c r="K217" s="302">
        <f t="shared" si="54"/>
        <v>6.1758978546974305E-2</v>
      </c>
      <c r="L217" s="302">
        <f t="shared" si="54"/>
        <v>4.2257468143380605E-2</v>
      </c>
      <c r="M217" s="302">
        <f t="shared" si="54"/>
        <v>3.9740083017872053E-2</v>
      </c>
      <c r="N217" s="302">
        <f t="shared" si="54"/>
        <v>4.2387830053786879E-2</v>
      </c>
      <c r="O217" s="302">
        <f t="shared" si="54"/>
        <v>4.270453126503608E-2</v>
      </c>
      <c r="P217" s="302">
        <f t="shared" si="54"/>
        <v>3.9016732000363617E-2</v>
      </c>
      <c r="Q217" s="302">
        <f t="shared" si="54"/>
        <v>4.0295117208201309E-2</v>
      </c>
      <c r="R217" s="302">
        <f t="shared" si="54"/>
        <v>4.2066480601341126E-2</v>
      </c>
      <c r="S217" s="302">
        <f t="shared" si="54"/>
        <v>3.8788226835134762E-2</v>
      </c>
      <c r="T217" s="302">
        <f t="shared" si="54"/>
        <v>3.7438604024083277E-2</v>
      </c>
      <c r="U217" s="302">
        <f t="shared" si="54"/>
        <v>3.8953858465597999E-2</v>
      </c>
      <c r="V217" s="302">
        <f t="shared" si="54"/>
        <v>3.951361445682449E-2</v>
      </c>
      <c r="W217" s="302">
        <f t="shared" si="54"/>
        <v>3.891254787957691E-2</v>
      </c>
      <c r="X217" s="302">
        <f t="shared" si="54"/>
        <v>3.9542636749175797E-2</v>
      </c>
      <c r="Y217" s="302">
        <f t="shared" si="54"/>
        <v>3.6276621252172125E-2</v>
      </c>
      <c r="DA217" s="72"/>
    </row>
    <row r="218" spans="1:105" ht="12" customHeight="1" x14ac:dyDescent="0.25">
      <c r="A218" s="62" t="s">
        <v>629</v>
      </c>
      <c r="B218" s="302">
        <f t="shared" ref="B218:Y218" si="55">IF(B$146=0,0,B$146/B$115)</f>
        <v>0.12627219541091969</v>
      </c>
      <c r="C218" s="302">
        <f t="shared" si="55"/>
        <v>0.12647510900129219</v>
      </c>
      <c r="D218" s="302">
        <f t="shared" si="55"/>
        <v>0.12669792251849987</v>
      </c>
      <c r="E218" s="302">
        <f t="shared" si="55"/>
        <v>0.14265811793826966</v>
      </c>
      <c r="F218" s="302">
        <f t="shared" si="55"/>
        <v>0.12860172262825514</v>
      </c>
      <c r="G218" s="302">
        <f t="shared" si="55"/>
        <v>0.13312234090805999</v>
      </c>
      <c r="H218" s="302">
        <f t="shared" si="55"/>
        <v>0.13509171465839276</v>
      </c>
      <c r="I218" s="302">
        <f t="shared" si="55"/>
        <v>0.13404224528118852</v>
      </c>
      <c r="J218" s="302">
        <f t="shared" si="55"/>
        <v>0.12864994676725697</v>
      </c>
      <c r="K218" s="302">
        <f t="shared" si="55"/>
        <v>0.1308528993827538</v>
      </c>
      <c r="L218" s="302">
        <f t="shared" si="55"/>
        <v>0.12472694815688919</v>
      </c>
      <c r="M218" s="302">
        <f t="shared" si="55"/>
        <v>0.12291064806385858</v>
      </c>
      <c r="N218" s="302">
        <f t="shared" si="55"/>
        <v>0.12483306139187519</v>
      </c>
      <c r="O218" s="302">
        <f t="shared" si="55"/>
        <v>0.12412604966844565</v>
      </c>
      <c r="P218" s="302">
        <f t="shared" si="55"/>
        <v>0.12276727601607129</v>
      </c>
      <c r="Q218" s="302">
        <f t="shared" si="55"/>
        <v>0.12075476365112971</v>
      </c>
      <c r="R218" s="302">
        <f t="shared" si="55"/>
        <v>0.12135024025653725</v>
      </c>
      <c r="S218" s="302">
        <f t="shared" si="55"/>
        <v>0.12018040930534928</v>
      </c>
      <c r="T218" s="302">
        <f t="shared" si="55"/>
        <v>0.1195960285234801</v>
      </c>
      <c r="U218" s="302">
        <f t="shared" si="55"/>
        <v>0.12016359647443804</v>
      </c>
      <c r="V218" s="302">
        <f t="shared" si="55"/>
        <v>0.12077654497144588</v>
      </c>
      <c r="W218" s="302">
        <f t="shared" si="55"/>
        <v>0.12054623136866896</v>
      </c>
      <c r="X218" s="302">
        <f t="shared" si="55"/>
        <v>0.12081931035487431</v>
      </c>
      <c r="Y218" s="302">
        <f t="shared" si="55"/>
        <v>0.11953083407331599</v>
      </c>
      <c r="DA218" s="72"/>
    </row>
    <row r="219" spans="1:105" ht="12" customHeight="1" x14ac:dyDescent="0.25">
      <c r="A219" s="63" t="s">
        <v>641</v>
      </c>
      <c r="B219" s="303">
        <f t="shared" ref="B219:Y219" si="56">IF(B$157=0,0,B$157/B$115)</f>
        <v>7.546015514308467E-2</v>
      </c>
      <c r="C219" s="303">
        <f t="shared" si="56"/>
        <v>8.0268606416234553E-2</v>
      </c>
      <c r="D219" s="303">
        <f t="shared" si="56"/>
        <v>8.006291566493634E-2</v>
      </c>
      <c r="E219" s="303">
        <f t="shared" si="56"/>
        <v>7.3352903625439073E-2</v>
      </c>
      <c r="F219" s="303">
        <f t="shared" si="56"/>
        <v>7.0546264305022616E-2</v>
      </c>
      <c r="G219" s="303">
        <f t="shared" si="56"/>
        <v>6.7103851192349101E-2</v>
      </c>
      <c r="H219" s="303">
        <f t="shared" si="56"/>
        <v>6.8741070800850262E-2</v>
      </c>
      <c r="I219" s="303">
        <f t="shared" si="56"/>
        <v>6.9946199524281841E-2</v>
      </c>
      <c r="J219" s="303">
        <f t="shared" si="56"/>
        <v>7.1248746335180191E-2</v>
      </c>
      <c r="K219" s="303">
        <f t="shared" si="56"/>
        <v>5.2296773315904273E-2</v>
      </c>
      <c r="L219" s="303">
        <f t="shared" si="56"/>
        <v>7.40930299135662E-2</v>
      </c>
      <c r="M219" s="303">
        <f t="shared" si="56"/>
        <v>7.6970079600350003E-2</v>
      </c>
      <c r="N219" s="303">
        <f t="shared" si="56"/>
        <v>7.4005195059056228E-2</v>
      </c>
      <c r="O219" s="303">
        <f t="shared" si="56"/>
        <v>7.3850929950621882E-2</v>
      </c>
      <c r="P219" s="303">
        <f t="shared" si="56"/>
        <v>7.7705769324491081E-2</v>
      </c>
      <c r="Q219" s="303">
        <f t="shared" si="56"/>
        <v>7.6689729949324908E-2</v>
      </c>
      <c r="R219" s="303">
        <f t="shared" si="56"/>
        <v>7.4821702078322783E-2</v>
      </c>
      <c r="S219" s="303">
        <f t="shared" si="56"/>
        <v>7.8257559553026823E-2</v>
      </c>
      <c r="T219" s="303">
        <f t="shared" si="56"/>
        <v>7.9683072725635018E-2</v>
      </c>
      <c r="U219" s="303">
        <f t="shared" si="56"/>
        <v>7.8083661667864859E-2</v>
      </c>
      <c r="V219" s="303">
        <f t="shared" si="56"/>
        <v>7.7437114743477406E-2</v>
      </c>
      <c r="W219" s="303">
        <f t="shared" si="56"/>
        <v>7.8100237218735463E-2</v>
      </c>
      <c r="X219" s="303">
        <f t="shared" si="56"/>
        <v>7.7453302926893342E-2</v>
      </c>
      <c r="Y219" s="303">
        <f t="shared" si="56"/>
        <v>8.08905519278008E-2</v>
      </c>
      <c r="DA219" s="74"/>
    </row>
    <row r="220" spans="1:105" ht="12" hidden="1" customHeight="1" x14ac:dyDescent="0.25">
      <c r="A220" s="44"/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8"/>
      <c r="V220" s="98"/>
      <c r="W220" s="98"/>
      <c r="X220" s="98"/>
      <c r="Y220" s="98"/>
      <c r="DA220" s="94"/>
    </row>
    <row r="221" spans="1:105" ht="12" customHeight="1" x14ac:dyDescent="0.25">
      <c r="A221" s="58"/>
      <c r="B221" s="172"/>
      <c r="C221" s="172"/>
      <c r="D221" s="172"/>
      <c r="E221" s="172"/>
      <c r="F221" s="172"/>
      <c r="G221" s="172"/>
      <c r="H221" s="172"/>
      <c r="I221" s="172"/>
      <c r="J221" s="172"/>
      <c r="K221" s="172"/>
      <c r="L221" s="172"/>
      <c r="M221" s="172"/>
      <c r="N221" s="172"/>
      <c r="O221" s="172"/>
      <c r="P221" s="172"/>
      <c r="Q221" s="172"/>
      <c r="R221" s="172"/>
      <c r="S221" s="172"/>
      <c r="T221" s="172"/>
      <c r="U221" s="172"/>
      <c r="V221" s="172"/>
      <c r="W221" s="172"/>
      <c r="X221" s="172"/>
      <c r="Y221" s="172"/>
    </row>
    <row r="222" spans="1:105" ht="15" customHeight="1" x14ac:dyDescent="0.25">
      <c r="A222" s="32" t="s">
        <v>252</v>
      </c>
      <c r="B222" s="257"/>
      <c r="C222" s="257"/>
      <c r="D222" s="257"/>
      <c r="E222" s="257"/>
      <c r="F222" s="257"/>
      <c r="G222" s="257"/>
      <c r="H222" s="257"/>
      <c r="I222" s="257"/>
      <c r="J222" s="257"/>
      <c r="K222" s="257"/>
      <c r="L222" s="257"/>
      <c r="M222" s="257"/>
      <c r="N222" s="257"/>
      <c r="O222" s="257"/>
      <c r="P222" s="257"/>
      <c r="Q222" s="257"/>
      <c r="R222" s="257"/>
      <c r="S222" s="257"/>
      <c r="T222" s="257"/>
      <c r="U222" s="257"/>
      <c r="V222" s="257"/>
      <c r="W222" s="257"/>
      <c r="X222" s="257"/>
      <c r="Y222" s="257"/>
      <c r="DA222" s="88"/>
    </row>
    <row r="223" spans="1:105" ht="12" customHeight="1" x14ac:dyDescent="0.25">
      <c r="A223" s="58"/>
      <c r="B223" s="172"/>
      <c r="C223" s="172"/>
      <c r="D223" s="172"/>
      <c r="E223" s="172"/>
      <c r="F223" s="172"/>
      <c r="G223" s="172"/>
      <c r="H223" s="172"/>
      <c r="I223" s="172"/>
      <c r="J223" s="172"/>
      <c r="K223" s="172"/>
      <c r="L223" s="172"/>
      <c r="M223" s="172"/>
      <c r="N223" s="172"/>
      <c r="O223" s="172"/>
      <c r="P223" s="172"/>
      <c r="Q223" s="172"/>
      <c r="R223" s="172"/>
      <c r="S223" s="172"/>
      <c r="T223" s="172"/>
      <c r="U223" s="172"/>
      <c r="V223" s="172"/>
      <c r="W223" s="172"/>
      <c r="X223" s="172"/>
      <c r="Y223" s="172"/>
    </row>
    <row r="224" spans="1:105" ht="12" customHeight="1" x14ac:dyDescent="0.25">
      <c r="A224" s="35" t="s">
        <v>45</v>
      </c>
      <c r="B224" s="272">
        <f t="shared" ref="B224:Y224" si="57">SUM(B$225:B$231)</f>
        <v>0</v>
      </c>
      <c r="C224" s="272">
        <f t="shared" si="57"/>
        <v>0</v>
      </c>
      <c r="D224" s="272">
        <f t="shared" si="57"/>
        <v>0</v>
      </c>
      <c r="E224" s="272">
        <f t="shared" si="57"/>
        <v>0</v>
      </c>
      <c r="F224" s="272">
        <f t="shared" si="57"/>
        <v>0</v>
      </c>
      <c r="G224" s="272">
        <f t="shared" si="57"/>
        <v>0</v>
      </c>
      <c r="H224" s="272">
        <f t="shared" si="57"/>
        <v>0</v>
      </c>
      <c r="I224" s="272">
        <f t="shared" si="57"/>
        <v>0</v>
      </c>
      <c r="J224" s="272">
        <f t="shared" si="57"/>
        <v>0</v>
      </c>
      <c r="K224" s="272">
        <f t="shared" si="57"/>
        <v>0</v>
      </c>
      <c r="L224" s="272">
        <f t="shared" si="57"/>
        <v>0</v>
      </c>
      <c r="M224" s="272">
        <f t="shared" si="57"/>
        <v>0</v>
      </c>
      <c r="N224" s="272">
        <f t="shared" si="57"/>
        <v>0</v>
      </c>
      <c r="O224" s="272">
        <f t="shared" si="57"/>
        <v>0</v>
      </c>
      <c r="P224" s="272">
        <f t="shared" si="57"/>
        <v>0</v>
      </c>
      <c r="Q224" s="272">
        <f t="shared" si="57"/>
        <v>0</v>
      </c>
      <c r="R224" s="272">
        <f t="shared" si="57"/>
        <v>0</v>
      </c>
      <c r="S224" s="272">
        <f t="shared" si="57"/>
        <v>0</v>
      </c>
      <c r="T224" s="272">
        <f t="shared" si="57"/>
        <v>0</v>
      </c>
      <c r="U224" s="272">
        <f t="shared" si="57"/>
        <v>0</v>
      </c>
      <c r="V224" s="272">
        <f t="shared" si="57"/>
        <v>0</v>
      </c>
      <c r="W224" s="272">
        <f t="shared" si="57"/>
        <v>0</v>
      </c>
      <c r="X224" s="272">
        <f t="shared" si="57"/>
        <v>0</v>
      </c>
      <c r="Y224" s="272">
        <f t="shared" si="57"/>
        <v>0</v>
      </c>
      <c r="DA224" s="111"/>
    </row>
    <row r="225" spans="1:105" ht="12" customHeight="1" x14ac:dyDescent="0.25">
      <c r="A225" s="55" t="s">
        <v>91</v>
      </c>
      <c r="B225" s="273">
        <f>IF(B$6=0,0,B$6/NFM!B$11*1000)</f>
        <v>0</v>
      </c>
      <c r="C225" s="273">
        <f>IF(C$6=0,0,C$6/NFM!C$11*1000)</f>
        <v>0</v>
      </c>
      <c r="D225" s="273">
        <f>IF(D$6=0,0,D$6/NFM!D$11*1000)</f>
        <v>0</v>
      </c>
      <c r="E225" s="273">
        <f>IF(E$6=0,0,E$6/NFM!E$11*1000)</f>
        <v>0</v>
      </c>
      <c r="F225" s="273">
        <f>IF(F$6=0,0,F$6/NFM!F$11*1000)</f>
        <v>0</v>
      </c>
      <c r="G225" s="273">
        <f>IF(G$6=0,0,G$6/NFM!G$11*1000)</f>
        <v>0</v>
      </c>
      <c r="H225" s="273">
        <f>IF(H$6=0,0,H$6/NFM!H$11*1000)</f>
        <v>0</v>
      </c>
      <c r="I225" s="273">
        <f>IF(I$6=0,0,I$6/NFM!I$11*1000)</f>
        <v>0</v>
      </c>
      <c r="J225" s="273">
        <f>IF(J$6=0,0,J$6/NFM!J$11*1000)</f>
        <v>0</v>
      </c>
      <c r="K225" s="273">
        <f>IF(K$6=0,0,K$6/NFM!K$11*1000)</f>
        <v>0</v>
      </c>
      <c r="L225" s="273">
        <f>IF(L$6=0,0,L$6/NFM!L$11*1000)</f>
        <v>0</v>
      </c>
      <c r="M225" s="273">
        <f>IF(M$6=0,0,M$6/NFM!M$11*1000)</f>
        <v>0</v>
      </c>
      <c r="N225" s="273">
        <f>IF(N$6=0,0,N$6/NFM!N$11*1000)</f>
        <v>0</v>
      </c>
      <c r="O225" s="273">
        <f>IF(O$6=0,0,O$6/NFM!O$11*1000)</f>
        <v>0</v>
      </c>
      <c r="P225" s="273">
        <f>IF(P$6=0,0,P$6/NFM!P$11*1000)</f>
        <v>0</v>
      </c>
      <c r="Q225" s="273">
        <f>IF(Q$6=0,0,Q$6/NFM!Q$11*1000)</f>
        <v>0</v>
      </c>
      <c r="R225" s="273">
        <f>IF(R$6=0,0,R$6/NFM!R$11*1000)</f>
        <v>0</v>
      </c>
      <c r="S225" s="273">
        <f>IF(S$6=0,0,S$6/NFM!S$11*1000)</f>
        <v>0</v>
      </c>
      <c r="T225" s="273">
        <f>IF(T$6=0,0,T$6/NFM!T$11*1000)</f>
        <v>0</v>
      </c>
      <c r="U225" s="273">
        <f>IF(U$6=0,0,U$6/NFM!U$11*1000)</f>
        <v>0</v>
      </c>
      <c r="V225" s="273">
        <f>IF(V$6=0,0,V$6/NFM!V$11*1000)</f>
        <v>0</v>
      </c>
      <c r="W225" s="273">
        <f>IF(W$6=0,0,W$6/NFM!W$11*1000)</f>
        <v>0</v>
      </c>
      <c r="X225" s="273">
        <f>IF(X$6=0,0,X$6/NFM!X$11*1000)</f>
        <v>0</v>
      </c>
      <c r="Y225" s="273">
        <f>IF(Y$6=0,0,Y$6/NFM!Y$11*1000)</f>
        <v>0</v>
      </c>
      <c r="DA225" s="76"/>
    </row>
    <row r="226" spans="1:105" ht="12" customHeight="1" x14ac:dyDescent="0.25">
      <c r="A226" s="173" t="s">
        <v>92</v>
      </c>
      <c r="B226" s="274">
        <f>IF(B$7=0,0,B$7/NFM!B$11*1000)</f>
        <v>0</v>
      </c>
      <c r="C226" s="274">
        <f>IF(C$7=0,0,C$7/NFM!C$11*1000)</f>
        <v>0</v>
      </c>
      <c r="D226" s="274">
        <f>IF(D$7=0,0,D$7/NFM!D$11*1000)</f>
        <v>0</v>
      </c>
      <c r="E226" s="274">
        <f>IF(E$7=0,0,E$7/NFM!E$11*1000)</f>
        <v>0</v>
      </c>
      <c r="F226" s="274">
        <f>IF(F$7=0,0,F$7/NFM!F$11*1000)</f>
        <v>0</v>
      </c>
      <c r="G226" s="274">
        <f>IF(G$7=0,0,G$7/NFM!G$11*1000)</f>
        <v>0</v>
      </c>
      <c r="H226" s="274">
        <f>IF(H$7=0,0,H$7/NFM!H$11*1000)</f>
        <v>0</v>
      </c>
      <c r="I226" s="274">
        <f>IF(I$7=0,0,I$7/NFM!I$11*1000)</f>
        <v>0</v>
      </c>
      <c r="J226" s="274">
        <f>IF(J$7=0,0,J$7/NFM!J$11*1000)</f>
        <v>0</v>
      </c>
      <c r="K226" s="274">
        <f>IF(K$7=0,0,K$7/NFM!K$11*1000)</f>
        <v>0</v>
      </c>
      <c r="L226" s="274">
        <f>IF(L$7=0,0,L$7/NFM!L$11*1000)</f>
        <v>0</v>
      </c>
      <c r="M226" s="274">
        <f>IF(M$7=0,0,M$7/NFM!M$11*1000)</f>
        <v>0</v>
      </c>
      <c r="N226" s="274">
        <f>IF(N$7=0,0,N$7/NFM!N$11*1000)</f>
        <v>0</v>
      </c>
      <c r="O226" s="274">
        <f>IF(O$7=0,0,O$7/NFM!O$11*1000)</f>
        <v>0</v>
      </c>
      <c r="P226" s="274">
        <f>IF(P$7=0,0,P$7/NFM!P$11*1000)</f>
        <v>0</v>
      </c>
      <c r="Q226" s="274">
        <f>IF(Q$7=0,0,Q$7/NFM!Q$11*1000)</f>
        <v>0</v>
      </c>
      <c r="R226" s="274">
        <f>IF(R$7=0,0,R$7/NFM!R$11*1000)</f>
        <v>0</v>
      </c>
      <c r="S226" s="274">
        <f>IF(S$7=0,0,S$7/NFM!S$11*1000)</f>
        <v>0</v>
      </c>
      <c r="T226" s="274">
        <f>IF(T$7=0,0,T$7/NFM!T$11*1000)</f>
        <v>0</v>
      </c>
      <c r="U226" s="274">
        <f>IF(U$7=0,0,U$7/NFM!U$11*1000)</f>
        <v>0</v>
      </c>
      <c r="V226" s="274">
        <f>IF(V$7=0,0,V$7/NFM!V$11*1000)</f>
        <v>0</v>
      </c>
      <c r="W226" s="274">
        <f>IF(W$7=0,0,W$7/NFM!W$11*1000)</f>
        <v>0</v>
      </c>
      <c r="X226" s="274">
        <f>IF(X$7=0,0,X$7/NFM!X$11*1000)</f>
        <v>0</v>
      </c>
      <c r="Y226" s="274">
        <f>IF(Y$7=0,0,Y$7/NFM!Y$11*1000)</f>
        <v>0</v>
      </c>
      <c r="DA226" s="77"/>
    </row>
    <row r="227" spans="1:105" ht="12" customHeight="1" x14ac:dyDescent="0.25">
      <c r="A227" s="173" t="s">
        <v>93</v>
      </c>
      <c r="B227" s="274">
        <f>IF(B$8=0,0,B$8/NFM!B$11*1000)</f>
        <v>0</v>
      </c>
      <c r="C227" s="274">
        <f>IF(C$8=0,0,C$8/NFM!C$11*1000)</f>
        <v>0</v>
      </c>
      <c r="D227" s="274">
        <f>IF(D$8=0,0,D$8/NFM!D$11*1000)</f>
        <v>0</v>
      </c>
      <c r="E227" s="274">
        <f>IF(E$8=0,0,E$8/NFM!E$11*1000)</f>
        <v>0</v>
      </c>
      <c r="F227" s="274">
        <f>IF(F$8=0,0,F$8/NFM!F$11*1000)</f>
        <v>0</v>
      </c>
      <c r="G227" s="274">
        <f>IF(G$8=0,0,G$8/NFM!G$11*1000)</f>
        <v>0</v>
      </c>
      <c r="H227" s="274">
        <f>IF(H$8=0,0,H$8/NFM!H$11*1000)</f>
        <v>0</v>
      </c>
      <c r="I227" s="274">
        <f>IF(I$8=0,0,I$8/NFM!I$11*1000)</f>
        <v>0</v>
      </c>
      <c r="J227" s="274">
        <f>IF(J$8=0,0,J$8/NFM!J$11*1000)</f>
        <v>0</v>
      </c>
      <c r="K227" s="274">
        <f>IF(K$8=0,0,K$8/NFM!K$11*1000)</f>
        <v>0</v>
      </c>
      <c r="L227" s="274">
        <f>IF(L$8=0,0,L$8/NFM!L$11*1000)</f>
        <v>0</v>
      </c>
      <c r="M227" s="274">
        <f>IF(M$8=0,0,M$8/NFM!M$11*1000)</f>
        <v>0</v>
      </c>
      <c r="N227" s="274">
        <f>IF(N$8=0,0,N$8/NFM!N$11*1000)</f>
        <v>0</v>
      </c>
      <c r="O227" s="274">
        <f>IF(O$8=0,0,O$8/NFM!O$11*1000)</f>
        <v>0</v>
      </c>
      <c r="P227" s="274">
        <f>IF(P$8=0,0,P$8/NFM!P$11*1000)</f>
        <v>0</v>
      </c>
      <c r="Q227" s="274">
        <f>IF(Q$8=0,0,Q$8/NFM!Q$11*1000)</f>
        <v>0</v>
      </c>
      <c r="R227" s="274">
        <f>IF(R$8=0,0,R$8/NFM!R$11*1000)</f>
        <v>0</v>
      </c>
      <c r="S227" s="274">
        <f>IF(S$8=0,0,S$8/NFM!S$11*1000)</f>
        <v>0</v>
      </c>
      <c r="T227" s="274">
        <f>IF(T$8=0,0,T$8/NFM!T$11*1000)</f>
        <v>0</v>
      </c>
      <c r="U227" s="274">
        <f>IF(U$8=0,0,U$8/NFM!U$11*1000)</f>
        <v>0</v>
      </c>
      <c r="V227" s="274">
        <f>IF(V$8=0,0,V$8/NFM!V$11*1000)</f>
        <v>0</v>
      </c>
      <c r="W227" s="274">
        <f>IF(W$8=0,0,W$8/NFM!W$11*1000)</f>
        <v>0</v>
      </c>
      <c r="X227" s="274">
        <f>IF(X$8=0,0,X$8/NFM!X$11*1000)</f>
        <v>0</v>
      </c>
      <c r="Y227" s="274">
        <f>IF(Y$8=0,0,Y$8/NFM!Y$11*1000)</f>
        <v>0</v>
      </c>
      <c r="DA227" s="77"/>
    </row>
    <row r="228" spans="1:105" ht="12" customHeight="1" x14ac:dyDescent="0.25">
      <c r="A228" s="173" t="s">
        <v>94</v>
      </c>
      <c r="B228" s="274">
        <f>IF(B$9=0,0,B$9/NFM!B$11*1000)</f>
        <v>0</v>
      </c>
      <c r="C228" s="274">
        <f>IF(C$9=0,0,C$9/NFM!C$11*1000)</f>
        <v>0</v>
      </c>
      <c r="D228" s="274">
        <f>IF(D$9=0,0,D$9/NFM!D$11*1000)</f>
        <v>0</v>
      </c>
      <c r="E228" s="274">
        <f>IF(E$9=0,0,E$9/NFM!E$11*1000)</f>
        <v>0</v>
      </c>
      <c r="F228" s="274">
        <f>IF(F$9=0,0,F$9/NFM!F$11*1000)</f>
        <v>0</v>
      </c>
      <c r="G228" s="274">
        <f>IF(G$9=0,0,G$9/NFM!G$11*1000)</f>
        <v>0</v>
      </c>
      <c r="H228" s="274">
        <f>IF(H$9=0,0,H$9/NFM!H$11*1000)</f>
        <v>0</v>
      </c>
      <c r="I228" s="274">
        <f>IF(I$9=0,0,I$9/NFM!I$11*1000)</f>
        <v>0</v>
      </c>
      <c r="J228" s="274">
        <f>IF(J$9=0,0,J$9/NFM!J$11*1000)</f>
        <v>0</v>
      </c>
      <c r="K228" s="274">
        <f>IF(K$9=0,0,K$9/NFM!K$11*1000)</f>
        <v>0</v>
      </c>
      <c r="L228" s="274">
        <f>IF(L$9=0,0,L$9/NFM!L$11*1000)</f>
        <v>0</v>
      </c>
      <c r="M228" s="274">
        <f>IF(M$9=0,0,M$9/NFM!M$11*1000)</f>
        <v>0</v>
      </c>
      <c r="N228" s="274">
        <f>IF(N$9=0,0,N$9/NFM!N$11*1000)</f>
        <v>0</v>
      </c>
      <c r="O228" s="274">
        <f>IF(O$9=0,0,O$9/NFM!O$11*1000)</f>
        <v>0</v>
      </c>
      <c r="P228" s="274">
        <f>IF(P$9=0,0,P$9/NFM!P$11*1000)</f>
        <v>0</v>
      </c>
      <c r="Q228" s="274">
        <f>IF(Q$9=0,0,Q$9/NFM!Q$11*1000)</f>
        <v>0</v>
      </c>
      <c r="R228" s="274">
        <f>IF(R$9=0,0,R$9/NFM!R$11*1000)</f>
        <v>0</v>
      </c>
      <c r="S228" s="274">
        <f>IF(S$9=0,0,S$9/NFM!S$11*1000)</f>
        <v>0</v>
      </c>
      <c r="T228" s="274">
        <f>IF(T$9=0,0,T$9/NFM!T$11*1000)</f>
        <v>0</v>
      </c>
      <c r="U228" s="274">
        <f>IF(U$9=0,0,U$9/NFM!U$11*1000)</f>
        <v>0</v>
      </c>
      <c r="V228" s="274">
        <f>IF(V$9=0,0,V$9/NFM!V$11*1000)</f>
        <v>0</v>
      </c>
      <c r="W228" s="274">
        <f>IF(W$9=0,0,W$9/NFM!W$11*1000)</f>
        <v>0</v>
      </c>
      <c r="X228" s="274">
        <f>IF(X$9=0,0,X$9/NFM!X$11*1000)</f>
        <v>0</v>
      </c>
      <c r="Y228" s="274">
        <f>IF(Y$9=0,0,Y$9/NFM!Y$11*1000)</f>
        <v>0</v>
      </c>
      <c r="DA228" s="77"/>
    </row>
    <row r="229" spans="1:105" ht="12" customHeight="1" x14ac:dyDescent="0.25">
      <c r="A229" s="56" t="s">
        <v>95</v>
      </c>
      <c r="B229" s="275">
        <f>IF(B$10=0,0,B$10/NFM!B$11*1000)</f>
        <v>0</v>
      </c>
      <c r="C229" s="275">
        <f>IF(C$10=0,0,C$10/NFM!C$11*1000)</f>
        <v>0</v>
      </c>
      <c r="D229" s="275">
        <f>IF(D$10=0,0,D$10/NFM!D$11*1000)</f>
        <v>0</v>
      </c>
      <c r="E229" s="275">
        <f>IF(E$10=0,0,E$10/NFM!E$11*1000)</f>
        <v>0</v>
      </c>
      <c r="F229" s="275">
        <f>IF(F$10=0,0,F$10/NFM!F$11*1000)</f>
        <v>0</v>
      </c>
      <c r="G229" s="275">
        <f>IF(G$10=0,0,G$10/NFM!G$11*1000)</f>
        <v>0</v>
      </c>
      <c r="H229" s="275">
        <f>IF(H$10=0,0,H$10/NFM!H$11*1000)</f>
        <v>0</v>
      </c>
      <c r="I229" s="275">
        <f>IF(I$10=0,0,I$10/NFM!I$11*1000)</f>
        <v>0</v>
      </c>
      <c r="J229" s="275">
        <f>IF(J$10=0,0,J$10/NFM!J$11*1000)</f>
        <v>0</v>
      </c>
      <c r="K229" s="275">
        <f>IF(K$10=0,0,K$10/NFM!K$11*1000)</f>
        <v>0</v>
      </c>
      <c r="L229" s="275">
        <f>IF(L$10=0,0,L$10/NFM!L$11*1000)</f>
        <v>0</v>
      </c>
      <c r="M229" s="275">
        <f>IF(M$10=0,0,M$10/NFM!M$11*1000)</f>
        <v>0</v>
      </c>
      <c r="N229" s="275">
        <f>IF(N$10=0,0,N$10/NFM!N$11*1000)</f>
        <v>0</v>
      </c>
      <c r="O229" s="275">
        <f>IF(O$10=0,0,O$10/NFM!O$11*1000)</f>
        <v>0</v>
      </c>
      <c r="P229" s="275">
        <f>IF(P$10=0,0,P$10/NFM!P$11*1000)</f>
        <v>0</v>
      </c>
      <c r="Q229" s="275">
        <f>IF(Q$10=0,0,Q$10/NFM!Q$11*1000)</f>
        <v>0</v>
      </c>
      <c r="R229" s="275">
        <f>IF(R$10=0,0,R$10/NFM!R$11*1000)</f>
        <v>0</v>
      </c>
      <c r="S229" s="275">
        <f>IF(S$10=0,0,S$10/NFM!S$11*1000)</f>
        <v>0</v>
      </c>
      <c r="T229" s="275">
        <f>IF(T$10=0,0,T$10/NFM!T$11*1000)</f>
        <v>0</v>
      </c>
      <c r="U229" s="275">
        <f>IF(U$10=0,0,U$10/NFM!U$11*1000)</f>
        <v>0</v>
      </c>
      <c r="V229" s="275">
        <f>IF(V$10=0,0,V$10/NFM!V$11*1000)</f>
        <v>0</v>
      </c>
      <c r="W229" s="275">
        <f>IF(W$10=0,0,W$10/NFM!W$11*1000)</f>
        <v>0</v>
      </c>
      <c r="X229" s="275">
        <f>IF(X$10=0,0,X$10/NFM!X$11*1000)</f>
        <v>0</v>
      </c>
      <c r="Y229" s="275">
        <f>IF(Y$10=0,0,Y$10/NFM!Y$11*1000)</f>
        <v>0</v>
      </c>
      <c r="DA229" s="78"/>
    </row>
    <row r="230" spans="1:105" ht="12" customHeight="1" x14ac:dyDescent="0.25">
      <c r="A230" s="174" t="s">
        <v>485</v>
      </c>
      <c r="B230" s="276">
        <f>IF(B$16=0,0,B$16/NFM!B$11*1000)</f>
        <v>0</v>
      </c>
      <c r="C230" s="276">
        <f>IF(C$16=0,0,C$16/NFM!C$11*1000)</f>
        <v>0</v>
      </c>
      <c r="D230" s="276">
        <f>IF(D$16=0,0,D$16/NFM!D$11*1000)</f>
        <v>0</v>
      </c>
      <c r="E230" s="276">
        <f>IF(E$16=0,0,E$16/NFM!E$11*1000)</f>
        <v>0</v>
      </c>
      <c r="F230" s="276">
        <f>IF(F$16=0,0,F$16/NFM!F$11*1000)</f>
        <v>0</v>
      </c>
      <c r="G230" s="276">
        <f>IF(G$16=0,0,G$16/NFM!G$11*1000)</f>
        <v>0</v>
      </c>
      <c r="H230" s="276">
        <f>IF(H$16=0,0,H$16/NFM!H$11*1000)</f>
        <v>0</v>
      </c>
      <c r="I230" s="276">
        <f>IF(I$16=0,0,I$16/NFM!I$11*1000)</f>
        <v>0</v>
      </c>
      <c r="J230" s="276">
        <f>IF(J$16=0,0,J$16/NFM!J$11*1000)</f>
        <v>0</v>
      </c>
      <c r="K230" s="276">
        <f>IF(K$16=0,0,K$16/NFM!K$11*1000)</f>
        <v>0</v>
      </c>
      <c r="L230" s="276">
        <f>IF(L$16=0,0,L$16/NFM!L$11*1000)</f>
        <v>0</v>
      </c>
      <c r="M230" s="276">
        <f>IF(M$16=0,0,M$16/NFM!M$11*1000)</f>
        <v>0</v>
      </c>
      <c r="N230" s="276">
        <f>IF(N$16=0,0,N$16/NFM!N$11*1000)</f>
        <v>0</v>
      </c>
      <c r="O230" s="276">
        <f>IF(O$16=0,0,O$16/NFM!O$11*1000)</f>
        <v>0</v>
      </c>
      <c r="P230" s="276">
        <f>IF(P$16=0,0,P$16/NFM!P$11*1000)</f>
        <v>0</v>
      </c>
      <c r="Q230" s="276">
        <f>IF(Q$16=0,0,Q$16/NFM!Q$11*1000)</f>
        <v>0</v>
      </c>
      <c r="R230" s="276">
        <f>IF(R$16=0,0,R$16/NFM!R$11*1000)</f>
        <v>0</v>
      </c>
      <c r="S230" s="276">
        <f>IF(S$16=0,0,S$16/NFM!S$11*1000)</f>
        <v>0</v>
      </c>
      <c r="T230" s="276">
        <f>IF(T$16=0,0,T$16/NFM!T$11*1000)</f>
        <v>0</v>
      </c>
      <c r="U230" s="276">
        <f>IF(U$16=0,0,U$16/NFM!U$11*1000)</f>
        <v>0</v>
      </c>
      <c r="V230" s="276">
        <f>IF(V$16=0,0,V$16/NFM!V$11*1000)</f>
        <v>0</v>
      </c>
      <c r="W230" s="276">
        <f>IF(W$16=0,0,W$16/NFM!W$11*1000)</f>
        <v>0</v>
      </c>
      <c r="X230" s="276">
        <f>IF(X$16=0,0,X$16/NFM!X$11*1000)</f>
        <v>0</v>
      </c>
      <c r="Y230" s="276">
        <f>IF(Y$16=0,0,Y$16/NFM!Y$11*1000)</f>
        <v>0</v>
      </c>
      <c r="DA230" s="79"/>
    </row>
    <row r="231" spans="1:105" ht="12" customHeight="1" x14ac:dyDescent="0.25">
      <c r="A231" s="41" t="s">
        <v>497</v>
      </c>
      <c r="B231" s="277">
        <f>IF(B$27=0,0,B$27/NFM!B$11*1000)</f>
        <v>0</v>
      </c>
      <c r="C231" s="277">
        <f>IF(C$27=0,0,C$27/NFM!C$11*1000)</f>
        <v>0</v>
      </c>
      <c r="D231" s="277">
        <f>IF(D$27=0,0,D$27/NFM!D$11*1000)</f>
        <v>0</v>
      </c>
      <c r="E231" s="277">
        <f>IF(E$27=0,0,E$27/NFM!E$11*1000)</f>
        <v>0</v>
      </c>
      <c r="F231" s="277">
        <f>IF(F$27=0,0,F$27/NFM!F$11*1000)</f>
        <v>0</v>
      </c>
      <c r="G231" s="277">
        <f>IF(G$27=0,0,G$27/NFM!G$11*1000)</f>
        <v>0</v>
      </c>
      <c r="H231" s="277">
        <f>IF(H$27=0,0,H$27/NFM!H$11*1000)</f>
        <v>0</v>
      </c>
      <c r="I231" s="277">
        <f>IF(I$27=0,0,I$27/NFM!I$11*1000)</f>
        <v>0</v>
      </c>
      <c r="J231" s="277">
        <f>IF(J$27=0,0,J$27/NFM!J$11*1000)</f>
        <v>0</v>
      </c>
      <c r="K231" s="277">
        <f>IF(K$27=0,0,K$27/NFM!K$11*1000)</f>
        <v>0</v>
      </c>
      <c r="L231" s="277">
        <f>IF(L$27=0,0,L$27/NFM!L$11*1000)</f>
        <v>0</v>
      </c>
      <c r="M231" s="277">
        <f>IF(M$27=0,0,M$27/NFM!M$11*1000)</f>
        <v>0</v>
      </c>
      <c r="N231" s="277">
        <f>IF(N$27=0,0,N$27/NFM!N$11*1000)</f>
        <v>0</v>
      </c>
      <c r="O231" s="277">
        <f>IF(O$27=0,0,O$27/NFM!O$11*1000)</f>
        <v>0</v>
      </c>
      <c r="P231" s="277">
        <f>IF(P$27=0,0,P$27/NFM!P$11*1000)</f>
        <v>0</v>
      </c>
      <c r="Q231" s="277">
        <f>IF(Q$27=0,0,Q$27/NFM!Q$11*1000)</f>
        <v>0</v>
      </c>
      <c r="R231" s="277">
        <f>IF(R$27=0,0,R$27/NFM!R$11*1000)</f>
        <v>0</v>
      </c>
      <c r="S231" s="277">
        <f>IF(S$27=0,0,S$27/NFM!S$11*1000)</f>
        <v>0</v>
      </c>
      <c r="T231" s="277">
        <f>IF(T$27=0,0,T$27/NFM!T$11*1000)</f>
        <v>0</v>
      </c>
      <c r="U231" s="277">
        <f>IF(U$27=0,0,U$27/NFM!U$11*1000)</f>
        <v>0</v>
      </c>
      <c r="V231" s="277">
        <f>IF(V$27=0,0,V$27/NFM!V$11*1000)</f>
        <v>0</v>
      </c>
      <c r="W231" s="277">
        <f>IF(W$27=0,0,W$27/NFM!W$11*1000)</f>
        <v>0</v>
      </c>
      <c r="X231" s="277">
        <f>IF(X$27=0,0,X$27/NFM!X$11*1000)</f>
        <v>0</v>
      </c>
      <c r="Y231" s="277">
        <f>IF(Y$27=0,0,Y$27/NFM!Y$11*1000)</f>
        <v>0</v>
      </c>
      <c r="DA231" s="82"/>
    </row>
    <row r="232" spans="1:105" ht="12" customHeight="1" x14ac:dyDescent="0.25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X232" s="128"/>
      <c r="Y232" s="128"/>
      <c r="DA232" s="124"/>
    </row>
    <row r="233" spans="1:105" ht="12" customHeight="1" x14ac:dyDescent="0.25">
      <c r="A233" s="35" t="s">
        <v>46</v>
      </c>
      <c r="B233" s="272">
        <f t="shared" ref="B233:Y233" si="58">SUM(B$234:B$241)</f>
        <v>0</v>
      </c>
      <c r="C233" s="272">
        <f t="shared" si="58"/>
        <v>0</v>
      </c>
      <c r="D233" s="272">
        <f t="shared" si="58"/>
        <v>0</v>
      </c>
      <c r="E233" s="272">
        <f t="shared" si="58"/>
        <v>0</v>
      </c>
      <c r="F233" s="272">
        <f t="shared" si="58"/>
        <v>0</v>
      </c>
      <c r="G233" s="272">
        <f t="shared" si="58"/>
        <v>0</v>
      </c>
      <c r="H233" s="272">
        <f t="shared" si="58"/>
        <v>0</v>
      </c>
      <c r="I233" s="272">
        <f t="shared" si="58"/>
        <v>0</v>
      </c>
      <c r="J233" s="272">
        <f t="shared" si="58"/>
        <v>0</v>
      </c>
      <c r="K233" s="272">
        <f t="shared" si="58"/>
        <v>0</v>
      </c>
      <c r="L233" s="272">
        <f t="shared" si="58"/>
        <v>0</v>
      </c>
      <c r="M233" s="272">
        <f t="shared" si="58"/>
        <v>0</v>
      </c>
      <c r="N233" s="272">
        <f t="shared" si="58"/>
        <v>0</v>
      </c>
      <c r="O233" s="272">
        <f t="shared" si="58"/>
        <v>0</v>
      </c>
      <c r="P233" s="272">
        <f t="shared" si="58"/>
        <v>0</v>
      </c>
      <c r="Q233" s="272">
        <f t="shared" si="58"/>
        <v>0</v>
      </c>
      <c r="R233" s="272">
        <f t="shared" si="58"/>
        <v>0</v>
      </c>
      <c r="S233" s="272">
        <f t="shared" si="58"/>
        <v>0</v>
      </c>
      <c r="T233" s="272">
        <f t="shared" si="58"/>
        <v>0</v>
      </c>
      <c r="U233" s="272">
        <f t="shared" si="58"/>
        <v>0</v>
      </c>
      <c r="V233" s="272">
        <f t="shared" si="58"/>
        <v>0</v>
      </c>
      <c r="W233" s="272">
        <f t="shared" si="58"/>
        <v>0</v>
      </c>
      <c r="X233" s="272">
        <f t="shared" si="58"/>
        <v>0</v>
      </c>
      <c r="Y233" s="272">
        <f t="shared" si="58"/>
        <v>0</v>
      </c>
      <c r="DA233" s="111"/>
    </row>
    <row r="234" spans="1:105" ht="12" customHeight="1" x14ac:dyDescent="0.25">
      <c r="A234" s="55" t="s">
        <v>91</v>
      </c>
      <c r="B234" s="273">
        <f>IF(B$35=0,0,B$35/NFM!B$13*1000)</f>
        <v>0</v>
      </c>
      <c r="C234" s="273">
        <f>IF(C$35=0,0,C$35/NFM!C$13*1000)</f>
        <v>0</v>
      </c>
      <c r="D234" s="273">
        <f>IF(D$35=0,0,D$35/NFM!D$13*1000)</f>
        <v>0</v>
      </c>
      <c r="E234" s="273">
        <f>IF(E$35=0,0,E$35/NFM!E$13*1000)</f>
        <v>0</v>
      </c>
      <c r="F234" s="273">
        <f>IF(F$35=0,0,F$35/NFM!F$13*1000)</f>
        <v>0</v>
      </c>
      <c r="G234" s="273">
        <f>IF(G$35=0,0,G$35/NFM!G$13*1000)</f>
        <v>0</v>
      </c>
      <c r="H234" s="273">
        <f>IF(H$35=0,0,H$35/NFM!H$13*1000)</f>
        <v>0</v>
      </c>
      <c r="I234" s="273">
        <f>IF(I$35=0,0,I$35/NFM!I$13*1000)</f>
        <v>0</v>
      </c>
      <c r="J234" s="273">
        <f>IF(J$35=0,0,J$35/NFM!J$13*1000)</f>
        <v>0</v>
      </c>
      <c r="K234" s="273">
        <f>IF(K$35=0,0,K$35/NFM!K$13*1000)</f>
        <v>0</v>
      </c>
      <c r="L234" s="273">
        <f>IF(L$35=0,0,L$35/NFM!L$13*1000)</f>
        <v>0</v>
      </c>
      <c r="M234" s="273">
        <f>IF(M$35=0,0,M$35/NFM!M$13*1000)</f>
        <v>0</v>
      </c>
      <c r="N234" s="273">
        <f>IF(N$35=0,0,N$35/NFM!N$13*1000)</f>
        <v>0</v>
      </c>
      <c r="O234" s="273">
        <f>IF(O$35=0,0,O$35/NFM!O$13*1000)</f>
        <v>0</v>
      </c>
      <c r="P234" s="273">
        <f>IF(P$35=0,0,P$35/NFM!P$13*1000)</f>
        <v>0</v>
      </c>
      <c r="Q234" s="273">
        <f>IF(Q$35=0,0,Q$35/NFM!Q$13*1000)</f>
        <v>0</v>
      </c>
      <c r="R234" s="273">
        <f>IF(R$35=0,0,R$35/NFM!R$13*1000)</f>
        <v>0</v>
      </c>
      <c r="S234" s="273">
        <f>IF(S$35=0,0,S$35/NFM!S$13*1000)</f>
        <v>0</v>
      </c>
      <c r="T234" s="273">
        <f>IF(T$35=0,0,T$35/NFM!T$13*1000)</f>
        <v>0</v>
      </c>
      <c r="U234" s="273">
        <f>IF(U$35=0,0,U$35/NFM!U$13*1000)</f>
        <v>0</v>
      </c>
      <c r="V234" s="273">
        <f>IF(V$35=0,0,V$35/NFM!V$13*1000)</f>
        <v>0</v>
      </c>
      <c r="W234" s="273">
        <f>IF(W$35=0,0,W$35/NFM!W$13*1000)</f>
        <v>0</v>
      </c>
      <c r="X234" s="273">
        <f>IF(X$35=0,0,X$35/NFM!X$13*1000)</f>
        <v>0</v>
      </c>
      <c r="Y234" s="273">
        <f>IF(Y$35=0,0,Y$35/NFM!Y$13*1000)</f>
        <v>0</v>
      </c>
      <c r="DA234" s="76"/>
    </row>
    <row r="235" spans="1:105" ht="12" customHeight="1" x14ac:dyDescent="0.25">
      <c r="A235" s="173" t="s">
        <v>92</v>
      </c>
      <c r="B235" s="274">
        <f>IF(B$36=0,0,B$36/NFM!B$13*1000)</f>
        <v>0</v>
      </c>
      <c r="C235" s="274">
        <f>IF(C$36=0,0,C$36/NFM!C$13*1000)</f>
        <v>0</v>
      </c>
      <c r="D235" s="274">
        <f>IF(D$36=0,0,D$36/NFM!D$13*1000)</f>
        <v>0</v>
      </c>
      <c r="E235" s="274">
        <f>IF(E$36=0,0,E$36/NFM!E$13*1000)</f>
        <v>0</v>
      </c>
      <c r="F235" s="274">
        <f>IF(F$36=0,0,F$36/NFM!F$13*1000)</f>
        <v>0</v>
      </c>
      <c r="G235" s="274">
        <f>IF(G$36=0,0,G$36/NFM!G$13*1000)</f>
        <v>0</v>
      </c>
      <c r="H235" s="274">
        <f>IF(H$36=0,0,H$36/NFM!H$13*1000)</f>
        <v>0</v>
      </c>
      <c r="I235" s="274">
        <f>IF(I$36=0,0,I$36/NFM!I$13*1000)</f>
        <v>0</v>
      </c>
      <c r="J235" s="274">
        <f>IF(J$36=0,0,J$36/NFM!J$13*1000)</f>
        <v>0</v>
      </c>
      <c r="K235" s="274">
        <f>IF(K$36=0,0,K$36/NFM!K$13*1000)</f>
        <v>0</v>
      </c>
      <c r="L235" s="274">
        <f>IF(L$36=0,0,L$36/NFM!L$13*1000)</f>
        <v>0</v>
      </c>
      <c r="M235" s="274">
        <f>IF(M$36=0,0,M$36/NFM!M$13*1000)</f>
        <v>0</v>
      </c>
      <c r="N235" s="274">
        <f>IF(N$36=0,0,N$36/NFM!N$13*1000)</f>
        <v>0</v>
      </c>
      <c r="O235" s="274">
        <f>IF(O$36=0,0,O$36/NFM!O$13*1000)</f>
        <v>0</v>
      </c>
      <c r="P235" s="274">
        <f>IF(P$36=0,0,P$36/NFM!P$13*1000)</f>
        <v>0</v>
      </c>
      <c r="Q235" s="274">
        <f>IF(Q$36=0,0,Q$36/NFM!Q$13*1000)</f>
        <v>0</v>
      </c>
      <c r="R235" s="274">
        <f>IF(R$36=0,0,R$36/NFM!R$13*1000)</f>
        <v>0</v>
      </c>
      <c r="S235" s="274">
        <f>IF(S$36=0,0,S$36/NFM!S$13*1000)</f>
        <v>0</v>
      </c>
      <c r="T235" s="274">
        <f>IF(T$36=0,0,T$36/NFM!T$13*1000)</f>
        <v>0</v>
      </c>
      <c r="U235" s="274">
        <f>IF(U$36=0,0,U$36/NFM!U$13*1000)</f>
        <v>0</v>
      </c>
      <c r="V235" s="274">
        <f>IF(V$36=0,0,V$36/NFM!V$13*1000)</f>
        <v>0</v>
      </c>
      <c r="W235" s="274">
        <f>IF(W$36=0,0,W$36/NFM!W$13*1000)</f>
        <v>0</v>
      </c>
      <c r="X235" s="274">
        <f>IF(X$36=0,0,X$36/NFM!X$13*1000)</f>
        <v>0</v>
      </c>
      <c r="Y235" s="274">
        <f>IF(Y$36=0,0,Y$36/NFM!Y$13*1000)</f>
        <v>0</v>
      </c>
      <c r="DA235" s="77"/>
    </row>
    <row r="236" spans="1:105" ht="12" customHeight="1" x14ac:dyDescent="0.25">
      <c r="A236" s="173" t="s">
        <v>93</v>
      </c>
      <c r="B236" s="274">
        <f>IF(B$37=0,0,B$37/NFM!B$13*1000)</f>
        <v>0</v>
      </c>
      <c r="C236" s="274">
        <f>IF(C$37=0,0,C$37/NFM!C$13*1000)</f>
        <v>0</v>
      </c>
      <c r="D236" s="274">
        <f>IF(D$37=0,0,D$37/NFM!D$13*1000)</f>
        <v>0</v>
      </c>
      <c r="E236" s="274">
        <f>IF(E$37=0,0,E$37/NFM!E$13*1000)</f>
        <v>0</v>
      </c>
      <c r="F236" s="274">
        <f>IF(F$37=0,0,F$37/NFM!F$13*1000)</f>
        <v>0</v>
      </c>
      <c r="G236" s="274">
        <f>IF(G$37=0,0,G$37/NFM!G$13*1000)</f>
        <v>0</v>
      </c>
      <c r="H236" s="274">
        <f>IF(H$37=0,0,H$37/NFM!H$13*1000)</f>
        <v>0</v>
      </c>
      <c r="I236" s="274">
        <f>IF(I$37=0,0,I$37/NFM!I$13*1000)</f>
        <v>0</v>
      </c>
      <c r="J236" s="274">
        <f>IF(J$37=0,0,J$37/NFM!J$13*1000)</f>
        <v>0</v>
      </c>
      <c r="K236" s="274">
        <f>IF(K$37=0,0,K$37/NFM!K$13*1000)</f>
        <v>0</v>
      </c>
      <c r="L236" s="274">
        <f>IF(L$37=0,0,L$37/NFM!L$13*1000)</f>
        <v>0</v>
      </c>
      <c r="M236" s="274">
        <f>IF(M$37=0,0,M$37/NFM!M$13*1000)</f>
        <v>0</v>
      </c>
      <c r="N236" s="274">
        <f>IF(N$37=0,0,N$37/NFM!N$13*1000)</f>
        <v>0</v>
      </c>
      <c r="O236" s="274">
        <f>IF(O$37=0,0,O$37/NFM!O$13*1000)</f>
        <v>0</v>
      </c>
      <c r="P236" s="274">
        <f>IF(P$37=0,0,P$37/NFM!P$13*1000)</f>
        <v>0</v>
      </c>
      <c r="Q236" s="274">
        <f>IF(Q$37=0,0,Q$37/NFM!Q$13*1000)</f>
        <v>0</v>
      </c>
      <c r="R236" s="274">
        <f>IF(R$37=0,0,R$37/NFM!R$13*1000)</f>
        <v>0</v>
      </c>
      <c r="S236" s="274">
        <f>IF(S$37=0,0,S$37/NFM!S$13*1000)</f>
        <v>0</v>
      </c>
      <c r="T236" s="274">
        <f>IF(T$37=0,0,T$37/NFM!T$13*1000)</f>
        <v>0</v>
      </c>
      <c r="U236" s="274">
        <f>IF(U$37=0,0,U$37/NFM!U$13*1000)</f>
        <v>0</v>
      </c>
      <c r="V236" s="274">
        <f>IF(V$37=0,0,V$37/NFM!V$13*1000)</f>
        <v>0</v>
      </c>
      <c r="W236" s="274">
        <f>IF(W$37=0,0,W$37/NFM!W$13*1000)</f>
        <v>0</v>
      </c>
      <c r="X236" s="274">
        <f>IF(X$37=0,0,X$37/NFM!X$13*1000)</f>
        <v>0</v>
      </c>
      <c r="Y236" s="274">
        <f>IF(Y$37=0,0,Y$37/NFM!Y$13*1000)</f>
        <v>0</v>
      </c>
      <c r="DA236" s="77"/>
    </row>
    <row r="237" spans="1:105" ht="12" customHeight="1" x14ac:dyDescent="0.25">
      <c r="A237" s="173" t="s">
        <v>94</v>
      </c>
      <c r="B237" s="274">
        <f>IF(B$38=0,0,B$38/NFM!B$13*1000)</f>
        <v>0</v>
      </c>
      <c r="C237" s="274">
        <f>IF(C$38=0,0,C$38/NFM!C$13*1000)</f>
        <v>0</v>
      </c>
      <c r="D237" s="274">
        <f>IF(D$38=0,0,D$38/NFM!D$13*1000)</f>
        <v>0</v>
      </c>
      <c r="E237" s="274">
        <f>IF(E$38=0,0,E$38/NFM!E$13*1000)</f>
        <v>0</v>
      </c>
      <c r="F237" s="274">
        <f>IF(F$38=0,0,F$38/NFM!F$13*1000)</f>
        <v>0</v>
      </c>
      <c r="G237" s="274">
        <f>IF(G$38=0,0,G$38/NFM!G$13*1000)</f>
        <v>0</v>
      </c>
      <c r="H237" s="274">
        <f>IF(H$38=0,0,H$38/NFM!H$13*1000)</f>
        <v>0</v>
      </c>
      <c r="I237" s="274">
        <f>IF(I$38=0,0,I$38/NFM!I$13*1000)</f>
        <v>0</v>
      </c>
      <c r="J237" s="274">
        <f>IF(J$38=0,0,J$38/NFM!J$13*1000)</f>
        <v>0</v>
      </c>
      <c r="K237" s="274">
        <f>IF(K$38=0,0,K$38/NFM!K$13*1000)</f>
        <v>0</v>
      </c>
      <c r="L237" s="274">
        <f>IF(L$38=0,0,L$38/NFM!L$13*1000)</f>
        <v>0</v>
      </c>
      <c r="M237" s="274">
        <f>IF(M$38=0,0,M$38/NFM!M$13*1000)</f>
        <v>0</v>
      </c>
      <c r="N237" s="274">
        <f>IF(N$38=0,0,N$38/NFM!N$13*1000)</f>
        <v>0</v>
      </c>
      <c r="O237" s="274">
        <f>IF(O$38=0,0,O$38/NFM!O$13*1000)</f>
        <v>0</v>
      </c>
      <c r="P237" s="274">
        <f>IF(P$38=0,0,P$38/NFM!P$13*1000)</f>
        <v>0</v>
      </c>
      <c r="Q237" s="274">
        <f>IF(Q$38=0,0,Q$38/NFM!Q$13*1000)</f>
        <v>0</v>
      </c>
      <c r="R237" s="274">
        <f>IF(R$38=0,0,R$38/NFM!R$13*1000)</f>
        <v>0</v>
      </c>
      <c r="S237" s="274">
        <f>IF(S$38=0,0,S$38/NFM!S$13*1000)</f>
        <v>0</v>
      </c>
      <c r="T237" s="274">
        <f>IF(T$38=0,0,T$38/NFM!T$13*1000)</f>
        <v>0</v>
      </c>
      <c r="U237" s="274">
        <f>IF(U$38=0,0,U$38/NFM!U$13*1000)</f>
        <v>0</v>
      </c>
      <c r="V237" s="274">
        <f>IF(V$38=0,0,V$38/NFM!V$13*1000)</f>
        <v>0</v>
      </c>
      <c r="W237" s="274">
        <f>IF(W$38=0,0,W$38/NFM!W$13*1000)</f>
        <v>0</v>
      </c>
      <c r="X237" s="274">
        <f>IF(X$38=0,0,X$38/NFM!X$13*1000)</f>
        <v>0</v>
      </c>
      <c r="Y237" s="274">
        <f>IF(Y$38=0,0,Y$38/NFM!Y$13*1000)</f>
        <v>0</v>
      </c>
      <c r="DA237" s="77"/>
    </row>
    <row r="238" spans="1:105" ht="12" customHeight="1" x14ac:dyDescent="0.25">
      <c r="A238" s="56" t="s">
        <v>95</v>
      </c>
      <c r="B238" s="275">
        <f>IF(B$39=0,0,B$39/NFM!B$13*1000)</f>
        <v>0</v>
      </c>
      <c r="C238" s="275">
        <f>IF(C$39=0,0,C$39/NFM!C$13*1000)</f>
        <v>0</v>
      </c>
      <c r="D238" s="275">
        <f>IF(D$39=0,0,D$39/NFM!D$13*1000)</f>
        <v>0</v>
      </c>
      <c r="E238" s="275">
        <f>IF(E$39=0,0,E$39/NFM!E$13*1000)</f>
        <v>0</v>
      </c>
      <c r="F238" s="275">
        <f>IF(F$39=0,0,F$39/NFM!F$13*1000)</f>
        <v>0</v>
      </c>
      <c r="G238" s="275">
        <f>IF(G$39=0,0,G$39/NFM!G$13*1000)</f>
        <v>0</v>
      </c>
      <c r="H238" s="275">
        <f>IF(H$39=0,0,H$39/NFM!H$13*1000)</f>
        <v>0</v>
      </c>
      <c r="I238" s="275">
        <f>IF(I$39=0,0,I$39/NFM!I$13*1000)</f>
        <v>0</v>
      </c>
      <c r="J238" s="275">
        <f>IF(J$39=0,0,J$39/NFM!J$13*1000)</f>
        <v>0</v>
      </c>
      <c r="K238" s="275">
        <f>IF(K$39=0,0,K$39/NFM!K$13*1000)</f>
        <v>0</v>
      </c>
      <c r="L238" s="275">
        <f>IF(L$39=0,0,L$39/NFM!L$13*1000)</f>
        <v>0</v>
      </c>
      <c r="M238" s="275">
        <f>IF(M$39=0,0,M$39/NFM!M$13*1000)</f>
        <v>0</v>
      </c>
      <c r="N238" s="275">
        <f>IF(N$39=0,0,N$39/NFM!N$13*1000)</f>
        <v>0</v>
      </c>
      <c r="O238" s="275">
        <f>IF(O$39=0,0,O$39/NFM!O$13*1000)</f>
        <v>0</v>
      </c>
      <c r="P238" s="275">
        <f>IF(P$39=0,0,P$39/NFM!P$13*1000)</f>
        <v>0</v>
      </c>
      <c r="Q238" s="275">
        <f>IF(Q$39=0,0,Q$39/NFM!Q$13*1000)</f>
        <v>0</v>
      </c>
      <c r="R238" s="275">
        <f>IF(R$39=0,0,R$39/NFM!R$13*1000)</f>
        <v>0</v>
      </c>
      <c r="S238" s="275">
        <f>IF(S$39=0,0,S$39/NFM!S$13*1000)</f>
        <v>0</v>
      </c>
      <c r="T238" s="275">
        <f>IF(T$39=0,0,T$39/NFM!T$13*1000)</f>
        <v>0</v>
      </c>
      <c r="U238" s="275">
        <f>IF(U$39=0,0,U$39/NFM!U$13*1000)</f>
        <v>0</v>
      </c>
      <c r="V238" s="275">
        <f>IF(V$39=0,0,V$39/NFM!V$13*1000)</f>
        <v>0</v>
      </c>
      <c r="W238" s="275">
        <f>IF(W$39=0,0,W$39/NFM!W$13*1000)</f>
        <v>0</v>
      </c>
      <c r="X238" s="275">
        <f>IF(X$39=0,0,X$39/NFM!X$13*1000)</f>
        <v>0</v>
      </c>
      <c r="Y238" s="275">
        <f>IF(Y$39=0,0,Y$39/NFM!Y$13*1000)</f>
        <v>0</v>
      </c>
      <c r="DA238" s="78"/>
    </row>
    <row r="239" spans="1:105" ht="12" customHeight="1" x14ac:dyDescent="0.25">
      <c r="A239" s="174" t="s">
        <v>515</v>
      </c>
      <c r="B239" s="276">
        <f>IF(B$45=0,0,B$45/NFM!B$13*1000)</f>
        <v>0</v>
      </c>
      <c r="C239" s="276">
        <f>IF(C$45=0,0,C$45/NFM!C$13*1000)</f>
        <v>0</v>
      </c>
      <c r="D239" s="276">
        <f>IF(D$45=0,0,D$45/NFM!D$13*1000)</f>
        <v>0</v>
      </c>
      <c r="E239" s="276">
        <f>IF(E$45=0,0,E$45/NFM!E$13*1000)</f>
        <v>0</v>
      </c>
      <c r="F239" s="276">
        <f>IF(F$45=0,0,F$45/NFM!F$13*1000)</f>
        <v>0</v>
      </c>
      <c r="G239" s="276">
        <f>IF(G$45=0,0,G$45/NFM!G$13*1000)</f>
        <v>0</v>
      </c>
      <c r="H239" s="276">
        <f>IF(H$45=0,0,H$45/NFM!H$13*1000)</f>
        <v>0</v>
      </c>
      <c r="I239" s="276">
        <f>IF(I$45=0,0,I$45/NFM!I$13*1000)</f>
        <v>0</v>
      </c>
      <c r="J239" s="276">
        <f>IF(J$45=0,0,J$45/NFM!J$13*1000)</f>
        <v>0</v>
      </c>
      <c r="K239" s="276">
        <f>IF(K$45=0,0,K$45/NFM!K$13*1000)</f>
        <v>0</v>
      </c>
      <c r="L239" s="276">
        <f>IF(L$45=0,0,L$45/NFM!L$13*1000)</f>
        <v>0</v>
      </c>
      <c r="M239" s="276">
        <f>IF(M$45=0,0,M$45/NFM!M$13*1000)</f>
        <v>0</v>
      </c>
      <c r="N239" s="276">
        <f>IF(N$45=0,0,N$45/NFM!N$13*1000)</f>
        <v>0</v>
      </c>
      <c r="O239" s="276">
        <f>IF(O$45=0,0,O$45/NFM!O$13*1000)</f>
        <v>0</v>
      </c>
      <c r="P239" s="276">
        <f>IF(P$45=0,0,P$45/NFM!P$13*1000)</f>
        <v>0</v>
      </c>
      <c r="Q239" s="276">
        <f>IF(Q$45=0,0,Q$45/NFM!Q$13*1000)</f>
        <v>0</v>
      </c>
      <c r="R239" s="276">
        <f>IF(R$45=0,0,R$45/NFM!R$13*1000)</f>
        <v>0</v>
      </c>
      <c r="S239" s="276">
        <f>IF(S$45=0,0,S$45/NFM!S$13*1000)</f>
        <v>0</v>
      </c>
      <c r="T239" s="276">
        <f>IF(T$45=0,0,T$45/NFM!T$13*1000)</f>
        <v>0</v>
      </c>
      <c r="U239" s="276">
        <f>IF(U$45=0,0,U$45/NFM!U$13*1000)</f>
        <v>0</v>
      </c>
      <c r="V239" s="276">
        <f>IF(V$45=0,0,V$45/NFM!V$13*1000)</f>
        <v>0</v>
      </c>
      <c r="W239" s="276">
        <f>IF(W$45=0,0,W$45/NFM!W$13*1000)</f>
        <v>0</v>
      </c>
      <c r="X239" s="276">
        <f>IF(X$45=0,0,X$45/NFM!X$13*1000)</f>
        <v>0</v>
      </c>
      <c r="Y239" s="276">
        <f>IF(Y$45=0,0,Y$45/NFM!Y$13*1000)</f>
        <v>0</v>
      </c>
      <c r="DA239" s="79"/>
    </row>
    <row r="240" spans="1:105" ht="12" customHeight="1" x14ac:dyDescent="0.25">
      <c r="A240" s="174" t="s">
        <v>517</v>
      </c>
      <c r="B240" s="276">
        <f>IF(B$46=0,0,B$46/NFM!B$13*1000)</f>
        <v>0</v>
      </c>
      <c r="C240" s="276">
        <f>IF(C$46=0,0,C$46/NFM!C$13*1000)</f>
        <v>0</v>
      </c>
      <c r="D240" s="276">
        <f>IF(D$46=0,0,D$46/NFM!D$13*1000)</f>
        <v>0</v>
      </c>
      <c r="E240" s="276">
        <f>IF(E$46=0,0,E$46/NFM!E$13*1000)</f>
        <v>0</v>
      </c>
      <c r="F240" s="276">
        <f>IF(F$46=0,0,F$46/NFM!F$13*1000)</f>
        <v>0</v>
      </c>
      <c r="G240" s="276">
        <f>IF(G$46=0,0,G$46/NFM!G$13*1000)</f>
        <v>0</v>
      </c>
      <c r="H240" s="276">
        <f>IF(H$46=0,0,H$46/NFM!H$13*1000)</f>
        <v>0</v>
      </c>
      <c r="I240" s="276">
        <f>IF(I$46=0,0,I$46/NFM!I$13*1000)</f>
        <v>0</v>
      </c>
      <c r="J240" s="276">
        <f>IF(J$46=0,0,J$46/NFM!J$13*1000)</f>
        <v>0</v>
      </c>
      <c r="K240" s="276">
        <f>IF(K$46=0,0,K$46/NFM!K$13*1000)</f>
        <v>0</v>
      </c>
      <c r="L240" s="276">
        <f>IF(L$46=0,0,L$46/NFM!L$13*1000)</f>
        <v>0</v>
      </c>
      <c r="M240" s="276">
        <f>IF(M$46=0,0,M$46/NFM!M$13*1000)</f>
        <v>0</v>
      </c>
      <c r="N240" s="276">
        <f>IF(N$46=0,0,N$46/NFM!N$13*1000)</f>
        <v>0</v>
      </c>
      <c r="O240" s="276">
        <f>IF(O$46=0,0,O$46/NFM!O$13*1000)</f>
        <v>0</v>
      </c>
      <c r="P240" s="276">
        <f>IF(P$46=0,0,P$46/NFM!P$13*1000)</f>
        <v>0</v>
      </c>
      <c r="Q240" s="276">
        <f>IF(Q$46=0,0,Q$46/NFM!Q$13*1000)</f>
        <v>0</v>
      </c>
      <c r="R240" s="276">
        <f>IF(R$46=0,0,R$46/NFM!R$13*1000)</f>
        <v>0</v>
      </c>
      <c r="S240" s="276">
        <f>IF(S$46=0,0,S$46/NFM!S$13*1000)</f>
        <v>0</v>
      </c>
      <c r="T240" s="276">
        <f>IF(T$46=0,0,T$46/NFM!T$13*1000)</f>
        <v>0</v>
      </c>
      <c r="U240" s="276">
        <f>IF(U$46=0,0,U$46/NFM!U$13*1000)</f>
        <v>0</v>
      </c>
      <c r="V240" s="276">
        <f>IF(V$46=0,0,V$46/NFM!V$13*1000)</f>
        <v>0</v>
      </c>
      <c r="W240" s="276">
        <f>IF(W$46=0,0,W$46/NFM!W$13*1000)</f>
        <v>0</v>
      </c>
      <c r="X240" s="276">
        <f>IF(X$46=0,0,X$46/NFM!X$13*1000)</f>
        <v>0</v>
      </c>
      <c r="Y240" s="276">
        <f>IF(Y$46=0,0,Y$46/NFM!Y$13*1000)</f>
        <v>0</v>
      </c>
      <c r="DA240" s="79"/>
    </row>
    <row r="241" spans="1:105" ht="12" customHeight="1" x14ac:dyDescent="0.25">
      <c r="A241" s="41" t="s">
        <v>527</v>
      </c>
      <c r="B241" s="277">
        <f>IF(B$53=0,0,B$53/NFM!B$13*1000)</f>
        <v>0</v>
      </c>
      <c r="C241" s="277">
        <f>IF(C$53=0,0,C$53/NFM!C$13*1000)</f>
        <v>0</v>
      </c>
      <c r="D241" s="277">
        <f>IF(D$53=0,0,D$53/NFM!D$13*1000)</f>
        <v>0</v>
      </c>
      <c r="E241" s="277">
        <f>IF(E$53=0,0,E$53/NFM!E$13*1000)</f>
        <v>0</v>
      </c>
      <c r="F241" s="277">
        <f>IF(F$53=0,0,F$53/NFM!F$13*1000)</f>
        <v>0</v>
      </c>
      <c r="G241" s="277">
        <f>IF(G$53=0,0,G$53/NFM!G$13*1000)</f>
        <v>0</v>
      </c>
      <c r="H241" s="277">
        <f>IF(H$53=0,0,H$53/NFM!H$13*1000)</f>
        <v>0</v>
      </c>
      <c r="I241" s="277">
        <f>IF(I$53=0,0,I$53/NFM!I$13*1000)</f>
        <v>0</v>
      </c>
      <c r="J241" s="277">
        <f>IF(J$53=0,0,J$53/NFM!J$13*1000)</f>
        <v>0</v>
      </c>
      <c r="K241" s="277">
        <f>IF(K$53=0,0,K$53/NFM!K$13*1000)</f>
        <v>0</v>
      </c>
      <c r="L241" s="277">
        <f>IF(L$53=0,0,L$53/NFM!L$13*1000)</f>
        <v>0</v>
      </c>
      <c r="M241" s="277">
        <f>IF(M$53=0,0,M$53/NFM!M$13*1000)</f>
        <v>0</v>
      </c>
      <c r="N241" s="277">
        <f>IF(N$53=0,0,N$53/NFM!N$13*1000)</f>
        <v>0</v>
      </c>
      <c r="O241" s="277">
        <f>IF(O$53=0,0,O$53/NFM!O$13*1000)</f>
        <v>0</v>
      </c>
      <c r="P241" s="277">
        <f>IF(P$53=0,0,P$53/NFM!P$13*1000)</f>
        <v>0</v>
      </c>
      <c r="Q241" s="277">
        <f>IF(Q$53=0,0,Q$53/NFM!Q$13*1000)</f>
        <v>0</v>
      </c>
      <c r="R241" s="277">
        <f>IF(R$53=0,0,R$53/NFM!R$13*1000)</f>
        <v>0</v>
      </c>
      <c r="S241" s="277">
        <f>IF(S$53=0,0,S$53/NFM!S$13*1000)</f>
        <v>0</v>
      </c>
      <c r="T241" s="277">
        <f>IF(T$53=0,0,T$53/NFM!T$13*1000)</f>
        <v>0</v>
      </c>
      <c r="U241" s="277">
        <f>IF(U$53=0,0,U$53/NFM!U$13*1000)</f>
        <v>0</v>
      </c>
      <c r="V241" s="277">
        <f>IF(V$53=0,0,V$53/NFM!V$13*1000)</f>
        <v>0</v>
      </c>
      <c r="W241" s="277">
        <f>IF(W$53=0,0,W$53/NFM!W$13*1000)</f>
        <v>0</v>
      </c>
      <c r="X241" s="277">
        <f>IF(X$53=0,0,X$53/NFM!X$13*1000)</f>
        <v>0</v>
      </c>
      <c r="Y241" s="277">
        <f>IF(Y$53=0,0,Y$53/NFM!Y$13*1000)</f>
        <v>0</v>
      </c>
      <c r="DA241" s="82"/>
    </row>
    <row r="242" spans="1:105" ht="12" customHeight="1" x14ac:dyDescent="0.25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X242" s="128"/>
      <c r="Y242" s="128"/>
      <c r="DA242" s="124"/>
    </row>
    <row r="243" spans="1:105" ht="12" customHeight="1" x14ac:dyDescent="0.25">
      <c r="A243" s="35" t="s">
        <v>80</v>
      </c>
      <c r="B243" s="272">
        <f t="shared" ref="B243:Y243" si="59">SUM(B$244:B$251)</f>
        <v>0</v>
      </c>
      <c r="C243" s="272">
        <f t="shared" si="59"/>
        <v>0</v>
      </c>
      <c r="D243" s="272">
        <f t="shared" si="59"/>
        <v>0</v>
      </c>
      <c r="E243" s="272">
        <f t="shared" si="59"/>
        <v>0</v>
      </c>
      <c r="F243" s="272">
        <f t="shared" si="59"/>
        <v>0</v>
      </c>
      <c r="G243" s="272">
        <f t="shared" si="59"/>
        <v>0</v>
      </c>
      <c r="H243" s="272">
        <f t="shared" si="59"/>
        <v>0</v>
      </c>
      <c r="I243" s="272">
        <f t="shared" si="59"/>
        <v>0</v>
      </c>
      <c r="J243" s="272">
        <f t="shared" si="59"/>
        <v>0</v>
      </c>
      <c r="K243" s="272">
        <f t="shared" si="59"/>
        <v>0</v>
      </c>
      <c r="L243" s="272">
        <f t="shared" si="59"/>
        <v>0</v>
      </c>
      <c r="M243" s="272">
        <f t="shared" si="59"/>
        <v>0</v>
      </c>
      <c r="N243" s="272">
        <f t="shared" si="59"/>
        <v>0</v>
      </c>
      <c r="O243" s="272">
        <f t="shared" si="59"/>
        <v>0</v>
      </c>
      <c r="P243" s="272">
        <f t="shared" si="59"/>
        <v>0</v>
      </c>
      <c r="Q243" s="272">
        <f t="shared" si="59"/>
        <v>0</v>
      </c>
      <c r="R243" s="272">
        <f t="shared" si="59"/>
        <v>0</v>
      </c>
      <c r="S243" s="272">
        <f t="shared" si="59"/>
        <v>0</v>
      </c>
      <c r="T243" s="272">
        <f t="shared" si="59"/>
        <v>0</v>
      </c>
      <c r="U243" s="272">
        <f t="shared" si="59"/>
        <v>0</v>
      </c>
      <c r="V243" s="272">
        <f t="shared" si="59"/>
        <v>0</v>
      </c>
      <c r="W243" s="272">
        <f t="shared" si="59"/>
        <v>0</v>
      </c>
      <c r="X243" s="272">
        <f t="shared" si="59"/>
        <v>0</v>
      </c>
      <c r="Y243" s="272">
        <f t="shared" si="59"/>
        <v>0</v>
      </c>
      <c r="DA243" s="111"/>
    </row>
    <row r="244" spans="1:105" ht="12" customHeight="1" x14ac:dyDescent="0.25">
      <c r="A244" s="55" t="s">
        <v>91</v>
      </c>
      <c r="B244" s="273">
        <f>IF(B$73=0,0,B$73/NFM!B$14*1000)</f>
        <v>0</v>
      </c>
      <c r="C244" s="273">
        <f>IF(C$73=0,0,C$73/NFM!C$14*1000)</f>
        <v>0</v>
      </c>
      <c r="D244" s="273">
        <f>IF(D$73=0,0,D$73/NFM!D$14*1000)</f>
        <v>0</v>
      </c>
      <c r="E244" s="273">
        <f>IF(E$73=0,0,E$73/NFM!E$14*1000)</f>
        <v>0</v>
      </c>
      <c r="F244" s="273">
        <f>IF(F$73=0,0,F$73/NFM!F$14*1000)</f>
        <v>0</v>
      </c>
      <c r="G244" s="273">
        <f>IF(G$73=0,0,G$73/NFM!G$14*1000)</f>
        <v>0</v>
      </c>
      <c r="H244" s="273">
        <f>IF(H$73=0,0,H$73/NFM!H$14*1000)</f>
        <v>0</v>
      </c>
      <c r="I244" s="273">
        <f>IF(I$73=0,0,I$73/NFM!I$14*1000)</f>
        <v>0</v>
      </c>
      <c r="J244" s="273">
        <f>IF(J$73=0,0,J$73/NFM!J$14*1000)</f>
        <v>0</v>
      </c>
      <c r="K244" s="273">
        <f>IF(K$73=0,0,K$73/NFM!K$14*1000)</f>
        <v>0</v>
      </c>
      <c r="L244" s="273">
        <f>IF(L$73=0,0,L$73/NFM!L$14*1000)</f>
        <v>0</v>
      </c>
      <c r="M244" s="273">
        <f>IF(M$73=0,0,M$73/NFM!M$14*1000)</f>
        <v>0</v>
      </c>
      <c r="N244" s="273">
        <f>IF(N$73=0,0,N$73/NFM!N$14*1000)</f>
        <v>0</v>
      </c>
      <c r="O244" s="273">
        <f>IF(O$73=0,0,O$73/NFM!O$14*1000)</f>
        <v>0</v>
      </c>
      <c r="P244" s="273">
        <f>IF(P$73=0,0,P$73/NFM!P$14*1000)</f>
        <v>0</v>
      </c>
      <c r="Q244" s="273">
        <f>IF(Q$73=0,0,Q$73/NFM!Q$14*1000)</f>
        <v>0</v>
      </c>
      <c r="R244" s="273">
        <f>IF(R$73=0,0,R$73/NFM!R$14*1000)</f>
        <v>0</v>
      </c>
      <c r="S244" s="273">
        <f>IF(S$73=0,0,S$73/NFM!S$14*1000)</f>
        <v>0</v>
      </c>
      <c r="T244" s="273">
        <f>IF(T$73=0,0,T$73/NFM!T$14*1000)</f>
        <v>0</v>
      </c>
      <c r="U244" s="273">
        <f>IF(U$73=0,0,U$73/NFM!U$14*1000)</f>
        <v>0</v>
      </c>
      <c r="V244" s="273">
        <f>IF(V$73=0,0,V$73/NFM!V$14*1000)</f>
        <v>0</v>
      </c>
      <c r="W244" s="273">
        <f>IF(W$73=0,0,W$73/NFM!W$14*1000)</f>
        <v>0</v>
      </c>
      <c r="X244" s="273">
        <f>IF(X$73=0,0,X$73/NFM!X$14*1000)</f>
        <v>0</v>
      </c>
      <c r="Y244" s="273">
        <f>IF(Y$73=0,0,Y$73/NFM!Y$14*1000)</f>
        <v>0</v>
      </c>
      <c r="DA244" s="76"/>
    </row>
    <row r="245" spans="1:105" ht="12" customHeight="1" x14ac:dyDescent="0.25">
      <c r="A245" s="173" t="s">
        <v>92</v>
      </c>
      <c r="B245" s="274">
        <f>IF(B$74=0,0,B$74/NFM!B$14*1000)</f>
        <v>0</v>
      </c>
      <c r="C245" s="274">
        <f>IF(C$74=0,0,C$74/NFM!C$14*1000)</f>
        <v>0</v>
      </c>
      <c r="D245" s="274">
        <f>IF(D$74=0,0,D$74/NFM!D$14*1000)</f>
        <v>0</v>
      </c>
      <c r="E245" s="274">
        <f>IF(E$74=0,0,E$74/NFM!E$14*1000)</f>
        <v>0</v>
      </c>
      <c r="F245" s="274">
        <f>IF(F$74=0,0,F$74/NFM!F$14*1000)</f>
        <v>0</v>
      </c>
      <c r="G245" s="274">
        <f>IF(G$74=0,0,G$74/NFM!G$14*1000)</f>
        <v>0</v>
      </c>
      <c r="H245" s="274">
        <f>IF(H$74=0,0,H$74/NFM!H$14*1000)</f>
        <v>0</v>
      </c>
      <c r="I245" s="274">
        <f>IF(I$74=0,0,I$74/NFM!I$14*1000)</f>
        <v>0</v>
      </c>
      <c r="J245" s="274">
        <f>IF(J$74=0,0,J$74/NFM!J$14*1000)</f>
        <v>0</v>
      </c>
      <c r="K245" s="274">
        <f>IF(K$74=0,0,K$74/NFM!K$14*1000)</f>
        <v>0</v>
      </c>
      <c r="L245" s="274">
        <f>IF(L$74=0,0,L$74/NFM!L$14*1000)</f>
        <v>0</v>
      </c>
      <c r="M245" s="274">
        <f>IF(M$74=0,0,M$74/NFM!M$14*1000)</f>
        <v>0</v>
      </c>
      <c r="N245" s="274">
        <f>IF(N$74=0,0,N$74/NFM!N$14*1000)</f>
        <v>0</v>
      </c>
      <c r="O245" s="274">
        <f>IF(O$74=0,0,O$74/NFM!O$14*1000)</f>
        <v>0</v>
      </c>
      <c r="P245" s="274">
        <f>IF(P$74=0,0,P$74/NFM!P$14*1000)</f>
        <v>0</v>
      </c>
      <c r="Q245" s="274">
        <f>IF(Q$74=0,0,Q$74/NFM!Q$14*1000)</f>
        <v>0</v>
      </c>
      <c r="R245" s="274">
        <f>IF(R$74=0,0,R$74/NFM!R$14*1000)</f>
        <v>0</v>
      </c>
      <c r="S245" s="274">
        <f>IF(S$74=0,0,S$74/NFM!S$14*1000)</f>
        <v>0</v>
      </c>
      <c r="T245" s="274">
        <f>IF(T$74=0,0,T$74/NFM!T$14*1000)</f>
        <v>0</v>
      </c>
      <c r="U245" s="274">
        <f>IF(U$74=0,0,U$74/NFM!U$14*1000)</f>
        <v>0</v>
      </c>
      <c r="V245" s="274">
        <f>IF(V$74=0,0,V$74/NFM!V$14*1000)</f>
        <v>0</v>
      </c>
      <c r="W245" s="274">
        <f>IF(W$74=0,0,W$74/NFM!W$14*1000)</f>
        <v>0</v>
      </c>
      <c r="X245" s="274">
        <f>IF(X$74=0,0,X$74/NFM!X$14*1000)</f>
        <v>0</v>
      </c>
      <c r="Y245" s="274">
        <f>IF(Y$74=0,0,Y$74/NFM!Y$14*1000)</f>
        <v>0</v>
      </c>
      <c r="DA245" s="77"/>
    </row>
    <row r="246" spans="1:105" ht="12" customHeight="1" x14ac:dyDescent="0.25">
      <c r="A246" s="173" t="s">
        <v>93</v>
      </c>
      <c r="B246" s="274">
        <f>IF(B$75=0,0,B$75/NFM!B$14*1000)</f>
        <v>0</v>
      </c>
      <c r="C246" s="274">
        <f>IF(C$75=0,0,C$75/NFM!C$14*1000)</f>
        <v>0</v>
      </c>
      <c r="D246" s="274">
        <f>IF(D$75=0,0,D$75/NFM!D$14*1000)</f>
        <v>0</v>
      </c>
      <c r="E246" s="274">
        <f>IF(E$75=0,0,E$75/NFM!E$14*1000)</f>
        <v>0</v>
      </c>
      <c r="F246" s="274">
        <f>IF(F$75=0,0,F$75/NFM!F$14*1000)</f>
        <v>0</v>
      </c>
      <c r="G246" s="274">
        <f>IF(G$75=0,0,G$75/NFM!G$14*1000)</f>
        <v>0</v>
      </c>
      <c r="H246" s="274">
        <f>IF(H$75=0,0,H$75/NFM!H$14*1000)</f>
        <v>0</v>
      </c>
      <c r="I246" s="274">
        <f>IF(I$75=0,0,I$75/NFM!I$14*1000)</f>
        <v>0</v>
      </c>
      <c r="J246" s="274">
        <f>IF(J$75=0,0,J$75/NFM!J$14*1000)</f>
        <v>0</v>
      </c>
      <c r="K246" s="274">
        <f>IF(K$75=0,0,K$75/NFM!K$14*1000)</f>
        <v>0</v>
      </c>
      <c r="L246" s="274">
        <f>IF(L$75=0,0,L$75/NFM!L$14*1000)</f>
        <v>0</v>
      </c>
      <c r="M246" s="274">
        <f>IF(M$75=0,0,M$75/NFM!M$14*1000)</f>
        <v>0</v>
      </c>
      <c r="N246" s="274">
        <f>IF(N$75=0,0,N$75/NFM!N$14*1000)</f>
        <v>0</v>
      </c>
      <c r="O246" s="274">
        <f>IF(O$75=0,0,O$75/NFM!O$14*1000)</f>
        <v>0</v>
      </c>
      <c r="P246" s="274">
        <f>IF(P$75=0,0,P$75/NFM!P$14*1000)</f>
        <v>0</v>
      </c>
      <c r="Q246" s="274">
        <f>IF(Q$75=0,0,Q$75/NFM!Q$14*1000)</f>
        <v>0</v>
      </c>
      <c r="R246" s="274">
        <f>IF(R$75=0,0,R$75/NFM!R$14*1000)</f>
        <v>0</v>
      </c>
      <c r="S246" s="274">
        <f>IF(S$75=0,0,S$75/NFM!S$14*1000)</f>
        <v>0</v>
      </c>
      <c r="T246" s="274">
        <f>IF(T$75=0,0,T$75/NFM!T$14*1000)</f>
        <v>0</v>
      </c>
      <c r="U246" s="274">
        <f>IF(U$75=0,0,U$75/NFM!U$14*1000)</f>
        <v>0</v>
      </c>
      <c r="V246" s="274">
        <f>IF(V$75=0,0,V$75/NFM!V$14*1000)</f>
        <v>0</v>
      </c>
      <c r="W246" s="274">
        <f>IF(W$75=0,0,W$75/NFM!W$14*1000)</f>
        <v>0</v>
      </c>
      <c r="X246" s="274">
        <f>IF(X$75=0,0,X$75/NFM!X$14*1000)</f>
        <v>0</v>
      </c>
      <c r="Y246" s="274">
        <f>IF(Y$75=0,0,Y$75/NFM!Y$14*1000)</f>
        <v>0</v>
      </c>
      <c r="DA246" s="77"/>
    </row>
    <row r="247" spans="1:105" ht="12" customHeight="1" x14ac:dyDescent="0.25">
      <c r="A247" s="173" t="s">
        <v>94</v>
      </c>
      <c r="B247" s="274">
        <f>IF(B$76=0,0,B$76/NFM!B$14*1000)</f>
        <v>0</v>
      </c>
      <c r="C247" s="274">
        <f>IF(C$76=0,0,C$76/NFM!C$14*1000)</f>
        <v>0</v>
      </c>
      <c r="D247" s="274">
        <f>IF(D$76=0,0,D$76/NFM!D$14*1000)</f>
        <v>0</v>
      </c>
      <c r="E247" s="274">
        <f>IF(E$76=0,0,E$76/NFM!E$14*1000)</f>
        <v>0</v>
      </c>
      <c r="F247" s="274">
        <f>IF(F$76=0,0,F$76/NFM!F$14*1000)</f>
        <v>0</v>
      </c>
      <c r="G247" s="274">
        <f>IF(G$76=0,0,G$76/NFM!G$14*1000)</f>
        <v>0</v>
      </c>
      <c r="H247" s="274">
        <f>IF(H$76=0,0,H$76/NFM!H$14*1000)</f>
        <v>0</v>
      </c>
      <c r="I247" s="274">
        <f>IF(I$76=0,0,I$76/NFM!I$14*1000)</f>
        <v>0</v>
      </c>
      <c r="J247" s="274">
        <f>IF(J$76=0,0,J$76/NFM!J$14*1000)</f>
        <v>0</v>
      </c>
      <c r="K247" s="274">
        <f>IF(K$76=0,0,K$76/NFM!K$14*1000)</f>
        <v>0</v>
      </c>
      <c r="L247" s="274">
        <f>IF(L$76=0,0,L$76/NFM!L$14*1000)</f>
        <v>0</v>
      </c>
      <c r="M247" s="274">
        <f>IF(M$76=0,0,M$76/NFM!M$14*1000)</f>
        <v>0</v>
      </c>
      <c r="N247" s="274">
        <f>IF(N$76=0,0,N$76/NFM!N$14*1000)</f>
        <v>0</v>
      </c>
      <c r="O247" s="274">
        <f>IF(O$76=0,0,O$76/NFM!O$14*1000)</f>
        <v>0</v>
      </c>
      <c r="P247" s="274">
        <f>IF(P$76=0,0,P$76/NFM!P$14*1000)</f>
        <v>0</v>
      </c>
      <c r="Q247" s="274">
        <f>IF(Q$76=0,0,Q$76/NFM!Q$14*1000)</f>
        <v>0</v>
      </c>
      <c r="R247" s="274">
        <f>IF(R$76=0,0,R$76/NFM!R$14*1000)</f>
        <v>0</v>
      </c>
      <c r="S247" s="274">
        <f>IF(S$76=0,0,S$76/NFM!S$14*1000)</f>
        <v>0</v>
      </c>
      <c r="T247" s="274">
        <f>IF(T$76=0,0,T$76/NFM!T$14*1000)</f>
        <v>0</v>
      </c>
      <c r="U247" s="274">
        <f>IF(U$76=0,0,U$76/NFM!U$14*1000)</f>
        <v>0</v>
      </c>
      <c r="V247" s="274">
        <f>IF(V$76=0,0,V$76/NFM!V$14*1000)</f>
        <v>0</v>
      </c>
      <c r="W247" s="274">
        <f>IF(W$76=0,0,W$76/NFM!W$14*1000)</f>
        <v>0</v>
      </c>
      <c r="X247" s="274">
        <f>IF(X$76=0,0,X$76/NFM!X$14*1000)</f>
        <v>0</v>
      </c>
      <c r="Y247" s="274">
        <f>IF(Y$76=0,0,Y$76/NFM!Y$14*1000)</f>
        <v>0</v>
      </c>
      <c r="DA247" s="77"/>
    </row>
    <row r="248" spans="1:105" ht="12" customHeight="1" x14ac:dyDescent="0.25">
      <c r="A248" s="56" t="s">
        <v>95</v>
      </c>
      <c r="B248" s="275">
        <f>IF(B$77=0,0,B$77/NFM!B$14*1000)</f>
        <v>0</v>
      </c>
      <c r="C248" s="275">
        <f>IF(C$77=0,0,C$77/NFM!C$14*1000)</f>
        <v>0</v>
      </c>
      <c r="D248" s="275">
        <f>IF(D$77=0,0,D$77/NFM!D$14*1000)</f>
        <v>0</v>
      </c>
      <c r="E248" s="275">
        <f>IF(E$77=0,0,E$77/NFM!E$14*1000)</f>
        <v>0</v>
      </c>
      <c r="F248" s="275">
        <f>IF(F$77=0,0,F$77/NFM!F$14*1000)</f>
        <v>0</v>
      </c>
      <c r="G248" s="275">
        <f>IF(G$77=0,0,G$77/NFM!G$14*1000)</f>
        <v>0</v>
      </c>
      <c r="H248" s="275">
        <f>IF(H$77=0,0,H$77/NFM!H$14*1000)</f>
        <v>0</v>
      </c>
      <c r="I248" s="275">
        <f>IF(I$77=0,0,I$77/NFM!I$14*1000)</f>
        <v>0</v>
      </c>
      <c r="J248" s="275">
        <f>IF(J$77=0,0,J$77/NFM!J$14*1000)</f>
        <v>0</v>
      </c>
      <c r="K248" s="275">
        <f>IF(K$77=0,0,K$77/NFM!K$14*1000)</f>
        <v>0</v>
      </c>
      <c r="L248" s="275">
        <f>IF(L$77=0,0,L$77/NFM!L$14*1000)</f>
        <v>0</v>
      </c>
      <c r="M248" s="275">
        <f>IF(M$77=0,0,M$77/NFM!M$14*1000)</f>
        <v>0</v>
      </c>
      <c r="N248" s="275">
        <f>IF(N$77=0,0,N$77/NFM!N$14*1000)</f>
        <v>0</v>
      </c>
      <c r="O248" s="275">
        <f>IF(O$77=0,0,O$77/NFM!O$14*1000)</f>
        <v>0</v>
      </c>
      <c r="P248" s="275">
        <f>IF(P$77=0,0,P$77/NFM!P$14*1000)</f>
        <v>0</v>
      </c>
      <c r="Q248" s="275">
        <f>IF(Q$77=0,0,Q$77/NFM!Q$14*1000)</f>
        <v>0</v>
      </c>
      <c r="R248" s="275">
        <f>IF(R$77=0,0,R$77/NFM!R$14*1000)</f>
        <v>0</v>
      </c>
      <c r="S248" s="275">
        <f>IF(S$77=0,0,S$77/NFM!S$14*1000)</f>
        <v>0</v>
      </c>
      <c r="T248" s="275">
        <f>IF(T$77=0,0,T$77/NFM!T$14*1000)</f>
        <v>0</v>
      </c>
      <c r="U248" s="275">
        <f>IF(U$77=0,0,U$77/NFM!U$14*1000)</f>
        <v>0</v>
      </c>
      <c r="V248" s="275">
        <f>IF(V$77=0,0,V$77/NFM!V$14*1000)</f>
        <v>0</v>
      </c>
      <c r="W248" s="275">
        <f>IF(W$77=0,0,W$77/NFM!W$14*1000)</f>
        <v>0</v>
      </c>
      <c r="X248" s="275">
        <f>IF(X$77=0,0,X$77/NFM!X$14*1000)</f>
        <v>0</v>
      </c>
      <c r="Y248" s="275">
        <f>IF(Y$77=0,0,Y$77/NFM!Y$14*1000)</f>
        <v>0</v>
      </c>
      <c r="DA248" s="78"/>
    </row>
    <row r="249" spans="1:105" ht="12" customHeight="1" x14ac:dyDescent="0.25">
      <c r="A249" s="174" t="s">
        <v>558</v>
      </c>
      <c r="B249" s="276">
        <f>IF(B$83=0,0,B$83/NFM!B$14*1000)</f>
        <v>0</v>
      </c>
      <c r="C249" s="276">
        <f>IF(C$83=0,0,C$83/NFM!C$14*1000)</f>
        <v>0</v>
      </c>
      <c r="D249" s="276">
        <f>IF(D$83=0,0,D$83/NFM!D$14*1000)</f>
        <v>0</v>
      </c>
      <c r="E249" s="276">
        <f>IF(E$83=0,0,E$83/NFM!E$14*1000)</f>
        <v>0</v>
      </c>
      <c r="F249" s="276">
        <f>IF(F$83=0,0,F$83/NFM!F$14*1000)</f>
        <v>0</v>
      </c>
      <c r="G249" s="276">
        <f>IF(G$83=0,0,G$83/NFM!G$14*1000)</f>
        <v>0</v>
      </c>
      <c r="H249" s="276">
        <f>IF(H$83=0,0,H$83/NFM!H$14*1000)</f>
        <v>0</v>
      </c>
      <c r="I249" s="276">
        <f>IF(I$83=0,0,I$83/NFM!I$14*1000)</f>
        <v>0</v>
      </c>
      <c r="J249" s="276">
        <f>IF(J$83=0,0,J$83/NFM!J$14*1000)</f>
        <v>0</v>
      </c>
      <c r="K249" s="276">
        <f>IF(K$83=0,0,K$83/NFM!K$14*1000)</f>
        <v>0</v>
      </c>
      <c r="L249" s="276">
        <f>IF(L$83=0,0,L$83/NFM!L$14*1000)</f>
        <v>0</v>
      </c>
      <c r="M249" s="276">
        <f>IF(M$83=0,0,M$83/NFM!M$14*1000)</f>
        <v>0</v>
      </c>
      <c r="N249" s="276">
        <f>IF(N$83=0,0,N$83/NFM!N$14*1000)</f>
        <v>0</v>
      </c>
      <c r="O249" s="276">
        <f>IF(O$83=0,0,O$83/NFM!O$14*1000)</f>
        <v>0</v>
      </c>
      <c r="P249" s="276">
        <f>IF(P$83=0,0,P$83/NFM!P$14*1000)</f>
        <v>0</v>
      </c>
      <c r="Q249" s="276">
        <f>IF(Q$83=0,0,Q$83/NFM!Q$14*1000)</f>
        <v>0</v>
      </c>
      <c r="R249" s="276">
        <f>IF(R$83=0,0,R$83/NFM!R$14*1000)</f>
        <v>0</v>
      </c>
      <c r="S249" s="276">
        <f>IF(S$83=0,0,S$83/NFM!S$14*1000)</f>
        <v>0</v>
      </c>
      <c r="T249" s="276">
        <f>IF(T$83=0,0,T$83/NFM!T$14*1000)</f>
        <v>0</v>
      </c>
      <c r="U249" s="276">
        <f>IF(U$83=0,0,U$83/NFM!U$14*1000)</f>
        <v>0</v>
      </c>
      <c r="V249" s="276">
        <f>IF(V$83=0,0,V$83/NFM!V$14*1000)</f>
        <v>0</v>
      </c>
      <c r="W249" s="276">
        <f>IF(W$83=0,0,W$83/NFM!W$14*1000)</f>
        <v>0</v>
      </c>
      <c r="X249" s="276">
        <f>IF(X$83=0,0,X$83/NFM!X$14*1000)</f>
        <v>0</v>
      </c>
      <c r="Y249" s="276">
        <f>IF(Y$83=0,0,Y$83/NFM!Y$14*1000)</f>
        <v>0</v>
      </c>
      <c r="DA249" s="79"/>
    </row>
    <row r="250" spans="1:105" ht="12" customHeight="1" x14ac:dyDescent="0.25">
      <c r="A250" s="174" t="s">
        <v>517</v>
      </c>
      <c r="B250" s="276">
        <f>IF(B$90=0,0,B$90/NFM!B$14*1000)</f>
        <v>0</v>
      </c>
      <c r="C250" s="276">
        <f>IF(C$90=0,0,C$90/NFM!C$14*1000)</f>
        <v>0</v>
      </c>
      <c r="D250" s="276">
        <f>IF(D$90=0,0,D$90/NFM!D$14*1000)</f>
        <v>0</v>
      </c>
      <c r="E250" s="276">
        <f>IF(E$90=0,0,E$90/NFM!E$14*1000)</f>
        <v>0</v>
      </c>
      <c r="F250" s="276">
        <f>IF(F$90=0,0,F$90/NFM!F$14*1000)</f>
        <v>0</v>
      </c>
      <c r="G250" s="276">
        <f>IF(G$90=0,0,G$90/NFM!G$14*1000)</f>
        <v>0</v>
      </c>
      <c r="H250" s="276">
        <f>IF(H$90=0,0,H$90/NFM!H$14*1000)</f>
        <v>0</v>
      </c>
      <c r="I250" s="276">
        <f>IF(I$90=0,0,I$90/NFM!I$14*1000)</f>
        <v>0</v>
      </c>
      <c r="J250" s="276">
        <f>IF(J$90=0,0,J$90/NFM!J$14*1000)</f>
        <v>0</v>
      </c>
      <c r="K250" s="276">
        <f>IF(K$90=0,0,K$90/NFM!K$14*1000)</f>
        <v>0</v>
      </c>
      <c r="L250" s="276">
        <f>IF(L$90=0,0,L$90/NFM!L$14*1000)</f>
        <v>0</v>
      </c>
      <c r="M250" s="276">
        <f>IF(M$90=0,0,M$90/NFM!M$14*1000)</f>
        <v>0</v>
      </c>
      <c r="N250" s="276">
        <f>IF(N$90=0,0,N$90/NFM!N$14*1000)</f>
        <v>0</v>
      </c>
      <c r="O250" s="276">
        <f>IF(O$90=0,0,O$90/NFM!O$14*1000)</f>
        <v>0</v>
      </c>
      <c r="P250" s="276">
        <f>IF(P$90=0,0,P$90/NFM!P$14*1000)</f>
        <v>0</v>
      </c>
      <c r="Q250" s="276">
        <f>IF(Q$90=0,0,Q$90/NFM!Q$14*1000)</f>
        <v>0</v>
      </c>
      <c r="R250" s="276">
        <f>IF(R$90=0,0,R$90/NFM!R$14*1000)</f>
        <v>0</v>
      </c>
      <c r="S250" s="276">
        <f>IF(S$90=0,0,S$90/NFM!S$14*1000)</f>
        <v>0</v>
      </c>
      <c r="T250" s="276">
        <f>IF(T$90=0,0,T$90/NFM!T$14*1000)</f>
        <v>0</v>
      </c>
      <c r="U250" s="276">
        <f>IF(U$90=0,0,U$90/NFM!U$14*1000)</f>
        <v>0</v>
      </c>
      <c r="V250" s="276">
        <f>IF(V$90=0,0,V$90/NFM!V$14*1000)</f>
        <v>0</v>
      </c>
      <c r="W250" s="276">
        <f>IF(W$90=0,0,W$90/NFM!W$14*1000)</f>
        <v>0</v>
      </c>
      <c r="X250" s="276">
        <f>IF(X$90=0,0,X$90/NFM!X$14*1000)</f>
        <v>0</v>
      </c>
      <c r="Y250" s="276">
        <f>IF(Y$90=0,0,Y$90/NFM!Y$14*1000)</f>
        <v>0</v>
      </c>
      <c r="DA250" s="79"/>
    </row>
    <row r="251" spans="1:105" ht="12" customHeight="1" x14ac:dyDescent="0.25">
      <c r="A251" s="41" t="s">
        <v>527</v>
      </c>
      <c r="B251" s="277">
        <f>IF(B$97=0,0,B$97/NFM!B$14*1000)</f>
        <v>0</v>
      </c>
      <c r="C251" s="277">
        <f>IF(C$97=0,0,C$97/NFM!C$14*1000)</f>
        <v>0</v>
      </c>
      <c r="D251" s="277">
        <f>IF(D$97=0,0,D$97/NFM!D$14*1000)</f>
        <v>0</v>
      </c>
      <c r="E251" s="277">
        <f>IF(E$97=0,0,E$97/NFM!E$14*1000)</f>
        <v>0</v>
      </c>
      <c r="F251" s="277">
        <f>IF(F$97=0,0,F$97/NFM!F$14*1000)</f>
        <v>0</v>
      </c>
      <c r="G251" s="277">
        <f>IF(G$97=0,0,G$97/NFM!G$14*1000)</f>
        <v>0</v>
      </c>
      <c r="H251" s="277">
        <f>IF(H$97=0,0,H$97/NFM!H$14*1000)</f>
        <v>0</v>
      </c>
      <c r="I251" s="277">
        <f>IF(I$97=0,0,I$97/NFM!I$14*1000)</f>
        <v>0</v>
      </c>
      <c r="J251" s="277">
        <f>IF(J$97=0,0,J$97/NFM!J$14*1000)</f>
        <v>0</v>
      </c>
      <c r="K251" s="277">
        <f>IF(K$97=0,0,K$97/NFM!K$14*1000)</f>
        <v>0</v>
      </c>
      <c r="L251" s="277">
        <f>IF(L$97=0,0,L$97/NFM!L$14*1000)</f>
        <v>0</v>
      </c>
      <c r="M251" s="277">
        <f>IF(M$97=0,0,M$97/NFM!M$14*1000)</f>
        <v>0</v>
      </c>
      <c r="N251" s="277">
        <f>IF(N$97=0,0,N$97/NFM!N$14*1000)</f>
        <v>0</v>
      </c>
      <c r="O251" s="277">
        <f>IF(O$97=0,0,O$97/NFM!O$14*1000)</f>
        <v>0</v>
      </c>
      <c r="P251" s="277">
        <f>IF(P$97=0,0,P$97/NFM!P$14*1000)</f>
        <v>0</v>
      </c>
      <c r="Q251" s="277">
        <f>IF(Q$97=0,0,Q$97/NFM!Q$14*1000)</f>
        <v>0</v>
      </c>
      <c r="R251" s="277">
        <f>IF(R$97=0,0,R$97/NFM!R$14*1000)</f>
        <v>0</v>
      </c>
      <c r="S251" s="277">
        <f>IF(S$97=0,0,S$97/NFM!S$14*1000)</f>
        <v>0</v>
      </c>
      <c r="T251" s="277">
        <f>IF(T$97=0,0,T$97/NFM!T$14*1000)</f>
        <v>0</v>
      </c>
      <c r="U251" s="277">
        <f>IF(U$97=0,0,U$97/NFM!U$14*1000)</f>
        <v>0</v>
      </c>
      <c r="V251" s="277">
        <f>IF(V$97=0,0,V$97/NFM!V$14*1000)</f>
        <v>0</v>
      </c>
      <c r="W251" s="277">
        <f>IF(W$97=0,0,W$97/NFM!W$14*1000)</f>
        <v>0</v>
      </c>
      <c r="X251" s="277">
        <f>IF(X$97=0,0,X$97/NFM!X$14*1000)</f>
        <v>0</v>
      </c>
      <c r="Y251" s="277">
        <f>IF(Y$97=0,0,Y$97/NFM!Y$14*1000)</f>
        <v>0</v>
      </c>
      <c r="DA251" s="82"/>
    </row>
    <row r="252" spans="1:105" ht="12" customHeight="1" x14ac:dyDescent="0.25">
      <c r="A252" s="130"/>
      <c r="B252" s="172"/>
      <c r="C252" s="172"/>
      <c r="D252" s="172"/>
      <c r="E252" s="172"/>
      <c r="F252" s="172"/>
      <c r="G252" s="172"/>
      <c r="H252" s="172"/>
      <c r="I252" s="172"/>
      <c r="J252" s="172"/>
      <c r="K252" s="172"/>
      <c r="L252" s="172"/>
      <c r="M252" s="172"/>
      <c r="N252" s="172"/>
      <c r="O252" s="172"/>
      <c r="P252" s="172"/>
      <c r="Q252" s="172"/>
      <c r="R252" s="172"/>
      <c r="S252" s="172"/>
      <c r="T252" s="172"/>
      <c r="U252" s="172"/>
      <c r="V252" s="172"/>
      <c r="W252" s="172"/>
      <c r="X252" s="172"/>
      <c r="Y252" s="172"/>
    </row>
    <row r="253" spans="1:105" ht="12" customHeight="1" x14ac:dyDescent="0.25">
      <c r="A253" s="35" t="s">
        <v>47</v>
      </c>
      <c r="B253" s="272">
        <f t="shared" ref="B253:Y253" si="60">SUM(B$254:B$261)</f>
        <v>164.58979355537576</v>
      </c>
      <c r="C253" s="272">
        <f t="shared" si="60"/>
        <v>156.15873710540217</v>
      </c>
      <c r="D253" s="272">
        <f t="shared" si="60"/>
        <v>163.14169736317507</v>
      </c>
      <c r="E253" s="272">
        <f t="shared" si="60"/>
        <v>184.54694238587976</v>
      </c>
      <c r="F253" s="272">
        <f t="shared" si="60"/>
        <v>191.68887450560428</v>
      </c>
      <c r="G253" s="272">
        <f t="shared" si="60"/>
        <v>188.07026509482932</v>
      </c>
      <c r="H253" s="272">
        <f t="shared" si="60"/>
        <v>188.70889640206263</v>
      </c>
      <c r="I253" s="272">
        <f t="shared" si="60"/>
        <v>188.76676576617652</v>
      </c>
      <c r="J253" s="272">
        <f t="shared" si="60"/>
        <v>179.80030120698476</v>
      </c>
      <c r="K253" s="272">
        <f t="shared" si="60"/>
        <v>170.31569981956912</v>
      </c>
      <c r="L253" s="272">
        <f t="shared" si="60"/>
        <v>156.85569842381369</v>
      </c>
      <c r="M253" s="272">
        <f t="shared" si="60"/>
        <v>147.68744568973571</v>
      </c>
      <c r="N253" s="272">
        <f t="shared" si="60"/>
        <v>152.01321809030645</v>
      </c>
      <c r="O253" s="272">
        <f t="shared" si="60"/>
        <v>151.80204674413989</v>
      </c>
      <c r="P253" s="272">
        <f t="shared" si="60"/>
        <v>148.00241778645372</v>
      </c>
      <c r="Q253" s="272">
        <f t="shared" si="60"/>
        <v>151.28867384709301</v>
      </c>
      <c r="R253" s="272">
        <f t="shared" si="60"/>
        <v>157.0440038617013</v>
      </c>
      <c r="S253" s="272">
        <f t="shared" si="60"/>
        <v>150.27473881347703</v>
      </c>
      <c r="T253" s="272">
        <f t="shared" si="60"/>
        <v>153.94886452719032</v>
      </c>
      <c r="U253" s="272">
        <f t="shared" si="60"/>
        <v>160.88455554288717</v>
      </c>
      <c r="V253" s="272">
        <f t="shared" si="60"/>
        <v>161.24939063092626</v>
      </c>
      <c r="W253" s="272">
        <f t="shared" si="60"/>
        <v>155.00634887876424</v>
      </c>
      <c r="X253" s="272">
        <f t="shared" si="60"/>
        <v>152.65775721700982</v>
      </c>
      <c r="Y253" s="272">
        <f t="shared" si="60"/>
        <v>152.65775721700987</v>
      </c>
      <c r="DA253" s="111"/>
    </row>
    <row r="254" spans="1:105" ht="12" customHeight="1" x14ac:dyDescent="0.25">
      <c r="A254" s="55" t="s">
        <v>91</v>
      </c>
      <c r="B254" s="273">
        <f>IF(B$116=0,0,B$116/NFM!B$15*1000)</f>
        <v>0.22344930393567072</v>
      </c>
      <c r="C254" s="273">
        <f>IF(C$116=0,0,C$116/NFM!C$15*1000)</f>
        <v>0.21200318899441517</v>
      </c>
      <c r="D254" s="273">
        <f>IF(D$116=0,0,D$116/NFM!D$15*1000)</f>
        <v>0.22148334918725043</v>
      </c>
      <c r="E254" s="273">
        <f>IF(E$116=0,0,E$116/NFM!E$15*1000)</f>
        <v>0.25054339597133413</v>
      </c>
      <c r="F254" s="273">
        <f>IF(F$116=0,0,F$116/NFM!F$15*1000)</f>
        <v>0.26023937848897727</v>
      </c>
      <c r="G254" s="273">
        <f>IF(G$116=0,0,G$116/NFM!G$15*1000)</f>
        <v>0.25532670598006302</v>
      </c>
      <c r="H254" s="273">
        <f>IF(H$116=0,0,H$116/NFM!H$15*1000)</f>
        <v>0.25619372037991334</v>
      </c>
      <c r="I254" s="273">
        <f>IF(I$116=0,0,I$116/NFM!I$15*1000)</f>
        <v>0.25627228460223234</v>
      </c>
      <c r="J254" s="273">
        <f>IF(J$116=0,0,J$116/NFM!J$15*1000)</f>
        <v>0.24409929245457174</v>
      </c>
      <c r="K254" s="273">
        <f>IF(K$116=0,0,K$116/NFM!K$15*1000)</f>
        <v>0.23122287082273785</v>
      </c>
      <c r="L254" s="273">
        <f>IF(L$116=0,0,L$116/NFM!L$15*1000)</f>
        <v>0.21294939299728136</v>
      </c>
      <c r="M254" s="273">
        <f>IF(M$116=0,0,M$116/NFM!M$15*1000)</f>
        <v>0.20050245052601193</v>
      </c>
      <c r="N254" s="273">
        <f>IF(N$116=0,0,N$116/NFM!N$15*1000)</f>
        <v>0.20637517696314575</v>
      </c>
      <c r="O254" s="273">
        <f>IF(O$116=0,0,O$116/NFM!O$15*1000)</f>
        <v>0.20608848792072965</v>
      </c>
      <c r="P254" s="273">
        <f>IF(P$116=0,0,P$116/NFM!P$15*1000)</f>
        <v>0.20093006085500953</v>
      </c>
      <c r="Q254" s="273">
        <f>IF(Q$116=0,0,Q$116/NFM!Q$15*1000)</f>
        <v>0.20539152601305349</v>
      </c>
      <c r="R254" s="273">
        <f>IF(R$116=0,0,R$116/NFM!R$15*1000)</f>
        <v>0.21320503897698972</v>
      </c>
      <c r="S254" s="273">
        <f>IF(S$116=0,0,S$116/NFM!S$15*1000)</f>
        <v>0.2040149942572283</v>
      </c>
      <c r="T254" s="273">
        <f>IF(T$116=0,0,T$116/NFM!T$15*1000)</f>
        <v>0.20900303644118912</v>
      </c>
      <c r="U254" s="273">
        <f>IF(U$116=0,0,U$116/NFM!U$15*1000)</f>
        <v>0.21841902327908214</v>
      </c>
      <c r="V254" s="273">
        <f>IF(V$116=0,0,V$116/NFM!V$15*1000)</f>
        <v>0.21891432827164878</v>
      </c>
      <c r="W254" s="273">
        <f>IF(W$116=0,0,W$116/NFM!W$15*1000)</f>
        <v>0.2104386913331274</v>
      </c>
      <c r="X254" s="273">
        <f>IF(X$116=0,0,X$116/NFM!X$15*1000)</f>
        <v>0.2072502118976001</v>
      </c>
      <c r="Y254" s="273">
        <f>IF(Y$116=0,0,Y$116/NFM!Y$15*1000)</f>
        <v>0.2072502118976306</v>
      </c>
      <c r="DA254" s="76"/>
    </row>
    <row r="255" spans="1:105" ht="12" customHeight="1" x14ac:dyDescent="0.25">
      <c r="A255" s="173" t="s">
        <v>92</v>
      </c>
      <c r="B255" s="274">
        <f>IF(B$117=0,0,B$117/NFM!B$15*1000)</f>
        <v>0.11153268281938686</v>
      </c>
      <c r="C255" s="274">
        <f>IF(C$117=0,0,C$117/NFM!C$15*1000)</f>
        <v>0.10581945890339367</v>
      </c>
      <c r="D255" s="274">
        <f>IF(D$117=0,0,D$117/NFM!D$15*1000)</f>
        <v>0.11055139443078681</v>
      </c>
      <c r="E255" s="274">
        <f>IF(E$117=0,0,E$117/NFM!E$15*1000)</f>
        <v>0.12505645183574904</v>
      </c>
      <c r="F255" s="274">
        <f>IF(F$117=0,0,F$117/NFM!F$15*1000)</f>
        <v>0.12989611310886692</v>
      </c>
      <c r="G255" s="274">
        <f>IF(G$117=0,0,G$117/NFM!G$15*1000)</f>
        <v>0.12744399741603851</v>
      </c>
      <c r="H255" s="274">
        <f>IF(H$117=0,0,H$117/NFM!H$15*1000)</f>
        <v>0.12787675974894863</v>
      </c>
      <c r="I255" s="274">
        <f>IF(I$117=0,0,I$117/NFM!I$15*1000)</f>
        <v>0.12791597436423055</v>
      </c>
      <c r="J255" s="274">
        <f>IF(J$117=0,0,J$117/NFM!J$15*1000)</f>
        <v>0.12183993631777153</v>
      </c>
      <c r="K255" s="274">
        <f>IF(K$117=0,0,K$117/NFM!K$15*1000)</f>
        <v>0.11541278785762031</v>
      </c>
      <c r="L255" s="274">
        <f>IF(L$117=0,0,L$117/NFM!L$15*1000)</f>
        <v>0.10629174800465883</v>
      </c>
      <c r="M255" s="274">
        <f>IF(M$117=0,0,M$117/NFM!M$15*1000)</f>
        <v>0.10007897015184032</v>
      </c>
      <c r="N255" s="274">
        <f>IF(N$117=0,0,N$117/NFM!N$15*1000)</f>
        <v>0.10301028800990111</v>
      </c>
      <c r="O255" s="274">
        <f>IF(O$117=0,0,O$117/NFM!O$15*1000)</f>
        <v>0.10286718978819082</v>
      </c>
      <c r="P255" s="274">
        <f>IF(P$117=0,0,P$117/NFM!P$15*1000)</f>
        <v>0.10029240794893514</v>
      </c>
      <c r="Q255" s="274">
        <f>IF(Q$117=0,0,Q$117/NFM!Q$15*1000)</f>
        <v>0.10251930760634068</v>
      </c>
      <c r="R255" s="274">
        <f>IF(R$117=0,0,R$117/NFM!R$15*1000)</f>
        <v>0.10641935136464552</v>
      </c>
      <c r="S255" s="274">
        <f>IF(S$117=0,0,S$117/NFM!S$15*1000)</f>
        <v>0.10183222433058579</v>
      </c>
      <c r="T255" s="274">
        <f>IF(T$117=0,0,T$117/NFM!T$15*1000)</f>
        <v>0.10432196010955067</v>
      </c>
      <c r="U255" s="274">
        <f>IF(U$117=0,0,U$117/NFM!U$15*1000)</f>
        <v>0.10902186409190809</v>
      </c>
      <c r="V255" s="274">
        <f>IF(V$117=0,0,V$117/NFM!V$15*1000)</f>
        <v>0.10926909106313498</v>
      </c>
      <c r="W255" s="274">
        <f>IF(W$117=0,0,W$117/NFM!W$15*1000)</f>
        <v>0.10503855415965675</v>
      </c>
      <c r="X255" s="274">
        <f>IF(X$117=0,0,X$117/NFM!X$15*1000)</f>
        <v>0.10344705371953375</v>
      </c>
      <c r="Y255" s="274">
        <f>IF(Y$117=0,0,Y$117/NFM!Y$15*1000)</f>
        <v>0.10344705371954896</v>
      </c>
      <c r="DA255" s="77"/>
    </row>
    <row r="256" spans="1:105" ht="12" customHeight="1" x14ac:dyDescent="0.25">
      <c r="A256" s="173" t="s">
        <v>93</v>
      </c>
      <c r="B256" s="274">
        <f>IF(B$118=0,0,B$118/NFM!B$15*1000)</f>
        <v>2.8352294388112793</v>
      </c>
      <c r="C256" s="274">
        <f>IF(C$118=0,0,C$118/NFM!C$15*1000)</f>
        <v>2.6899957707269575</v>
      </c>
      <c r="D256" s="274">
        <f>IF(D$118=0,0,D$118/NFM!D$15*1000)</f>
        <v>2.8102844840501007</v>
      </c>
      <c r="E256" s="274">
        <f>IF(E$118=0,0,E$118/NFM!E$15*1000)</f>
        <v>3.1790119702596211</v>
      </c>
      <c r="F256" s="274">
        <f>IF(F$118=0,0,F$118/NFM!F$15*1000)</f>
        <v>3.3020391383376908</v>
      </c>
      <c r="G256" s="274">
        <f>IF(G$118=0,0,G$118/NFM!G$15*1000)</f>
        <v>3.2397048482988109</v>
      </c>
      <c r="H256" s="274">
        <f>IF(H$118=0,0,H$118/NFM!H$15*1000)</f>
        <v>3.2507059331401207</v>
      </c>
      <c r="I256" s="274">
        <f>IF(I$118=0,0,I$118/NFM!I$15*1000)</f>
        <v>3.2517027927947875</v>
      </c>
      <c r="J256" s="274">
        <f>IF(J$118=0,0,J$118/NFM!J$15*1000)</f>
        <v>3.0972461662241257</v>
      </c>
      <c r="K256" s="274">
        <f>IF(K$118=0,0,K$118/NFM!K$15*1000)</f>
        <v>2.9338640968504319</v>
      </c>
      <c r="L256" s="274">
        <f>IF(L$118=0,0,L$118/NFM!L$15*1000)</f>
        <v>2.7020016503461668</v>
      </c>
      <c r="M256" s="274">
        <f>IF(M$118=0,0,M$118/NFM!M$15*1000)</f>
        <v>2.5440690137428628</v>
      </c>
      <c r="N256" s="274">
        <f>IF(N$118=0,0,N$118/NFM!N$15*1000)</f>
        <v>2.6185849177415639</v>
      </c>
      <c r="O256" s="274">
        <f>IF(O$118=0,0,O$118/NFM!O$15*1000)</f>
        <v>2.614947272877489</v>
      </c>
      <c r="P256" s="274">
        <f>IF(P$118=0,0,P$118/NFM!P$15*1000)</f>
        <v>2.5494947339029168</v>
      </c>
      <c r="Q256" s="274">
        <f>IF(Q$118=0,0,Q$118/NFM!Q$15*1000)</f>
        <v>2.6061038937146583</v>
      </c>
      <c r="R256" s="274">
        <f>IF(R$118=0,0,R$118/NFM!R$15*1000)</f>
        <v>2.7052454062890883</v>
      </c>
      <c r="S256" s="274">
        <f>IF(S$118=0,0,S$118/NFM!S$15*1000)</f>
        <v>2.5886378139872517</v>
      </c>
      <c r="T256" s="274">
        <f>IF(T$118=0,0,T$118/NFM!T$15*1000)</f>
        <v>2.6519284297685819</v>
      </c>
      <c r="U256" s="274">
        <f>IF(U$118=0,0,U$118/NFM!U$15*1000)</f>
        <v>2.7714028815034584</v>
      </c>
      <c r="V256" s="274">
        <f>IF(V$118=0,0,V$118/NFM!V$15*1000)</f>
        <v>2.777687543265122</v>
      </c>
      <c r="W256" s="274">
        <f>IF(W$118=0,0,W$118/NFM!W$15*1000)</f>
        <v>2.6701446915420748</v>
      </c>
      <c r="X256" s="274">
        <f>IF(X$118=0,0,X$118/NFM!X$15*1000)</f>
        <v>2.6296877708829975</v>
      </c>
      <c r="Y256" s="274">
        <f>IF(Y$118=0,0,Y$118/NFM!Y$15*1000)</f>
        <v>2.6296877708833843</v>
      </c>
      <c r="DA256" s="77"/>
    </row>
    <row r="257" spans="1:105" ht="12" customHeight="1" x14ac:dyDescent="0.25">
      <c r="A257" s="173" t="s">
        <v>94</v>
      </c>
      <c r="B257" s="274">
        <f>IF(B$119=0,0,B$119/NFM!B$15*1000)</f>
        <v>7.4483101311890232E-2</v>
      </c>
      <c r="C257" s="274">
        <f>IF(C$119=0,0,C$119/NFM!C$15*1000)</f>
        <v>7.0667729664805057E-2</v>
      </c>
      <c r="D257" s="274">
        <f>IF(D$119=0,0,D$119/NFM!D$15*1000)</f>
        <v>7.382778306241683E-2</v>
      </c>
      <c r="E257" s="274">
        <f>IF(E$119=0,0,E$119/NFM!E$15*1000)</f>
        <v>8.3514465323778E-2</v>
      </c>
      <c r="F257" s="274">
        <f>IF(F$119=0,0,F$119/NFM!F$15*1000)</f>
        <v>8.6746459496325728E-2</v>
      </c>
      <c r="G257" s="274">
        <f>IF(G$119=0,0,G$119/NFM!G$15*1000)</f>
        <v>8.5108901993354427E-2</v>
      </c>
      <c r="H257" s="274">
        <f>IF(H$119=0,0,H$119/NFM!H$15*1000)</f>
        <v>8.5397906793304446E-2</v>
      </c>
      <c r="I257" s="274">
        <f>IF(I$119=0,0,I$119/NFM!I$15*1000)</f>
        <v>8.5424094867410788E-2</v>
      </c>
      <c r="J257" s="274">
        <f>IF(J$119=0,0,J$119/NFM!J$15*1000)</f>
        <v>8.136643081819063E-2</v>
      </c>
      <c r="K257" s="274">
        <f>IF(K$119=0,0,K$119/NFM!K$15*1000)</f>
        <v>7.7074290274245977E-2</v>
      </c>
      <c r="L257" s="274">
        <f>IF(L$119=0,0,L$119/NFM!L$15*1000)</f>
        <v>7.0983130999093785E-2</v>
      </c>
      <c r="M257" s="274">
        <f>IF(M$119=0,0,M$119/NFM!M$15*1000)</f>
        <v>6.6834150175337337E-2</v>
      </c>
      <c r="N257" s="274">
        <f>IF(N$119=0,0,N$119/NFM!N$15*1000)</f>
        <v>6.8791725654381936E-2</v>
      </c>
      <c r="O257" s="274">
        <f>IF(O$119=0,0,O$119/NFM!O$15*1000)</f>
        <v>6.8696162640243197E-2</v>
      </c>
      <c r="P257" s="274">
        <f>IF(P$119=0,0,P$119/NFM!P$15*1000)</f>
        <v>6.6976686951669862E-2</v>
      </c>
      <c r="Q257" s="274">
        <f>IF(Q$119=0,0,Q$119/NFM!Q$15*1000)</f>
        <v>6.8463842004351183E-2</v>
      </c>
      <c r="R257" s="274">
        <f>IF(R$119=0,0,R$119/NFM!R$15*1000)</f>
        <v>7.1068346325663265E-2</v>
      </c>
      <c r="S257" s="274">
        <f>IF(S$119=0,0,S$119/NFM!S$15*1000)</f>
        <v>6.8004998085742799E-2</v>
      </c>
      <c r="T257" s="274">
        <f>IF(T$119=0,0,T$119/NFM!T$15*1000)</f>
        <v>6.9667678813729705E-2</v>
      </c>
      <c r="U257" s="274">
        <f>IF(U$119=0,0,U$119/NFM!U$15*1000)</f>
        <v>7.2806341093027388E-2</v>
      </c>
      <c r="V257" s="274">
        <f>IF(V$119=0,0,V$119/NFM!V$15*1000)</f>
        <v>7.2971442757216259E-2</v>
      </c>
      <c r="W257" s="274">
        <f>IF(W$119=0,0,W$119/NFM!W$15*1000)</f>
        <v>7.0146230444375804E-2</v>
      </c>
      <c r="X257" s="274">
        <f>IF(X$119=0,0,X$119/NFM!X$15*1000)</f>
        <v>6.9083403965866735E-2</v>
      </c>
      <c r="Y257" s="274">
        <f>IF(Y$119=0,0,Y$119/NFM!Y$15*1000)</f>
        <v>6.908340396587688E-2</v>
      </c>
      <c r="DA257" s="77"/>
    </row>
    <row r="258" spans="1:105" ht="12" customHeight="1" x14ac:dyDescent="0.25">
      <c r="A258" s="56" t="s">
        <v>95</v>
      </c>
      <c r="B258" s="275">
        <f>IF(B$120=0,0,B$120/NFM!B$15*1000)</f>
        <v>0.37261290821658211</v>
      </c>
      <c r="C258" s="275">
        <f>IF(C$120=0,0,C$120/NFM!C$15*1000)</f>
        <v>0.35379615309642132</v>
      </c>
      <c r="D258" s="275">
        <f>IF(D$120=0,0,D$120/NFM!D$15*1000)</f>
        <v>0.36992842910053492</v>
      </c>
      <c r="E258" s="275">
        <f>IF(E$120=0,0,E$120/NFM!E$15*1000)</f>
        <v>0.40970464343786694</v>
      </c>
      <c r="F258" s="275">
        <f>IF(F$120=0,0,F$120/NFM!F$15*1000)</f>
        <v>0.43291516974472477</v>
      </c>
      <c r="G258" s="275">
        <f>IF(G$120=0,0,G$120/NFM!G$15*1000)</f>
        <v>0.42227052257393766</v>
      </c>
      <c r="H258" s="275">
        <f>IF(H$120=0,0,H$120/NFM!H$15*1000)</f>
        <v>0.42280747580372463</v>
      </c>
      <c r="I258" s="275">
        <f>IF(I$120=0,0,I$120/NFM!I$15*1000)</f>
        <v>0.42345814962887895</v>
      </c>
      <c r="J258" s="275">
        <f>IF(J$120=0,0,J$120/NFM!J$15*1000)</f>
        <v>0.40399122808304494</v>
      </c>
      <c r="K258" s="275">
        <f>IF(K$120=0,0,K$120/NFM!K$15*1000)</f>
        <v>0.38022267401227033</v>
      </c>
      <c r="L258" s="275">
        <f>IF(L$120=0,0,L$120/NFM!L$15*1000)</f>
        <v>0.36799029235771918</v>
      </c>
      <c r="M258" s="275">
        <f>IF(M$120=0,0,M$120/NFM!M$15*1000)</f>
        <v>0.34877287654901495</v>
      </c>
      <c r="N258" s="275">
        <f>IF(N$120=0,0,N$120/NFM!N$15*1000)</f>
        <v>0.36272932985858697</v>
      </c>
      <c r="O258" s="275">
        <f>IF(O$120=0,0,O$120/NFM!O$15*1000)</f>
        <v>0.36782412793589858</v>
      </c>
      <c r="P258" s="275">
        <f>IF(P$120=0,0,P$120/NFM!P$15*1000)</f>
        <v>0.37281756670384797</v>
      </c>
      <c r="Q258" s="275">
        <f>IF(Q$120=0,0,Q$120/NFM!Q$15*1000)</f>
        <v>0.39433466275861007</v>
      </c>
      <c r="R258" s="275">
        <f>IF(R$120=0,0,R$120/NFM!R$15*1000)</f>
        <v>0.42485061130961815</v>
      </c>
      <c r="S258" s="275">
        <f>IF(S$120=0,0,S$120/NFM!S$15*1000)</f>
        <v>0.41091559326962773</v>
      </c>
      <c r="T258" s="275">
        <f>IF(T$120=0,0,T$120/NFM!T$15*1000)</f>
        <v>0.41529555294674381</v>
      </c>
      <c r="U258" s="275">
        <f>IF(U$120=0,0,U$120/NFM!U$15*1000)</f>
        <v>0.43957962165476278</v>
      </c>
      <c r="V258" s="275">
        <f>IF(V$120=0,0,V$120/NFM!V$15*1000)</f>
        <v>0.44438073766084252</v>
      </c>
      <c r="W258" s="275">
        <f>IF(W$120=0,0,W$120/NFM!W$15*1000)</f>
        <v>0.39229495475569653</v>
      </c>
      <c r="X258" s="275">
        <f>IF(X$120=0,0,X$120/NFM!X$15*1000)</f>
        <v>0.36351357361939785</v>
      </c>
      <c r="Y258" s="275">
        <f>IF(Y$120=0,0,Y$120/NFM!Y$15*1000)</f>
        <v>0.36536095872425289</v>
      </c>
      <c r="DA258" s="78"/>
    </row>
    <row r="259" spans="1:105" ht="12" customHeight="1" x14ac:dyDescent="0.25">
      <c r="A259" s="174" t="s">
        <v>602</v>
      </c>
      <c r="B259" s="276">
        <f>IF(B$126=0,0,B$126/NFM!B$15*1000)</f>
        <v>80.375819615005696</v>
      </c>
      <c r="C259" s="276">
        <f>IF(C$126=0,0,C$126/NFM!C$15*1000)</f>
        <v>76.226959835311007</v>
      </c>
      <c r="D259" s="276">
        <f>IF(D$126=0,0,D$126/NFM!D$15*1000)</f>
        <v>79.560472846661995</v>
      </c>
      <c r="E259" s="276">
        <f>IF(E$126=0,0,E$126/NFM!E$15*1000)</f>
        <v>88.363319555918281</v>
      </c>
      <c r="F259" s="276">
        <f>IF(F$126=0,0,F$126/NFM!F$15*1000)</f>
        <v>93.310121217356368</v>
      </c>
      <c r="G259" s="276">
        <f>IF(G$126=0,0,G$126/NFM!G$15*1000)</f>
        <v>91.062936246119477</v>
      </c>
      <c r="H259" s="276">
        <f>IF(H$126=0,0,H$126/NFM!H$15*1000)</f>
        <v>91.159697353370802</v>
      </c>
      <c r="I259" s="276">
        <f>IF(I$126=0,0,I$126/NFM!I$15*1000)</f>
        <v>91.313485258076298</v>
      </c>
      <c r="J259" s="276">
        <f>IF(J$126=0,0,J$126/NFM!J$15*1000)</f>
        <v>87.84773315005279</v>
      </c>
      <c r="K259" s="276">
        <f>IF(K$126=0,0,K$126/NFM!K$15*1000)</f>
        <v>83.232027058545171</v>
      </c>
      <c r="L259" s="276">
        <f>IF(L$126=0,0,L$126/NFM!L$15*1000)</f>
        <v>76.465895693425736</v>
      </c>
      <c r="M259" s="276">
        <f>IF(M$126=0,0,M$126/NFM!M$15*1000)</f>
        <v>72.095434886631665</v>
      </c>
      <c r="N259" s="276">
        <f>IF(N$126=0,0,N$126/NFM!N$15*1000)</f>
        <v>74.073090247455468</v>
      </c>
      <c r="O259" s="276">
        <f>IF(O$126=0,0,O$126/NFM!O$15*1000)</f>
        <v>73.991392775738845</v>
      </c>
      <c r="P259" s="276">
        <f>IF(P$126=0,0,P$126/NFM!P$15*1000)</f>
        <v>72.246608680740138</v>
      </c>
      <c r="Q259" s="276">
        <f>IF(Q$126=0,0,Q$126/NFM!Q$15*1000)</f>
        <v>74.017095140937428</v>
      </c>
      <c r="R259" s="276">
        <f>IF(R$126=0,0,R$126/NFM!R$15*1000)</f>
        <v>76.770803396017655</v>
      </c>
      <c r="S259" s="276">
        <f>IF(S$126=0,0,S$126/NFM!S$15*1000)</f>
        <v>73.559336077318562</v>
      </c>
      <c r="T259" s="276">
        <f>IF(T$126=0,0,T$126/NFM!T$15*1000)</f>
        <v>75.413323049716567</v>
      </c>
      <c r="U259" s="276">
        <f>IF(U$126=0,0,U$126/NFM!U$15*1000)</f>
        <v>78.755728626097991</v>
      </c>
      <c r="V259" s="276">
        <f>IF(V$126=0,0,V$126/NFM!V$15*1000)</f>
        <v>78.875708805997604</v>
      </c>
      <c r="W259" s="276">
        <f>IF(W$126=0,0,W$126/NFM!W$15*1000)</f>
        <v>75.862210512168517</v>
      </c>
      <c r="X259" s="276">
        <f>IF(X$126=0,0,X$126/NFM!X$15*1000)</f>
        <v>74.702014599596495</v>
      </c>
      <c r="Y259" s="276">
        <f>IF(Y$126=0,0,Y$126/NFM!Y$15*1000)</f>
        <v>74.81356362143373</v>
      </c>
      <c r="DA259" s="79"/>
    </row>
    <row r="260" spans="1:105" ht="12" customHeight="1" x14ac:dyDescent="0.25">
      <c r="A260" s="174" t="s">
        <v>613</v>
      </c>
      <c r="B260" s="276">
        <f>IF(B$134=0,0,B$134/NFM!B$15*1000)</f>
        <v>40.776847842695602</v>
      </c>
      <c r="C260" s="276">
        <f>IF(C$134=0,0,C$134/NFM!C$15*1000)</f>
        <v>38.673941088489222</v>
      </c>
      <c r="D260" s="276">
        <f>IF(D$134=0,0,D$134/NFM!D$15*1000)</f>
        <v>40.425880250525452</v>
      </c>
      <c r="E260" s="276">
        <f>IF(E$134=0,0,E$134/NFM!E$15*1000)</f>
        <v>44.8769604891231</v>
      </c>
      <c r="F260" s="276">
        <f>IF(F$134=0,0,F$134/NFM!F$15*1000)</f>
        <v>47.397865396365646</v>
      </c>
      <c r="G260" s="276">
        <f>IF(G$134=0,0,G$134/NFM!G$15*1000)</f>
        <v>46.267420235434606</v>
      </c>
      <c r="H260" s="276">
        <f>IF(H$134=0,0,H$134/NFM!H$15*1000)</f>
        <v>46.312076362497571</v>
      </c>
      <c r="I260" s="276">
        <f>IF(I$134=0,0,I$134/NFM!I$15*1000)</f>
        <v>46.37141082037008</v>
      </c>
      <c r="J260" s="276">
        <f>IF(J$134=0,0,J$134/NFM!J$15*1000)</f>
        <v>44.232910901826784</v>
      </c>
      <c r="K260" s="276">
        <f>IF(K$134=0,0,K$134/NFM!K$15*1000)</f>
        <v>41.634087712439978</v>
      </c>
      <c r="L260" s="276">
        <f>IF(L$134=0,0,L$134/NFM!L$15*1000)</f>
        <v>39.11521531558239</v>
      </c>
      <c r="M260" s="276">
        <f>IF(M$134=0,0,M$134/NFM!M$15*1000)</f>
        <v>36.942767878218739</v>
      </c>
      <c r="N260" s="276">
        <f>IF(N$134=0,0,N$134/NFM!N$15*1000)</f>
        <v>37.911082707710527</v>
      </c>
      <c r="O260" s="276">
        <f>IF(O$134=0,0,O$134/NFM!O$15*1000)</f>
        <v>37.914284761559578</v>
      </c>
      <c r="P260" s="276">
        <f>IF(P$134=0,0,P$134/NFM!P$15*1000)</f>
        <v>37.020231567754699</v>
      </c>
      <c r="Q260" s="276">
        <f>IF(Q$134=0,0,Q$134/NFM!Q$15*1000)</f>
        <v>37.92745503389299</v>
      </c>
      <c r="R260" s="276">
        <f>IF(R$134=0,0,R$134/NFM!R$15*1000)</f>
        <v>39.33849589981925</v>
      </c>
      <c r="S260" s="276">
        <f>IF(S$134=0,0,S$134/NFM!S$15*1000)</f>
        <v>37.692892514670888</v>
      </c>
      <c r="T260" s="276">
        <f>IF(T$134=0,0,T$134/NFM!T$15*1000)</f>
        <v>38.642902879102991</v>
      </c>
      <c r="U260" s="276">
        <f>IF(U$134=0,0,U$134/NFM!U$15*1000)</f>
        <v>40.355600965428266</v>
      </c>
      <c r="V260" s="276">
        <f>IF(V$134=0,0,V$134/NFM!V$15*1000)</f>
        <v>40.417080585365227</v>
      </c>
      <c r="W260" s="276">
        <f>IF(W$134=0,0,W$134/NFM!W$15*1000)</f>
        <v>38.872919458583802</v>
      </c>
      <c r="X260" s="276">
        <f>IF(X$134=0,0,X$134/NFM!X$15*1000)</f>
        <v>38.278417901601678</v>
      </c>
      <c r="Y260" s="276">
        <f>IF(Y$134=0,0,Y$134/NFM!Y$15*1000)</f>
        <v>38.335577271362823</v>
      </c>
      <c r="DA260" s="79"/>
    </row>
    <row r="261" spans="1:105" ht="12" customHeight="1" x14ac:dyDescent="0.25">
      <c r="A261" s="41" t="s">
        <v>623</v>
      </c>
      <c r="B261" s="277">
        <f>IF(B$141=0,0,B$141/NFM!B$15*1000)</f>
        <v>39.81981866257965</v>
      </c>
      <c r="C261" s="277">
        <f>IF(C$141=0,0,C$141/NFM!C$15*1000)</f>
        <v>37.825553880215942</v>
      </c>
      <c r="D261" s="277">
        <f>IF(D$141=0,0,D$141/NFM!D$15*1000)</f>
        <v>39.569268826156545</v>
      </c>
      <c r="E261" s="277">
        <f>IF(E$141=0,0,E$141/NFM!E$15*1000)</f>
        <v>47.258831414010025</v>
      </c>
      <c r="F261" s="277">
        <f>IF(F$141=0,0,F$141/NFM!F$15*1000)</f>
        <v>46.769051632705697</v>
      </c>
      <c r="G261" s="277">
        <f>IF(G$141=0,0,G$141/NFM!G$15*1000)</f>
        <v>46.610053637013024</v>
      </c>
      <c r="H261" s="277">
        <f>IF(H$141=0,0,H$141/NFM!H$15*1000)</f>
        <v>47.094140890328234</v>
      </c>
      <c r="I261" s="277">
        <f>IF(I$141=0,0,I$141/NFM!I$15*1000)</f>
        <v>46.937096391472615</v>
      </c>
      <c r="J261" s="277">
        <f>IF(J$141=0,0,J$141/NFM!J$15*1000)</f>
        <v>43.771114101207473</v>
      </c>
      <c r="K261" s="277">
        <f>IF(K$141=0,0,K$141/NFM!K$15*1000)</f>
        <v>41.711788328766666</v>
      </c>
      <c r="L261" s="277">
        <f>IF(L$141=0,0,L$141/NFM!L$15*1000)</f>
        <v>37.814371200100638</v>
      </c>
      <c r="M261" s="277">
        <f>IF(M$141=0,0,M$141/NFM!M$15*1000)</f>
        <v>35.388985463740227</v>
      </c>
      <c r="N261" s="277">
        <f>IF(N$141=0,0,N$141/NFM!N$15*1000)</f>
        <v>36.669553696912878</v>
      </c>
      <c r="O261" s="277">
        <f>IF(O$141=0,0,O$141/NFM!O$15*1000)</f>
        <v>36.535945965678906</v>
      </c>
      <c r="P261" s="277">
        <f>IF(P$141=0,0,P$141/NFM!P$15*1000)</f>
        <v>35.445066081596515</v>
      </c>
      <c r="Q261" s="277">
        <f>IF(Q$141=0,0,Q$141/NFM!Q$15*1000)</f>
        <v>35.967310440165583</v>
      </c>
      <c r="R261" s="277">
        <f>IF(R$141=0,0,R$141/NFM!R$15*1000)</f>
        <v>37.413915811598393</v>
      </c>
      <c r="S261" s="277">
        <f>IF(S$141=0,0,S$141/NFM!S$15*1000)</f>
        <v>35.649104597557141</v>
      </c>
      <c r="T261" s="277">
        <f>IF(T$141=0,0,T$141/NFM!T$15*1000)</f>
        <v>36.442421940290984</v>
      </c>
      <c r="U261" s="277">
        <f>IF(U$141=0,0,U$141/NFM!U$15*1000)</f>
        <v>38.161996219738676</v>
      </c>
      <c r="V261" s="277">
        <f>IF(V$141=0,0,V$141/NFM!V$15*1000)</f>
        <v>38.333378096545459</v>
      </c>
      <c r="W261" s="277">
        <f>IF(W$141=0,0,W$141/NFM!W$15*1000)</f>
        <v>36.823155785777018</v>
      </c>
      <c r="X261" s="277">
        <f>IF(X$141=0,0,X$141/NFM!X$15*1000)</f>
        <v>36.30434270172627</v>
      </c>
      <c r="Y261" s="277">
        <f>IF(Y$141=0,0,Y$141/NFM!Y$15*1000)</f>
        <v>36.133786925022619</v>
      </c>
      <c r="DA261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4" tint="0.79998168889431442"/>
    <pageSetUpPr fitToPage="1"/>
  </sheetPr>
  <dimension ref="A1:DA26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 / useful energy demand"</f>
        <v>BE: Non-ferrous metals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58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</row>
    <row r="3" spans="1:105" ht="15" customHeight="1" x14ac:dyDescent="0.25">
      <c r="A3" s="32" t="s">
        <v>253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DA3" s="88"/>
    </row>
    <row r="4" spans="1:105" ht="12" customHeight="1" x14ac:dyDescent="0.25">
      <c r="A4" s="58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</row>
    <row r="5" spans="1:105" ht="15" customHeight="1" x14ac:dyDescent="0.25">
      <c r="A5" s="34" t="s">
        <v>45</v>
      </c>
      <c r="B5" s="223">
        <v>0</v>
      </c>
      <c r="C5" s="223">
        <v>0</v>
      </c>
      <c r="D5" s="223">
        <v>0</v>
      </c>
      <c r="E5" s="223">
        <v>0</v>
      </c>
      <c r="F5" s="223">
        <v>0</v>
      </c>
      <c r="G5" s="223">
        <v>0</v>
      </c>
      <c r="H5" s="223">
        <v>0</v>
      </c>
      <c r="I5" s="223">
        <v>0</v>
      </c>
      <c r="J5" s="223">
        <v>0</v>
      </c>
      <c r="K5" s="223">
        <v>0</v>
      </c>
      <c r="L5" s="223">
        <v>0</v>
      </c>
      <c r="M5" s="223">
        <v>0</v>
      </c>
      <c r="N5" s="223">
        <v>0</v>
      </c>
      <c r="O5" s="223">
        <v>0</v>
      </c>
      <c r="P5" s="223">
        <v>0</v>
      </c>
      <c r="Q5" s="223">
        <v>0</v>
      </c>
      <c r="R5" s="223">
        <v>0</v>
      </c>
      <c r="S5" s="223">
        <v>0</v>
      </c>
      <c r="T5" s="223">
        <v>0</v>
      </c>
      <c r="U5" s="223">
        <v>0</v>
      </c>
      <c r="V5" s="223">
        <v>0</v>
      </c>
      <c r="W5" s="223">
        <v>0</v>
      </c>
      <c r="X5" s="223">
        <v>0</v>
      </c>
      <c r="Y5" s="223">
        <v>0</v>
      </c>
      <c r="DA5" s="89" t="s">
        <v>643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644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645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646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647</v>
      </c>
    </row>
    <row r="10" spans="1:105" ht="12" customHeight="1" x14ac:dyDescent="0.25">
      <c r="A10" s="56" t="s">
        <v>95</v>
      </c>
      <c r="B10" s="260">
        <v>0</v>
      </c>
      <c r="C10" s="260">
        <v>0</v>
      </c>
      <c r="D10" s="260">
        <v>0</v>
      </c>
      <c r="E10" s="260">
        <v>0</v>
      </c>
      <c r="F10" s="260">
        <v>0</v>
      </c>
      <c r="G10" s="260">
        <v>0</v>
      </c>
      <c r="H10" s="260">
        <v>0</v>
      </c>
      <c r="I10" s="260">
        <v>0</v>
      </c>
      <c r="J10" s="260">
        <v>0</v>
      </c>
      <c r="K10" s="260">
        <v>0</v>
      </c>
      <c r="L10" s="260">
        <v>0</v>
      </c>
      <c r="M10" s="260">
        <v>0</v>
      </c>
      <c r="N10" s="260">
        <v>0</v>
      </c>
      <c r="O10" s="260">
        <v>0</v>
      </c>
      <c r="P10" s="260">
        <v>0</v>
      </c>
      <c r="Q10" s="260">
        <v>0</v>
      </c>
      <c r="R10" s="260">
        <v>0</v>
      </c>
      <c r="S10" s="260">
        <v>0</v>
      </c>
      <c r="T10" s="260">
        <v>0</v>
      </c>
      <c r="U10" s="260">
        <v>0</v>
      </c>
      <c r="V10" s="260">
        <v>0</v>
      </c>
      <c r="W10" s="260">
        <v>0</v>
      </c>
      <c r="X10" s="260">
        <v>0</v>
      </c>
      <c r="Y10" s="260">
        <v>0</v>
      </c>
      <c r="DA10" s="68" t="s">
        <v>648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0</v>
      </c>
      <c r="DA11" s="69" t="s">
        <v>649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0</v>
      </c>
      <c r="K12" s="226">
        <v>0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0</v>
      </c>
      <c r="X12" s="226">
        <v>0</v>
      </c>
      <c r="Y12" s="226">
        <v>0</v>
      </c>
      <c r="DA12" s="69" t="s">
        <v>650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651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652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653</v>
      </c>
    </row>
    <row r="16" spans="1:105" ht="12" customHeight="1" x14ac:dyDescent="0.25">
      <c r="A16" s="57" t="s">
        <v>485</v>
      </c>
      <c r="B16" s="294">
        <v>0</v>
      </c>
      <c r="C16" s="294">
        <v>0</v>
      </c>
      <c r="D16" s="294">
        <v>0</v>
      </c>
      <c r="E16" s="294">
        <v>0</v>
      </c>
      <c r="F16" s="294">
        <v>0</v>
      </c>
      <c r="G16" s="294">
        <v>0</v>
      </c>
      <c r="H16" s="294">
        <v>0</v>
      </c>
      <c r="I16" s="294">
        <v>0</v>
      </c>
      <c r="J16" s="294">
        <v>0</v>
      </c>
      <c r="K16" s="294">
        <v>0</v>
      </c>
      <c r="L16" s="294">
        <v>0</v>
      </c>
      <c r="M16" s="294">
        <v>0</v>
      </c>
      <c r="N16" s="294">
        <v>0</v>
      </c>
      <c r="O16" s="294">
        <v>0</v>
      </c>
      <c r="P16" s="294">
        <v>0</v>
      </c>
      <c r="Q16" s="294">
        <v>0</v>
      </c>
      <c r="R16" s="294">
        <v>0</v>
      </c>
      <c r="S16" s="294">
        <v>0</v>
      </c>
      <c r="T16" s="294">
        <v>0</v>
      </c>
      <c r="U16" s="294">
        <v>0</v>
      </c>
      <c r="V16" s="294">
        <v>0</v>
      </c>
      <c r="W16" s="294">
        <v>0</v>
      </c>
      <c r="X16" s="294">
        <v>0</v>
      </c>
      <c r="Y16" s="294">
        <v>0</v>
      </c>
      <c r="DA16" s="70" t="s">
        <v>654</v>
      </c>
    </row>
    <row r="17" spans="1:105" ht="12" customHeight="1" x14ac:dyDescent="0.25">
      <c r="A17" s="46" t="s">
        <v>28</v>
      </c>
      <c r="B17" s="229">
        <v>0</v>
      </c>
      <c r="C17" s="229">
        <v>0</v>
      </c>
      <c r="D17" s="229">
        <v>0</v>
      </c>
      <c r="E17" s="229">
        <v>0</v>
      </c>
      <c r="F17" s="229">
        <v>0</v>
      </c>
      <c r="G17" s="229">
        <v>0</v>
      </c>
      <c r="H17" s="229">
        <v>0</v>
      </c>
      <c r="I17" s="229">
        <v>0</v>
      </c>
      <c r="J17" s="229">
        <v>0</v>
      </c>
      <c r="K17" s="229">
        <v>0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655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656</v>
      </c>
    </row>
    <row r="19" spans="1:105" ht="12" customHeight="1" x14ac:dyDescent="0.25">
      <c r="A19" s="46" t="s">
        <v>31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0</v>
      </c>
      <c r="T19" s="229">
        <v>0</v>
      </c>
      <c r="U19" s="229">
        <v>0</v>
      </c>
      <c r="V19" s="229">
        <v>0</v>
      </c>
      <c r="W19" s="229">
        <v>0</v>
      </c>
      <c r="X19" s="229">
        <v>0</v>
      </c>
      <c r="Y19" s="229">
        <v>0</v>
      </c>
      <c r="DA19" s="73" t="s">
        <v>657</v>
      </c>
    </row>
    <row r="20" spans="1:105" ht="12" customHeight="1" x14ac:dyDescent="0.25">
      <c r="A20" s="46" t="s">
        <v>159</v>
      </c>
      <c r="B20" s="229">
        <v>0</v>
      </c>
      <c r="C20" s="229">
        <v>0</v>
      </c>
      <c r="D20" s="229">
        <v>0</v>
      </c>
      <c r="E20" s="229">
        <v>0</v>
      </c>
      <c r="F20" s="229">
        <v>0</v>
      </c>
      <c r="G20" s="229">
        <v>0</v>
      </c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0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0</v>
      </c>
      <c r="T20" s="229">
        <v>0</v>
      </c>
      <c r="U20" s="229">
        <v>0</v>
      </c>
      <c r="V20" s="229">
        <v>0</v>
      </c>
      <c r="W20" s="229">
        <v>0</v>
      </c>
      <c r="X20" s="229">
        <v>0</v>
      </c>
      <c r="Y20" s="229">
        <v>0</v>
      </c>
      <c r="DA20" s="73" t="s">
        <v>658</v>
      </c>
    </row>
    <row r="21" spans="1:105" ht="12" customHeight="1" x14ac:dyDescent="0.25">
      <c r="A21" s="46" t="s">
        <v>32</v>
      </c>
      <c r="B21" s="229">
        <v>0</v>
      </c>
      <c r="C21" s="229">
        <v>0</v>
      </c>
      <c r="D21" s="229">
        <v>0</v>
      </c>
      <c r="E21" s="229">
        <v>0</v>
      </c>
      <c r="F21" s="229">
        <v>0</v>
      </c>
      <c r="G21" s="229">
        <v>0</v>
      </c>
      <c r="H21" s="229">
        <v>0</v>
      </c>
      <c r="I21" s="229">
        <v>0</v>
      </c>
      <c r="J21" s="229">
        <v>0</v>
      </c>
      <c r="K21" s="229">
        <v>0</v>
      </c>
      <c r="L21" s="229">
        <v>0</v>
      </c>
      <c r="M21" s="229">
        <v>0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0</v>
      </c>
      <c r="T21" s="229">
        <v>0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 t="s">
        <v>659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660</v>
      </c>
    </row>
    <row r="23" spans="1:105" ht="12" customHeight="1" x14ac:dyDescent="0.25">
      <c r="A23" s="46" t="s">
        <v>35</v>
      </c>
      <c r="B23" s="229">
        <v>0</v>
      </c>
      <c r="C23" s="229">
        <v>0</v>
      </c>
      <c r="D23" s="229">
        <v>0</v>
      </c>
      <c r="E23" s="229">
        <v>0</v>
      </c>
      <c r="F23" s="229">
        <v>0</v>
      </c>
      <c r="G23" s="229">
        <v>0</v>
      </c>
      <c r="H23" s="229">
        <v>0</v>
      </c>
      <c r="I23" s="229">
        <v>0</v>
      </c>
      <c r="J23" s="229">
        <v>0</v>
      </c>
      <c r="K23" s="229">
        <v>0</v>
      </c>
      <c r="L23" s="229">
        <v>0</v>
      </c>
      <c r="M23" s="229">
        <v>0</v>
      </c>
      <c r="N23" s="229">
        <v>0</v>
      </c>
      <c r="O23" s="229">
        <v>0</v>
      </c>
      <c r="P23" s="229">
        <v>0</v>
      </c>
      <c r="Q23" s="229">
        <v>0</v>
      </c>
      <c r="R23" s="229">
        <v>0</v>
      </c>
      <c r="S23" s="229">
        <v>0</v>
      </c>
      <c r="T23" s="229">
        <v>0</v>
      </c>
      <c r="U23" s="229">
        <v>0</v>
      </c>
      <c r="V23" s="229">
        <v>0</v>
      </c>
      <c r="W23" s="229">
        <v>0</v>
      </c>
      <c r="X23" s="229">
        <v>0</v>
      </c>
      <c r="Y23" s="229">
        <v>0</v>
      </c>
      <c r="DA23" s="73" t="s">
        <v>661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662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DA25" s="73" t="s">
        <v>663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664</v>
      </c>
    </row>
    <row r="27" spans="1:105" ht="12" customHeight="1" x14ac:dyDescent="0.25">
      <c r="A27" s="57" t="s">
        <v>497</v>
      </c>
      <c r="B27" s="261">
        <v>0</v>
      </c>
      <c r="C27" s="261">
        <v>0</v>
      </c>
      <c r="D27" s="261">
        <v>0</v>
      </c>
      <c r="E27" s="261">
        <v>0</v>
      </c>
      <c r="F27" s="261">
        <v>0</v>
      </c>
      <c r="G27" s="261">
        <v>0</v>
      </c>
      <c r="H27" s="261">
        <v>0</v>
      </c>
      <c r="I27" s="261">
        <v>0</v>
      </c>
      <c r="J27" s="261">
        <v>0</v>
      </c>
      <c r="K27" s="261">
        <v>0</v>
      </c>
      <c r="L27" s="261">
        <v>0</v>
      </c>
      <c r="M27" s="261">
        <v>0</v>
      </c>
      <c r="N27" s="261">
        <v>0</v>
      </c>
      <c r="O27" s="261">
        <v>0</v>
      </c>
      <c r="P27" s="261">
        <v>0</v>
      </c>
      <c r="Q27" s="261">
        <v>0</v>
      </c>
      <c r="R27" s="261">
        <v>0</v>
      </c>
      <c r="S27" s="261">
        <v>0</v>
      </c>
      <c r="T27" s="261">
        <v>0</v>
      </c>
      <c r="U27" s="261">
        <v>0</v>
      </c>
      <c r="V27" s="261">
        <v>0</v>
      </c>
      <c r="W27" s="261">
        <v>0</v>
      </c>
      <c r="X27" s="261">
        <v>0</v>
      </c>
      <c r="Y27" s="261">
        <v>0</v>
      </c>
      <c r="DA27" s="70" t="s">
        <v>665</v>
      </c>
    </row>
    <row r="28" spans="1:105" ht="12" customHeight="1" x14ac:dyDescent="0.25">
      <c r="A28" s="18" t="s">
        <v>31</v>
      </c>
      <c r="B28" s="295">
        <v>0</v>
      </c>
      <c r="C28" s="295">
        <v>0</v>
      </c>
      <c r="D28" s="295">
        <v>0</v>
      </c>
      <c r="E28" s="295">
        <v>0</v>
      </c>
      <c r="F28" s="295">
        <v>0</v>
      </c>
      <c r="G28" s="295">
        <v>0</v>
      </c>
      <c r="H28" s="295">
        <v>0</v>
      </c>
      <c r="I28" s="295">
        <v>0</v>
      </c>
      <c r="J28" s="295">
        <v>0</v>
      </c>
      <c r="K28" s="295">
        <v>0</v>
      </c>
      <c r="L28" s="295">
        <v>0</v>
      </c>
      <c r="M28" s="295">
        <v>0</v>
      </c>
      <c r="N28" s="295">
        <v>0</v>
      </c>
      <c r="O28" s="295">
        <v>0</v>
      </c>
      <c r="P28" s="295">
        <v>0</v>
      </c>
      <c r="Q28" s="295">
        <v>0</v>
      </c>
      <c r="R28" s="295">
        <v>0</v>
      </c>
      <c r="S28" s="295">
        <v>0</v>
      </c>
      <c r="T28" s="295">
        <v>0</v>
      </c>
      <c r="U28" s="295">
        <v>0</v>
      </c>
      <c r="V28" s="295">
        <v>0</v>
      </c>
      <c r="W28" s="295">
        <v>0</v>
      </c>
      <c r="X28" s="295">
        <v>0</v>
      </c>
      <c r="Y28" s="295">
        <v>0</v>
      </c>
      <c r="DA28" s="122" t="s">
        <v>666</v>
      </c>
    </row>
    <row r="29" spans="1:105" ht="12" customHeight="1" x14ac:dyDescent="0.25">
      <c r="A29" s="18" t="s">
        <v>159</v>
      </c>
      <c r="B29" s="295">
        <v>0</v>
      </c>
      <c r="C29" s="295">
        <v>0</v>
      </c>
      <c r="D29" s="295">
        <v>0</v>
      </c>
      <c r="E29" s="295">
        <v>0</v>
      </c>
      <c r="F29" s="295">
        <v>0</v>
      </c>
      <c r="G29" s="295">
        <v>0</v>
      </c>
      <c r="H29" s="295">
        <v>0</v>
      </c>
      <c r="I29" s="295">
        <v>0</v>
      </c>
      <c r="J29" s="295">
        <v>0</v>
      </c>
      <c r="K29" s="295">
        <v>0</v>
      </c>
      <c r="L29" s="295">
        <v>0</v>
      </c>
      <c r="M29" s="295">
        <v>0</v>
      </c>
      <c r="N29" s="295">
        <v>0</v>
      </c>
      <c r="O29" s="295">
        <v>0</v>
      </c>
      <c r="P29" s="295">
        <v>0</v>
      </c>
      <c r="Q29" s="295">
        <v>0</v>
      </c>
      <c r="R29" s="295">
        <v>0</v>
      </c>
      <c r="S29" s="295">
        <v>0</v>
      </c>
      <c r="T29" s="295">
        <v>0</v>
      </c>
      <c r="U29" s="295">
        <v>0</v>
      </c>
      <c r="V29" s="295">
        <v>0</v>
      </c>
      <c r="W29" s="295">
        <v>0</v>
      </c>
      <c r="X29" s="295">
        <v>0</v>
      </c>
      <c r="Y29" s="295">
        <v>0</v>
      </c>
      <c r="DA29" s="122" t="s">
        <v>667</v>
      </c>
    </row>
    <row r="30" spans="1:105" ht="12" customHeight="1" x14ac:dyDescent="0.25">
      <c r="A30" s="18" t="s">
        <v>32</v>
      </c>
      <c r="B30" s="295">
        <v>0</v>
      </c>
      <c r="C30" s="295">
        <v>0</v>
      </c>
      <c r="D30" s="295">
        <v>0</v>
      </c>
      <c r="E30" s="295">
        <v>0</v>
      </c>
      <c r="F30" s="295">
        <v>0</v>
      </c>
      <c r="G30" s="295">
        <v>0</v>
      </c>
      <c r="H30" s="295">
        <v>0</v>
      </c>
      <c r="I30" s="295">
        <v>0</v>
      </c>
      <c r="J30" s="295">
        <v>0</v>
      </c>
      <c r="K30" s="295">
        <v>0</v>
      </c>
      <c r="L30" s="295">
        <v>0</v>
      </c>
      <c r="M30" s="295">
        <v>0</v>
      </c>
      <c r="N30" s="295">
        <v>0</v>
      </c>
      <c r="O30" s="295">
        <v>0</v>
      </c>
      <c r="P30" s="295">
        <v>0</v>
      </c>
      <c r="Q30" s="295">
        <v>0</v>
      </c>
      <c r="R30" s="295">
        <v>0</v>
      </c>
      <c r="S30" s="295">
        <v>0</v>
      </c>
      <c r="T30" s="295">
        <v>0</v>
      </c>
      <c r="U30" s="295">
        <v>0</v>
      </c>
      <c r="V30" s="295">
        <v>0</v>
      </c>
      <c r="W30" s="295">
        <v>0</v>
      </c>
      <c r="X30" s="295">
        <v>0</v>
      </c>
      <c r="Y30" s="295">
        <v>0</v>
      </c>
      <c r="DA30" s="122" t="s">
        <v>668</v>
      </c>
    </row>
    <row r="31" spans="1:105" ht="12" customHeight="1" x14ac:dyDescent="0.25">
      <c r="A31" s="18" t="s">
        <v>35</v>
      </c>
      <c r="B31" s="295">
        <v>0</v>
      </c>
      <c r="C31" s="295">
        <v>0</v>
      </c>
      <c r="D31" s="295">
        <v>0</v>
      </c>
      <c r="E31" s="295">
        <v>0</v>
      </c>
      <c r="F31" s="295">
        <v>0</v>
      </c>
      <c r="G31" s="295">
        <v>0</v>
      </c>
      <c r="H31" s="295">
        <v>0</v>
      </c>
      <c r="I31" s="295">
        <v>0</v>
      </c>
      <c r="J31" s="295">
        <v>0</v>
      </c>
      <c r="K31" s="295">
        <v>0</v>
      </c>
      <c r="L31" s="295">
        <v>0</v>
      </c>
      <c r="M31" s="295">
        <v>0</v>
      </c>
      <c r="N31" s="295">
        <v>0</v>
      </c>
      <c r="O31" s="295">
        <v>0</v>
      </c>
      <c r="P31" s="295">
        <v>0</v>
      </c>
      <c r="Q31" s="295">
        <v>0</v>
      </c>
      <c r="R31" s="295">
        <v>0</v>
      </c>
      <c r="S31" s="295">
        <v>0</v>
      </c>
      <c r="T31" s="295">
        <v>0</v>
      </c>
      <c r="U31" s="295">
        <v>0</v>
      </c>
      <c r="V31" s="295">
        <v>0</v>
      </c>
      <c r="W31" s="295">
        <v>0</v>
      </c>
      <c r="X31" s="295">
        <v>0</v>
      </c>
      <c r="Y31" s="295">
        <v>0</v>
      </c>
      <c r="DA31" s="122" t="s">
        <v>669</v>
      </c>
    </row>
    <row r="32" spans="1:105" ht="12" customHeight="1" x14ac:dyDescent="0.25">
      <c r="A32" s="47" t="s">
        <v>40</v>
      </c>
      <c r="B32" s="296">
        <v>0</v>
      </c>
      <c r="C32" s="296">
        <v>0</v>
      </c>
      <c r="D32" s="296">
        <v>0</v>
      </c>
      <c r="E32" s="296">
        <v>0</v>
      </c>
      <c r="F32" s="296">
        <v>0</v>
      </c>
      <c r="G32" s="296">
        <v>0</v>
      </c>
      <c r="H32" s="296">
        <v>0</v>
      </c>
      <c r="I32" s="296">
        <v>0</v>
      </c>
      <c r="J32" s="296">
        <v>0</v>
      </c>
      <c r="K32" s="296">
        <v>0</v>
      </c>
      <c r="L32" s="296">
        <v>0</v>
      </c>
      <c r="M32" s="296">
        <v>0</v>
      </c>
      <c r="N32" s="296">
        <v>0</v>
      </c>
      <c r="O32" s="296">
        <v>0</v>
      </c>
      <c r="P32" s="296">
        <v>0</v>
      </c>
      <c r="Q32" s="296">
        <v>0</v>
      </c>
      <c r="R32" s="296">
        <v>0</v>
      </c>
      <c r="S32" s="296">
        <v>0</v>
      </c>
      <c r="T32" s="296">
        <v>0</v>
      </c>
      <c r="U32" s="296">
        <v>0</v>
      </c>
      <c r="V32" s="296">
        <v>0</v>
      </c>
      <c r="W32" s="296">
        <v>0</v>
      </c>
      <c r="X32" s="296">
        <v>0</v>
      </c>
      <c r="Y32" s="296">
        <v>0</v>
      </c>
      <c r="DA32" s="123" t="s">
        <v>670</v>
      </c>
    </row>
    <row r="33" spans="1:105" ht="12" customHeight="1" x14ac:dyDescent="0.25">
      <c r="A33" s="128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X33" s="129"/>
      <c r="Y33" s="129"/>
      <c r="DA33" s="124"/>
    </row>
    <row r="34" spans="1:105" ht="15" customHeight="1" x14ac:dyDescent="0.25">
      <c r="A34" s="34" t="s">
        <v>46</v>
      </c>
      <c r="B34" s="223">
        <v>0</v>
      </c>
      <c r="C34" s="223">
        <v>0</v>
      </c>
      <c r="D34" s="223">
        <v>0</v>
      </c>
      <c r="E34" s="223">
        <v>0</v>
      </c>
      <c r="F34" s="223">
        <v>0</v>
      </c>
      <c r="G34" s="223">
        <v>0</v>
      </c>
      <c r="H34" s="223">
        <v>0</v>
      </c>
      <c r="I34" s="223">
        <v>0</v>
      </c>
      <c r="J34" s="223">
        <v>0</v>
      </c>
      <c r="K34" s="223">
        <v>0</v>
      </c>
      <c r="L34" s="223">
        <v>0</v>
      </c>
      <c r="M34" s="223">
        <v>0</v>
      </c>
      <c r="N34" s="223">
        <v>0</v>
      </c>
      <c r="O34" s="223">
        <v>0</v>
      </c>
      <c r="P34" s="223">
        <v>0</v>
      </c>
      <c r="Q34" s="223">
        <v>0</v>
      </c>
      <c r="R34" s="223">
        <v>0</v>
      </c>
      <c r="S34" s="223">
        <v>0</v>
      </c>
      <c r="T34" s="223">
        <v>0</v>
      </c>
      <c r="U34" s="223">
        <v>0</v>
      </c>
      <c r="V34" s="223">
        <v>0</v>
      </c>
      <c r="W34" s="223">
        <v>0</v>
      </c>
      <c r="X34" s="223">
        <v>0</v>
      </c>
      <c r="Y34" s="223">
        <v>0</v>
      </c>
      <c r="DA34" s="89" t="s">
        <v>671</v>
      </c>
    </row>
    <row r="35" spans="1:105" ht="12" customHeight="1" x14ac:dyDescent="0.25">
      <c r="A35" s="55" t="s">
        <v>91</v>
      </c>
      <c r="B35" s="259">
        <v>0</v>
      </c>
      <c r="C35" s="259">
        <v>0</v>
      </c>
      <c r="D35" s="259">
        <v>0</v>
      </c>
      <c r="E35" s="259">
        <v>0</v>
      </c>
      <c r="F35" s="259">
        <v>0</v>
      </c>
      <c r="G35" s="259">
        <v>0</v>
      </c>
      <c r="H35" s="259">
        <v>0</v>
      </c>
      <c r="I35" s="259">
        <v>0</v>
      </c>
      <c r="J35" s="259">
        <v>0</v>
      </c>
      <c r="K35" s="259">
        <v>0</v>
      </c>
      <c r="L35" s="259">
        <v>0</v>
      </c>
      <c r="M35" s="259">
        <v>0</v>
      </c>
      <c r="N35" s="259">
        <v>0</v>
      </c>
      <c r="O35" s="259">
        <v>0</v>
      </c>
      <c r="P35" s="259">
        <v>0</v>
      </c>
      <c r="Q35" s="259">
        <v>0</v>
      </c>
      <c r="R35" s="259">
        <v>0</v>
      </c>
      <c r="S35" s="259">
        <v>0</v>
      </c>
      <c r="T35" s="259">
        <v>0</v>
      </c>
      <c r="U35" s="259">
        <v>0</v>
      </c>
      <c r="V35" s="259">
        <v>0</v>
      </c>
      <c r="W35" s="259">
        <v>0</v>
      </c>
      <c r="X35" s="259">
        <v>0</v>
      </c>
      <c r="Y35" s="259">
        <v>0</v>
      </c>
      <c r="DA35" s="67" t="s">
        <v>672</v>
      </c>
    </row>
    <row r="36" spans="1:105" ht="12" customHeight="1" x14ac:dyDescent="0.25">
      <c r="A36" s="173" t="s">
        <v>92</v>
      </c>
      <c r="B36" s="224">
        <v>0</v>
      </c>
      <c r="C36" s="224">
        <v>0</v>
      </c>
      <c r="D36" s="224">
        <v>0</v>
      </c>
      <c r="E36" s="224">
        <v>0</v>
      </c>
      <c r="F36" s="224">
        <v>0</v>
      </c>
      <c r="G36" s="224">
        <v>0</v>
      </c>
      <c r="H36" s="224">
        <v>0</v>
      </c>
      <c r="I36" s="224">
        <v>0</v>
      </c>
      <c r="J36" s="224">
        <v>0</v>
      </c>
      <c r="K36" s="224">
        <v>0</v>
      </c>
      <c r="L36" s="224">
        <v>0</v>
      </c>
      <c r="M36" s="224">
        <v>0</v>
      </c>
      <c r="N36" s="224">
        <v>0</v>
      </c>
      <c r="O36" s="224">
        <v>0</v>
      </c>
      <c r="P36" s="224">
        <v>0</v>
      </c>
      <c r="Q36" s="224">
        <v>0</v>
      </c>
      <c r="R36" s="224">
        <v>0</v>
      </c>
      <c r="S36" s="224">
        <v>0</v>
      </c>
      <c r="T36" s="224">
        <v>0</v>
      </c>
      <c r="U36" s="224">
        <v>0</v>
      </c>
      <c r="V36" s="224">
        <v>0</v>
      </c>
      <c r="W36" s="224">
        <v>0</v>
      </c>
      <c r="X36" s="224">
        <v>0</v>
      </c>
      <c r="Y36" s="224">
        <v>0</v>
      </c>
      <c r="DA36" s="177" t="s">
        <v>673</v>
      </c>
    </row>
    <row r="37" spans="1:105" ht="12" customHeight="1" x14ac:dyDescent="0.25">
      <c r="A37" s="173" t="s">
        <v>93</v>
      </c>
      <c r="B37" s="224">
        <v>0</v>
      </c>
      <c r="C37" s="224">
        <v>0</v>
      </c>
      <c r="D37" s="224">
        <v>0</v>
      </c>
      <c r="E37" s="224">
        <v>0</v>
      </c>
      <c r="F37" s="224">
        <v>0</v>
      </c>
      <c r="G37" s="224">
        <v>0</v>
      </c>
      <c r="H37" s="224">
        <v>0</v>
      </c>
      <c r="I37" s="224">
        <v>0</v>
      </c>
      <c r="J37" s="224">
        <v>0</v>
      </c>
      <c r="K37" s="224">
        <v>0</v>
      </c>
      <c r="L37" s="224">
        <v>0</v>
      </c>
      <c r="M37" s="224">
        <v>0</v>
      </c>
      <c r="N37" s="224">
        <v>0</v>
      </c>
      <c r="O37" s="224">
        <v>0</v>
      </c>
      <c r="P37" s="224">
        <v>0</v>
      </c>
      <c r="Q37" s="224">
        <v>0</v>
      </c>
      <c r="R37" s="224">
        <v>0</v>
      </c>
      <c r="S37" s="224">
        <v>0</v>
      </c>
      <c r="T37" s="224">
        <v>0</v>
      </c>
      <c r="U37" s="224">
        <v>0</v>
      </c>
      <c r="V37" s="224">
        <v>0</v>
      </c>
      <c r="W37" s="224">
        <v>0</v>
      </c>
      <c r="X37" s="224">
        <v>0</v>
      </c>
      <c r="Y37" s="224">
        <v>0</v>
      </c>
      <c r="DA37" s="177" t="s">
        <v>674</v>
      </c>
    </row>
    <row r="38" spans="1:105" ht="12" customHeight="1" x14ac:dyDescent="0.25">
      <c r="A38" s="173" t="s">
        <v>94</v>
      </c>
      <c r="B38" s="224">
        <v>0</v>
      </c>
      <c r="C38" s="224">
        <v>0</v>
      </c>
      <c r="D38" s="224">
        <v>0</v>
      </c>
      <c r="E38" s="224">
        <v>0</v>
      </c>
      <c r="F38" s="224">
        <v>0</v>
      </c>
      <c r="G38" s="224">
        <v>0</v>
      </c>
      <c r="H38" s="224">
        <v>0</v>
      </c>
      <c r="I38" s="224">
        <v>0</v>
      </c>
      <c r="J38" s="224">
        <v>0</v>
      </c>
      <c r="K38" s="224">
        <v>0</v>
      </c>
      <c r="L38" s="224">
        <v>0</v>
      </c>
      <c r="M38" s="224">
        <v>0</v>
      </c>
      <c r="N38" s="224">
        <v>0</v>
      </c>
      <c r="O38" s="224">
        <v>0</v>
      </c>
      <c r="P38" s="224">
        <v>0</v>
      </c>
      <c r="Q38" s="224">
        <v>0</v>
      </c>
      <c r="R38" s="224">
        <v>0</v>
      </c>
      <c r="S38" s="224">
        <v>0</v>
      </c>
      <c r="T38" s="224">
        <v>0</v>
      </c>
      <c r="U38" s="224">
        <v>0</v>
      </c>
      <c r="V38" s="224">
        <v>0</v>
      </c>
      <c r="W38" s="224">
        <v>0</v>
      </c>
      <c r="X38" s="224">
        <v>0</v>
      </c>
      <c r="Y38" s="224">
        <v>0</v>
      </c>
      <c r="DA38" s="177" t="s">
        <v>675</v>
      </c>
    </row>
    <row r="39" spans="1:105" ht="12" customHeight="1" x14ac:dyDescent="0.25">
      <c r="A39" s="56" t="s">
        <v>95</v>
      </c>
      <c r="B39" s="260">
        <v>0</v>
      </c>
      <c r="C39" s="260">
        <v>0</v>
      </c>
      <c r="D39" s="260">
        <v>0</v>
      </c>
      <c r="E39" s="260">
        <v>0</v>
      </c>
      <c r="F39" s="260">
        <v>0</v>
      </c>
      <c r="G39" s="260">
        <v>0</v>
      </c>
      <c r="H39" s="260">
        <v>0</v>
      </c>
      <c r="I39" s="260">
        <v>0</v>
      </c>
      <c r="J39" s="260">
        <v>0</v>
      </c>
      <c r="K39" s="260">
        <v>0</v>
      </c>
      <c r="L39" s="260">
        <v>0</v>
      </c>
      <c r="M39" s="260">
        <v>0</v>
      </c>
      <c r="N39" s="260">
        <v>0</v>
      </c>
      <c r="O39" s="260">
        <v>0</v>
      </c>
      <c r="P39" s="260">
        <v>0</v>
      </c>
      <c r="Q39" s="260">
        <v>0</v>
      </c>
      <c r="R39" s="260">
        <v>0</v>
      </c>
      <c r="S39" s="260">
        <v>0</v>
      </c>
      <c r="T39" s="260">
        <v>0</v>
      </c>
      <c r="U39" s="260">
        <v>0</v>
      </c>
      <c r="V39" s="260">
        <v>0</v>
      </c>
      <c r="W39" s="260">
        <v>0</v>
      </c>
      <c r="X39" s="260">
        <v>0</v>
      </c>
      <c r="Y39" s="260">
        <v>0</v>
      </c>
      <c r="DA39" s="68" t="s">
        <v>676</v>
      </c>
    </row>
    <row r="40" spans="1:105" ht="12" customHeight="1" x14ac:dyDescent="0.25">
      <c r="A40" s="37" t="s">
        <v>159</v>
      </c>
      <c r="B40" s="226">
        <v>0</v>
      </c>
      <c r="C40" s="226">
        <v>0</v>
      </c>
      <c r="D40" s="226">
        <v>0</v>
      </c>
      <c r="E40" s="226">
        <v>0</v>
      </c>
      <c r="F40" s="226">
        <v>0</v>
      </c>
      <c r="G40" s="226">
        <v>0</v>
      </c>
      <c r="H40" s="226">
        <v>0</v>
      </c>
      <c r="I40" s="226">
        <v>0</v>
      </c>
      <c r="J40" s="226">
        <v>0</v>
      </c>
      <c r="K40" s="226">
        <v>0</v>
      </c>
      <c r="L40" s="226">
        <v>0</v>
      </c>
      <c r="M40" s="226">
        <v>0</v>
      </c>
      <c r="N40" s="226">
        <v>0</v>
      </c>
      <c r="O40" s="226">
        <v>0</v>
      </c>
      <c r="P40" s="226">
        <v>0</v>
      </c>
      <c r="Q40" s="226">
        <v>0</v>
      </c>
      <c r="R40" s="226">
        <v>0</v>
      </c>
      <c r="S40" s="226">
        <v>0</v>
      </c>
      <c r="T40" s="226">
        <v>0</v>
      </c>
      <c r="U40" s="226">
        <v>0</v>
      </c>
      <c r="V40" s="226">
        <v>0</v>
      </c>
      <c r="W40" s="226">
        <v>0</v>
      </c>
      <c r="X40" s="226">
        <v>0</v>
      </c>
      <c r="Y40" s="226">
        <v>0</v>
      </c>
      <c r="DA40" s="69" t="s">
        <v>677</v>
      </c>
    </row>
    <row r="41" spans="1:105" ht="12" customHeight="1" x14ac:dyDescent="0.25">
      <c r="A41" s="37" t="s">
        <v>35</v>
      </c>
      <c r="B41" s="226">
        <v>0</v>
      </c>
      <c r="C41" s="226">
        <v>0</v>
      </c>
      <c r="D41" s="226">
        <v>0</v>
      </c>
      <c r="E41" s="226">
        <v>0</v>
      </c>
      <c r="F41" s="226">
        <v>0</v>
      </c>
      <c r="G41" s="226">
        <v>0</v>
      </c>
      <c r="H41" s="226">
        <v>0</v>
      </c>
      <c r="I41" s="226">
        <v>0</v>
      </c>
      <c r="J41" s="226">
        <v>0</v>
      </c>
      <c r="K41" s="226">
        <v>0</v>
      </c>
      <c r="L41" s="226">
        <v>0</v>
      </c>
      <c r="M41" s="226">
        <v>0</v>
      </c>
      <c r="N41" s="226">
        <v>0</v>
      </c>
      <c r="O41" s="226">
        <v>0</v>
      </c>
      <c r="P41" s="226">
        <v>0</v>
      </c>
      <c r="Q41" s="226">
        <v>0</v>
      </c>
      <c r="R41" s="226">
        <v>0</v>
      </c>
      <c r="S41" s="226">
        <v>0</v>
      </c>
      <c r="T41" s="226">
        <v>0</v>
      </c>
      <c r="U41" s="226">
        <v>0</v>
      </c>
      <c r="V41" s="226">
        <v>0</v>
      </c>
      <c r="W41" s="226">
        <v>0</v>
      </c>
      <c r="X41" s="226">
        <v>0</v>
      </c>
      <c r="Y41" s="226">
        <v>0</v>
      </c>
      <c r="DA41" s="69" t="s">
        <v>678</v>
      </c>
    </row>
    <row r="42" spans="1:105" ht="12" customHeight="1" x14ac:dyDescent="0.25">
      <c r="A42" s="37" t="s">
        <v>96</v>
      </c>
      <c r="B42" s="226">
        <v>0</v>
      </c>
      <c r="C42" s="226">
        <v>0</v>
      </c>
      <c r="D42" s="226">
        <v>0</v>
      </c>
      <c r="E42" s="226">
        <v>0</v>
      </c>
      <c r="F42" s="226">
        <v>0</v>
      </c>
      <c r="G42" s="226">
        <v>0</v>
      </c>
      <c r="H42" s="226">
        <v>0</v>
      </c>
      <c r="I42" s="226">
        <v>0</v>
      </c>
      <c r="J42" s="226">
        <v>0</v>
      </c>
      <c r="K42" s="226">
        <v>0</v>
      </c>
      <c r="L42" s="226">
        <v>0</v>
      </c>
      <c r="M42" s="226">
        <v>0</v>
      </c>
      <c r="N42" s="226">
        <v>0</v>
      </c>
      <c r="O42" s="226">
        <v>0</v>
      </c>
      <c r="P42" s="226">
        <v>0</v>
      </c>
      <c r="Q42" s="226">
        <v>0</v>
      </c>
      <c r="R42" s="226">
        <v>0</v>
      </c>
      <c r="S42" s="226">
        <v>0</v>
      </c>
      <c r="T42" s="226">
        <v>0</v>
      </c>
      <c r="U42" s="226">
        <v>0</v>
      </c>
      <c r="V42" s="226">
        <v>0</v>
      </c>
      <c r="W42" s="226">
        <v>0</v>
      </c>
      <c r="X42" s="226">
        <v>0</v>
      </c>
      <c r="Y42" s="226">
        <v>0</v>
      </c>
      <c r="DA42" s="69" t="s">
        <v>679</v>
      </c>
    </row>
    <row r="43" spans="1:105" ht="12" customHeight="1" x14ac:dyDescent="0.25">
      <c r="A43" s="37" t="s">
        <v>78</v>
      </c>
      <c r="B43" s="226">
        <v>0</v>
      </c>
      <c r="C43" s="226">
        <v>0</v>
      </c>
      <c r="D43" s="226">
        <v>0</v>
      </c>
      <c r="E43" s="226">
        <v>0</v>
      </c>
      <c r="F43" s="226">
        <v>0</v>
      </c>
      <c r="G43" s="226">
        <v>0</v>
      </c>
      <c r="H43" s="226">
        <v>0</v>
      </c>
      <c r="I43" s="226">
        <v>0</v>
      </c>
      <c r="J43" s="226">
        <v>0</v>
      </c>
      <c r="K43" s="226">
        <v>0</v>
      </c>
      <c r="L43" s="226">
        <v>0</v>
      </c>
      <c r="M43" s="226">
        <v>0</v>
      </c>
      <c r="N43" s="226">
        <v>0</v>
      </c>
      <c r="O43" s="226">
        <v>0</v>
      </c>
      <c r="P43" s="226">
        <v>0</v>
      </c>
      <c r="Q43" s="226">
        <v>0</v>
      </c>
      <c r="R43" s="226">
        <v>0</v>
      </c>
      <c r="S43" s="226">
        <v>0</v>
      </c>
      <c r="T43" s="226">
        <v>0</v>
      </c>
      <c r="U43" s="226">
        <v>0</v>
      </c>
      <c r="V43" s="226">
        <v>0</v>
      </c>
      <c r="W43" s="226">
        <v>0</v>
      </c>
      <c r="X43" s="226">
        <v>0</v>
      </c>
      <c r="Y43" s="226">
        <v>0</v>
      </c>
      <c r="DA43" s="69" t="s">
        <v>680</v>
      </c>
    </row>
    <row r="44" spans="1:105" ht="12" customHeight="1" x14ac:dyDescent="0.25">
      <c r="A44" s="37" t="s">
        <v>40</v>
      </c>
      <c r="B44" s="226">
        <v>0</v>
      </c>
      <c r="C44" s="226">
        <v>0</v>
      </c>
      <c r="D44" s="226">
        <v>0</v>
      </c>
      <c r="E44" s="226">
        <v>0</v>
      </c>
      <c r="F44" s="226">
        <v>0</v>
      </c>
      <c r="G44" s="226">
        <v>0</v>
      </c>
      <c r="H44" s="226">
        <v>0</v>
      </c>
      <c r="I44" s="226">
        <v>0</v>
      </c>
      <c r="J44" s="226">
        <v>0</v>
      </c>
      <c r="K44" s="226">
        <v>0</v>
      </c>
      <c r="L44" s="226">
        <v>0</v>
      </c>
      <c r="M44" s="226">
        <v>0</v>
      </c>
      <c r="N44" s="226">
        <v>0</v>
      </c>
      <c r="O44" s="226">
        <v>0</v>
      </c>
      <c r="P44" s="226">
        <v>0</v>
      </c>
      <c r="Q44" s="226">
        <v>0</v>
      </c>
      <c r="R44" s="226">
        <v>0</v>
      </c>
      <c r="S44" s="226">
        <v>0</v>
      </c>
      <c r="T44" s="226">
        <v>0</v>
      </c>
      <c r="U44" s="226">
        <v>0</v>
      </c>
      <c r="V44" s="226">
        <v>0</v>
      </c>
      <c r="W44" s="226">
        <v>0</v>
      </c>
      <c r="X44" s="226">
        <v>0</v>
      </c>
      <c r="Y44" s="226">
        <v>0</v>
      </c>
      <c r="DA44" s="69" t="s">
        <v>681</v>
      </c>
    </row>
    <row r="45" spans="1:105" ht="12" customHeight="1" x14ac:dyDescent="0.25">
      <c r="A45" s="57" t="s">
        <v>515</v>
      </c>
      <c r="B45" s="261">
        <v>0</v>
      </c>
      <c r="C45" s="261">
        <v>0</v>
      </c>
      <c r="D45" s="261">
        <v>0</v>
      </c>
      <c r="E45" s="261">
        <v>0</v>
      </c>
      <c r="F45" s="261">
        <v>0</v>
      </c>
      <c r="G45" s="261">
        <v>0</v>
      </c>
      <c r="H45" s="261">
        <v>0</v>
      </c>
      <c r="I45" s="261">
        <v>0</v>
      </c>
      <c r="J45" s="261">
        <v>0</v>
      </c>
      <c r="K45" s="261">
        <v>0</v>
      </c>
      <c r="L45" s="261">
        <v>0</v>
      </c>
      <c r="M45" s="261">
        <v>0</v>
      </c>
      <c r="N45" s="261">
        <v>0</v>
      </c>
      <c r="O45" s="261">
        <v>0</v>
      </c>
      <c r="P45" s="261">
        <v>0</v>
      </c>
      <c r="Q45" s="261">
        <v>0</v>
      </c>
      <c r="R45" s="261">
        <v>0</v>
      </c>
      <c r="S45" s="261">
        <v>0</v>
      </c>
      <c r="T45" s="261">
        <v>0</v>
      </c>
      <c r="U45" s="261">
        <v>0</v>
      </c>
      <c r="V45" s="261">
        <v>0</v>
      </c>
      <c r="W45" s="261">
        <v>0</v>
      </c>
      <c r="X45" s="261">
        <v>0</v>
      </c>
      <c r="Y45" s="261">
        <v>0</v>
      </c>
      <c r="DA45" s="70" t="s">
        <v>682</v>
      </c>
    </row>
    <row r="46" spans="1:105" ht="12" customHeight="1" x14ac:dyDescent="0.25">
      <c r="A46" s="57" t="s">
        <v>517</v>
      </c>
      <c r="B46" s="294">
        <v>0</v>
      </c>
      <c r="C46" s="294">
        <v>0</v>
      </c>
      <c r="D46" s="294">
        <v>0</v>
      </c>
      <c r="E46" s="294">
        <v>0</v>
      </c>
      <c r="F46" s="294">
        <v>0</v>
      </c>
      <c r="G46" s="294">
        <v>0</v>
      </c>
      <c r="H46" s="294">
        <v>0</v>
      </c>
      <c r="I46" s="294">
        <v>0</v>
      </c>
      <c r="J46" s="294">
        <v>0</v>
      </c>
      <c r="K46" s="294">
        <v>0</v>
      </c>
      <c r="L46" s="294">
        <v>0</v>
      </c>
      <c r="M46" s="294">
        <v>0</v>
      </c>
      <c r="N46" s="294">
        <v>0</v>
      </c>
      <c r="O46" s="294">
        <v>0</v>
      </c>
      <c r="P46" s="294">
        <v>0</v>
      </c>
      <c r="Q46" s="294">
        <v>0</v>
      </c>
      <c r="R46" s="294">
        <v>0</v>
      </c>
      <c r="S46" s="294">
        <v>0</v>
      </c>
      <c r="T46" s="294">
        <v>0</v>
      </c>
      <c r="U46" s="294">
        <v>0</v>
      </c>
      <c r="V46" s="294">
        <v>0</v>
      </c>
      <c r="W46" s="294">
        <v>0</v>
      </c>
      <c r="X46" s="294">
        <v>0</v>
      </c>
      <c r="Y46" s="294">
        <v>0</v>
      </c>
      <c r="DA46" s="70" t="s">
        <v>683</v>
      </c>
    </row>
    <row r="47" spans="1:105" ht="12" customHeight="1" x14ac:dyDescent="0.25">
      <c r="A47" s="60" t="s">
        <v>519</v>
      </c>
      <c r="B47" s="262">
        <v>0</v>
      </c>
      <c r="C47" s="262">
        <v>0</v>
      </c>
      <c r="D47" s="262">
        <v>0</v>
      </c>
      <c r="E47" s="262">
        <v>0</v>
      </c>
      <c r="F47" s="262">
        <v>0</v>
      </c>
      <c r="G47" s="262">
        <v>0</v>
      </c>
      <c r="H47" s="262">
        <v>0</v>
      </c>
      <c r="I47" s="262">
        <v>0</v>
      </c>
      <c r="J47" s="262">
        <v>0</v>
      </c>
      <c r="K47" s="262">
        <v>0</v>
      </c>
      <c r="L47" s="262">
        <v>0</v>
      </c>
      <c r="M47" s="262">
        <v>0</v>
      </c>
      <c r="N47" s="262">
        <v>0</v>
      </c>
      <c r="O47" s="262">
        <v>0</v>
      </c>
      <c r="P47" s="262">
        <v>0</v>
      </c>
      <c r="Q47" s="262">
        <v>0</v>
      </c>
      <c r="R47" s="262">
        <v>0</v>
      </c>
      <c r="S47" s="262">
        <v>0</v>
      </c>
      <c r="T47" s="262">
        <v>0</v>
      </c>
      <c r="U47" s="262">
        <v>0</v>
      </c>
      <c r="V47" s="262">
        <v>0</v>
      </c>
      <c r="W47" s="262">
        <v>0</v>
      </c>
      <c r="X47" s="262">
        <v>0</v>
      </c>
      <c r="Y47" s="262">
        <v>0</v>
      </c>
      <c r="DA47" s="72" t="s">
        <v>684</v>
      </c>
    </row>
    <row r="48" spans="1:105" ht="12" customHeight="1" x14ac:dyDescent="0.25">
      <c r="A48" s="59" t="s">
        <v>31</v>
      </c>
      <c r="B48" s="297">
        <v>0</v>
      </c>
      <c r="C48" s="297">
        <v>0</v>
      </c>
      <c r="D48" s="297">
        <v>0</v>
      </c>
      <c r="E48" s="297">
        <v>0</v>
      </c>
      <c r="F48" s="297">
        <v>0</v>
      </c>
      <c r="G48" s="297">
        <v>0</v>
      </c>
      <c r="H48" s="297">
        <v>0</v>
      </c>
      <c r="I48" s="297">
        <v>0</v>
      </c>
      <c r="J48" s="297">
        <v>0</v>
      </c>
      <c r="K48" s="297">
        <v>0</v>
      </c>
      <c r="L48" s="297">
        <v>0</v>
      </c>
      <c r="M48" s="297">
        <v>0</v>
      </c>
      <c r="N48" s="297">
        <v>0</v>
      </c>
      <c r="O48" s="297">
        <v>0</v>
      </c>
      <c r="P48" s="297">
        <v>0</v>
      </c>
      <c r="Q48" s="297">
        <v>0</v>
      </c>
      <c r="R48" s="297">
        <v>0</v>
      </c>
      <c r="S48" s="297">
        <v>0</v>
      </c>
      <c r="T48" s="297">
        <v>0</v>
      </c>
      <c r="U48" s="297">
        <v>0</v>
      </c>
      <c r="V48" s="297">
        <v>0</v>
      </c>
      <c r="W48" s="297">
        <v>0</v>
      </c>
      <c r="X48" s="297">
        <v>0</v>
      </c>
      <c r="Y48" s="297">
        <v>0</v>
      </c>
      <c r="DA48" s="71" t="s">
        <v>685</v>
      </c>
    </row>
    <row r="49" spans="1:105" ht="12" customHeight="1" x14ac:dyDescent="0.25">
      <c r="A49" s="59" t="s">
        <v>159</v>
      </c>
      <c r="B49" s="297">
        <v>0</v>
      </c>
      <c r="C49" s="297">
        <v>0</v>
      </c>
      <c r="D49" s="297">
        <v>0</v>
      </c>
      <c r="E49" s="297">
        <v>0</v>
      </c>
      <c r="F49" s="297">
        <v>0</v>
      </c>
      <c r="G49" s="297">
        <v>0</v>
      </c>
      <c r="H49" s="297">
        <v>0</v>
      </c>
      <c r="I49" s="297">
        <v>0</v>
      </c>
      <c r="J49" s="297">
        <v>0</v>
      </c>
      <c r="K49" s="297">
        <v>0</v>
      </c>
      <c r="L49" s="297">
        <v>0</v>
      </c>
      <c r="M49" s="297">
        <v>0</v>
      </c>
      <c r="N49" s="297">
        <v>0</v>
      </c>
      <c r="O49" s="297">
        <v>0</v>
      </c>
      <c r="P49" s="297">
        <v>0</v>
      </c>
      <c r="Q49" s="297">
        <v>0</v>
      </c>
      <c r="R49" s="297">
        <v>0</v>
      </c>
      <c r="S49" s="297">
        <v>0</v>
      </c>
      <c r="T49" s="297">
        <v>0</v>
      </c>
      <c r="U49" s="297">
        <v>0</v>
      </c>
      <c r="V49" s="297">
        <v>0</v>
      </c>
      <c r="W49" s="297">
        <v>0</v>
      </c>
      <c r="X49" s="297">
        <v>0</v>
      </c>
      <c r="Y49" s="297">
        <v>0</v>
      </c>
      <c r="DA49" s="71" t="s">
        <v>686</v>
      </c>
    </row>
    <row r="50" spans="1:105" ht="12" customHeight="1" x14ac:dyDescent="0.25">
      <c r="A50" s="59" t="s">
        <v>32</v>
      </c>
      <c r="B50" s="297">
        <v>0</v>
      </c>
      <c r="C50" s="297">
        <v>0</v>
      </c>
      <c r="D50" s="297">
        <v>0</v>
      </c>
      <c r="E50" s="297">
        <v>0</v>
      </c>
      <c r="F50" s="297">
        <v>0</v>
      </c>
      <c r="G50" s="297">
        <v>0</v>
      </c>
      <c r="H50" s="297">
        <v>0</v>
      </c>
      <c r="I50" s="297">
        <v>0</v>
      </c>
      <c r="J50" s="297">
        <v>0</v>
      </c>
      <c r="K50" s="297">
        <v>0</v>
      </c>
      <c r="L50" s="297">
        <v>0</v>
      </c>
      <c r="M50" s="297">
        <v>0</v>
      </c>
      <c r="N50" s="297">
        <v>0</v>
      </c>
      <c r="O50" s="297">
        <v>0</v>
      </c>
      <c r="P50" s="297">
        <v>0</v>
      </c>
      <c r="Q50" s="297">
        <v>0</v>
      </c>
      <c r="R50" s="297">
        <v>0</v>
      </c>
      <c r="S50" s="297">
        <v>0</v>
      </c>
      <c r="T50" s="297">
        <v>0</v>
      </c>
      <c r="U50" s="297">
        <v>0</v>
      </c>
      <c r="V50" s="297">
        <v>0</v>
      </c>
      <c r="W50" s="297">
        <v>0</v>
      </c>
      <c r="X50" s="297">
        <v>0</v>
      </c>
      <c r="Y50" s="297">
        <v>0</v>
      </c>
      <c r="DA50" s="71" t="s">
        <v>687</v>
      </c>
    </row>
    <row r="51" spans="1:105" ht="12" customHeight="1" x14ac:dyDescent="0.25">
      <c r="A51" s="59" t="s">
        <v>35</v>
      </c>
      <c r="B51" s="297">
        <v>0</v>
      </c>
      <c r="C51" s="297">
        <v>0</v>
      </c>
      <c r="D51" s="297">
        <v>0</v>
      </c>
      <c r="E51" s="297">
        <v>0</v>
      </c>
      <c r="F51" s="297">
        <v>0</v>
      </c>
      <c r="G51" s="297">
        <v>0</v>
      </c>
      <c r="H51" s="297">
        <v>0</v>
      </c>
      <c r="I51" s="297">
        <v>0</v>
      </c>
      <c r="J51" s="297">
        <v>0</v>
      </c>
      <c r="K51" s="297">
        <v>0</v>
      </c>
      <c r="L51" s="297">
        <v>0</v>
      </c>
      <c r="M51" s="297">
        <v>0</v>
      </c>
      <c r="N51" s="297">
        <v>0</v>
      </c>
      <c r="O51" s="297">
        <v>0</v>
      </c>
      <c r="P51" s="297">
        <v>0</v>
      </c>
      <c r="Q51" s="297">
        <v>0</v>
      </c>
      <c r="R51" s="297">
        <v>0</v>
      </c>
      <c r="S51" s="297">
        <v>0</v>
      </c>
      <c r="T51" s="297">
        <v>0</v>
      </c>
      <c r="U51" s="297">
        <v>0</v>
      </c>
      <c r="V51" s="297">
        <v>0</v>
      </c>
      <c r="W51" s="297">
        <v>0</v>
      </c>
      <c r="X51" s="297">
        <v>0</v>
      </c>
      <c r="Y51" s="297">
        <v>0</v>
      </c>
      <c r="DA51" s="71" t="s">
        <v>688</v>
      </c>
    </row>
    <row r="52" spans="1:105" ht="12" customHeight="1" x14ac:dyDescent="0.25">
      <c r="A52" s="60" t="s">
        <v>525</v>
      </c>
      <c r="B52" s="262">
        <v>0</v>
      </c>
      <c r="C52" s="262">
        <v>0</v>
      </c>
      <c r="D52" s="262">
        <v>0</v>
      </c>
      <c r="E52" s="262">
        <v>0</v>
      </c>
      <c r="F52" s="262">
        <v>0</v>
      </c>
      <c r="G52" s="262">
        <v>0</v>
      </c>
      <c r="H52" s="262">
        <v>0</v>
      </c>
      <c r="I52" s="262">
        <v>0</v>
      </c>
      <c r="J52" s="262">
        <v>0</v>
      </c>
      <c r="K52" s="262">
        <v>0</v>
      </c>
      <c r="L52" s="262">
        <v>0</v>
      </c>
      <c r="M52" s="262">
        <v>0</v>
      </c>
      <c r="N52" s="262">
        <v>0</v>
      </c>
      <c r="O52" s="262">
        <v>0</v>
      </c>
      <c r="P52" s="262">
        <v>0</v>
      </c>
      <c r="Q52" s="262">
        <v>0</v>
      </c>
      <c r="R52" s="262">
        <v>0</v>
      </c>
      <c r="S52" s="262">
        <v>0</v>
      </c>
      <c r="T52" s="262">
        <v>0</v>
      </c>
      <c r="U52" s="262">
        <v>0</v>
      </c>
      <c r="V52" s="262">
        <v>0</v>
      </c>
      <c r="W52" s="262">
        <v>0</v>
      </c>
      <c r="X52" s="262">
        <v>0</v>
      </c>
      <c r="Y52" s="262">
        <v>0</v>
      </c>
      <c r="DA52" s="72" t="s">
        <v>689</v>
      </c>
    </row>
    <row r="53" spans="1:105" ht="12" customHeight="1" x14ac:dyDescent="0.25">
      <c r="A53" s="57" t="s">
        <v>527</v>
      </c>
      <c r="B53" s="294">
        <f t="shared" ref="B53:Y53" si="0">B54+B58+B69</f>
        <v>0</v>
      </c>
      <c r="C53" s="294">
        <f t="shared" si="0"/>
        <v>0</v>
      </c>
      <c r="D53" s="294">
        <f t="shared" si="0"/>
        <v>0</v>
      </c>
      <c r="E53" s="294">
        <f t="shared" si="0"/>
        <v>0</v>
      </c>
      <c r="F53" s="294">
        <f t="shared" si="0"/>
        <v>0</v>
      </c>
      <c r="G53" s="294">
        <f t="shared" si="0"/>
        <v>0</v>
      </c>
      <c r="H53" s="294">
        <f t="shared" si="0"/>
        <v>0</v>
      </c>
      <c r="I53" s="294">
        <f t="shared" si="0"/>
        <v>0</v>
      </c>
      <c r="J53" s="294">
        <f t="shared" si="0"/>
        <v>0</v>
      </c>
      <c r="K53" s="294">
        <f t="shared" si="0"/>
        <v>0</v>
      </c>
      <c r="L53" s="294">
        <f t="shared" si="0"/>
        <v>0</v>
      </c>
      <c r="M53" s="294">
        <f t="shared" si="0"/>
        <v>0</v>
      </c>
      <c r="N53" s="294">
        <f t="shared" si="0"/>
        <v>0</v>
      </c>
      <c r="O53" s="294">
        <f t="shared" si="0"/>
        <v>0</v>
      </c>
      <c r="P53" s="294">
        <f t="shared" si="0"/>
        <v>0</v>
      </c>
      <c r="Q53" s="294">
        <f t="shared" si="0"/>
        <v>0</v>
      </c>
      <c r="R53" s="294">
        <f t="shared" si="0"/>
        <v>0</v>
      </c>
      <c r="S53" s="294">
        <f t="shared" si="0"/>
        <v>0</v>
      </c>
      <c r="T53" s="294">
        <f t="shared" si="0"/>
        <v>0</v>
      </c>
      <c r="U53" s="294">
        <f t="shared" si="0"/>
        <v>0</v>
      </c>
      <c r="V53" s="294">
        <f t="shared" si="0"/>
        <v>0</v>
      </c>
      <c r="W53" s="294">
        <f t="shared" si="0"/>
        <v>0</v>
      </c>
      <c r="X53" s="294">
        <f t="shared" si="0"/>
        <v>0</v>
      </c>
      <c r="Y53" s="294">
        <f t="shared" si="0"/>
        <v>0</v>
      </c>
      <c r="DA53" s="70"/>
    </row>
    <row r="54" spans="1:105" ht="12" customHeight="1" x14ac:dyDescent="0.25">
      <c r="A54" s="60" t="s">
        <v>528</v>
      </c>
      <c r="B54" s="262">
        <v>0</v>
      </c>
      <c r="C54" s="262">
        <v>0</v>
      </c>
      <c r="D54" s="262">
        <v>0</v>
      </c>
      <c r="E54" s="262">
        <v>0</v>
      </c>
      <c r="F54" s="262">
        <v>0</v>
      </c>
      <c r="G54" s="262">
        <v>0</v>
      </c>
      <c r="H54" s="262">
        <v>0</v>
      </c>
      <c r="I54" s="262">
        <v>0</v>
      </c>
      <c r="J54" s="262">
        <v>0</v>
      </c>
      <c r="K54" s="262">
        <v>0</v>
      </c>
      <c r="L54" s="262">
        <v>0</v>
      </c>
      <c r="M54" s="262">
        <v>0</v>
      </c>
      <c r="N54" s="262">
        <v>0</v>
      </c>
      <c r="O54" s="262">
        <v>0</v>
      </c>
      <c r="P54" s="262">
        <v>0</v>
      </c>
      <c r="Q54" s="262">
        <v>0</v>
      </c>
      <c r="R54" s="262">
        <v>0</v>
      </c>
      <c r="S54" s="262">
        <v>0</v>
      </c>
      <c r="T54" s="262">
        <v>0</v>
      </c>
      <c r="U54" s="262">
        <v>0</v>
      </c>
      <c r="V54" s="262">
        <v>0</v>
      </c>
      <c r="W54" s="262">
        <v>0</v>
      </c>
      <c r="X54" s="262">
        <v>0</v>
      </c>
      <c r="Y54" s="262">
        <v>0</v>
      </c>
      <c r="DA54" s="72" t="s">
        <v>690</v>
      </c>
    </row>
    <row r="55" spans="1:105" ht="12" customHeight="1" x14ac:dyDescent="0.25">
      <c r="A55" s="59" t="s">
        <v>31</v>
      </c>
      <c r="B55" s="230">
        <v>0</v>
      </c>
      <c r="C55" s="230">
        <v>0</v>
      </c>
      <c r="D55" s="230">
        <v>0</v>
      </c>
      <c r="E55" s="230">
        <v>0</v>
      </c>
      <c r="F55" s="230">
        <v>0</v>
      </c>
      <c r="G55" s="230">
        <v>0</v>
      </c>
      <c r="H55" s="230">
        <v>0</v>
      </c>
      <c r="I55" s="230">
        <v>0</v>
      </c>
      <c r="J55" s="230">
        <v>0</v>
      </c>
      <c r="K55" s="230">
        <v>0</v>
      </c>
      <c r="L55" s="230">
        <v>0</v>
      </c>
      <c r="M55" s="230">
        <v>0</v>
      </c>
      <c r="N55" s="230">
        <v>0</v>
      </c>
      <c r="O55" s="230">
        <v>0</v>
      </c>
      <c r="P55" s="230">
        <v>0</v>
      </c>
      <c r="Q55" s="230">
        <v>0</v>
      </c>
      <c r="R55" s="230">
        <v>0</v>
      </c>
      <c r="S55" s="230">
        <v>0</v>
      </c>
      <c r="T55" s="230">
        <v>0</v>
      </c>
      <c r="U55" s="230">
        <v>0</v>
      </c>
      <c r="V55" s="230">
        <v>0</v>
      </c>
      <c r="W55" s="230">
        <v>0</v>
      </c>
      <c r="X55" s="230">
        <v>0</v>
      </c>
      <c r="Y55" s="230">
        <v>0</v>
      </c>
      <c r="DA55" s="71" t="s">
        <v>691</v>
      </c>
    </row>
    <row r="56" spans="1:105" ht="12" customHeight="1" x14ac:dyDescent="0.25">
      <c r="A56" s="59" t="s">
        <v>159</v>
      </c>
      <c r="B56" s="230">
        <v>0</v>
      </c>
      <c r="C56" s="230">
        <v>0</v>
      </c>
      <c r="D56" s="230">
        <v>0</v>
      </c>
      <c r="E56" s="230">
        <v>0</v>
      </c>
      <c r="F56" s="230">
        <v>0</v>
      </c>
      <c r="G56" s="230">
        <v>0</v>
      </c>
      <c r="H56" s="230">
        <v>0</v>
      </c>
      <c r="I56" s="230">
        <v>0</v>
      </c>
      <c r="J56" s="230">
        <v>0</v>
      </c>
      <c r="K56" s="230">
        <v>0</v>
      </c>
      <c r="L56" s="230">
        <v>0</v>
      </c>
      <c r="M56" s="230">
        <v>0</v>
      </c>
      <c r="N56" s="230">
        <v>0</v>
      </c>
      <c r="O56" s="230">
        <v>0</v>
      </c>
      <c r="P56" s="230">
        <v>0</v>
      </c>
      <c r="Q56" s="230">
        <v>0</v>
      </c>
      <c r="R56" s="230">
        <v>0</v>
      </c>
      <c r="S56" s="230">
        <v>0</v>
      </c>
      <c r="T56" s="230">
        <v>0</v>
      </c>
      <c r="U56" s="230">
        <v>0</v>
      </c>
      <c r="V56" s="230">
        <v>0</v>
      </c>
      <c r="W56" s="230">
        <v>0</v>
      </c>
      <c r="X56" s="230">
        <v>0</v>
      </c>
      <c r="Y56" s="230">
        <v>0</v>
      </c>
      <c r="DA56" s="71" t="s">
        <v>692</v>
      </c>
    </row>
    <row r="57" spans="1:105" ht="12" customHeight="1" x14ac:dyDescent="0.25">
      <c r="A57" s="59" t="s">
        <v>35</v>
      </c>
      <c r="B57" s="230">
        <v>0</v>
      </c>
      <c r="C57" s="230">
        <v>0</v>
      </c>
      <c r="D57" s="230">
        <v>0</v>
      </c>
      <c r="E57" s="230">
        <v>0</v>
      </c>
      <c r="F57" s="230">
        <v>0</v>
      </c>
      <c r="G57" s="230">
        <v>0</v>
      </c>
      <c r="H57" s="230">
        <v>0</v>
      </c>
      <c r="I57" s="230">
        <v>0</v>
      </c>
      <c r="J57" s="230">
        <v>0</v>
      </c>
      <c r="K57" s="230">
        <v>0</v>
      </c>
      <c r="L57" s="230">
        <v>0</v>
      </c>
      <c r="M57" s="230">
        <v>0</v>
      </c>
      <c r="N57" s="230">
        <v>0</v>
      </c>
      <c r="O57" s="230">
        <v>0</v>
      </c>
      <c r="P57" s="230">
        <v>0</v>
      </c>
      <c r="Q57" s="230">
        <v>0</v>
      </c>
      <c r="R57" s="230">
        <v>0</v>
      </c>
      <c r="S57" s="230">
        <v>0</v>
      </c>
      <c r="T57" s="230">
        <v>0</v>
      </c>
      <c r="U57" s="230">
        <v>0</v>
      </c>
      <c r="V57" s="230">
        <v>0</v>
      </c>
      <c r="W57" s="230">
        <v>0</v>
      </c>
      <c r="X57" s="230">
        <v>0</v>
      </c>
      <c r="Y57" s="230">
        <v>0</v>
      </c>
      <c r="DA57" s="71" t="s">
        <v>693</v>
      </c>
    </row>
    <row r="58" spans="1:105" ht="12" customHeight="1" x14ac:dyDescent="0.25">
      <c r="A58" s="60" t="s">
        <v>533</v>
      </c>
      <c r="B58" s="262">
        <v>0</v>
      </c>
      <c r="C58" s="262">
        <v>0</v>
      </c>
      <c r="D58" s="262">
        <v>0</v>
      </c>
      <c r="E58" s="262">
        <v>0</v>
      </c>
      <c r="F58" s="262">
        <v>0</v>
      </c>
      <c r="G58" s="262">
        <v>0</v>
      </c>
      <c r="H58" s="262">
        <v>0</v>
      </c>
      <c r="I58" s="262">
        <v>0</v>
      </c>
      <c r="J58" s="262">
        <v>0</v>
      </c>
      <c r="K58" s="262">
        <v>0</v>
      </c>
      <c r="L58" s="262">
        <v>0</v>
      </c>
      <c r="M58" s="262">
        <v>0</v>
      </c>
      <c r="N58" s="262">
        <v>0</v>
      </c>
      <c r="O58" s="262">
        <v>0</v>
      </c>
      <c r="P58" s="262">
        <v>0</v>
      </c>
      <c r="Q58" s="262">
        <v>0</v>
      </c>
      <c r="R58" s="262">
        <v>0</v>
      </c>
      <c r="S58" s="262">
        <v>0</v>
      </c>
      <c r="T58" s="262">
        <v>0</v>
      </c>
      <c r="U58" s="262">
        <v>0</v>
      </c>
      <c r="V58" s="262">
        <v>0</v>
      </c>
      <c r="W58" s="262">
        <v>0</v>
      </c>
      <c r="X58" s="262">
        <v>0</v>
      </c>
      <c r="Y58" s="262">
        <v>0</v>
      </c>
      <c r="DA58" s="72" t="s">
        <v>694</v>
      </c>
    </row>
    <row r="59" spans="1:105" ht="12" customHeight="1" x14ac:dyDescent="0.25">
      <c r="A59" s="64" t="s">
        <v>28</v>
      </c>
      <c r="B59" s="229">
        <v>0</v>
      </c>
      <c r="C59" s="229">
        <v>0</v>
      </c>
      <c r="D59" s="229">
        <v>0</v>
      </c>
      <c r="E59" s="229">
        <v>0</v>
      </c>
      <c r="F59" s="229">
        <v>0</v>
      </c>
      <c r="G59" s="229">
        <v>0</v>
      </c>
      <c r="H59" s="229">
        <v>0</v>
      </c>
      <c r="I59" s="229">
        <v>0</v>
      </c>
      <c r="J59" s="229">
        <v>0</v>
      </c>
      <c r="K59" s="229">
        <v>0</v>
      </c>
      <c r="L59" s="229">
        <v>0</v>
      </c>
      <c r="M59" s="229">
        <v>0</v>
      </c>
      <c r="N59" s="229">
        <v>0</v>
      </c>
      <c r="O59" s="229">
        <v>0</v>
      </c>
      <c r="P59" s="229">
        <v>0</v>
      </c>
      <c r="Q59" s="229">
        <v>0</v>
      </c>
      <c r="R59" s="229">
        <v>0</v>
      </c>
      <c r="S59" s="229">
        <v>0</v>
      </c>
      <c r="T59" s="229">
        <v>0</v>
      </c>
      <c r="U59" s="229">
        <v>0</v>
      </c>
      <c r="V59" s="229">
        <v>0</v>
      </c>
      <c r="W59" s="229">
        <v>0</v>
      </c>
      <c r="X59" s="229">
        <v>0</v>
      </c>
      <c r="Y59" s="229">
        <v>0</v>
      </c>
      <c r="DA59" s="73" t="s">
        <v>695</v>
      </c>
    </row>
    <row r="60" spans="1:105" ht="12" customHeight="1" x14ac:dyDescent="0.25">
      <c r="A60" s="64" t="s">
        <v>30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DA60" s="73" t="s">
        <v>696</v>
      </c>
    </row>
    <row r="61" spans="1:105" ht="12" customHeight="1" x14ac:dyDescent="0.25">
      <c r="A61" s="64" t="s">
        <v>31</v>
      </c>
      <c r="B61" s="229">
        <v>0</v>
      </c>
      <c r="C61" s="229">
        <v>0</v>
      </c>
      <c r="D61" s="229">
        <v>0</v>
      </c>
      <c r="E61" s="229">
        <v>0</v>
      </c>
      <c r="F61" s="229">
        <v>0</v>
      </c>
      <c r="G61" s="229">
        <v>0</v>
      </c>
      <c r="H61" s="229">
        <v>0</v>
      </c>
      <c r="I61" s="229">
        <v>0</v>
      </c>
      <c r="J61" s="229">
        <v>0</v>
      </c>
      <c r="K61" s="229">
        <v>0</v>
      </c>
      <c r="L61" s="229">
        <v>0</v>
      </c>
      <c r="M61" s="229">
        <v>0</v>
      </c>
      <c r="N61" s="229">
        <v>0</v>
      </c>
      <c r="O61" s="229">
        <v>0</v>
      </c>
      <c r="P61" s="229">
        <v>0</v>
      </c>
      <c r="Q61" s="229">
        <v>0</v>
      </c>
      <c r="R61" s="229">
        <v>0</v>
      </c>
      <c r="S61" s="229">
        <v>0</v>
      </c>
      <c r="T61" s="229">
        <v>0</v>
      </c>
      <c r="U61" s="229">
        <v>0</v>
      </c>
      <c r="V61" s="229">
        <v>0</v>
      </c>
      <c r="W61" s="229">
        <v>0</v>
      </c>
      <c r="X61" s="229">
        <v>0</v>
      </c>
      <c r="Y61" s="229">
        <v>0</v>
      </c>
      <c r="DA61" s="73" t="s">
        <v>697</v>
      </c>
    </row>
    <row r="62" spans="1:105" ht="12" customHeight="1" x14ac:dyDescent="0.25">
      <c r="A62" s="64" t="s">
        <v>159</v>
      </c>
      <c r="B62" s="229">
        <v>0</v>
      </c>
      <c r="C62" s="229">
        <v>0</v>
      </c>
      <c r="D62" s="229">
        <v>0</v>
      </c>
      <c r="E62" s="229">
        <v>0</v>
      </c>
      <c r="F62" s="229">
        <v>0</v>
      </c>
      <c r="G62" s="229">
        <v>0</v>
      </c>
      <c r="H62" s="229">
        <v>0</v>
      </c>
      <c r="I62" s="229">
        <v>0</v>
      </c>
      <c r="J62" s="229">
        <v>0</v>
      </c>
      <c r="K62" s="229">
        <v>0</v>
      </c>
      <c r="L62" s="229">
        <v>0</v>
      </c>
      <c r="M62" s="229">
        <v>0</v>
      </c>
      <c r="N62" s="229">
        <v>0</v>
      </c>
      <c r="O62" s="229">
        <v>0</v>
      </c>
      <c r="P62" s="229">
        <v>0</v>
      </c>
      <c r="Q62" s="229">
        <v>0</v>
      </c>
      <c r="R62" s="229">
        <v>0</v>
      </c>
      <c r="S62" s="229">
        <v>0</v>
      </c>
      <c r="T62" s="229">
        <v>0</v>
      </c>
      <c r="U62" s="229">
        <v>0</v>
      </c>
      <c r="V62" s="229">
        <v>0</v>
      </c>
      <c r="W62" s="229">
        <v>0</v>
      </c>
      <c r="X62" s="229">
        <v>0</v>
      </c>
      <c r="Y62" s="229">
        <v>0</v>
      </c>
      <c r="DA62" s="73" t="s">
        <v>698</v>
      </c>
    </row>
    <row r="63" spans="1:105" ht="12" customHeight="1" x14ac:dyDescent="0.25">
      <c r="A63" s="64" t="s">
        <v>32</v>
      </c>
      <c r="B63" s="229">
        <v>0</v>
      </c>
      <c r="C63" s="229">
        <v>0</v>
      </c>
      <c r="D63" s="229">
        <v>0</v>
      </c>
      <c r="E63" s="229">
        <v>0</v>
      </c>
      <c r="F63" s="229">
        <v>0</v>
      </c>
      <c r="G63" s="229">
        <v>0</v>
      </c>
      <c r="H63" s="229">
        <v>0</v>
      </c>
      <c r="I63" s="229">
        <v>0</v>
      </c>
      <c r="J63" s="229">
        <v>0</v>
      </c>
      <c r="K63" s="229">
        <v>0</v>
      </c>
      <c r="L63" s="229">
        <v>0</v>
      </c>
      <c r="M63" s="229">
        <v>0</v>
      </c>
      <c r="N63" s="229">
        <v>0</v>
      </c>
      <c r="O63" s="229">
        <v>0</v>
      </c>
      <c r="P63" s="229">
        <v>0</v>
      </c>
      <c r="Q63" s="229">
        <v>0</v>
      </c>
      <c r="R63" s="229">
        <v>0</v>
      </c>
      <c r="S63" s="229">
        <v>0</v>
      </c>
      <c r="T63" s="229">
        <v>0</v>
      </c>
      <c r="U63" s="229">
        <v>0</v>
      </c>
      <c r="V63" s="229">
        <v>0</v>
      </c>
      <c r="W63" s="229">
        <v>0</v>
      </c>
      <c r="X63" s="229">
        <v>0</v>
      </c>
      <c r="Y63" s="229">
        <v>0</v>
      </c>
      <c r="DA63" s="73" t="s">
        <v>699</v>
      </c>
    </row>
    <row r="64" spans="1:105" ht="12" customHeight="1" x14ac:dyDescent="0.25">
      <c r="A64" s="64" t="s">
        <v>33</v>
      </c>
      <c r="B64" s="229">
        <v>0</v>
      </c>
      <c r="C64" s="229">
        <v>0</v>
      </c>
      <c r="D64" s="229">
        <v>0</v>
      </c>
      <c r="E64" s="229">
        <v>0</v>
      </c>
      <c r="F64" s="229">
        <v>0</v>
      </c>
      <c r="G64" s="229">
        <v>0</v>
      </c>
      <c r="H64" s="229">
        <v>0</v>
      </c>
      <c r="I64" s="229">
        <v>0</v>
      </c>
      <c r="J64" s="229">
        <v>0</v>
      </c>
      <c r="K64" s="229">
        <v>0</v>
      </c>
      <c r="L64" s="229">
        <v>0</v>
      </c>
      <c r="M64" s="229">
        <v>0</v>
      </c>
      <c r="N64" s="229">
        <v>0</v>
      </c>
      <c r="O64" s="229">
        <v>0</v>
      </c>
      <c r="P64" s="229">
        <v>0</v>
      </c>
      <c r="Q64" s="229">
        <v>0</v>
      </c>
      <c r="R64" s="229">
        <v>0</v>
      </c>
      <c r="S64" s="229">
        <v>0</v>
      </c>
      <c r="T64" s="229">
        <v>0</v>
      </c>
      <c r="U64" s="229">
        <v>0</v>
      </c>
      <c r="V64" s="229">
        <v>0</v>
      </c>
      <c r="W64" s="229">
        <v>0</v>
      </c>
      <c r="X64" s="229">
        <v>0</v>
      </c>
      <c r="Y64" s="229">
        <v>0</v>
      </c>
      <c r="DA64" s="73" t="s">
        <v>700</v>
      </c>
    </row>
    <row r="65" spans="1:105" ht="12" customHeight="1" x14ac:dyDescent="0.25">
      <c r="A65" s="64" t="s">
        <v>35</v>
      </c>
      <c r="B65" s="229">
        <v>0</v>
      </c>
      <c r="C65" s="229">
        <v>0</v>
      </c>
      <c r="D65" s="229">
        <v>0</v>
      </c>
      <c r="E65" s="229">
        <v>0</v>
      </c>
      <c r="F65" s="229">
        <v>0</v>
      </c>
      <c r="G65" s="229">
        <v>0</v>
      </c>
      <c r="H65" s="229">
        <v>0</v>
      </c>
      <c r="I65" s="229">
        <v>0</v>
      </c>
      <c r="J65" s="229">
        <v>0</v>
      </c>
      <c r="K65" s="229">
        <v>0</v>
      </c>
      <c r="L65" s="229">
        <v>0</v>
      </c>
      <c r="M65" s="229">
        <v>0</v>
      </c>
      <c r="N65" s="229">
        <v>0</v>
      </c>
      <c r="O65" s="229">
        <v>0</v>
      </c>
      <c r="P65" s="229">
        <v>0</v>
      </c>
      <c r="Q65" s="229">
        <v>0</v>
      </c>
      <c r="R65" s="229">
        <v>0</v>
      </c>
      <c r="S65" s="229">
        <v>0</v>
      </c>
      <c r="T65" s="229">
        <v>0</v>
      </c>
      <c r="U65" s="229">
        <v>0</v>
      </c>
      <c r="V65" s="229">
        <v>0</v>
      </c>
      <c r="W65" s="229">
        <v>0</v>
      </c>
      <c r="X65" s="229">
        <v>0</v>
      </c>
      <c r="Y65" s="229">
        <v>0</v>
      </c>
      <c r="DA65" s="73" t="s">
        <v>701</v>
      </c>
    </row>
    <row r="66" spans="1:105" ht="12" customHeight="1" x14ac:dyDescent="0.25">
      <c r="A66" s="64" t="s">
        <v>36</v>
      </c>
      <c r="B66" s="229">
        <v>0</v>
      </c>
      <c r="C66" s="229">
        <v>0</v>
      </c>
      <c r="D66" s="229">
        <v>0</v>
      </c>
      <c r="E66" s="229">
        <v>0</v>
      </c>
      <c r="F66" s="229">
        <v>0</v>
      </c>
      <c r="G66" s="229">
        <v>0</v>
      </c>
      <c r="H66" s="229">
        <v>0</v>
      </c>
      <c r="I66" s="229">
        <v>0</v>
      </c>
      <c r="J66" s="229">
        <v>0</v>
      </c>
      <c r="K66" s="229">
        <v>0</v>
      </c>
      <c r="L66" s="229">
        <v>0</v>
      </c>
      <c r="M66" s="229">
        <v>0</v>
      </c>
      <c r="N66" s="229">
        <v>0</v>
      </c>
      <c r="O66" s="229">
        <v>0</v>
      </c>
      <c r="P66" s="229">
        <v>0</v>
      </c>
      <c r="Q66" s="229">
        <v>0</v>
      </c>
      <c r="R66" s="229">
        <v>0</v>
      </c>
      <c r="S66" s="229">
        <v>0</v>
      </c>
      <c r="T66" s="229">
        <v>0</v>
      </c>
      <c r="U66" s="229">
        <v>0</v>
      </c>
      <c r="V66" s="229">
        <v>0</v>
      </c>
      <c r="W66" s="229">
        <v>0</v>
      </c>
      <c r="X66" s="229">
        <v>0</v>
      </c>
      <c r="Y66" s="229">
        <v>0</v>
      </c>
      <c r="DA66" s="73" t="s">
        <v>702</v>
      </c>
    </row>
    <row r="67" spans="1:105" ht="12" customHeight="1" x14ac:dyDescent="0.25">
      <c r="A67" s="64" t="s">
        <v>38</v>
      </c>
      <c r="B67" s="229">
        <v>0</v>
      </c>
      <c r="C67" s="229">
        <v>0</v>
      </c>
      <c r="D67" s="229">
        <v>0</v>
      </c>
      <c r="E67" s="229">
        <v>0</v>
      </c>
      <c r="F67" s="229">
        <v>0</v>
      </c>
      <c r="G67" s="229">
        <v>0</v>
      </c>
      <c r="H67" s="229">
        <v>0</v>
      </c>
      <c r="I67" s="229">
        <v>0</v>
      </c>
      <c r="J67" s="229">
        <v>0</v>
      </c>
      <c r="K67" s="229">
        <v>0</v>
      </c>
      <c r="L67" s="229">
        <v>0</v>
      </c>
      <c r="M67" s="229">
        <v>0</v>
      </c>
      <c r="N67" s="229">
        <v>0</v>
      </c>
      <c r="O67" s="229">
        <v>0</v>
      </c>
      <c r="P67" s="229">
        <v>0</v>
      </c>
      <c r="Q67" s="229">
        <v>0</v>
      </c>
      <c r="R67" s="229">
        <v>0</v>
      </c>
      <c r="S67" s="229">
        <v>0</v>
      </c>
      <c r="T67" s="229">
        <v>0</v>
      </c>
      <c r="U67" s="229">
        <v>0</v>
      </c>
      <c r="V67" s="229">
        <v>0</v>
      </c>
      <c r="W67" s="229">
        <v>0</v>
      </c>
      <c r="X67" s="229">
        <v>0</v>
      </c>
      <c r="Y67" s="229">
        <v>0</v>
      </c>
      <c r="DA67" s="73" t="s">
        <v>703</v>
      </c>
    </row>
    <row r="68" spans="1:105" ht="12" customHeight="1" x14ac:dyDescent="0.25">
      <c r="A68" s="64" t="s">
        <v>39</v>
      </c>
      <c r="B68" s="229">
        <v>0</v>
      </c>
      <c r="C68" s="229">
        <v>0</v>
      </c>
      <c r="D68" s="229">
        <v>0</v>
      </c>
      <c r="E68" s="229">
        <v>0</v>
      </c>
      <c r="F68" s="229">
        <v>0</v>
      </c>
      <c r="G68" s="229">
        <v>0</v>
      </c>
      <c r="H68" s="229">
        <v>0</v>
      </c>
      <c r="I68" s="229">
        <v>0</v>
      </c>
      <c r="J68" s="229">
        <v>0</v>
      </c>
      <c r="K68" s="229">
        <v>0</v>
      </c>
      <c r="L68" s="229">
        <v>0</v>
      </c>
      <c r="M68" s="229">
        <v>0</v>
      </c>
      <c r="N68" s="229">
        <v>0</v>
      </c>
      <c r="O68" s="229">
        <v>0</v>
      </c>
      <c r="P68" s="229">
        <v>0</v>
      </c>
      <c r="Q68" s="229">
        <v>0</v>
      </c>
      <c r="R68" s="229">
        <v>0</v>
      </c>
      <c r="S68" s="229">
        <v>0</v>
      </c>
      <c r="T68" s="229">
        <v>0</v>
      </c>
      <c r="U68" s="229">
        <v>0</v>
      </c>
      <c r="V68" s="229">
        <v>0</v>
      </c>
      <c r="W68" s="229">
        <v>0</v>
      </c>
      <c r="X68" s="229">
        <v>0</v>
      </c>
      <c r="Y68" s="229">
        <v>0</v>
      </c>
      <c r="DA68" s="73" t="s">
        <v>704</v>
      </c>
    </row>
    <row r="69" spans="1:105" ht="12" customHeight="1" x14ac:dyDescent="0.25">
      <c r="A69" s="61" t="s">
        <v>545</v>
      </c>
      <c r="B69" s="263">
        <v>0</v>
      </c>
      <c r="C69" s="263">
        <v>0</v>
      </c>
      <c r="D69" s="263">
        <v>0</v>
      </c>
      <c r="E69" s="263">
        <v>0</v>
      </c>
      <c r="F69" s="263">
        <v>0</v>
      </c>
      <c r="G69" s="263">
        <v>0</v>
      </c>
      <c r="H69" s="263">
        <v>0</v>
      </c>
      <c r="I69" s="263">
        <v>0</v>
      </c>
      <c r="J69" s="263">
        <v>0</v>
      </c>
      <c r="K69" s="263">
        <v>0</v>
      </c>
      <c r="L69" s="263">
        <v>0</v>
      </c>
      <c r="M69" s="263">
        <v>0</v>
      </c>
      <c r="N69" s="263">
        <v>0</v>
      </c>
      <c r="O69" s="263">
        <v>0</v>
      </c>
      <c r="P69" s="263">
        <v>0</v>
      </c>
      <c r="Q69" s="263">
        <v>0</v>
      </c>
      <c r="R69" s="263">
        <v>0</v>
      </c>
      <c r="S69" s="263">
        <v>0</v>
      </c>
      <c r="T69" s="263">
        <v>0</v>
      </c>
      <c r="U69" s="263">
        <v>0</v>
      </c>
      <c r="V69" s="263">
        <v>0</v>
      </c>
      <c r="W69" s="263">
        <v>0</v>
      </c>
      <c r="X69" s="263">
        <v>0</v>
      </c>
      <c r="Y69" s="263">
        <v>0</v>
      </c>
      <c r="DA69" s="74" t="s">
        <v>705</v>
      </c>
    </row>
    <row r="70" spans="1:105" ht="12" hidden="1" customHeight="1" x14ac:dyDescent="0.25">
      <c r="A70" s="116"/>
      <c r="B70" s="126"/>
      <c r="C70" s="126"/>
      <c r="D70" s="126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X70" s="126"/>
      <c r="Y70" s="126"/>
      <c r="DA70" s="125"/>
    </row>
    <row r="71" spans="1:105" ht="12" customHeight="1" x14ac:dyDescent="0.25">
      <c r="A71" s="128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29"/>
      <c r="R71" s="129"/>
      <c r="S71" s="129"/>
      <c r="T71" s="129"/>
      <c r="U71" s="129"/>
      <c r="V71" s="129"/>
      <c r="W71" s="129"/>
      <c r="X71" s="129"/>
      <c r="Y71" s="129"/>
      <c r="DA71" s="124"/>
    </row>
    <row r="72" spans="1:105" ht="15" customHeight="1" x14ac:dyDescent="0.25">
      <c r="A72" s="34" t="s">
        <v>80</v>
      </c>
      <c r="B72" s="223">
        <v>0</v>
      </c>
      <c r="C72" s="223">
        <v>0</v>
      </c>
      <c r="D72" s="223">
        <v>0</v>
      </c>
      <c r="E72" s="223">
        <v>0</v>
      </c>
      <c r="F72" s="223">
        <v>0</v>
      </c>
      <c r="G72" s="223">
        <v>0</v>
      </c>
      <c r="H72" s="223">
        <v>0</v>
      </c>
      <c r="I72" s="223">
        <v>0</v>
      </c>
      <c r="J72" s="223">
        <v>0</v>
      </c>
      <c r="K72" s="223">
        <v>0</v>
      </c>
      <c r="L72" s="223">
        <v>0</v>
      </c>
      <c r="M72" s="223">
        <v>0</v>
      </c>
      <c r="N72" s="223">
        <v>0</v>
      </c>
      <c r="O72" s="223">
        <v>0</v>
      </c>
      <c r="P72" s="223">
        <v>0</v>
      </c>
      <c r="Q72" s="223">
        <v>0</v>
      </c>
      <c r="R72" s="223">
        <v>0</v>
      </c>
      <c r="S72" s="223">
        <v>0</v>
      </c>
      <c r="T72" s="223">
        <v>0</v>
      </c>
      <c r="U72" s="223">
        <v>0</v>
      </c>
      <c r="V72" s="223">
        <v>0</v>
      </c>
      <c r="W72" s="223">
        <v>0</v>
      </c>
      <c r="X72" s="223">
        <v>0</v>
      </c>
      <c r="Y72" s="223">
        <v>0</v>
      </c>
      <c r="DA72" s="89" t="s">
        <v>706</v>
      </c>
    </row>
    <row r="73" spans="1:105" ht="12" customHeight="1" x14ac:dyDescent="0.25">
      <c r="A73" s="55" t="s">
        <v>91</v>
      </c>
      <c r="B73" s="259">
        <v>0</v>
      </c>
      <c r="C73" s="259">
        <v>0</v>
      </c>
      <c r="D73" s="259">
        <v>0</v>
      </c>
      <c r="E73" s="259">
        <v>0</v>
      </c>
      <c r="F73" s="259">
        <v>0</v>
      </c>
      <c r="G73" s="259">
        <v>0</v>
      </c>
      <c r="H73" s="259">
        <v>0</v>
      </c>
      <c r="I73" s="259">
        <v>0</v>
      </c>
      <c r="J73" s="259">
        <v>0</v>
      </c>
      <c r="K73" s="259">
        <v>0</v>
      </c>
      <c r="L73" s="259">
        <v>0</v>
      </c>
      <c r="M73" s="259">
        <v>0</v>
      </c>
      <c r="N73" s="259">
        <v>0</v>
      </c>
      <c r="O73" s="259">
        <v>0</v>
      </c>
      <c r="P73" s="259">
        <v>0</v>
      </c>
      <c r="Q73" s="259">
        <v>0</v>
      </c>
      <c r="R73" s="259">
        <v>0</v>
      </c>
      <c r="S73" s="259">
        <v>0</v>
      </c>
      <c r="T73" s="259">
        <v>0</v>
      </c>
      <c r="U73" s="259">
        <v>0</v>
      </c>
      <c r="V73" s="259">
        <v>0</v>
      </c>
      <c r="W73" s="259">
        <v>0</v>
      </c>
      <c r="X73" s="259">
        <v>0</v>
      </c>
      <c r="Y73" s="259">
        <v>0</v>
      </c>
      <c r="DA73" s="67" t="s">
        <v>707</v>
      </c>
    </row>
    <row r="74" spans="1:105" ht="12" customHeight="1" x14ac:dyDescent="0.25">
      <c r="A74" s="173" t="s">
        <v>92</v>
      </c>
      <c r="B74" s="224">
        <v>0</v>
      </c>
      <c r="C74" s="224">
        <v>0</v>
      </c>
      <c r="D74" s="224">
        <v>0</v>
      </c>
      <c r="E74" s="224">
        <v>0</v>
      </c>
      <c r="F74" s="224">
        <v>0</v>
      </c>
      <c r="G74" s="224">
        <v>0</v>
      </c>
      <c r="H74" s="224">
        <v>0</v>
      </c>
      <c r="I74" s="224">
        <v>0</v>
      </c>
      <c r="J74" s="224">
        <v>0</v>
      </c>
      <c r="K74" s="224">
        <v>0</v>
      </c>
      <c r="L74" s="224">
        <v>0</v>
      </c>
      <c r="M74" s="224">
        <v>0</v>
      </c>
      <c r="N74" s="224">
        <v>0</v>
      </c>
      <c r="O74" s="224">
        <v>0</v>
      </c>
      <c r="P74" s="224">
        <v>0</v>
      </c>
      <c r="Q74" s="224">
        <v>0</v>
      </c>
      <c r="R74" s="224">
        <v>0</v>
      </c>
      <c r="S74" s="224">
        <v>0</v>
      </c>
      <c r="T74" s="224">
        <v>0</v>
      </c>
      <c r="U74" s="224">
        <v>0</v>
      </c>
      <c r="V74" s="224">
        <v>0</v>
      </c>
      <c r="W74" s="224">
        <v>0</v>
      </c>
      <c r="X74" s="224">
        <v>0</v>
      </c>
      <c r="Y74" s="224">
        <v>0</v>
      </c>
      <c r="DA74" s="177" t="s">
        <v>708</v>
      </c>
    </row>
    <row r="75" spans="1:105" ht="12" customHeight="1" x14ac:dyDescent="0.25">
      <c r="A75" s="173" t="s">
        <v>93</v>
      </c>
      <c r="B75" s="224">
        <v>0</v>
      </c>
      <c r="C75" s="224">
        <v>0</v>
      </c>
      <c r="D75" s="224">
        <v>0</v>
      </c>
      <c r="E75" s="224">
        <v>0</v>
      </c>
      <c r="F75" s="224">
        <v>0</v>
      </c>
      <c r="G75" s="224">
        <v>0</v>
      </c>
      <c r="H75" s="224">
        <v>0</v>
      </c>
      <c r="I75" s="224">
        <v>0</v>
      </c>
      <c r="J75" s="224">
        <v>0</v>
      </c>
      <c r="K75" s="224">
        <v>0</v>
      </c>
      <c r="L75" s="224">
        <v>0</v>
      </c>
      <c r="M75" s="224">
        <v>0</v>
      </c>
      <c r="N75" s="224">
        <v>0</v>
      </c>
      <c r="O75" s="224">
        <v>0</v>
      </c>
      <c r="P75" s="224">
        <v>0</v>
      </c>
      <c r="Q75" s="224">
        <v>0</v>
      </c>
      <c r="R75" s="224">
        <v>0</v>
      </c>
      <c r="S75" s="224">
        <v>0</v>
      </c>
      <c r="T75" s="224">
        <v>0</v>
      </c>
      <c r="U75" s="224">
        <v>0</v>
      </c>
      <c r="V75" s="224">
        <v>0</v>
      </c>
      <c r="W75" s="224">
        <v>0</v>
      </c>
      <c r="X75" s="224">
        <v>0</v>
      </c>
      <c r="Y75" s="224">
        <v>0</v>
      </c>
      <c r="DA75" s="177" t="s">
        <v>709</v>
      </c>
    </row>
    <row r="76" spans="1:105" ht="12" customHeight="1" x14ac:dyDescent="0.25">
      <c r="A76" s="173" t="s">
        <v>94</v>
      </c>
      <c r="B76" s="224">
        <v>0</v>
      </c>
      <c r="C76" s="224">
        <v>0</v>
      </c>
      <c r="D76" s="224">
        <v>0</v>
      </c>
      <c r="E76" s="224">
        <v>0</v>
      </c>
      <c r="F76" s="224">
        <v>0</v>
      </c>
      <c r="G76" s="224">
        <v>0</v>
      </c>
      <c r="H76" s="224">
        <v>0</v>
      </c>
      <c r="I76" s="224">
        <v>0</v>
      </c>
      <c r="J76" s="224">
        <v>0</v>
      </c>
      <c r="K76" s="224">
        <v>0</v>
      </c>
      <c r="L76" s="224">
        <v>0</v>
      </c>
      <c r="M76" s="224">
        <v>0</v>
      </c>
      <c r="N76" s="224">
        <v>0</v>
      </c>
      <c r="O76" s="224">
        <v>0</v>
      </c>
      <c r="P76" s="224">
        <v>0</v>
      </c>
      <c r="Q76" s="224">
        <v>0</v>
      </c>
      <c r="R76" s="224">
        <v>0</v>
      </c>
      <c r="S76" s="224">
        <v>0</v>
      </c>
      <c r="T76" s="224">
        <v>0</v>
      </c>
      <c r="U76" s="224">
        <v>0</v>
      </c>
      <c r="V76" s="224">
        <v>0</v>
      </c>
      <c r="W76" s="224">
        <v>0</v>
      </c>
      <c r="X76" s="224">
        <v>0</v>
      </c>
      <c r="Y76" s="224">
        <v>0</v>
      </c>
      <c r="DA76" s="177" t="s">
        <v>710</v>
      </c>
    </row>
    <row r="77" spans="1:105" ht="12" customHeight="1" x14ac:dyDescent="0.25">
      <c r="A77" s="56" t="s">
        <v>95</v>
      </c>
      <c r="B77" s="260">
        <v>0</v>
      </c>
      <c r="C77" s="260">
        <v>0</v>
      </c>
      <c r="D77" s="260">
        <v>0</v>
      </c>
      <c r="E77" s="260">
        <v>0</v>
      </c>
      <c r="F77" s="260">
        <v>0</v>
      </c>
      <c r="G77" s="260">
        <v>0</v>
      </c>
      <c r="H77" s="260">
        <v>0</v>
      </c>
      <c r="I77" s="260">
        <v>0</v>
      </c>
      <c r="J77" s="260">
        <v>0</v>
      </c>
      <c r="K77" s="260">
        <v>0</v>
      </c>
      <c r="L77" s="260">
        <v>0</v>
      </c>
      <c r="M77" s="260">
        <v>0</v>
      </c>
      <c r="N77" s="260">
        <v>0</v>
      </c>
      <c r="O77" s="260">
        <v>0</v>
      </c>
      <c r="P77" s="260">
        <v>0</v>
      </c>
      <c r="Q77" s="260">
        <v>0</v>
      </c>
      <c r="R77" s="260">
        <v>0</v>
      </c>
      <c r="S77" s="260">
        <v>0</v>
      </c>
      <c r="T77" s="260">
        <v>0</v>
      </c>
      <c r="U77" s="260">
        <v>0</v>
      </c>
      <c r="V77" s="260">
        <v>0</v>
      </c>
      <c r="W77" s="260">
        <v>0</v>
      </c>
      <c r="X77" s="260">
        <v>0</v>
      </c>
      <c r="Y77" s="260">
        <v>0</v>
      </c>
      <c r="DA77" s="68" t="s">
        <v>711</v>
      </c>
    </row>
    <row r="78" spans="1:105" ht="12" customHeight="1" x14ac:dyDescent="0.25">
      <c r="A78" s="37" t="s">
        <v>159</v>
      </c>
      <c r="B78" s="226">
        <v>0</v>
      </c>
      <c r="C78" s="226">
        <v>0</v>
      </c>
      <c r="D78" s="226">
        <v>0</v>
      </c>
      <c r="E78" s="226">
        <v>0</v>
      </c>
      <c r="F78" s="226">
        <v>0</v>
      </c>
      <c r="G78" s="226">
        <v>0</v>
      </c>
      <c r="H78" s="226">
        <v>0</v>
      </c>
      <c r="I78" s="226">
        <v>0</v>
      </c>
      <c r="J78" s="226">
        <v>0</v>
      </c>
      <c r="K78" s="226">
        <v>0</v>
      </c>
      <c r="L78" s="226">
        <v>0</v>
      </c>
      <c r="M78" s="226">
        <v>0</v>
      </c>
      <c r="N78" s="226">
        <v>0</v>
      </c>
      <c r="O78" s="226">
        <v>0</v>
      </c>
      <c r="P78" s="226">
        <v>0</v>
      </c>
      <c r="Q78" s="226">
        <v>0</v>
      </c>
      <c r="R78" s="226">
        <v>0</v>
      </c>
      <c r="S78" s="226">
        <v>0</v>
      </c>
      <c r="T78" s="226">
        <v>0</v>
      </c>
      <c r="U78" s="226">
        <v>0</v>
      </c>
      <c r="V78" s="226">
        <v>0</v>
      </c>
      <c r="W78" s="226">
        <v>0</v>
      </c>
      <c r="X78" s="226">
        <v>0</v>
      </c>
      <c r="Y78" s="226">
        <v>0</v>
      </c>
      <c r="DA78" s="69" t="s">
        <v>712</v>
      </c>
    </row>
    <row r="79" spans="1:105" ht="12" customHeight="1" x14ac:dyDescent="0.25">
      <c r="A79" s="37" t="s">
        <v>35</v>
      </c>
      <c r="B79" s="226">
        <v>0</v>
      </c>
      <c r="C79" s="226">
        <v>0</v>
      </c>
      <c r="D79" s="226">
        <v>0</v>
      </c>
      <c r="E79" s="226">
        <v>0</v>
      </c>
      <c r="F79" s="226">
        <v>0</v>
      </c>
      <c r="G79" s="226">
        <v>0</v>
      </c>
      <c r="H79" s="226">
        <v>0</v>
      </c>
      <c r="I79" s="226">
        <v>0</v>
      </c>
      <c r="J79" s="226">
        <v>0</v>
      </c>
      <c r="K79" s="226">
        <v>0</v>
      </c>
      <c r="L79" s="226">
        <v>0</v>
      </c>
      <c r="M79" s="226">
        <v>0</v>
      </c>
      <c r="N79" s="226">
        <v>0</v>
      </c>
      <c r="O79" s="226">
        <v>0</v>
      </c>
      <c r="P79" s="226">
        <v>0</v>
      </c>
      <c r="Q79" s="226">
        <v>0</v>
      </c>
      <c r="R79" s="226">
        <v>0</v>
      </c>
      <c r="S79" s="226">
        <v>0</v>
      </c>
      <c r="T79" s="226">
        <v>0</v>
      </c>
      <c r="U79" s="226">
        <v>0</v>
      </c>
      <c r="V79" s="226">
        <v>0</v>
      </c>
      <c r="W79" s="226">
        <v>0</v>
      </c>
      <c r="X79" s="226">
        <v>0</v>
      </c>
      <c r="Y79" s="226">
        <v>0</v>
      </c>
      <c r="DA79" s="69" t="s">
        <v>713</v>
      </c>
    </row>
    <row r="80" spans="1:105" ht="12" customHeight="1" x14ac:dyDescent="0.25">
      <c r="A80" s="37" t="s">
        <v>96</v>
      </c>
      <c r="B80" s="226">
        <v>0</v>
      </c>
      <c r="C80" s="226">
        <v>0</v>
      </c>
      <c r="D80" s="226">
        <v>0</v>
      </c>
      <c r="E80" s="226">
        <v>0</v>
      </c>
      <c r="F80" s="226">
        <v>0</v>
      </c>
      <c r="G80" s="226">
        <v>0</v>
      </c>
      <c r="H80" s="226">
        <v>0</v>
      </c>
      <c r="I80" s="226">
        <v>0</v>
      </c>
      <c r="J80" s="226">
        <v>0</v>
      </c>
      <c r="K80" s="226">
        <v>0</v>
      </c>
      <c r="L80" s="226">
        <v>0</v>
      </c>
      <c r="M80" s="226">
        <v>0</v>
      </c>
      <c r="N80" s="226">
        <v>0</v>
      </c>
      <c r="O80" s="226">
        <v>0</v>
      </c>
      <c r="P80" s="226">
        <v>0</v>
      </c>
      <c r="Q80" s="226">
        <v>0</v>
      </c>
      <c r="R80" s="226">
        <v>0</v>
      </c>
      <c r="S80" s="226">
        <v>0</v>
      </c>
      <c r="T80" s="226">
        <v>0</v>
      </c>
      <c r="U80" s="226">
        <v>0</v>
      </c>
      <c r="V80" s="226">
        <v>0</v>
      </c>
      <c r="W80" s="226">
        <v>0</v>
      </c>
      <c r="X80" s="226">
        <v>0</v>
      </c>
      <c r="Y80" s="226">
        <v>0</v>
      </c>
      <c r="DA80" s="69" t="s">
        <v>714</v>
      </c>
    </row>
    <row r="81" spans="1:105" ht="12" customHeight="1" x14ac:dyDescent="0.25">
      <c r="A81" s="37" t="s">
        <v>78</v>
      </c>
      <c r="B81" s="226">
        <v>0</v>
      </c>
      <c r="C81" s="226">
        <v>0</v>
      </c>
      <c r="D81" s="226">
        <v>0</v>
      </c>
      <c r="E81" s="226">
        <v>0</v>
      </c>
      <c r="F81" s="226">
        <v>0</v>
      </c>
      <c r="G81" s="226">
        <v>0</v>
      </c>
      <c r="H81" s="226">
        <v>0</v>
      </c>
      <c r="I81" s="226">
        <v>0</v>
      </c>
      <c r="J81" s="226">
        <v>0</v>
      </c>
      <c r="K81" s="226">
        <v>0</v>
      </c>
      <c r="L81" s="226">
        <v>0</v>
      </c>
      <c r="M81" s="226">
        <v>0</v>
      </c>
      <c r="N81" s="226">
        <v>0</v>
      </c>
      <c r="O81" s="226">
        <v>0</v>
      </c>
      <c r="P81" s="226">
        <v>0</v>
      </c>
      <c r="Q81" s="226">
        <v>0</v>
      </c>
      <c r="R81" s="226">
        <v>0</v>
      </c>
      <c r="S81" s="226">
        <v>0</v>
      </c>
      <c r="T81" s="226">
        <v>0</v>
      </c>
      <c r="U81" s="226">
        <v>0</v>
      </c>
      <c r="V81" s="226">
        <v>0</v>
      </c>
      <c r="W81" s="226">
        <v>0</v>
      </c>
      <c r="X81" s="226">
        <v>0</v>
      </c>
      <c r="Y81" s="226">
        <v>0</v>
      </c>
      <c r="DA81" s="69" t="s">
        <v>715</v>
      </c>
    </row>
    <row r="82" spans="1:105" ht="12" customHeight="1" x14ac:dyDescent="0.25">
      <c r="A82" s="37" t="s">
        <v>40</v>
      </c>
      <c r="B82" s="226">
        <v>0</v>
      </c>
      <c r="C82" s="226">
        <v>0</v>
      </c>
      <c r="D82" s="226">
        <v>0</v>
      </c>
      <c r="E82" s="226">
        <v>0</v>
      </c>
      <c r="F82" s="226">
        <v>0</v>
      </c>
      <c r="G82" s="226">
        <v>0</v>
      </c>
      <c r="H82" s="226">
        <v>0</v>
      </c>
      <c r="I82" s="226">
        <v>0</v>
      </c>
      <c r="J82" s="226">
        <v>0</v>
      </c>
      <c r="K82" s="226">
        <v>0</v>
      </c>
      <c r="L82" s="226">
        <v>0</v>
      </c>
      <c r="M82" s="226">
        <v>0</v>
      </c>
      <c r="N82" s="226">
        <v>0</v>
      </c>
      <c r="O82" s="226">
        <v>0</v>
      </c>
      <c r="P82" s="226">
        <v>0</v>
      </c>
      <c r="Q82" s="226">
        <v>0</v>
      </c>
      <c r="R82" s="226">
        <v>0</v>
      </c>
      <c r="S82" s="226">
        <v>0</v>
      </c>
      <c r="T82" s="226">
        <v>0</v>
      </c>
      <c r="U82" s="226">
        <v>0</v>
      </c>
      <c r="V82" s="226">
        <v>0</v>
      </c>
      <c r="W82" s="226">
        <v>0</v>
      </c>
      <c r="X82" s="226">
        <v>0</v>
      </c>
      <c r="Y82" s="226">
        <v>0</v>
      </c>
      <c r="DA82" s="69" t="s">
        <v>716</v>
      </c>
    </row>
    <row r="83" spans="1:105" ht="12" customHeight="1" x14ac:dyDescent="0.25">
      <c r="A83" s="57" t="s">
        <v>558</v>
      </c>
      <c r="B83" s="261">
        <v>0</v>
      </c>
      <c r="C83" s="261">
        <v>0</v>
      </c>
      <c r="D83" s="261">
        <v>0</v>
      </c>
      <c r="E83" s="261">
        <v>0</v>
      </c>
      <c r="F83" s="261">
        <v>0</v>
      </c>
      <c r="G83" s="261">
        <v>0</v>
      </c>
      <c r="H83" s="261">
        <v>0</v>
      </c>
      <c r="I83" s="261">
        <v>0</v>
      </c>
      <c r="J83" s="261">
        <v>0</v>
      </c>
      <c r="K83" s="261">
        <v>0</v>
      </c>
      <c r="L83" s="261">
        <v>0</v>
      </c>
      <c r="M83" s="261">
        <v>0</v>
      </c>
      <c r="N83" s="261">
        <v>0</v>
      </c>
      <c r="O83" s="261">
        <v>0</v>
      </c>
      <c r="P83" s="261">
        <v>0</v>
      </c>
      <c r="Q83" s="261">
        <v>0</v>
      </c>
      <c r="R83" s="261">
        <v>0</v>
      </c>
      <c r="S83" s="261">
        <v>0</v>
      </c>
      <c r="T83" s="261">
        <v>0</v>
      </c>
      <c r="U83" s="261">
        <v>0</v>
      </c>
      <c r="V83" s="261">
        <v>0</v>
      </c>
      <c r="W83" s="261">
        <v>0</v>
      </c>
      <c r="X83" s="261">
        <v>0</v>
      </c>
      <c r="Y83" s="261">
        <v>0</v>
      </c>
      <c r="DA83" s="70" t="s">
        <v>717</v>
      </c>
    </row>
    <row r="84" spans="1:105" ht="12" customHeight="1" x14ac:dyDescent="0.25">
      <c r="A84" s="60" t="s">
        <v>560</v>
      </c>
      <c r="B84" s="262">
        <v>0</v>
      </c>
      <c r="C84" s="262">
        <v>0</v>
      </c>
      <c r="D84" s="262">
        <v>0</v>
      </c>
      <c r="E84" s="262">
        <v>0</v>
      </c>
      <c r="F84" s="262">
        <v>0</v>
      </c>
      <c r="G84" s="262">
        <v>0</v>
      </c>
      <c r="H84" s="262">
        <v>0</v>
      </c>
      <c r="I84" s="262">
        <v>0</v>
      </c>
      <c r="J84" s="262">
        <v>0</v>
      </c>
      <c r="K84" s="262">
        <v>0</v>
      </c>
      <c r="L84" s="262">
        <v>0</v>
      </c>
      <c r="M84" s="262">
        <v>0</v>
      </c>
      <c r="N84" s="262">
        <v>0</v>
      </c>
      <c r="O84" s="262">
        <v>0</v>
      </c>
      <c r="P84" s="262">
        <v>0</v>
      </c>
      <c r="Q84" s="262">
        <v>0</v>
      </c>
      <c r="R84" s="262">
        <v>0</v>
      </c>
      <c r="S84" s="262">
        <v>0</v>
      </c>
      <c r="T84" s="262">
        <v>0</v>
      </c>
      <c r="U84" s="262">
        <v>0</v>
      </c>
      <c r="V84" s="262">
        <v>0</v>
      </c>
      <c r="W84" s="262">
        <v>0</v>
      </c>
      <c r="X84" s="262">
        <v>0</v>
      </c>
      <c r="Y84" s="262">
        <v>0</v>
      </c>
      <c r="DA84" s="72" t="s">
        <v>718</v>
      </c>
    </row>
    <row r="85" spans="1:105" ht="12" customHeight="1" x14ac:dyDescent="0.25">
      <c r="A85" s="59" t="s">
        <v>31</v>
      </c>
      <c r="B85" s="230">
        <v>0</v>
      </c>
      <c r="C85" s="230">
        <v>0</v>
      </c>
      <c r="D85" s="230">
        <v>0</v>
      </c>
      <c r="E85" s="230">
        <v>0</v>
      </c>
      <c r="F85" s="230">
        <v>0</v>
      </c>
      <c r="G85" s="230">
        <v>0</v>
      </c>
      <c r="H85" s="230">
        <v>0</v>
      </c>
      <c r="I85" s="230">
        <v>0</v>
      </c>
      <c r="J85" s="230">
        <v>0</v>
      </c>
      <c r="K85" s="230">
        <v>0</v>
      </c>
      <c r="L85" s="230">
        <v>0</v>
      </c>
      <c r="M85" s="230">
        <v>0</v>
      </c>
      <c r="N85" s="230">
        <v>0</v>
      </c>
      <c r="O85" s="230">
        <v>0</v>
      </c>
      <c r="P85" s="230">
        <v>0</v>
      </c>
      <c r="Q85" s="230">
        <v>0</v>
      </c>
      <c r="R85" s="230">
        <v>0</v>
      </c>
      <c r="S85" s="230">
        <v>0</v>
      </c>
      <c r="T85" s="230">
        <v>0</v>
      </c>
      <c r="U85" s="230">
        <v>0</v>
      </c>
      <c r="V85" s="230">
        <v>0</v>
      </c>
      <c r="W85" s="230">
        <v>0</v>
      </c>
      <c r="X85" s="230">
        <v>0</v>
      </c>
      <c r="Y85" s="230">
        <v>0</v>
      </c>
      <c r="DA85" s="71" t="s">
        <v>719</v>
      </c>
    </row>
    <row r="86" spans="1:105" ht="12" customHeight="1" x14ac:dyDescent="0.25">
      <c r="A86" s="59" t="s">
        <v>159</v>
      </c>
      <c r="B86" s="230">
        <v>0</v>
      </c>
      <c r="C86" s="230">
        <v>0</v>
      </c>
      <c r="D86" s="230">
        <v>0</v>
      </c>
      <c r="E86" s="230">
        <v>0</v>
      </c>
      <c r="F86" s="230">
        <v>0</v>
      </c>
      <c r="G86" s="230">
        <v>0</v>
      </c>
      <c r="H86" s="230">
        <v>0</v>
      </c>
      <c r="I86" s="230">
        <v>0</v>
      </c>
      <c r="J86" s="230">
        <v>0</v>
      </c>
      <c r="K86" s="230">
        <v>0</v>
      </c>
      <c r="L86" s="230">
        <v>0</v>
      </c>
      <c r="M86" s="230">
        <v>0</v>
      </c>
      <c r="N86" s="230">
        <v>0</v>
      </c>
      <c r="O86" s="230">
        <v>0</v>
      </c>
      <c r="P86" s="230">
        <v>0</v>
      </c>
      <c r="Q86" s="230">
        <v>0</v>
      </c>
      <c r="R86" s="230">
        <v>0</v>
      </c>
      <c r="S86" s="230">
        <v>0</v>
      </c>
      <c r="T86" s="230">
        <v>0</v>
      </c>
      <c r="U86" s="230">
        <v>0</v>
      </c>
      <c r="V86" s="230">
        <v>0</v>
      </c>
      <c r="W86" s="230">
        <v>0</v>
      </c>
      <c r="X86" s="230">
        <v>0</v>
      </c>
      <c r="Y86" s="230">
        <v>0</v>
      </c>
      <c r="DA86" s="71" t="s">
        <v>720</v>
      </c>
    </row>
    <row r="87" spans="1:105" ht="12" customHeight="1" x14ac:dyDescent="0.25">
      <c r="A87" s="59" t="s">
        <v>32</v>
      </c>
      <c r="B87" s="230">
        <v>0</v>
      </c>
      <c r="C87" s="230">
        <v>0</v>
      </c>
      <c r="D87" s="230">
        <v>0</v>
      </c>
      <c r="E87" s="230">
        <v>0</v>
      </c>
      <c r="F87" s="230">
        <v>0</v>
      </c>
      <c r="G87" s="230">
        <v>0</v>
      </c>
      <c r="H87" s="230">
        <v>0</v>
      </c>
      <c r="I87" s="230">
        <v>0</v>
      </c>
      <c r="J87" s="230">
        <v>0</v>
      </c>
      <c r="K87" s="230">
        <v>0</v>
      </c>
      <c r="L87" s="230">
        <v>0</v>
      </c>
      <c r="M87" s="230">
        <v>0</v>
      </c>
      <c r="N87" s="230">
        <v>0</v>
      </c>
      <c r="O87" s="230">
        <v>0</v>
      </c>
      <c r="P87" s="230">
        <v>0</v>
      </c>
      <c r="Q87" s="230">
        <v>0</v>
      </c>
      <c r="R87" s="230">
        <v>0</v>
      </c>
      <c r="S87" s="230">
        <v>0</v>
      </c>
      <c r="T87" s="230">
        <v>0</v>
      </c>
      <c r="U87" s="230">
        <v>0</v>
      </c>
      <c r="V87" s="230">
        <v>0</v>
      </c>
      <c r="W87" s="230">
        <v>0</v>
      </c>
      <c r="X87" s="230">
        <v>0</v>
      </c>
      <c r="Y87" s="230">
        <v>0</v>
      </c>
      <c r="DA87" s="71" t="s">
        <v>721</v>
      </c>
    </row>
    <row r="88" spans="1:105" ht="12" customHeight="1" x14ac:dyDescent="0.25">
      <c r="A88" s="59" t="s">
        <v>35</v>
      </c>
      <c r="B88" s="230">
        <v>0</v>
      </c>
      <c r="C88" s="230">
        <v>0</v>
      </c>
      <c r="D88" s="230">
        <v>0</v>
      </c>
      <c r="E88" s="230">
        <v>0</v>
      </c>
      <c r="F88" s="230">
        <v>0</v>
      </c>
      <c r="G88" s="230">
        <v>0</v>
      </c>
      <c r="H88" s="230">
        <v>0</v>
      </c>
      <c r="I88" s="230">
        <v>0</v>
      </c>
      <c r="J88" s="230">
        <v>0</v>
      </c>
      <c r="K88" s="230">
        <v>0</v>
      </c>
      <c r="L88" s="230">
        <v>0</v>
      </c>
      <c r="M88" s="230">
        <v>0</v>
      </c>
      <c r="N88" s="230">
        <v>0</v>
      </c>
      <c r="O88" s="230">
        <v>0</v>
      </c>
      <c r="P88" s="230">
        <v>0</v>
      </c>
      <c r="Q88" s="230">
        <v>0</v>
      </c>
      <c r="R88" s="230">
        <v>0</v>
      </c>
      <c r="S88" s="230">
        <v>0</v>
      </c>
      <c r="T88" s="230">
        <v>0</v>
      </c>
      <c r="U88" s="230">
        <v>0</v>
      </c>
      <c r="V88" s="230">
        <v>0</v>
      </c>
      <c r="W88" s="230">
        <v>0</v>
      </c>
      <c r="X88" s="230">
        <v>0</v>
      </c>
      <c r="Y88" s="230">
        <v>0</v>
      </c>
      <c r="DA88" s="71" t="s">
        <v>722</v>
      </c>
    </row>
    <row r="89" spans="1:105" ht="12" customHeight="1" x14ac:dyDescent="0.25">
      <c r="A89" s="60" t="s">
        <v>566</v>
      </c>
      <c r="B89" s="262">
        <v>0</v>
      </c>
      <c r="C89" s="262">
        <v>0</v>
      </c>
      <c r="D89" s="262">
        <v>0</v>
      </c>
      <c r="E89" s="262">
        <v>0</v>
      </c>
      <c r="F89" s="262">
        <v>0</v>
      </c>
      <c r="G89" s="262">
        <v>0</v>
      </c>
      <c r="H89" s="262">
        <v>0</v>
      </c>
      <c r="I89" s="262">
        <v>0</v>
      </c>
      <c r="J89" s="262">
        <v>0</v>
      </c>
      <c r="K89" s="262">
        <v>0</v>
      </c>
      <c r="L89" s="262">
        <v>0</v>
      </c>
      <c r="M89" s="262">
        <v>0</v>
      </c>
      <c r="N89" s="262">
        <v>0</v>
      </c>
      <c r="O89" s="262">
        <v>0</v>
      </c>
      <c r="P89" s="262">
        <v>0</v>
      </c>
      <c r="Q89" s="262">
        <v>0</v>
      </c>
      <c r="R89" s="262">
        <v>0</v>
      </c>
      <c r="S89" s="262">
        <v>0</v>
      </c>
      <c r="T89" s="262">
        <v>0</v>
      </c>
      <c r="U89" s="262">
        <v>0</v>
      </c>
      <c r="V89" s="262">
        <v>0</v>
      </c>
      <c r="W89" s="262">
        <v>0</v>
      </c>
      <c r="X89" s="262">
        <v>0</v>
      </c>
      <c r="Y89" s="262">
        <v>0</v>
      </c>
      <c r="DA89" s="72" t="s">
        <v>723</v>
      </c>
    </row>
    <row r="90" spans="1:105" ht="12" customHeight="1" x14ac:dyDescent="0.25">
      <c r="A90" s="57" t="s">
        <v>517</v>
      </c>
      <c r="B90" s="294">
        <v>0</v>
      </c>
      <c r="C90" s="294">
        <v>0</v>
      </c>
      <c r="D90" s="294">
        <v>0</v>
      </c>
      <c r="E90" s="294">
        <v>0</v>
      </c>
      <c r="F90" s="294">
        <v>0</v>
      </c>
      <c r="G90" s="294">
        <v>0</v>
      </c>
      <c r="H90" s="294">
        <v>0</v>
      </c>
      <c r="I90" s="294">
        <v>0</v>
      </c>
      <c r="J90" s="294">
        <v>0</v>
      </c>
      <c r="K90" s="294">
        <v>0</v>
      </c>
      <c r="L90" s="294">
        <v>0</v>
      </c>
      <c r="M90" s="294">
        <v>0</v>
      </c>
      <c r="N90" s="294">
        <v>0</v>
      </c>
      <c r="O90" s="294">
        <v>0</v>
      </c>
      <c r="P90" s="294">
        <v>0</v>
      </c>
      <c r="Q90" s="294">
        <v>0</v>
      </c>
      <c r="R90" s="294">
        <v>0</v>
      </c>
      <c r="S90" s="294">
        <v>0</v>
      </c>
      <c r="T90" s="294">
        <v>0</v>
      </c>
      <c r="U90" s="294">
        <v>0</v>
      </c>
      <c r="V90" s="294">
        <v>0</v>
      </c>
      <c r="W90" s="294">
        <v>0</v>
      </c>
      <c r="X90" s="294">
        <v>0</v>
      </c>
      <c r="Y90" s="294">
        <v>0</v>
      </c>
      <c r="DA90" s="70" t="s">
        <v>724</v>
      </c>
    </row>
    <row r="91" spans="1:105" ht="12" customHeight="1" x14ac:dyDescent="0.25">
      <c r="A91" s="60" t="s">
        <v>519</v>
      </c>
      <c r="B91" s="262">
        <v>0</v>
      </c>
      <c r="C91" s="262">
        <v>0</v>
      </c>
      <c r="D91" s="262">
        <v>0</v>
      </c>
      <c r="E91" s="262">
        <v>0</v>
      </c>
      <c r="F91" s="262">
        <v>0</v>
      </c>
      <c r="G91" s="262">
        <v>0</v>
      </c>
      <c r="H91" s="262">
        <v>0</v>
      </c>
      <c r="I91" s="262">
        <v>0</v>
      </c>
      <c r="J91" s="262">
        <v>0</v>
      </c>
      <c r="K91" s="262">
        <v>0</v>
      </c>
      <c r="L91" s="262">
        <v>0</v>
      </c>
      <c r="M91" s="262">
        <v>0</v>
      </c>
      <c r="N91" s="262">
        <v>0</v>
      </c>
      <c r="O91" s="262">
        <v>0</v>
      </c>
      <c r="P91" s="262">
        <v>0</v>
      </c>
      <c r="Q91" s="262">
        <v>0</v>
      </c>
      <c r="R91" s="262">
        <v>0</v>
      </c>
      <c r="S91" s="262">
        <v>0</v>
      </c>
      <c r="T91" s="262">
        <v>0</v>
      </c>
      <c r="U91" s="262">
        <v>0</v>
      </c>
      <c r="V91" s="262">
        <v>0</v>
      </c>
      <c r="W91" s="262">
        <v>0</v>
      </c>
      <c r="X91" s="262">
        <v>0</v>
      </c>
      <c r="Y91" s="262">
        <v>0</v>
      </c>
      <c r="DA91" s="72" t="s">
        <v>725</v>
      </c>
    </row>
    <row r="92" spans="1:105" ht="12" customHeight="1" x14ac:dyDescent="0.25">
      <c r="A92" s="59" t="s">
        <v>31</v>
      </c>
      <c r="B92" s="297">
        <v>0</v>
      </c>
      <c r="C92" s="297">
        <v>0</v>
      </c>
      <c r="D92" s="297">
        <v>0</v>
      </c>
      <c r="E92" s="297">
        <v>0</v>
      </c>
      <c r="F92" s="297">
        <v>0</v>
      </c>
      <c r="G92" s="297">
        <v>0</v>
      </c>
      <c r="H92" s="297">
        <v>0</v>
      </c>
      <c r="I92" s="297">
        <v>0</v>
      </c>
      <c r="J92" s="297">
        <v>0</v>
      </c>
      <c r="K92" s="297">
        <v>0</v>
      </c>
      <c r="L92" s="297">
        <v>0</v>
      </c>
      <c r="M92" s="297">
        <v>0</v>
      </c>
      <c r="N92" s="297">
        <v>0</v>
      </c>
      <c r="O92" s="297">
        <v>0</v>
      </c>
      <c r="P92" s="297">
        <v>0</v>
      </c>
      <c r="Q92" s="297">
        <v>0</v>
      </c>
      <c r="R92" s="297">
        <v>0</v>
      </c>
      <c r="S92" s="297">
        <v>0</v>
      </c>
      <c r="T92" s="297">
        <v>0</v>
      </c>
      <c r="U92" s="297">
        <v>0</v>
      </c>
      <c r="V92" s="297">
        <v>0</v>
      </c>
      <c r="W92" s="297">
        <v>0</v>
      </c>
      <c r="X92" s="297">
        <v>0</v>
      </c>
      <c r="Y92" s="297">
        <v>0</v>
      </c>
      <c r="DA92" s="71" t="s">
        <v>726</v>
      </c>
    </row>
    <row r="93" spans="1:105" ht="12" customHeight="1" x14ac:dyDescent="0.25">
      <c r="A93" s="59" t="s">
        <v>159</v>
      </c>
      <c r="B93" s="297">
        <v>0</v>
      </c>
      <c r="C93" s="297">
        <v>0</v>
      </c>
      <c r="D93" s="297">
        <v>0</v>
      </c>
      <c r="E93" s="297">
        <v>0</v>
      </c>
      <c r="F93" s="297">
        <v>0</v>
      </c>
      <c r="G93" s="297">
        <v>0</v>
      </c>
      <c r="H93" s="297">
        <v>0</v>
      </c>
      <c r="I93" s="297">
        <v>0</v>
      </c>
      <c r="J93" s="297">
        <v>0</v>
      </c>
      <c r="K93" s="297">
        <v>0</v>
      </c>
      <c r="L93" s="297">
        <v>0</v>
      </c>
      <c r="M93" s="297">
        <v>0</v>
      </c>
      <c r="N93" s="297">
        <v>0</v>
      </c>
      <c r="O93" s="297">
        <v>0</v>
      </c>
      <c r="P93" s="297">
        <v>0</v>
      </c>
      <c r="Q93" s="297">
        <v>0</v>
      </c>
      <c r="R93" s="297">
        <v>0</v>
      </c>
      <c r="S93" s="297">
        <v>0</v>
      </c>
      <c r="T93" s="297">
        <v>0</v>
      </c>
      <c r="U93" s="297">
        <v>0</v>
      </c>
      <c r="V93" s="297">
        <v>0</v>
      </c>
      <c r="W93" s="297">
        <v>0</v>
      </c>
      <c r="X93" s="297">
        <v>0</v>
      </c>
      <c r="Y93" s="297">
        <v>0</v>
      </c>
      <c r="DA93" s="71" t="s">
        <v>727</v>
      </c>
    </row>
    <row r="94" spans="1:105" ht="12" customHeight="1" x14ac:dyDescent="0.25">
      <c r="A94" s="59" t="s">
        <v>32</v>
      </c>
      <c r="B94" s="297">
        <v>0</v>
      </c>
      <c r="C94" s="297">
        <v>0</v>
      </c>
      <c r="D94" s="297">
        <v>0</v>
      </c>
      <c r="E94" s="297">
        <v>0</v>
      </c>
      <c r="F94" s="297">
        <v>0</v>
      </c>
      <c r="G94" s="297">
        <v>0</v>
      </c>
      <c r="H94" s="297">
        <v>0</v>
      </c>
      <c r="I94" s="297">
        <v>0</v>
      </c>
      <c r="J94" s="297">
        <v>0</v>
      </c>
      <c r="K94" s="297">
        <v>0</v>
      </c>
      <c r="L94" s="297">
        <v>0</v>
      </c>
      <c r="M94" s="297">
        <v>0</v>
      </c>
      <c r="N94" s="297">
        <v>0</v>
      </c>
      <c r="O94" s="297">
        <v>0</v>
      </c>
      <c r="P94" s="297">
        <v>0</v>
      </c>
      <c r="Q94" s="297">
        <v>0</v>
      </c>
      <c r="R94" s="297">
        <v>0</v>
      </c>
      <c r="S94" s="297">
        <v>0</v>
      </c>
      <c r="T94" s="297">
        <v>0</v>
      </c>
      <c r="U94" s="297">
        <v>0</v>
      </c>
      <c r="V94" s="297">
        <v>0</v>
      </c>
      <c r="W94" s="297">
        <v>0</v>
      </c>
      <c r="X94" s="297">
        <v>0</v>
      </c>
      <c r="Y94" s="297">
        <v>0</v>
      </c>
      <c r="DA94" s="71" t="s">
        <v>728</v>
      </c>
    </row>
    <row r="95" spans="1:105" ht="12" customHeight="1" x14ac:dyDescent="0.25">
      <c r="A95" s="59" t="s">
        <v>35</v>
      </c>
      <c r="B95" s="297">
        <v>0</v>
      </c>
      <c r="C95" s="297">
        <v>0</v>
      </c>
      <c r="D95" s="297">
        <v>0</v>
      </c>
      <c r="E95" s="297">
        <v>0</v>
      </c>
      <c r="F95" s="297">
        <v>0</v>
      </c>
      <c r="G95" s="297">
        <v>0</v>
      </c>
      <c r="H95" s="297">
        <v>0</v>
      </c>
      <c r="I95" s="297">
        <v>0</v>
      </c>
      <c r="J95" s="297">
        <v>0</v>
      </c>
      <c r="K95" s="297">
        <v>0</v>
      </c>
      <c r="L95" s="297">
        <v>0</v>
      </c>
      <c r="M95" s="297">
        <v>0</v>
      </c>
      <c r="N95" s="297">
        <v>0</v>
      </c>
      <c r="O95" s="297">
        <v>0</v>
      </c>
      <c r="P95" s="297">
        <v>0</v>
      </c>
      <c r="Q95" s="297">
        <v>0</v>
      </c>
      <c r="R95" s="297">
        <v>0</v>
      </c>
      <c r="S95" s="297">
        <v>0</v>
      </c>
      <c r="T95" s="297">
        <v>0</v>
      </c>
      <c r="U95" s="297">
        <v>0</v>
      </c>
      <c r="V95" s="297">
        <v>0</v>
      </c>
      <c r="W95" s="297">
        <v>0</v>
      </c>
      <c r="X95" s="297">
        <v>0</v>
      </c>
      <c r="Y95" s="297">
        <v>0</v>
      </c>
      <c r="DA95" s="71" t="s">
        <v>729</v>
      </c>
    </row>
    <row r="96" spans="1:105" ht="12" customHeight="1" x14ac:dyDescent="0.25">
      <c r="A96" s="60" t="s">
        <v>525</v>
      </c>
      <c r="B96" s="262">
        <v>0</v>
      </c>
      <c r="C96" s="262">
        <v>0</v>
      </c>
      <c r="D96" s="262">
        <v>0</v>
      </c>
      <c r="E96" s="262">
        <v>0</v>
      </c>
      <c r="F96" s="262">
        <v>0</v>
      </c>
      <c r="G96" s="262">
        <v>0</v>
      </c>
      <c r="H96" s="262">
        <v>0</v>
      </c>
      <c r="I96" s="262">
        <v>0</v>
      </c>
      <c r="J96" s="262">
        <v>0</v>
      </c>
      <c r="K96" s="262">
        <v>0</v>
      </c>
      <c r="L96" s="262">
        <v>0</v>
      </c>
      <c r="M96" s="262">
        <v>0</v>
      </c>
      <c r="N96" s="262">
        <v>0</v>
      </c>
      <c r="O96" s="262">
        <v>0</v>
      </c>
      <c r="P96" s="262">
        <v>0</v>
      </c>
      <c r="Q96" s="262">
        <v>0</v>
      </c>
      <c r="R96" s="262">
        <v>0</v>
      </c>
      <c r="S96" s="262">
        <v>0</v>
      </c>
      <c r="T96" s="262">
        <v>0</v>
      </c>
      <c r="U96" s="262">
        <v>0</v>
      </c>
      <c r="V96" s="262">
        <v>0</v>
      </c>
      <c r="W96" s="262">
        <v>0</v>
      </c>
      <c r="X96" s="262">
        <v>0</v>
      </c>
      <c r="Y96" s="262">
        <v>0</v>
      </c>
      <c r="DA96" s="72" t="s">
        <v>730</v>
      </c>
    </row>
    <row r="97" spans="1:105" ht="12" customHeight="1" x14ac:dyDescent="0.25">
      <c r="A97" s="57" t="s">
        <v>527</v>
      </c>
      <c r="B97" s="294">
        <f t="shared" ref="B97:Y97" si="1">B98+B102+B113</f>
        <v>0</v>
      </c>
      <c r="C97" s="294">
        <f t="shared" si="1"/>
        <v>0</v>
      </c>
      <c r="D97" s="294">
        <f t="shared" si="1"/>
        <v>0</v>
      </c>
      <c r="E97" s="294">
        <f t="shared" si="1"/>
        <v>0</v>
      </c>
      <c r="F97" s="294">
        <f t="shared" si="1"/>
        <v>0</v>
      </c>
      <c r="G97" s="294">
        <f t="shared" si="1"/>
        <v>0</v>
      </c>
      <c r="H97" s="294">
        <f t="shared" si="1"/>
        <v>0</v>
      </c>
      <c r="I97" s="294">
        <f t="shared" si="1"/>
        <v>0</v>
      </c>
      <c r="J97" s="294">
        <f t="shared" si="1"/>
        <v>0</v>
      </c>
      <c r="K97" s="294">
        <f t="shared" si="1"/>
        <v>0</v>
      </c>
      <c r="L97" s="294">
        <f t="shared" si="1"/>
        <v>0</v>
      </c>
      <c r="M97" s="294">
        <f t="shared" si="1"/>
        <v>0</v>
      </c>
      <c r="N97" s="294">
        <f t="shared" si="1"/>
        <v>0</v>
      </c>
      <c r="O97" s="294">
        <f t="shared" si="1"/>
        <v>0</v>
      </c>
      <c r="P97" s="294">
        <f t="shared" si="1"/>
        <v>0</v>
      </c>
      <c r="Q97" s="294">
        <f t="shared" si="1"/>
        <v>0</v>
      </c>
      <c r="R97" s="294">
        <f t="shared" si="1"/>
        <v>0</v>
      </c>
      <c r="S97" s="294">
        <f t="shared" si="1"/>
        <v>0</v>
      </c>
      <c r="T97" s="294">
        <f t="shared" si="1"/>
        <v>0</v>
      </c>
      <c r="U97" s="294">
        <f t="shared" si="1"/>
        <v>0</v>
      </c>
      <c r="V97" s="294">
        <f t="shared" si="1"/>
        <v>0</v>
      </c>
      <c r="W97" s="294">
        <f t="shared" si="1"/>
        <v>0</v>
      </c>
      <c r="X97" s="294">
        <f t="shared" si="1"/>
        <v>0</v>
      </c>
      <c r="Y97" s="294">
        <f t="shared" si="1"/>
        <v>0</v>
      </c>
      <c r="DA97" s="70"/>
    </row>
    <row r="98" spans="1:105" ht="12" customHeight="1" x14ac:dyDescent="0.25">
      <c r="A98" s="60" t="s">
        <v>528</v>
      </c>
      <c r="B98" s="262">
        <v>0</v>
      </c>
      <c r="C98" s="262">
        <v>0</v>
      </c>
      <c r="D98" s="262">
        <v>0</v>
      </c>
      <c r="E98" s="262">
        <v>0</v>
      </c>
      <c r="F98" s="262">
        <v>0</v>
      </c>
      <c r="G98" s="262">
        <v>0</v>
      </c>
      <c r="H98" s="262">
        <v>0</v>
      </c>
      <c r="I98" s="262">
        <v>0</v>
      </c>
      <c r="J98" s="262">
        <v>0</v>
      </c>
      <c r="K98" s="262">
        <v>0</v>
      </c>
      <c r="L98" s="262">
        <v>0</v>
      </c>
      <c r="M98" s="262">
        <v>0</v>
      </c>
      <c r="N98" s="262">
        <v>0</v>
      </c>
      <c r="O98" s="262">
        <v>0</v>
      </c>
      <c r="P98" s="262">
        <v>0</v>
      </c>
      <c r="Q98" s="262">
        <v>0</v>
      </c>
      <c r="R98" s="262">
        <v>0</v>
      </c>
      <c r="S98" s="262">
        <v>0</v>
      </c>
      <c r="T98" s="262">
        <v>0</v>
      </c>
      <c r="U98" s="262">
        <v>0</v>
      </c>
      <c r="V98" s="262">
        <v>0</v>
      </c>
      <c r="W98" s="262">
        <v>0</v>
      </c>
      <c r="X98" s="262">
        <v>0</v>
      </c>
      <c r="Y98" s="262">
        <v>0</v>
      </c>
      <c r="DA98" s="72" t="s">
        <v>731</v>
      </c>
    </row>
    <row r="99" spans="1:105" ht="12" customHeight="1" x14ac:dyDescent="0.25">
      <c r="A99" s="59" t="s">
        <v>31</v>
      </c>
      <c r="B99" s="230">
        <v>0</v>
      </c>
      <c r="C99" s="230">
        <v>0</v>
      </c>
      <c r="D99" s="230">
        <v>0</v>
      </c>
      <c r="E99" s="230">
        <v>0</v>
      </c>
      <c r="F99" s="230">
        <v>0</v>
      </c>
      <c r="G99" s="230">
        <v>0</v>
      </c>
      <c r="H99" s="230">
        <v>0</v>
      </c>
      <c r="I99" s="230">
        <v>0</v>
      </c>
      <c r="J99" s="230">
        <v>0</v>
      </c>
      <c r="K99" s="230">
        <v>0</v>
      </c>
      <c r="L99" s="230">
        <v>0</v>
      </c>
      <c r="M99" s="230">
        <v>0</v>
      </c>
      <c r="N99" s="230">
        <v>0</v>
      </c>
      <c r="O99" s="230">
        <v>0</v>
      </c>
      <c r="P99" s="230">
        <v>0</v>
      </c>
      <c r="Q99" s="230">
        <v>0</v>
      </c>
      <c r="R99" s="230">
        <v>0</v>
      </c>
      <c r="S99" s="230">
        <v>0</v>
      </c>
      <c r="T99" s="230">
        <v>0</v>
      </c>
      <c r="U99" s="230">
        <v>0</v>
      </c>
      <c r="V99" s="230">
        <v>0</v>
      </c>
      <c r="W99" s="230">
        <v>0</v>
      </c>
      <c r="X99" s="230">
        <v>0</v>
      </c>
      <c r="Y99" s="230">
        <v>0</v>
      </c>
      <c r="DA99" s="71" t="s">
        <v>732</v>
      </c>
    </row>
    <row r="100" spans="1:105" ht="12" customHeight="1" x14ac:dyDescent="0.25">
      <c r="A100" s="59" t="s">
        <v>159</v>
      </c>
      <c r="B100" s="230">
        <v>0</v>
      </c>
      <c r="C100" s="230">
        <v>0</v>
      </c>
      <c r="D100" s="230">
        <v>0</v>
      </c>
      <c r="E100" s="230">
        <v>0</v>
      </c>
      <c r="F100" s="230">
        <v>0</v>
      </c>
      <c r="G100" s="230">
        <v>0</v>
      </c>
      <c r="H100" s="230">
        <v>0</v>
      </c>
      <c r="I100" s="230">
        <v>0</v>
      </c>
      <c r="J100" s="230">
        <v>0</v>
      </c>
      <c r="K100" s="230">
        <v>0</v>
      </c>
      <c r="L100" s="230">
        <v>0</v>
      </c>
      <c r="M100" s="230">
        <v>0</v>
      </c>
      <c r="N100" s="230">
        <v>0</v>
      </c>
      <c r="O100" s="230">
        <v>0</v>
      </c>
      <c r="P100" s="230">
        <v>0</v>
      </c>
      <c r="Q100" s="230">
        <v>0</v>
      </c>
      <c r="R100" s="230">
        <v>0</v>
      </c>
      <c r="S100" s="230">
        <v>0</v>
      </c>
      <c r="T100" s="230">
        <v>0</v>
      </c>
      <c r="U100" s="230">
        <v>0</v>
      </c>
      <c r="V100" s="230">
        <v>0</v>
      </c>
      <c r="W100" s="230">
        <v>0</v>
      </c>
      <c r="X100" s="230">
        <v>0</v>
      </c>
      <c r="Y100" s="230">
        <v>0</v>
      </c>
      <c r="DA100" s="71" t="s">
        <v>733</v>
      </c>
    </row>
    <row r="101" spans="1:105" ht="12" customHeight="1" x14ac:dyDescent="0.25">
      <c r="A101" s="59" t="s">
        <v>35</v>
      </c>
      <c r="B101" s="230">
        <v>0</v>
      </c>
      <c r="C101" s="230">
        <v>0</v>
      </c>
      <c r="D101" s="230">
        <v>0</v>
      </c>
      <c r="E101" s="230">
        <v>0</v>
      </c>
      <c r="F101" s="230">
        <v>0</v>
      </c>
      <c r="G101" s="230">
        <v>0</v>
      </c>
      <c r="H101" s="230">
        <v>0</v>
      </c>
      <c r="I101" s="230">
        <v>0</v>
      </c>
      <c r="J101" s="230">
        <v>0</v>
      </c>
      <c r="K101" s="230">
        <v>0</v>
      </c>
      <c r="L101" s="230">
        <v>0</v>
      </c>
      <c r="M101" s="230">
        <v>0</v>
      </c>
      <c r="N101" s="230">
        <v>0</v>
      </c>
      <c r="O101" s="230">
        <v>0</v>
      </c>
      <c r="P101" s="230">
        <v>0</v>
      </c>
      <c r="Q101" s="230">
        <v>0</v>
      </c>
      <c r="R101" s="230">
        <v>0</v>
      </c>
      <c r="S101" s="230">
        <v>0</v>
      </c>
      <c r="T101" s="230">
        <v>0</v>
      </c>
      <c r="U101" s="230">
        <v>0</v>
      </c>
      <c r="V101" s="230">
        <v>0</v>
      </c>
      <c r="W101" s="230">
        <v>0</v>
      </c>
      <c r="X101" s="230">
        <v>0</v>
      </c>
      <c r="Y101" s="230">
        <v>0</v>
      </c>
      <c r="DA101" s="71" t="s">
        <v>734</v>
      </c>
    </row>
    <row r="102" spans="1:105" ht="12" customHeight="1" x14ac:dyDescent="0.25">
      <c r="A102" s="60" t="s">
        <v>533</v>
      </c>
      <c r="B102" s="262">
        <v>0</v>
      </c>
      <c r="C102" s="262">
        <v>0</v>
      </c>
      <c r="D102" s="262">
        <v>0</v>
      </c>
      <c r="E102" s="262">
        <v>0</v>
      </c>
      <c r="F102" s="262">
        <v>0</v>
      </c>
      <c r="G102" s="262">
        <v>0</v>
      </c>
      <c r="H102" s="262">
        <v>0</v>
      </c>
      <c r="I102" s="262">
        <v>0</v>
      </c>
      <c r="J102" s="262">
        <v>0</v>
      </c>
      <c r="K102" s="262">
        <v>0</v>
      </c>
      <c r="L102" s="262">
        <v>0</v>
      </c>
      <c r="M102" s="262">
        <v>0</v>
      </c>
      <c r="N102" s="262">
        <v>0</v>
      </c>
      <c r="O102" s="262">
        <v>0</v>
      </c>
      <c r="P102" s="262">
        <v>0</v>
      </c>
      <c r="Q102" s="262">
        <v>0</v>
      </c>
      <c r="R102" s="262">
        <v>0</v>
      </c>
      <c r="S102" s="262">
        <v>0</v>
      </c>
      <c r="T102" s="262">
        <v>0</v>
      </c>
      <c r="U102" s="262">
        <v>0</v>
      </c>
      <c r="V102" s="262">
        <v>0</v>
      </c>
      <c r="W102" s="262">
        <v>0</v>
      </c>
      <c r="X102" s="262">
        <v>0</v>
      </c>
      <c r="Y102" s="262">
        <v>0</v>
      </c>
      <c r="DA102" s="72" t="s">
        <v>735</v>
      </c>
    </row>
    <row r="103" spans="1:105" ht="12" customHeight="1" x14ac:dyDescent="0.25">
      <c r="A103" s="64" t="s">
        <v>28</v>
      </c>
      <c r="B103" s="229">
        <v>0</v>
      </c>
      <c r="C103" s="229">
        <v>0</v>
      </c>
      <c r="D103" s="229">
        <v>0</v>
      </c>
      <c r="E103" s="229">
        <v>0</v>
      </c>
      <c r="F103" s="229">
        <v>0</v>
      </c>
      <c r="G103" s="229">
        <v>0</v>
      </c>
      <c r="H103" s="229">
        <v>0</v>
      </c>
      <c r="I103" s="229">
        <v>0</v>
      </c>
      <c r="J103" s="229">
        <v>0</v>
      </c>
      <c r="K103" s="229">
        <v>0</v>
      </c>
      <c r="L103" s="229">
        <v>0</v>
      </c>
      <c r="M103" s="229">
        <v>0</v>
      </c>
      <c r="N103" s="229">
        <v>0</v>
      </c>
      <c r="O103" s="229">
        <v>0</v>
      </c>
      <c r="P103" s="229">
        <v>0</v>
      </c>
      <c r="Q103" s="229">
        <v>0</v>
      </c>
      <c r="R103" s="229">
        <v>0</v>
      </c>
      <c r="S103" s="229">
        <v>0</v>
      </c>
      <c r="T103" s="229">
        <v>0</v>
      </c>
      <c r="U103" s="229">
        <v>0</v>
      </c>
      <c r="V103" s="229">
        <v>0</v>
      </c>
      <c r="W103" s="229">
        <v>0</v>
      </c>
      <c r="X103" s="229">
        <v>0</v>
      </c>
      <c r="Y103" s="229">
        <v>0</v>
      </c>
      <c r="DA103" s="73" t="s">
        <v>736</v>
      </c>
    </row>
    <row r="104" spans="1:105" ht="12" customHeight="1" x14ac:dyDescent="0.25">
      <c r="A104" s="64" t="s">
        <v>30</v>
      </c>
      <c r="B104" s="229">
        <v>0</v>
      </c>
      <c r="C104" s="229">
        <v>0</v>
      </c>
      <c r="D104" s="229">
        <v>0</v>
      </c>
      <c r="E104" s="229">
        <v>0</v>
      </c>
      <c r="F104" s="229">
        <v>0</v>
      </c>
      <c r="G104" s="229">
        <v>0</v>
      </c>
      <c r="H104" s="229">
        <v>0</v>
      </c>
      <c r="I104" s="229">
        <v>0</v>
      </c>
      <c r="J104" s="229">
        <v>0</v>
      </c>
      <c r="K104" s="229">
        <v>0</v>
      </c>
      <c r="L104" s="229">
        <v>0</v>
      </c>
      <c r="M104" s="229">
        <v>0</v>
      </c>
      <c r="N104" s="229">
        <v>0</v>
      </c>
      <c r="O104" s="229">
        <v>0</v>
      </c>
      <c r="P104" s="229">
        <v>0</v>
      </c>
      <c r="Q104" s="229">
        <v>0</v>
      </c>
      <c r="R104" s="229">
        <v>0</v>
      </c>
      <c r="S104" s="229">
        <v>0</v>
      </c>
      <c r="T104" s="229">
        <v>0</v>
      </c>
      <c r="U104" s="229">
        <v>0</v>
      </c>
      <c r="V104" s="229">
        <v>0</v>
      </c>
      <c r="W104" s="229">
        <v>0</v>
      </c>
      <c r="X104" s="229">
        <v>0</v>
      </c>
      <c r="Y104" s="229">
        <v>0</v>
      </c>
      <c r="DA104" s="73" t="s">
        <v>737</v>
      </c>
    </row>
    <row r="105" spans="1:105" ht="12" customHeight="1" x14ac:dyDescent="0.25">
      <c r="A105" s="64" t="s">
        <v>31</v>
      </c>
      <c r="B105" s="229">
        <v>0</v>
      </c>
      <c r="C105" s="229">
        <v>0</v>
      </c>
      <c r="D105" s="229">
        <v>0</v>
      </c>
      <c r="E105" s="229">
        <v>0</v>
      </c>
      <c r="F105" s="229">
        <v>0</v>
      </c>
      <c r="G105" s="229">
        <v>0</v>
      </c>
      <c r="H105" s="229">
        <v>0</v>
      </c>
      <c r="I105" s="229">
        <v>0</v>
      </c>
      <c r="J105" s="229">
        <v>0</v>
      </c>
      <c r="K105" s="229">
        <v>0</v>
      </c>
      <c r="L105" s="229">
        <v>0</v>
      </c>
      <c r="M105" s="229">
        <v>0</v>
      </c>
      <c r="N105" s="229">
        <v>0</v>
      </c>
      <c r="O105" s="229">
        <v>0</v>
      </c>
      <c r="P105" s="229">
        <v>0</v>
      </c>
      <c r="Q105" s="229">
        <v>0</v>
      </c>
      <c r="R105" s="229">
        <v>0</v>
      </c>
      <c r="S105" s="229">
        <v>0</v>
      </c>
      <c r="T105" s="229">
        <v>0</v>
      </c>
      <c r="U105" s="229">
        <v>0</v>
      </c>
      <c r="V105" s="229">
        <v>0</v>
      </c>
      <c r="W105" s="229">
        <v>0</v>
      </c>
      <c r="X105" s="229">
        <v>0</v>
      </c>
      <c r="Y105" s="229">
        <v>0</v>
      </c>
      <c r="DA105" s="73" t="s">
        <v>738</v>
      </c>
    </row>
    <row r="106" spans="1:105" ht="12" customHeight="1" x14ac:dyDescent="0.25">
      <c r="A106" s="64" t="s">
        <v>159</v>
      </c>
      <c r="B106" s="229">
        <v>0</v>
      </c>
      <c r="C106" s="229">
        <v>0</v>
      </c>
      <c r="D106" s="229">
        <v>0</v>
      </c>
      <c r="E106" s="229">
        <v>0</v>
      </c>
      <c r="F106" s="229">
        <v>0</v>
      </c>
      <c r="G106" s="229">
        <v>0</v>
      </c>
      <c r="H106" s="229">
        <v>0</v>
      </c>
      <c r="I106" s="229">
        <v>0</v>
      </c>
      <c r="J106" s="229">
        <v>0</v>
      </c>
      <c r="K106" s="229">
        <v>0</v>
      </c>
      <c r="L106" s="229">
        <v>0</v>
      </c>
      <c r="M106" s="229">
        <v>0</v>
      </c>
      <c r="N106" s="229">
        <v>0</v>
      </c>
      <c r="O106" s="229">
        <v>0</v>
      </c>
      <c r="P106" s="229">
        <v>0</v>
      </c>
      <c r="Q106" s="229">
        <v>0</v>
      </c>
      <c r="R106" s="229">
        <v>0</v>
      </c>
      <c r="S106" s="229">
        <v>0</v>
      </c>
      <c r="T106" s="229">
        <v>0</v>
      </c>
      <c r="U106" s="229">
        <v>0</v>
      </c>
      <c r="V106" s="229">
        <v>0</v>
      </c>
      <c r="W106" s="229">
        <v>0</v>
      </c>
      <c r="X106" s="229">
        <v>0</v>
      </c>
      <c r="Y106" s="229">
        <v>0</v>
      </c>
      <c r="DA106" s="73" t="s">
        <v>739</v>
      </c>
    </row>
    <row r="107" spans="1:105" ht="12" customHeight="1" x14ac:dyDescent="0.25">
      <c r="A107" s="64" t="s">
        <v>32</v>
      </c>
      <c r="B107" s="229">
        <v>0</v>
      </c>
      <c r="C107" s="229">
        <v>0</v>
      </c>
      <c r="D107" s="229">
        <v>0</v>
      </c>
      <c r="E107" s="229">
        <v>0</v>
      </c>
      <c r="F107" s="229">
        <v>0</v>
      </c>
      <c r="G107" s="229">
        <v>0</v>
      </c>
      <c r="H107" s="229">
        <v>0</v>
      </c>
      <c r="I107" s="229">
        <v>0</v>
      </c>
      <c r="J107" s="229">
        <v>0</v>
      </c>
      <c r="K107" s="229">
        <v>0</v>
      </c>
      <c r="L107" s="229">
        <v>0</v>
      </c>
      <c r="M107" s="229">
        <v>0</v>
      </c>
      <c r="N107" s="229">
        <v>0</v>
      </c>
      <c r="O107" s="229">
        <v>0</v>
      </c>
      <c r="P107" s="229">
        <v>0</v>
      </c>
      <c r="Q107" s="229">
        <v>0</v>
      </c>
      <c r="R107" s="229">
        <v>0</v>
      </c>
      <c r="S107" s="229">
        <v>0</v>
      </c>
      <c r="T107" s="229">
        <v>0</v>
      </c>
      <c r="U107" s="229">
        <v>0</v>
      </c>
      <c r="V107" s="229">
        <v>0</v>
      </c>
      <c r="W107" s="229">
        <v>0</v>
      </c>
      <c r="X107" s="229">
        <v>0</v>
      </c>
      <c r="Y107" s="229">
        <v>0</v>
      </c>
      <c r="DA107" s="73" t="s">
        <v>740</v>
      </c>
    </row>
    <row r="108" spans="1:105" ht="12" customHeight="1" x14ac:dyDescent="0.25">
      <c r="A108" s="64" t="s">
        <v>33</v>
      </c>
      <c r="B108" s="229">
        <v>0</v>
      </c>
      <c r="C108" s="229">
        <v>0</v>
      </c>
      <c r="D108" s="229">
        <v>0</v>
      </c>
      <c r="E108" s="229">
        <v>0</v>
      </c>
      <c r="F108" s="229">
        <v>0</v>
      </c>
      <c r="G108" s="229">
        <v>0</v>
      </c>
      <c r="H108" s="229">
        <v>0</v>
      </c>
      <c r="I108" s="229">
        <v>0</v>
      </c>
      <c r="J108" s="229">
        <v>0</v>
      </c>
      <c r="K108" s="229">
        <v>0</v>
      </c>
      <c r="L108" s="229">
        <v>0</v>
      </c>
      <c r="M108" s="229">
        <v>0</v>
      </c>
      <c r="N108" s="229">
        <v>0</v>
      </c>
      <c r="O108" s="229">
        <v>0</v>
      </c>
      <c r="P108" s="229">
        <v>0</v>
      </c>
      <c r="Q108" s="229">
        <v>0</v>
      </c>
      <c r="R108" s="229">
        <v>0</v>
      </c>
      <c r="S108" s="229">
        <v>0</v>
      </c>
      <c r="T108" s="229">
        <v>0</v>
      </c>
      <c r="U108" s="229">
        <v>0</v>
      </c>
      <c r="V108" s="229">
        <v>0</v>
      </c>
      <c r="W108" s="229">
        <v>0</v>
      </c>
      <c r="X108" s="229">
        <v>0</v>
      </c>
      <c r="Y108" s="229">
        <v>0</v>
      </c>
      <c r="DA108" s="73" t="s">
        <v>741</v>
      </c>
    </row>
    <row r="109" spans="1:105" ht="12" customHeight="1" x14ac:dyDescent="0.25">
      <c r="A109" s="64" t="s">
        <v>35</v>
      </c>
      <c r="B109" s="229">
        <v>0</v>
      </c>
      <c r="C109" s="229">
        <v>0</v>
      </c>
      <c r="D109" s="229">
        <v>0</v>
      </c>
      <c r="E109" s="229">
        <v>0</v>
      </c>
      <c r="F109" s="229">
        <v>0</v>
      </c>
      <c r="G109" s="229">
        <v>0</v>
      </c>
      <c r="H109" s="229">
        <v>0</v>
      </c>
      <c r="I109" s="229">
        <v>0</v>
      </c>
      <c r="J109" s="229">
        <v>0</v>
      </c>
      <c r="K109" s="229">
        <v>0</v>
      </c>
      <c r="L109" s="229">
        <v>0</v>
      </c>
      <c r="M109" s="229">
        <v>0</v>
      </c>
      <c r="N109" s="229">
        <v>0</v>
      </c>
      <c r="O109" s="229">
        <v>0</v>
      </c>
      <c r="P109" s="229">
        <v>0</v>
      </c>
      <c r="Q109" s="229">
        <v>0</v>
      </c>
      <c r="R109" s="229">
        <v>0</v>
      </c>
      <c r="S109" s="229">
        <v>0</v>
      </c>
      <c r="T109" s="229">
        <v>0</v>
      </c>
      <c r="U109" s="229">
        <v>0</v>
      </c>
      <c r="V109" s="229">
        <v>0</v>
      </c>
      <c r="W109" s="229">
        <v>0</v>
      </c>
      <c r="X109" s="229">
        <v>0</v>
      </c>
      <c r="Y109" s="229">
        <v>0</v>
      </c>
      <c r="DA109" s="73" t="s">
        <v>742</v>
      </c>
    </row>
    <row r="110" spans="1:105" ht="12" customHeight="1" x14ac:dyDescent="0.25">
      <c r="A110" s="64" t="s">
        <v>36</v>
      </c>
      <c r="B110" s="229">
        <v>0</v>
      </c>
      <c r="C110" s="229">
        <v>0</v>
      </c>
      <c r="D110" s="229">
        <v>0</v>
      </c>
      <c r="E110" s="229">
        <v>0</v>
      </c>
      <c r="F110" s="229">
        <v>0</v>
      </c>
      <c r="G110" s="229">
        <v>0</v>
      </c>
      <c r="H110" s="229">
        <v>0</v>
      </c>
      <c r="I110" s="229">
        <v>0</v>
      </c>
      <c r="J110" s="229">
        <v>0</v>
      </c>
      <c r="K110" s="229">
        <v>0</v>
      </c>
      <c r="L110" s="229">
        <v>0</v>
      </c>
      <c r="M110" s="229">
        <v>0</v>
      </c>
      <c r="N110" s="229">
        <v>0</v>
      </c>
      <c r="O110" s="229">
        <v>0</v>
      </c>
      <c r="P110" s="229">
        <v>0</v>
      </c>
      <c r="Q110" s="229">
        <v>0</v>
      </c>
      <c r="R110" s="229">
        <v>0</v>
      </c>
      <c r="S110" s="229">
        <v>0</v>
      </c>
      <c r="T110" s="229">
        <v>0</v>
      </c>
      <c r="U110" s="229">
        <v>0</v>
      </c>
      <c r="V110" s="229">
        <v>0</v>
      </c>
      <c r="W110" s="229">
        <v>0</v>
      </c>
      <c r="X110" s="229">
        <v>0</v>
      </c>
      <c r="Y110" s="229">
        <v>0</v>
      </c>
      <c r="DA110" s="73" t="s">
        <v>743</v>
      </c>
    </row>
    <row r="111" spans="1:105" ht="12" customHeight="1" x14ac:dyDescent="0.25">
      <c r="A111" s="64" t="s">
        <v>38</v>
      </c>
      <c r="B111" s="229">
        <v>0</v>
      </c>
      <c r="C111" s="229">
        <v>0</v>
      </c>
      <c r="D111" s="229">
        <v>0</v>
      </c>
      <c r="E111" s="229">
        <v>0</v>
      </c>
      <c r="F111" s="229">
        <v>0</v>
      </c>
      <c r="G111" s="229">
        <v>0</v>
      </c>
      <c r="H111" s="229">
        <v>0</v>
      </c>
      <c r="I111" s="229">
        <v>0</v>
      </c>
      <c r="J111" s="229">
        <v>0</v>
      </c>
      <c r="K111" s="229">
        <v>0</v>
      </c>
      <c r="L111" s="229">
        <v>0</v>
      </c>
      <c r="M111" s="229">
        <v>0</v>
      </c>
      <c r="N111" s="229">
        <v>0</v>
      </c>
      <c r="O111" s="229">
        <v>0</v>
      </c>
      <c r="P111" s="229">
        <v>0</v>
      </c>
      <c r="Q111" s="229">
        <v>0</v>
      </c>
      <c r="R111" s="229">
        <v>0</v>
      </c>
      <c r="S111" s="229">
        <v>0</v>
      </c>
      <c r="T111" s="229">
        <v>0</v>
      </c>
      <c r="U111" s="229">
        <v>0</v>
      </c>
      <c r="V111" s="229">
        <v>0</v>
      </c>
      <c r="W111" s="229">
        <v>0</v>
      </c>
      <c r="X111" s="229">
        <v>0</v>
      </c>
      <c r="Y111" s="229">
        <v>0</v>
      </c>
      <c r="DA111" s="73" t="s">
        <v>744</v>
      </c>
    </row>
    <row r="112" spans="1:105" ht="12" customHeight="1" x14ac:dyDescent="0.25">
      <c r="A112" s="64" t="s">
        <v>39</v>
      </c>
      <c r="B112" s="229">
        <v>0</v>
      </c>
      <c r="C112" s="229">
        <v>0</v>
      </c>
      <c r="D112" s="229">
        <v>0</v>
      </c>
      <c r="E112" s="229">
        <v>0</v>
      </c>
      <c r="F112" s="229">
        <v>0</v>
      </c>
      <c r="G112" s="229">
        <v>0</v>
      </c>
      <c r="H112" s="229">
        <v>0</v>
      </c>
      <c r="I112" s="229">
        <v>0</v>
      </c>
      <c r="J112" s="229">
        <v>0</v>
      </c>
      <c r="K112" s="229">
        <v>0</v>
      </c>
      <c r="L112" s="229">
        <v>0</v>
      </c>
      <c r="M112" s="229">
        <v>0</v>
      </c>
      <c r="N112" s="229">
        <v>0</v>
      </c>
      <c r="O112" s="229">
        <v>0</v>
      </c>
      <c r="P112" s="229">
        <v>0</v>
      </c>
      <c r="Q112" s="229">
        <v>0</v>
      </c>
      <c r="R112" s="229">
        <v>0</v>
      </c>
      <c r="S112" s="229">
        <v>0</v>
      </c>
      <c r="T112" s="229">
        <v>0</v>
      </c>
      <c r="U112" s="229">
        <v>0</v>
      </c>
      <c r="V112" s="229">
        <v>0</v>
      </c>
      <c r="W112" s="229">
        <v>0</v>
      </c>
      <c r="X112" s="229">
        <v>0</v>
      </c>
      <c r="Y112" s="229">
        <v>0</v>
      </c>
      <c r="DA112" s="73" t="s">
        <v>745</v>
      </c>
    </row>
    <row r="113" spans="1:105" ht="12" customHeight="1" x14ac:dyDescent="0.25">
      <c r="A113" s="61" t="s">
        <v>545</v>
      </c>
      <c r="B113" s="263">
        <v>0</v>
      </c>
      <c r="C113" s="263">
        <v>0</v>
      </c>
      <c r="D113" s="263">
        <v>0</v>
      </c>
      <c r="E113" s="263">
        <v>0</v>
      </c>
      <c r="F113" s="263">
        <v>0</v>
      </c>
      <c r="G113" s="263">
        <v>0</v>
      </c>
      <c r="H113" s="263">
        <v>0</v>
      </c>
      <c r="I113" s="263">
        <v>0</v>
      </c>
      <c r="J113" s="263">
        <v>0</v>
      </c>
      <c r="K113" s="263">
        <v>0</v>
      </c>
      <c r="L113" s="263">
        <v>0</v>
      </c>
      <c r="M113" s="263">
        <v>0</v>
      </c>
      <c r="N113" s="263">
        <v>0</v>
      </c>
      <c r="O113" s="263">
        <v>0</v>
      </c>
      <c r="P113" s="263">
        <v>0</v>
      </c>
      <c r="Q113" s="263">
        <v>0</v>
      </c>
      <c r="R113" s="263">
        <v>0</v>
      </c>
      <c r="S113" s="263">
        <v>0</v>
      </c>
      <c r="T113" s="263">
        <v>0</v>
      </c>
      <c r="U113" s="263">
        <v>0</v>
      </c>
      <c r="V113" s="263">
        <v>0</v>
      </c>
      <c r="W113" s="263">
        <v>0</v>
      </c>
      <c r="X113" s="263">
        <v>0</v>
      </c>
      <c r="Y113" s="263">
        <v>0</v>
      </c>
      <c r="DA113" s="74" t="s">
        <v>746</v>
      </c>
    </row>
    <row r="114" spans="1:105" ht="12" customHeight="1" x14ac:dyDescent="0.25">
      <c r="A114" s="130"/>
      <c r="B114" s="172"/>
      <c r="C114" s="172"/>
      <c r="D114" s="172"/>
      <c r="E114" s="172"/>
      <c r="F114" s="172"/>
      <c r="G114" s="172"/>
      <c r="H114" s="172"/>
      <c r="I114" s="172"/>
      <c r="J114" s="172"/>
      <c r="K114" s="172"/>
      <c r="L114" s="172"/>
      <c r="M114" s="172"/>
      <c r="N114" s="172"/>
      <c r="O114" s="172"/>
      <c r="P114" s="172"/>
      <c r="Q114" s="172"/>
      <c r="R114" s="172"/>
      <c r="S114" s="172"/>
      <c r="T114" s="172"/>
      <c r="U114" s="172"/>
      <c r="V114" s="172"/>
      <c r="W114" s="172"/>
      <c r="X114" s="172"/>
      <c r="Y114" s="172"/>
    </row>
    <row r="115" spans="1:105" ht="15" customHeight="1" x14ac:dyDescent="0.25">
      <c r="A115" s="34" t="s">
        <v>47</v>
      </c>
      <c r="B115" s="223">
        <v>168.45041989868261</v>
      </c>
      <c r="C115" s="223">
        <v>159.34006390425321</v>
      </c>
      <c r="D115" s="223">
        <v>164.55451954506469</v>
      </c>
      <c r="E115" s="223">
        <v>180.2979116813091</v>
      </c>
      <c r="F115" s="223">
        <v>184.20917625843319</v>
      </c>
      <c r="G115" s="223">
        <v>176.8727744078044</v>
      </c>
      <c r="H115" s="223">
        <v>182.03861023141221</v>
      </c>
      <c r="I115" s="223">
        <v>182.62108384477301</v>
      </c>
      <c r="J115" s="223">
        <v>174.59579280167191</v>
      </c>
      <c r="K115" s="223">
        <v>111.1693668604438</v>
      </c>
      <c r="L115" s="223">
        <v>158.9651320008972</v>
      </c>
      <c r="M115" s="223">
        <v>156.65229164900811</v>
      </c>
      <c r="N115" s="223">
        <v>158.06390325575219</v>
      </c>
      <c r="O115" s="223">
        <v>158.36453947995179</v>
      </c>
      <c r="P115" s="223">
        <v>159.20101555459229</v>
      </c>
      <c r="Q115" s="223">
        <v>159.933739566783</v>
      </c>
      <c r="R115" s="223">
        <v>158.49315107228989</v>
      </c>
      <c r="S115" s="223">
        <v>165.59170064111399</v>
      </c>
      <c r="T115" s="223">
        <v>175.06834678553841</v>
      </c>
      <c r="U115" s="223">
        <v>174.21459288304831</v>
      </c>
      <c r="V115" s="223">
        <v>162.0525854037023</v>
      </c>
      <c r="W115" s="223">
        <v>177.35962591042201</v>
      </c>
      <c r="X115" s="223">
        <v>168.83879788548089</v>
      </c>
      <c r="Y115" s="223">
        <v>165.86008492311529</v>
      </c>
      <c r="DA115" s="89" t="s">
        <v>747</v>
      </c>
    </row>
    <row r="116" spans="1:105" ht="12" customHeight="1" x14ac:dyDescent="0.25">
      <c r="A116" s="55" t="s">
        <v>91</v>
      </c>
      <c r="B116" s="259">
        <v>0.24265900597325121</v>
      </c>
      <c r="C116" s="259">
        <v>0.22956704899351379</v>
      </c>
      <c r="D116" s="259">
        <v>0.2385020189971242</v>
      </c>
      <c r="E116" s="259">
        <v>0.26124598348873951</v>
      </c>
      <c r="F116" s="259">
        <v>0.2663021752896349</v>
      </c>
      <c r="G116" s="259">
        <v>0.25693282585769528</v>
      </c>
      <c r="H116" s="259">
        <v>0.26142757875167072</v>
      </c>
      <c r="I116" s="259">
        <v>0.26152635335391888</v>
      </c>
      <c r="J116" s="259">
        <v>0.2479784695904014</v>
      </c>
      <c r="K116" s="259">
        <v>0.16153918799831521</v>
      </c>
      <c r="L116" s="259">
        <v>0.21772881852624271</v>
      </c>
      <c r="M116" s="259">
        <v>0.21311364172930111</v>
      </c>
      <c r="N116" s="259">
        <v>0.2141721756114372</v>
      </c>
      <c r="O116" s="259">
        <v>0.21399435145010071</v>
      </c>
      <c r="P116" s="259">
        <v>0.21073025478731119</v>
      </c>
      <c r="Q116" s="259">
        <v>0.2117206104314337</v>
      </c>
      <c r="R116" s="259">
        <v>0.21031973944861479</v>
      </c>
      <c r="S116" s="259">
        <v>0.21543310144082259</v>
      </c>
      <c r="T116" s="259">
        <v>0.2244220191364952</v>
      </c>
      <c r="U116" s="259">
        <v>0.22138662794361921</v>
      </c>
      <c r="V116" s="259">
        <v>0.20460482901842619</v>
      </c>
      <c r="W116" s="259">
        <v>0.2216472136960618</v>
      </c>
      <c r="X116" s="259">
        <v>0.2098395934624665</v>
      </c>
      <c r="Y116" s="259">
        <v>0.20445707855605119</v>
      </c>
      <c r="DA116" s="67" t="s">
        <v>748</v>
      </c>
    </row>
    <row r="117" spans="1:105" ht="12" customHeight="1" x14ac:dyDescent="0.25">
      <c r="A117" s="173" t="s">
        <v>92</v>
      </c>
      <c r="B117" s="224">
        <v>3.1854595312961489E-2</v>
      </c>
      <c r="C117" s="224">
        <v>3.013597378572171E-2</v>
      </c>
      <c r="D117" s="224">
        <v>3.1308894825503079E-2</v>
      </c>
      <c r="E117" s="224">
        <v>3.4294565115327962E-2</v>
      </c>
      <c r="F117" s="224">
        <v>3.5141945037290803E-2</v>
      </c>
      <c r="G117" s="224">
        <v>3.3905540706705498E-2</v>
      </c>
      <c r="H117" s="224">
        <v>3.475806944022064E-2</v>
      </c>
      <c r="I117" s="224">
        <v>3.47712020045058E-2</v>
      </c>
      <c r="J117" s="224">
        <v>3.3287452216175822E-2</v>
      </c>
      <c r="K117" s="224">
        <v>2.1684253517717099E-2</v>
      </c>
      <c r="L117" s="224">
        <v>2.956559941584138E-2</v>
      </c>
      <c r="M117" s="224">
        <v>2.893890025247264E-2</v>
      </c>
      <c r="N117" s="224">
        <v>2.9467899604770489E-2</v>
      </c>
      <c r="O117" s="224">
        <v>2.9447862994637058E-2</v>
      </c>
      <c r="P117" s="224">
        <v>2.933941460926031E-2</v>
      </c>
      <c r="Q117" s="224">
        <v>2.957392649406396E-2</v>
      </c>
      <c r="R117" s="224">
        <v>2.9378247597289919E-2</v>
      </c>
      <c r="S117" s="224">
        <v>3.0396165436715309E-2</v>
      </c>
      <c r="T117" s="224">
        <v>3.1949142627564882E-2</v>
      </c>
      <c r="U117" s="224">
        <v>3.1769784065622621E-2</v>
      </c>
      <c r="V117" s="224">
        <v>2.9571779598340481E-2</v>
      </c>
      <c r="W117" s="224">
        <v>3.2239916767821487E-2</v>
      </c>
      <c r="X117" s="224">
        <v>3.0697082693829009E-2</v>
      </c>
      <c r="Y117" s="224">
        <v>3.0062841196993699E-2</v>
      </c>
      <c r="DA117" s="177" t="s">
        <v>749</v>
      </c>
    </row>
    <row r="118" spans="1:105" ht="12" customHeight="1" x14ac:dyDescent="0.25">
      <c r="A118" s="173" t="s">
        <v>93</v>
      </c>
      <c r="B118" s="224">
        <v>4.2890628819268457</v>
      </c>
      <c r="C118" s="224">
        <v>4.0576590380498736</v>
      </c>
      <c r="D118" s="224">
        <v>4.2155870244434226</v>
      </c>
      <c r="E118" s="224">
        <v>4.6175926845984909</v>
      </c>
      <c r="F118" s="224">
        <v>4.7069622280454544</v>
      </c>
      <c r="G118" s="224">
        <v>4.5413564689879742</v>
      </c>
      <c r="H118" s="224">
        <v>4.6208024294775152</v>
      </c>
      <c r="I118" s="224">
        <v>4.6225482970107681</v>
      </c>
      <c r="J118" s="224">
        <v>4.383085825194792</v>
      </c>
      <c r="K118" s="224">
        <v>2.855248386274817</v>
      </c>
      <c r="L118" s="224">
        <v>3.8484151458595952</v>
      </c>
      <c r="M118" s="224">
        <v>3.7668406606518459</v>
      </c>
      <c r="N118" s="224">
        <v>3.7855505303511889</v>
      </c>
      <c r="O118" s="224">
        <v>3.7824074407022419</v>
      </c>
      <c r="P118" s="224">
        <v>3.7247136585026439</v>
      </c>
      <c r="Q118" s="224">
        <v>3.742218459596161</v>
      </c>
      <c r="R118" s="224">
        <v>3.7174576900105532</v>
      </c>
      <c r="S118" s="224">
        <v>3.8078377318914258</v>
      </c>
      <c r="T118" s="224">
        <v>3.966719258182088</v>
      </c>
      <c r="U118" s="224">
        <v>3.9130679063796872</v>
      </c>
      <c r="V118" s="224">
        <v>3.6164451184748381</v>
      </c>
      <c r="W118" s="224">
        <v>3.917673829303824</v>
      </c>
      <c r="X118" s="224">
        <v>3.7089709811870528</v>
      </c>
      <c r="Y118" s="224">
        <v>3.613833589504714</v>
      </c>
      <c r="DA118" s="177" t="s">
        <v>750</v>
      </c>
    </row>
    <row r="119" spans="1:105" ht="12" customHeight="1" x14ac:dyDescent="0.25">
      <c r="A119" s="173" t="s">
        <v>94</v>
      </c>
      <c r="B119" s="224">
        <v>8.12208392964828E-2</v>
      </c>
      <c r="C119" s="224">
        <v>7.6838806453057532E-2</v>
      </c>
      <c r="D119" s="224">
        <v>7.982944658970316E-2</v>
      </c>
      <c r="E119" s="224">
        <v>8.744212050439823E-2</v>
      </c>
      <c r="F119" s="224">
        <v>8.9602716418068704E-2</v>
      </c>
      <c r="G119" s="224">
        <v>8.6450210587957516E-2</v>
      </c>
      <c r="H119" s="224">
        <v>8.8623934616788372E-2</v>
      </c>
      <c r="I119" s="224">
        <v>8.8657419201441726E-2</v>
      </c>
      <c r="J119" s="224">
        <v>8.4874247513647472E-2</v>
      </c>
      <c r="K119" s="224">
        <v>5.5289142835541302E-2</v>
      </c>
      <c r="L119" s="224">
        <v>7.5384501836102236E-2</v>
      </c>
      <c r="M119" s="224">
        <v>7.3786583810928008E-2</v>
      </c>
      <c r="N119" s="224">
        <v>7.5146698182647395E-2</v>
      </c>
      <c r="O119" s="224">
        <v>7.5084304930380194E-2</v>
      </c>
      <c r="P119" s="224">
        <v>7.4950112031654581E-2</v>
      </c>
      <c r="Q119" s="224">
        <v>7.540573369528869E-2</v>
      </c>
      <c r="R119" s="224">
        <v>7.4906803978164627E-2</v>
      </c>
      <c r="S119" s="224">
        <v>7.7647724868600623E-2</v>
      </c>
      <c r="T119" s="224">
        <v>8.1749891246067213E-2</v>
      </c>
      <c r="U119" s="224">
        <v>8.1409789433687624E-2</v>
      </c>
      <c r="V119" s="224">
        <v>7.5875477887031792E-2</v>
      </c>
      <c r="W119" s="224">
        <v>8.2816323651237769E-2</v>
      </c>
      <c r="X119" s="224">
        <v>7.8933530400918883E-2</v>
      </c>
      <c r="Y119" s="224">
        <v>7.7372732419072054E-2</v>
      </c>
      <c r="DA119" s="177" t="s">
        <v>751</v>
      </c>
    </row>
    <row r="120" spans="1:105" ht="12" customHeight="1" x14ac:dyDescent="0.25">
      <c r="A120" s="56" t="s">
        <v>95</v>
      </c>
      <c r="B120" s="260">
        <v>0.67344553866975732</v>
      </c>
      <c r="C120" s="260">
        <v>0.64506471148941547</v>
      </c>
      <c r="D120" s="260">
        <v>0.67040372626821909</v>
      </c>
      <c r="E120" s="260">
        <v>0.71226049374808253</v>
      </c>
      <c r="F120" s="260">
        <v>0.73692052674355724</v>
      </c>
      <c r="G120" s="260">
        <v>0.70230140711948974</v>
      </c>
      <c r="H120" s="260">
        <v>0.72067911480802183</v>
      </c>
      <c r="I120" s="260">
        <v>0.7235457894699292</v>
      </c>
      <c r="J120" s="260">
        <v>0.69547250387052628</v>
      </c>
      <c r="K120" s="260">
        <v>0.4348956863681262</v>
      </c>
      <c r="L120" s="260">
        <v>0.65599607837080331</v>
      </c>
      <c r="M120" s="260">
        <v>0.65017329143211955</v>
      </c>
      <c r="N120" s="260">
        <v>0.6690917264085241</v>
      </c>
      <c r="O120" s="260">
        <v>0.68240250489076115</v>
      </c>
      <c r="P120" s="260">
        <v>0.72354517970467491</v>
      </c>
      <c r="Q120" s="260">
        <v>0.75906477163167607</v>
      </c>
      <c r="R120" s="260">
        <v>0.79021135342641224</v>
      </c>
      <c r="S120" s="260">
        <v>0.84914755967797695</v>
      </c>
      <c r="T120" s="260">
        <v>0.87519997020228713</v>
      </c>
      <c r="U120" s="260">
        <v>0.89051359826754561</v>
      </c>
      <c r="V120" s="260">
        <v>0.83223755653809206</v>
      </c>
      <c r="W120" s="260">
        <v>0.8209744235730656</v>
      </c>
      <c r="X120" s="260">
        <v>0.71488731078269496</v>
      </c>
      <c r="Y120" s="260">
        <v>0.7049482843822803</v>
      </c>
      <c r="DA120" s="68" t="s">
        <v>752</v>
      </c>
    </row>
    <row r="121" spans="1:105" ht="12" customHeight="1" x14ac:dyDescent="0.25">
      <c r="A121" s="37" t="s">
        <v>159</v>
      </c>
      <c r="B121" s="226">
        <v>2.0026785967014391E-2</v>
      </c>
      <c r="C121" s="226">
        <v>1.5926082344100781E-3</v>
      </c>
      <c r="D121" s="226">
        <v>1.653389370191006E-3</v>
      </c>
      <c r="E121" s="226">
        <v>1.6763465828879001E-3</v>
      </c>
      <c r="F121" s="226">
        <v>1.6313161310165601E-3</v>
      </c>
      <c r="G121" s="226">
        <v>6.6592211413375674E-3</v>
      </c>
      <c r="H121" s="226">
        <v>8.2850889581376815E-3</v>
      </c>
      <c r="I121" s="226">
        <v>6.5461622881015664E-3</v>
      </c>
      <c r="J121" s="226">
        <v>4.9094915078407601E-3</v>
      </c>
      <c r="K121" s="226">
        <v>0</v>
      </c>
      <c r="L121" s="226">
        <v>1.4197570642584549E-3</v>
      </c>
      <c r="M121" s="226">
        <v>1.3698341783192299E-3</v>
      </c>
      <c r="N121" s="226">
        <v>5.705378523059846E-3</v>
      </c>
      <c r="O121" s="226">
        <v>5.545485609213128E-3</v>
      </c>
      <c r="P121" s="226">
        <v>1.320826043284254E-3</v>
      </c>
      <c r="Q121" s="226">
        <v>1.2763649203286929E-3</v>
      </c>
      <c r="R121" s="226">
        <v>1.241955914780292E-3</v>
      </c>
      <c r="S121" s="226">
        <v>1.2481192064050779E-4</v>
      </c>
      <c r="T121" s="226">
        <v>1.2510237260665859E-4</v>
      </c>
      <c r="U121" s="226">
        <v>5.8369528587451968E-3</v>
      </c>
      <c r="V121" s="226">
        <v>5.4863502127265084E-3</v>
      </c>
      <c r="W121" s="226">
        <v>6.207383115866329E-3</v>
      </c>
      <c r="X121" s="226">
        <v>6.7760171131352499E-3</v>
      </c>
      <c r="Y121" s="226">
        <v>6.1553956044930721E-3</v>
      </c>
      <c r="DA121" s="69" t="s">
        <v>753</v>
      </c>
    </row>
    <row r="122" spans="1:105" ht="12" customHeight="1" x14ac:dyDescent="0.25">
      <c r="A122" s="37" t="s">
        <v>35</v>
      </c>
      <c r="B122" s="226">
        <v>0.18013909445862769</v>
      </c>
      <c r="C122" s="226">
        <v>0.16719576573864481</v>
      </c>
      <c r="D122" s="226">
        <v>0.17520484155342089</v>
      </c>
      <c r="E122" s="226">
        <v>0.21528148455112381</v>
      </c>
      <c r="F122" s="226">
        <v>0.24716778706070111</v>
      </c>
      <c r="G122" s="226">
        <v>0.2476750303817648</v>
      </c>
      <c r="H122" s="226">
        <v>0.2419586283776787</v>
      </c>
      <c r="I122" s="226">
        <v>0.2381359685555382</v>
      </c>
      <c r="J122" s="226">
        <v>0.22359639366039741</v>
      </c>
      <c r="K122" s="226">
        <v>0.21161692053968481</v>
      </c>
      <c r="L122" s="226">
        <v>0.19004194272048319</v>
      </c>
      <c r="M122" s="226">
        <v>0.1742426038498438</v>
      </c>
      <c r="N122" s="226">
        <v>0.18210420957473891</v>
      </c>
      <c r="O122" s="226">
        <v>0.18089372802963061</v>
      </c>
      <c r="P122" s="226">
        <v>0.16305745658636589</v>
      </c>
      <c r="Q122" s="226">
        <v>0.1639112822958631</v>
      </c>
      <c r="R122" s="226">
        <v>0.16364848170702809</v>
      </c>
      <c r="S122" s="226">
        <v>0.15986659204817841</v>
      </c>
      <c r="T122" s="226">
        <v>0.16305479491624811</v>
      </c>
      <c r="U122" s="226">
        <v>0.1616783792699093</v>
      </c>
      <c r="V122" s="226">
        <v>0.1500815919331219</v>
      </c>
      <c r="W122" s="226">
        <v>0.1781287812668727</v>
      </c>
      <c r="X122" s="226">
        <v>0.18168624983995621</v>
      </c>
      <c r="Y122" s="226">
        <v>0.161683503030153</v>
      </c>
      <c r="DA122" s="69" t="s">
        <v>754</v>
      </c>
    </row>
    <row r="123" spans="1:105" ht="12" customHeight="1" x14ac:dyDescent="0.25">
      <c r="A123" s="37" t="s">
        <v>96</v>
      </c>
      <c r="B123" s="226">
        <v>0</v>
      </c>
      <c r="C123" s="226">
        <v>0</v>
      </c>
      <c r="D123" s="226">
        <v>0</v>
      </c>
      <c r="E123" s="226">
        <v>0</v>
      </c>
      <c r="F123" s="226">
        <v>0</v>
      </c>
      <c r="G123" s="226">
        <v>0</v>
      </c>
      <c r="H123" s="226">
        <v>0</v>
      </c>
      <c r="I123" s="226">
        <v>0</v>
      </c>
      <c r="J123" s="226">
        <v>0</v>
      </c>
      <c r="K123" s="226">
        <v>0</v>
      </c>
      <c r="L123" s="226">
        <v>0</v>
      </c>
      <c r="M123" s="226">
        <v>0</v>
      </c>
      <c r="N123" s="226">
        <v>0</v>
      </c>
      <c r="O123" s="226">
        <v>0</v>
      </c>
      <c r="P123" s="226">
        <v>0</v>
      </c>
      <c r="Q123" s="226">
        <v>0</v>
      </c>
      <c r="R123" s="226">
        <v>0</v>
      </c>
      <c r="S123" s="226">
        <v>0</v>
      </c>
      <c r="T123" s="226">
        <v>0</v>
      </c>
      <c r="U123" s="226">
        <v>0</v>
      </c>
      <c r="V123" s="226">
        <v>0</v>
      </c>
      <c r="W123" s="226">
        <v>0</v>
      </c>
      <c r="X123" s="226">
        <v>0</v>
      </c>
      <c r="Y123" s="226">
        <v>0</v>
      </c>
      <c r="DA123" s="69" t="s">
        <v>755</v>
      </c>
    </row>
    <row r="124" spans="1:105" ht="12" customHeight="1" x14ac:dyDescent="0.25">
      <c r="A124" s="37" t="s">
        <v>78</v>
      </c>
      <c r="B124" s="226">
        <v>0</v>
      </c>
      <c r="C124" s="226">
        <v>0</v>
      </c>
      <c r="D124" s="226">
        <v>0</v>
      </c>
      <c r="E124" s="226">
        <v>0</v>
      </c>
      <c r="F124" s="226">
        <v>0</v>
      </c>
      <c r="G124" s="226">
        <v>0</v>
      </c>
      <c r="H124" s="226">
        <v>0</v>
      </c>
      <c r="I124" s="226">
        <v>0</v>
      </c>
      <c r="J124" s="226">
        <v>0</v>
      </c>
      <c r="K124" s="226">
        <v>0</v>
      </c>
      <c r="L124" s="226">
        <v>4.5904455981834992E-2</v>
      </c>
      <c r="M124" s="226">
        <v>5.0389640387022497E-2</v>
      </c>
      <c r="N124" s="226">
        <v>7.1359212983785822E-2</v>
      </c>
      <c r="O124" s="226">
        <v>9.2919113794010702E-2</v>
      </c>
      <c r="P124" s="226">
        <v>0.15089383934808431</v>
      </c>
      <c r="Q124" s="226">
        <v>0.20181795733317981</v>
      </c>
      <c r="R124" s="226">
        <v>0.25958560832547711</v>
      </c>
      <c r="S124" s="226">
        <v>0.2869188605938981</v>
      </c>
      <c r="T124" s="226">
        <v>0.27923551713928579</v>
      </c>
      <c r="U124" s="226">
        <v>0.30300808970921422</v>
      </c>
      <c r="V124" s="226">
        <v>0.29532520565007858</v>
      </c>
      <c r="W124" s="226">
        <v>0.17394548188006129</v>
      </c>
      <c r="X124" s="226">
        <v>6.4654581338171008E-2</v>
      </c>
      <c r="Y124" s="226">
        <v>6.8916189883451523E-2</v>
      </c>
      <c r="DA124" s="69" t="s">
        <v>756</v>
      </c>
    </row>
    <row r="125" spans="1:105" ht="12" customHeight="1" x14ac:dyDescent="0.25">
      <c r="A125" s="37" t="s">
        <v>40</v>
      </c>
      <c r="B125" s="226">
        <v>0.47327965824411522</v>
      </c>
      <c r="C125" s="226">
        <v>0.4762763375163605</v>
      </c>
      <c r="D125" s="226">
        <v>0.49354549534460718</v>
      </c>
      <c r="E125" s="226">
        <v>0.49530266261407091</v>
      </c>
      <c r="F125" s="226">
        <v>0.48812142355183957</v>
      </c>
      <c r="G125" s="226">
        <v>0.44796715559638728</v>
      </c>
      <c r="H125" s="226">
        <v>0.47043539747220547</v>
      </c>
      <c r="I125" s="226">
        <v>0.47886365862628938</v>
      </c>
      <c r="J125" s="226">
        <v>0.46696661870228823</v>
      </c>
      <c r="K125" s="226">
        <v>0.22327876582844139</v>
      </c>
      <c r="L125" s="226">
        <v>0.41862992260422671</v>
      </c>
      <c r="M125" s="226">
        <v>0.424171213016934</v>
      </c>
      <c r="N125" s="226">
        <v>0.40992292532693952</v>
      </c>
      <c r="O125" s="226">
        <v>0.40304417745790683</v>
      </c>
      <c r="P125" s="226">
        <v>0.40827305772694039</v>
      </c>
      <c r="Q125" s="226">
        <v>0.39205916708230448</v>
      </c>
      <c r="R125" s="226">
        <v>0.36573530747912669</v>
      </c>
      <c r="S125" s="226">
        <v>0.40223729511526002</v>
      </c>
      <c r="T125" s="226">
        <v>0.43278455577414648</v>
      </c>
      <c r="U125" s="226">
        <v>0.4199901764296769</v>
      </c>
      <c r="V125" s="226">
        <v>0.38134440874216502</v>
      </c>
      <c r="W125" s="226">
        <v>0.4626927773102652</v>
      </c>
      <c r="X125" s="226">
        <v>0.46177046249143239</v>
      </c>
      <c r="Y125" s="226">
        <v>0.46819319586418262</v>
      </c>
      <c r="DA125" s="69" t="s">
        <v>757</v>
      </c>
    </row>
    <row r="126" spans="1:105" ht="12" customHeight="1" x14ac:dyDescent="0.25">
      <c r="A126" s="57" t="s">
        <v>602</v>
      </c>
      <c r="B126" s="294">
        <v>67.37613700194801</v>
      </c>
      <c r="C126" s="294">
        <v>63.676014977574027</v>
      </c>
      <c r="D126" s="294">
        <v>65.700914546041361</v>
      </c>
      <c r="E126" s="294">
        <v>70.806422454587391</v>
      </c>
      <c r="F126" s="294">
        <v>73.362641662413466</v>
      </c>
      <c r="G126" s="294">
        <v>70.058666561737127</v>
      </c>
      <c r="H126" s="294">
        <v>72.04364969670381</v>
      </c>
      <c r="I126" s="294">
        <v>72.388464458518172</v>
      </c>
      <c r="J126" s="294">
        <v>69.469805309578902</v>
      </c>
      <c r="K126" s="294">
        <v>43.94046505059616</v>
      </c>
      <c r="L126" s="294">
        <v>64.058909845322859</v>
      </c>
      <c r="M126" s="294">
        <v>63.396425966919637</v>
      </c>
      <c r="N126" s="294">
        <v>63.72350174986677</v>
      </c>
      <c r="O126" s="294">
        <v>63.926072036845547</v>
      </c>
      <c r="P126" s="294">
        <v>64.514221863960941</v>
      </c>
      <c r="Q126" s="294">
        <v>64.826769543563927</v>
      </c>
      <c r="R126" s="294">
        <v>64.138009689359407</v>
      </c>
      <c r="S126" s="294">
        <v>67.277960319054003</v>
      </c>
      <c r="T126" s="294">
        <v>71.314322464788518</v>
      </c>
      <c r="U126" s="294">
        <v>70.966186060212209</v>
      </c>
      <c r="V126" s="294">
        <v>65.983199706843052</v>
      </c>
      <c r="W126" s="294">
        <v>72.361168932007899</v>
      </c>
      <c r="X126" s="294">
        <v>68.912216916955487</v>
      </c>
      <c r="Y126" s="294">
        <v>67.874560082556826</v>
      </c>
      <c r="DA126" s="70" t="s">
        <v>758</v>
      </c>
    </row>
    <row r="127" spans="1:105" ht="12" customHeight="1" x14ac:dyDescent="0.25">
      <c r="A127" s="60" t="s">
        <v>604</v>
      </c>
      <c r="B127" s="262">
        <v>24.160287468787811</v>
      </c>
      <c r="C127" s="262">
        <v>22.119622958889131</v>
      </c>
      <c r="D127" s="262">
        <v>23.809869136564881</v>
      </c>
      <c r="E127" s="262">
        <v>26.75517121538789</v>
      </c>
      <c r="F127" s="262">
        <v>29.737446233929958</v>
      </c>
      <c r="G127" s="262">
        <v>29.91832645390625</v>
      </c>
      <c r="H127" s="262">
        <v>29.391308044977009</v>
      </c>
      <c r="I127" s="262">
        <v>28.759017865002122</v>
      </c>
      <c r="J127" s="262">
        <v>28.065137295516219</v>
      </c>
      <c r="K127" s="262">
        <v>23.925501662832339</v>
      </c>
      <c r="L127" s="262">
        <v>20.717939028196959</v>
      </c>
      <c r="M127" s="262">
        <v>18.613480101326459</v>
      </c>
      <c r="N127" s="262">
        <v>20.7747190220562</v>
      </c>
      <c r="O127" s="262">
        <v>20.48435466582221</v>
      </c>
      <c r="P127" s="262">
        <v>18.676005153082279</v>
      </c>
      <c r="Q127" s="262">
        <v>19.37378079677746</v>
      </c>
      <c r="R127" s="262">
        <v>20.08742651787675</v>
      </c>
      <c r="S127" s="262">
        <v>19.36345284885217</v>
      </c>
      <c r="T127" s="262">
        <v>19.723248210008212</v>
      </c>
      <c r="U127" s="262">
        <v>20.496820803207939</v>
      </c>
      <c r="V127" s="262">
        <v>19.247395757919211</v>
      </c>
      <c r="W127" s="262">
        <v>20.823163347886979</v>
      </c>
      <c r="X127" s="262">
        <v>20.125889351252159</v>
      </c>
      <c r="Y127" s="262">
        <v>17.972068338148681</v>
      </c>
      <c r="DA127" s="72" t="s">
        <v>759</v>
      </c>
    </row>
    <row r="128" spans="1:105" ht="12" customHeight="1" x14ac:dyDescent="0.25">
      <c r="A128" s="59" t="s">
        <v>28</v>
      </c>
      <c r="B128" s="230">
        <v>4.3442501981150983</v>
      </c>
      <c r="C128" s="230">
        <v>4.2229645801658684</v>
      </c>
      <c r="D128" s="230">
        <v>3.5720876296467461</v>
      </c>
      <c r="E128" s="230">
        <v>3.4116644141734671</v>
      </c>
      <c r="F128" s="230">
        <v>3.696361926316468</v>
      </c>
      <c r="G128" s="230">
        <v>3.2138664358482338</v>
      </c>
      <c r="H128" s="230">
        <v>3.377688781751667</v>
      </c>
      <c r="I128" s="230">
        <v>3.6316536965733359</v>
      </c>
      <c r="J128" s="230">
        <v>6.8312821451313566</v>
      </c>
      <c r="K128" s="230">
        <v>4.885126220949906</v>
      </c>
      <c r="L128" s="230">
        <v>0.818216682499048</v>
      </c>
      <c r="M128" s="230">
        <v>0</v>
      </c>
      <c r="N128" s="230">
        <v>0.55921475360205819</v>
      </c>
      <c r="O128" s="230">
        <v>0</v>
      </c>
      <c r="P128" s="230">
        <v>0</v>
      </c>
      <c r="Q128" s="230">
        <v>0</v>
      </c>
      <c r="R128" s="230">
        <v>0</v>
      </c>
      <c r="S128" s="230">
        <v>0</v>
      </c>
      <c r="T128" s="230">
        <v>0</v>
      </c>
      <c r="U128" s="230">
        <v>0</v>
      </c>
      <c r="V128" s="230">
        <v>0</v>
      </c>
      <c r="W128" s="230">
        <v>0</v>
      </c>
      <c r="X128" s="230">
        <v>0</v>
      </c>
      <c r="Y128" s="230">
        <v>0</v>
      </c>
      <c r="DA128" s="71" t="s">
        <v>760</v>
      </c>
    </row>
    <row r="129" spans="1:105" ht="12" customHeight="1" x14ac:dyDescent="0.25">
      <c r="A129" s="59" t="s">
        <v>31</v>
      </c>
      <c r="B129" s="230">
        <v>0</v>
      </c>
      <c r="C129" s="230">
        <v>0</v>
      </c>
      <c r="D129" s="230">
        <v>0</v>
      </c>
      <c r="E129" s="230">
        <v>0</v>
      </c>
      <c r="F129" s="230">
        <v>0</v>
      </c>
      <c r="G129" s="230">
        <v>0</v>
      </c>
      <c r="H129" s="230">
        <v>0</v>
      </c>
      <c r="I129" s="230">
        <v>0</v>
      </c>
      <c r="J129" s="230">
        <v>0</v>
      </c>
      <c r="K129" s="230">
        <v>0</v>
      </c>
      <c r="L129" s="230">
        <v>0</v>
      </c>
      <c r="M129" s="230">
        <v>0</v>
      </c>
      <c r="N129" s="230">
        <v>0</v>
      </c>
      <c r="O129" s="230">
        <v>0</v>
      </c>
      <c r="P129" s="230">
        <v>0</v>
      </c>
      <c r="Q129" s="230">
        <v>0</v>
      </c>
      <c r="R129" s="230">
        <v>0</v>
      </c>
      <c r="S129" s="230">
        <v>0</v>
      </c>
      <c r="T129" s="230">
        <v>0</v>
      </c>
      <c r="U129" s="230">
        <v>0</v>
      </c>
      <c r="V129" s="230">
        <v>0</v>
      </c>
      <c r="W129" s="230">
        <v>0</v>
      </c>
      <c r="X129" s="230">
        <v>0</v>
      </c>
      <c r="Y129" s="230">
        <v>0</v>
      </c>
      <c r="DA129" s="71" t="s">
        <v>761</v>
      </c>
    </row>
    <row r="130" spans="1:105" ht="12" customHeight="1" x14ac:dyDescent="0.25">
      <c r="A130" s="59" t="s">
        <v>159</v>
      </c>
      <c r="B130" s="230">
        <v>1.880528717090127</v>
      </c>
      <c r="C130" s="230">
        <v>0.14289968894242561</v>
      </c>
      <c r="D130" s="230">
        <v>0.1443153891118111</v>
      </c>
      <c r="E130" s="230">
        <v>0.15331861836843519</v>
      </c>
      <c r="F130" s="230">
        <v>0.14993089875672441</v>
      </c>
      <c r="G130" s="230">
        <v>0.61362325404800655</v>
      </c>
      <c r="H130" s="230">
        <v>0.7724734474773115</v>
      </c>
      <c r="I130" s="230">
        <v>0.61333548272761274</v>
      </c>
      <c r="J130" s="230">
        <v>0.44765504301876818</v>
      </c>
      <c r="K130" s="230">
        <v>0</v>
      </c>
      <c r="L130" s="230">
        <v>0.15115617840528009</v>
      </c>
      <c r="M130" s="230">
        <v>0.1487246524394075</v>
      </c>
      <c r="N130" s="230">
        <v>0.61471896563398787</v>
      </c>
      <c r="O130" s="230">
        <v>0.6146634853875329</v>
      </c>
      <c r="P130" s="230">
        <v>0.15249868999123739</v>
      </c>
      <c r="Q130" s="230">
        <v>0.15217005211910969</v>
      </c>
      <c r="R130" s="230">
        <v>0.1538276662647452</v>
      </c>
      <c r="S130" s="230">
        <v>1.5472702668514421E-2</v>
      </c>
      <c r="T130" s="230">
        <v>1.545625772823404E-2</v>
      </c>
      <c r="U130" s="230">
        <v>0.73119167545048847</v>
      </c>
      <c r="V130" s="230">
        <v>0.6937103257004813</v>
      </c>
      <c r="W130" s="230">
        <v>0.72016014003276319</v>
      </c>
      <c r="X130" s="230">
        <v>0.73953493248829927</v>
      </c>
      <c r="Y130" s="230">
        <v>0.67467808105790394</v>
      </c>
      <c r="DA130" s="71" t="s">
        <v>762</v>
      </c>
    </row>
    <row r="131" spans="1:105" ht="12" customHeight="1" x14ac:dyDescent="0.25">
      <c r="A131" s="59" t="s">
        <v>32</v>
      </c>
      <c r="B131" s="230">
        <v>1.4253618749186989</v>
      </c>
      <c r="C131" s="230">
        <v>3.111035778339716</v>
      </c>
      <c r="D131" s="230">
        <v>5.166970781923224</v>
      </c>
      <c r="E131" s="230">
        <v>3.972019278252422</v>
      </c>
      <c r="F131" s="230">
        <v>3.7184255864520028</v>
      </c>
      <c r="G131" s="230">
        <v>3.8149582877548451</v>
      </c>
      <c r="H131" s="230">
        <v>3.22193542202226</v>
      </c>
      <c r="I131" s="230">
        <v>2.7364013161208822</v>
      </c>
      <c r="J131" s="230">
        <v>0.88652409103766316</v>
      </c>
      <c r="K131" s="230">
        <v>0</v>
      </c>
      <c r="L131" s="230">
        <v>0</v>
      </c>
      <c r="M131" s="230">
        <v>0</v>
      </c>
      <c r="N131" s="230">
        <v>0.45000925553294702</v>
      </c>
      <c r="O131" s="230">
        <v>0.29947677061847489</v>
      </c>
      <c r="P131" s="230">
        <v>0.14816592962968481</v>
      </c>
      <c r="Q131" s="230">
        <v>0.14780213051651389</v>
      </c>
      <c r="R131" s="230">
        <v>0.14958103082060731</v>
      </c>
      <c r="S131" s="230">
        <v>0.13546173014116369</v>
      </c>
      <c r="T131" s="230">
        <v>4.4934896010066873E-2</v>
      </c>
      <c r="U131" s="230">
        <v>3.0831874103296152E-2</v>
      </c>
      <c r="V131" s="230">
        <v>3.1326201281857029E-2</v>
      </c>
      <c r="W131" s="230">
        <v>3.1771109984759488E-2</v>
      </c>
      <c r="X131" s="230">
        <v>3.191920333298795E-2</v>
      </c>
      <c r="Y131" s="230">
        <v>0</v>
      </c>
      <c r="DA131" s="71" t="s">
        <v>763</v>
      </c>
    </row>
    <row r="132" spans="1:105" ht="12" customHeight="1" x14ac:dyDescent="0.25">
      <c r="A132" s="59" t="s">
        <v>35</v>
      </c>
      <c r="B132" s="230">
        <v>16.51014667866388</v>
      </c>
      <c r="C132" s="230">
        <v>14.642722911441121</v>
      </c>
      <c r="D132" s="230">
        <v>14.9264953358831</v>
      </c>
      <c r="E132" s="230">
        <v>19.218168904593568</v>
      </c>
      <c r="F132" s="230">
        <v>22.17272782240477</v>
      </c>
      <c r="G132" s="230">
        <v>22.275878476255169</v>
      </c>
      <c r="H132" s="230">
        <v>22.019210393725771</v>
      </c>
      <c r="I132" s="230">
        <v>21.777627369580291</v>
      </c>
      <c r="J132" s="230">
        <v>19.899676016328431</v>
      </c>
      <c r="K132" s="230">
        <v>19.040375441882428</v>
      </c>
      <c r="L132" s="230">
        <v>19.74856616729263</v>
      </c>
      <c r="M132" s="230">
        <v>18.46475544888705</v>
      </c>
      <c r="N132" s="230">
        <v>19.150776047287209</v>
      </c>
      <c r="O132" s="230">
        <v>19.570214409816199</v>
      </c>
      <c r="P132" s="230">
        <v>18.375340533461351</v>
      </c>
      <c r="Q132" s="230">
        <v>19.073808614141839</v>
      </c>
      <c r="R132" s="230">
        <v>19.784017820791391</v>
      </c>
      <c r="S132" s="230">
        <v>19.212518416042489</v>
      </c>
      <c r="T132" s="230">
        <v>19.66285705626991</v>
      </c>
      <c r="U132" s="230">
        <v>19.73479725365415</v>
      </c>
      <c r="V132" s="230">
        <v>18.522359230936871</v>
      </c>
      <c r="W132" s="230">
        <v>20.071232097869451</v>
      </c>
      <c r="X132" s="230">
        <v>19.354435215430868</v>
      </c>
      <c r="Y132" s="230">
        <v>17.297390257090779</v>
      </c>
      <c r="DA132" s="71" t="s">
        <v>764</v>
      </c>
    </row>
    <row r="133" spans="1:105" ht="12" customHeight="1" x14ac:dyDescent="0.25">
      <c r="A133" s="60" t="s">
        <v>611</v>
      </c>
      <c r="B133" s="262">
        <v>43.215849533160203</v>
      </c>
      <c r="C133" s="262">
        <v>41.556392018684903</v>
      </c>
      <c r="D133" s="262">
        <v>41.891045409476483</v>
      </c>
      <c r="E133" s="262">
        <v>44.051251239199487</v>
      </c>
      <c r="F133" s="262">
        <v>43.625195428483501</v>
      </c>
      <c r="G133" s="262">
        <v>40.140340107830873</v>
      </c>
      <c r="H133" s="262">
        <v>42.6523416517268</v>
      </c>
      <c r="I133" s="262">
        <v>43.62944659351605</v>
      </c>
      <c r="J133" s="262">
        <v>41.404668014062693</v>
      </c>
      <c r="K133" s="262">
        <v>20.014963387763832</v>
      </c>
      <c r="L133" s="262">
        <v>43.340970817125907</v>
      </c>
      <c r="M133" s="262">
        <v>44.782945865593177</v>
      </c>
      <c r="N133" s="262">
        <v>42.948782727810567</v>
      </c>
      <c r="O133" s="262">
        <v>43.441717371023337</v>
      </c>
      <c r="P133" s="262">
        <v>45.838216710878662</v>
      </c>
      <c r="Q133" s="262">
        <v>45.45298874678646</v>
      </c>
      <c r="R133" s="262">
        <v>44.050583171482657</v>
      </c>
      <c r="S133" s="262">
        <v>47.914507470201841</v>
      </c>
      <c r="T133" s="262">
        <v>51.591074254780303</v>
      </c>
      <c r="U133" s="262">
        <v>50.46936525700427</v>
      </c>
      <c r="V133" s="262">
        <v>46.735803948923852</v>
      </c>
      <c r="W133" s="262">
        <v>51.538005584120917</v>
      </c>
      <c r="X133" s="262">
        <v>48.786327565703331</v>
      </c>
      <c r="Y133" s="262">
        <v>49.902491744408152</v>
      </c>
      <c r="DA133" s="72" t="s">
        <v>765</v>
      </c>
    </row>
    <row r="134" spans="1:105" ht="12" customHeight="1" x14ac:dyDescent="0.25">
      <c r="A134" s="57" t="s">
        <v>613</v>
      </c>
      <c r="B134" s="294">
        <v>46.682013660880003</v>
      </c>
      <c r="C134" s="294">
        <v>44.150730107828437</v>
      </c>
      <c r="D134" s="294">
        <v>45.385942132564921</v>
      </c>
      <c r="E134" s="294">
        <v>48.781584427500093</v>
      </c>
      <c r="F134" s="294">
        <v>50.57434300238485</v>
      </c>
      <c r="G134" s="294">
        <v>48.21192256522469</v>
      </c>
      <c r="H134" s="294">
        <v>49.609116745311312</v>
      </c>
      <c r="I134" s="294">
        <v>49.898120065627737</v>
      </c>
      <c r="J134" s="294">
        <v>48.354601184248907</v>
      </c>
      <c r="K134" s="294">
        <v>30.39583524267228</v>
      </c>
      <c r="L134" s="294">
        <v>43.906733809582377</v>
      </c>
      <c r="M134" s="294">
        <v>43.313689278429173</v>
      </c>
      <c r="N134" s="294">
        <v>43.630986589389103</v>
      </c>
      <c r="O134" s="294">
        <v>43.675553925377613</v>
      </c>
      <c r="P134" s="294">
        <v>44.077389493744363</v>
      </c>
      <c r="Q134" s="294">
        <v>44.290928236229327</v>
      </c>
      <c r="R134" s="294">
        <v>43.820353911928507</v>
      </c>
      <c r="S134" s="294">
        <v>45.965630145562983</v>
      </c>
      <c r="T134" s="294">
        <v>48.723352416638399</v>
      </c>
      <c r="U134" s="294">
        <v>48.485498754947827</v>
      </c>
      <c r="V134" s="294">
        <v>45.081024144642427</v>
      </c>
      <c r="W134" s="294">
        <v>49.43857858139129</v>
      </c>
      <c r="X134" s="294">
        <v>47.082186503482319</v>
      </c>
      <c r="Y134" s="294">
        <v>46.373238877219713</v>
      </c>
      <c r="DA134" s="70" t="s">
        <v>766</v>
      </c>
    </row>
    <row r="135" spans="1:105" ht="12" customHeight="1" x14ac:dyDescent="0.25">
      <c r="A135" s="60" t="s">
        <v>615</v>
      </c>
      <c r="B135" s="262">
        <v>14.67594529500581</v>
      </c>
      <c r="C135" s="262">
        <v>13.29032789115667</v>
      </c>
      <c r="D135" s="262">
        <v>14.783971079970639</v>
      </c>
      <c r="E135" s="262">
        <v>16.896466149110761</v>
      </c>
      <c r="F135" s="262">
        <v>18.90456523466214</v>
      </c>
      <c r="G135" s="262">
        <v>19.260635922495869</v>
      </c>
      <c r="H135" s="262">
        <v>18.794067071977931</v>
      </c>
      <c r="I135" s="262">
        <v>18.23540417763186</v>
      </c>
      <c r="J135" s="262">
        <v>16.39174337979501</v>
      </c>
      <c r="K135" s="262">
        <v>14.81866838780986</v>
      </c>
      <c r="L135" s="262">
        <v>13.81597462361121</v>
      </c>
      <c r="M135" s="262">
        <v>12.717096921516751</v>
      </c>
      <c r="N135" s="262">
        <v>13.96394129623944</v>
      </c>
      <c r="O135" s="262">
        <v>13.99531534360524</v>
      </c>
      <c r="P135" s="262">
        <v>12.75981527073856</v>
      </c>
      <c r="Q135" s="262">
        <v>13.23654936033598</v>
      </c>
      <c r="R135" s="262">
        <v>13.72412619999416</v>
      </c>
      <c r="S135" s="262">
        <v>13.22949310250287</v>
      </c>
      <c r="T135" s="262">
        <v>13.47531239340524</v>
      </c>
      <c r="U135" s="262">
        <v>14.00383245467251</v>
      </c>
      <c r="V135" s="262">
        <v>13.1502006077201</v>
      </c>
      <c r="W135" s="262">
        <v>14.22679612120373</v>
      </c>
      <c r="X135" s="262">
        <v>13.7504047667774</v>
      </c>
      <c r="Y135" s="262">
        <v>12.278871747367219</v>
      </c>
      <c r="DA135" s="72" t="s">
        <v>767</v>
      </c>
    </row>
    <row r="136" spans="1:105" ht="12" customHeight="1" x14ac:dyDescent="0.25">
      <c r="A136" s="59" t="s">
        <v>31</v>
      </c>
      <c r="B136" s="297">
        <v>0</v>
      </c>
      <c r="C136" s="297">
        <v>0</v>
      </c>
      <c r="D136" s="297">
        <v>0</v>
      </c>
      <c r="E136" s="297">
        <v>0</v>
      </c>
      <c r="F136" s="297">
        <v>0</v>
      </c>
      <c r="G136" s="297">
        <v>0</v>
      </c>
      <c r="H136" s="297">
        <v>0</v>
      </c>
      <c r="I136" s="297">
        <v>0</v>
      </c>
      <c r="J136" s="297">
        <v>0</v>
      </c>
      <c r="K136" s="297">
        <v>0</v>
      </c>
      <c r="L136" s="297">
        <v>0</v>
      </c>
      <c r="M136" s="297">
        <v>0</v>
      </c>
      <c r="N136" s="297">
        <v>0</v>
      </c>
      <c r="O136" s="297">
        <v>0</v>
      </c>
      <c r="P136" s="297">
        <v>0</v>
      </c>
      <c r="Q136" s="297">
        <v>0</v>
      </c>
      <c r="R136" s="297">
        <v>0</v>
      </c>
      <c r="S136" s="297">
        <v>0</v>
      </c>
      <c r="T136" s="297">
        <v>0</v>
      </c>
      <c r="U136" s="297">
        <v>0</v>
      </c>
      <c r="V136" s="297">
        <v>0</v>
      </c>
      <c r="W136" s="297">
        <v>0</v>
      </c>
      <c r="X136" s="297">
        <v>0</v>
      </c>
      <c r="Y136" s="297">
        <v>0</v>
      </c>
      <c r="DA136" s="71" t="s">
        <v>768</v>
      </c>
    </row>
    <row r="137" spans="1:105" ht="12" customHeight="1" x14ac:dyDescent="0.25">
      <c r="A137" s="59" t="s">
        <v>159</v>
      </c>
      <c r="B137" s="297">
        <v>1.392737417715064</v>
      </c>
      <c r="C137" s="297">
        <v>0.10611945992370329</v>
      </c>
      <c r="D137" s="297">
        <v>0.1054243291585288</v>
      </c>
      <c r="E137" s="297">
        <v>0.11097487911096229</v>
      </c>
      <c r="F137" s="297">
        <v>0.1088425667209774</v>
      </c>
      <c r="G137" s="297">
        <v>0.4425767861175165</v>
      </c>
      <c r="H137" s="297">
        <v>0.55808911617823764</v>
      </c>
      <c r="I137" s="297">
        <v>0.44510917854542009</v>
      </c>
      <c r="J137" s="297">
        <v>0.34557297937024639</v>
      </c>
      <c r="K137" s="297">
        <v>0</v>
      </c>
      <c r="L137" s="297">
        <v>0.1049446765522776</v>
      </c>
      <c r="M137" s="297">
        <v>0.101611617461909</v>
      </c>
      <c r="N137" s="297">
        <v>0.42461961056262271</v>
      </c>
      <c r="O137" s="297">
        <v>0.41995022291578388</v>
      </c>
      <c r="P137" s="297">
        <v>0.1041901143937452</v>
      </c>
      <c r="Q137" s="297">
        <v>0.1039655825142054</v>
      </c>
      <c r="R137" s="297">
        <v>0.1050980972096718</v>
      </c>
      <c r="S137" s="297">
        <v>1.057125579967642E-2</v>
      </c>
      <c r="T137" s="297">
        <v>1.056002029195428E-2</v>
      </c>
      <c r="U137" s="297">
        <v>0.49956458192078967</v>
      </c>
      <c r="V137" s="297">
        <v>0.47395658411890951</v>
      </c>
      <c r="W137" s="297">
        <v>0.49202761922833937</v>
      </c>
      <c r="X137" s="297">
        <v>0.50526485977390334</v>
      </c>
      <c r="Y137" s="297">
        <v>0.4609533789989585</v>
      </c>
      <c r="DA137" s="71" t="s">
        <v>769</v>
      </c>
    </row>
    <row r="138" spans="1:105" ht="12" customHeight="1" x14ac:dyDescent="0.25">
      <c r="A138" s="59" t="s">
        <v>32</v>
      </c>
      <c r="B138" s="297">
        <v>1.055636533993237</v>
      </c>
      <c r="C138" s="297">
        <v>2.3103019960648261</v>
      </c>
      <c r="D138" s="297">
        <v>3.7745415219990122</v>
      </c>
      <c r="E138" s="297">
        <v>2.875021728745395</v>
      </c>
      <c r="F138" s="297">
        <v>2.699396777758861</v>
      </c>
      <c r="G138" s="297">
        <v>2.751544970026238</v>
      </c>
      <c r="H138" s="297">
        <v>2.3277526210537789</v>
      </c>
      <c r="I138" s="297">
        <v>1.9858582721686351</v>
      </c>
      <c r="J138" s="297">
        <v>0.68436349863825929</v>
      </c>
      <c r="K138" s="297">
        <v>0</v>
      </c>
      <c r="L138" s="297">
        <v>0</v>
      </c>
      <c r="M138" s="297">
        <v>0</v>
      </c>
      <c r="N138" s="297">
        <v>0.31084571245805531</v>
      </c>
      <c r="O138" s="297">
        <v>0.204608439526931</v>
      </c>
      <c r="P138" s="297">
        <v>0.1012298870125343</v>
      </c>
      <c r="Q138" s="297">
        <v>0.1009813322792458</v>
      </c>
      <c r="R138" s="297">
        <v>0.1021967120716178</v>
      </c>
      <c r="S138" s="297">
        <v>9.2550127218754955E-2</v>
      </c>
      <c r="T138" s="297">
        <v>3.070040769418364E-2</v>
      </c>
      <c r="U138" s="297">
        <v>2.1064944820054259E-2</v>
      </c>
      <c r="V138" s="297">
        <v>2.1402678903443141E-2</v>
      </c>
      <c r="W138" s="297">
        <v>2.1706649309043629E-2</v>
      </c>
      <c r="X138" s="297">
        <v>2.1807829607010529E-2</v>
      </c>
      <c r="Y138" s="297">
        <v>0</v>
      </c>
      <c r="DA138" s="71" t="s">
        <v>770</v>
      </c>
    </row>
    <row r="139" spans="1:105" ht="12" customHeight="1" x14ac:dyDescent="0.25">
      <c r="A139" s="59" t="s">
        <v>35</v>
      </c>
      <c r="B139" s="297">
        <v>12.227571343297511</v>
      </c>
      <c r="C139" s="297">
        <v>10.87390643516814</v>
      </c>
      <c r="D139" s="297">
        <v>10.904005228813091</v>
      </c>
      <c r="E139" s="297">
        <v>13.9104695412544</v>
      </c>
      <c r="F139" s="297">
        <v>16.0963258901823</v>
      </c>
      <c r="G139" s="297">
        <v>16.06651416635211</v>
      </c>
      <c r="H139" s="297">
        <v>15.908225334745911</v>
      </c>
      <c r="I139" s="297">
        <v>15.8044367269178</v>
      </c>
      <c r="J139" s="297">
        <v>15.36180690178651</v>
      </c>
      <c r="K139" s="297">
        <v>14.81866838780986</v>
      </c>
      <c r="L139" s="297">
        <v>13.711029947058931</v>
      </c>
      <c r="M139" s="297">
        <v>12.61548530405484</v>
      </c>
      <c r="N139" s="297">
        <v>13.22847597321876</v>
      </c>
      <c r="O139" s="297">
        <v>13.37075668116252</v>
      </c>
      <c r="P139" s="297">
        <v>12.55439526933228</v>
      </c>
      <c r="Q139" s="297">
        <v>13.03160244554253</v>
      </c>
      <c r="R139" s="297">
        <v>13.51683139071287</v>
      </c>
      <c r="S139" s="297">
        <v>13.126371719484441</v>
      </c>
      <c r="T139" s="297">
        <v>13.4340519654191</v>
      </c>
      <c r="U139" s="297">
        <v>13.483202927931661</v>
      </c>
      <c r="V139" s="297">
        <v>12.654841344697751</v>
      </c>
      <c r="W139" s="297">
        <v>13.713061852666341</v>
      </c>
      <c r="X139" s="297">
        <v>13.22333207739649</v>
      </c>
      <c r="Y139" s="297">
        <v>11.817918368368259</v>
      </c>
      <c r="DA139" s="71" t="s">
        <v>771</v>
      </c>
    </row>
    <row r="140" spans="1:105" ht="12" customHeight="1" x14ac:dyDescent="0.25">
      <c r="A140" s="60" t="s">
        <v>621</v>
      </c>
      <c r="B140" s="262">
        <v>32.006068365874192</v>
      </c>
      <c r="C140" s="262">
        <v>30.860402216671758</v>
      </c>
      <c r="D140" s="262">
        <v>30.601971052594291</v>
      </c>
      <c r="E140" s="262">
        <v>31.885118278389331</v>
      </c>
      <c r="F140" s="262">
        <v>31.66977776772271</v>
      </c>
      <c r="G140" s="262">
        <v>28.951286642728821</v>
      </c>
      <c r="H140" s="262">
        <v>30.81504967333338</v>
      </c>
      <c r="I140" s="262">
        <v>31.66271588799588</v>
      </c>
      <c r="J140" s="262">
        <v>31.9628578044539</v>
      </c>
      <c r="K140" s="262">
        <v>15.57716685486243</v>
      </c>
      <c r="L140" s="262">
        <v>30.09075918597118</v>
      </c>
      <c r="M140" s="262">
        <v>30.596592356912421</v>
      </c>
      <c r="N140" s="262">
        <v>29.667045293149648</v>
      </c>
      <c r="O140" s="262">
        <v>29.680238581772379</v>
      </c>
      <c r="P140" s="262">
        <v>31.317574223005799</v>
      </c>
      <c r="Q140" s="262">
        <v>31.054378875893359</v>
      </c>
      <c r="R140" s="262">
        <v>30.09622771193435</v>
      </c>
      <c r="S140" s="262">
        <v>32.736137043060111</v>
      </c>
      <c r="T140" s="262">
        <v>35.248040023233159</v>
      </c>
      <c r="U140" s="262">
        <v>34.481666300275322</v>
      </c>
      <c r="V140" s="262">
        <v>31.930823536922329</v>
      </c>
      <c r="W140" s="262">
        <v>35.211782460187557</v>
      </c>
      <c r="X140" s="262">
        <v>33.331781736704919</v>
      </c>
      <c r="Y140" s="262">
        <v>34.094367129852493</v>
      </c>
      <c r="DA140" s="72" t="s">
        <v>772</v>
      </c>
    </row>
    <row r="141" spans="1:105" ht="12" customHeight="1" x14ac:dyDescent="0.25">
      <c r="A141" s="57" t="s">
        <v>623</v>
      </c>
      <c r="B141" s="261">
        <f t="shared" ref="B141:Y141" si="2">B142+B146+B157</f>
        <v>49.074026374675285</v>
      </c>
      <c r="C141" s="261">
        <f t="shared" si="2"/>
        <v>46.474053240079186</v>
      </c>
      <c r="D141" s="261">
        <f t="shared" si="2"/>
        <v>48.232031755334518</v>
      </c>
      <c r="E141" s="261">
        <f t="shared" si="2"/>
        <v>54.997068951766622</v>
      </c>
      <c r="F141" s="261">
        <f t="shared" si="2"/>
        <v>54.43726200210083</v>
      </c>
      <c r="G141" s="261">
        <f t="shared" si="2"/>
        <v>52.981238827582757</v>
      </c>
      <c r="H141" s="261">
        <f t="shared" si="2"/>
        <v>54.659552662302843</v>
      </c>
      <c r="I141" s="261">
        <f t="shared" si="2"/>
        <v>54.60345025958658</v>
      </c>
      <c r="J141" s="261">
        <f t="shared" si="2"/>
        <v>51.326687809458562</v>
      </c>
      <c r="K141" s="261">
        <f t="shared" si="2"/>
        <v>33.304409910180809</v>
      </c>
      <c r="L141" s="261">
        <f t="shared" si="2"/>
        <v>46.17239820198332</v>
      </c>
      <c r="M141" s="261">
        <f t="shared" si="2"/>
        <v>45.209323325782655</v>
      </c>
      <c r="N141" s="261">
        <f t="shared" si="2"/>
        <v>45.935985886337718</v>
      </c>
      <c r="O141" s="261">
        <f t="shared" si="2"/>
        <v>45.97957705276054</v>
      </c>
      <c r="P141" s="261">
        <f t="shared" si="2"/>
        <v>45.846125577251428</v>
      </c>
      <c r="Q141" s="261">
        <f t="shared" si="2"/>
        <v>45.998058285141134</v>
      </c>
      <c r="R141" s="261">
        <f t="shared" si="2"/>
        <v>45.712513636540976</v>
      </c>
      <c r="S141" s="261">
        <f t="shared" si="2"/>
        <v>47.367647893181427</v>
      </c>
      <c r="T141" s="261">
        <f t="shared" si="2"/>
        <v>49.85063162271701</v>
      </c>
      <c r="U141" s="261">
        <f t="shared" si="2"/>
        <v>49.62476036179811</v>
      </c>
      <c r="V141" s="261">
        <f t="shared" si="2"/>
        <v>46.229626790700067</v>
      </c>
      <c r="W141" s="261">
        <f t="shared" si="2"/>
        <v>50.484526690030748</v>
      </c>
      <c r="X141" s="261">
        <f t="shared" si="2"/>
        <v>48.101065966516103</v>
      </c>
      <c r="Y141" s="261">
        <f t="shared" si="2"/>
        <v>46.981611437279611</v>
      </c>
      <c r="DA141" s="70"/>
    </row>
    <row r="142" spans="1:105" ht="12" customHeight="1" x14ac:dyDescent="0.25">
      <c r="A142" s="60" t="s">
        <v>624</v>
      </c>
      <c r="B142" s="262">
        <v>7.3754556630066634</v>
      </c>
      <c r="C142" s="262">
        <v>6.2055057341436353</v>
      </c>
      <c r="D142" s="262">
        <v>6.5021802280120733</v>
      </c>
      <c r="E142" s="262">
        <v>7.9761218280722526</v>
      </c>
      <c r="F142" s="262">
        <v>9.1464548944416979</v>
      </c>
      <c r="G142" s="262">
        <v>9.3544413807077387</v>
      </c>
      <c r="H142" s="262">
        <v>9.2055537609011928</v>
      </c>
      <c r="I142" s="262">
        <v>8.9995612719059448</v>
      </c>
      <c r="J142" s="262">
        <v>8.4035032847785622</v>
      </c>
      <c r="K142" s="262">
        <v>7.7782970427685534</v>
      </c>
      <c r="L142" s="262">
        <v>7.2519845741472402</v>
      </c>
      <c r="M142" s="262">
        <v>6.6751852992814289</v>
      </c>
      <c r="N142" s="262">
        <v>7.2373239505313141</v>
      </c>
      <c r="O142" s="262">
        <v>7.2857344773471393</v>
      </c>
      <c r="P142" s="262">
        <v>6.666033853580835</v>
      </c>
      <c r="Q142" s="262">
        <v>6.9169821480675244</v>
      </c>
      <c r="R142" s="262">
        <v>7.1733906191681296</v>
      </c>
      <c r="S142" s="262">
        <v>6.915036417225199</v>
      </c>
      <c r="T142" s="262">
        <v>7.063385031384211</v>
      </c>
      <c r="U142" s="262">
        <v>7.3440061030821084</v>
      </c>
      <c r="V142" s="262">
        <v>6.895892967841875</v>
      </c>
      <c r="W142" s="262">
        <v>7.4608185355461867</v>
      </c>
      <c r="X142" s="262">
        <v>7.2108142611977497</v>
      </c>
      <c r="Y142" s="262">
        <v>6.4451615557878448</v>
      </c>
      <c r="DA142" s="72" t="s">
        <v>773</v>
      </c>
    </row>
    <row r="143" spans="1:105" ht="12" customHeight="1" x14ac:dyDescent="0.25">
      <c r="A143" s="59" t="s">
        <v>31</v>
      </c>
      <c r="B143" s="230">
        <v>0</v>
      </c>
      <c r="C143" s="230">
        <v>0</v>
      </c>
      <c r="D143" s="230">
        <v>0</v>
      </c>
      <c r="E143" s="230">
        <v>0</v>
      </c>
      <c r="F143" s="230">
        <v>0</v>
      </c>
      <c r="G143" s="230">
        <v>0</v>
      </c>
      <c r="H143" s="230">
        <v>0</v>
      </c>
      <c r="I143" s="230">
        <v>0</v>
      </c>
      <c r="J143" s="230">
        <v>0</v>
      </c>
      <c r="K143" s="230">
        <v>0</v>
      </c>
      <c r="L143" s="230">
        <v>0</v>
      </c>
      <c r="M143" s="230">
        <v>0</v>
      </c>
      <c r="N143" s="230">
        <v>0</v>
      </c>
      <c r="O143" s="230">
        <v>0</v>
      </c>
      <c r="P143" s="230">
        <v>0</v>
      </c>
      <c r="Q143" s="230">
        <v>0</v>
      </c>
      <c r="R143" s="230">
        <v>0</v>
      </c>
      <c r="S143" s="230">
        <v>0</v>
      </c>
      <c r="T143" s="230">
        <v>0</v>
      </c>
      <c r="U143" s="230">
        <v>0</v>
      </c>
      <c r="V143" s="230">
        <v>0</v>
      </c>
      <c r="W143" s="230">
        <v>0</v>
      </c>
      <c r="X143" s="230">
        <v>0</v>
      </c>
      <c r="Y143" s="230">
        <v>0</v>
      </c>
      <c r="DA143" s="71" t="s">
        <v>774</v>
      </c>
    </row>
    <row r="144" spans="1:105" ht="12" customHeight="1" x14ac:dyDescent="0.25">
      <c r="A144" s="59" t="s">
        <v>159</v>
      </c>
      <c r="B144" s="230">
        <v>0.75417329040081071</v>
      </c>
      <c r="C144" s="230">
        <v>5.997480546517945E-2</v>
      </c>
      <c r="D144" s="230">
        <v>6.2263715390202E-2</v>
      </c>
      <c r="E144" s="230">
        <v>6.3128243361218625E-2</v>
      </c>
      <c r="F144" s="230">
        <v>6.143247629644949E-2</v>
      </c>
      <c r="G144" s="230">
        <v>0.25077447414383619</v>
      </c>
      <c r="H144" s="230">
        <v>0.31200177657631573</v>
      </c>
      <c r="I144" s="230">
        <v>0.24651687796767621</v>
      </c>
      <c r="J144" s="230">
        <v>0.18488275506422119</v>
      </c>
      <c r="K144" s="230">
        <v>0</v>
      </c>
      <c r="L144" s="230">
        <v>5.5085304962514771E-2</v>
      </c>
      <c r="M144" s="230">
        <v>5.333578719293474E-2</v>
      </c>
      <c r="N144" s="230">
        <v>0.225085194674878</v>
      </c>
      <c r="O144" s="230">
        <v>0.2218628703480254</v>
      </c>
      <c r="P144" s="230">
        <v>5.4866701823575351E-2</v>
      </c>
      <c r="Q144" s="230">
        <v>5.4746629664449112E-2</v>
      </c>
      <c r="R144" s="230">
        <v>5.5345294900014698E-2</v>
      </c>
      <c r="S144" s="230">
        <v>5.5645075850673398E-3</v>
      </c>
      <c r="T144" s="230">
        <v>5.5479094034530116E-3</v>
      </c>
      <c r="U144" s="230">
        <v>0.26238048626102439</v>
      </c>
      <c r="V144" s="230">
        <v>0.24894540179601449</v>
      </c>
      <c r="W144" s="230">
        <v>0.25842348890533412</v>
      </c>
      <c r="X144" s="230">
        <v>0.2653855359884052</v>
      </c>
      <c r="Y144" s="230">
        <v>0.24195374448565299</v>
      </c>
      <c r="DA144" s="71" t="s">
        <v>775</v>
      </c>
    </row>
    <row r="145" spans="1:105" ht="12" customHeight="1" x14ac:dyDescent="0.25">
      <c r="A145" s="59" t="s">
        <v>35</v>
      </c>
      <c r="B145" s="230">
        <v>6.6212823726058527</v>
      </c>
      <c r="C145" s="230">
        <v>6.1455309286784559</v>
      </c>
      <c r="D145" s="230">
        <v>6.4399165126218714</v>
      </c>
      <c r="E145" s="230">
        <v>7.9129935847110344</v>
      </c>
      <c r="F145" s="230">
        <v>9.0850224181452486</v>
      </c>
      <c r="G145" s="230">
        <v>9.1036669065639018</v>
      </c>
      <c r="H145" s="230">
        <v>8.8935519843248763</v>
      </c>
      <c r="I145" s="230">
        <v>8.7530443939382678</v>
      </c>
      <c r="J145" s="230">
        <v>8.2186205297143413</v>
      </c>
      <c r="K145" s="230">
        <v>7.7782970427685534</v>
      </c>
      <c r="L145" s="230">
        <v>7.1968992691847253</v>
      </c>
      <c r="M145" s="230">
        <v>6.6218495120884944</v>
      </c>
      <c r="N145" s="230">
        <v>7.0122387558564361</v>
      </c>
      <c r="O145" s="230">
        <v>7.0638716069991139</v>
      </c>
      <c r="P145" s="230">
        <v>6.6111671517572592</v>
      </c>
      <c r="Q145" s="230">
        <v>6.8622355184030752</v>
      </c>
      <c r="R145" s="230">
        <v>7.118045324268115</v>
      </c>
      <c r="S145" s="230">
        <v>6.909471909640132</v>
      </c>
      <c r="T145" s="230">
        <v>7.0578371219807581</v>
      </c>
      <c r="U145" s="230">
        <v>7.0816256168210838</v>
      </c>
      <c r="V145" s="230">
        <v>6.6469475660458608</v>
      </c>
      <c r="W145" s="230">
        <v>7.2023950466408522</v>
      </c>
      <c r="X145" s="230">
        <v>6.9454287252093447</v>
      </c>
      <c r="Y145" s="230">
        <v>6.2032078113021916</v>
      </c>
      <c r="DA145" s="71" t="s">
        <v>776</v>
      </c>
    </row>
    <row r="146" spans="1:105" ht="12" customHeight="1" x14ac:dyDescent="0.25">
      <c r="A146" s="60" t="s">
        <v>629</v>
      </c>
      <c r="B146" s="262">
        <v>24.367147296703699</v>
      </c>
      <c r="C146" s="262">
        <v>22.827386187806098</v>
      </c>
      <c r="D146" s="262">
        <v>23.65629648356445</v>
      </c>
      <c r="E146" s="262">
        <v>28.883044902897371</v>
      </c>
      <c r="F146" s="262">
        <v>27.415880682807749</v>
      </c>
      <c r="G146" s="262">
        <v>27.222313724834549</v>
      </c>
      <c r="H146" s="262">
        <v>28.226731849132371</v>
      </c>
      <c r="I146" s="262">
        <v>28.067980395110901</v>
      </c>
      <c r="J146" s="262">
        <v>25.822943581703729</v>
      </c>
      <c r="K146" s="262">
        <v>17.349681105057641</v>
      </c>
      <c r="L146" s="262">
        <v>23.12581879207886</v>
      </c>
      <c r="M146" s="262">
        <v>22.47403211007882</v>
      </c>
      <c r="N146" s="262">
        <v>22.97255673687518</v>
      </c>
      <c r="O146" s="262">
        <v>23.013548661896991</v>
      </c>
      <c r="P146" s="262">
        <v>22.688200753690982</v>
      </c>
      <c r="Q146" s="262">
        <v>22.72833190514735</v>
      </c>
      <c r="R146" s="262">
        <v>22.69026711685218</v>
      </c>
      <c r="S146" s="262">
        <v>23.220932824543048</v>
      </c>
      <c r="T146" s="262">
        <v>24.26901203385038</v>
      </c>
      <c r="U146" s="262">
        <v>24.170350322211242</v>
      </c>
      <c r="V146" s="262">
        <v>22.56208856793657</v>
      </c>
      <c r="W146" s="262">
        <v>24.5297226172328</v>
      </c>
      <c r="X146" s="262">
        <v>23.383052084109199</v>
      </c>
      <c r="Y146" s="262">
        <v>22.640367178179989</v>
      </c>
      <c r="DA146" s="72" t="s">
        <v>777</v>
      </c>
    </row>
    <row r="147" spans="1:105" ht="12" customHeight="1" x14ac:dyDescent="0.25">
      <c r="A147" s="64" t="s">
        <v>28</v>
      </c>
      <c r="B147" s="229">
        <v>4.3497271510191551</v>
      </c>
      <c r="C147" s="229">
        <v>4.3369848922503129</v>
      </c>
      <c r="D147" s="229">
        <v>3.5334355192783429</v>
      </c>
      <c r="E147" s="229">
        <v>2.6764111267972388</v>
      </c>
      <c r="F147" s="229">
        <v>3.2873644282021419</v>
      </c>
      <c r="G147" s="229">
        <v>2.599183332895429</v>
      </c>
      <c r="H147" s="229">
        <v>2.7500553936485761</v>
      </c>
      <c r="I147" s="229">
        <v>3.0541436408299591</v>
      </c>
      <c r="J147" s="229">
        <v>6.2496300564809273</v>
      </c>
      <c r="K147" s="229">
        <v>3.5213370996891489</v>
      </c>
      <c r="L147" s="229">
        <v>0.86623990814134444</v>
      </c>
      <c r="M147" s="229">
        <v>0</v>
      </c>
      <c r="N147" s="229">
        <v>0.58633646791494543</v>
      </c>
      <c r="O147" s="229">
        <v>0</v>
      </c>
      <c r="P147" s="229">
        <v>0</v>
      </c>
      <c r="Q147" s="229">
        <v>0</v>
      </c>
      <c r="R147" s="229">
        <v>0</v>
      </c>
      <c r="S147" s="229">
        <v>0</v>
      </c>
      <c r="T147" s="229">
        <v>0</v>
      </c>
      <c r="U147" s="229">
        <v>0</v>
      </c>
      <c r="V147" s="229">
        <v>0</v>
      </c>
      <c r="W147" s="229">
        <v>0</v>
      </c>
      <c r="X147" s="229">
        <v>0</v>
      </c>
      <c r="Y147" s="229">
        <v>0</v>
      </c>
      <c r="DA147" s="73" t="s">
        <v>778</v>
      </c>
    </row>
    <row r="148" spans="1:105" ht="12" customHeight="1" x14ac:dyDescent="0.25">
      <c r="A148" s="64" t="s">
        <v>30</v>
      </c>
      <c r="B148" s="229">
        <v>0</v>
      </c>
      <c r="C148" s="229">
        <v>0</v>
      </c>
      <c r="D148" s="229">
        <v>0</v>
      </c>
      <c r="E148" s="229">
        <v>0</v>
      </c>
      <c r="F148" s="229">
        <v>0</v>
      </c>
      <c r="G148" s="229">
        <v>0</v>
      </c>
      <c r="H148" s="229">
        <v>0</v>
      </c>
      <c r="I148" s="229">
        <v>0</v>
      </c>
      <c r="J148" s="229">
        <v>0</v>
      </c>
      <c r="K148" s="229">
        <v>0</v>
      </c>
      <c r="L148" s="229">
        <v>0</v>
      </c>
      <c r="M148" s="229">
        <v>0</v>
      </c>
      <c r="N148" s="229">
        <v>0</v>
      </c>
      <c r="O148" s="229">
        <v>0</v>
      </c>
      <c r="P148" s="229">
        <v>0</v>
      </c>
      <c r="Q148" s="229">
        <v>0</v>
      </c>
      <c r="R148" s="229">
        <v>0</v>
      </c>
      <c r="S148" s="229">
        <v>0</v>
      </c>
      <c r="T148" s="229">
        <v>0</v>
      </c>
      <c r="U148" s="229">
        <v>0</v>
      </c>
      <c r="V148" s="229">
        <v>0</v>
      </c>
      <c r="W148" s="229">
        <v>0</v>
      </c>
      <c r="X148" s="229">
        <v>0</v>
      </c>
      <c r="Y148" s="229">
        <v>0</v>
      </c>
      <c r="DA148" s="73" t="s">
        <v>779</v>
      </c>
    </row>
    <row r="149" spans="1:105" ht="12" customHeight="1" x14ac:dyDescent="0.25">
      <c r="A149" s="64" t="s">
        <v>31</v>
      </c>
      <c r="B149" s="229">
        <v>0</v>
      </c>
      <c r="C149" s="229">
        <v>0</v>
      </c>
      <c r="D149" s="229">
        <v>0</v>
      </c>
      <c r="E149" s="229">
        <v>0</v>
      </c>
      <c r="F149" s="229">
        <v>0</v>
      </c>
      <c r="G149" s="229">
        <v>0</v>
      </c>
      <c r="H149" s="229">
        <v>0</v>
      </c>
      <c r="I149" s="229">
        <v>0</v>
      </c>
      <c r="J149" s="229">
        <v>0</v>
      </c>
      <c r="K149" s="229">
        <v>0</v>
      </c>
      <c r="L149" s="229">
        <v>0</v>
      </c>
      <c r="M149" s="229">
        <v>0</v>
      </c>
      <c r="N149" s="229">
        <v>0</v>
      </c>
      <c r="O149" s="229">
        <v>0</v>
      </c>
      <c r="P149" s="229">
        <v>0</v>
      </c>
      <c r="Q149" s="229">
        <v>0</v>
      </c>
      <c r="R149" s="229">
        <v>0</v>
      </c>
      <c r="S149" s="229">
        <v>0</v>
      </c>
      <c r="T149" s="229">
        <v>0</v>
      </c>
      <c r="U149" s="229">
        <v>0</v>
      </c>
      <c r="V149" s="229">
        <v>0</v>
      </c>
      <c r="W149" s="229">
        <v>0</v>
      </c>
      <c r="X149" s="229">
        <v>0</v>
      </c>
      <c r="Y149" s="229">
        <v>0</v>
      </c>
      <c r="DA149" s="73" t="s">
        <v>780</v>
      </c>
    </row>
    <row r="150" spans="1:105" ht="12" customHeight="1" x14ac:dyDescent="0.25">
      <c r="A150" s="64" t="s">
        <v>159</v>
      </c>
      <c r="B150" s="229">
        <v>1.9378312961464661</v>
      </c>
      <c r="C150" s="229">
        <v>0.15103950851775269</v>
      </c>
      <c r="D150" s="229">
        <v>0.14691851180640561</v>
      </c>
      <c r="E150" s="229">
        <v>0.1237856290482534</v>
      </c>
      <c r="F150" s="229">
        <v>0.13723134423093389</v>
      </c>
      <c r="G150" s="229">
        <v>0.51073980769754956</v>
      </c>
      <c r="H150" s="229">
        <v>0.64728296925306417</v>
      </c>
      <c r="I150" s="229">
        <v>0.53085013235565048</v>
      </c>
      <c r="J150" s="229">
        <v>0.42148718870205448</v>
      </c>
      <c r="K150" s="229">
        <v>0</v>
      </c>
      <c r="L150" s="229">
        <v>0.16469657631848711</v>
      </c>
      <c r="M150" s="229">
        <v>0.1749936823472297</v>
      </c>
      <c r="N150" s="229">
        <v>0.66333621446125635</v>
      </c>
      <c r="O150" s="229">
        <v>0.67306501487763781</v>
      </c>
      <c r="P150" s="229">
        <v>0.18085555236469539</v>
      </c>
      <c r="Q150" s="229">
        <v>0.18233382907090381</v>
      </c>
      <c r="R150" s="229">
        <v>0.17747439476278379</v>
      </c>
      <c r="S150" s="229">
        <v>1.8872881422731119E-2</v>
      </c>
      <c r="T150" s="229">
        <v>1.951698222466507E-2</v>
      </c>
      <c r="U150" s="229">
        <v>0.8842188586378471</v>
      </c>
      <c r="V150" s="229">
        <v>0.82971278070071031</v>
      </c>
      <c r="W150" s="229">
        <v>0.86330183809294403</v>
      </c>
      <c r="X150" s="229">
        <v>0.87925173966358616</v>
      </c>
      <c r="Y150" s="229">
        <v>0.87047970223009996</v>
      </c>
      <c r="DA150" s="73" t="s">
        <v>781</v>
      </c>
    </row>
    <row r="151" spans="1:105" ht="12" customHeight="1" x14ac:dyDescent="0.25">
      <c r="A151" s="64" t="s">
        <v>32</v>
      </c>
      <c r="B151" s="229">
        <v>1.4239624063075951</v>
      </c>
      <c r="C151" s="229">
        <v>3.1878778768437441</v>
      </c>
      <c r="D151" s="229">
        <v>5.0996136084610519</v>
      </c>
      <c r="E151" s="229">
        <v>3.1090239564621709</v>
      </c>
      <c r="F151" s="229">
        <v>3.299579962695919</v>
      </c>
      <c r="G151" s="229">
        <v>3.0784002299764821</v>
      </c>
      <c r="H151" s="229">
        <v>2.6173683198849931</v>
      </c>
      <c r="I151" s="229">
        <v>2.296101171384239</v>
      </c>
      <c r="J151" s="229">
        <v>0.80922413845814123</v>
      </c>
      <c r="K151" s="229">
        <v>0</v>
      </c>
      <c r="L151" s="229">
        <v>0</v>
      </c>
      <c r="M151" s="229">
        <v>0</v>
      </c>
      <c r="N151" s="229">
        <v>0.47077775284585871</v>
      </c>
      <c r="O151" s="229">
        <v>0.31792167205141941</v>
      </c>
      <c r="P151" s="229">
        <v>0.1707972303096752</v>
      </c>
      <c r="Q151" s="229">
        <v>0.17169440660786189</v>
      </c>
      <c r="R151" s="229">
        <v>0.16730740530462981</v>
      </c>
      <c r="S151" s="229">
        <v>0.16020849021314509</v>
      </c>
      <c r="T151" s="229">
        <v>5.5275381540856212E-2</v>
      </c>
      <c r="U151" s="229">
        <v>3.6394522621318232E-2</v>
      </c>
      <c r="V151" s="229">
        <v>3.6638028141900141E-2</v>
      </c>
      <c r="W151" s="229">
        <v>3.730097400828717E-2</v>
      </c>
      <c r="X151" s="229">
        <v>3.7218905776000663E-2</v>
      </c>
      <c r="Y151" s="229">
        <v>0</v>
      </c>
      <c r="DA151" s="73" t="s">
        <v>782</v>
      </c>
    </row>
    <row r="152" spans="1:105" ht="12" customHeight="1" x14ac:dyDescent="0.25">
      <c r="A152" s="64" t="s">
        <v>33</v>
      </c>
      <c r="B152" s="229">
        <v>0</v>
      </c>
      <c r="C152" s="229">
        <v>0</v>
      </c>
      <c r="D152" s="229">
        <v>0</v>
      </c>
      <c r="E152" s="229">
        <v>7.7836980083317302</v>
      </c>
      <c r="F152" s="229">
        <v>0.82365040969965841</v>
      </c>
      <c r="G152" s="229">
        <v>2.8827301042006011</v>
      </c>
      <c r="H152" s="229">
        <v>4.1491697413596409</v>
      </c>
      <c r="I152" s="229">
        <v>3.734248099426015</v>
      </c>
      <c r="J152" s="229">
        <v>0</v>
      </c>
      <c r="K152" s="229">
        <v>0</v>
      </c>
      <c r="L152" s="229">
        <v>0</v>
      </c>
      <c r="M152" s="229">
        <v>0</v>
      </c>
      <c r="N152" s="229">
        <v>0</v>
      </c>
      <c r="O152" s="229">
        <v>0</v>
      </c>
      <c r="P152" s="229">
        <v>0</v>
      </c>
      <c r="Q152" s="229">
        <v>0</v>
      </c>
      <c r="R152" s="229">
        <v>0</v>
      </c>
      <c r="S152" s="229">
        <v>0</v>
      </c>
      <c r="T152" s="229">
        <v>0</v>
      </c>
      <c r="U152" s="229">
        <v>0</v>
      </c>
      <c r="V152" s="229">
        <v>0.1867331412469517</v>
      </c>
      <c r="W152" s="229">
        <v>0.1881355240926039</v>
      </c>
      <c r="X152" s="229">
        <v>0.1893976686538118</v>
      </c>
      <c r="Y152" s="229">
        <v>0.1902611012218792</v>
      </c>
      <c r="DA152" s="73" t="s">
        <v>783</v>
      </c>
    </row>
    <row r="153" spans="1:105" ht="12" customHeight="1" x14ac:dyDescent="0.25">
      <c r="A153" s="64" t="s">
        <v>35</v>
      </c>
      <c r="B153" s="229">
        <v>16.655626443230489</v>
      </c>
      <c r="C153" s="229">
        <v>15.15148391019429</v>
      </c>
      <c r="D153" s="229">
        <v>14.87632884401865</v>
      </c>
      <c r="E153" s="229">
        <v>15.190126182257981</v>
      </c>
      <c r="F153" s="229">
        <v>19.868054537979098</v>
      </c>
      <c r="G153" s="229">
        <v>18.151260250064489</v>
      </c>
      <c r="H153" s="229">
        <v>18.06285542498609</v>
      </c>
      <c r="I153" s="229">
        <v>18.45263735111503</v>
      </c>
      <c r="J153" s="229">
        <v>18.3426021980626</v>
      </c>
      <c r="K153" s="229">
        <v>13.828344005368489</v>
      </c>
      <c r="L153" s="229">
        <v>21.065330717099279</v>
      </c>
      <c r="M153" s="229">
        <v>21.269486837220711</v>
      </c>
      <c r="N153" s="229">
        <v>20.190614689927411</v>
      </c>
      <c r="O153" s="229">
        <v>20.979214869806309</v>
      </c>
      <c r="P153" s="229">
        <v>21.280902314524649</v>
      </c>
      <c r="Q153" s="229">
        <v>22.374303669468581</v>
      </c>
      <c r="R153" s="229">
        <v>22.34548531678476</v>
      </c>
      <c r="S153" s="229">
        <v>23.041851452907171</v>
      </c>
      <c r="T153" s="229">
        <v>24.194219670084859</v>
      </c>
      <c r="U153" s="229">
        <v>23.249736940952079</v>
      </c>
      <c r="V153" s="229">
        <v>21.509004617847008</v>
      </c>
      <c r="W153" s="229">
        <v>23.440984281038961</v>
      </c>
      <c r="X153" s="229">
        <v>22.2771837700158</v>
      </c>
      <c r="Y153" s="229">
        <v>21.579626374728019</v>
      </c>
      <c r="DA153" s="73" t="s">
        <v>784</v>
      </c>
    </row>
    <row r="154" spans="1:105" ht="12" customHeight="1" x14ac:dyDescent="0.25">
      <c r="A154" s="64" t="s">
        <v>36</v>
      </c>
      <c r="B154" s="229">
        <v>0</v>
      </c>
      <c r="C154" s="229">
        <v>0</v>
      </c>
      <c r="D154" s="229">
        <v>0</v>
      </c>
      <c r="E154" s="229">
        <v>0</v>
      </c>
      <c r="F154" s="229">
        <v>0</v>
      </c>
      <c r="G154" s="229">
        <v>0</v>
      </c>
      <c r="H154" s="229">
        <v>0</v>
      </c>
      <c r="I154" s="229">
        <v>0</v>
      </c>
      <c r="J154" s="229">
        <v>0</v>
      </c>
      <c r="K154" s="229">
        <v>0</v>
      </c>
      <c r="L154" s="229">
        <v>0</v>
      </c>
      <c r="M154" s="229">
        <v>0</v>
      </c>
      <c r="N154" s="229">
        <v>0</v>
      </c>
      <c r="O154" s="229">
        <v>0</v>
      </c>
      <c r="P154" s="229">
        <v>0</v>
      </c>
      <c r="Q154" s="229">
        <v>0</v>
      </c>
      <c r="R154" s="229">
        <v>0</v>
      </c>
      <c r="S154" s="229">
        <v>0</v>
      </c>
      <c r="T154" s="229">
        <v>0</v>
      </c>
      <c r="U154" s="229">
        <v>0</v>
      </c>
      <c r="V154" s="229">
        <v>0</v>
      </c>
      <c r="W154" s="229">
        <v>0</v>
      </c>
      <c r="X154" s="229">
        <v>0</v>
      </c>
      <c r="Y154" s="229">
        <v>0</v>
      </c>
      <c r="DA154" s="73" t="s">
        <v>785</v>
      </c>
    </row>
    <row r="155" spans="1:105" ht="12" customHeight="1" x14ac:dyDescent="0.25">
      <c r="A155" s="64" t="s">
        <v>38</v>
      </c>
      <c r="B155" s="229">
        <v>0</v>
      </c>
      <c r="C155" s="229">
        <v>0</v>
      </c>
      <c r="D155" s="229">
        <v>0</v>
      </c>
      <c r="E155" s="229">
        <v>0</v>
      </c>
      <c r="F155" s="229">
        <v>0</v>
      </c>
      <c r="G155" s="229">
        <v>0</v>
      </c>
      <c r="H155" s="229">
        <v>0</v>
      </c>
      <c r="I155" s="229">
        <v>0</v>
      </c>
      <c r="J155" s="229">
        <v>0</v>
      </c>
      <c r="K155" s="229">
        <v>0</v>
      </c>
      <c r="L155" s="229">
        <v>1.029551590519753</v>
      </c>
      <c r="M155" s="229">
        <v>1.029551590510877</v>
      </c>
      <c r="N155" s="229">
        <v>1.061491611725714</v>
      </c>
      <c r="O155" s="229">
        <v>1.043347105161625</v>
      </c>
      <c r="P155" s="229">
        <v>1.055645656491963</v>
      </c>
      <c r="Q155" s="229">
        <v>0</v>
      </c>
      <c r="R155" s="229">
        <v>0</v>
      </c>
      <c r="S155" s="229">
        <v>0</v>
      </c>
      <c r="T155" s="229">
        <v>0</v>
      </c>
      <c r="U155" s="229">
        <v>0</v>
      </c>
      <c r="V155" s="229">
        <v>0</v>
      </c>
      <c r="W155" s="229">
        <v>0</v>
      </c>
      <c r="X155" s="229">
        <v>0</v>
      </c>
      <c r="Y155" s="229">
        <v>0</v>
      </c>
      <c r="DA155" s="73" t="s">
        <v>786</v>
      </c>
    </row>
    <row r="156" spans="1:105" ht="12" customHeight="1" x14ac:dyDescent="0.25">
      <c r="A156" s="64" t="s">
        <v>39</v>
      </c>
      <c r="B156" s="229">
        <v>0</v>
      </c>
      <c r="C156" s="229">
        <v>0</v>
      </c>
      <c r="D156" s="229">
        <v>0</v>
      </c>
      <c r="E156" s="229">
        <v>0</v>
      </c>
      <c r="F156" s="229">
        <v>0</v>
      </c>
      <c r="G156" s="229">
        <v>0</v>
      </c>
      <c r="H156" s="229">
        <v>0</v>
      </c>
      <c r="I156" s="229">
        <v>0</v>
      </c>
      <c r="J156" s="229">
        <v>0</v>
      </c>
      <c r="K156" s="229">
        <v>0</v>
      </c>
      <c r="L156" s="229">
        <v>0</v>
      </c>
      <c r="M156" s="229">
        <v>0</v>
      </c>
      <c r="N156" s="229">
        <v>0</v>
      </c>
      <c r="O156" s="229">
        <v>0</v>
      </c>
      <c r="P156" s="229">
        <v>0</v>
      </c>
      <c r="Q156" s="229">
        <v>0</v>
      </c>
      <c r="R156" s="229">
        <v>0</v>
      </c>
      <c r="S156" s="229">
        <v>0</v>
      </c>
      <c r="T156" s="229">
        <v>0</v>
      </c>
      <c r="U156" s="229">
        <v>0</v>
      </c>
      <c r="V156" s="229">
        <v>0</v>
      </c>
      <c r="W156" s="229">
        <v>0</v>
      </c>
      <c r="X156" s="229">
        <v>0</v>
      </c>
      <c r="Y156" s="229">
        <v>0</v>
      </c>
      <c r="DA156" s="73" t="s">
        <v>787</v>
      </c>
    </row>
    <row r="157" spans="1:105" ht="12" customHeight="1" x14ac:dyDescent="0.25">
      <c r="A157" s="61" t="s">
        <v>641</v>
      </c>
      <c r="B157" s="263">
        <v>17.33142341496492</v>
      </c>
      <c r="C157" s="263">
        <v>17.441161318129449</v>
      </c>
      <c r="D157" s="263">
        <v>18.073555043757999</v>
      </c>
      <c r="E157" s="263">
        <v>18.137902220796999</v>
      </c>
      <c r="F157" s="263">
        <v>17.874926424851381</v>
      </c>
      <c r="G157" s="263">
        <v>16.404483722040471</v>
      </c>
      <c r="H157" s="263">
        <v>17.22726705226928</v>
      </c>
      <c r="I157" s="263">
        <v>17.535908592569729</v>
      </c>
      <c r="J157" s="263">
        <v>17.100240942976271</v>
      </c>
      <c r="K157" s="263">
        <v>8.1764317623546159</v>
      </c>
      <c r="L157" s="263">
        <v>15.79459483575722</v>
      </c>
      <c r="M157" s="263">
        <v>16.060105916422408</v>
      </c>
      <c r="N157" s="263">
        <v>15.72610519893122</v>
      </c>
      <c r="O157" s="263">
        <v>15.68029391351641</v>
      </c>
      <c r="P157" s="263">
        <v>16.491890969979611</v>
      </c>
      <c r="Q157" s="263">
        <v>16.352744231926259</v>
      </c>
      <c r="R157" s="263">
        <v>15.84885590052067</v>
      </c>
      <c r="S157" s="263">
        <v>17.23167865141318</v>
      </c>
      <c r="T157" s="263">
        <v>18.518234557482419</v>
      </c>
      <c r="U157" s="263">
        <v>18.11040393650476</v>
      </c>
      <c r="V157" s="263">
        <v>16.771645254921619</v>
      </c>
      <c r="W157" s="263">
        <v>18.49398553725176</v>
      </c>
      <c r="X157" s="263">
        <v>17.50719962120915</v>
      </c>
      <c r="Y157" s="263">
        <v>17.89608270331178</v>
      </c>
      <c r="DA157" s="74" t="s">
        <v>788</v>
      </c>
    </row>
    <row r="158" spans="1:105" ht="12" hidden="1" customHeight="1" x14ac:dyDescent="0.25">
      <c r="A158" s="117"/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X158" s="98"/>
      <c r="Y158" s="98"/>
      <c r="DA158" s="94"/>
    </row>
    <row r="159" spans="1:105" ht="12" customHeight="1" x14ac:dyDescent="0.25">
      <c r="A159" s="130"/>
      <c r="B159" s="172"/>
      <c r="C159" s="172"/>
      <c r="D159" s="172"/>
      <c r="E159" s="172"/>
      <c r="F159" s="172"/>
      <c r="G159" s="172"/>
      <c r="H159" s="172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</row>
    <row r="160" spans="1:105" ht="15" customHeight="1" x14ac:dyDescent="0.25">
      <c r="A160" s="32" t="s">
        <v>340</v>
      </c>
      <c r="B160" s="257"/>
      <c r="C160" s="257"/>
      <c r="D160" s="257"/>
      <c r="E160" s="257"/>
      <c r="F160" s="257"/>
      <c r="G160" s="257"/>
      <c r="H160" s="257"/>
      <c r="I160" s="257"/>
      <c r="J160" s="257"/>
      <c r="K160" s="257"/>
      <c r="L160" s="257"/>
      <c r="M160" s="257"/>
      <c r="N160" s="257"/>
      <c r="O160" s="257"/>
      <c r="P160" s="257"/>
      <c r="Q160" s="257"/>
      <c r="R160" s="257"/>
      <c r="S160" s="257"/>
      <c r="T160" s="257"/>
      <c r="U160" s="257"/>
      <c r="V160" s="257"/>
      <c r="W160" s="257"/>
      <c r="X160" s="257"/>
      <c r="Y160" s="257"/>
      <c r="DA160" s="88"/>
    </row>
    <row r="161" spans="1:105" ht="12" customHeight="1" x14ac:dyDescent="0.25">
      <c r="A161" s="58"/>
      <c r="B161" s="172"/>
      <c r="C161" s="172"/>
      <c r="D161" s="172"/>
      <c r="E161" s="172"/>
      <c r="F161" s="172"/>
      <c r="G161" s="172"/>
      <c r="H161" s="172"/>
      <c r="I161" s="172"/>
      <c r="J161" s="172"/>
      <c r="K161" s="172"/>
      <c r="L161" s="172"/>
      <c r="M161" s="172"/>
      <c r="N161" s="172"/>
      <c r="O161" s="172"/>
      <c r="P161" s="172"/>
      <c r="Q161" s="172"/>
      <c r="R161" s="172"/>
      <c r="S161" s="172"/>
      <c r="T161" s="172"/>
      <c r="U161" s="172"/>
      <c r="V161" s="172"/>
      <c r="W161" s="172"/>
      <c r="X161" s="172"/>
      <c r="Y161" s="172"/>
    </row>
    <row r="162" spans="1:105" ht="12" customHeight="1" x14ac:dyDescent="0.25">
      <c r="A162" s="35" t="s">
        <v>45</v>
      </c>
      <c r="B162" s="232">
        <f t="shared" ref="B162:Y162" si="3">SUM(B$163:B$169)</f>
        <v>0</v>
      </c>
      <c r="C162" s="232">
        <f t="shared" si="3"/>
        <v>0</v>
      </c>
      <c r="D162" s="232">
        <f t="shared" si="3"/>
        <v>0</v>
      </c>
      <c r="E162" s="232">
        <f t="shared" si="3"/>
        <v>0</v>
      </c>
      <c r="F162" s="232">
        <f t="shared" si="3"/>
        <v>0</v>
      </c>
      <c r="G162" s="232">
        <f t="shared" si="3"/>
        <v>0</v>
      </c>
      <c r="H162" s="232">
        <f t="shared" si="3"/>
        <v>0</v>
      </c>
      <c r="I162" s="232">
        <f t="shared" si="3"/>
        <v>0</v>
      </c>
      <c r="J162" s="232">
        <f t="shared" si="3"/>
        <v>0</v>
      </c>
      <c r="K162" s="232">
        <f t="shared" si="3"/>
        <v>0</v>
      </c>
      <c r="L162" s="232">
        <f t="shared" si="3"/>
        <v>0</v>
      </c>
      <c r="M162" s="232">
        <f t="shared" si="3"/>
        <v>0</v>
      </c>
      <c r="N162" s="232">
        <f t="shared" si="3"/>
        <v>0</v>
      </c>
      <c r="O162" s="232">
        <f t="shared" si="3"/>
        <v>0</v>
      </c>
      <c r="P162" s="232">
        <f t="shared" si="3"/>
        <v>0</v>
      </c>
      <c r="Q162" s="232">
        <f t="shared" si="3"/>
        <v>0</v>
      </c>
      <c r="R162" s="232">
        <f t="shared" si="3"/>
        <v>0</v>
      </c>
      <c r="S162" s="232">
        <f t="shared" si="3"/>
        <v>0</v>
      </c>
      <c r="T162" s="232">
        <f t="shared" si="3"/>
        <v>0</v>
      </c>
      <c r="U162" s="232">
        <f t="shared" si="3"/>
        <v>0</v>
      </c>
      <c r="V162" s="232">
        <f t="shared" si="3"/>
        <v>0</v>
      </c>
      <c r="W162" s="232">
        <f t="shared" si="3"/>
        <v>0</v>
      </c>
      <c r="X162" s="232">
        <f t="shared" si="3"/>
        <v>0</v>
      </c>
      <c r="Y162" s="232">
        <f t="shared" si="3"/>
        <v>0</v>
      </c>
      <c r="DA162" s="95"/>
    </row>
    <row r="163" spans="1:105" ht="12" customHeight="1" x14ac:dyDescent="0.25">
      <c r="A163" s="55" t="s">
        <v>91</v>
      </c>
      <c r="B163" s="299">
        <f t="shared" ref="B163:Y163" si="4">IF(B$6=0,0,B$6/B$5)</f>
        <v>0</v>
      </c>
      <c r="C163" s="299">
        <f t="shared" si="4"/>
        <v>0</v>
      </c>
      <c r="D163" s="299">
        <f t="shared" si="4"/>
        <v>0</v>
      </c>
      <c r="E163" s="299">
        <f t="shared" si="4"/>
        <v>0</v>
      </c>
      <c r="F163" s="299">
        <f t="shared" si="4"/>
        <v>0</v>
      </c>
      <c r="G163" s="299">
        <f t="shared" si="4"/>
        <v>0</v>
      </c>
      <c r="H163" s="299">
        <f t="shared" si="4"/>
        <v>0</v>
      </c>
      <c r="I163" s="299">
        <f t="shared" si="4"/>
        <v>0</v>
      </c>
      <c r="J163" s="299">
        <f t="shared" si="4"/>
        <v>0</v>
      </c>
      <c r="K163" s="299">
        <f t="shared" si="4"/>
        <v>0</v>
      </c>
      <c r="L163" s="299">
        <f t="shared" si="4"/>
        <v>0</v>
      </c>
      <c r="M163" s="299">
        <f t="shared" si="4"/>
        <v>0</v>
      </c>
      <c r="N163" s="299">
        <f t="shared" si="4"/>
        <v>0</v>
      </c>
      <c r="O163" s="299">
        <f t="shared" si="4"/>
        <v>0</v>
      </c>
      <c r="P163" s="299">
        <f t="shared" si="4"/>
        <v>0</v>
      </c>
      <c r="Q163" s="299">
        <f t="shared" si="4"/>
        <v>0</v>
      </c>
      <c r="R163" s="299">
        <f t="shared" si="4"/>
        <v>0</v>
      </c>
      <c r="S163" s="299">
        <f t="shared" si="4"/>
        <v>0</v>
      </c>
      <c r="T163" s="299">
        <f t="shared" si="4"/>
        <v>0</v>
      </c>
      <c r="U163" s="299">
        <f t="shared" si="4"/>
        <v>0</v>
      </c>
      <c r="V163" s="299">
        <f t="shared" si="4"/>
        <v>0</v>
      </c>
      <c r="W163" s="299">
        <f t="shared" si="4"/>
        <v>0</v>
      </c>
      <c r="X163" s="299">
        <f t="shared" si="4"/>
        <v>0</v>
      </c>
      <c r="Y163" s="299">
        <f t="shared" si="4"/>
        <v>0</v>
      </c>
      <c r="DA163" s="67"/>
    </row>
    <row r="164" spans="1:105" ht="12" customHeight="1" x14ac:dyDescent="0.25">
      <c r="A164" s="173" t="s">
        <v>92</v>
      </c>
      <c r="B164" s="233">
        <f t="shared" ref="B164:Y164" si="5">IF(B$7=0,0,B$7/B$5)</f>
        <v>0</v>
      </c>
      <c r="C164" s="233">
        <f t="shared" si="5"/>
        <v>0</v>
      </c>
      <c r="D164" s="233">
        <f t="shared" si="5"/>
        <v>0</v>
      </c>
      <c r="E164" s="233">
        <f t="shared" si="5"/>
        <v>0</v>
      </c>
      <c r="F164" s="233">
        <f t="shared" si="5"/>
        <v>0</v>
      </c>
      <c r="G164" s="233">
        <f t="shared" si="5"/>
        <v>0</v>
      </c>
      <c r="H164" s="233">
        <f t="shared" si="5"/>
        <v>0</v>
      </c>
      <c r="I164" s="233">
        <f t="shared" si="5"/>
        <v>0</v>
      </c>
      <c r="J164" s="233">
        <f t="shared" si="5"/>
        <v>0</v>
      </c>
      <c r="K164" s="233">
        <f t="shared" si="5"/>
        <v>0</v>
      </c>
      <c r="L164" s="233">
        <f t="shared" si="5"/>
        <v>0</v>
      </c>
      <c r="M164" s="233">
        <f t="shared" si="5"/>
        <v>0</v>
      </c>
      <c r="N164" s="233">
        <f t="shared" si="5"/>
        <v>0</v>
      </c>
      <c r="O164" s="233">
        <f t="shared" si="5"/>
        <v>0</v>
      </c>
      <c r="P164" s="233">
        <f t="shared" si="5"/>
        <v>0</v>
      </c>
      <c r="Q164" s="233">
        <f t="shared" si="5"/>
        <v>0</v>
      </c>
      <c r="R164" s="233">
        <f t="shared" si="5"/>
        <v>0</v>
      </c>
      <c r="S164" s="233">
        <f t="shared" si="5"/>
        <v>0</v>
      </c>
      <c r="T164" s="233">
        <f t="shared" si="5"/>
        <v>0</v>
      </c>
      <c r="U164" s="233">
        <f t="shared" si="5"/>
        <v>0</v>
      </c>
      <c r="V164" s="233">
        <f t="shared" si="5"/>
        <v>0</v>
      </c>
      <c r="W164" s="233">
        <f t="shared" si="5"/>
        <v>0</v>
      </c>
      <c r="X164" s="233">
        <f t="shared" si="5"/>
        <v>0</v>
      </c>
      <c r="Y164" s="233">
        <f t="shared" si="5"/>
        <v>0</v>
      </c>
      <c r="DA164" s="177"/>
    </row>
    <row r="165" spans="1:105" ht="12" customHeight="1" x14ac:dyDescent="0.25">
      <c r="A165" s="173" t="s">
        <v>93</v>
      </c>
      <c r="B165" s="233">
        <f t="shared" ref="B165:Y165" si="6">IF(B$8=0,0,B$8/B$5)</f>
        <v>0</v>
      </c>
      <c r="C165" s="233">
        <f t="shared" si="6"/>
        <v>0</v>
      </c>
      <c r="D165" s="233">
        <f t="shared" si="6"/>
        <v>0</v>
      </c>
      <c r="E165" s="233">
        <f t="shared" si="6"/>
        <v>0</v>
      </c>
      <c r="F165" s="233">
        <f t="shared" si="6"/>
        <v>0</v>
      </c>
      <c r="G165" s="233">
        <f t="shared" si="6"/>
        <v>0</v>
      </c>
      <c r="H165" s="233">
        <f t="shared" si="6"/>
        <v>0</v>
      </c>
      <c r="I165" s="233">
        <f t="shared" si="6"/>
        <v>0</v>
      </c>
      <c r="J165" s="233">
        <f t="shared" si="6"/>
        <v>0</v>
      </c>
      <c r="K165" s="233">
        <f t="shared" si="6"/>
        <v>0</v>
      </c>
      <c r="L165" s="233">
        <f t="shared" si="6"/>
        <v>0</v>
      </c>
      <c r="M165" s="233">
        <f t="shared" si="6"/>
        <v>0</v>
      </c>
      <c r="N165" s="233">
        <f t="shared" si="6"/>
        <v>0</v>
      </c>
      <c r="O165" s="233">
        <f t="shared" si="6"/>
        <v>0</v>
      </c>
      <c r="P165" s="233">
        <f t="shared" si="6"/>
        <v>0</v>
      </c>
      <c r="Q165" s="233">
        <f t="shared" si="6"/>
        <v>0</v>
      </c>
      <c r="R165" s="233">
        <f t="shared" si="6"/>
        <v>0</v>
      </c>
      <c r="S165" s="233">
        <f t="shared" si="6"/>
        <v>0</v>
      </c>
      <c r="T165" s="233">
        <f t="shared" si="6"/>
        <v>0</v>
      </c>
      <c r="U165" s="233">
        <f t="shared" si="6"/>
        <v>0</v>
      </c>
      <c r="V165" s="233">
        <f t="shared" si="6"/>
        <v>0</v>
      </c>
      <c r="W165" s="233">
        <f t="shared" si="6"/>
        <v>0</v>
      </c>
      <c r="X165" s="233">
        <f t="shared" si="6"/>
        <v>0</v>
      </c>
      <c r="Y165" s="233">
        <f t="shared" si="6"/>
        <v>0</v>
      </c>
      <c r="DA165" s="177"/>
    </row>
    <row r="166" spans="1:105" ht="12" customHeight="1" x14ac:dyDescent="0.25">
      <c r="A166" s="173" t="s">
        <v>94</v>
      </c>
      <c r="B166" s="233">
        <f t="shared" ref="B166:Y166" si="7">IF(B$9=0,0,B$9/B$5)</f>
        <v>0</v>
      </c>
      <c r="C166" s="233">
        <f t="shared" si="7"/>
        <v>0</v>
      </c>
      <c r="D166" s="233">
        <f t="shared" si="7"/>
        <v>0</v>
      </c>
      <c r="E166" s="233">
        <f t="shared" si="7"/>
        <v>0</v>
      </c>
      <c r="F166" s="233">
        <f t="shared" si="7"/>
        <v>0</v>
      </c>
      <c r="G166" s="233">
        <f t="shared" si="7"/>
        <v>0</v>
      </c>
      <c r="H166" s="233">
        <f t="shared" si="7"/>
        <v>0</v>
      </c>
      <c r="I166" s="233">
        <f t="shared" si="7"/>
        <v>0</v>
      </c>
      <c r="J166" s="233">
        <f t="shared" si="7"/>
        <v>0</v>
      </c>
      <c r="K166" s="233">
        <f t="shared" si="7"/>
        <v>0</v>
      </c>
      <c r="L166" s="233">
        <f t="shared" si="7"/>
        <v>0</v>
      </c>
      <c r="M166" s="233">
        <f t="shared" si="7"/>
        <v>0</v>
      </c>
      <c r="N166" s="233">
        <f t="shared" si="7"/>
        <v>0</v>
      </c>
      <c r="O166" s="233">
        <f t="shared" si="7"/>
        <v>0</v>
      </c>
      <c r="P166" s="233">
        <f t="shared" si="7"/>
        <v>0</v>
      </c>
      <c r="Q166" s="233">
        <f t="shared" si="7"/>
        <v>0</v>
      </c>
      <c r="R166" s="233">
        <f t="shared" si="7"/>
        <v>0</v>
      </c>
      <c r="S166" s="233">
        <f t="shared" si="7"/>
        <v>0</v>
      </c>
      <c r="T166" s="233">
        <f t="shared" si="7"/>
        <v>0</v>
      </c>
      <c r="U166" s="233">
        <f t="shared" si="7"/>
        <v>0</v>
      </c>
      <c r="V166" s="233">
        <f t="shared" si="7"/>
        <v>0</v>
      </c>
      <c r="W166" s="233">
        <f t="shared" si="7"/>
        <v>0</v>
      </c>
      <c r="X166" s="233">
        <f t="shared" si="7"/>
        <v>0</v>
      </c>
      <c r="Y166" s="233">
        <f t="shared" si="7"/>
        <v>0</v>
      </c>
      <c r="DA166" s="177"/>
    </row>
    <row r="167" spans="1:105" ht="12" customHeight="1" x14ac:dyDescent="0.25">
      <c r="A167" s="56" t="s">
        <v>95</v>
      </c>
      <c r="B167" s="300">
        <f t="shared" ref="B167:Y167" si="8">IF(B$10=0,0,B$10/B$5)</f>
        <v>0</v>
      </c>
      <c r="C167" s="300">
        <f t="shared" si="8"/>
        <v>0</v>
      </c>
      <c r="D167" s="300">
        <f t="shared" si="8"/>
        <v>0</v>
      </c>
      <c r="E167" s="300">
        <f t="shared" si="8"/>
        <v>0</v>
      </c>
      <c r="F167" s="300">
        <f t="shared" si="8"/>
        <v>0</v>
      </c>
      <c r="G167" s="300">
        <f t="shared" si="8"/>
        <v>0</v>
      </c>
      <c r="H167" s="300">
        <f t="shared" si="8"/>
        <v>0</v>
      </c>
      <c r="I167" s="300">
        <f t="shared" si="8"/>
        <v>0</v>
      </c>
      <c r="J167" s="300">
        <f t="shared" si="8"/>
        <v>0</v>
      </c>
      <c r="K167" s="300">
        <f t="shared" si="8"/>
        <v>0</v>
      </c>
      <c r="L167" s="300">
        <f t="shared" si="8"/>
        <v>0</v>
      </c>
      <c r="M167" s="300">
        <f t="shared" si="8"/>
        <v>0</v>
      </c>
      <c r="N167" s="300">
        <f t="shared" si="8"/>
        <v>0</v>
      </c>
      <c r="O167" s="300">
        <f t="shared" si="8"/>
        <v>0</v>
      </c>
      <c r="P167" s="300">
        <f t="shared" si="8"/>
        <v>0</v>
      </c>
      <c r="Q167" s="300">
        <f t="shared" si="8"/>
        <v>0</v>
      </c>
      <c r="R167" s="300">
        <f t="shared" si="8"/>
        <v>0</v>
      </c>
      <c r="S167" s="300">
        <f t="shared" si="8"/>
        <v>0</v>
      </c>
      <c r="T167" s="300">
        <f t="shared" si="8"/>
        <v>0</v>
      </c>
      <c r="U167" s="300">
        <f t="shared" si="8"/>
        <v>0</v>
      </c>
      <c r="V167" s="300">
        <f t="shared" si="8"/>
        <v>0</v>
      </c>
      <c r="W167" s="300">
        <f t="shared" si="8"/>
        <v>0</v>
      </c>
      <c r="X167" s="300">
        <f t="shared" si="8"/>
        <v>0</v>
      </c>
      <c r="Y167" s="300">
        <f t="shared" si="8"/>
        <v>0</v>
      </c>
      <c r="DA167" s="68"/>
    </row>
    <row r="168" spans="1:105" ht="12" customHeight="1" x14ac:dyDescent="0.25">
      <c r="A168" s="174" t="s">
        <v>485</v>
      </c>
      <c r="B168" s="301">
        <f t="shared" ref="B168:Y168" si="9">IF(B$16=0,0,B$16/B$5)</f>
        <v>0</v>
      </c>
      <c r="C168" s="301">
        <f t="shared" si="9"/>
        <v>0</v>
      </c>
      <c r="D168" s="301">
        <f t="shared" si="9"/>
        <v>0</v>
      </c>
      <c r="E168" s="301">
        <f t="shared" si="9"/>
        <v>0</v>
      </c>
      <c r="F168" s="301">
        <f t="shared" si="9"/>
        <v>0</v>
      </c>
      <c r="G168" s="301">
        <f t="shared" si="9"/>
        <v>0</v>
      </c>
      <c r="H168" s="301">
        <f t="shared" si="9"/>
        <v>0</v>
      </c>
      <c r="I168" s="301">
        <f t="shared" si="9"/>
        <v>0</v>
      </c>
      <c r="J168" s="301">
        <f t="shared" si="9"/>
        <v>0</v>
      </c>
      <c r="K168" s="301">
        <f t="shared" si="9"/>
        <v>0</v>
      </c>
      <c r="L168" s="301">
        <f t="shared" si="9"/>
        <v>0</v>
      </c>
      <c r="M168" s="301">
        <f t="shared" si="9"/>
        <v>0</v>
      </c>
      <c r="N168" s="301">
        <f t="shared" si="9"/>
        <v>0</v>
      </c>
      <c r="O168" s="301">
        <f t="shared" si="9"/>
        <v>0</v>
      </c>
      <c r="P168" s="301">
        <f t="shared" si="9"/>
        <v>0</v>
      </c>
      <c r="Q168" s="301">
        <f t="shared" si="9"/>
        <v>0</v>
      </c>
      <c r="R168" s="301">
        <f t="shared" si="9"/>
        <v>0</v>
      </c>
      <c r="S168" s="301">
        <f t="shared" si="9"/>
        <v>0</v>
      </c>
      <c r="T168" s="301">
        <f t="shared" si="9"/>
        <v>0</v>
      </c>
      <c r="U168" s="301">
        <f t="shared" si="9"/>
        <v>0</v>
      </c>
      <c r="V168" s="301">
        <f t="shared" si="9"/>
        <v>0</v>
      </c>
      <c r="W168" s="301">
        <f t="shared" si="9"/>
        <v>0</v>
      </c>
      <c r="X168" s="301">
        <f t="shared" si="9"/>
        <v>0</v>
      </c>
      <c r="Y168" s="301">
        <f t="shared" si="9"/>
        <v>0</v>
      </c>
      <c r="DA168" s="178"/>
    </row>
    <row r="169" spans="1:105" ht="12" customHeight="1" x14ac:dyDescent="0.25">
      <c r="A169" s="41" t="s">
        <v>497</v>
      </c>
      <c r="B169" s="235">
        <f t="shared" ref="B169:Y169" si="10">IF(B$27=0,0,B$27/B$5)</f>
        <v>0</v>
      </c>
      <c r="C169" s="235">
        <f t="shared" si="10"/>
        <v>0</v>
      </c>
      <c r="D169" s="235">
        <f t="shared" si="10"/>
        <v>0</v>
      </c>
      <c r="E169" s="235">
        <f t="shared" si="10"/>
        <v>0</v>
      </c>
      <c r="F169" s="235">
        <f t="shared" si="10"/>
        <v>0</v>
      </c>
      <c r="G169" s="235">
        <f t="shared" si="10"/>
        <v>0</v>
      </c>
      <c r="H169" s="235">
        <f t="shared" si="10"/>
        <v>0</v>
      </c>
      <c r="I169" s="235">
        <f t="shared" si="10"/>
        <v>0</v>
      </c>
      <c r="J169" s="235">
        <f t="shared" si="10"/>
        <v>0</v>
      </c>
      <c r="K169" s="235">
        <f t="shared" si="10"/>
        <v>0</v>
      </c>
      <c r="L169" s="235">
        <f t="shared" si="10"/>
        <v>0</v>
      </c>
      <c r="M169" s="235">
        <f t="shared" si="10"/>
        <v>0</v>
      </c>
      <c r="N169" s="235">
        <f t="shared" si="10"/>
        <v>0</v>
      </c>
      <c r="O169" s="235">
        <f t="shared" si="10"/>
        <v>0</v>
      </c>
      <c r="P169" s="235">
        <f t="shared" si="10"/>
        <v>0</v>
      </c>
      <c r="Q169" s="235">
        <f t="shared" si="10"/>
        <v>0</v>
      </c>
      <c r="R169" s="235">
        <f t="shared" si="10"/>
        <v>0</v>
      </c>
      <c r="S169" s="235">
        <f t="shared" si="10"/>
        <v>0</v>
      </c>
      <c r="T169" s="235">
        <f t="shared" si="10"/>
        <v>0</v>
      </c>
      <c r="U169" s="235">
        <f t="shared" si="10"/>
        <v>0</v>
      </c>
      <c r="V169" s="235">
        <f t="shared" si="10"/>
        <v>0</v>
      </c>
      <c r="W169" s="235">
        <f t="shared" si="10"/>
        <v>0</v>
      </c>
      <c r="X169" s="235">
        <f t="shared" si="10"/>
        <v>0</v>
      </c>
      <c r="Y169" s="235">
        <f t="shared" si="10"/>
        <v>0</v>
      </c>
      <c r="DA169" s="97"/>
    </row>
    <row r="170" spans="1:105" ht="12" customHeight="1" x14ac:dyDescent="0.25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DA170" s="120"/>
    </row>
    <row r="171" spans="1:105" ht="12" customHeight="1" x14ac:dyDescent="0.25">
      <c r="A171" s="35" t="s">
        <v>46</v>
      </c>
      <c r="B171" s="232">
        <f t="shared" ref="B171:Y171" si="11">SUM(B$172:B$177,B$179:B$180,B$182:B$184)</f>
        <v>0</v>
      </c>
      <c r="C171" s="232">
        <f t="shared" si="11"/>
        <v>0</v>
      </c>
      <c r="D171" s="232">
        <f t="shared" si="11"/>
        <v>0</v>
      </c>
      <c r="E171" s="232">
        <f t="shared" si="11"/>
        <v>0</v>
      </c>
      <c r="F171" s="232">
        <f t="shared" si="11"/>
        <v>0</v>
      </c>
      <c r="G171" s="232">
        <f t="shared" si="11"/>
        <v>0</v>
      </c>
      <c r="H171" s="232">
        <f t="shared" si="11"/>
        <v>0</v>
      </c>
      <c r="I171" s="232">
        <f t="shared" si="11"/>
        <v>0</v>
      </c>
      <c r="J171" s="232">
        <f t="shared" si="11"/>
        <v>0</v>
      </c>
      <c r="K171" s="232">
        <f t="shared" si="11"/>
        <v>0</v>
      </c>
      <c r="L171" s="232">
        <f t="shared" si="11"/>
        <v>0</v>
      </c>
      <c r="M171" s="232">
        <f t="shared" si="11"/>
        <v>0</v>
      </c>
      <c r="N171" s="232">
        <f t="shared" si="11"/>
        <v>0</v>
      </c>
      <c r="O171" s="232">
        <f t="shared" si="11"/>
        <v>0</v>
      </c>
      <c r="P171" s="232">
        <f t="shared" si="11"/>
        <v>0</v>
      </c>
      <c r="Q171" s="232">
        <f t="shared" si="11"/>
        <v>0</v>
      </c>
      <c r="R171" s="232">
        <f t="shared" si="11"/>
        <v>0</v>
      </c>
      <c r="S171" s="232">
        <f t="shared" si="11"/>
        <v>0</v>
      </c>
      <c r="T171" s="232">
        <f t="shared" si="11"/>
        <v>0</v>
      </c>
      <c r="U171" s="232">
        <f t="shared" si="11"/>
        <v>0</v>
      </c>
      <c r="V171" s="232">
        <f t="shared" si="11"/>
        <v>0</v>
      </c>
      <c r="W171" s="232">
        <f t="shared" si="11"/>
        <v>0</v>
      </c>
      <c r="X171" s="232">
        <f t="shared" si="11"/>
        <v>0</v>
      </c>
      <c r="Y171" s="232">
        <f t="shared" si="11"/>
        <v>0</v>
      </c>
      <c r="DA171" s="95"/>
    </row>
    <row r="172" spans="1:105" ht="12" customHeight="1" x14ac:dyDescent="0.25">
      <c r="A172" s="55" t="s">
        <v>91</v>
      </c>
      <c r="B172" s="299">
        <f t="shared" ref="B172:Y172" si="12">IF(B$35=0,0,B$35/B$34)</f>
        <v>0</v>
      </c>
      <c r="C172" s="299">
        <f t="shared" si="12"/>
        <v>0</v>
      </c>
      <c r="D172" s="299">
        <f t="shared" si="12"/>
        <v>0</v>
      </c>
      <c r="E172" s="299">
        <f t="shared" si="12"/>
        <v>0</v>
      </c>
      <c r="F172" s="299">
        <f t="shared" si="12"/>
        <v>0</v>
      </c>
      <c r="G172" s="299">
        <f t="shared" si="12"/>
        <v>0</v>
      </c>
      <c r="H172" s="299">
        <f t="shared" si="12"/>
        <v>0</v>
      </c>
      <c r="I172" s="299">
        <f t="shared" si="12"/>
        <v>0</v>
      </c>
      <c r="J172" s="299">
        <f t="shared" si="12"/>
        <v>0</v>
      </c>
      <c r="K172" s="299">
        <f t="shared" si="12"/>
        <v>0</v>
      </c>
      <c r="L172" s="299">
        <f t="shared" si="12"/>
        <v>0</v>
      </c>
      <c r="M172" s="299">
        <f t="shared" si="12"/>
        <v>0</v>
      </c>
      <c r="N172" s="299">
        <f t="shared" si="12"/>
        <v>0</v>
      </c>
      <c r="O172" s="299">
        <f t="shared" si="12"/>
        <v>0</v>
      </c>
      <c r="P172" s="299">
        <f t="shared" si="12"/>
        <v>0</v>
      </c>
      <c r="Q172" s="299">
        <f t="shared" si="12"/>
        <v>0</v>
      </c>
      <c r="R172" s="299">
        <f t="shared" si="12"/>
        <v>0</v>
      </c>
      <c r="S172" s="299">
        <f t="shared" si="12"/>
        <v>0</v>
      </c>
      <c r="T172" s="299">
        <f t="shared" si="12"/>
        <v>0</v>
      </c>
      <c r="U172" s="299">
        <f t="shared" si="12"/>
        <v>0</v>
      </c>
      <c r="V172" s="299">
        <f t="shared" si="12"/>
        <v>0</v>
      </c>
      <c r="W172" s="299">
        <f t="shared" si="12"/>
        <v>0</v>
      </c>
      <c r="X172" s="299">
        <f t="shared" si="12"/>
        <v>0</v>
      </c>
      <c r="Y172" s="299">
        <f t="shared" si="12"/>
        <v>0</v>
      </c>
      <c r="DA172" s="67"/>
    </row>
    <row r="173" spans="1:105" ht="12" customHeight="1" x14ac:dyDescent="0.25">
      <c r="A173" s="173" t="s">
        <v>92</v>
      </c>
      <c r="B173" s="233">
        <f t="shared" ref="B173:Y173" si="13">IF(B$36=0,0,B$36/B$34)</f>
        <v>0</v>
      </c>
      <c r="C173" s="233">
        <f t="shared" si="13"/>
        <v>0</v>
      </c>
      <c r="D173" s="233">
        <f t="shared" si="13"/>
        <v>0</v>
      </c>
      <c r="E173" s="233">
        <f t="shared" si="13"/>
        <v>0</v>
      </c>
      <c r="F173" s="233">
        <f t="shared" si="13"/>
        <v>0</v>
      </c>
      <c r="G173" s="233">
        <f t="shared" si="13"/>
        <v>0</v>
      </c>
      <c r="H173" s="233">
        <f t="shared" si="13"/>
        <v>0</v>
      </c>
      <c r="I173" s="233">
        <f t="shared" si="13"/>
        <v>0</v>
      </c>
      <c r="J173" s="233">
        <f t="shared" si="13"/>
        <v>0</v>
      </c>
      <c r="K173" s="233">
        <f t="shared" si="13"/>
        <v>0</v>
      </c>
      <c r="L173" s="233">
        <f t="shared" si="13"/>
        <v>0</v>
      </c>
      <c r="M173" s="233">
        <f t="shared" si="13"/>
        <v>0</v>
      </c>
      <c r="N173" s="233">
        <f t="shared" si="13"/>
        <v>0</v>
      </c>
      <c r="O173" s="233">
        <f t="shared" si="13"/>
        <v>0</v>
      </c>
      <c r="P173" s="233">
        <f t="shared" si="13"/>
        <v>0</v>
      </c>
      <c r="Q173" s="233">
        <f t="shared" si="13"/>
        <v>0</v>
      </c>
      <c r="R173" s="233">
        <f t="shared" si="13"/>
        <v>0</v>
      </c>
      <c r="S173" s="233">
        <f t="shared" si="13"/>
        <v>0</v>
      </c>
      <c r="T173" s="233">
        <f t="shared" si="13"/>
        <v>0</v>
      </c>
      <c r="U173" s="233">
        <f t="shared" si="13"/>
        <v>0</v>
      </c>
      <c r="V173" s="233">
        <f t="shared" si="13"/>
        <v>0</v>
      </c>
      <c r="W173" s="233">
        <f t="shared" si="13"/>
        <v>0</v>
      </c>
      <c r="X173" s="233">
        <f t="shared" si="13"/>
        <v>0</v>
      </c>
      <c r="Y173" s="233">
        <f t="shared" si="13"/>
        <v>0</v>
      </c>
      <c r="DA173" s="177"/>
    </row>
    <row r="174" spans="1:105" ht="12" customHeight="1" x14ac:dyDescent="0.25">
      <c r="A174" s="173" t="s">
        <v>93</v>
      </c>
      <c r="B174" s="233">
        <f t="shared" ref="B174:Y174" si="14">IF(B$37=0,0,B$37/B$34)</f>
        <v>0</v>
      </c>
      <c r="C174" s="233">
        <f t="shared" si="14"/>
        <v>0</v>
      </c>
      <c r="D174" s="233">
        <f t="shared" si="14"/>
        <v>0</v>
      </c>
      <c r="E174" s="233">
        <f t="shared" si="14"/>
        <v>0</v>
      </c>
      <c r="F174" s="233">
        <f t="shared" si="14"/>
        <v>0</v>
      </c>
      <c r="G174" s="233">
        <f t="shared" si="14"/>
        <v>0</v>
      </c>
      <c r="H174" s="233">
        <f t="shared" si="14"/>
        <v>0</v>
      </c>
      <c r="I174" s="233">
        <f t="shared" si="14"/>
        <v>0</v>
      </c>
      <c r="J174" s="233">
        <f t="shared" si="14"/>
        <v>0</v>
      </c>
      <c r="K174" s="233">
        <f t="shared" si="14"/>
        <v>0</v>
      </c>
      <c r="L174" s="233">
        <f t="shared" si="14"/>
        <v>0</v>
      </c>
      <c r="M174" s="233">
        <f t="shared" si="14"/>
        <v>0</v>
      </c>
      <c r="N174" s="233">
        <f t="shared" si="14"/>
        <v>0</v>
      </c>
      <c r="O174" s="233">
        <f t="shared" si="14"/>
        <v>0</v>
      </c>
      <c r="P174" s="233">
        <f t="shared" si="14"/>
        <v>0</v>
      </c>
      <c r="Q174" s="233">
        <f t="shared" si="14"/>
        <v>0</v>
      </c>
      <c r="R174" s="233">
        <f t="shared" si="14"/>
        <v>0</v>
      </c>
      <c r="S174" s="233">
        <f t="shared" si="14"/>
        <v>0</v>
      </c>
      <c r="T174" s="233">
        <f t="shared" si="14"/>
        <v>0</v>
      </c>
      <c r="U174" s="233">
        <f t="shared" si="14"/>
        <v>0</v>
      </c>
      <c r="V174" s="233">
        <f t="shared" si="14"/>
        <v>0</v>
      </c>
      <c r="W174" s="233">
        <f t="shared" si="14"/>
        <v>0</v>
      </c>
      <c r="X174" s="233">
        <f t="shared" si="14"/>
        <v>0</v>
      </c>
      <c r="Y174" s="233">
        <f t="shared" si="14"/>
        <v>0</v>
      </c>
      <c r="DA174" s="177"/>
    </row>
    <row r="175" spans="1:105" ht="12" customHeight="1" x14ac:dyDescent="0.25">
      <c r="A175" s="173" t="s">
        <v>94</v>
      </c>
      <c r="B175" s="233">
        <f t="shared" ref="B175:Y175" si="15">IF(B$38=0,0,B$38/B$34)</f>
        <v>0</v>
      </c>
      <c r="C175" s="233">
        <f t="shared" si="15"/>
        <v>0</v>
      </c>
      <c r="D175" s="233">
        <f t="shared" si="15"/>
        <v>0</v>
      </c>
      <c r="E175" s="233">
        <f t="shared" si="15"/>
        <v>0</v>
      </c>
      <c r="F175" s="233">
        <f t="shared" si="15"/>
        <v>0</v>
      </c>
      <c r="G175" s="233">
        <f t="shared" si="15"/>
        <v>0</v>
      </c>
      <c r="H175" s="233">
        <f t="shared" si="15"/>
        <v>0</v>
      </c>
      <c r="I175" s="233">
        <f t="shared" si="15"/>
        <v>0</v>
      </c>
      <c r="J175" s="233">
        <f t="shared" si="15"/>
        <v>0</v>
      </c>
      <c r="K175" s="233">
        <f t="shared" si="15"/>
        <v>0</v>
      </c>
      <c r="L175" s="233">
        <f t="shared" si="15"/>
        <v>0</v>
      </c>
      <c r="M175" s="233">
        <f t="shared" si="15"/>
        <v>0</v>
      </c>
      <c r="N175" s="233">
        <f t="shared" si="15"/>
        <v>0</v>
      </c>
      <c r="O175" s="233">
        <f t="shared" si="15"/>
        <v>0</v>
      </c>
      <c r="P175" s="233">
        <f t="shared" si="15"/>
        <v>0</v>
      </c>
      <c r="Q175" s="233">
        <f t="shared" si="15"/>
        <v>0</v>
      </c>
      <c r="R175" s="233">
        <f t="shared" si="15"/>
        <v>0</v>
      </c>
      <c r="S175" s="233">
        <f t="shared" si="15"/>
        <v>0</v>
      </c>
      <c r="T175" s="233">
        <f t="shared" si="15"/>
        <v>0</v>
      </c>
      <c r="U175" s="233">
        <f t="shared" si="15"/>
        <v>0</v>
      </c>
      <c r="V175" s="233">
        <f t="shared" si="15"/>
        <v>0</v>
      </c>
      <c r="W175" s="233">
        <f t="shared" si="15"/>
        <v>0</v>
      </c>
      <c r="X175" s="233">
        <f t="shared" si="15"/>
        <v>0</v>
      </c>
      <c r="Y175" s="233">
        <f t="shared" si="15"/>
        <v>0</v>
      </c>
      <c r="DA175" s="177"/>
    </row>
    <row r="176" spans="1:105" ht="12" customHeight="1" x14ac:dyDescent="0.25">
      <c r="A176" s="56" t="s">
        <v>95</v>
      </c>
      <c r="B176" s="300">
        <f t="shared" ref="B176:Y176" si="16">IF(B$39=0,0,B$39/B$34)</f>
        <v>0</v>
      </c>
      <c r="C176" s="300">
        <f t="shared" si="16"/>
        <v>0</v>
      </c>
      <c r="D176" s="300">
        <f t="shared" si="16"/>
        <v>0</v>
      </c>
      <c r="E176" s="300">
        <f t="shared" si="16"/>
        <v>0</v>
      </c>
      <c r="F176" s="300">
        <f t="shared" si="16"/>
        <v>0</v>
      </c>
      <c r="G176" s="300">
        <f t="shared" si="16"/>
        <v>0</v>
      </c>
      <c r="H176" s="300">
        <f t="shared" si="16"/>
        <v>0</v>
      </c>
      <c r="I176" s="300">
        <f t="shared" si="16"/>
        <v>0</v>
      </c>
      <c r="J176" s="300">
        <f t="shared" si="16"/>
        <v>0</v>
      </c>
      <c r="K176" s="300">
        <f t="shared" si="16"/>
        <v>0</v>
      </c>
      <c r="L176" s="300">
        <f t="shared" si="16"/>
        <v>0</v>
      </c>
      <c r="M176" s="300">
        <f t="shared" si="16"/>
        <v>0</v>
      </c>
      <c r="N176" s="300">
        <f t="shared" si="16"/>
        <v>0</v>
      </c>
      <c r="O176" s="300">
        <f t="shared" si="16"/>
        <v>0</v>
      </c>
      <c r="P176" s="300">
        <f t="shared" si="16"/>
        <v>0</v>
      </c>
      <c r="Q176" s="300">
        <f t="shared" si="16"/>
        <v>0</v>
      </c>
      <c r="R176" s="300">
        <f t="shared" si="16"/>
        <v>0</v>
      </c>
      <c r="S176" s="300">
        <f t="shared" si="16"/>
        <v>0</v>
      </c>
      <c r="T176" s="300">
        <f t="shared" si="16"/>
        <v>0</v>
      </c>
      <c r="U176" s="300">
        <f t="shared" si="16"/>
        <v>0</v>
      </c>
      <c r="V176" s="300">
        <f t="shared" si="16"/>
        <v>0</v>
      </c>
      <c r="W176" s="300">
        <f t="shared" si="16"/>
        <v>0</v>
      </c>
      <c r="X176" s="300">
        <f t="shared" si="16"/>
        <v>0</v>
      </c>
      <c r="Y176" s="300">
        <f t="shared" si="16"/>
        <v>0</v>
      </c>
      <c r="DA176" s="68"/>
    </row>
    <row r="177" spans="1:105" ht="12" customHeight="1" x14ac:dyDescent="0.25">
      <c r="A177" s="174" t="s">
        <v>515</v>
      </c>
      <c r="B177" s="301">
        <f t="shared" ref="B177:Y177" si="17">IF(B$45=0,0,B$45/B$34)</f>
        <v>0</v>
      </c>
      <c r="C177" s="301">
        <f t="shared" si="17"/>
        <v>0</v>
      </c>
      <c r="D177" s="301">
        <f t="shared" si="17"/>
        <v>0</v>
      </c>
      <c r="E177" s="301">
        <f t="shared" si="17"/>
        <v>0</v>
      </c>
      <c r="F177" s="301">
        <f t="shared" si="17"/>
        <v>0</v>
      </c>
      <c r="G177" s="301">
        <f t="shared" si="17"/>
        <v>0</v>
      </c>
      <c r="H177" s="301">
        <f t="shared" si="17"/>
        <v>0</v>
      </c>
      <c r="I177" s="301">
        <f t="shared" si="17"/>
        <v>0</v>
      </c>
      <c r="J177" s="301">
        <f t="shared" si="17"/>
        <v>0</v>
      </c>
      <c r="K177" s="301">
        <f t="shared" si="17"/>
        <v>0</v>
      </c>
      <c r="L177" s="301">
        <f t="shared" si="17"/>
        <v>0</v>
      </c>
      <c r="M177" s="301">
        <f t="shared" si="17"/>
        <v>0</v>
      </c>
      <c r="N177" s="301">
        <f t="shared" si="17"/>
        <v>0</v>
      </c>
      <c r="O177" s="301">
        <f t="shared" si="17"/>
        <v>0</v>
      </c>
      <c r="P177" s="301">
        <f t="shared" si="17"/>
        <v>0</v>
      </c>
      <c r="Q177" s="301">
        <f t="shared" si="17"/>
        <v>0</v>
      </c>
      <c r="R177" s="301">
        <f t="shared" si="17"/>
        <v>0</v>
      </c>
      <c r="S177" s="301">
        <f t="shared" si="17"/>
        <v>0</v>
      </c>
      <c r="T177" s="301">
        <f t="shared" si="17"/>
        <v>0</v>
      </c>
      <c r="U177" s="301">
        <f t="shared" si="17"/>
        <v>0</v>
      </c>
      <c r="V177" s="301">
        <f t="shared" si="17"/>
        <v>0</v>
      </c>
      <c r="W177" s="301">
        <f t="shared" si="17"/>
        <v>0</v>
      </c>
      <c r="X177" s="301">
        <f t="shared" si="17"/>
        <v>0</v>
      </c>
      <c r="Y177" s="301">
        <f t="shared" si="17"/>
        <v>0</v>
      </c>
      <c r="DA177" s="178"/>
    </row>
    <row r="178" spans="1:105" ht="12" customHeight="1" x14ac:dyDescent="0.25">
      <c r="A178" s="174" t="s">
        <v>517</v>
      </c>
      <c r="B178" s="301">
        <f t="shared" ref="B178:Y178" si="18">IF(B$46=0,0,B$46/B$34)</f>
        <v>0</v>
      </c>
      <c r="C178" s="301">
        <f t="shared" si="18"/>
        <v>0</v>
      </c>
      <c r="D178" s="301">
        <f t="shared" si="18"/>
        <v>0</v>
      </c>
      <c r="E178" s="301">
        <f t="shared" si="18"/>
        <v>0</v>
      </c>
      <c r="F178" s="301">
        <f t="shared" si="18"/>
        <v>0</v>
      </c>
      <c r="G178" s="301">
        <f t="shared" si="18"/>
        <v>0</v>
      </c>
      <c r="H178" s="301">
        <f t="shared" si="18"/>
        <v>0</v>
      </c>
      <c r="I178" s="301">
        <f t="shared" si="18"/>
        <v>0</v>
      </c>
      <c r="J178" s="301">
        <f t="shared" si="18"/>
        <v>0</v>
      </c>
      <c r="K178" s="301">
        <f t="shared" si="18"/>
        <v>0</v>
      </c>
      <c r="L178" s="301">
        <f t="shared" si="18"/>
        <v>0</v>
      </c>
      <c r="M178" s="301">
        <f t="shared" si="18"/>
        <v>0</v>
      </c>
      <c r="N178" s="301">
        <f t="shared" si="18"/>
        <v>0</v>
      </c>
      <c r="O178" s="301">
        <f t="shared" si="18"/>
        <v>0</v>
      </c>
      <c r="P178" s="301">
        <f t="shared" si="18"/>
        <v>0</v>
      </c>
      <c r="Q178" s="301">
        <f t="shared" si="18"/>
        <v>0</v>
      </c>
      <c r="R178" s="301">
        <f t="shared" si="18"/>
        <v>0</v>
      </c>
      <c r="S178" s="301">
        <f t="shared" si="18"/>
        <v>0</v>
      </c>
      <c r="T178" s="301">
        <f t="shared" si="18"/>
        <v>0</v>
      </c>
      <c r="U178" s="301">
        <f t="shared" si="18"/>
        <v>0</v>
      </c>
      <c r="V178" s="301">
        <f t="shared" si="18"/>
        <v>0</v>
      </c>
      <c r="W178" s="301">
        <f t="shared" si="18"/>
        <v>0</v>
      </c>
      <c r="X178" s="301">
        <f t="shared" si="18"/>
        <v>0</v>
      </c>
      <c r="Y178" s="301">
        <f t="shared" si="18"/>
        <v>0</v>
      </c>
      <c r="DA178" s="178"/>
    </row>
    <row r="179" spans="1:105" ht="12" customHeight="1" x14ac:dyDescent="0.25">
      <c r="A179" s="62" t="s">
        <v>519</v>
      </c>
      <c r="B179" s="302">
        <f t="shared" ref="B179:Y179" si="19">IF(B$47=0,0,B$47/B$34)</f>
        <v>0</v>
      </c>
      <c r="C179" s="302">
        <f t="shared" si="19"/>
        <v>0</v>
      </c>
      <c r="D179" s="302">
        <f t="shared" si="19"/>
        <v>0</v>
      </c>
      <c r="E179" s="302">
        <f t="shared" si="19"/>
        <v>0</v>
      </c>
      <c r="F179" s="302">
        <f t="shared" si="19"/>
        <v>0</v>
      </c>
      <c r="G179" s="302">
        <f t="shared" si="19"/>
        <v>0</v>
      </c>
      <c r="H179" s="302">
        <f t="shared" si="19"/>
        <v>0</v>
      </c>
      <c r="I179" s="302">
        <f t="shared" si="19"/>
        <v>0</v>
      </c>
      <c r="J179" s="302">
        <f t="shared" si="19"/>
        <v>0</v>
      </c>
      <c r="K179" s="302">
        <f t="shared" si="19"/>
        <v>0</v>
      </c>
      <c r="L179" s="302">
        <f t="shared" si="19"/>
        <v>0</v>
      </c>
      <c r="M179" s="302">
        <f t="shared" si="19"/>
        <v>0</v>
      </c>
      <c r="N179" s="302">
        <f t="shared" si="19"/>
        <v>0</v>
      </c>
      <c r="O179" s="302">
        <f t="shared" si="19"/>
        <v>0</v>
      </c>
      <c r="P179" s="302">
        <f t="shared" si="19"/>
        <v>0</v>
      </c>
      <c r="Q179" s="302">
        <f t="shared" si="19"/>
        <v>0</v>
      </c>
      <c r="R179" s="302">
        <f t="shared" si="19"/>
        <v>0</v>
      </c>
      <c r="S179" s="302">
        <f t="shared" si="19"/>
        <v>0</v>
      </c>
      <c r="T179" s="302">
        <f t="shared" si="19"/>
        <v>0</v>
      </c>
      <c r="U179" s="302">
        <f t="shared" si="19"/>
        <v>0</v>
      </c>
      <c r="V179" s="302">
        <f t="shared" si="19"/>
        <v>0</v>
      </c>
      <c r="W179" s="302">
        <f t="shared" si="19"/>
        <v>0</v>
      </c>
      <c r="X179" s="302">
        <f t="shared" si="19"/>
        <v>0</v>
      </c>
      <c r="Y179" s="302">
        <f t="shared" si="19"/>
        <v>0</v>
      </c>
      <c r="DA179" s="72"/>
    </row>
    <row r="180" spans="1:105" ht="12" customHeight="1" x14ac:dyDescent="0.25">
      <c r="A180" s="62" t="s">
        <v>525</v>
      </c>
      <c r="B180" s="302">
        <f t="shared" ref="B180:Y180" si="20">IF(B$52=0,0,B$52/B$34)</f>
        <v>0</v>
      </c>
      <c r="C180" s="302">
        <f t="shared" si="20"/>
        <v>0</v>
      </c>
      <c r="D180" s="302">
        <f t="shared" si="20"/>
        <v>0</v>
      </c>
      <c r="E180" s="302">
        <f t="shared" si="20"/>
        <v>0</v>
      </c>
      <c r="F180" s="302">
        <f t="shared" si="20"/>
        <v>0</v>
      </c>
      <c r="G180" s="302">
        <f t="shared" si="20"/>
        <v>0</v>
      </c>
      <c r="H180" s="302">
        <f t="shared" si="20"/>
        <v>0</v>
      </c>
      <c r="I180" s="302">
        <f t="shared" si="20"/>
        <v>0</v>
      </c>
      <c r="J180" s="302">
        <f t="shared" si="20"/>
        <v>0</v>
      </c>
      <c r="K180" s="302">
        <f t="shared" si="20"/>
        <v>0</v>
      </c>
      <c r="L180" s="302">
        <f t="shared" si="20"/>
        <v>0</v>
      </c>
      <c r="M180" s="302">
        <f t="shared" si="20"/>
        <v>0</v>
      </c>
      <c r="N180" s="302">
        <f t="shared" si="20"/>
        <v>0</v>
      </c>
      <c r="O180" s="302">
        <f t="shared" si="20"/>
        <v>0</v>
      </c>
      <c r="P180" s="302">
        <f t="shared" si="20"/>
        <v>0</v>
      </c>
      <c r="Q180" s="302">
        <f t="shared" si="20"/>
        <v>0</v>
      </c>
      <c r="R180" s="302">
        <f t="shared" si="20"/>
        <v>0</v>
      </c>
      <c r="S180" s="302">
        <f t="shared" si="20"/>
        <v>0</v>
      </c>
      <c r="T180" s="302">
        <f t="shared" si="20"/>
        <v>0</v>
      </c>
      <c r="U180" s="302">
        <f t="shared" si="20"/>
        <v>0</v>
      </c>
      <c r="V180" s="302">
        <f t="shared" si="20"/>
        <v>0</v>
      </c>
      <c r="W180" s="302">
        <f t="shared" si="20"/>
        <v>0</v>
      </c>
      <c r="X180" s="302">
        <f t="shared" si="20"/>
        <v>0</v>
      </c>
      <c r="Y180" s="302">
        <f t="shared" si="20"/>
        <v>0</v>
      </c>
      <c r="DA180" s="72"/>
    </row>
    <row r="181" spans="1:105" ht="12" customHeight="1" x14ac:dyDescent="0.25">
      <c r="A181" s="174" t="s">
        <v>527</v>
      </c>
      <c r="B181" s="301">
        <f t="shared" ref="B181:Y181" si="21">IF(B$53=0,0,B$53/B$34)</f>
        <v>0</v>
      </c>
      <c r="C181" s="301">
        <f t="shared" si="21"/>
        <v>0</v>
      </c>
      <c r="D181" s="301">
        <f t="shared" si="21"/>
        <v>0</v>
      </c>
      <c r="E181" s="301">
        <f t="shared" si="21"/>
        <v>0</v>
      </c>
      <c r="F181" s="301">
        <f t="shared" si="21"/>
        <v>0</v>
      </c>
      <c r="G181" s="301">
        <f t="shared" si="21"/>
        <v>0</v>
      </c>
      <c r="H181" s="301">
        <f t="shared" si="21"/>
        <v>0</v>
      </c>
      <c r="I181" s="301">
        <f t="shared" si="21"/>
        <v>0</v>
      </c>
      <c r="J181" s="301">
        <f t="shared" si="21"/>
        <v>0</v>
      </c>
      <c r="K181" s="301">
        <f t="shared" si="21"/>
        <v>0</v>
      </c>
      <c r="L181" s="301">
        <f t="shared" si="21"/>
        <v>0</v>
      </c>
      <c r="M181" s="301">
        <f t="shared" si="21"/>
        <v>0</v>
      </c>
      <c r="N181" s="301">
        <f t="shared" si="21"/>
        <v>0</v>
      </c>
      <c r="O181" s="301">
        <f t="shared" si="21"/>
        <v>0</v>
      </c>
      <c r="P181" s="301">
        <f t="shared" si="21"/>
        <v>0</v>
      </c>
      <c r="Q181" s="301">
        <f t="shared" si="21"/>
        <v>0</v>
      </c>
      <c r="R181" s="301">
        <f t="shared" si="21"/>
        <v>0</v>
      </c>
      <c r="S181" s="301">
        <f t="shared" si="21"/>
        <v>0</v>
      </c>
      <c r="T181" s="301">
        <f t="shared" si="21"/>
        <v>0</v>
      </c>
      <c r="U181" s="301">
        <f t="shared" si="21"/>
        <v>0</v>
      </c>
      <c r="V181" s="301">
        <f t="shared" si="21"/>
        <v>0</v>
      </c>
      <c r="W181" s="301">
        <f t="shared" si="21"/>
        <v>0</v>
      </c>
      <c r="X181" s="301">
        <f t="shared" si="21"/>
        <v>0</v>
      </c>
      <c r="Y181" s="301">
        <f t="shared" si="21"/>
        <v>0</v>
      </c>
      <c r="DA181" s="178"/>
    </row>
    <row r="182" spans="1:105" ht="12" customHeight="1" x14ac:dyDescent="0.25">
      <c r="A182" s="62" t="s">
        <v>528</v>
      </c>
      <c r="B182" s="302">
        <f t="shared" ref="B182:Y182" si="22">IF(B$54=0,0,B$54/B$34)</f>
        <v>0</v>
      </c>
      <c r="C182" s="302">
        <f t="shared" si="22"/>
        <v>0</v>
      </c>
      <c r="D182" s="302">
        <f t="shared" si="22"/>
        <v>0</v>
      </c>
      <c r="E182" s="302">
        <f t="shared" si="22"/>
        <v>0</v>
      </c>
      <c r="F182" s="302">
        <f t="shared" si="22"/>
        <v>0</v>
      </c>
      <c r="G182" s="302">
        <f t="shared" si="22"/>
        <v>0</v>
      </c>
      <c r="H182" s="302">
        <f t="shared" si="22"/>
        <v>0</v>
      </c>
      <c r="I182" s="302">
        <f t="shared" si="22"/>
        <v>0</v>
      </c>
      <c r="J182" s="302">
        <f t="shared" si="22"/>
        <v>0</v>
      </c>
      <c r="K182" s="302">
        <f t="shared" si="22"/>
        <v>0</v>
      </c>
      <c r="L182" s="302">
        <f t="shared" si="22"/>
        <v>0</v>
      </c>
      <c r="M182" s="302">
        <f t="shared" si="22"/>
        <v>0</v>
      </c>
      <c r="N182" s="302">
        <f t="shared" si="22"/>
        <v>0</v>
      </c>
      <c r="O182" s="302">
        <f t="shared" si="22"/>
        <v>0</v>
      </c>
      <c r="P182" s="302">
        <f t="shared" si="22"/>
        <v>0</v>
      </c>
      <c r="Q182" s="302">
        <f t="shared" si="22"/>
        <v>0</v>
      </c>
      <c r="R182" s="302">
        <f t="shared" si="22"/>
        <v>0</v>
      </c>
      <c r="S182" s="302">
        <f t="shared" si="22"/>
        <v>0</v>
      </c>
      <c r="T182" s="302">
        <f t="shared" si="22"/>
        <v>0</v>
      </c>
      <c r="U182" s="302">
        <f t="shared" si="22"/>
        <v>0</v>
      </c>
      <c r="V182" s="302">
        <f t="shared" si="22"/>
        <v>0</v>
      </c>
      <c r="W182" s="302">
        <f t="shared" si="22"/>
        <v>0</v>
      </c>
      <c r="X182" s="302">
        <f t="shared" si="22"/>
        <v>0</v>
      </c>
      <c r="Y182" s="302">
        <f t="shared" si="22"/>
        <v>0</v>
      </c>
      <c r="DA182" s="72"/>
    </row>
    <row r="183" spans="1:105" ht="12" customHeight="1" x14ac:dyDescent="0.25">
      <c r="A183" s="62" t="s">
        <v>533</v>
      </c>
      <c r="B183" s="302">
        <f t="shared" ref="B183:Y183" si="23">IF(B$58=0,0,B$58/B$34)</f>
        <v>0</v>
      </c>
      <c r="C183" s="302">
        <f t="shared" si="23"/>
        <v>0</v>
      </c>
      <c r="D183" s="302">
        <f t="shared" si="23"/>
        <v>0</v>
      </c>
      <c r="E183" s="302">
        <f t="shared" si="23"/>
        <v>0</v>
      </c>
      <c r="F183" s="302">
        <f t="shared" si="23"/>
        <v>0</v>
      </c>
      <c r="G183" s="302">
        <f t="shared" si="23"/>
        <v>0</v>
      </c>
      <c r="H183" s="302">
        <f t="shared" si="23"/>
        <v>0</v>
      </c>
      <c r="I183" s="302">
        <f t="shared" si="23"/>
        <v>0</v>
      </c>
      <c r="J183" s="302">
        <f t="shared" si="23"/>
        <v>0</v>
      </c>
      <c r="K183" s="302">
        <f t="shared" si="23"/>
        <v>0</v>
      </c>
      <c r="L183" s="302">
        <f t="shared" si="23"/>
        <v>0</v>
      </c>
      <c r="M183" s="302">
        <f t="shared" si="23"/>
        <v>0</v>
      </c>
      <c r="N183" s="302">
        <f t="shared" si="23"/>
        <v>0</v>
      </c>
      <c r="O183" s="302">
        <f t="shared" si="23"/>
        <v>0</v>
      </c>
      <c r="P183" s="302">
        <f t="shared" si="23"/>
        <v>0</v>
      </c>
      <c r="Q183" s="302">
        <f t="shared" si="23"/>
        <v>0</v>
      </c>
      <c r="R183" s="302">
        <f t="shared" si="23"/>
        <v>0</v>
      </c>
      <c r="S183" s="302">
        <f t="shared" si="23"/>
        <v>0</v>
      </c>
      <c r="T183" s="302">
        <f t="shared" si="23"/>
        <v>0</v>
      </c>
      <c r="U183" s="302">
        <f t="shared" si="23"/>
        <v>0</v>
      </c>
      <c r="V183" s="302">
        <f t="shared" si="23"/>
        <v>0</v>
      </c>
      <c r="W183" s="302">
        <f t="shared" si="23"/>
        <v>0</v>
      </c>
      <c r="X183" s="302">
        <f t="shared" si="23"/>
        <v>0</v>
      </c>
      <c r="Y183" s="302">
        <f t="shared" si="23"/>
        <v>0</v>
      </c>
      <c r="DA183" s="72"/>
    </row>
    <row r="184" spans="1:105" ht="12" customHeight="1" x14ac:dyDescent="0.25">
      <c r="A184" s="63" t="s">
        <v>545</v>
      </c>
      <c r="B184" s="303">
        <f t="shared" ref="B184:Y184" si="24">IF(B$69=0,0,B$69/B$34)</f>
        <v>0</v>
      </c>
      <c r="C184" s="303">
        <f t="shared" si="24"/>
        <v>0</v>
      </c>
      <c r="D184" s="303">
        <f t="shared" si="24"/>
        <v>0</v>
      </c>
      <c r="E184" s="303">
        <f t="shared" si="24"/>
        <v>0</v>
      </c>
      <c r="F184" s="303">
        <f t="shared" si="24"/>
        <v>0</v>
      </c>
      <c r="G184" s="303">
        <f t="shared" si="24"/>
        <v>0</v>
      </c>
      <c r="H184" s="303">
        <f t="shared" si="24"/>
        <v>0</v>
      </c>
      <c r="I184" s="303">
        <f t="shared" si="24"/>
        <v>0</v>
      </c>
      <c r="J184" s="303">
        <f t="shared" si="24"/>
        <v>0</v>
      </c>
      <c r="K184" s="303">
        <f t="shared" si="24"/>
        <v>0</v>
      </c>
      <c r="L184" s="303">
        <f t="shared" si="24"/>
        <v>0</v>
      </c>
      <c r="M184" s="303">
        <f t="shared" si="24"/>
        <v>0</v>
      </c>
      <c r="N184" s="303">
        <f t="shared" si="24"/>
        <v>0</v>
      </c>
      <c r="O184" s="303">
        <f t="shared" si="24"/>
        <v>0</v>
      </c>
      <c r="P184" s="303">
        <f t="shared" si="24"/>
        <v>0</v>
      </c>
      <c r="Q184" s="303">
        <f t="shared" si="24"/>
        <v>0</v>
      </c>
      <c r="R184" s="303">
        <f t="shared" si="24"/>
        <v>0</v>
      </c>
      <c r="S184" s="303">
        <f t="shared" si="24"/>
        <v>0</v>
      </c>
      <c r="T184" s="303">
        <f t="shared" si="24"/>
        <v>0</v>
      </c>
      <c r="U184" s="303">
        <f t="shared" si="24"/>
        <v>0</v>
      </c>
      <c r="V184" s="303">
        <f t="shared" si="24"/>
        <v>0</v>
      </c>
      <c r="W184" s="303">
        <f t="shared" si="24"/>
        <v>0</v>
      </c>
      <c r="X184" s="303">
        <f t="shared" si="24"/>
        <v>0</v>
      </c>
      <c r="Y184" s="303">
        <f t="shared" si="24"/>
        <v>0</v>
      </c>
      <c r="DA184" s="74"/>
    </row>
    <row r="185" spans="1:105" ht="12" hidden="1" customHeight="1" x14ac:dyDescent="0.25">
      <c r="A185" s="116"/>
      <c r="B185" s="116"/>
      <c r="C185" s="116"/>
      <c r="D185" s="116"/>
      <c r="E185" s="116"/>
      <c r="F185" s="116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6"/>
      <c r="V185" s="116"/>
      <c r="W185" s="116"/>
      <c r="X185" s="116"/>
      <c r="Y185" s="116"/>
      <c r="DA185" s="121"/>
    </row>
    <row r="186" spans="1:105" ht="12" customHeight="1" x14ac:dyDescent="0.25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DA186" s="120"/>
    </row>
    <row r="187" spans="1:105" ht="12" customHeight="1" x14ac:dyDescent="0.25">
      <c r="A187" s="35" t="s">
        <v>80</v>
      </c>
      <c r="B187" s="232">
        <f t="shared" ref="B187:Y187" si="25">SUM(B$188:B$193,B$197:B$198,B$200:B$202)</f>
        <v>0</v>
      </c>
      <c r="C187" s="232">
        <f t="shared" si="25"/>
        <v>0</v>
      </c>
      <c r="D187" s="232">
        <f t="shared" si="25"/>
        <v>0</v>
      </c>
      <c r="E187" s="232">
        <f t="shared" si="25"/>
        <v>0</v>
      </c>
      <c r="F187" s="232">
        <f t="shared" si="25"/>
        <v>0</v>
      </c>
      <c r="G187" s="232">
        <f t="shared" si="25"/>
        <v>0</v>
      </c>
      <c r="H187" s="232">
        <f t="shared" si="25"/>
        <v>0</v>
      </c>
      <c r="I187" s="232">
        <f t="shared" si="25"/>
        <v>0</v>
      </c>
      <c r="J187" s="232">
        <f t="shared" si="25"/>
        <v>0</v>
      </c>
      <c r="K187" s="232">
        <f t="shared" si="25"/>
        <v>0</v>
      </c>
      <c r="L187" s="232">
        <f t="shared" si="25"/>
        <v>0</v>
      </c>
      <c r="M187" s="232">
        <f t="shared" si="25"/>
        <v>0</v>
      </c>
      <c r="N187" s="232">
        <f t="shared" si="25"/>
        <v>0</v>
      </c>
      <c r="O187" s="232">
        <f t="shared" si="25"/>
        <v>0</v>
      </c>
      <c r="P187" s="232">
        <f t="shared" si="25"/>
        <v>0</v>
      </c>
      <c r="Q187" s="232">
        <f t="shared" si="25"/>
        <v>0</v>
      </c>
      <c r="R187" s="232">
        <f t="shared" si="25"/>
        <v>0</v>
      </c>
      <c r="S187" s="232">
        <f t="shared" si="25"/>
        <v>0</v>
      </c>
      <c r="T187" s="232">
        <f t="shared" si="25"/>
        <v>0</v>
      </c>
      <c r="U187" s="232">
        <f t="shared" si="25"/>
        <v>0</v>
      </c>
      <c r="V187" s="232">
        <f t="shared" si="25"/>
        <v>0</v>
      </c>
      <c r="W187" s="232">
        <f t="shared" si="25"/>
        <v>0</v>
      </c>
      <c r="X187" s="232">
        <f t="shared" si="25"/>
        <v>0</v>
      </c>
      <c r="Y187" s="232">
        <f t="shared" si="25"/>
        <v>0</v>
      </c>
      <c r="DA187" s="95"/>
    </row>
    <row r="188" spans="1:105" ht="12" customHeight="1" x14ac:dyDescent="0.25">
      <c r="A188" s="55" t="s">
        <v>91</v>
      </c>
      <c r="B188" s="299">
        <f t="shared" ref="B188:Y188" si="26">IF(B$73=0,0,B$73/B$72)</f>
        <v>0</v>
      </c>
      <c r="C188" s="299">
        <f t="shared" si="26"/>
        <v>0</v>
      </c>
      <c r="D188" s="299">
        <f t="shared" si="26"/>
        <v>0</v>
      </c>
      <c r="E188" s="299">
        <f t="shared" si="26"/>
        <v>0</v>
      </c>
      <c r="F188" s="299">
        <f t="shared" si="26"/>
        <v>0</v>
      </c>
      <c r="G188" s="299">
        <f t="shared" si="26"/>
        <v>0</v>
      </c>
      <c r="H188" s="299">
        <f t="shared" si="26"/>
        <v>0</v>
      </c>
      <c r="I188" s="299">
        <f t="shared" si="26"/>
        <v>0</v>
      </c>
      <c r="J188" s="299">
        <f t="shared" si="26"/>
        <v>0</v>
      </c>
      <c r="K188" s="299">
        <f t="shared" si="26"/>
        <v>0</v>
      </c>
      <c r="L188" s="299">
        <f t="shared" si="26"/>
        <v>0</v>
      </c>
      <c r="M188" s="299">
        <f t="shared" si="26"/>
        <v>0</v>
      </c>
      <c r="N188" s="299">
        <f t="shared" si="26"/>
        <v>0</v>
      </c>
      <c r="O188" s="299">
        <f t="shared" si="26"/>
        <v>0</v>
      </c>
      <c r="P188" s="299">
        <f t="shared" si="26"/>
        <v>0</v>
      </c>
      <c r="Q188" s="299">
        <f t="shared" si="26"/>
        <v>0</v>
      </c>
      <c r="R188" s="299">
        <f t="shared" si="26"/>
        <v>0</v>
      </c>
      <c r="S188" s="299">
        <f t="shared" si="26"/>
        <v>0</v>
      </c>
      <c r="T188" s="299">
        <f t="shared" si="26"/>
        <v>0</v>
      </c>
      <c r="U188" s="299">
        <f t="shared" si="26"/>
        <v>0</v>
      </c>
      <c r="V188" s="299">
        <f t="shared" si="26"/>
        <v>0</v>
      </c>
      <c r="W188" s="299">
        <f t="shared" si="26"/>
        <v>0</v>
      </c>
      <c r="X188" s="299">
        <f t="shared" si="26"/>
        <v>0</v>
      </c>
      <c r="Y188" s="299">
        <f t="shared" si="26"/>
        <v>0</v>
      </c>
      <c r="DA188" s="67"/>
    </row>
    <row r="189" spans="1:105" ht="12" customHeight="1" x14ac:dyDescent="0.25">
      <c r="A189" s="173" t="s">
        <v>92</v>
      </c>
      <c r="B189" s="233">
        <f t="shared" ref="B189:Y189" si="27">IF(B$74=0,0,B$74/B$72)</f>
        <v>0</v>
      </c>
      <c r="C189" s="233">
        <f t="shared" si="27"/>
        <v>0</v>
      </c>
      <c r="D189" s="233">
        <f t="shared" si="27"/>
        <v>0</v>
      </c>
      <c r="E189" s="233">
        <f t="shared" si="27"/>
        <v>0</v>
      </c>
      <c r="F189" s="233">
        <f t="shared" si="27"/>
        <v>0</v>
      </c>
      <c r="G189" s="233">
        <f t="shared" si="27"/>
        <v>0</v>
      </c>
      <c r="H189" s="233">
        <f t="shared" si="27"/>
        <v>0</v>
      </c>
      <c r="I189" s="233">
        <f t="shared" si="27"/>
        <v>0</v>
      </c>
      <c r="J189" s="233">
        <f t="shared" si="27"/>
        <v>0</v>
      </c>
      <c r="K189" s="233">
        <f t="shared" si="27"/>
        <v>0</v>
      </c>
      <c r="L189" s="233">
        <f t="shared" si="27"/>
        <v>0</v>
      </c>
      <c r="M189" s="233">
        <f t="shared" si="27"/>
        <v>0</v>
      </c>
      <c r="N189" s="233">
        <f t="shared" si="27"/>
        <v>0</v>
      </c>
      <c r="O189" s="233">
        <f t="shared" si="27"/>
        <v>0</v>
      </c>
      <c r="P189" s="233">
        <f t="shared" si="27"/>
        <v>0</v>
      </c>
      <c r="Q189" s="233">
        <f t="shared" si="27"/>
        <v>0</v>
      </c>
      <c r="R189" s="233">
        <f t="shared" si="27"/>
        <v>0</v>
      </c>
      <c r="S189" s="233">
        <f t="shared" si="27"/>
        <v>0</v>
      </c>
      <c r="T189" s="233">
        <f t="shared" si="27"/>
        <v>0</v>
      </c>
      <c r="U189" s="233">
        <f t="shared" si="27"/>
        <v>0</v>
      </c>
      <c r="V189" s="233">
        <f t="shared" si="27"/>
        <v>0</v>
      </c>
      <c r="W189" s="233">
        <f t="shared" si="27"/>
        <v>0</v>
      </c>
      <c r="X189" s="233">
        <f t="shared" si="27"/>
        <v>0</v>
      </c>
      <c r="Y189" s="233">
        <f t="shared" si="27"/>
        <v>0</v>
      </c>
      <c r="DA189" s="177"/>
    </row>
    <row r="190" spans="1:105" ht="12" customHeight="1" x14ac:dyDescent="0.25">
      <c r="A190" s="173" t="s">
        <v>93</v>
      </c>
      <c r="B190" s="233">
        <f t="shared" ref="B190:Y190" si="28">IF(B$75=0,0,B$75/B$72)</f>
        <v>0</v>
      </c>
      <c r="C190" s="233">
        <f t="shared" si="28"/>
        <v>0</v>
      </c>
      <c r="D190" s="233">
        <f t="shared" si="28"/>
        <v>0</v>
      </c>
      <c r="E190" s="233">
        <f t="shared" si="28"/>
        <v>0</v>
      </c>
      <c r="F190" s="233">
        <f t="shared" si="28"/>
        <v>0</v>
      </c>
      <c r="G190" s="233">
        <f t="shared" si="28"/>
        <v>0</v>
      </c>
      <c r="H190" s="233">
        <f t="shared" si="28"/>
        <v>0</v>
      </c>
      <c r="I190" s="233">
        <f t="shared" si="28"/>
        <v>0</v>
      </c>
      <c r="J190" s="233">
        <f t="shared" si="28"/>
        <v>0</v>
      </c>
      <c r="K190" s="233">
        <f t="shared" si="28"/>
        <v>0</v>
      </c>
      <c r="L190" s="233">
        <f t="shared" si="28"/>
        <v>0</v>
      </c>
      <c r="M190" s="233">
        <f t="shared" si="28"/>
        <v>0</v>
      </c>
      <c r="N190" s="233">
        <f t="shared" si="28"/>
        <v>0</v>
      </c>
      <c r="O190" s="233">
        <f t="shared" si="28"/>
        <v>0</v>
      </c>
      <c r="P190" s="233">
        <f t="shared" si="28"/>
        <v>0</v>
      </c>
      <c r="Q190" s="233">
        <f t="shared" si="28"/>
        <v>0</v>
      </c>
      <c r="R190" s="233">
        <f t="shared" si="28"/>
        <v>0</v>
      </c>
      <c r="S190" s="233">
        <f t="shared" si="28"/>
        <v>0</v>
      </c>
      <c r="T190" s="233">
        <f t="shared" si="28"/>
        <v>0</v>
      </c>
      <c r="U190" s="233">
        <f t="shared" si="28"/>
        <v>0</v>
      </c>
      <c r="V190" s="233">
        <f t="shared" si="28"/>
        <v>0</v>
      </c>
      <c r="W190" s="233">
        <f t="shared" si="28"/>
        <v>0</v>
      </c>
      <c r="X190" s="233">
        <f t="shared" si="28"/>
        <v>0</v>
      </c>
      <c r="Y190" s="233">
        <f t="shared" si="28"/>
        <v>0</v>
      </c>
      <c r="DA190" s="177"/>
    </row>
    <row r="191" spans="1:105" ht="12" customHeight="1" x14ac:dyDescent="0.25">
      <c r="A191" s="173" t="s">
        <v>94</v>
      </c>
      <c r="B191" s="233">
        <f t="shared" ref="B191:Y191" si="29">IF(B$76=0,0,B$76/B$72)</f>
        <v>0</v>
      </c>
      <c r="C191" s="233">
        <f t="shared" si="29"/>
        <v>0</v>
      </c>
      <c r="D191" s="233">
        <f t="shared" si="29"/>
        <v>0</v>
      </c>
      <c r="E191" s="233">
        <f t="shared" si="29"/>
        <v>0</v>
      </c>
      <c r="F191" s="233">
        <f t="shared" si="29"/>
        <v>0</v>
      </c>
      <c r="G191" s="233">
        <f t="shared" si="29"/>
        <v>0</v>
      </c>
      <c r="H191" s="233">
        <f t="shared" si="29"/>
        <v>0</v>
      </c>
      <c r="I191" s="233">
        <f t="shared" si="29"/>
        <v>0</v>
      </c>
      <c r="J191" s="233">
        <f t="shared" si="29"/>
        <v>0</v>
      </c>
      <c r="K191" s="233">
        <f t="shared" si="29"/>
        <v>0</v>
      </c>
      <c r="L191" s="233">
        <f t="shared" si="29"/>
        <v>0</v>
      </c>
      <c r="M191" s="233">
        <f t="shared" si="29"/>
        <v>0</v>
      </c>
      <c r="N191" s="233">
        <f t="shared" si="29"/>
        <v>0</v>
      </c>
      <c r="O191" s="233">
        <f t="shared" si="29"/>
        <v>0</v>
      </c>
      <c r="P191" s="233">
        <f t="shared" si="29"/>
        <v>0</v>
      </c>
      <c r="Q191" s="233">
        <f t="shared" si="29"/>
        <v>0</v>
      </c>
      <c r="R191" s="233">
        <f t="shared" si="29"/>
        <v>0</v>
      </c>
      <c r="S191" s="233">
        <f t="shared" si="29"/>
        <v>0</v>
      </c>
      <c r="T191" s="233">
        <f t="shared" si="29"/>
        <v>0</v>
      </c>
      <c r="U191" s="233">
        <f t="shared" si="29"/>
        <v>0</v>
      </c>
      <c r="V191" s="233">
        <f t="shared" si="29"/>
        <v>0</v>
      </c>
      <c r="W191" s="233">
        <f t="shared" si="29"/>
        <v>0</v>
      </c>
      <c r="X191" s="233">
        <f t="shared" si="29"/>
        <v>0</v>
      </c>
      <c r="Y191" s="233">
        <f t="shared" si="29"/>
        <v>0</v>
      </c>
      <c r="DA191" s="177"/>
    </row>
    <row r="192" spans="1:105" ht="12" customHeight="1" x14ac:dyDescent="0.25">
      <c r="A192" s="56" t="s">
        <v>95</v>
      </c>
      <c r="B192" s="300">
        <f t="shared" ref="B192:Y192" si="30">IF(B$77=0,0,B$77/B$72)</f>
        <v>0</v>
      </c>
      <c r="C192" s="300">
        <f t="shared" si="30"/>
        <v>0</v>
      </c>
      <c r="D192" s="300">
        <f t="shared" si="30"/>
        <v>0</v>
      </c>
      <c r="E192" s="300">
        <f t="shared" si="30"/>
        <v>0</v>
      </c>
      <c r="F192" s="300">
        <f t="shared" si="30"/>
        <v>0</v>
      </c>
      <c r="G192" s="300">
        <f t="shared" si="30"/>
        <v>0</v>
      </c>
      <c r="H192" s="300">
        <f t="shared" si="30"/>
        <v>0</v>
      </c>
      <c r="I192" s="300">
        <f t="shared" si="30"/>
        <v>0</v>
      </c>
      <c r="J192" s="300">
        <f t="shared" si="30"/>
        <v>0</v>
      </c>
      <c r="K192" s="300">
        <f t="shared" si="30"/>
        <v>0</v>
      </c>
      <c r="L192" s="300">
        <f t="shared" si="30"/>
        <v>0</v>
      </c>
      <c r="M192" s="300">
        <f t="shared" si="30"/>
        <v>0</v>
      </c>
      <c r="N192" s="300">
        <f t="shared" si="30"/>
        <v>0</v>
      </c>
      <c r="O192" s="300">
        <f t="shared" si="30"/>
        <v>0</v>
      </c>
      <c r="P192" s="300">
        <f t="shared" si="30"/>
        <v>0</v>
      </c>
      <c r="Q192" s="300">
        <f t="shared" si="30"/>
        <v>0</v>
      </c>
      <c r="R192" s="300">
        <f t="shared" si="30"/>
        <v>0</v>
      </c>
      <c r="S192" s="300">
        <f t="shared" si="30"/>
        <v>0</v>
      </c>
      <c r="T192" s="300">
        <f t="shared" si="30"/>
        <v>0</v>
      </c>
      <c r="U192" s="300">
        <f t="shared" si="30"/>
        <v>0</v>
      </c>
      <c r="V192" s="300">
        <f t="shared" si="30"/>
        <v>0</v>
      </c>
      <c r="W192" s="300">
        <f t="shared" si="30"/>
        <v>0</v>
      </c>
      <c r="X192" s="300">
        <f t="shared" si="30"/>
        <v>0</v>
      </c>
      <c r="Y192" s="300">
        <f t="shared" si="30"/>
        <v>0</v>
      </c>
      <c r="DA192" s="68"/>
    </row>
    <row r="193" spans="1:105" ht="12" customHeight="1" x14ac:dyDescent="0.25">
      <c r="A193" s="174" t="s">
        <v>558</v>
      </c>
      <c r="B193" s="301">
        <f t="shared" ref="B193:Y193" si="31">IF(B$83=0,0,B$83/B$72)</f>
        <v>0</v>
      </c>
      <c r="C193" s="301">
        <f t="shared" si="31"/>
        <v>0</v>
      </c>
      <c r="D193" s="301">
        <f t="shared" si="31"/>
        <v>0</v>
      </c>
      <c r="E193" s="301">
        <f t="shared" si="31"/>
        <v>0</v>
      </c>
      <c r="F193" s="301">
        <f t="shared" si="31"/>
        <v>0</v>
      </c>
      <c r="G193" s="301">
        <f t="shared" si="31"/>
        <v>0</v>
      </c>
      <c r="H193" s="301">
        <f t="shared" si="31"/>
        <v>0</v>
      </c>
      <c r="I193" s="301">
        <f t="shared" si="31"/>
        <v>0</v>
      </c>
      <c r="J193" s="301">
        <f t="shared" si="31"/>
        <v>0</v>
      </c>
      <c r="K193" s="301">
        <f t="shared" si="31"/>
        <v>0</v>
      </c>
      <c r="L193" s="301">
        <f t="shared" si="31"/>
        <v>0</v>
      </c>
      <c r="M193" s="301">
        <f t="shared" si="31"/>
        <v>0</v>
      </c>
      <c r="N193" s="301">
        <f t="shared" si="31"/>
        <v>0</v>
      </c>
      <c r="O193" s="301">
        <f t="shared" si="31"/>
        <v>0</v>
      </c>
      <c r="P193" s="301">
        <f t="shared" si="31"/>
        <v>0</v>
      </c>
      <c r="Q193" s="301">
        <f t="shared" si="31"/>
        <v>0</v>
      </c>
      <c r="R193" s="301">
        <f t="shared" si="31"/>
        <v>0</v>
      </c>
      <c r="S193" s="301">
        <f t="shared" si="31"/>
        <v>0</v>
      </c>
      <c r="T193" s="301">
        <f t="shared" si="31"/>
        <v>0</v>
      </c>
      <c r="U193" s="301">
        <f t="shared" si="31"/>
        <v>0</v>
      </c>
      <c r="V193" s="301">
        <f t="shared" si="31"/>
        <v>0</v>
      </c>
      <c r="W193" s="301">
        <f t="shared" si="31"/>
        <v>0</v>
      </c>
      <c r="X193" s="301">
        <f t="shared" si="31"/>
        <v>0</v>
      </c>
      <c r="Y193" s="301">
        <f t="shared" si="31"/>
        <v>0</v>
      </c>
      <c r="DA193" s="178"/>
    </row>
    <row r="194" spans="1:105" ht="12" customHeight="1" x14ac:dyDescent="0.25">
      <c r="A194" s="62" t="s">
        <v>560</v>
      </c>
      <c r="B194" s="302">
        <f t="shared" ref="B194:Y194" si="32">IF(B$84=0,0,B$84/B$72)</f>
        <v>0</v>
      </c>
      <c r="C194" s="302">
        <f t="shared" si="32"/>
        <v>0</v>
      </c>
      <c r="D194" s="302">
        <f t="shared" si="32"/>
        <v>0</v>
      </c>
      <c r="E194" s="302">
        <f t="shared" si="32"/>
        <v>0</v>
      </c>
      <c r="F194" s="302">
        <f t="shared" si="32"/>
        <v>0</v>
      </c>
      <c r="G194" s="302">
        <f t="shared" si="32"/>
        <v>0</v>
      </c>
      <c r="H194" s="302">
        <f t="shared" si="32"/>
        <v>0</v>
      </c>
      <c r="I194" s="302">
        <f t="shared" si="32"/>
        <v>0</v>
      </c>
      <c r="J194" s="302">
        <f t="shared" si="32"/>
        <v>0</v>
      </c>
      <c r="K194" s="302">
        <f t="shared" si="32"/>
        <v>0</v>
      </c>
      <c r="L194" s="302">
        <f t="shared" si="32"/>
        <v>0</v>
      </c>
      <c r="M194" s="302">
        <f t="shared" si="32"/>
        <v>0</v>
      </c>
      <c r="N194" s="302">
        <f t="shared" si="32"/>
        <v>0</v>
      </c>
      <c r="O194" s="302">
        <f t="shared" si="32"/>
        <v>0</v>
      </c>
      <c r="P194" s="302">
        <f t="shared" si="32"/>
        <v>0</v>
      </c>
      <c r="Q194" s="302">
        <f t="shared" si="32"/>
        <v>0</v>
      </c>
      <c r="R194" s="302">
        <f t="shared" si="32"/>
        <v>0</v>
      </c>
      <c r="S194" s="302">
        <f t="shared" si="32"/>
        <v>0</v>
      </c>
      <c r="T194" s="302">
        <f t="shared" si="32"/>
        <v>0</v>
      </c>
      <c r="U194" s="302">
        <f t="shared" si="32"/>
        <v>0</v>
      </c>
      <c r="V194" s="302">
        <f t="shared" si="32"/>
        <v>0</v>
      </c>
      <c r="W194" s="302">
        <f t="shared" si="32"/>
        <v>0</v>
      </c>
      <c r="X194" s="302">
        <f t="shared" si="32"/>
        <v>0</v>
      </c>
      <c r="Y194" s="302">
        <f t="shared" si="32"/>
        <v>0</v>
      </c>
      <c r="DA194" s="72"/>
    </row>
    <row r="195" spans="1:105" ht="12" customHeight="1" x14ac:dyDescent="0.25">
      <c r="A195" s="62" t="s">
        <v>566</v>
      </c>
      <c r="B195" s="302">
        <f t="shared" ref="B195:Y195" si="33">IF(B$89=0,0,B$89/B$72)</f>
        <v>0</v>
      </c>
      <c r="C195" s="302">
        <f t="shared" si="33"/>
        <v>0</v>
      </c>
      <c r="D195" s="302">
        <f t="shared" si="33"/>
        <v>0</v>
      </c>
      <c r="E195" s="302">
        <f t="shared" si="33"/>
        <v>0</v>
      </c>
      <c r="F195" s="302">
        <f t="shared" si="33"/>
        <v>0</v>
      </c>
      <c r="G195" s="302">
        <f t="shared" si="33"/>
        <v>0</v>
      </c>
      <c r="H195" s="302">
        <f t="shared" si="33"/>
        <v>0</v>
      </c>
      <c r="I195" s="302">
        <f t="shared" si="33"/>
        <v>0</v>
      </c>
      <c r="J195" s="302">
        <f t="shared" si="33"/>
        <v>0</v>
      </c>
      <c r="K195" s="302">
        <f t="shared" si="33"/>
        <v>0</v>
      </c>
      <c r="L195" s="302">
        <f t="shared" si="33"/>
        <v>0</v>
      </c>
      <c r="M195" s="302">
        <f t="shared" si="33"/>
        <v>0</v>
      </c>
      <c r="N195" s="302">
        <f t="shared" si="33"/>
        <v>0</v>
      </c>
      <c r="O195" s="302">
        <f t="shared" si="33"/>
        <v>0</v>
      </c>
      <c r="P195" s="302">
        <f t="shared" si="33"/>
        <v>0</v>
      </c>
      <c r="Q195" s="302">
        <f t="shared" si="33"/>
        <v>0</v>
      </c>
      <c r="R195" s="302">
        <f t="shared" si="33"/>
        <v>0</v>
      </c>
      <c r="S195" s="302">
        <f t="shared" si="33"/>
        <v>0</v>
      </c>
      <c r="T195" s="302">
        <f t="shared" si="33"/>
        <v>0</v>
      </c>
      <c r="U195" s="302">
        <f t="shared" si="33"/>
        <v>0</v>
      </c>
      <c r="V195" s="302">
        <f t="shared" si="33"/>
        <v>0</v>
      </c>
      <c r="W195" s="302">
        <f t="shared" si="33"/>
        <v>0</v>
      </c>
      <c r="X195" s="302">
        <f t="shared" si="33"/>
        <v>0</v>
      </c>
      <c r="Y195" s="302">
        <f t="shared" si="33"/>
        <v>0</v>
      </c>
      <c r="DA195" s="72"/>
    </row>
    <row r="196" spans="1:105" ht="12" customHeight="1" x14ac:dyDescent="0.25">
      <c r="A196" s="174" t="s">
        <v>517</v>
      </c>
      <c r="B196" s="301">
        <f t="shared" ref="B196:Y196" si="34">IF(B$90=0,0,B$90/B$72)</f>
        <v>0</v>
      </c>
      <c r="C196" s="301">
        <f t="shared" si="34"/>
        <v>0</v>
      </c>
      <c r="D196" s="301">
        <f t="shared" si="34"/>
        <v>0</v>
      </c>
      <c r="E196" s="301">
        <f t="shared" si="34"/>
        <v>0</v>
      </c>
      <c r="F196" s="301">
        <f t="shared" si="34"/>
        <v>0</v>
      </c>
      <c r="G196" s="301">
        <f t="shared" si="34"/>
        <v>0</v>
      </c>
      <c r="H196" s="301">
        <f t="shared" si="34"/>
        <v>0</v>
      </c>
      <c r="I196" s="301">
        <f t="shared" si="34"/>
        <v>0</v>
      </c>
      <c r="J196" s="301">
        <f t="shared" si="34"/>
        <v>0</v>
      </c>
      <c r="K196" s="301">
        <f t="shared" si="34"/>
        <v>0</v>
      </c>
      <c r="L196" s="301">
        <f t="shared" si="34"/>
        <v>0</v>
      </c>
      <c r="M196" s="301">
        <f t="shared" si="34"/>
        <v>0</v>
      </c>
      <c r="N196" s="301">
        <f t="shared" si="34"/>
        <v>0</v>
      </c>
      <c r="O196" s="301">
        <f t="shared" si="34"/>
        <v>0</v>
      </c>
      <c r="P196" s="301">
        <f t="shared" si="34"/>
        <v>0</v>
      </c>
      <c r="Q196" s="301">
        <f t="shared" si="34"/>
        <v>0</v>
      </c>
      <c r="R196" s="301">
        <f t="shared" si="34"/>
        <v>0</v>
      </c>
      <c r="S196" s="301">
        <f t="shared" si="34"/>
        <v>0</v>
      </c>
      <c r="T196" s="301">
        <f t="shared" si="34"/>
        <v>0</v>
      </c>
      <c r="U196" s="301">
        <f t="shared" si="34"/>
        <v>0</v>
      </c>
      <c r="V196" s="301">
        <f t="shared" si="34"/>
        <v>0</v>
      </c>
      <c r="W196" s="301">
        <f t="shared" si="34"/>
        <v>0</v>
      </c>
      <c r="X196" s="301">
        <f t="shared" si="34"/>
        <v>0</v>
      </c>
      <c r="Y196" s="301">
        <f t="shared" si="34"/>
        <v>0</v>
      </c>
      <c r="DA196" s="178"/>
    </row>
    <row r="197" spans="1:105" ht="12" customHeight="1" x14ac:dyDescent="0.25">
      <c r="A197" s="62" t="s">
        <v>519</v>
      </c>
      <c r="B197" s="302">
        <f t="shared" ref="B197:Y197" si="35">IF(B$91=0,0,B$91/B$72)</f>
        <v>0</v>
      </c>
      <c r="C197" s="302">
        <f t="shared" si="35"/>
        <v>0</v>
      </c>
      <c r="D197" s="302">
        <f t="shared" si="35"/>
        <v>0</v>
      </c>
      <c r="E197" s="302">
        <f t="shared" si="35"/>
        <v>0</v>
      </c>
      <c r="F197" s="302">
        <f t="shared" si="35"/>
        <v>0</v>
      </c>
      <c r="G197" s="302">
        <f t="shared" si="35"/>
        <v>0</v>
      </c>
      <c r="H197" s="302">
        <f t="shared" si="35"/>
        <v>0</v>
      </c>
      <c r="I197" s="302">
        <f t="shared" si="35"/>
        <v>0</v>
      </c>
      <c r="J197" s="302">
        <f t="shared" si="35"/>
        <v>0</v>
      </c>
      <c r="K197" s="302">
        <f t="shared" si="35"/>
        <v>0</v>
      </c>
      <c r="L197" s="302">
        <f t="shared" si="35"/>
        <v>0</v>
      </c>
      <c r="M197" s="302">
        <f t="shared" si="35"/>
        <v>0</v>
      </c>
      <c r="N197" s="302">
        <f t="shared" si="35"/>
        <v>0</v>
      </c>
      <c r="O197" s="302">
        <f t="shared" si="35"/>
        <v>0</v>
      </c>
      <c r="P197" s="302">
        <f t="shared" si="35"/>
        <v>0</v>
      </c>
      <c r="Q197" s="302">
        <f t="shared" si="35"/>
        <v>0</v>
      </c>
      <c r="R197" s="302">
        <f t="shared" si="35"/>
        <v>0</v>
      </c>
      <c r="S197" s="302">
        <f t="shared" si="35"/>
        <v>0</v>
      </c>
      <c r="T197" s="302">
        <f t="shared" si="35"/>
        <v>0</v>
      </c>
      <c r="U197" s="302">
        <f t="shared" si="35"/>
        <v>0</v>
      </c>
      <c r="V197" s="302">
        <f t="shared" si="35"/>
        <v>0</v>
      </c>
      <c r="W197" s="302">
        <f t="shared" si="35"/>
        <v>0</v>
      </c>
      <c r="X197" s="302">
        <f t="shared" si="35"/>
        <v>0</v>
      </c>
      <c r="Y197" s="302">
        <f t="shared" si="35"/>
        <v>0</v>
      </c>
      <c r="DA197" s="72"/>
    </row>
    <row r="198" spans="1:105" ht="12" customHeight="1" x14ac:dyDescent="0.25">
      <c r="A198" s="62" t="s">
        <v>525</v>
      </c>
      <c r="B198" s="302">
        <f t="shared" ref="B198:Y198" si="36">IF(B$96=0,0,B$96/B$72)</f>
        <v>0</v>
      </c>
      <c r="C198" s="302">
        <f t="shared" si="36"/>
        <v>0</v>
      </c>
      <c r="D198" s="302">
        <f t="shared" si="36"/>
        <v>0</v>
      </c>
      <c r="E198" s="302">
        <f t="shared" si="36"/>
        <v>0</v>
      </c>
      <c r="F198" s="302">
        <f t="shared" si="36"/>
        <v>0</v>
      </c>
      <c r="G198" s="302">
        <f t="shared" si="36"/>
        <v>0</v>
      </c>
      <c r="H198" s="302">
        <f t="shared" si="36"/>
        <v>0</v>
      </c>
      <c r="I198" s="302">
        <f t="shared" si="36"/>
        <v>0</v>
      </c>
      <c r="J198" s="302">
        <f t="shared" si="36"/>
        <v>0</v>
      </c>
      <c r="K198" s="302">
        <f t="shared" si="36"/>
        <v>0</v>
      </c>
      <c r="L198" s="302">
        <f t="shared" si="36"/>
        <v>0</v>
      </c>
      <c r="M198" s="302">
        <f t="shared" si="36"/>
        <v>0</v>
      </c>
      <c r="N198" s="302">
        <f t="shared" si="36"/>
        <v>0</v>
      </c>
      <c r="O198" s="302">
        <f t="shared" si="36"/>
        <v>0</v>
      </c>
      <c r="P198" s="302">
        <f t="shared" si="36"/>
        <v>0</v>
      </c>
      <c r="Q198" s="302">
        <f t="shared" si="36"/>
        <v>0</v>
      </c>
      <c r="R198" s="302">
        <f t="shared" si="36"/>
        <v>0</v>
      </c>
      <c r="S198" s="302">
        <f t="shared" si="36"/>
        <v>0</v>
      </c>
      <c r="T198" s="302">
        <f t="shared" si="36"/>
        <v>0</v>
      </c>
      <c r="U198" s="302">
        <f t="shared" si="36"/>
        <v>0</v>
      </c>
      <c r="V198" s="302">
        <f t="shared" si="36"/>
        <v>0</v>
      </c>
      <c r="W198" s="302">
        <f t="shared" si="36"/>
        <v>0</v>
      </c>
      <c r="X198" s="302">
        <f t="shared" si="36"/>
        <v>0</v>
      </c>
      <c r="Y198" s="302">
        <f t="shared" si="36"/>
        <v>0</v>
      </c>
      <c r="DA198" s="72"/>
    </row>
    <row r="199" spans="1:105" ht="12" customHeight="1" x14ac:dyDescent="0.25">
      <c r="A199" s="174" t="s">
        <v>527</v>
      </c>
      <c r="B199" s="301">
        <f t="shared" ref="B199:Y199" si="37">IF(B$97=0,0,B$97/B$72)</f>
        <v>0</v>
      </c>
      <c r="C199" s="301">
        <f t="shared" si="37"/>
        <v>0</v>
      </c>
      <c r="D199" s="301">
        <f t="shared" si="37"/>
        <v>0</v>
      </c>
      <c r="E199" s="301">
        <f t="shared" si="37"/>
        <v>0</v>
      </c>
      <c r="F199" s="301">
        <f t="shared" si="37"/>
        <v>0</v>
      </c>
      <c r="G199" s="301">
        <f t="shared" si="37"/>
        <v>0</v>
      </c>
      <c r="H199" s="301">
        <f t="shared" si="37"/>
        <v>0</v>
      </c>
      <c r="I199" s="301">
        <f t="shared" si="37"/>
        <v>0</v>
      </c>
      <c r="J199" s="301">
        <f t="shared" si="37"/>
        <v>0</v>
      </c>
      <c r="K199" s="301">
        <f t="shared" si="37"/>
        <v>0</v>
      </c>
      <c r="L199" s="301">
        <f t="shared" si="37"/>
        <v>0</v>
      </c>
      <c r="M199" s="301">
        <f t="shared" si="37"/>
        <v>0</v>
      </c>
      <c r="N199" s="301">
        <f t="shared" si="37"/>
        <v>0</v>
      </c>
      <c r="O199" s="301">
        <f t="shared" si="37"/>
        <v>0</v>
      </c>
      <c r="P199" s="301">
        <f t="shared" si="37"/>
        <v>0</v>
      </c>
      <c r="Q199" s="301">
        <f t="shared" si="37"/>
        <v>0</v>
      </c>
      <c r="R199" s="301">
        <f t="shared" si="37"/>
        <v>0</v>
      </c>
      <c r="S199" s="301">
        <f t="shared" si="37"/>
        <v>0</v>
      </c>
      <c r="T199" s="301">
        <f t="shared" si="37"/>
        <v>0</v>
      </c>
      <c r="U199" s="301">
        <f t="shared" si="37"/>
        <v>0</v>
      </c>
      <c r="V199" s="301">
        <f t="shared" si="37"/>
        <v>0</v>
      </c>
      <c r="W199" s="301">
        <f t="shared" si="37"/>
        <v>0</v>
      </c>
      <c r="X199" s="301">
        <f t="shared" si="37"/>
        <v>0</v>
      </c>
      <c r="Y199" s="301">
        <f t="shared" si="37"/>
        <v>0</v>
      </c>
      <c r="DA199" s="178"/>
    </row>
    <row r="200" spans="1:105" ht="12" customHeight="1" x14ac:dyDescent="0.25">
      <c r="A200" s="62" t="s">
        <v>528</v>
      </c>
      <c r="B200" s="302">
        <f t="shared" ref="B200:Y200" si="38">IF(B$98=0,0,B$98/B$72)</f>
        <v>0</v>
      </c>
      <c r="C200" s="302">
        <f t="shared" si="38"/>
        <v>0</v>
      </c>
      <c r="D200" s="302">
        <f t="shared" si="38"/>
        <v>0</v>
      </c>
      <c r="E200" s="302">
        <f t="shared" si="38"/>
        <v>0</v>
      </c>
      <c r="F200" s="302">
        <f t="shared" si="38"/>
        <v>0</v>
      </c>
      <c r="G200" s="302">
        <f t="shared" si="38"/>
        <v>0</v>
      </c>
      <c r="H200" s="302">
        <f t="shared" si="38"/>
        <v>0</v>
      </c>
      <c r="I200" s="302">
        <f t="shared" si="38"/>
        <v>0</v>
      </c>
      <c r="J200" s="302">
        <f t="shared" si="38"/>
        <v>0</v>
      </c>
      <c r="K200" s="302">
        <f t="shared" si="38"/>
        <v>0</v>
      </c>
      <c r="L200" s="302">
        <f t="shared" si="38"/>
        <v>0</v>
      </c>
      <c r="M200" s="302">
        <f t="shared" si="38"/>
        <v>0</v>
      </c>
      <c r="N200" s="302">
        <f t="shared" si="38"/>
        <v>0</v>
      </c>
      <c r="O200" s="302">
        <f t="shared" si="38"/>
        <v>0</v>
      </c>
      <c r="P200" s="302">
        <f t="shared" si="38"/>
        <v>0</v>
      </c>
      <c r="Q200" s="302">
        <f t="shared" si="38"/>
        <v>0</v>
      </c>
      <c r="R200" s="302">
        <f t="shared" si="38"/>
        <v>0</v>
      </c>
      <c r="S200" s="302">
        <f t="shared" si="38"/>
        <v>0</v>
      </c>
      <c r="T200" s="302">
        <f t="shared" si="38"/>
        <v>0</v>
      </c>
      <c r="U200" s="302">
        <f t="shared" si="38"/>
        <v>0</v>
      </c>
      <c r="V200" s="302">
        <f t="shared" si="38"/>
        <v>0</v>
      </c>
      <c r="W200" s="302">
        <f t="shared" si="38"/>
        <v>0</v>
      </c>
      <c r="X200" s="302">
        <f t="shared" si="38"/>
        <v>0</v>
      </c>
      <c r="Y200" s="302">
        <f t="shared" si="38"/>
        <v>0</v>
      </c>
      <c r="DA200" s="72"/>
    </row>
    <row r="201" spans="1:105" ht="12" customHeight="1" x14ac:dyDescent="0.25">
      <c r="A201" s="62" t="s">
        <v>533</v>
      </c>
      <c r="B201" s="302">
        <f t="shared" ref="B201:Y201" si="39">IF(B$102=0,0,B$102/B$72)</f>
        <v>0</v>
      </c>
      <c r="C201" s="302">
        <f t="shared" si="39"/>
        <v>0</v>
      </c>
      <c r="D201" s="302">
        <f t="shared" si="39"/>
        <v>0</v>
      </c>
      <c r="E201" s="302">
        <f t="shared" si="39"/>
        <v>0</v>
      </c>
      <c r="F201" s="302">
        <f t="shared" si="39"/>
        <v>0</v>
      </c>
      <c r="G201" s="302">
        <f t="shared" si="39"/>
        <v>0</v>
      </c>
      <c r="H201" s="302">
        <f t="shared" si="39"/>
        <v>0</v>
      </c>
      <c r="I201" s="302">
        <f t="shared" si="39"/>
        <v>0</v>
      </c>
      <c r="J201" s="302">
        <f t="shared" si="39"/>
        <v>0</v>
      </c>
      <c r="K201" s="302">
        <f t="shared" si="39"/>
        <v>0</v>
      </c>
      <c r="L201" s="302">
        <f t="shared" si="39"/>
        <v>0</v>
      </c>
      <c r="M201" s="302">
        <f t="shared" si="39"/>
        <v>0</v>
      </c>
      <c r="N201" s="302">
        <f t="shared" si="39"/>
        <v>0</v>
      </c>
      <c r="O201" s="302">
        <f t="shared" si="39"/>
        <v>0</v>
      </c>
      <c r="P201" s="302">
        <f t="shared" si="39"/>
        <v>0</v>
      </c>
      <c r="Q201" s="302">
        <f t="shared" si="39"/>
        <v>0</v>
      </c>
      <c r="R201" s="302">
        <f t="shared" si="39"/>
        <v>0</v>
      </c>
      <c r="S201" s="302">
        <f t="shared" si="39"/>
        <v>0</v>
      </c>
      <c r="T201" s="302">
        <f t="shared" si="39"/>
        <v>0</v>
      </c>
      <c r="U201" s="302">
        <f t="shared" si="39"/>
        <v>0</v>
      </c>
      <c r="V201" s="302">
        <f t="shared" si="39"/>
        <v>0</v>
      </c>
      <c r="W201" s="302">
        <f t="shared" si="39"/>
        <v>0</v>
      </c>
      <c r="X201" s="302">
        <f t="shared" si="39"/>
        <v>0</v>
      </c>
      <c r="Y201" s="302">
        <f t="shared" si="39"/>
        <v>0</v>
      </c>
      <c r="DA201" s="72"/>
    </row>
    <row r="202" spans="1:105" ht="12" customHeight="1" x14ac:dyDescent="0.25">
      <c r="A202" s="63" t="s">
        <v>545</v>
      </c>
      <c r="B202" s="303">
        <f t="shared" ref="B202:Y202" si="40">IF(B$113=0,0,B$113/B$72)</f>
        <v>0</v>
      </c>
      <c r="C202" s="303">
        <f t="shared" si="40"/>
        <v>0</v>
      </c>
      <c r="D202" s="303">
        <f t="shared" si="40"/>
        <v>0</v>
      </c>
      <c r="E202" s="303">
        <f t="shared" si="40"/>
        <v>0</v>
      </c>
      <c r="F202" s="303">
        <f t="shared" si="40"/>
        <v>0</v>
      </c>
      <c r="G202" s="303">
        <f t="shared" si="40"/>
        <v>0</v>
      </c>
      <c r="H202" s="303">
        <f t="shared" si="40"/>
        <v>0</v>
      </c>
      <c r="I202" s="303">
        <f t="shared" si="40"/>
        <v>0</v>
      </c>
      <c r="J202" s="303">
        <f t="shared" si="40"/>
        <v>0</v>
      </c>
      <c r="K202" s="303">
        <f t="shared" si="40"/>
        <v>0</v>
      </c>
      <c r="L202" s="303">
        <f t="shared" si="40"/>
        <v>0</v>
      </c>
      <c r="M202" s="303">
        <f t="shared" si="40"/>
        <v>0</v>
      </c>
      <c r="N202" s="303">
        <f t="shared" si="40"/>
        <v>0</v>
      </c>
      <c r="O202" s="303">
        <f t="shared" si="40"/>
        <v>0</v>
      </c>
      <c r="P202" s="303">
        <f t="shared" si="40"/>
        <v>0</v>
      </c>
      <c r="Q202" s="303">
        <f t="shared" si="40"/>
        <v>0</v>
      </c>
      <c r="R202" s="303">
        <f t="shared" si="40"/>
        <v>0</v>
      </c>
      <c r="S202" s="303">
        <f t="shared" si="40"/>
        <v>0</v>
      </c>
      <c r="T202" s="303">
        <f t="shared" si="40"/>
        <v>0</v>
      </c>
      <c r="U202" s="303">
        <f t="shared" si="40"/>
        <v>0</v>
      </c>
      <c r="V202" s="303">
        <f t="shared" si="40"/>
        <v>0</v>
      </c>
      <c r="W202" s="303">
        <f t="shared" si="40"/>
        <v>0</v>
      </c>
      <c r="X202" s="303">
        <f t="shared" si="40"/>
        <v>0</v>
      </c>
      <c r="Y202" s="303">
        <f t="shared" si="40"/>
        <v>0</v>
      </c>
      <c r="DA202" s="74"/>
    </row>
    <row r="203" spans="1:105" ht="12" customHeight="1" x14ac:dyDescent="0.25">
      <c r="A203" s="130"/>
      <c r="B203" s="172"/>
      <c r="C203" s="172"/>
      <c r="D203" s="172"/>
      <c r="E203" s="172"/>
      <c r="F203" s="172"/>
      <c r="G203" s="172"/>
      <c r="H203" s="172"/>
      <c r="I203" s="172"/>
      <c r="J203" s="172"/>
      <c r="K203" s="172"/>
      <c r="L203" s="172"/>
      <c r="M203" s="172"/>
      <c r="N203" s="172"/>
      <c r="O203" s="172"/>
      <c r="P203" s="172"/>
      <c r="Q203" s="172"/>
      <c r="R203" s="172"/>
      <c r="S203" s="172"/>
      <c r="T203" s="172"/>
      <c r="U203" s="172"/>
      <c r="V203" s="172"/>
      <c r="W203" s="172"/>
      <c r="X203" s="172"/>
      <c r="Y203" s="172"/>
    </row>
    <row r="204" spans="1:105" ht="12" customHeight="1" x14ac:dyDescent="0.25">
      <c r="A204" s="35" t="s">
        <v>47</v>
      </c>
      <c r="B204" s="232">
        <f t="shared" ref="B204:Y204" si="41">SUM(B$205:B$210,B$214:B$215,B$217:B$219)</f>
        <v>0.99999999999999989</v>
      </c>
      <c r="C204" s="232">
        <f t="shared" si="41"/>
        <v>1</v>
      </c>
      <c r="D204" s="232">
        <f t="shared" si="41"/>
        <v>1.0000000000000004</v>
      </c>
      <c r="E204" s="232">
        <f t="shared" si="41"/>
        <v>1.0000000000000004</v>
      </c>
      <c r="F204" s="232">
        <f t="shared" si="41"/>
        <v>0.99999999999999978</v>
      </c>
      <c r="G204" s="232">
        <f t="shared" si="41"/>
        <v>1</v>
      </c>
      <c r="H204" s="232">
        <f t="shared" si="41"/>
        <v>0.99999999999999989</v>
      </c>
      <c r="I204" s="232">
        <f t="shared" si="41"/>
        <v>1.0000000000000002</v>
      </c>
      <c r="J204" s="232">
        <f t="shared" si="41"/>
        <v>1</v>
      </c>
      <c r="K204" s="232">
        <f t="shared" si="41"/>
        <v>0.99999999999999978</v>
      </c>
      <c r="L204" s="232">
        <f t="shared" si="41"/>
        <v>0.99999999999999967</v>
      </c>
      <c r="M204" s="232">
        <f t="shared" si="41"/>
        <v>1.0000000000000002</v>
      </c>
      <c r="N204" s="232">
        <f t="shared" si="41"/>
        <v>0.99999999999999967</v>
      </c>
      <c r="O204" s="232">
        <f t="shared" si="41"/>
        <v>1.0000000000000002</v>
      </c>
      <c r="P204" s="232">
        <f t="shared" si="41"/>
        <v>1</v>
      </c>
      <c r="Q204" s="232">
        <f t="shared" si="41"/>
        <v>1.0000000000000002</v>
      </c>
      <c r="R204" s="232">
        <f t="shared" si="41"/>
        <v>1.0000000000000002</v>
      </c>
      <c r="S204" s="232">
        <f t="shared" si="41"/>
        <v>0.99999999999999978</v>
      </c>
      <c r="T204" s="232">
        <f t="shared" si="41"/>
        <v>1</v>
      </c>
      <c r="U204" s="232">
        <f t="shared" si="41"/>
        <v>1</v>
      </c>
      <c r="V204" s="232">
        <f t="shared" si="41"/>
        <v>1</v>
      </c>
      <c r="W204" s="232">
        <f t="shared" si="41"/>
        <v>0.99999999999999967</v>
      </c>
      <c r="X204" s="232">
        <f t="shared" si="41"/>
        <v>0.99999999999999989</v>
      </c>
      <c r="Y204" s="232">
        <f t="shared" si="41"/>
        <v>0.99999999999999978</v>
      </c>
      <c r="DA204" s="95"/>
    </row>
    <row r="205" spans="1:105" ht="12" customHeight="1" x14ac:dyDescent="0.25">
      <c r="A205" s="55" t="s">
        <v>91</v>
      </c>
      <c r="B205" s="299">
        <f t="shared" ref="B205:Y205" si="42">IF(B$116=0,0,B$116/B$115)</f>
        <v>1.4405366642552902E-3</v>
      </c>
      <c r="C205" s="299">
        <f t="shared" si="42"/>
        <v>1.4407365189175504E-3</v>
      </c>
      <c r="D205" s="299">
        <f t="shared" si="42"/>
        <v>1.4493799359415853E-3</v>
      </c>
      <c r="E205" s="299">
        <f t="shared" si="42"/>
        <v>1.4489684381398303E-3</v>
      </c>
      <c r="F205" s="299">
        <f t="shared" si="42"/>
        <v>1.4456509751502862E-3</v>
      </c>
      <c r="G205" s="299">
        <f t="shared" si="42"/>
        <v>1.4526420288138947E-3</v>
      </c>
      <c r="H205" s="299">
        <f t="shared" si="42"/>
        <v>1.4361106054333044E-3</v>
      </c>
      <c r="I205" s="299">
        <f t="shared" si="42"/>
        <v>1.4320709736681606E-3</v>
      </c>
      <c r="J205" s="299">
        <f t="shared" si="42"/>
        <v>1.4203003727133727E-3</v>
      </c>
      <c r="K205" s="299">
        <f t="shared" si="42"/>
        <v>1.4530908339264272E-3</v>
      </c>
      <c r="L205" s="299">
        <f t="shared" si="42"/>
        <v>1.36966399980729E-3</v>
      </c>
      <c r="M205" s="299">
        <f t="shared" si="42"/>
        <v>1.3604246671781804E-3</v>
      </c>
      <c r="N205" s="299">
        <f t="shared" si="42"/>
        <v>1.3549720790135122E-3</v>
      </c>
      <c r="O205" s="299">
        <f t="shared" si="42"/>
        <v>1.3512769471804096E-3</v>
      </c>
      <c r="P205" s="299">
        <f t="shared" si="42"/>
        <v>1.3236740610806518E-3</v>
      </c>
      <c r="Q205" s="299">
        <f t="shared" si="42"/>
        <v>1.3238020382999062E-3</v>
      </c>
      <c r="R205" s="299">
        <f t="shared" si="42"/>
        <v>1.326995759915748E-3</v>
      </c>
      <c r="S205" s="299">
        <f t="shared" si="42"/>
        <v>1.3009897271828231E-3</v>
      </c>
      <c r="T205" s="299">
        <f t="shared" si="42"/>
        <v>1.2819108837042704E-3</v>
      </c>
      <c r="U205" s="299">
        <f t="shared" si="42"/>
        <v>1.2707697115375283E-3</v>
      </c>
      <c r="V205" s="299">
        <f t="shared" si="42"/>
        <v>1.2625829357101497E-3</v>
      </c>
      <c r="W205" s="299">
        <f t="shared" si="42"/>
        <v>1.2497050135187354E-3</v>
      </c>
      <c r="X205" s="299">
        <f t="shared" si="42"/>
        <v>1.2428398927881222E-3</v>
      </c>
      <c r="Y205" s="299">
        <f t="shared" si="42"/>
        <v>1.2327081506730664E-3</v>
      </c>
      <c r="DA205" s="67"/>
    </row>
    <row r="206" spans="1:105" ht="12" customHeight="1" x14ac:dyDescent="0.25">
      <c r="A206" s="173" t="s">
        <v>92</v>
      </c>
      <c r="B206" s="233">
        <f t="shared" ref="B206:Y206" si="43">IF(B$117=0,0,B$117/B$115)</f>
        <v>1.8910368601111817E-4</v>
      </c>
      <c r="C206" s="233">
        <f t="shared" si="43"/>
        <v>1.8912992154835768E-4</v>
      </c>
      <c r="D206" s="233">
        <f t="shared" si="43"/>
        <v>1.9026456953027574E-4</v>
      </c>
      <c r="E206" s="233">
        <f t="shared" si="43"/>
        <v>1.902105509460716E-4</v>
      </c>
      <c r="F206" s="233">
        <f t="shared" si="43"/>
        <v>1.9077195691917647E-4</v>
      </c>
      <c r="G206" s="233">
        <f t="shared" si="43"/>
        <v>1.9169451499941777E-4</v>
      </c>
      <c r="H206" s="233">
        <f t="shared" si="43"/>
        <v>1.9093789716387793E-4</v>
      </c>
      <c r="I206" s="233">
        <f t="shared" si="43"/>
        <v>1.9040080845244103E-4</v>
      </c>
      <c r="J206" s="233">
        <f t="shared" si="43"/>
        <v>1.9065437764578864E-4</v>
      </c>
      <c r="K206" s="233">
        <f t="shared" si="43"/>
        <v>1.9505601345142475E-4</v>
      </c>
      <c r="L206" s="233">
        <f t="shared" si="43"/>
        <v>1.8598795247548068E-4</v>
      </c>
      <c r="M206" s="233">
        <f t="shared" si="43"/>
        <v>1.8473333487717208E-4</v>
      </c>
      <c r="N206" s="233">
        <f t="shared" si="43"/>
        <v>1.8643029178578826E-4</v>
      </c>
      <c r="O206" s="233">
        <f t="shared" si="43"/>
        <v>1.859498539972392E-4</v>
      </c>
      <c r="P206" s="233">
        <f t="shared" si="43"/>
        <v>1.8429162971764717E-4</v>
      </c>
      <c r="Q206" s="233">
        <f t="shared" si="43"/>
        <v>1.849136184408098E-4</v>
      </c>
      <c r="R206" s="233">
        <f t="shared" si="43"/>
        <v>1.8535972941752092E-4</v>
      </c>
      <c r="S206" s="233">
        <f t="shared" si="43"/>
        <v>1.8356092315636492E-4</v>
      </c>
      <c r="T206" s="233">
        <f t="shared" si="43"/>
        <v>1.8249525521996907E-4</v>
      </c>
      <c r="U206" s="233">
        <f t="shared" si="43"/>
        <v>1.823600626093931E-4</v>
      </c>
      <c r="V206" s="233">
        <f t="shared" si="43"/>
        <v>1.8248261528609267E-4</v>
      </c>
      <c r="W206" s="233">
        <f t="shared" si="43"/>
        <v>1.8177709048678708E-4</v>
      </c>
      <c r="X206" s="233">
        <f t="shared" si="43"/>
        <v>1.8181296644062859E-4</v>
      </c>
      <c r="Y206" s="233">
        <f t="shared" si="43"/>
        <v>1.8125422527625847E-4</v>
      </c>
      <c r="DA206" s="177"/>
    </row>
    <row r="207" spans="1:105" ht="12" customHeight="1" x14ac:dyDescent="0.25">
      <c r="A207" s="173" t="s">
        <v>93</v>
      </c>
      <c r="B207" s="233">
        <f t="shared" ref="B207:Y207" si="44">IF(B$118=0,0,B$118/B$115)</f>
        <v>2.546187112211757E-2</v>
      </c>
      <c r="C207" s="233">
        <f t="shared" si="44"/>
        <v>2.5465403606767124E-2</v>
      </c>
      <c r="D207" s="233">
        <f t="shared" si="44"/>
        <v>2.5618178316208128E-2</v>
      </c>
      <c r="E207" s="233">
        <f t="shared" si="44"/>
        <v>2.5610904982418504E-2</v>
      </c>
      <c r="F207" s="233">
        <f t="shared" si="44"/>
        <v>2.5552267936109221E-2</v>
      </c>
      <c r="G207" s="233">
        <f t="shared" si="44"/>
        <v>2.5675836680874666E-2</v>
      </c>
      <c r="H207" s="233">
        <f t="shared" si="44"/>
        <v>2.5383639347737446E-2</v>
      </c>
      <c r="I207" s="233">
        <f t="shared" si="44"/>
        <v>2.5312237775020056E-2</v>
      </c>
      <c r="J207" s="233">
        <f t="shared" si="44"/>
        <v>2.5104189252564968E-2</v>
      </c>
      <c r="K207" s="233">
        <f t="shared" si="44"/>
        <v>2.5683769431368141E-2</v>
      </c>
      <c r="L207" s="233">
        <f t="shared" si="44"/>
        <v>2.4209177807859618E-2</v>
      </c>
      <c r="M207" s="233">
        <f t="shared" si="44"/>
        <v>2.404587013059312E-2</v>
      </c>
      <c r="N207" s="233">
        <f t="shared" si="44"/>
        <v>2.3949494175314986E-2</v>
      </c>
      <c r="O207" s="233">
        <f t="shared" si="44"/>
        <v>2.3884181731107026E-2</v>
      </c>
      <c r="P207" s="233">
        <f t="shared" si="44"/>
        <v>2.3396293330964255E-2</v>
      </c>
      <c r="Q207" s="233">
        <f t="shared" si="44"/>
        <v>2.3398555362569604E-2</v>
      </c>
      <c r="R207" s="233">
        <f t="shared" si="44"/>
        <v>2.3455005246977478E-2</v>
      </c>
      <c r="S207" s="233">
        <f t="shared" si="44"/>
        <v>2.2995341657515385E-2</v>
      </c>
      <c r="T207" s="233">
        <f t="shared" si="44"/>
        <v>2.2658117992291227E-2</v>
      </c>
      <c r="U207" s="233">
        <f t="shared" si="44"/>
        <v>2.2461194792140989E-2</v>
      </c>
      <c r="V207" s="233">
        <f t="shared" si="44"/>
        <v>2.2316491338077817E-2</v>
      </c>
      <c r="W207" s="233">
        <f t="shared" si="44"/>
        <v>2.2088870616374105E-2</v>
      </c>
      <c r="X207" s="233">
        <f t="shared" si="44"/>
        <v>2.1967527769907215E-2</v>
      </c>
      <c r="Y207" s="233">
        <f t="shared" si="44"/>
        <v>2.178844651610972E-2</v>
      </c>
      <c r="DA207" s="177"/>
    </row>
    <row r="208" spans="1:105" ht="12" customHeight="1" x14ac:dyDescent="0.25">
      <c r="A208" s="173" t="s">
        <v>94</v>
      </c>
      <c r="B208" s="233">
        <f t="shared" ref="B208:Y208" si="45">IF(B$119=0,0,B$119/B$115)</f>
        <v>4.821646591640108E-4</v>
      </c>
      <c r="C208" s="233">
        <f t="shared" si="45"/>
        <v>4.8223155288320744E-4</v>
      </c>
      <c r="D208" s="233">
        <f t="shared" si="45"/>
        <v>4.8512460678930893E-4</v>
      </c>
      <c r="E208" s="233">
        <f t="shared" si="45"/>
        <v>4.849868736081599E-4</v>
      </c>
      <c r="F208" s="233">
        <f t="shared" si="45"/>
        <v>4.8641831117230593E-4</v>
      </c>
      <c r="G208" s="233">
        <f t="shared" si="45"/>
        <v>4.8877059161538746E-4</v>
      </c>
      <c r="H208" s="233">
        <f t="shared" si="45"/>
        <v>4.8684141514883752E-4</v>
      </c>
      <c r="I208" s="233">
        <f t="shared" si="45"/>
        <v>4.854719802057471E-4</v>
      </c>
      <c r="J208" s="233">
        <f t="shared" si="45"/>
        <v>4.8611851495218117E-4</v>
      </c>
      <c r="K208" s="233">
        <f t="shared" si="45"/>
        <v>4.9734152848912409E-4</v>
      </c>
      <c r="L208" s="233">
        <f t="shared" si="45"/>
        <v>4.7422035818318176E-4</v>
      </c>
      <c r="M208" s="233">
        <f t="shared" si="45"/>
        <v>4.7102141331103347E-4</v>
      </c>
      <c r="N208" s="233">
        <f t="shared" si="45"/>
        <v>4.7541972983583579E-4</v>
      </c>
      <c r="O208" s="233">
        <f t="shared" si="45"/>
        <v>4.7412321708475345E-4</v>
      </c>
      <c r="P208" s="233">
        <f t="shared" si="45"/>
        <v>4.7078915778620223E-4</v>
      </c>
      <c r="Q208" s="233">
        <f t="shared" si="45"/>
        <v>4.7148108897811252E-4</v>
      </c>
      <c r="R208" s="233">
        <f t="shared" si="45"/>
        <v>4.7261855462763235E-4</v>
      </c>
      <c r="S208" s="233">
        <f t="shared" si="45"/>
        <v>4.6891072782014677E-4</v>
      </c>
      <c r="T208" s="233">
        <f t="shared" si="45"/>
        <v>4.6695986308828387E-4</v>
      </c>
      <c r="U208" s="233">
        <f t="shared" si="45"/>
        <v>4.6729604039736603E-4</v>
      </c>
      <c r="V208" s="233">
        <f t="shared" si="45"/>
        <v>4.6821516421976394E-4</v>
      </c>
      <c r="W208" s="233">
        <f t="shared" si="45"/>
        <v>4.6694011236280645E-4</v>
      </c>
      <c r="X208" s="233">
        <f t="shared" si="45"/>
        <v>4.6750824685720346E-4</v>
      </c>
      <c r="Y208" s="233">
        <f t="shared" si="45"/>
        <v>4.6649398771825246E-4</v>
      </c>
      <c r="DA208" s="177"/>
    </row>
    <row r="209" spans="1:105" ht="12" customHeight="1" x14ac:dyDescent="0.25">
      <c r="A209" s="56" t="s">
        <v>95</v>
      </c>
      <c r="B209" s="300">
        <f t="shared" ref="B209:Y209" si="46">IF(B$120=0,0,B$120/B$115)</f>
        <v>3.9978857819102653E-3</v>
      </c>
      <c r="C209" s="300">
        <f t="shared" si="46"/>
        <v>4.0483522830581532E-3</v>
      </c>
      <c r="D209" s="300">
        <f t="shared" si="46"/>
        <v>4.0740523452145183E-3</v>
      </c>
      <c r="E209" s="300">
        <f t="shared" si="46"/>
        <v>3.9504644679804147E-3</v>
      </c>
      <c r="F209" s="300">
        <f t="shared" si="46"/>
        <v>4.0004550354739484E-3</v>
      </c>
      <c r="G209" s="300">
        <f t="shared" si="46"/>
        <v>3.9706586243750423E-3</v>
      </c>
      <c r="H209" s="300">
        <f t="shared" si="46"/>
        <v>3.9589354911679225E-3</v>
      </c>
      <c r="I209" s="300">
        <f t="shared" si="46"/>
        <v>3.9620057785055059E-3</v>
      </c>
      <c r="J209" s="300">
        <f t="shared" si="46"/>
        <v>3.9833291095423612E-3</v>
      </c>
      <c r="K209" s="300">
        <f t="shared" si="46"/>
        <v>3.9120101035932985E-3</v>
      </c>
      <c r="L209" s="300">
        <f t="shared" si="46"/>
        <v>4.1266664589508905E-3</v>
      </c>
      <c r="M209" s="300">
        <f t="shared" si="46"/>
        <v>4.1504231096017698E-3</v>
      </c>
      <c r="N209" s="300">
        <f t="shared" si="46"/>
        <v>4.2330457025720374E-3</v>
      </c>
      <c r="O209" s="300">
        <f t="shared" si="46"/>
        <v>4.3090612780593484E-3</v>
      </c>
      <c r="P209" s="300">
        <f t="shared" si="46"/>
        <v>4.5448527899406583E-3</v>
      </c>
      <c r="Q209" s="300">
        <f t="shared" si="46"/>
        <v>4.7461203226272083E-3</v>
      </c>
      <c r="R209" s="300">
        <f t="shared" si="46"/>
        <v>4.9857760293124023E-3</v>
      </c>
      <c r="S209" s="300">
        <f t="shared" si="46"/>
        <v>5.1279596525089744E-3</v>
      </c>
      <c r="T209" s="300">
        <f t="shared" si="46"/>
        <v>4.9991902378242106E-3</v>
      </c>
      <c r="U209" s="300">
        <f t="shared" si="46"/>
        <v>5.1115901574637591E-3</v>
      </c>
      <c r="V209" s="300">
        <f t="shared" si="46"/>
        <v>5.1356018447026794E-3</v>
      </c>
      <c r="W209" s="300">
        <f t="shared" si="46"/>
        <v>4.6288687143922506E-3</v>
      </c>
      <c r="X209" s="300">
        <f t="shared" si="46"/>
        <v>4.2341412029454576E-3</v>
      </c>
      <c r="Y209" s="300">
        <f t="shared" si="46"/>
        <v>4.2502587931813746E-3</v>
      </c>
      <c r="DA209" s="68"/>
    </row>
    <row r="210" spans="1:105" ht="12" customHeight="1" x14ac:dyDescent="0.25">
      <c r="A210" s="174" t="s">
        <v>602</v>
      </c>
      <c r="B210" s="301">
        <f t="shared" ref="B210:Y210" si="47">IF(B$126=0,0,B$126/B$115)</f>
        <v>0.39997607036226174</v>
      </c>
      <c r="C210" s="301">
        <f t="shared" si="47"/>
        <v>0.3996233804439584</v>
      </c>
      <c r="D210" s="301">
        <f t="shared" si="47"/>
        <v>0.39926532998109837</v>
      </c>
      <c r="E210" s="301">
        <f t="shared" si="47"/>
        <v>0.39271903814251258</v>
      </c>
      <c r="F210" s="301">
        <f t="shared" si="47"/>
        <v>0.39825725923387539</v>
      </c>
      <c r="G210" s="301">
        <f t="shared" si="47"/>
        <v>0.39609638507850436</v>
      </c>
      <c r="H210" s="301">
        <f t="shared" si="47"/>
        <v>0.39576027088495158</v>
      </c>
      <c r="I210" s="301">
        <f t="shared" si="47"/>
        <v>0.39638612877825213</v>
      </c>
      <c r="J210" s="301">
        <f t="shared" si="47"/>
        <v>0.39788934312118013</v>
      </c>
      <c r="K210" s="301">
        <f t="shared" si="47"/>
        <v>0.39525695154634383</v>
      </c>
      <c r="L210" s="301">
        <f t="shared" si="47"/>
        <v>0.40297459599480789</v>
      </c>
      <c r="M210" s="301">
        <f t="shared" si="47"/>
        <v>0.40469517106691527</v>
      </c>
      <c r="N210" s="301">
        <f t="shared" si="47"/>
        <v>0.4031502476992499</v>
      </c>
      <c r="O210" s="301">
        <f t="shared" si="47"/>
        <v>0.40366405412960704</v>
      </c>
      <c r="P210" s="301">
        <f t="shared" si="47"/>
        <v>0.40523750202986675</v>
      </c>
      <c r="Q210" s="301">
        <f t="shared" si="47"/>
        <v>0.40533517017211007</v>
      </c>
      <c r="R210" s="301">
        <f t="shared" si="47"/>
        <v>0.40467369886605126</v>
      </c>
      <c r="S210" s="301">
        <f t="shared" si="47"/>
        <v>0.4062882382304</v>
      </c>
      <c r="T210" s="301">
        <f t="shared" si="47"/>
        <v>0.40735132177920047</v>
      </c>
      <c r="U210" s="301">
        <f t="shared" si="47"/>
        <v>0.4073492632609278</v>
      </c>
      <c r="V210" s="301">
        <f t="shared" si="47"/>
        <v>0.40717153350233176</v>
      </c>
      <c r="W210" s="301">
        <f t="shared" si="47"/>
        <v>0.40799121311044562</v>
      </c>
      <c r="X210" s="301">
        <f t="shared" si="47"/>
        <v>0.40815391829369047</v>
      </c>
      <c r="Y210" s="301">
        <f t="shared" si="47"/>
        <v>0.40922781460060259</v>
      </c>
      <c r="DA210" s="178"/>
    </row>
    <row r="211" spans="1:105" ht="12" customHeight="1" x14ac:dyDescent="0.25">
      <c r="A211" s="62" t="s">
        <v>604</v>
      </c>
      <c r="B211" s="302">
        <f t="shared" ref="B211:Y211" si="48">IF(B$127=0,0,B$127/B$115)</f>
        <v>0.14342669779819742</v>
      </c>
      <c r="C211" s="302">
        <f t="shared" si="48"/>
        <v>0.13882022146156989</v>
      </c>
      <c r="D211" s="302">
        <f t="shared" si="48"/>
        <v>0.14469289085702894</v>
      </c>
      <c r="E211" s="302">
        <f t="shared" si="48"/>
        <v>0.14839423799139606</v>
      </c>
      <c r="F211" s="302">
        <f t="shared" si="48"/>
        <v>0.16143303410797682</v>
      </c>
      <c r="G211" s="302">
        <f t="shared" si="48"/>
        <v>0.16915167726676494</v>
      </c>
      <c r="H211" s="302">
        <f t="shared" si="48"/>
        <v>0.161456451505612</v>
      </c>
      <c r="I211" s="302">
        <f t="shared" si="48"/>
        <v>0.15747917633347933</v>
      </c>
      <c r="J211" s="302">
        <f t="shared" si="48"/>
        <v>0.16074349126726192</v>
      </c>
      <c r="K211" s="302">
        <f t="shared" si="48"/>
        <v>0.21521667648667245</v>
      </c>
      <c r="L211" s="302">
        <f t="shared" si="48"/>
        <v>0.13033008413492858</v>
      </c>
      <c r="M211" s="302">
        <f t="shared" si="48"/>
        <v>0.11882034986779152</v>
      </c>
      <c r="N211" s="302">
        <f t="shared" si="48"/>
        <v>0.13143240546478263</v>
      </c>
      <c r="O211" s="302">
        <f t="shared" si="48"/>
        <v>0.12934937791686271</v>
      </c>
      <c r="P211" s="302">
        <f t="shared" si="48"/>
        <v>0.11731084181858131</v>
      </c>
      <c r="Q211" s="302">
        <f t="shared" si="48"/>
        <v>0.12113629587637832</v>
      </c>
      <c r="R211" s="302">
        <f t="shared" si="48"/>
        <v>0.12674002871401507</v>
      </c>
      <c r="S211" s="302">
        <f t="shared" si="48"/>
        <v>0.11693492351297531</v>
      </c>
      <c r="T211" s="302">
        <f t="shared" si="48"/>
        <v>0.11266027567033299</v>
      </c>
      <c r="U211" s="302">
        <f t="shared" si="48"/>
        <v>0.11765272049837767</v>
      </c>
      <c r="V211" s="302">
        <f t="shared" si="48"/>
        <v>0.11877253121244852</v>
      </c>
      <c r="W211" s="302">
        <f t="shared" si="48"/>
        <v>0.11740644603301098</v>
      </c>
      <c r="X211" s="302">
        <f t="shared" si="48"/>
        <v>0.11920180434418305</v>
      </c>
      <c r="Y211" s="302">
        <f t="shared" si="48"/>
        <v>0.1083568017373177</v>
      </c>
      <c r="DA211" s="72"/>
    </row>
    <row r="212" spans="1:105" ht="12" customHeight="1" x14ac:dyDescent="0.25">
      <c r="A212" s="62" t="s">
        <v>611</v>
      </c>
      <c r="B212" s="302">
        <f t="shared" ref="B212:Y212" si="49">IF(B$133=0,0,B$133/B$115)</f>
        <v>0.25654937256406435</v>
      </c>
      <c r="C212" s="302">
        <f t="shared" si="49"/>
        <v>0.26080315898238854</v>
      </c>
      <c r="D212" s="302">
        <f t="shared" si="49"/>
        <v>0.25457243912406946</v>
      </c>
      <c r="E212" s="302">
        <f t="shared" si="49"/>
        <v>0.24432480015111643</v>
      </c>
      <c r="F212" s="302">
        <f t="shared" si="49"/>
        <v>0.23682422512589851</v>
      </c>
      <c r="G212" s="302">
        <f t="shared" si="49"/>
        <v>0.22694470781173942</v>
      </c>
      <c r="H212" s="302">
        <f t="shared" si="49"/>
        <v>0.23430381937933956</v>
      </c>
      <c r="I212" s="302">
        <f t="shared" si="49"/>
        <v>0.23890695244477278</v>
      </c>
      <c r="J212" s="302">
        <f t="shared" si="49"/>
        <v>0.23714585185391826</v>
      </c>
      <c r="K212" s="302">
        <f t="shared" si="49"/>
        <v>0.18004027505967149</v>
      </c>
      <c r="L212" s="302">
        <f t="shared" si="49"/>
        <v>0.27264451185987937</v>
      </c>
      <c r="M212" s="302">
        <f t="shared" si="49"/>
        <v>0.28587482119912372</v>
      </c>
      <c r="N212" s="302">
        <f t="shared" si="49"/>
        <v>0.27171784223446721</v>
      </c>
      <c r="O212" s="302">
        <f t="shared" si="49"/>
        <v>0.2743146762127443</v>
      </c>
      <c r="P212" s="302">
        <f t="shared" si="49"/>
        <v>0.28792666021128543</v>
      </c>
      <c r="Q212" s="302">
        <f t="shared" si="49"/>
        <v>0.28419887429573171</v>
      </c>
      <c r="R212" s="302">
        <f t="shared" si="49"/>
        <v>0.27793367015203618</v>
      </c>
      <c r="S212" s="302">
        <f t="shared" si="49"/>
        <v>0.28935331471742476</v>
      </c>
      <c r="T212" s="302">
        <f t="shared" si="49"/>
        <v>0.29469104610886748</v>
      </c>
      <c r="U212" s="302">
        <f t="shared" si="49"/>
        <v>0.28969654276255014</v>
      </c>
      <c r="V212" s="302">
        <f t="shared" si="49"/>
        <v>0.28839900228988335</v>
      </c>
      <c r="W212" s="302">
        <f t="shared" si="49"/>
        <v>0.29058476707743464</v>
      </c>
      <c r="X212" s="302">
        <f t="shared" si="49"/>
        <v>0.28895211394950743</v>
      </c>
      <c r="Y212" s="302">
        <f t="shared" si="49"/>
        <v>0.30087101286328494</v>
      </c>
      <c r="DA212" s="72"/>
    </row>
    <row r="213" spans="1:105" ht="12" customHeight="1" x14ac:dyDescent="0.25">
      <c r="A213" s="174" t="s">
        <v>613</v>
      </c>
      <c r="B213" s="301">
        <f t="shared" ref="B213:Y213" si="50">IF(B$134=0,0,B$134/B$115)</f>
        <v>0.2771261341405839</v>
      </c>
      <c r="C213" s="301">
        <f t="shared" si="50"/>
        <v>0.27708492783308053</v>
      </c>
      <c r="D213" s="301">
        <f t="shared" si="50"/>
        <v>0.27581097291062606</v>
      </c>
      <c r="E213" s="301">
        <f t="shared" si="50"/>
        <v>0.27056100635111863</v>
      </c>
      <c r="F213" s="301">
        <f t="shared" si="50"/>
        <v>0.27454844557489588</v>
      </c>
      <c r="G213" s="301">
        <f t="shared" si="50"/>
        <v>0.27257967048148124</v>
      </c>
      <c r="H213" s="301">
        <f t="shared" si="50"/>
        <v>0.27251975106955012</v>
      </c>
      <c r="I213" s="301">
        <f t="shared" si="50"/>
        <v>0.27323307372351863</v>
      </c>
      <c r="J213" s="301">
        <f t="shared" si="50"/>
        <v>0.27695169745113052</v>
      </c>
      <c r="K213" s="301">
        <f t="shared" si="50"/>
        <v>0.27341916304002722</v>
      </c>
      <c r="L213" s="301">
        <f t="shared" si="50"/>
        <v>0.27620355015548043</v>
      </c>
      <c r="M213" s="301">
        <f t="shared" si="50"/>
        <v>0.27649572708120307</v>
      </c>
      <c r="N213" s="301">
        <f t="shared" si="50"/>
        <v>0.27603384258322938</v>
      </c>
      <c r="O213" s="301">
        <f t="shared" si="50"/>
        <v>0.27579124764169022</v>
      </c>
      <c r="P213" s="301">
        <f t="shared" si="50"/>
        <v>0.27686625829738881</v>
      </c>
      <c r="Q213" s="301">
        <f t="shared" si="50"/>
        <v>0.27693298709954139</v>
      </c>
      <c r="R213" s="301">
        <f t="shared" si="50"/>
        <v>0.27648105684984281</v>
      </c>
      <c r="S213" s="301">
        <f t="shared" si="50"/>
        <v>0.27758414200470138</v>
      </c>
      <c r="T213" s="301">
        <f t="shared" si="50"/>
        <v>0.27831046166401113</v>
      </c>
      <c r="U213" s="301">
        <f t="shared" si="50"/>
        <v>0.27830905524370475</v>
      </c>
      <c r="V213" s="301">
        <f t="shared" si="50"/>
        <v>0.27818762676533326</v>
      </c>
      <c r="W213" s="301">
        <f t="shared" si="50"/>
        <v>0.27874764804906016</v>
      </c>
      <c r="X213" s="301">
        <f t="shared" si="50"/>
        <v>0.27885881144105862</v>
      </c>
      <c r="Y213" s="301">
        <f t="shared" si="50"/>
        <v>0.27959251859008816</v>
      </c>
      <c r="DA213" s="178"/>
    </row>
    <row r="214" spans="1:105" ht="12" customHeight="1" x14ac:dyDescent="0.25">
      <c r="A214" s="62" t="s">
        <v>615</v>
      </c>
      <c r="B214" s="302">
        <f t="shared" ref="B214:Y214" si="51">IF(B$135=0,0,B$135/B$115)</f>
        <v>8.7123233672156519E-2</v>
      </c>
      <c r="C214" s="302">
        <f t="shared" si="51"/>
        <v>8.3408576383794938E-2</v>
      </c>
      <c r="D214" s="302">
        <f t="shared" si="51"/>
        <v>8.9842388533861686E-2</v>
      </c>
      <c r="E214" s="302">
        <f t="shared" si="51"/>
        <v>9.3714153378418541E-2</v>
      </c>
      <c r="F214" s="302">
        <f t="shared" si="51"/>
        <v>0.1026255348329678</v>
      </c>
      <c r="G214" s="302">
        <f t="shared" si="51"/>
        <v>0.10889542490065676</v>
      </c>
      <c r="H214" s="302">
        <f t="shared" si="51"/>
        <v>0.10324220256398588</v>
      </c>
      <c r="I214" s="302">
        <f t="shared" si="51"/>
        <v>9.985377259688076E-2</v>
      </c>
      <c r="J214" s="302">
        <f t="shared" si="51"/>
        <v>9.3883953998907838E-2</v>
      </c>
      <c r="K214" s="302">
        <f t="shared" si="51"/>
        <v>0.13329812704980537</v>
      </c>
      <c r="L214" s="302">
        <f t="shared" si="51"/>
        <v>8.691198157551451E-2</v>
      </c>
      <c r="M214" s="302">
        <f t="shared" si="51"/>
        <v>8.1180407816889247E-2</v>
      </c>
      <c r="N214" s="302">
        <f t="shared" si="51"/>
        <v>8.8343644618501915E-2</v>
      </c>
      <c r="O214" s="302">
        <f t="shared" si="51"/>
        <v>8.8374047558651733E-2</v>
      </c>
      <c r="P214" s="302">
        <f t="shared" si="51"/>
        <v>8.0149082129209404E-2</v>
      </c>
      <c r="Q214" s="302">
        <f t="shared" si="51"/>
        <v>8.2762707832569865E-2</v>
      </c>
      <c r="R214" s="302">
        <f t="shared" si="51"/>
        <v>8.6591288690667054E-2</v>
      </c>
      <c r="S214" s="302">
        <f t="shared" si="51"/>
        <v>7.989224732449049E-2</v>
      </c>
      <c r="T214" s="302">
        <f t="shared" si="51"/>
        <v>7.6971723562984901E-2</v>
      </c>
      <c r="U214" s="302">
        <f t="shared" si="51"/>
        <v>8.0382660389841154E-2</v>
      </c>
      <c r="V214" s="302">
        <f t="shared" si="51"/>
        <v>8.1147737167911099E-2</v>
      </c>
      <c r="W214" s="302">
        <f t="shared" si="51"/>
        <v>8.0214400815150425E-2</v>
      </c>
      <c r="X214" s="302">
        <f t="shared" si="51"/>
        <v>8.1441025042739021E-2</v>
      </c>
      <c r="Y214" s="302">
        <f t="shared" si="51"/>
        <v>7.4031505247685786E-2</v>
      </c>
      <c r="DA214" s="72"/>
    </row>
    <row r="215" spans="1:105" ht="12" customHeight="1" x14ac:dyDescent="0.25">
      <c r="A215" s="62" t="s">
        <v>621</v>
      </c>
      <c r="B215" s="302">
        <f t="shared" ref="B215:Y215" si="52">IF(B$140=0,0,B$140/B$115)</f>
        <v>0.19000290046842738</v>
      </c>
      <c r="C215" s="302">
        <f t="shared" si="52"/>
        <v>0.19367635144928552</v>
      </c>
      <c r="D215" s="302">
        <f t="shared" si="52"/>
        <v>0.18596858437676439</v>
      </c>
      <c r="E215" s="302">
        <f t="shared" si="52"/>
        <v>0.17684685297270006</v>
      </c>
      <c r="F215" s="302">
        <f t="shared" si="52"/>
        <v>0.17192291074192811</v>
      </c>
      <c r="G215" s="302">
        <f t="shared" si="52"/>
        <v>0.16368424558082448</v>
      </c>
      <c r="H215" s="302">
        <f t="shared" si="52"/>
        <v>0.16927754850556423</v>
      </c>
      <c r="I215" s="302">
        <f t="shared" si="52"/>
        <v>0.17337930112663785</v>
      </c>
      <c r="J215" s="302">
        <f t="shared" si="52"/>
        <v>0.18306774345222268</v>
      </c>
      <c r="K215" s="302">
        <f t="shared" si="52"/>
        <v>0.14012103599022191</v>
      </c>
      <c r="L215" s="302">
        <f t="shared" si="52"/>
        <v>0.18929156857996601</v>
      </c>
      <c r="M215" s="302">
        <f t="shared" si="52"/>
        <v>0.19531531926431384</v>
      </c>
      <c r="N215" s="302">
        <f t="shared" si="52"/>
        <v>0.18769019796472738</v>
      </c>
      <c r="O215" s="302">
        <f t="shared" si="52"/>
        <v>0.18741720008303853</v>
      </c>
      <c r="P215" s="302">
        <f t="shared" si="52"/>
        <v>0.19671717616817938</v>
      </c>
      <c r="Q215" s="302">
        <f t="shared" si="52"/>
        <v>0.19417027926697158</v>
      </c>
      <c r="R215" s="302">
        <f t="shared" si="52"/>
        <v>0.1898897681591758</v>
      </c>
      <c r="S215" s="302">
        <f t="shared" si="52"/>
        <v>0.19769189468021087</v>
      </c>
      <c r="T215" s="302">
        <f t="shared" si="52"/>
        <v>0.20133873810102626</v>
      </c>
      <c r="U215" s="302">
        <f t="shared" si="52"/>
        <v>0.19792639485386362</v>
      </c>
      <c r="V215" s="302">
        <f t="shared" si="52"/>
        <v>0.19703988959742219</v>
      </c>
      <c r="W215" s="302">
        <f t="shared" si="52"/>
        <v>0.19853324723390975</v>
      </c>
      <c r="X215" s="302">
        <f t="shared" si="52"/>
        <v>0.19741778639831958</v>
      </c>
      <c r="Y215" s="302">
        <f t="shared" si="52"/>
        <v>0.20556101334240237</v>
      </c>
      <c r="DA215" s="72"/>
    </row>
    <row r="216" spans="1:105" ht="12" customHeight="1" x14ac:dyDescent="0.25">
      <c r="A216" s="174" t="s">
        <v>623</v>
      </c>
      <c r="B216" s="301">
        <f t="shared" ref="B216:Y216" si="53">IF(B$141=0,0,B$141/B$115)</f>
        <v>0.29132623358369603</v>
      </c>
      <c r="C216" s="301">
        <f t="shared" si="53"/>
        <v>0.29166583783978683</v>
      </c>
      <c r="D216" s="301">
        <f t="shared" si="53"/>
        <v>0.29310669733459221</v>
      </c>
      <c r="E216" s="301">
        <f t="shared" si="53"/>
        <v>0.30503442019327609</v>
      </c>
      <c r="F216" s="301">
        <f t="shared" si="53"/>
        <v>0.29551873097640358</v>
      </c>
      <c r="G216" s="301">
        <f t="shared" si="53"/>
        <v>0.29954434199933594</v>
      </c>
      <c r="H216" s="301">
        <f t="shared" si="53"/>
        <v>0.30026351328884682</v>
      </c>
      <c r="I216" s="301">
        <f t="shared" si="53"/>
        <v>0.29899861018237761</v>
      </c>
      <c r="J216" s="301">
        <f t="shared" si="53"/>
        <v>0.29397436780027075</v>
      </c>
      <c r="K216" s="301">
        <f t="shared" si="53"/>
        <v>0.29958261750280019</v>
      </c>
      <c r="L216" s="301">
        <f t="shared" si="53"/>
        <v>0.29045613727243486</v>
      </c>
      <c r="M216" s="301">
        <f t="shared" si="53"/>
        <v>0.28859662919632056</v>
      </c>
      <c r="N216" s="301">
        <f t="shared" si="53"/>
        <v>0.29061654773899831</v>
      </c>
      <c r="O216" s="301">
        <f t="shared" si="53"/>
        <v>0.29034010520127418</v>
      </c>
      <c r="P216" s="301">
        <f t="shared" si="53"/>
        <v>0.28797633870325495</v>
      </c>
      <c r="Q216" s="301">
        <f t="shared" si="53"/>
        <v>0.28760697029743293</v>
      </c>
      <c r="R216" s="301">
        <f t="shared" si="53"/>
        <v>0.28841948896385539</v>
      </c>
      <c r="S216" s="301">
        <f t="shared" si="53"/>
        <v>0.28605085707671474</v>
      </c>
      <c r="T216" s="301">
        <f t="shared" si="53"/>
        <v>0.28474954232466049</v>
      </c>
      <c r="U216" s="301">
        <f t="shared" si="53"/>
        <v>0.28484847073121838</v>
      </c>
      <c r="V216" s="301">
        <f t="shared" si="53"/>
        <v>0.28527546583433833</v>
      </c>
      <c r="W216" s="301">
        <f t="shared" si="53"/>
        <v>0.28464497729335914</v>
      </c>
      <c r="X216" s="301">
        <f t="shared" si="53"/>
        <v>0.28489344018631219</v>
      </c>
      <c r="Y216" s="301">
        <f t="shared" si="53"/>
        <v>0.28326050513635037</v>
      </c>
      <c r="DA216" s="178"/>
    </row>
    <row r="217" spans="1:105" ht="12" customHeight="1" x14ac:dyDescent="0.25">
      <c r="A217" s="62" t="s">
        <v>624</v>
      </c>
      <c r="B217" s="302">
        <f t="shared" ref="B217:Y217" si="54">IF(B$142=0,0,B$142/B$115)</f>
        <v>4.3784133440823464E-2</v>
      </c>
      <c r="C217" s="302">
        <f t="shared" si="54"/>
        <v>3.8945043588488194E-2</v>
      </c>
      <c r="D217" s="302">
        <f t="shared" si="54"/>
        <v>3.9513835572479637E-2</v>
      </c>
      <c r="E217" s="302">
        <f t="shared" si="54"/>
        <v>4.4238570229092181E-2</v>
      </c>
      <c r="F217" s="302">
        <f t="shared" si="54"/>
        <v>4.9652547610385227E-2</v>
      </c>
      <c r="G217" s="302">
        <f t="shared" si="54"/>
        <v>5.2887966573870737E-2</v>
      </c>
      <c r="H217" s="302">
        <f t="shared" si="54"/>
        <v>5.0569237752358435E-2</v>
      </c>
      <c r="I217" s="302">
        <f t="shared" si="54"/>
        <v>4.9279968568993519E-2</v>
      </c>
      <c r="J217" s="302">
        <f t="shared" si="54"/>
        <v>4.8131190047198499E-2</v>
      </c>
      <c r="K217" s="302">
        <f t="shared" si="54"/>
        <v>6.9967989046236273E-2</v>
      </c>
      <c r="L217" s="302">
        <f t="shared" si="54"/>
        <v>4.561997013349009E-2</v>
      </c>
      <c r="M217" s="302">
        <f t="shared" si="54"/>
        <v>4.2611475574437889E-2</v>
      </c>
      <c r="N217" s="302">
        <f t="shared" si="54"/>
        <v>4.5787329057799517E-2</v>
      </c>
      <c r="O217" s="302">
        <f t="shared" si="54"/>
        <v>4.6006097711473341E-2</v>
      </c>
      <c r="P217" s="302">
        <f t="shared" si="54"/>
        <v>4.1871804839680546E-2</v>
      </c>
      <c r="Q217" s="302">
        <f t="shared" si="54"/>
        <v>4.3249049054963309E-2</v>
      </c>
      <c r="R217" s="302">
        <f t="shared" si="54"/>
        <v>4.5259940701767573E-2</v>
      </c>
      <c r="S217" s="302">
        <f t="shared" si="54"/>
        <v>4.175955914730365E-2</v>
      </c>
      <c r="T217" s="302">
        <f t="shared" si="54"/>
        <v>4.0346442752652333E-2</v>
      </c>
      <c r="U217" s="302">
        <f t="shared" si="54"/>
        <v>4.2154942255682337E-2</v>
      </c>
      <c r="V217" s="302">
        <f t="shared" si="54"/>
        <v>4.2553427646112273E-2</v>
      </c>
      <c r="W217" s="302">
        <f t="shared" si="54"/>
        <v>4.2066047992875104E-2</v>
      </c>
      <c r="X217" s="302">
        <f t="shared" si="54"/>
        <v>4.2708277667841868E-2</v>
      </c>
      <c r="Y217" s="302">
        <f t="shared" si="54"/>
        <v>3.8859027226324581E-2</v>
      </c>
      <c r="DA217" s="72"/>
    </row>
    <row r="218" spans="1:105" ht="12" customHeight="1" x14ac:dyDescent="0.25">
      <c r="A218" s="62" t="s">
        <v>629</v>
      </c>
      <c r="B218" s="302">
        <f t="shared" ref="B218:Y218" si="55">IF(B$146=0,0,B$146/B$115)</f>
        <v>0.14465471389955417</v>
      </c>
      <c r="C218" s="302">
        <f t="shared" si="55"/>
        <v>0.14326206246235085</v>
      </c>
      <c r="D218" s="302">
        <f t="shared" si="55"/>
        <v>0.14375962780582255</v>
      </c>
      <c r="E218" s="302">
        <f t="shared" si="55"/>
        <v>0.16019622542245776</v>
      </c>
      <c r="F218" s="302">
        <f t="shared" si="55"/>
        <v>0.14883015732259233</v>
      </c>
      <c r="G218" s="302">
        <f t="shared" si="55"/>
        <v>0.15390901067718754</v>
      </c>
      <c r="H218" s="302">
        <f t="shared" si="55"/>
        <v>0.155059038372408</v>
      </c>
      <c r="I218" s="302">
        <f t="shared" si="55"/>
        <v>0.1536951802288532</v>
      </c>
      <c r="J218" s="302">
        <f t="shared" si="55"/>
        <v>0.1479012934237007</v>
      </c>
      <c r="K218" s="302">
        <f t="shared" si="55"/>
        <v>0.1560653046341221</v>
      </c>
      <c r="L218" s="302">
        <f t="shared" si="55"/>
        <v>0.14547730373946618</v>
      </c>
      <c r="M218" s="302">
        <f t="shared" si="55"/>
        <v>0.14346443242869164</v>
      </c>
      <c r="N218" s="302">
        <f t="shared" si="55"/>
        <v>0.14533714696204159</v>
      </c>
      <c r="O218" s="302">
        <f t="shared" si="55"/>
        <v>0.14532008704392058</v>
      </c>
      <c r="P218" s="302">
        <f t="shared" si="55"/>
        <v>0.14251291472390687</v>
      </c>
      <c r="Q218" s="302">
        <f t="shared" si="55"/>
        <v>0.14211092647937965</v>
      </c>
      <c r="R218" s="302">
        <f t="shared" si="55"/>
        <v>0.14316244559049104</v>
      </c>
      <c r="S218" s="302">
        <f t="shared" si="55"/>
        <v>0.14023005219850754</v>
      </c>
      <c r="T218" s="302">
        <f t="shared" si="55"/>
        <v>0.13862592798445922</v>
      </c>
      <c r="U218" s="302">
        <f t="shared" si="55"/>
        <v>0.13873895362162339</v>
      </c>
      <c r="V218" s="302">
        <f t="shared" si="55"/>
        <v>0.13922695840816318</v>
      </c>
      <c r="W218" s="302">
        <f t="shared" si="55"/>
        <v>0.13830499749487452</v>
      </c>
      <c r="X218" s="302">
        <f t="shared" si="55"/>
        <v>0.13849335802526463</v>
      </c>
      <c r="Y218" s="302">
        <f t="shared" si="55"/>
        <v>0.13650280710199184</v>
      </c>
      <c r="DA218" s="72"/>
    </row>
    <row r="219" spans="1:105" ht="12" customHeight="1" x14ac:dyDescent="0.25">
      <c r="A219" s="63" t="s">
        <v>641</v>
      </c>
      <c r="B219" s="303">
        <f t="shared" ref="B219:Y219" si="56">IF(B$157=0,0,B$157/B$115)</f>
        <v>0.10288738624331836</v>
      </c>
      <c r="C219" s="303">
        <f t="shared" si="56"/>
        <v>0.10945873178894776</v>
      </c>
      <c r="D219" s="303">
        <f t="shared" si="56"/>
        <v>0.10983323395629008</v>
      </c>
      <c r="E219" s="303">
        <f t="shared" si="56"/>
        <v>0.10059962454172616</v>
      </c>
      <c r="F219" s="303">
        <f t="shared" si="56"/>
        <v>9.7036026043426038E-2</v>
      </c>
      <c r="G219" s="303">
        <f t="shared" si="56"/>
        <v>9.2747364748277689E-2</v>
      </c>
      <c r="H219" s="303">
        <f t="shared" si="56"/>
        <v>9.4635237164080357E-2</v>
      </c>
      <c r="I219" s="303">
        <f t="shared" si="56"/>
        <v>9.6023461384530842E-2</v>
      </c>
      <c r="J219" s="303">
        <f t="shared" si="56"/>
        <v>9.7941884329371551E-2</v>
      </c>
      <c r="K219" s="303">
        <f t="shared" si="56"/>
        <v>7.3549323822441837E-2</v>
      </c>
      <c r="L219" s="303">
        <f t="shared" si="56"/>
        <v>9.9358863399478539E-2</v>
      </c>
      <c r="M219" s="303">
        <f t="shared" si="56"/>
        <v>0.10252072119319103</v>
      </c>
      <c r="N219" s="303">
        <f t="shared" si="56"/>
        <v>9.949207171915718E-2</v>
      </c>
      <c r="O219" s="303">
        <f t="shared" si="56"/>
        <v>9.9013920445880255E-2</v>
      </c>
      <c r="P219" s="303">
        <f t="shared" si="56"/>
        <v>0.10359161913966754</v>
      </c>
      <c r="Q219" s="303">
        <f t="shared" si="56"/>
        <v>0.10224699476308999</v>
      </c>
      <c r="R219" s="303">
        <f t="shared" si="56"/>
        <v>9.9997102671596769E-2</v>
      </c>
      <c r="S219" s="303">
        <f t="shared" si="56"/>
        <v>0.10406124573090354</v>
      </c>
      <c r="T219" s="303">
        <f t="shared" si="56"/>
        <v>0.10577717158754894</v>
      </c>
      <c r="U219" s="303">
        <f t="shared" si="56"/>
        <v>0.10395457485391263</v>
      </c>
      <c r="V219" s="303">
        <f t="shared" si="56"/>
        <v>0.10349507978006287</v>
      </c>
      <c r="W219" s="303">
        <f t="shared" si="56"/>
        <v>0.10427393180560952</v>
      </c>
      <c r="X219" s="303">
        <f t="shared" si="56"/>
        <v>0.10369180449320567</v>
      </c>
      <c r="Y219" s="303">
        <f t="shared" si="56"/>
        <v>0.107898670808034</v>
      </c>
      <c r="DA219" s="74"/>
    </row>
    <row r="220" spans="1:105" ht="12" hidden="1" customHeight="1" x14ac:dyDescent="0.25">
      <c r="A220" s="44"/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8"/>
      <c r="V220" s="98"/>
      <c r="W220" s="98"/>
      <c r="X220" s="98"/>
      <c r="Y220" s="98"/>
      <c r="DA220" s="94"/>
    </row>
    <row r="221" spans="1:105" ht="12" customHeight="1" x14ac:dyDescent="0.25">
      <c r="A221" s="58"/>
      <c r="B221" s="172"/>
      <c r="C221" s="172"/>
      <c r="D221" s="172"/>
      <c r="E221" s="172"/>
      <c r="F221" s="172"/>
      <c r="G221" s="172"/>
      <c r="H221" s="172"/>
      <c r="I221" s="172"/>
      <c r="J221" s="172"/>
      <c r="K221" s="172"/>
      <c r="L221" s="172"/>
      <c r="M221" s="172"/>
      <c r="N221" s="172"/>
      <c r="O221" s="172"/>
      <c r="P221" s="172"/>
      <c r="Q221" s="172"/>
      <c r="R221" s="172"/>
      <c r="S221" s="172"/>
      <c r="T221" s="172"/>
      <c r="U221" s="172"/>
      <c r="V221" s="172"/>
      <c r="W221" s="172"/>
      <c r="X221" s="172"/>
      <c r="Y221" s="172"/>
    </row>
    <row r="222" spans="1:105" ht="15" customHeight="1" x14ac:dyDescent="0.25">
      <c r="A222" s="32" t="s">
        <v>341</v>
      </c>
      <c r="B222" s="257"/>
      <c r="C222" s="257"/>
      <c r="D222" s="257"/>
      <c r="E222" s="257"/>
      <c r="F222" s="257"/>
      <c r="G222" s="257"/>
      <c r="H222" s="257"/>
      <c r="I222" s="257"/>
      <c r="J222" s="257"/>
      <c r="K222" s="257"/>
      <c r="L222" s="257"/>
      <c r="M222" s="257"/>
      <c r="N222" s="257"/>
      <c r="O222" s="257"/>
      <c r="P222" s="257"/>
      <c r="Q222" s="257"/>
      <c r="R222" s="257"/>
      <c r="S222" s="257"/>
      <c r="T222" s="257"/>
      <c r="U222" s="257"/>
      <c r="V222" s="257"/>
      <c r="W222" s="257"/>
      <c r="X222" s="257"/>
      <c r="Y222" s="257"/>
      <c r="DA222" s="88"/>
    </row>
    <row r="223" spans="1:105" ht="12" customHeight="1" x14ac:dyDescent="0.25">
      <c r="A223" s="58"/>
      <c r="B223" s="172"/>
      <c r="C223" s="172"/>
      <c r="D223" s="172"/>
      <c r="E223" s="172"/>
      <c r="F223" s="172"/>
      <c r="G223" s="172"/>
      <c r="H223" s="172"/>
      <c r="I223" s="172"/>
      <c r="J223" s="172"/>
      <c r="K223" s="172"/>
      <c r="L223" s="172"/>
      <c r="M223" s="172"/>
      <c r="N223" s="172"/>
      <c r="O223" s="172"/>
      <c r="P223" s="172"/>
      <c r="Q223" s="172"/>
      <c r="R223" s="172"/>
      <c r="S223" s="172"/>
      <c r="T223" s="172"/>
      <c r="U223" s="172"/>
      <c r="V223" s="172"/>
      <c r="W223" s="172"/>
      <c r="X223" s="172"/>
      <c r="Y223" s="172"/>
    </row>
    <row r="224" spans="1:105" ht="12" customHeight="1" x14ac:dyDescent="0.25">
      <c r="A224" s="35" t="s">
        <v>45</v>
      </c>
      <c r="B224" s="304">
        <f>IF(B$5=0,0,B$5/NFM_fec!B$5)</f>
        <v>0</v>
      </c>
      <c r="C224" s="304">
        <f>IF(C$5=0,0,C$5/NFM_fec!C$5)</f>
        <v>0</v>
      </c>
      <c r="D224" s="304">
        <f>IF(D$5=0,0,D$5/NFM_fec!D$5)</f>
        <v>0</v>
      </c>
      <c r="E224" s="304">
        <f>IF(E$5=0,0,E$5/NFM_fec!E$5)</f>
        <v>0</v>
      </c>
      <c r="F224" s="304">
        <f>IF(F$5=0,0,F$5/NFM_fec!F$5)</f>
        <v>0</v>
      </c>
      <c r="G224" s="304">
        <f>IF(G$5=0,0,G$5/NFM_fec!G$5)</f>
        <v>0</v>
      </c>
      <c r="H224" s="304">
        <f>IF(H$5=0,0,H$5/NFM_fec!H$5)</f>
        <v>0</v>
      </c>
      <c r="I224" s="304">
        <f>IF(I$5=0,0,I$5/NFM_fec!I$5)</f>
        <v>0</v>
      </c>
      <c r="J224" s="304">
        <f>IF(J$5=0,0,J$5/NFM_fec!J$5)</f>
        <v>0</v>
      </c>
      <c r="K224" s="304">
        <f>IF(K$5=0,0,K$5/NFM_fec!K$5)</f>
        <v>0</v>
      </c>
      <c r="L224" s="304">
        <f>IF(L$5=0,0,L$5/NFM_fec!L$5)</f>
        <v>0</v>
      </c>
      <c r="M224" s="304">
        <f>IF(M$5=0,0,M$5/NFM_fec!M$5)</f>
        <v>0</v>
      </c>
      <c r="N224" s="304">
        <f>IF(N$5=0,0,N$5/NFM_fec!N$5)</f>
        <v>0</v>
      </c>
      <c r="O224" s="304">
        <f>IF(O$5=0,0,O$5/NFM_fec!O$5)</f>
        <v>0</v>
      </c>
      <c r="P224" s="304">
        <f>IF(P$5=0,0,P$5/NFM_fec!P$5)</f>
        <v>0</v>
      </c>
      <c r="Q224" s="304">
        <f>IF(Q$5=0,0,Q$5/NFM_fec!Q$5)</f>
        <v>0</v>
      </c>
      <c r="R224" s="304">
        <f>IF(R$5=0,0,R$5/NFM_fec!R$5)</f>
        <v>0</v>
      </c>
      <c r="S224" s="304">
        <f>IF(S$5=0,0,S$5/NFM_fec!S$5)</f>
        <v>0</v>
      </c>
      <c r="T224" s="304">
        <f>IF(T$5=0,0,T$5/NFM_fec!T$5)</f>
        <v>0</v>
      </c>
      <c r="U224" s="304">
        <f>IF(U$5=0,0,U$5/NFM_fec!U$5)</f>
        <v>0</v>
      </c>
      <c r="V224" s="304">
        <f>IF(V$5=0,0,V$5/NFM_fec!V$5)</f>
        <v>0</v>
      </c>
      <c r="W224" s="304">
        <f>IF(W$5=0,0,W$5/NFM_fec!W$5)</f>
        <v>0</v>
      </c>
      <c r="X224" s="304">
        <f>IF(X$5=0,0,X$5/NFM_fec!X$5)</f>
        <v>0</v>
      </c>
      <c r="Y224" s="304">
        <f>IF(Y$5=0,0,Y$5/NFM_fec!Y$5)</f>
        <v>0</v>
      </c>
      <c r="DA224" s="111"/>
    </row>
    <row r="225" spans="1:105" ht="12" customHeight="1" x14ac:dyDescent="0.25">
      <c r="A225" s="55" t="s">
        <v>91</v>
      </c>
      <c r="B225" s="305">
        <f>IF(B$6=0,0,B$6/NFM_fec!B$6)</f>
        <v>0</v>
      </c>
      <c r="C225" s="305">
        <f>IF(C$6=0,0,C$6/NFM_fec!C$6)</f>
        <v>0</v>
      </c>
      <c r="D225" s="305">
        <f>IF(D$6=0,0,D$6/NFM_fec!D$6)</f>
        <v>0</v>
      </c>
      <c r="E225" s="305">
        <f>IF(E$6=0,0,E$6/NFM_fec!E$6)</f>
        <v>0</v>
      </c>
      <c r="F225" s="305">
        <f>IF(F$6=0,0,F$6/NFM_fec!F$6)</f>
        <v>0</v>
      </c>
      <c r="G225" s="305">
        <f>IF(G$6=0,0,G$6/NFM_fec!G$6)</f>
        <v>0</v>
      </c>
      <c r="H225" s="305">
        <f>IF(H$6=0,0,H$6/NFM_fec!H$6)</f>
        <v>0</v>
      </c>
      <c r="I225" s="305">
        <f>IF(I$6=0,0,I$6/NFM_fec!I$6)</f>
        <v>0</v>
      </c>
      <c r="J225" s="305">
        <f>IF(J$6=0,0,J$6/NFM_fec!J$6)</f>
        <v>0</v>
      </c>
      <c r="K225" s="305">
        <f>IF(K$6=0,0,K$6/NFM_fec!K$6)</f>
        <v>0</v>
      </c>
      <c r="L225" s="305">
        <f>IF(L$6=0,0,L$6/NFM_fec!L$6)</f>
        <v>0</v>
      </c>
      <c r="M225" s="305">
        <f>IF(M$6=0,0,M$6/NFM_fec!M$6)</f>
        <v>0</v>
      </c>
      <c r="N225" s="305">
        <f>IF(N$6=0,0,N$6/NFM_fec!N$6)</f>
        <v>0</v>
      </c>
      <c r="O225" s="305">
        <f>IF(O$6=0,0,O$6/NFM_fec!O$6)</f>
        <v>0</v>
      </c>
      <c r="P225" s="305">
        <f>IF(P$6=0,0,P$6/NFM_fec!P$6)</f>
        <v>0</v>
      </c>
      <c r="Q225" s="305">
        <f>IF(Q$6=0,0,Q$6/NFM_fec!Q$6)</f>
        <v>0</v>
      </c>
      <c r="R225" s="305">
        <f>IF(R$6=0,0,R$6/NFM_fec!R$6)</f>
        <v>0</v>
      </c>
      <c r="S225" s="305">
        <f>IF(S$6=0,0,S$6/NFM_fec!S$6)</f>
        <v>0</v>
      </c>
      <c r="T225" s="305">
        <f>IF(T$6=0,0,T$6/NFM_fec!T$6)</f>
        <v>0</v>
      </c>
      <c r="U225" s="305">
        <f>IF(U$6=0,0,U$6/NFM_fec!U$6)</f>
        <v>0</v>
      </c>
      <c r="V225" s="305">
        <f>IF(V$6=0,0,V$6/NFM_fec!V$6)</f>
        <v>0</v>
      </c>
      <c r="W225" s="305">
        <f>IF(W$6=0,0,W$6/NFM_fec!W$6)</f>
        <v>0</v>
      </c>
      <c r="X225" s="305">
        <f>IF(X$6=0,0,X$6/NFM_fec!X$6)</f>
        <v>0</v>
      </c>
      <c r="Y225" s="305">
        <f>IF(Y$6=0,0,Y$6/NFM_fec!Y$6)</f>
        <v>0</v>
      </c>
      <c r="DA225" s="76"/>
    </row>
    <row r="226" spans="1:105" ht="12" customHeight="1" x14ac:dyDescent="0.25">
      <c r="A226" s="173" t="s">
        <v>92</v>
      </c>
      <c r="B226" s="306">
        <f>IF(B$7=0,0,B$7/NFM_fec!B$7)</f>
        <v>0</v>
      </c>
      <c r="C226" s="306">
        <f>IF(C$7=0,0,C$7/NFM_fec!C$7)</f>
        <v>0</v>
      </c>
      <c r="D226" s="306">
        <f>IF(D$7=0,0,D$7/NFM_fec!D$7)</f>
        <v>0</v>
      </c>
      <c r="E226" s="306">
        <f>IF(E$7=0,0,E$7/NFM_fec!E$7)</f>
        <v>0</v>
      </c>
      <c r="F226" s="306">
        <f>IF(F$7=0,0,F$7/NFM_fec!F$7)</f>
        <v>0</v>
      </c>
      <c r="G226" s="306">
        <f>IF(G$7=0,0,G$7/NFM_fec!G$7)</f>
        <v>0</v>
      </c>
      <c r="H226" s="306">
        <f>IF(H$7=0,0,H$7/NFM_fec!H$7)</f>
        <v>0</v>
      </c>
      <c r="I226" s="306">
        <f>IF(I$7=0,0,I$7/NFM_fec!I$7)</f>
        <v>0</v>
      </c>
      <c r="J226" s="306">
        <f>IF(J$7=0,0,J$7/NFM_fec!J$7)</f>
        <v>0</v>
      </c>
      <c r="K226" s="306">
        <f>IF(K$7=0,0,K$7/NFM_fec!K$7)</f>
        <v>0</v>
      </c>
      <c r="L226" s="306">
        <f>IF(L$7=0,0,L$7/NFM_fec!L$7)</f>
        <v>0</v>
      </c>
      <c r="M226" s="306">
        <f>IF(M$7=0,0,M$7/NFM_fec!M$7)</f>
        <v>0</v>
      </c>
      <c r="N226" s="306">
        <f>IF(N$7=0,0,N$7/NFM_fec!N$7)</f>
        <v>0</v>
      </c>
      <c r="O226" s="306">
        <f>IF(O$7=0,0,O$7/NFM_fec!O$7)</f>
        <v>0</v>
      </c>
      <c r="P226" s="306">
        <f>IF(P$7=0,0,P$7/NFM_fec!P$7)</f>
        <v>0</v>
      </c>
      <c r="Q226" s="306">
        <f>IF(Q$7=0,0,Q$7/NFM_fec!Q$7)</f>
        <v>0</v>
      </c>
      <c r="R226" s="306">
        <f>IF(R$7=0,0,R$7/NFM_fec!R$7)</f>
        <v>0</v>
      </c>
      <c r="S226" s="306">
        <f>IF(S$7=0,0,S$7/NFM_fec!S$7)</f>
        <v>0</v>
      </c>
      <c r="T226" s="306">
        <f>IF(T$7=0,0,T$7/NFM_fec!T$7)</f>
        <v>0</v>
      </c>
      <c r="U226" s="306">
        <f>IF(U$7=0,0,U$7/NFM_fec!U$7)</f>
        <v>0</v>
      </c>
      <c r="V226" s="306">
        <f>IF(V$7=0,0,V$7/NFM_fec!V$7)</f>
        <v>0</v>
      </c>
      <c r="W226" s="306">
        <f>IF(W$7=0,0,W$7/NFM_fec!W$7)</f>
        <v>0</v>
      </c>
      <c r="X226" s="306">
        <f>IF(X$7=0,0,X$7/NFM_fec!X$7)</f>
        <v>0</v>
      </c>
      <c r="Y226" s="306">
        <f>IF(Y$7=0,0,Y$7/NFM_fec!Y$7)</f>
        <v>0</v>
      </c>
      <c r="DA226" s="77"/>
    </row>
    <row r="227" spans="1:105" ht="12" customHeight="1" x14ac:dyDescent="0.25">
      <c r="A227" s="173" t="s">
        <v>93</v>
      </c>
      <c r="B227" s="306">
        <f>IF(B$8=0,0,B$8/NFM_fec!B$8)</f>
        <v>0</v>
      </c>
      <c r="C227" s="306">
        <f>IF(C$8=0,0,C$8/NFM_fec!C$8)</f>
        <v>0</v>
      </c>
      <c r="D227" s="306">
        <f>IF(D$8=0,0,D$8/NFM_fec!D$8)</f>
        <v>0</v>
      </c>
      <c r="E227" s="306">
        <f>IF(E$8=0,0,E$8/NFM_fec!E$8)</f>
        <v>0</v>
      </c>
      <c r="F227" s="306">
        <f>IF(F$8=0,0,F$8/NFM_fec!F$8)</f>
        <v>0</v>
      </c>
      <c r="G227" s="306">
        <f>IF(G$8=0,0,G$8/NFM_fec!G$8)</f>
        <v>0</v>
      </c>
      <c r="H227" s="306">
        <f>IF(H$8=0,0,H$8/NFM_fec!H$8)</f>
        <v>0</v>
      </c>
      <c r="I227" s="306">
        <f>IF(I$8=0,0,I$8/NFM_fec!I$8)</f>
        <v>0</v>
      </c>
      <c r="J227" s="306">
        <f>IF(J$8=0,0,J$8/NFM_fec!J$8)</f>
        <v>0</v>
      </c>
      <c r="K227" s="306">
        <f>IF(K$8=0,0,K$8/NFM_fec!K$8)</f>
        <v>0</v>
      </c>
      <c r="L227" s="306">
        <f>IF(L$8=0,0,L$8/NFM_fec!L$8)</f>
        <v>0</v>
      </c>
      <c r="M227" s="306">
        <f>IF(M$8=0,0,M$8/NFM_fec!M$8)</f>
        <v>0</v>
      </c>
      <c r="N227" s="306">
        <f>IF(N$8=0,0,N$8/NFM_fec!N$8)</f>
        <v>0</v>
      </c>
      <c r="O227" s="306">
        <f>IF(O$8=0,0,O$8/NFM_fec!O$8)</f>
        <v>0</v>
      </c>
      <c r="P227" s="306">
        <f>IF(P$8=0,0,P$8/NFM_fec!P$8)</f>
        <v>0</v>
      </c>
      <c r="Q227" s="306">
        <f>IF(Q$8=0,0,Q$8/NFM_fec!Q$8)</f>
        <v>0</v>
      </c>
      <c r="R227" s="306">
        <f>IF(R$8=0,0,R$8/NFM_fec!R$8)</f>
        <v>0</v>
      </c>
      <c r="S227" s="306">
        <f>IF(S$8=0,0,S$8/NFM_fec!S$8)</f>
        <v>0</v>
      </c>
      <c r="T227" s="306">
        <f>IF(T$8=0,0,T$8/NFM_fec!T$8)</f>
        <v>0</v>
      </c>
      <c r="U227" s="306">
        <f>IF(U$8=0,0,U$8/NFM_fec!U$8)</f>
        <v>0</v>
      </c>
      <c r="V227" s="306">
        <f>IF(V$8=0,0,V$8/NFM_fec!V$8)</f>
        <v>0</v>
      </c>
      <c r="W227" s="306">
        <f>IF(W$8=0,0,W$8/NFM_fec!W$8)</f>
        <v>0</v>
      </c>
      <c r="X227" s="306">
        <f>IF(X$8=0,0,X$8/NFM_fec!X$8)</f>
        <v>0</v>
      </c>
      <c r="Y227" s="306">
        <f>IF(Y$8=0,0,Y$8/NFM_fec!Y$8)</f>
        <v>0</v>
      </c>
      <c r="DA227" s="77"/>
    </row>
    <row r="228" spans="1:105" ht="12" customHeight="1" x14ac:dyDescent="0.25">
      <c r="A228" s="173" t="s">
        <v>94</v>
      </c>
      <c r="B228" s="306">
        <f>IF(B$9=0,0,B$9/NFM_fec!B$9)</f>
        <v>0</v>
      </c>
      <c r="C228" s="306">
        <f>IF(C$9=0,0,C$9/NFM_fec!C$9)</f>
        <v>0</v>
      </c>
      <c r="D228" s="306">
        <f>IF(D$9=0,0,D$9/NFM_fec!D$9)</f>
        <v>0</v>
      </c>
      <c r="E228" s="306">
        <f>IF(E$9=0,0,E$9/NFM_fec!E$9)</f>
        <v>0</v>
      </c>
      <c r="F228" s="306">
        <f>IF(F$9=0,0,F$9/NFM_fec!F$9)</f>
        <v>0</v>
      </c>
      <c r="G228" s="306">
        <f>IF(G$9=0,0,G$9/NFM_fec!G$9)</f>
        <v>0</v>
      </c>
      <c r="H228" s="306">
        <f>IF(H$9=0,0,H$9/NFM_fec!H$9)</f>
        <v>0</v>
      </c>
      <c r="I228" s="306">
        <f>IF(I$9=0,0,I$9/NFM_fec!I$9)</f>
        <v>0</v>
      </c>
      <c r="J228" s="306">
        <f>IF(J$9=0,0,J$9/NFM_fec!J$9)</f>
        <v>0</v>
      </c>
      <c r="K228" s="306">
        <f>IF(K$9=0,0,K$9/NFM_fec!K$9)</f>
        <v>0</v>
      </c>
      <c r="L228" s="306">
        <f>IF(L$9=0,0,L$9/NFM_fec!L$9)</f>
        <v>0</v>
      </c>
      <c r="M228" s="306">
        <f>IF(M$9=0,0,M$9/NFM_fec!M$9)</f>
        <v>0</v>
      </c>
      <c r="N228" s="306">
        <f>IF(N$9=0,0,N$9/NFM_fec!N$9)</f>
        <v>0</v>
      </c>
      <c r="O228" s="306">
        <f>IF(O$9=0,0,O$9/NFM_fec!O$9)</f>
        <v>0</v>
      </c>
      <c r="P228" s="306">
        <f>IF(P$9=0,0,P$9/NFM_fec!P$9)</f>
        <v>0</v>
      </c>
      <c r="Q228" s="306">
        <f>IF(Q$9=0,0,Q$9/NFM_fec!Q$9)</f>
        <v>0</v>
      </c>
      <c r="R228" s="306">
        <f>IF(R$9=0,0,R$9/NFM_fec!R$9)</f>
        <v>0</v>
      </c>
      <c r="S228" s="306">
        <f>IF(S$9=0,0,S$9/NFM_fec!S$9)</f>
        <v>0</v>
      </c>
      <c r="T228" s="306">
        <f>IF(T$9=0,0,T$9/NFM_fec!T$9)</f>
        <v>0</v>
      </c>
      <c r="U228" s="306">
        <f>IF(U$9=0,0,U$9/NFM_fec!U$9)</f>
        <v>0</v>
      </c>
      <c r="V228" s="306">
        <f>IF(V$9=0,0,V$9/NFM_fec!V$9)</f>
        <v>0</v>
      </c>
      <c r="W228" s="306">
        <f>IF(W$9=0,0,W$9/NFM_fec!W$9)</f>
        <v>0</v>
      </c>
      <c r="X228" s="306">
        <f>IF(X$9=0,0,X$9/NFM_fec!X$9)</f>
        <v>0</v>
      </c>
      <c r="Y228" s="306">
        <f>IF(Y$9=0,0,Y$9/NFM_fec!Y$9)</f>
        <v>0</v>
      </c>
      <c r="DA228" s="77"/>
    </row>
    <row r="229" spans="1:105" ht="12" customHeight="1" x14ac:dyDescent="0.25">
      <c r="A229" s="56" t="s">
        <v>95</v>
      </c>
      <c r="B229" s="307">
        <f>IF(B$10=0,0,B$10/NFM_fec!B$10)</f>
        <v>0</v>
      </c>
      <c r="C229" s="307">
        <f>IF(C$10=0,0,C$10/NFM_fec!C$10)</f>
        <v>0</v>
      </c>
      <c r="D229" s="307">
        <f>IF(D$10=0,0,D$10/NFM_fec!D$10)</f>
        <v>0</v>
      </c>
      <c r="E229" s="307">
        <f>IF(E$10=0,0,E$10/NFM_fec!E$10)</f>
        <v>0</v>
      </c>
      <c r="F229" s="307">
        <f>IF(F$10=0,0,F$10/NFM_fec!F$10)</f>
        <v>0</v>
      </c>
      <c r="G229" s="307">
        <f>IF(G$10=0,0,G$10/NFM_fec!G$10)</f>
        <v>0</v>
      </c>
      <c r="H229" s="307">
        <f>IF(H$10=0,0,H$10/NFM_fec!H$10)</f>
        <v>0</v>
      </c>
      <c r="I229" s="307">
        <f>IF(I$10=0,0,I$10/NFM_fec!I$10)</f>
        <v>0</v>
      </c>
      <c r="J229" s="307">
        <f>IF(J$10=0,0,J$10/NFM_fec!J$10)</f>
        <v>0</v>
      </c>
      <c r="K229" s="307">
        <f>IF(K$10=0,0,K$10/NFM_fec!K$10)</f>
        <v>0</v>
      </c>
      <c r="L229" s="307">
        <f>IF(L$10=0,0,L$10/NFM_fec!L$10)</f>
        <v>0</v>
      </c>
      <c r="M229" s="307">
        <f>IF(M$10=0,0,M$10/NFM_fec!M$10)</f>
        <v>0</v>
      </c>
      <c r="N229" s="307">
        <f>IF(N$10=0,0,N$10/NFM_fec!N$10)</f>
        <v>0</v>
      </c>
      <c r="O229" s="307">
        <f>IF(O$10=0,0,O$10/NFM_fec!O$10)</f>
        <v>0</v>
      </c>
      <c r="P229" s="307">
        <f>IF(P$10=0,0,P$10/NFM_fec!P$10)</f>
        <v>0</v>
      </c>
      <c r="Q229" s="307">
        <f>IF(Q$10=0,0,Q$10/NFM_fec!Q$10)</f>
        <v>0</v>
      </c>
      <c r="R229" s="307">
        <f>IF(R$10=0,0,R$10/NFM_fec!R$10)</f>
        <v>0</v>
      </c>
      <c r="S229" s="307">
        <f>IF(S$10=0,0,S$10/NFM_fec!S$10)</f>
        <v>0</v>
      </c>
      <c r="T229" s="307">
        <f>IF(T$10=0,0,T$10/NFM_fec!T$10)</f>
        <v>0</v>
      </c>
      <c r="U229" s="307">
        <f>IF(U$10=0,0,U$10/NFM_fec!U$10)</f>
        <v>0</v>
      </c>
      <c r="V229" s="307">
        <f>IF(V$10=0,0,V$10/NFM_fec!V$10)</f>
        <v>0</v>
      </c>
      <c r="W229" s="307">
        <f>IF(W$10=0,0,W$10/NFM_fec!W$10)</f>
        <v>0</v>
      </c>
      <c r="X229" s="307">
        <f>IF(X$10=0,0,X$10/NFM_fec!X$10)</f>
        <v>0</v>
      </c>
      <c r="Y229" s="307">
        <f>IF(Y$10=0,0,Y$10/NFM_fec!Y$10)</f>
        <v>0</v>
      </c>
      <c r="DA229" s="78"/>
    </row>
    <row r="230" spans="1:105" ht="12" customHeight="1" x14ac:dyDescent="0.25">
      <c r="A230" s="174" t="s">
        <v>485</v>
      </c>
      <c r="B230" s="308">
        <f>IF(B$16=0,0,B$16/NFM_fec!B$16)</f>
        <v>0</v>
      </c>
      <c r="C230" s="308">
        <f>IF(C$16=0,0,C$16/NFM_fec!C$16)</f>
        <v>0</v>
      </c>
      <c r="D230" s="308">
        <f>IF(D$16=0,0,D$16/NFM_fec!D$16)</f>
        <v>0</v>
      </c>
      <c r="E230" s="308">
        <f>IF(E$16=0,0,E$16/NFM_fec!E$16)</f>
        <v>0</v>
      </c>
      <c r="F230" s="308">
        <f>IF(F$16=0,0,F$16/NFM_fec!F$16)</f>
        <v>0</v>
      </c>
      <c r="G230" s="308">
        <f>IF(G$16=0,0,G$16/NFM_fec!G$16)</f>
        <v>0</v>
      </c>
      <c r="H230" s="308">
        <f>IF(H$16=0,0,H$16/NFM_fec!H$16)</f>
        <v>0</v>
      </c>
      <c r="I230" s="308">
        <f>IF(I$16=0,0,I$16/NFM_fec!I$16)</f>
        <v>0</v>
      </c>
      <c r="J230" s="308">
        <f>IF(J$16=0,0,J$16/NFM_fec!J$16)</f>
        <v>0</v>
      </c>
      <c r="K230" s="308">
        <f>IF(K$16=0,0,K$16/NFM_fec!K$16)</f>
        <v>0</v>
      </c>
      <c r="L230" s="308">
        <f>IF(L$16=0,0,L$16/NFM_fec!L$16)</f>
        <v>0</v>
      </c>
      <c r="M230" s="308">
        <f>IF(M$16=0,0,M$16/NFM_fec!M$16)</f>
        <v>0</v>
      </c>
      <c r="N230" s="308">
        <f>IF(N$16=0,0,N$16/NFM_fec!N$16)</f>
        <v>0</v>
      </c>
      <c r="O230" s="308">
        <f>IF(O$16=0,0,O$16/NFM_fec!O$16)</f>
        <v>0</v>
      </c>
      <c r="P230" s="308">
        <f>IF(P$16=0,0,P$16/NFM_fec!P$16)</f>
        <v>0</v>
      </c>
      <c r="Q230" s="308">
        <f>IF(Q$16=0,0,Q$16/NFM_fec!Q$16)</f>
        <v>0</v>
      </c>
      <c r="R230" s="308">
        <f>IF(R$16=0,0,R$16/NFM_fec!R$16)</f>
        <v>0</v>
      </c>
      <c r="S230" s="308">
        <f>IF(S$16=0,0,S$16/NFM_fec!S$16)</f>
        <v>0</v>
      </c>
      <c r="T230" s="308">
        <f>IF(T$16=0,0,T$16/NFM_fec!T$16)</f>
        <v>0</v>
      </c>
      <c r="U230" s="308">
        <f>IF(U$16=0,0,U$16/NFM_fec!U$16)</f>
        <v>0</v>
      </c>
      <c r="V230" s="308">
        <f>IF(V$16=0,0,V$16/NFM_fec!V$16)</f>
        <v>0</v>
      </c>
      <c r="W230" s="308">
        <f>IF(W$16=0,0,W$16/NFM_fec!W$16)</f>
        <v>0</v>
      </c>
      <c r="X230" s="308">
        <f>IF(X$16=0,0,X$16/NFM_fec!X$16)</f>
        <v>0</v>
      </c>
      <c r="Y230" s="308">
        <f>IF(Y$16=0,0,Y$16/NFM_fec!Y$16)</f>
        <v>0</v>
      </c>
      <c r="DA230" s="79"/>
    </row>
    <row r="231" spans="1:105" ht="12" customHeight="1" x14ac:dyDescent="0.25">
      <c r="A231" s="41" t="s">
        <v>497</v>
      </c>
      <c r="B231" s="309">
        <f>IF(B$27=0,0,B$27/NFM_fec!B$27)</f>
        <v>0</v>
      </c>
      <c r="C231" s="309">
        <f>IF(C$27=0,0,C$27/NFM_fec!C$27)</f>
        <v>0</v>
      </c>
      <c r="D231" s="309">
        <f>IF(D$27=0,0,D$27/NFM_fec!D$27)</f>
        <v>0</v>
      </c>
      <c r="E231" s="309">
        <f>IF(E$27=0,0,E$27/NFM_fec!E$27)</f>
        <v>0</v>
      </c>
      <c r="F231" s="309">
        <f>IF(F$27=0,0,F$27/NFM_fec!F$27)</f>
        <v>0</v>
      </c>
      <c r="G231" s="309">
        <f>IF(G$27=0,0,G$27/NFM_fec!G$27)</f>
        <v>0</v>
      </c>
      <c r="H231" s="309">
        <f>IF(H$27=0,0,H$27/NFM_fec!H$27)</f>
        <v>0</v>
      </c>
      <c r="I231" s="309">
        <f>IF(I$27=0,0,I$27/NFM_fec!I$27)</f>
        <v>0</v>
      </c>
      <c r="J231" s="309">
        <f>IF(J$27=0,0,J$27/NFM_fec!J$27)</f>
        <v>0</v>
      </c>
      <c r="K231" s="309">
        <f>IF(K$27=0,0,K$27/NFM_fec!K$27)</f>
        <v>0</v>
      </c>
      <c r="L231" s="309">
        <f>IF(L$27=0,0,L$27/NFM_fec!L$27)</f>
        <v>0</v>
      </c>
      <c r="M231" s="309">
        <f>IF(M$27=0,0,M$27/NFM_fec!M$27)</f>
        <v>0</v>
      </c>
      <c r="N231" s="309">
        <f>IF(N$27=0,0,N$27/NFM_fec!N$27)</f>
        <v>0</v>
      </c>
      <c r="O231" s="309">
        <f>IF(O$27=0,0,O$27/NFM_fec!O$27)</f>
        <v>0</v>
      </c>
      <c r="P231" s="309">
        <f>IF(P$27=0,0,P$27/NFM_fec!P$27)</f>
        <v>0</v>
      </c>
      <c r="Q231" s="309">
        <f>IF(Q$27=0,0,Q$27/NFM_fec!Q$27)</f>
        <v>0</v>
      </c>
      <c r="R231" s="309">
        <f>IF(R$27=0,0,R$27/NFM_fec!R$27)</f>
        <v>0</v>
      </c>
      <c r="S231" s="309">
        <f>IF(S$27=0,0,S$27/NFM_fec!S$27)</f>
        <v>0</v>
      </c>
      <c r="T231" s="309">
        <f>IF(T$27=0,0,T$27/NFM_fec!T$27)</f>
        <v>0</v>
      </c>
      <c r="U231" s="309">
        <f>IF(U$27=0,0,U$27/NFM_fec!U$27)</f>
        <v>0</v>
      </c>
      <c r="V231" s="309">
        <f>IF(V$27=0,0,V$27/NFM_fec!V$27)</f>
        <v>0</v>
      </c>
      <c r="W231" s="309">
        <f>IF(W$27=0,0,W$27/NFM_fec!W$27)</f>
        <v>0</v>
      </c>
      <c r="X231" s="309">
        <f>IF(X$27=0,0,X$27/NFM_fec!X$27)</f>
        <v>0</v>
      </c>
      <c r="Y231" s="309">
        <f>IF(Y$27=0,0,Y$27/NFM_fec!Y$27)</f>
        <v>0</v>
      </c>
      <c r="DA231" s="82"/>
    </row>
    <row r="232" spans="1:105" ht="12" customHeight="1" x14ac:dyDescent="0.25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X232" s="128"/>
      <c r="Y232" s="128"/>
      <c r="DA232" s="120"/>
    </row>
    <row r="233" spans="1:105" ht="12" customHeight="1" x14ac:dyDescent="0.25">
      <c r="A233" s="35" t="s">
        <v>46</v>
      </c>
      <c r="B233" s="304">
        <f>IF(B$34=0,0,B$34/NFM_fec!B$34)</f>
        <v>0</v>
      </c>
      <c r="C233" s="304">
        <f>IF(C$34=0,0,C$34/NFM_fec!C$34)</f>
        <v>0</v>
      </c>
      <c r="D233" s="304">
        <f>IF(D$34=0,0,D$34/NFM_fec!D$34)</f>
        <v>0</v>
      </c>
      <c r="E233" s="304">
        <f>IF(E$34=0,0,E$34/NFM_fec!E$34)</f>
        <v>0</v>
      </c>
      <c r="F233" s="304">
        <f>IF(F$34=0,0,F$34/NFM_fec!F$34)</f>
        <v>0</v>
      </c>
      <c r="G233" s="304">
        <f>IF(G$34=0,0,G$34/NFM_fec!G$34)</f>
        <v>0</v>
      </c>
      <c r="H233" s="304">
        <f>IF(H$34=0,0,H$34/NFM_fec!H$34)</f>
        <v>0</v>
      </c>
      <c r="I233" s="304">
        <f>IF(I$34=0,0,I$34/NFM_fec!I$34)</f>
        <v>0</v>
      </c>
      <c r="J233" s="304">
        <f>IF(J$34=0,0,J$34/NFM_fec!J$34)</f>
        <v>0</v>
      </c>
      <c r="K233" s="304">
        <f>IF(K$34=0,0,K$34/NFM_fec!K$34)</f>
        <v>0</v>
      </c>
      <c r="L233" s="304">
        <f>IF(L$34=0,0,L$34/NFM_fec!L$34)</f>
        <v>0</v>
      </c>
      <c r="M233" s="304">
        <f>IF(M$34=0,0,M$34/NFM_fec!M$34)</f>
        <v>0</v>
      </c>
      <c r="N233" s="304">
        <f>IF(N$34=0,0,N$34/NFM_fec!N$34)</f>
        <v>0</v>
      </c>
      <c r="O233" s="304">
        <f>IF(O$34=0,0,O$34/NFM_fec!O$34)</f>
        <v>0</v>
      </c>
      <c r="P233" s="304">
        <f>IF(P$34=0,0,P$34/NFM_fec!P$34)</f>
        <v>0</v>
      </c>
      <c r="Q233" s="304">
        <f>IF(Q$34=0,0,Q$34/NFM_fec!Q$34)</f>
        <v>0</v>
      </c>
      <c r="R233" s="304">
        <f>IF(R$34=0,0,R$34/NFM_fec!R$34)</f>
        <v>0</v>
      </c>
      <c r="S233" s="304">
        <f>IF(S$34=0,0,S$34/NFM_fec!S$34)</f>
        <v>0</v>
      </c>
      <c r="T233" s="304">
        <f>IF(T$34=0,0,T$34/NFM_fec!T$34)</f>
        <v>0</v>
      </c>
      <c r="U233" s="304">
        <f>IF(U$34=0,0,U$34/NFM_fec!U$34)</f>
        <v>0</v>
      </c>
      <c r="V233" s="304">
        <f>IF(V$34=0,0,V$34/NFM_fec!V$34)</f>
        <v>0</v>
      </c>
      <c r="W233" s="304">
        <f>IF(W$34=0,0,W$34/NFM_fec!W$34)</f>
        <v>0</v>
      </c>
      <c r="X233" s="304">
        <f>IF(X$34=0,0,X$34/NFM_fec!X$34)</f>
        <v>0</v>
      </c>
      <c r="Y233" s="304">
        <f>IF(Y$34=0,0,Y$34/NFM_fec!Y$34)</f>
        <v>0</v>
      </c>
      <c r="DA233" s="111"/>
    </row>
    <row r="234" spans="1:105" ht="12" customHeight="1" x14ac:dyDescent="0.25">
      <c r="A234" s="55" t="s">
        <v>91</v>
      </c>
      <c r="B234" s="305">
        <f>IF(B$35=0,0,B$35/NFM_fec!B$35)</f>
        <v>0</v>
      </c>
      <c r="C234" s="305">
        <f>IF(C$35=0,0,C$35/NFM_fec!C$35)</f>
        <v>0</v>
      </c>
      <c r="D234" s="305">
        <f>IF(D$35=0,0,D$35/NFM_fec!D$35)</f>
        <v>0</v>
      </c>
      <c r="E234" s="305">
        <f>IF(E$35=0,0,E$35/NFM_fec!E$35)</f>
        <v>0</v>
      </c>
      <c r="F234" s="305">
        <f>IF(F$35=0,0,F$35/NFM_fec!F$35)</f>
        <v>0</v>
      </c>
      <c r="G234" s="305">
        <f>IF(G$35=0,0,G$35/NFM_fec!G$35)</f>
        <v>0</v>
      </c>
      <c r="H234" s="305">
        <f>IF(H$35=0,0,H$35/NFM_fec!H$35)</f>
        <v>0</v>
      </c>
      <c r="I234" s="305">
        <f>IF(I$35=0,0,I$35/NFM_fec!I$35)</f>
        <v>0</v>
      </c>
      <c r="J234" s="305">
        <f>IF(J$35=0,0,J$35/NFM_fec!J$35)</f>
        <v>0</v>
      </c>
      <c r="K234" s="305">
        <f>IF(K$35=0,0,K$35/NFM_fec!K$35)</f>
        <v>0</v>
      </c>
      <c r="L234" s="305">
        <f>IF(L$35=0,0,L$35/NFM_fec!L$35)</f>
        <v>0</v>
      </c>
      <c r="M234" s="305">
        <f>IF(M$35=0,0,M$35/NFM_fec!M$35)</f>
        <v>0</v>
      </c>
      <c r="N234" s="305">
        <f>IF(N$35=0,0,N$35/NFM_fec!N$35)</f>
        <v>0</v>
      </c>
      <c r="O234" s="305">
        <f>IF(O$35=0,0,O$35/NFM_fec!O$35)</f>
        <v>0</v>
      </c>
      <c r="P234" s="305">
        <f>IF(P$35=0,0,P$35/NFM_fec!P$35)</f>
        <v>0</v>
      </c>
      <c r="Q234" s="305">
        <f>IF(Q$35=0,0,Q$35/NFM_fec!Q$35)</f>
        <v>0</v>
      </c>
      <c r="R234" s="305">
        <f>IF(R$35=0,0,R$35/NFM_fec!R$35)</f>
        <v>0</v>
      </c>
      <c r="S234" s="305">
        <f>IF(S$35=0,0,S$35/NFM_fec!S$35)</f>
        <v>0</v>
      </c>
      <c r="T234" s="305">
        <f>IF(T$35=0,0,T$35/NFM_fec!T$35)</f>
        <v>0</v>
      </c>
      <c r="U234" s="305">
        <f>IF(U$35=0,0,U$35/NFM_fec!U$35)</f>
        <v>0</v>
      </c>
      <c r="V234" s="305">
        <f>IF(V$35=0,0,V$35/NFM_fec!V$35)</f>
        <v>0</v>
      </c>
      <c r="W234" s="305">
        <f>IF(W$35=0,0,W$35/NFM_fec!W$35)</f>
        <v>0</v>
      </c>
      <c r="X234" s="305">
        <f>IF(X$35=0,0,X$35/NFM_fec!X$35)</f>
        <v>0</v>
      </c>
      <c r="Y234" s="305">
        <f>IF(Y$35=0,0,Y$35/NFM_fec!Y$35)</f>
        <v>0</v>
      </c>
      <c r="DA234" s="76"/>
    </row>
    <row r="235" spans="1:105" ht="12" customHeight="1" x14ac:dyDescent="0.25">
      <c r="A235" s="173" t="s">
        <v>92</v>
      </c>
      <c r="B235" s="306">
        <f>IF(B$36=0,0,B$36/NFM_fec!B$36)</f>
        <v>0</v>
      </c>
      <c r="C235" s="306">
        <f>IF(C$36=0,0,C$36/NFM_fec!C$36)</f>
        <v>0</v>
      </c>
      <c r="D235" s="306">
        <f>IF(D$36=0,0,D$36/NFM_fec!D$36)</f>
        <v>0</v>
      </c>
      <c r="E235" s="306">
        <f>IF(E$36=0,0,E$36/NFM_fec!E$36)</f>
        <v>0</v>
      </c>
      <c r="F235" s="306">
        <f>IF(F$36=0,0,F$36/NFM_fec!F$36)</f>
        <v>0</v>
      </c>
      <c r="G235" s="306">
        <f>IF(G$36=0,0,G$36/NFM_fec!G$36)</f>
        <v>0</v>
      </c>
      <c r="H235" s="306">
        <f>IF(H$36=0,0,H$36/NFM_fec!H$36)</f>
        <v>0</v>
      </c>
      <c r="I235" s="306">
        <f>IF(I$36=0,0,I$36/NFM_fec!I$36)</f>
        <v>0</v>
      </c>
      <c r="J235" s="306">
        <f>IF(J$36=0,0,J$36/NFM_fec!J$36)</f>
        <v>0</v>
      </c>
      <c r="K235" s="306">
        <f>IF(K$36=0,0,K$36/NFM_fec!K$36)</f>
        <v>0</v>
      </c>
      <c r="L235" s="306">
        <f>IF(L$36=0,0,L$36/NFM_fec!L$36)</f>
        <v>0</v>
      </c>
      <c r="M235" s="306">
        <f>IF(M$36=0,0,M$36/NFM_fec!M$36)</f>
        <v>0</v>
      </c>
      <c r="N235" s="306">
        <f>IF(N$36=0,0,N$36/NFM_fec!N$36)</f>
        <v>0</v>
      </c>
      <c r="O235" s="306">
        <f>IF(O$36=0,0,O$36/NFM_fec!O$36)</f>
        <v>0</v>
      </c>
      <c r="P235" s="306">
        <f>IF(P$36=0,0,P$36/NFM_fec!P$36)</f>
        <v>0</v>
      </c>
      <c r="Q235" s="306">
        <f>IF(Q$36=0,0,Q$36/NFM_fec!Q$36)</f>
        <v>0</v>
      </c>
      <c r="R235" s="306">
        <f>IF(R$36=0,0,R$36/NFM_fec!R$36)</f>
        <v>0</v>
      </c>
      <c r="S235" s="306">
        <f>IF(S$36=0,0,S$36/NFM_fec!S$36)</f>
        <v>0</v>
      </c>
      <c r="T235" s="306">
        <f>IF(T$36=0,0,T$36/NFM_fec!T$36)</f>
        <v>0</v>
      </c>
      <c r="U235" s="306">
        <f>IF(U$36=0,0,U$36/NFM_fec!U$36)</f>
        <v>0</v>
      </c>
      <c r="V235" s="306">
        <f>IF(V$36=0,0,V$36/NFM_fec!V$36)</f>
        <v>0</v>
      </c>
      <c r="W235" s="306">
        <f>IF(W$36=0,0,W$36/NFM_fec!W$36)</f>
        <v>0</v>
      </c>
      <c r="X235" s="306">
        <f>IF(X$36=0,0,X$36/NFM_fec!X$36)</f>
        <v>0</v>
      </c>
      <c r="Y235" s="306">
        <f>IF(Y$36=0,0,Y$36/NFM_fec!Y$36)</f>
        <v>0</v>
      </c>
      <c r="DA235" s="77"/>
    </row>
    <row r="236" spans="1:105" ht="12" customHeight="1" x14ac:dyDescent="0.25">
      <c r="A236" s="173" t="s">
        <v>93</v>
      </c>
      <c r="B236" s="306">
        <f>IF(B$37=0,0,B$37/NFM_fec!B$37)</f>
        <v>0</v>
      </c>
      <c r="C236" s="306">
        <f>IF(C$37=0,0,C$37/NFM_fec!C$37)</f>
        <v>0</v>
      </c>
      <c r="D236" s="306">
        <f>IF(D$37=0,0,D$37/NFM_fec!D$37)</f>
        <v>0</v>
      </c>
      <c r="E236" s="306">
        <f>IF(E$37=0,0,E$37/NFM_fec!E$37)</f>
        <v>0</v>
      </c>
      <c r="F236" s="306">
        <f>IF(F$37=0,0,F$37/NFM_fec!F$37)</f>
        <v>0</v>
      </c>
      <c r="G236" s="306">
        <f>IF(G$37=0,0,G$37/NFM_fec!G$37)</f>
        <v>0</v>
      </c>
      <c r="H236" s="306">
        <f>IF(H$37=0,0,H$37/NFM_fec!H$37)</f>
        <v>0</v>
      </c>
      <c r="I236" s="306">
        <f>IF(I$37=0,0,I$37/NFM_fec!I$37)</f>
        <v>0</v>
      </c>
      <c r="J236" s="306">
        <f>IF(J$37=0,0,J$37/NFM_fec!J$37)</f>
        <v>0</v>
      </c>
      <c r="K236" s="306">
        <f>IF(K$37=0,0,K$37/NFM_fec!K$37)</f>
        <v>0</v>
      </c>
      <c r="L236" s="306">
        <f>IF(L$37=0,0,L$37/NFM_fec!L$37)</f>
        <v>0</v>
      </c>
      <c r="M236" s="306">
        <f>IF(M$37=0,0,M$37/NFM_fec!M$37)</f>
        <v>0</v>
      </c>
      <c r="N236" s="306">
        <f>IF(N$37=0,0,N$37/NFM_fec!N$37)</f>
        <v>0</v>
      </c>
      <c r="O236" s="306">
        <f>IF(O$37=0,0,O$37/NFM_fec!O$37)</f>
        <v>0</v>
      </c>
      <c r="P236" s="306">
        <f>IF(P$37=0,0,P$37/NFM_fec!P$37)</f>
        <v>0</v>
      </c>
      <c r="Q236" s="306">
        <f>IF(Q$37=0,0,Q$37/NFM_fec!Q$37)</f>
        <v>0</v>
      </c>
      <c r="R236" s="306">
        <f>IF(R$37=0,0,R$37/NFM_fec!R$37)</f>
        <v>0</v>
      </c>
      <c r="S236" s="306">
        <f>IF(S$37=0,0,S$37/NFM_fec!S$37)</f>
        <v>0</v>
      </c>
      <c r="T236" s="306">
        <f>IF(T$37=0,0,T$37/NFM_fec!T$37)</f>
        <v>0</v>
      </c>
      <c r="U236" s="306">
        <f>IF(U$37=0,0,U$37/NFM_fec!U$37)</f>
        <v>0</v>
      </c>
      <c r="V236" s="306">
        <f>IF(V$37=0,0,V$37/NFM_fec!V$37)</f>
        <v>0</v>
      </c>
      <c r="W236" s="306">
        <f>IF(W$37=0,0,W$37/NFM_fec!W$37)</f>
        <v>0</v>
      </c>
      <c r="X236" s="306">
        <f>IF(X$37=0,0,X$37/NFM_fec!X$37)</f>
        <v>0</v>
      </c>
      <c r="Y236" s="306">
        <f>IF(Y$37=0,0,Y$37/NFM_fec!Y$37)</f>
        <v>0</v>
      </c>
      <c r="DA236" s="77"/>
    </row>
    <row r="237" spans="1:105" ht="12" customHeight="1" x14ac:dyDescent="0.25">
      <c r="A237" s="173" t="s">
        <v>94</v>
      </c>
      <c r="B237" s="306">
        <f>IF(B$38=0,0,B$38/NFM_fec!B$38)</f>
        <v>0</v>
      </c>
      <c r="C237" s="306">
        <f>IF(C$38=0,0,C$38/NFM_fec!C$38)</f>
        <v>0</v>
      </c>
      <c r="D237" s="306">
        <f>IF(D$38=0,0,D$38/NFM_fec!D$38)</f>
        <v>0</v>
      </c>
      <c r="E237" s="306">
        <f>IF(E$38=0,0,E$38/NFM_fec!E$38)</f>
        <v>0</v>
      </c>
      <c r="F237" s="306">
        <f>IF(F$38=0,0,F$38/NFM_fec!F$38)</f>
        <v>0</v>
      </c>
      <c r="G237" s="306">
        <f>IF(G$38=0,0,G$38/NFM_fec!G$38)</f>
        <v>0</v>
      </c>
      <c r="H237" s="306">
        <f>IF(H$38=0,0,H$38/NFM_fec!H$38)</f>
        <v>0</v>
      </c>
      <c r="I237" s="306">
        <f>IF(I$38=0,0,I$38/NFM_fec!I$38)</f>
        <v>0</v>
      </c>
      <c r="J237" s="306">
        <f>IF(J$38=0,0,J$38/NFM_fec!J$38)</f>
        <v>0</v>
      </c>
      <c r="K237" s="306">
        <f>IF(K$38=0,0,K$38/NFM_fec!K$38)</f>
        <v>0</v>
      </c>
      <c r="L237" s="306">
        <f>IF(L$38=0,0,L$38/NFM_fec!L$38)</f>
        <v>0</v>
      </c>
      <c r="M237" s="306">
        <f>IF(M$38=0,0,M$38/NFM_fec!M$38)</f>
        <v>0</v>
      </c>
      <c r="N237" s="306">
        <f>IF(N$38=0,0,N$38/NFM_fec!N$38)</f>
        <v>0</v>
      </c>
      <c r="O237" s="306">
        <f>IF(O$38=0,0,O$38/NFM_fec!O$38)</f>
        <v>0</v>
      </c>
      <c r="P237" s="306">
        <f>IF(P$38=0,0,P$38/NFM_fec!P$38)</f>
        <v>0</v>
      </c>
      <c r="Q237" s="306">
        <f>IF(Q$38=0,0,Q$38/NFM_fec!Q$38)</f>
        <v>0</v>
      </c>
      <c r="R237" s="306">
        <f>IF(R$38=0,0,R$38/NFM_fec!R$38)</f>
        <v>0</v>
      </c>
      <c r="S237" s="306">
        <f>IF(S$38=0,0,S$38/NFM_fec!S$38)</f>
        <v>0</v>
      </c>
      <c r="T237" s="306">
        <f>IF(T$38=0,0,T$38/NFM_fec!T$38)</f>
        <v>0</v>
      </c>
      <c r="U237" s="306">
        <f>IF(U$38=0,0,U$38/NFM_fec!U$38)</f>
        <v>0</v>
      </c>
      <c r="V237" s="306">
        <f>IF(V$38=0,0,V$38/NFM_fec!V$38)</f>
        <v>0</v>
      </c>
      <c r="W237" s="306">
        <f>IF(W$38=0,0,W$38/NFM_fec!W$38)</f>
        <v>0</v>
      </c>
      <c r="X237" s="306">
        <f>IF(X$38=0,0,X$38/NFM_fec!X$38)</f>
        <v>0</v>
      </c>
      <c r="Y237" s="306">
        <f>IF(Y$38=0,0,Y$38/NFM_fec!Y$38)</f>
        <v>0</v>
      </c>
      <c r="DA237" s="77"/>
    </row>
    <row r="238" spans="1:105" ht="12" customHeight="1" x14ac:dyDescent="0.25">
      <c r="A238" s="56" t="s">
        <v>95</v>
      </c>
      <c r="B238" s="307">
        <f>IF(B$39=0,0,B$39/NFM_fec!B$39)</f>
        <v>0</v>
      </c>
      <c r="C238" s="307">
        <f>IF(C$39=0,0,C$39/NFM_fec!C$39)</f>
        <v>0</v>
      </c>
      <c r="D238" s="307">
        <f>IF(D$39=0,0,D$39/NFM_fec!D$39)</f>
        <v>0</v>
      </c>
      <c r="E238" s="307">
        <f>IF(E$39=0,0,E$39/NFM_fec!E$39)</f>
        <v>0</v>
      </c>
      <c r="F238" s="307">
        <f>IF(F$39=0,0,F$39/NFM_fec!F$39)</f>
        <v>0</v>
      </c>
      <c r="G238" s="307">
        <f>IF(G$39=0,0,G$39/NFM_fec!G$39)</f>
        <v>0</v>
      </c>
      <c r="H238" s="307">
        <f>IF(H$39=0,0,H$39/NFM_fec!H$39)</f>
        <v>0</v>
      </c>
      <c r="I238" s="307">
        <f>IF(I$39=0,0,I$39/NFM_fec!I$39)</f>
        <v>0</v>
      </c>
      <c r="J238" s="307">
        <f>IF(J$39=0,0,J$39/NFM_fec!J$39)</f>
        <v>0</v>
      </c>
      <c r="K238" s="307">
        <f>IF(K$39=0,0,K$39/NFM_fec!K$39)</f>
        <v>0</v>
      </c>
      <c r="L238" s="307">
        <f>IF(L$39=0,0,L$39/NFM_fec!L$39)</f>
        <v>0</v>
      </c>
      <c r="M238" s="307">
        <f>IF(M$39=0,0,M$39/NFM_fec!M$39)</f>
        <v>0</v>
      </c>
      <c r="N238" s="307">
        <f>IF(N$39=0,0,N$39/NFM_fec!N$39)</f>
        <v>0</v>
      </c>
      <c r="O238" s="307">
        <f>IF(O$39=0,0,O$39/NFM_fec!O$39)</f>
        <v>0</v>
      </c>
      <c r="P238" s="307">
        <f>IF(P$39=0,0,P$39/NFM_fec!P$39)</f>
        <v>0</v>
      </c>
      <c r="Q238" s="307">
        <f>IF(Q$39=0,0,Q$39/NFM_fec!Q$39)</f>
        <v>0</v>
      </c>
      <c r="R238" s="307">
        <f>IF(R$39=0,0,R$39/NFM_fec!R$39)</f>
        <v>0</v>
      </c>
      <c r="S238" s="307">
        <f>IF(S$39=0,0,S$39/NFM_fec!S$39)</f>
        <v>0</v>
      </c>
      <c r="T238" s="307">
        <f>IF(T$39=0,0,T$39/NFM_fec!T$39)</f>
        <v>0</v>
      </c>
      <c r="U238" s="307">
        <f>IF(U$39=0,0,U$39/NFM_fec!U$39)</f>
        <v>0</v>
      </c>
      <c r="V238" s="307">
        <f>IF(V$39=0,0,V$39/NFM_fec!V$39)</f>
        <v>0</v>
      </c>
      <c r="W238" s="307">
        <f>IF(W$39=0,0,W$39/NFM_fec!W$39)</f>
        <v>0</v>
      </c>
      <c r="X238" s="307">
        <f>IF(X$39=0,0,X$39/NFM_fec!X$39)</f>
        <v>0</v>
      </c>
      <c r="Y238" s="307">
        <f>IF(Y$39=0,0,Y$39/NFM_fec!Y$39)</f>
        <v>0</v>
      </c>
      <c r="DA238" s="78"/>
    </row>
    <row r="239" spans="1:105" ht="12" customHeight="1" x14ac:dyDescent="0.25">
      <c r="A239" s="174" t="s">
        <v>515</v>
      </c>
      <c r="B239" s="308">
        <f>IF(B$45=0,0,B$45/NFM_fec!B$45)</f>
        <v>0</v>
      </c>
      <c r="C239" s="308">
        <f>IF(C$45=0,0,C$45/NFM_fec!C$45)</f>
        <v>0</v>
      </c>
      <c r="D239" s="308">
        <f>IF(D$45=0,0,D$45/NFM_fec!D$45)</f>
        <v>0</v>
      </c>
      <c r="E239" s="308">
        <f>IF(E$45=0,0,E$45/NFM_fec!E$45)</f>
        <v>0</v>
      </c>
      <c r="F239" s="308">
        <f>IF(F$45=0,0,F$45/NFM_fec!F$45)</f>
        <v>0</v>
      </c>
      <c r="G239" s="308">
        <f>IF(G$45=0,0,G$45/NFM_fec!G$45)</f>
        <v>0</v>
      </c>
      <c r="H239" s="308">
        <f>IF(H$45=0,0,H$45/NFM_fec!H$45)</f>
        <v>0</v>
      </c>
      <c r="I239" s="308">
        <f>IF(I$45=0,0,I$45/NFM_fec!I$45)</f>
        <v>0</v>
      </c>
      <c r="J239" s="308">
        <f>IF(J$45=0,0,J$45/NFM_fec!J$45)</f>
        <v>0</v>
      </c>
      <c r="K239" s="308">
        <f>IF(K$45=0,0,K$45/NFM_fec!K$45)</f>
        <v>0</v>
      </c>
      <c r="L239" s="308">
        <f>IF(L$45=0,0,L$45/NFM_fec!L$45)</f>
        <v>0</v>
      </c>
      <c r="M239" s="308">
        <f>IF(M$45=0,0,M$45/NFM_fec!M$45)</f>
        <v>0</v>
      </c>
      <c r="N239" s="308">
        <f>IF(N$45=0,0,N$45/NFM_fec!N$45)</f>
        <v>0</v>
      </c>
      <c r="O239" s="308">
        <f>IF(O$45=0,0,O$45/NFM_fec!O$45)</f>
        <v>0</v>
      </c>
      <c r="P239" s="308">
        <f>IF(P$45=0,0,P$45/NFM_fec!P$45)</f>
        <v>0</v>
      </c>
      <c r="Q239" s="308">
        <f>IF(Q$45=0,0,Q$45/NFM_fec!Q$45)</f>
        <v>0</v>
      </c>
      <c r="R239" s="308">
        <f>IF(R$45=0,0,R$45/NFM_fec!R$45)</f>
        <v>0</v>
      </c>
      <c r="S239" s="308">
        <f>IF(S$45=0,0,S$45/NFM_fec!S$45)</f>
        <v>0</v>
      </c>
      <c r="T239" s="308">
        <f>IF(T$45=0,0,T$45/NFM_fec!T$45)</f>
        <v>0</v>
      </c>
      <c r="U239" s="308">
        <f>IF(U$45=0,0,U$45/NFM_fec!U$45)</f>
        <v>0</v>
      </c>
      <c r="V239" s="308">
        <f>IF(V$45=0,0,V$45/NFM_fec!V$45)</f>
        <v>0</v>
      </c>
      <c r="W239" s="308">
        <f>IF(W$45=0,0,W$45/NFM_fec!W$45)</f>
        <v>0</v>
      </c>
      <c r="X239" s="308">
        <f>IF(X$45=0,0,X$45/NFM_fec!X$45)</f>
        <v>0</v>
      </c>
      <c r="Y239" s="308">
        <f>IF(Y$45=0,0,Y$45/NFM_fec!Y$45)</f>
        <v>0</v>
      </c>
      <c r="DA239" s="79"/>
    </row>
    <row r="240" spans="1:105" ht="12" customHeight="1" x14ac:dyDescent="0.25">
      <c r="A240" s="174" t="s">
        <v>517</v>
      </c>
      <c r="B240" s="308">
        <f>IF(B$46=0,0,B$46/NFM_fec!B$46)</f>
        <v>0</v>
      </c>
      <c r="C240" s="308">
        <f>IF(C$46=0,0,C$46/NFM_fec!C$46)</f>
        <v>0</v>
      </c>
      <c r="D240" s="308">
        <f>IF(D$46=0,0,D$46/NFM_fec!D$46)</f>
        <v>0</v>
      </c>
      <c r="E240" s="308">
        <f>IF(E$46=0,0,E$46/NFM_fec!E$46)</f>
        <v>0</v>
      </c>
      <c r="F240" s="308">
        <f>IF(F$46=0,0,F$46/NFM_fec!F$46)</f>
        <v>0</v>
      </c>
      <c r="G240" s="308">
        <f>IF(G$46=0,0,G$46/NFM_fec!G$46)</f>
        <v>0</v>
      </c>
      <c r="H240" s="308">
        <f>IF(H$46=0,0,H$46/NFM_fec!H$46)</f>
        <v>0</v>
      </c>
      <c r="I240" s="308">
        <f>IF(I$46=0,0,I$46/NFM_fec!I$46)</f>
        <v>0</v>
      </c>
      <c r="J240" s="308">
        <f>IF(J$46=0,0,J$46/NFM_fec!J$46)</f>
        <v>0</v>
      </c>
      <c r="K240" s="308">
        <f>IF(K$46=0,0,K$46/NFM_fec!K$46)</f>
        <v>0</v>
      </c>
      <c r="L240" s="308">
        <f>IF(L$46=0,0,L$46/NFM_fec!L$46)</f>
        <v>0</v>
      </c>
      <c r="M240" s="308">
        <f>IF(M$46=0,0,M$46/NFM_fec!M$46)</f>
        <v>0</v>
      </c>
      <c r="N240" s="308">
        <f>IF(N$46=0,0,N$46/NFM_fec!N$46)</f>
        <v>0</v>
      </c>
      <c r="O240" s="308">
        <f>IF(O$46=0,0,O$46/NFM_fec!O$46)</f>
        <v>0</v>
      </c>
      <c r="P240" s="308">
        <f>IF(P$46=0,0,P$46/NFM_fec!P$46)</f>
        <v>0</v>
      </c>
      <c r="Q240" s="308">
        <f>IF(Q$46=0,0,Q$46/NFM_fec!Q$46)</f>
        <v>0</v>
      </c>
      <c r="R240" s="308">
        <f>IF(R$46=0,0,R$46/NFM_fec!R$46)</f>
        <v>0</v>
      </c>
      <c r="S240" s="308">
        <f>IF(S$46=0,0,S$46/NFM_fec!S$46)</f>
        <v>0</v>
      </c>
      <c r="T240" s="308">
        <f>IF(T$46=0,0,T$46/NFM_fec!T$46)</f>
        <v>0</v>
      </c>
      <c r="U240" s="308">
        <f>IF(U$46=0,0,U$46/NFM_fec!U$46)</f>
        <v>0</v>
      </c>
      <c r="V240" s="308">
        <f>IF(V$46=0,0,V$46/NFM_fec!V$46)</f>
        <v>0</v>
      </c>
      <c r="W240" s="308">
        <f>IF(W$46=0,0,W$46/NFM_fec!W$46)</f>
        <v>0</v>
      </c>
      <c r="X240" s="308">
        <f>IF(X$46=0,0,X$46/NFM_fec!X$46)</f>
        <v>0</v>
      </c>
      <c r="Y240" s="308">
        <f>IF(Y$46=0,0,Y$46/NFM_fec!Y$46)</f>
        <v>0</v>
      </c>
      <c r="DA240" s="79"/>
    </row>
    <row r="241" spans="1:105" ht="12" customHeight="1" x14ac:dyDescent="0.25">
      <c r="A241" s="41" t="s">
        <v>527</v>
      </c>
      <c r="B241" s="309">
        <f>IF(B$53=0,0,B$53/NFM_fec!B$53)</f>
        <v>0</v>
      </c>
      <c r="C241" s="309">
        <f>IF(C$53=0,0,C$53/NFM_fec!C$53)</f>
        <v>0</v>
      </c>
      <c r="D241" s="309">
        <f>IF(D$53=0,0,D$53/NFM_fec!D$53)</f>
        <v>0</v>
      </c>
      <c r="E241" s="309">
        <f>IF(E$53=0,0,E$53/NFM_fec!E$53)</f>
        <v>0</v>
      </c>
      <c r="F241" s="309">
        <f>IF(F$53=0,0,F$53/NFM_fec!F$53)</f>
        <v>0</v>
      </c>
      <c r="G241" s="309">
        <f>IF(G$53=0,0,G$53/NFM_fec!G$53)</f>
        <v>0</v>
      </c>
      <c r="H241" s="309">
        <f>IF(H$53=0,0,H$53/NFM_fec!H$53)</f>
        <v>0</v>
      </c>
      <c r="I241" s="309">
        <f>IF(I$53=0,0,I$53/NFM_fec!I$53)</f>
        <v>0</v>
      </c>
      <c r="J241" s="309">
        <f>IF(J$53=0,0,J$53/NFM_fec!J$53)</f>
        <v>0</v>
      </c>
      <c r="K241" s="309">
        <f>IF(K$53=0,0,K$53/NFM_fec!K$53)</f>
        <v>0</v>
      </c>
      <c r="L241" s="309">
        <f>IF(L$53=0,0,L$53/NFM_fec!L$53)</f>
        <v>0</v>
      </c>
      <c r="M241" s="309">
        <f>IF(M$53=0,0,M$53/NFM_fec!M$53)</f>
        <v>0</v>
      </c>
      <c r="N241" s="309">
        <f>IF(N$53=0,0,N$53/NFM_fec!N$53)</f>
        <v>0</v>
      </c>
      <c r="O241" s="309">
        <f>IF(O$53=0,0,O$53/NFM_fec!O$53)</f>
        <v>0</v>
      </c>
      <c r="P241" s="309">
        <f>IF(P$53=0,0,P$53/NFM_fec!P$53)</f>
        <v>0</v>
      </c>
      <c r="Q241" s="309">
        <f>IF(Q$53=0,0,Q$53/NFM_fec!Q$53)</f>
        <v>0</v>
      </c>
      <c r="R241" s="309">
        <f>IF(R$53=0,0,R$53/NFM_fec!R$53)</f>
        <v>0</v>
      </c>
      <c r="S241" s="309">
        <f>IF(S$53=0,0,S$53/NFM_fec!S$53)</f>
        <v>0</v>
      </c>
      <c r="T241" s="309">
        <f>IF(T$53=0,0,T$53/NFM_fec!T$53)</f>
        <v>0</v>
      </c>
      <c r="U241" s="309">
        <f>IF(U$53=0,0,U$53/NFM_fec!U$53)</f>
        <v>0</v>
      </c>
      <c r="V241" s="309">
        <f>IF(V$53=0,0,V$53/NFM_fec!V$53)</f>
        <v>0</v>
      </c>
      <c r="W241" s="309">
        <f>IF(W$53=0,0,W$53/NFM_fec!W$53)</f>
        <v>0</v>
      </c>
      <c r="X241" s="309">
        <f>IF(X$53=0,0,X$53/NFM_fec!X$53)</f>
        <v>0</v>
      </c>
      <c r="Y241" s="309">
        <f>IF(Y$53=0,0,Y$53/NFM_fec!Y$53)</f>
        <v>0</v>
      </c>
      <c r="DA241" s="82"/>
    </row>
    <row r="242" spans="1:105" ht="12" customHeight="1" x14ac:dyDescent="0.25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X242" s="128"/>
      <c r="Y242" s="128"/>
      <c r="DA242" s="120"/>
    </row>
    <row r="243" spans="1:105" ht="12" customHeight="1" x14ac:dyDescent="0.25">
      <c r="A243" s="35" t="s">
        <v>80</v>
      </c>
      <c r="B243" s="304">
        <f>IF(B$72=0,0,B$72/NFM_fec!B$72)</f>
        <v>0</v>
      </c>
      <c r="C243" s="304">
        <f>IF(C$72=0,0,C$72/NFM_fec!C$72)</f>
        <v>0</v>
      </c>
      <c r="D243" s="304">
        <f>IF(D$72=0,0,D$72/NFM_fec!D$72)</f>
        <v>0</v>
      </c>
      <c r="E243" s="304">
        <f>IF(E$72=0,0,E$72/NFM_fec!E$72)</f>
        <v>0</v>
      </c>
      <c r="F243" s="304">
        <f>IF(F$72=0,0,F$72/NFM_fec!F$72)</f>
        <v>0</v>
      </c>
      <c r="G243" s="304">
        <f>IF(G$72=0,0,G$72/NFM_fec!G$72)</f>
        <v>0</v>
      </c>
      <c r="H243" s="304">
        <f>IF(H$72=0,0,H$72/NFM_fec!H$72)</f>
        <v>0</v>
      </c>
      <c r="I243" s="304">
        <f>IF(I$72=0,0,I$72/NFM_fec!I$72)</f>
        <v>0</v>
      </c>
      <c r="J243" s="304">
        <f>IF(J$72=0,0,J$72/NFM_fec!J$72)</f>
        <v>0</v>
      </c>
      <c r="K243" s="304">
        <f>IF(K$72=0,0,K$72/NFM_fec!K$72)</f>
        <v>0</v>
      </c>
      <c r="L243" s="304">
        <f>IF(L$72=0,0,L$72/NFM_fec!L$72)</f>
        <v>0</v>
      </c>
      <c r="M243" s="304">
        <f>IF(M$72=0,0,M$72/NFM_fec!M$72)</f>
        <v>0</v>
      </c>
      <c r="N243" s="304">
        <f>IF(N$72=0,0,N$72/NFM_fec!N$72)</f>
        <v>0</v>
      </c>
      <c r="O243" s="304">
        <f>IF(O$72=0,0,O$72/NFM_fec!O$72)</f>
        <v>0</v>
      </c>
      <c r="P243" s="304">
        <f>IF(P$72=0,0,P$72/NFM_fec!P$72)</f>
        <v>0</v>
      </c>
      <c r="Q243" s="304">
        <f>IF(Q$72=0,0,Q$72/NFM_fec!Q$72)</f>
        <v>0</v>
      </c>
      <c r="R243" s="304">
        <f>IF(R$72=0,0,R$72/NFM_fec!R$72)</f>
        <v>0</v>
      </c>
      <c r="S243" s="304">
        <f>IF(S$72=0,0,S$72/NFM_fec!S$72)</f>
        <v>0</v>
      </c>
      <c r="T243" s="304">
        <f>IF(T$72=0,0,T$72/NFM_fec!T$72)</f>
        <v>0</v>
      </c>
      <c r="U243" s="304">
        <f>IF(U$72=0,0,U$72/NFM_fec!U$72)</f>
        <v>0</v>
      </c>
      <c r="V243" s="304">
        <f>IF(V$72=0,0,V$72/NFM_fec!V$72)</f>
        <v>0</v>
      </c>
      <c r="W243" s="304">
        <f>IF(W$72=0,0,W$72/NFM_fec!W$72)</f>
        <v>0</v>
      </c>
      <c r="X243" s="304">
        <f>IF(X$72=0,0,X$72/NFM_fec!X$72)</f>
        <v>0</v>
      </c>
      <c r="Y243" s="304">
        <f>IF(Y$72=0,0,Y$72/NFM_fec!Y$72)</f>
        <v>0</v>
      </c>
      <c r="DA243" s="111"/>
    </row>
    <row r="244" spans="1:105" ht="12" customHeight="1" x14ac:dyDescent="0.25">
      <c r="A244" s="55" t="s">
        <v>91</v>
      </c>
      <c r="B244" s="305">
        <f>IF(B$73=0,0,B$73/NFM_fec!B$73)</f>
        <v>0</v>
      </c>
      <c r="C244" s="305">
        <f>IF(C$73=0,0,C$73/NFM_fec!C$73)</f>
        <v>0</v>
      </c>
      <c r="D244" s="305">
        <f>IF(D$73=0,0,D$73/NFM_fec!D$73)</f>
        <v>0</v>
      </c>
      <c r="E244" s="305">
        <f>IF(E$73=0,0,E$73/NFM_fec!E$73)</f>
        <v>0</v>
      </c>
      <c r="F244" s="305">
        <f>IF(F$73=0,0,F$73/NFM_fec!F$73)</f>
        <v>0</v>
      </c>
      <c r="G244" s="305">
        <f>IF(G$73=0,0,G$73/NFM_fec!G$73)</f>
        <v>0</v>
      </c>
      <c r="H244" s="305">
        <f>IF(H$73=0,0,H$73/NFM_fec!H$73)</f>
        <v>0</v>
      </c>
      <c r="I244" s="305">
        <f>IF(I$73=0,0,I$73/NFM_fec!I$73)</f>
        <v>0</v>
      </c>
      <c r="J244" s="305">
        <f>IF(J$73=0,0,J$73/NFM_fec!J$73)</f>
        <v>0</v>
      </c>
      <c r="K244" s="305">
        <f>IF(K$73=0,0,K$73/NFM_fec!K$73)</f>
        <v>0</v>
      </c>
      <c r="L244" s="305">
        <f>IF(L$73=0,0,L$73/NFM_fec!L$73)</f>
        <v>0</v>
      </c>
      <c r="M244" s="305">
        <f>IF(M$73=0,0,M$73/NFM_fec!M$73)</f>
        <v>0</v>
      </c>
      <c r="N244" s="305">
        <f>IF(N$73=0,0,N$73/NFM_fec!N$73)</f>
        <v>0</v>
      </c>
      <c r="O244" s="305">
        <f>IF(O$73=0,0,O$73/NFM_fec!O$73)</f>
        <v>0</v>
      </c>
      <c r="P244" s="305">
        <f>IF(P$73=0,0,P$73/NFM_fec!P$73)</f>
        <v>0</v>
      </c>
      <c r="Q244" s="305">
        <f>IF(Q$73=0,0,Q$73/NFM_fec!Q$73)</f>
        <v>0</v>
      </c>
      <c r="R244" s="305">
        <f>IF(R$73=0,0,R$73/NFM_fec!R$73)</f>
        <v>0</v>
      </c>
      <c r="S244" s="305">
        <f>IF(S$73=0,0,S$73/NFM_fec!S$73)</f>
        <v>0</v>
      </c>
      <c r="T244" s="305">
        <f>IF(T$73=0,0,T$73/NFM_fec!T$73)</f>
        <v>0</v>
      </c>
      <c r="U244" s="305">
        <f>IF(U$73=0,0,U$73/NFM_fec!U$73)</f>
        <v>0</v>
      </c>
      <c r="V244" s="305">
        <f>IF(V$73=0,0,V$73/NFM_fec!V$73)</f>
        <v>0</v>
      </c>
      <c r="W244" s="305">
        <f>IF(W$73=0,0,W$73/NFM_fec!W$73)</f>
        <v>0</v>
      </c>
      <c r="X244" s="305">
        <f>IF(X$73=0,0,X$73/NFM_fec!X$73)</f>
        <v>0</v>
      </c>
      <c r="Y244" s="305">
        <f>IF(Y$73=0,0,Y$73/NFM_fec!Y$73)</f>
        <v>0</v>
      </c>
      <c r="DA244" s="76"/>
    </row>
    <row r="245" spans="1:105" ht="12" customHeight="1" x14ac:dyDescent="0.25">
      <c r="A245" s="173" t="s">
        <v>92</v>
      </c>
      <c r="B245" s="306">
        <f>IF(B$74=0,0,B$74/NFM_fec!B$74)</f>
        <v>0</v>
      </c>
      <c r="C245" s="306">
        <f>IF(C$74=0,0,C$74/NFM_fec!C$74)</f>
        <v>0</v>
      </c>
      <c r="D245" s="306">
        <f>IF(D$74=0,0,D$74/NFM_fec!D$74)</f>
        <v>0</v>
      </c>
      <c r="E245" s="306">
        <f>IF(E$74=0,0,E$74/NFM_fec!E$74)</f>
        <v>0</v>
      </c>
      <c r="F245" s="306">
        <f>IF(F$74=0,0,F$74/NFM_fec!F$74)</f>
        <v>0</v>
      </c>
      <c r="G245" s="306">
        <f>IF(G$74=0,0,G$74/NFM_fec!G$74)</f>
        <v>0</v>
      </c>
      <c r="H245" s="306">
        <f>IF(H$74=0,0,H$74/NFM_fec!H$74)</f>
        <v>0</v>
      </c>
      <c r="I245" s="306">
        <f>IF(I$74=0,0,I$74/NFM_fec!I$74)</f>
        <v>0</v>
      </c>
      <c r="J245" s="306">
        <f>IF(J$74=0,0,J$74/NFM_fec!J$74)</f>
        <v>0</v>
      </c>
      <c r="K245" s="306">
        <f>IF(K$74=0,0,K$74/NFM_fec!K$74)</f>
        <v>0</v>
      </c>
      <c r="L245" s="306">
        <f>IF(L$74=0,0,L$74/NFM_fec!L$74)</f>
        <v>0</v>
      </c>
      <c r="M245" s="306">
        <f>IF(M$74=0,0,M$74/NFM_fec!M$74)</f>
        <v>0</v>
      </c>
      <c r="N245" s="306">
        <f>IF(N$74=0,0,N$74/NFM_fec!N$74)</f>
        <v>0</v>
      </c>
      <c r="O245" s="306">
        <f>IF(O$74=0,0,O$74/NFM_fec!O$74)</f>
        <v>0</v>
      </c>
      <c r="P245" s="306">
        <f>IF(P$74=0,0,P$74/NFM_fec!P$74)</f>
        <v>0</v>
      </c>
      <c r="Q245" s="306">
        <f>IF(Q$74=0,0,Q$74/NFM_fec!Q$74)</f>
        <v>0</v>
      </c>
      <c r="R245" s="306">
        <f>IF(R$74=0,0,R$74/NFM_fec!R$74)</f>
        <v>0</v>
      </c>
      <c r="S245" s="306">
        <f>IF(S$74=0,0,S$74/NFM_fec!S$74)</f>
        <v>0</v>
      </c>
      <c r="T245" s="306">
        <f>IF(T$74=0,0,T$74/NFM_fec!T$74)</f>
        <v>0</v>
      </c>
      <c r="U245" s="306">
        <f>IF(U$74=0,0,U$74/NFM_fec!U$74)</f>
        <v>0</v>
      </c>
      <c r="V245" s="306">
        <f>IF(V$74=0,0,V$74/NFM_fec!V$74)</f>
        <v>0</v>
      </c>
      <c r="W245" s="306">
        <f>IF(W$74=0,0,W$74/NFM_fec!W$74)</f>
        <v>0</v>
      </c>
      <c r="X245" s="306">
        <f>IF(X$74=0,0,X$74/NFM_fec!X$74)</f>
        <v>0</v>
      </c>
      <c r="Y245" s="306">
        <f>IF(Y$74=0,0,Y$74/NFM_fec!Y$74)</f>
        <v>0</v>
      </c>
      <c r="DA245" s="77"/>
    </row>
    <row r="246" spans="1:105" ht="12" customHeight="1" x14ac:dyDescent="0.25">
      <c r="A246" s="173" t="s">
        <v>93</v>
      </c>
      <c r="B246" s="306">
        <f>IF(B$75=0,0,B$75/NFM_fec!B$75)</f>
        <v>0</v>
      </c>
      <c r="C246" s="306">
        <f>IF(C$75=0,0,C$75/NFM_fec!C$75)</f>
        <v>0</v>
      </c>
      <c r="D246" s="306">
        <f>IF(D$75=0,0,D$75/NFM_fec!D$75)</f>
        <v>0</v>
      </c>
      <c r="E246" s="306">
        <f>IF(E$75=0,0,E$75/NFM_fec!E$75)</f>
        <v>0</v>
      </c>
      <c r="F246" s="306">
        <f>IF(F$75=0,0,F$75/NFM_fec!F$75)</f>
        <v>0</v>
      </c>
      <c r="G246" s="306">
        <f>IF(G$75=0,0,G$75/NFM_fec!G$75)</f>
        <v>0</v>
      </c>
      <c r="H246" s="306">
        <f>IF(H$75=0,0,H$75/NFM_fec!H$75)</f>
        <v>0</v>
      </c>
      <c r="I246" s="306">
        <f>IF(I$75=0,0,I$75/NFM_fec!I$75)</f>
        <v>0</v>
      </c>
      <c r="J246" s="306">
        <f>IF(J$75=0,0,J$75/NFM_fec!J$75)</f>
        <v>0</v>
      </c>
      <c r="K246" s="306">
        <f>IF(K$75=0,0,K$75/NFM_fec!K$75)</f>
        <v>0</v>
      </c>
      <c r="L246" s="306">
        <f>IF(L$75=0,0,L$75/NFM_fec!L$75)</f>
        <v>0</v>
      </c>
      <c r="M246" s="306">
        <f>IF(M$75=0,0,M$75/NFM_fec!M$75)</f>
        <v>0</v>
      </c>
      <c r="N246" s="306">
        <f>IF(N$75=0,0,N$75/NFM_fec!N$75)</f>
        <v>0</v>
      </c>
      <c r="O246" s="306">
        <f>IF(O$75=0,0,O$75/NFM_fec!O$75)</f>
        <v>0</v>
      </c>
      <c r="P246" s="306">
        <f>IF(P$75=0,0,P$75/NFM_fec!P$75)</f>
        <v>0</v>
      </c>
      <c r="Q246" s="306">
        <f>IF(Q$75=0,0,Q$75/NFM_fec!Q$75)</f>
        <v>0</v>
      </c>
      <c r="R246" s="306">
        <f>IF(R$75=0,0,R$75/NFM_fec!R$75)</f>
        <v>0</v>
      </c>
      <c r="S246" s="306">
        <f>IF(S$75=0,0,S$75/NFM_fec!S$75)</f>
        <v>0</v>
      </c>
      <c r="T246" s="306">
        <f>IF(T$75=0,0,T$75/NFM_fec!T$75)</f>
        <v>0</v>
      </c>
      <c r="U246" s="306">
        <f>IF(U$75=0,0,U$75/NFM_fec!U$75)</f>
        <v>0</v>
      </c>
      <c r="V246" s="306">
        <f>IF(V$75=0,0,V$75/NFM_fec!V$75)</f>
        <v>0</v>
      </c>
      <c r="W246" s="306">
        <f>IF(W$75=0,0,W$75/NFM_fec!W$75)</f>
        <v>0</v>
      </c>
      <c r="X246" s="306">
        <f>IF(X$75=0,0,X$75/NFM_fec!X$75)</f>
        <v>0</v>
      </c>
      <c r="Y246" s="306">
        <f>IF(Y$75=0,0,Y$75/NFM_fec!Y$75)</f>
        <v>0</v>
      </c>
      <c r="DA246" s="77"/>
    </row>
    <row r="247" spans="1:105" ht="12" customHeight="1" x14ac:dyDescent="0.25">
      <c r="A247" s="173" t="s">
        <v>94</v>
      </c>
      <c r="B247" s="306">
        <f>IF(B$76=0,0,B$76/NFM_fec!B$76)</f>
        <v>0</v>
      </c>
      <c r="C247" s="306">
        <f>IF(C$76=0,0,C$76/NFM_fec!C$76)</f>
        <v>0</v>
      </c>
      <c r="D247" s="306">
        <f>IF(D$76=0,0,D$76/NFM_fec!D$76)</f>
        <v>0</v>
      </c>
      <c r="E247" s="306">
        <f>IF(E$76=0,0,E$76/NFM_fec!E$76)</f>
        <v>0</v>
      </c>
      <c r="F247" s="306">
        <f>IF(F$76=0,0,F$76/NFM_fec!F$76)</f>
        <v>0</v>
      </c>
      <c r="G247" s="306">
        <f>IF(G$76=0,0,G$76/NFM_fec!G$76)</f>
        <v>0</v>
      </c>
      <c r="H247" s="306">
        <f>IF(H$76=0,0,H$76/NFM_fec!H$76)</f>
        <v>0</v>
      </c>
      <c r="I247" s="306">
        <f>IF(I$76=0,0,I$76/NFM_fec!I$76)</f>
        <v>0</v>
      </c>
      <c r="J247" s="306">
        <f>IF(J$76=0,0,J$76/NFM_fec!J$76)</f>
        <v>0</v>
      </c>
      <c r="K247" s="306">
        <f>IF(K$76=0,0,K$76/NFM_fec!K$76)</f>
        <v>0</v>
      </c>
      <c r="L247" s="306">
        <f>IF(L$76=0,0,L$76/NFM_fec!L$76)</f>
        <v>0</v>
      </c>
      <c r="M247" s="306">
        <f>IF(M$76=0,0,M$76/NFM_fec!M$76)</f>
        <v>0</v>
      </c>
      <c r="N247" s="306">
        <f>IF(N$76=0,0,N$76/NFM_fec!N$76)</f>
        <v>0</v>
      </c>
      <c r="O247" s="306">
        <f>IF(O$76=0,0,O$76/NFM_fec!O$76)</f>
        <v>0</v>
      </c>
      <c r="P247" s="306">
        <f>IF(P$76=0,0,P$76/NFM_fec!P$76)</f>
        <v>0</v>
      </c>
      <c r="Q247" s="306">
        <f>IF(Q$76=0,0,Q$76/NFM_fec!Q$76)</f>
        <v>0</v>
      </c>
      <c r="R247" s="306">
        <f>IF(R$76=0,0,R$76/NFM_fec!R$76)</f>
        <v>0</v>
      </c>
      <c r="S247" s="306">
        <f>IF(S$76=0,0,S$76/NFM_fec!S$76)</f>
        <v>0</v>
      </c>
      <c r="T247" s="306">
        <f>IF(T$76=0,0,T$76/NFM_fec!T$76)</f>
        <v>0</v>
      </c>
      <c r="U247" s="306">
        <f>IF(U$76=0,0,U$76/NFM_fec!U$76)</f>
        <v>0</v>
      </c>
      <c r="V247" s="306">
        <f>IF(V$76=0,0,V$76/NFM_fec!V$76)</f>
        <v>0</v>
      </c>
      <c r="W247" s="306">
        <f>IF(W$76=0,0,W$76/NFM_fec!W$76)</f>
        <v>0</v>
      </c>
      <c r="X247" s="306">
        <f>IF(X$76=0,0,X$76/NFM_fec!X$76)</f>
        <v>0</v>
      </c>
      <c r="Y247" s="306">
        <f>IF(Y$76=0,0,Y$76/NFM_fec!Y$76)</f>
        <v>0</v>
      </c>
      <c r="DA247" s="77"/>
    </row>
    <row r="248" spans="1:105" ht="12" customHeight="1" x14ac:dyDescent="0.25">
      <c r="A248" s="56" t="s">
        <v>95</v>
      </c>
      <c r="B248" s="307">
        <f>IF(B$77=0,0,B$77/NFM_fec!B$77)</f>
        <v>0</v>
      </c>
      <c r="C248" s="307">
        <f>IF(C$77=0,0,C$77/NFM_fec!C$77)</f>
        <v>0</v>
      </c>
      <c r="D248" s="307">
        <f>IF(D$77=0,0,D$77/NFM_fec!D$77)</f>
        <v>0</v>
      </c>
      <c r="E248" s="307">
        <f>IF(E$77=0,0,E$77/NFM_fec!E$77)</f>
        <v>0</v>
      </c>
      <c r="F248" s="307">
        <f>IF(F$77=0,0,F$77/NFM_fec!F$77)</f>
        <v>0</v>
      </c>
      <c r="G248" s="307">
        <f>IF(G$77=0,0,G$77/NFM_fec!G$77)</f>
        <v>0</v>
      </c>
      <c r="H248" s="307">
        <f>IF(H$77=0,0,H$77/NFM_fec!H$77)</f>
        <v>0</v>
      </c>
      <c r="I248" s="307">
        <f>IF(I$77=0,0,I$77/NFM_fec!I$77)</f>
        <v>0</v>
      </c>
      <c r="J248" s="307">
        <f>IF(J$77=0,0,J$77/NFM_fec!J$77)</f>
        <v>0</v>
      </c>
      <c r="K248" s="307">
        <f>IF(K$77=0,0,K$77/NFM_fec!K$77)</f>
        <v>0</v>
      </c>
      <c r="L248" s="307">
        <f>IF(L$77=0,0,L$77/NFM_fec!L$77)</f>
        <v>0</v>
      </c>
      <c r="M248" s="307">
        <f>IF(M$77=0,0,M$77/NFM_fec!M$77)</f>
        <v>0</v>
      </c>
      <c r="N248" s="307">
        <f>IF(N$77=0,0,N$77/NFM_fec!N$77)</f>
        <v>0</v>
      </c>
      <c r="O248" s="307">
        <f>IF(O$77=0,0,O$77/NFM_fec!O$77)</f>
        <v>0</v>
      </c>
      <c r="P248" s="307">
        <f>IF(P$77=0,0,P$77/NFM_fec!P$77)</f>
        <v>0</v>
      </c>
      <c r="Q248" s="307">
        <f>IF(Q$77=0,0,Q$77/NFM_fec!Q$77)</f>
        <v>0</v>
      </c>
      <c r="R248" s="307">
        <f>IF(R$77=0,0,R$77/NFM_fec!R$77)</f>
        <v>0</v>
      </c>
      <c r="S248" s="307">
        <f>IF(S$77=0,0,S$77/NFM_fec!S$77)</f>
        <v>0</v>
      </c>
      <c r="T248" s="307">
        <f>IF(T$77=0,0,T$77/NFM_fec!T$77)</f>
        <v>0</v>
      </c>
      <c r="U248" s="307">
        <f>IF(U$77=0,0,U$77/NFM_fec!U$77)</f>
        <v>0</v>
      </c>
      <c r="V248" s="307">
        <f>IF(V$77=0,0,V$77/NFM_fec!V$77)</f>
        <v>0</v>
      </c>
      <c r="W248" s="307">
        <f>IF(W$77=0,0,W$77/NFM_fec!W$77)</f>
        <v>0</v>
      </c>
      <c r="X248" s="307">
        <f>IF(X$77=0,0,X$77/NFM_fec!X$77)</f>
        <v>0</v>
      </c>
      <c r="Y248" s="307">
        <f>IF(Y$77=0,0,Y$77/NFM_fec!Y$77)</f>
        <v>0</v>
      </c>
      <c r="DA248" s="78"/>
    </row>
    <row r="249" spans="1:105" ht="12" customHeight="1" x14ac:dyDescent="0.25">
      <c r="A249" s="174" t="s">
        <v>558</v>
      </c>
      <c r="B249" s="308">
        <f>IF(B$83=0,0,B$83/NFM_fec!B$83)</f>
        <v>0</v>
      </c>
      <c r="C249" s="308">
        <f>IF(C$83=0,0,C$83/NFM_fec!C$83)</f>
        <v>0</v>
      </c>
      <c r="D249" s="308">
        <f>IF(D$83=0,0,D$83/NFM_fec!D$83)</f>
        <v>0</v>
      </c>
      <c r="E249" s="308">
        <f>IF(E$83=0,0,E$83/NFM_fec!E$83)</f>
        <v>0</v>
      </c>
      <c r="F249" s="308">
        <f>IF(F$83=0,0,F$83/NFM_fec!F$83)</f>
        <v>0</v>
      </c>
      <c r="G249" s="308">
        <f>IF(G$83=0,0,G$83/NFM_fec!G$83)</f>
        <v>0</v>
      </c>
      <c r="H249" s="308">
        <f>IF(H$83=0,0,H$83/NFM_fec!H$83)</f>
        <v>0</v>
      </c>
      <c r="I249" s="308">
        <f>IF(I$83=0,0,I$83/NFM_fec!I$83)</f>
        <v>0</v>
      </c>
      <c r="J249" s="308">
        <f>IF(J$83=0,0,J$83/NFM_fec!J$83)</f>
        <v>0</v>
      </c>
      <c r="K249" s="308">
        <f>IF(K$83=0,0,K$83/NFM_fec!K$83)</f>
        <v>0</v>
      </c>
      <c r="L249" s="308">
        <f>IF(L$83=0,0,L$83/NFM_fec!L$83)</f>
        <v>0</v>
      </c>
      <c r="M249" s="308">
        <f>IF(M$83=0,0,M$83/NFM_fec!M$83)</f>
        <v>0</v>
      </c>
      <c r="N249" s="308">
        <f>IF(N$83=0,0,N$83/NFM_fec!N$83)</f>
        <v>0</v>
      </c>
      <c r="O249" s="308">
        <f>IF(O$83=0,0,O$83/NFM_fec!O$83)</f>
        <v>0</v>
      </c>
      <c r="P249" s="308">
        <f>IF(P$83=0,0,P$83/NFM_fec!P$83)</f>
        <v>0</v>
      </c>
      <c r="Q249" s="308">
        <f>IF(Q$83=0,0,Q$83/NFM_fec!Q$83)</f>
        <v>0</v>
      </c>
      <c r="R249" s="308">
        <f>IF(R$83=0,0,R$83/NFM_fec!R$83)</f>
        <v>0</v>
      </c>
      <c r="S249" s="308">
        <f>IF(S$83=0,0,S$83/NFM_fec!S$83)</f>
        <v>0</v>
      </c>
      <c r="T249" s="308">
        <f>IF(T$83=0,0,T$83/NFM_fec!T$83)</f>
        <v>0</v>
      </c>
      <c r="U249" s="308">
        <f>IF(U$83=0,0,U$83/NFM_fec!U$83)</f>
        <v>0</v>
      </c>
      <c r="V249" s="308">
        <f>IF(V$83=0,0,V$83/NFM_fec!V$83)</f>
        <v>0</v>
      </c>
      <c r="W249" s="308">
        <f>IF(W$83=0,0,W$83/NFM_fec!W$83)</f>
        <v>0</v>
      </c>
      <c r="X249" s="308">
        <f>IF(X$83=0,0,X$83/NFM_fec!X$83)</f>
        <v>0</v>
      </c>
      <c r="Y249" s="308">
        <f>IF(Y$83=0,0,Y$83/NFM_fec!Y$83)</f>
        <v>0</v>
      </c>
      <c r="DA249" s="79"/>
    </row>
    <row r="250" spans="1:105" ht="12" customHeight="1" x14ac:dyDescent="0.25">
      <c r="A250" s="174" t="s">
        <v>517</v>
      </c>
      <c r="B250" s="308">
        <f>IF(B$90=0,0,B$90/NFM_fec!B$90)</f>
        <v>0</v>
      </c>
      <c r="C250" s="308">
        <f>IF(C$90=0,0,C$90/NFM_fec!C$90)</f>
        <v>0</v>
      </c>
      <c r="D250" s="308">
        <f>IF(D$90=0,0,D$90/NFM_fec!D$90)</f>
        <v>0</v>
      </c>
      <c r="E250" s="308">
        <f>IF(E$90=0,0,E$90/NFM_fec!E$90)</f>
        <v>0</v>
      </c>
      <c r="F250" s="308">
        <f>IF(F$90=0,0,F$90/NFM_fec!F$90)</f>
        <v>0</v>
      </c>
      <c r="G250" s="308">
        <f>IF(G$90=0,0,G$90/NFM_fec!G$90)</f>
        <v>0</v>
      </c>
      <c r="H250" s="308">
        <f>IF(H$90=0,0,H$90/NFM_fec!H$90)</f>
        <v>0</v>
      </c>
      <c r="I250" s="308">
        <f>IF(I$90=0,0,I$90/NFM_fec!I$90)</f>
        <v>0</v>
      </c>
      <c r="J250" s="308">
        <f>IF(J$90=0,0,J$90/NFM_fec!J$90)</f>
        <v>0</v>
      </c>
      <c r="K250" s="308">
        <f>IF(K$90=0,0,K$90/NFM_fec!K$90)</f>
        <v>0</v>
      </c>
      <c r="L250" s="308">
        <f>IF(L$90=0,0,L$90/NFM_fec!L$90)</f>
        <v>0</v>
      </c>
      <c r="M250" s="308">
        <f>IF(M$90=0,0,M$90/NFM_fec!M$90)</f>
        <v>0</v>
      </c>
      <c r="N250" s="308">
        <f>IF(N$90=0,0,N$90/NFM_fec!N$90)</f>
        <v>0</v>
      </c>
      <c r="O250" s="308">
        <f>IF(O$90=0,0,O$90/NFM_fec!O$90)</f>
        <v>0</v>
      </c>
      <c r="P250" s="308">
        <f>IF(P$90=0,0,P$90/NFM_fec!P$90)</f>
        <v>0</v>
      </c>
      <c r="Q250" s="308">
        <f>IF(Q$90=0,0,Q$90/NFM_fec!Q$90)</f>
        <v>0</v>
      </c>
      <c r="R250" s="308">
        <f>IF(R$90=0,0,R$90/NFM_fec!R$90)</f>
        <v>0</v>
      </c>
      <c r="S250" s="308">
        <f>IF(S$90=0,0,S$90/NFM_fec!S$90)</f>
        <v>0</v>
      </c>
      <c r="T250" s="308">
        <f>IF(T$90=0,0,T$90/NFM_fec!T$90)</f>
        <v>0</v>
      </c>
      <c r="U250" s="308">
        <f>IF(U$90=0,0,U$90/NFM_fec!U$90)</f>
        <v>0</v>
      </c>
      <c r="V250" s="308">
        <f>IF(V$90=0,0,V$90/NFM_fec!V$90)</f>
        <v>0</v>
      </c>
      <c r="W250" s="308">
        <f>IF(W$90=0,0,W$90/NFM_fec!W$90)</f>
        <v>0</v>
      </c>
      <c r="X250" s="308">
        <f>IF(X$90=0,0,X$90/NFM_fec!X$90)</f>
        <v>0</v>
      </c>
      <c r="Y250" s="308">
        <f>IF(Y$90=0,0,Y$90/NFM_fec!Y$90)</f>
        <v>0</v>
      </c>
      <c r="DA250" s="79"/>
    </row>
    <row r="251" spans="1:105" ht="12" customHeight="1" x14ac:dyDescent="0.25">
      <c r="A251" s="41" t="s">
        <v>527</v>
      </c>
      <c r="B251" s="309">
        <f>IF(B$97=0,0,B$97/NFM_fec!B$97)</f>
        <v>0</v>
      </c>
      <c r="C251" s="309">
        <f>IF(C$97=0,0,C$97/NFM_fec!C$97)</f>
        <v>0</v>
      </c>
      <c r="D251" s="309">
        <f>IF(D$97=0,0,D$97/NFM_fec!D$97)</f>
        <v>0</v>
      </c>
      <c r="E251" s="309">
        <f>IF(E$97=0,0,E$97/NFM_fec!E$97)</f>
        <v>0</v>
      </c>
      <c r="F251" s="309">
        <f>IF(F$97=0,0,F$97/NFM_fec!F$97)</f>
        <v>0</v>
      </c>
      <c r="G251" s="309">
        <f>IF(G$97=0,0,G$97/NFM_fec!G$97)</f>
        <v>0</v>
      </c>
      <c r="H251" s="309">
        <f>IF(H$97=0,0,H$97/NFM_fec!H$97)</f>
        <v>0</v>
      </c>
      <c r="I251" s="309">
        <f>IF(I$97=0,0,I$97/NFM_fec!I$97)</f>
        <v>0</v>
      </c>
      <c r="J251" s="309">
        <f>IF(J$97=0,0,J$97/NFM_fec!J$97)</f>
        <v>0</v>
      </c>
      <c r="K251" s="309">
        <f>IF(K$97=0,0,K$97/NFM_fec!K$97)</f>
        <v>0</v>
      </c>
      <c r="L251" s="309">
        <f>IF(L$97=0,0,L$97/NFM_fec!L$97)</f>
        <v>0</v>
      </c>
      <c r="M251" s="309">
        <f>IF(M$97=0,0,M$97/NFM_fec!M$97)</f>
        <v>0</v>
      </c>
      <c r="N251" s="309">
        <f>IF(N$97=0,0,N$97/NFM_fec!N$97)</f>
        <v>0</v>
      </c>
      <c r="O251" s="309">
        <f>IF(O$97=0,0,O$97/NFM_fec!O$97)</f>
        <v>0</v>
      </c>
      <c r="P251" s="309">
        <f>IF(P$97=0,0,P$97/NFM_fec!P$97)</f>
        <v>0</v>
      </c>
      <c r="Q251" s="309">
        <f>IF(Q$97=0,0,Q$97/NFM_fec!Q$97)</f>
        <v>0</v>
      </c>
      <c r="R251" s="309">
        <f>IF(R$97=0,0,R$97/NFM_fec!R$97)</f>
        <v>0</v>
      </c>
      <c r="S251" s="309">
        <f>IF(S$97=0,0,S$97/NFM_fec!S$97)</f>
        <v>0</v>
      </c>
      <c r="T251" s="309">
        <f>IF(T$97=0,0,T$97/NFM_fec!T$97)</f>
        <v>0</v>
      </c>
      <c r="U251" s="309">
        <f>IF(U$97=0,0,U$97/NFM_fec!U$97)</f>
        <v>0</v>
      </c>
      <c r="V251" s="309">
        <f>IF(V$97=0,0,V$97/NFM_fec!V$97)</f>
        <v>0</v>
      </c>
      <c r="W251" s="309">
        <f>IF(W$97=0,0,W$97/NFM_fec!W$97)</f>
        <v>0</v>
      </c>
      <c r="X251" s="309">
        <f>IF(X$97=0,0,X$97/NFM_fec!X$97)</f>
        <v>0</v>
      </c>
      <c r="Y251" s="309">
        <f>IF(Y$97=0,0,Y$97/NFM_fec!Y$97)</f>
        <v>0</v>
      </c>
      <c r="DA251" s="82"/>
    </row>
    <row r="252" spans="1:105" ht="12" customHeight="1" x14ac:dyDescent="0.25">
      <c r="A252" s="130"/>
      <c r="B252" s="172"/>
      <c r="C252" s="172"/>
      <c r="D252" s="172"/>
      <c r="E252" s="172"/>
      <c r="F252" s="172"/>
      <c r="G252" s="172"/>
      <c r="H252" s="172"/>
      <c r="I252" s="172"/>
      <c r="J252" s="172"/>
      <c r="K252" s="172"/>
      <c r="L252" s="172"/>
      <c r="M252" s="172"/>
      <c r="N252" s="172"/>
      <c r="O252" s="172"/>
      <c r="P252" s="172"/>
      <c r="Q252" s="172"/>
      <c r="R252" s="172"/>
      <c r="S252" s="172"/>
      <c r="T252" s="172"/>
      <c r="U252" s="172"/>
      <c r="V252" s="172"/>
      <c r="W252" s="172"/>
      <c r="X252" s="172"/>
      <c r="Y252" s="172"/>
    </row>
    <row r="253" spans="1:105" ht="12" customHeight="1" x14ac:dyDescent="0.25">
      <c r="A253" s="35" t="s">
        <v>47</v>
      </c>
      <c r="B253" s="304">
        <f>IF(B$115=0,0,B$115/NFM_fec!B$115)</f>
        <v>0.51315630980767202</v>
      </c>
      <c r="C253" s="304">
        <f>IF(C$115=0,0,C$115/NFM_fec!C$115)</f>
        <v>0.51308512629860625</v>
      </c>
      <c r="D253" s="304">
        <f>IF(D$115=0,0,D$115/NFM_fec!D$115)</f>
        <v>0.51002532906709053</v>
      </c>
      <c r="E253" s="304">
        <f>IF(E$115=0,0,E$115/NFM_fec!E$115)</f>
        <v>0.51017017301009226</v>
      </c>
      <c r="F253" s="304">
        <f>IF(F$115=0,0,F$115/NFM_fec!F$115)</f>
        <v>0.51134090557016287</v>
      </c>
      <c r="G253" s="304">
        <f>IF(G$115=0,0,G$115/NFM_fec!G$115)</f>
        <v>0.5088800021677834</v>
      </c>
      <c r="H253" s="304">
        <f>IF(H$115=0,0,H$115/NFM_fec!H$115)</f>
        <v>0.51473784538269018</v>
      </c>
      <c r="I253" s="304">
        <f>IF(I$115=0,0,I$115/NFM_fec!I$115)</f>
        <v>0.51618983441758859</v>
      </c>
      <c r="J253" s="304">
        <f>IF(J$115=0,0,J$115/NFM_fec!J$115)</f>
        <v>0.52046770737617154</v>
      </c>
      <c r="K253" s="304">
        <f>IF(K$115=0,0,K$115/NFM_fec!K$115)</f>
        <v>0.50872282827245185</v>
      </c>
      <c r="L253" s="304">
        <f>IF(L$115=0,0,L$115/NFM_fec!L$115)</f>
        <v>0.53970935855533664</v>
      </c>
      <c r="M253" s="304">
        <f>IF(M$115=0,0,M$115/NFM_fec!M$115)</f>
        <v>0.54337479803680044</v>
      </c>
      <c r="N253" s="304">
        <f>IF(N$115=0,0,N$115/NFM_fec!N$115)</f>
        <v>0.54556141061628327</v>
      </c>
      <c r="O253" s="304">
        <f>IF(O$115=0,0,O$115/NFM_fec!O$115)</f>
        <v>0.54705327454515695</v>
      </c>
      <c r="P253" s="304">
        <f>IF(P$115=0,0,P$115/NFM_fec!P$115)</f>
        <v>0.55846110497077084</v>
      </c>
      <c r="Q253" s="304">
        <f>IF(Q$115=0,0,Q$115/NFM_fec!Q$115)</f>
        <v>0.55840711631012718</v>
      </c>
      <c r="R253" s="304">
        <f>IF(R$115=0,0,R$115/NFM_fec!R$115)</f>
        <v>0.55706318068361149</v>
      </c>
      <c r="S253" s="304">
        <f>IF(S$115=0,0,S$115/NFM_fec!S$115)</f>
        <v>0.56819855170792366</v>
      </c>
      <c r="T253" s="304">
        <f>IF(T$115=0,0,T$115/NFM_fec!T$115)</f>
        <v>0.57665512335469216</v>
      </c>
      <c r="U253" s="304">
        <f>IF(U$115=0,0,U$115/NFM_fec!U$115)</f>
        <v>0.58171081043296957</v>
      </c>
      <c r="V253" s="304">
        <f>IF(V$115=0,0,V$115/NFM_fec!V$115)</f>
        <v>0.58548270997847907</v>
      </c>
      <c r="W253" s="304">
        <f>IF(W$115=0,0,W$115/NFM_fec!W$115)</f>
        <v>0.59151597439046266</v>
      </c>
      <c r="X253" s="304">
        <f>IF(X$115=0,0,X$115/NFM_fec!X$115)</f>
        <v>0.59478335307843877</v>
      </c>
      <c r="Y253" s="304">
        <f>IF(Y$115=0,0,Y$115/NFM_fec!Y$115)</f>
        <v>0.5996719323780384</v>
      </c>
      <c r="DA253" s="111"/>
    </row>
    <row r="254" spans="1:105" ht="12" customHeight="1" x14ac:dyDescent="0.25">
      <c r="A254" s="55" t="s">
        <v>91</v>
      </c>
      <c r="B254" s="305">
        <f>IF(B$116=0,0,B$116/NFM_fec!B$116)</f>
        <v>0.5445000000000001</v>
      </c>
      <c r="C254" s="305">
        <f>IF(C$116=0,0,C$116/NFM_fec!C$116)</f>
        <v>0.54449999999999998</v>
      </c>
      <c r="D254" s="305">
        <f>IF(D$116=0,0,D$116/NFM_fec!D$116)</f>
        <v>0.54449999999999998</v>
      </c>
      <c r="E254" s="305">
        <f>IF(E$116=0,0,E$116/NFM_fec!E$116)</f>
        <v>0.54449999999999987</v>
      </c>
      <c r="F254" s="305">
        <f>IF(F$116=0,0,F$116/NFM_fec!F$116)</f>
        <v>0.54449999999999998</v>
      </c>
      <c r="G254" s="305">
        <f>IF(G$116=0,0,G$116/NFM_fec!G$116)</f>
        <v>0.54449999999999987</v>
      </c>
      <c r="H254" s="305">
        <f>IF(H$116=0,0,H$116/NFM_fec!H$116)</f>
        <v>0.54449999999999998</v>
      </c>
      <c r="I254" s="305">
        <f>IF(I$116=0,0,I$116/NFM_fec!I$116)</f>
        <v>0.5445000000000001</v>
      </c>
      <c r="J254" s="305">
        <f>IF(J$116=0,0,J$116/NFM_fec!J$116)</f>
        <v>0.54449999999999998</v>
      </c>
      <c r="K254" s="305">
        <f>IF(K$116=0,0,K$116/NFM_fec!K$116)</f>
        <v>0.54449999999999998</v>
      </c>
      <c r="L254" s="305">
        <f>IF(L$116=0,0,L$116/NFM_fec!L$116)</f>
        <v>0.54449999999999987</v>
      </c>
      <c r="M254" s="305">
        <f>IF(M$116=0,0,M$116/NFM_fec!M$116)</f>
        <v>0.54449999999999976</v>
      </c>
      <c r="N254" s="305">
        <f>IF(N$116=0,0,N$116/NFM_fec!N$116)</f>
        <v>0.54449999999999987</v>
      </c>
      <c r="O254" s="305">
        <f>IF(O$116=0,0,O$116/NFM_fec!O$116)</f>
        <v>0.54449999999999998</v>
      </c>
      <c r="P254" s="305">
        <f>IF(P$116=0,0,P$116/NFM_fec!P$116)</f>
        <v>0.5445000000000001</v>
      </c>
      <c r="Q254" s="305">
        <f>IF(Q$116=0,0,Q$116/NFM_fec!Q$116)</f>
        <v>0.54449999999999998</v>
      </c>
      <c r="R254" s="305">
        <f>IF(R$116=0,0,R$116/NFM_fec!R$116)</f>
        <v>0.54449999999999987</v>
      </c>
      <c r="S254" s="305">
        <f>IF(S$116=0,0,S$116/NFM_fec!S$116)</f>
        <v>0.54449999999999998</v>
      </c>
      <c r="T254" s="305">
        <f>IF(T$116=0,0,T$116/NFM_fec!T$116)</f>
        <v>0.54449999999999998</v>
      </c>
      <c r="U254" s="305">
        <f>IF(U$116=0,0,U$116/NFM_fec!U$116)</f>
        <v>0.54449999999999998</v>
      </c>
      <c r="V254" s="305">
        <f>IF(V$116=0,0,V$116/NFM_fec!V$116)</f>
        <v>0.54449999999999987</v>
      </c>
      <c r="W254" s="305">
        <f>IF(W$116=0,0,W$116/NFM_fec!W$116)</f>
        <v>0.54449999999999987</v>
      </c>
      <c r="X254" s="305">
        <f>IF(X$116=0,0,X$116/NFM_fec!X$116)</f>
        <v>0.54449999999999998</v>
      </c>
      <c r="Y254" s="305">
        <f>IF(Y$116=0,0,Y$116/NFM_fec!Y$116)</f>
        <v>0.5445000000000001</v>
      </c>
      <c r="DA254" s="76"/>
    </row>
    <row r="255" spans="1:105" ht="12" customHeight="1" x14ac:dyDescent="0.25">
      <c r="A255" s="173" t="s">
        <v>92</v>
      </c>
      <c r="B255" s="306">
        <f>IF(B$117=0,0,B$117/NFM_fec!B$117)</f>
        <v>0.14320244042816099</v>
      </c>
      <c r="C255" s="306">
        <f>IF(C$117=0,0,C$117/NFM_fec!C$117)</f>
        <v>0.14320244042816097</v>
      </c>
      <c r="D255" s="306">
        <f>IF(D$117=0,0,D$117/NFM_fec!D$117)</f>
        <v>0.14320244042816102</v>
      </c>
      <c r="E255" s="306">
        <f>IF(E$117=0,0,E$117/NFM_fec!E$117)</f>
        <v>0.14320244042816099</v>
      </c>
      <c r="F255" s="306">
        <f>IF(F$117=0,0,F$117/NFM_fec!F$117)</f>
        <v>0.14395469128713093</v>
      </c>
      <c r="G255" s="306">
        <f>IF(G$117=0,0,G$117/NFM_fec!G$117)</f>
        <v>0.14395469128713087</v>
      </c>
      <c r="H255" s="306">
        <f>IF(H$117=0,0,H$117/NFM_fec!H$117)</f>
        <v>0.14503705982664991</v>
      </c>
      <c r="I255" s="306">
        <f>IF(I$117=0,0,I$117/NFM_fec!I$117)</f>
        <v>0.14503705982664997</v>
      </c>
      <c r="J255" s="306">
        <f>IF(J$117=0,0,J$117/NFM_fec!J$117)</f>
        <v>0.14643379641072099</v>
      </c>
      <c r="K255" s="306">
        <f>IF(K$117=0,0,K$117/NFM_fec!K$117)</f>
        <v>0.14643379641072099</v>
      </c>
      <c r="L255" s="306">
        <f>IF(L$117=0,0,L$117/NFM_fec!L$117)</f>
        <v>0.14813084960513234</v>
      </c>
      <c r="M255" s="306">
        <f>IF(M$117=0,0,M$117/NFM_fec!M$117)</f>
        <v>0.14813084960513231</v>
      </c>
      <c r="N255" s="306">
        <f>IF(N$117=0,0,N$117/NFM_fec!N$117)</f>
        <v>0.15009315079987653</v>
      </c>
      <c r="O255" s="306">
        <f>IF(O$117=0,0,O$117/NFM_fec!O$117)</f>
        <v>0.1501157344055411</v>
      </c>
      <c r="P255" s="306">
        <f>IF(P$117=0,0,P$117/NFM_fec!P$117)</f>
        <v>0.1518795471202444</v>
      </c>
      <c r="Q255" s="306">
        <f>IF(Q$117=0,0,Q$117/NFM_fec!Q$117)</f>
        <v>0.15237741192201149</v>
      </c>
      <c r="R255" s="306">
        <f>IF(R$117=0,0,R$117/NFM_fec!R$117)</f>
        <v>0.15237741192201151</v>
      </c>
      <c r="S255" s="306">
        <f>IF(S$117=0,0,S$117/NFM_fec!S$117)</f>
        <v>0.15391505688506785</v>
      </c>
      <c r="T255" s="306">
        <f>IF(T$117=0,0,T$117/NFM_fec!T$117)</f>
        <v>0.15529893735181843</v>
      </c>
      <c r="U255" s="306">
        <f>IF(U$117=0,0,U$117/NFM_fec!U$117)</f>
        <v>0.15654442977189398</v>
      </c>
      <c r="V255" s="306">
        <f>IF(V$117=0,0,V$117/NFM_fec!V$117)</f>
        <v>0.15766537294996211</v>
      </c>
      <c r="W255" s="306">
        <f>IF(W$117=0,0,W$117/NFM_fec!W$117)</f>
        <v>0.15867422181022325</v>
      </c>
      <c r="X255" s="306">
        <f>IF(X$117=0,0,X$117/NFM_fec!X$117)</f>
        <v>0.1595821857844584</v>
      </c>
      <c r="Y255" s="306">
        <f>IF(Y$117=0,0,Y$117/NFM_fec!Y$117)</f>
        <v>0.16039935336126998</v>
      </c>
      <c r="DA255" s="77"/>
    </row>
    <row r="256" spans="1:105" ht="12" customHeight="1" x14ac:dyDescent="0.25">
      <c r="A256" s="173" t="s">
        <v>93</v>
      </c>
      <c r="B256" s="306">
        <f>IF(B$118=0,0,B$118/NFM_fec!B$118)</f>
        <v>0.75849841896575709</v>
      </c>
      <c r="C256" s="306">
        <f>IF(C$118=0,0,C$118/NFM_fec!C$118)</f>
        <v>0.75849841896575698</v>
      </c>
      <c r="D256" s="306">
        <f>IF(D$118=0,0,D$118/NFM_fec!D$118)</f>
        <v>0.75849841896575709</v>
      </c>
      <c r="E256" s="306">
        <f>IF(E$118=0,0,E$118/NFM_fec!E$118)</f>
        <v>0.75849841896575709</v>
      </c>
      <c r="F256" s="306">
        <f>IF(F$118=0,0,F$118/NFM_fec!F$118)</f>
        <v>0.7584984189657572</v>
      </c>
      <c r="G256" s="306">
        <f>IF(G$118=0,0,G$118/NFM_fec!G$118)</f>
        <v>0.75849841896575709</v>
      </c>
      <c r="H256" s="306">
        <f>IF(H$118=0,0,H$118/NFM_fec!H$118)</f>
        <v>0.75849841896575732</v>
      </c>
      <c r="I256" s="306">
        <f>IF(I$118=0,0,I$118/NFM_fec!I$118)</f>
        <v>0.75849841896575709</v>
      </c>
      <c r="J256" s="306">
        <f>IF(J$118=0,0,J$118/NFM_fec!J$118)</f>
        <v>0.7584984189657572</v>
      </c>
      <c r="K256" s="306">
        <f>IF(K$118=0,0,K$118/NFM_fec!K$118)</f>
        <v>0.75849841896575698</v>
      </c>
      <c r="L256" s="306">
        <f>IF(L$118=0,0,L$118/NFM_fec!L$118)</f>
        <v>0.75849841896575709</v>
      </c>
      <c r="M256" s="306">
        <f>IF(M$118=0,0,M$118/NFM_fec!M$118)</f>
        <v>0.75849841896575709</v>
      </c>
      <c r="N256" s="306">
        <f>IF(N$118=0,0,N$118/NFM_fec!N$118)</f>
        <v>0.75849841896575709</v>
      </c>
      <c r="O256" s="306">
        <f>IF(O$118=0,0,O$118/NFM_fec!O$118)</f>
        <v>0.75849841896575698</v>
      </c>
      <c r="P256" s="306">
        <f>IF(P$118=0,0,P$118/NFM_fec!P$118)</f>
        <v>0.75849841896575698</v>
      </c>
      <c r="Q256" s="306">
        <f>IF(Q$118=0,0,Q$118/NFM_fec!Q$118)</f>
        <v>0.75849841896575709</v>
      </c>
      <c r="R256" s="306">
        <f>IF(R$118=0,0,R$118/NFM_fec!R$118)</f>
        <v>0.75849841896575709</v>
      </c>
      <c r="S256" s="306">
        <f>IF(S$118=0,0,S$118/NFM_fec!S$118)</f>
        <v>0.75849841896575698</v>
      </c>
      <c r="T256" s="306">
        <f>IF(T$118=0,0,T$118/NFM_fec!T$118)</f>
        <v>0.7584984189657572</v>
      </c>
      <c r="U256" s="306">
        <f>IF(U$118=0,0,U$118/NFM_fec!U$118)</f>
        <v>0.75849841896575709</v>
      </c>
      <c r="V256" s="306">
        <f>IF(V$118=0,0,V$118/NFM_fec!V$118)</f>
        <v>0.7584984189657572</v>
      </c>
      <c r="W256" s="306">
        <f>IF(W$118=0,0,W$118/NFM_fec!W$118)</f>
        <v>0.75849841896575709</v>
      </c>
      <c r="X256" s="306">
        <f>IF(X$118=0,0,X$118/NFM_fec!X$118)</f>
        <v>0.75849841896575709</v>
      </c>
      <c r="Y256" s="306">
        <f>IF(Y$118=0,0,Y$118/NFM_fec!Y$118)</f>
        <v>0.75849841896575698</v>
      </c>
      <c r="DA256" s="77"/>
    </row>
    <row r="257" spans="1:105" ht="12" customHeight="1" x14ac:dyDescent="0.25">
      <c r="A257" s="173" t="s">
        <v>94</v>
      </c>
      <c r="B257" s="306">
        <f>IF(B$119=0,0,B$119/NFM_fec!B$119)</f>
        <v>0.54675176987014296</v>
      </c>
      <c r="C257" s="306">
        <f>IF(C$119=0,0,C$119/NFM_fec!C$119)</f>
        <v>0.54675176987014285</v>
      </c>
      <c r="D257" s="306">
        <f>IF(D$119=0,0,D$119/NFM_fec!D$119)</f>
        <v>0.54675176987014285</v>
      </c>
      <c r="E257" s="306">
        <f>IF(E$119=0,0,E$119/NFM_fec!E$119)</f>
        <v>0.54675176987014318</v>
      </c>
      <c r="F257" s="306">
        <f>IF(F$119=0,0,F$119/NFM_fec!F$119)</f>
        <v>0.54962388913918936</v>
      </c>
      <c r="G257" s="306">
        <f>IF(G$119=0,0,G$119/NFM_fec!G$119)</f>
        <v>0.54962388913918903</v>
      </c>
      <c r="H257" s="306">
        <f>IF(H$119=0,0,H$119/NFM_fec!H$119)</f>
        <v>0.55375640889838063</v>
      </c>
      <c r="I257" s="306">
        <f>IF(I$119=0,0,I$119/NFM_fec!I$119)</f>
        <v>0.55375640889838051</v>
      </c>
      <c r="J257" s="306">
        <f>IF(J$119=0,0,J$119/NFM_fec!J$119)</f>
        <v>0.55908919650381428</v>
      </c>
      <c r="K257" s="306">
        <f>IF(K$119=0,0,K$119/NFM_fec!K$119)</f>
        <v>0.55908919650381439</v>
      </c>
      <c r="L257" s="306">
        <f>IF(L$119=0,0,L$119/NFM_fec!L$119)</f>
        <v>0.56556860310354795</v>
      </c>
      <c r="M257" s="306">
        <f>IF(M$119=0,0,M$119/NFM_fec!M$119)</f>
        <v>0.56556860310354784</v>
      </c>
      <c r="N257" s="306">
        <f>IF(N$119=0,0,N$119/NFM_fec!N$119)</f>
        <v>0.57314696052795422</v>
      </c>
      <c r="O257" s="306">
        <f>IF(O$119=0,0,O$119/NFM_fec!O$119)</f>
        <v>0.57314696052795433</v>
      </c>
      <c r="P257" s="306">
        <f>IF(P$119=0,0,P$119/NFM_fec!P$119)</f>
        <v>0.58098448240038736</v>
      </c>
      <c r="Q257" s="306">
        <f>IF(Q$119=0,0,Q$119/NFM_fec!Q$119)</f>
        <v>0.58178212192121315</v>
      </c>
      <c r="R257" s="306">
        <f>IF(R$119=0,0,R$119/NFM_fec!R$119)</f>
        <v>0.58178212192121348</v>
      </c>
      <c r="S257" s="306">
        <f>IF(S$119=0,0,S$119/NFM_fec!S$119)</f>
        <v>0.58875612765432039</v>
      </c>
      <c r="T257" s="306">
        <f>IF(T$119=0,0,T$119/NFM_fec!T$119)</f>
        <v>0.59503273281411706</v>
      </c>
      <c r="U257" s="306">
        <f>IF(U$119=0,0,U$119/NFM_fec!U$119)</f>
        <v>0.60068167745793399</v>
      </c>
      <c r="V257" s="306">
        <f>IF(V$119=0,0,V$119/NFM_fec!V$119)</f>
        <v>0.60576572763736902</v>
      </c>
      <c r="W257" s="306">
        <f>IF(W$119=0,0,W$119/NFM_fec!W$119)</f>
        <v>0.61034137279886091</v>
      </c>
      <c r="X257" s="306">
        <f>IF(X$119=0,0,X$119/NFM_fec!X$119)</f>
        <v>0.61445945344420294</v>
      </c>
      <c r="Y257" s="306">
        <f>IF(Y$119=0,0,Y$119/NFM_fec!Y$119)</f>
        <v>0.61816572602501152</v>
      </c>
      <c r="DA257" s="77"/>
    </row>
    <row r="258" spans="1:105" ht="12" customHeight="1" x14ac:dyDescent="0.25">
      <c r="A258" s="56" t="s">
        <v>95</v>
      </c>
      <c r="B258" s="307">
        <f>IF(B$120=0,0,B$120/NFM_fec!B$120)</f>
        <v>0.90620209190383916</v>
      </c>
      <c r="C258" s="307">
        <f>IF(C$120=0,0,C$120/NFM_fec!C$120)</f>
        <v>0.91681329844351134</v>
      </c>
      <c r="D258" s="307">
        <f>IF(D$120=0,0,D$120/NFM_fec!D$120)</f>
        <v>0.91635893259983225</v>
      </c>
      <c r="E258" s="307">
        <f>IF(E$120=0,0,E$120/NFM_fec!E$120)</f>
        <v>0.90781884121585232</v>
      </c>
      <c r="F258" s="307">
        <f>IF(F$120=0,0,F$120/NFM_fec!F$120)</f>
        <v>0.9057618673261536</v>
      </c>
      <c r="G258" s="307">
        <f>IF(G$120=0,0,G$120/NFM_fec!G$120)</f>
        <v>0.89992704958063652</v>
      </c>
      <c r="H258" s="307">
        <f>IF(H$120=0,0,H$120/NFM_fec!H$120)</f>
        <v>0.90952416600033592</v>
      </c>
      <c r="I258" s="307">
        <f>IF(I$120=0,0,I$120/NFM_fec!I$120)</f>
        <v>0.91167404665382934</v>
      </c>
      <c r="J258" s="307">
        <f>IF(J$120=0,0,J$120/NFM_fec!J$120)</f>
        <v>0.92269561861961003</v>
      </c>
      <c r="K258" s="307">
        <f>IF(K$120=0,0,K$120/NFM_fec!K$120)</f>
        <v>0.89145179913241868</v>
      </c>
      <c r="L258" s="307">
        <f>IF(L$120=0,0,L$120/NFM_fec!L$120)</f>
        <v>0.94934322560671924</v>
      </c>
      <c r="M258" s="307">
        <f>IF(M$120=0,0,M$120/NFM_fec!M$120)</f>
        <v>0.95497662255215543</v>
      </c>
      <c r="N258" s="307">
        <f>IF(N$120=0,0,N$120/NFM_fec!N$120)</f>
        <v>0.96782153317683017</v>
      </c>
      <c r="O258" s="307">
        <f>IF(O$120=0,0,O$120/NFM_fec!O$120)</f>
        <v>0.97285856171140872</v>
      </c>
      <c r="P258" s="307">
        <f>IF(P$120=0,0,P$120/NFM_fec!P$120)</f>
        <v>1.0075931227967239</v>
      </c>
      <c r="Q258" s="307">
        <f>IF(Q$120=0,0,Q$120/NFM_fec!Q$120)</f>
        <v>1.0167897285175824</v>
      </c>
      <c r="R258" s="307">
        <f>IF(R$120=0,0,R$120/NFM_fec!R$120)</f>
        <v>1.026649810791751</v>
      </c>
      <c r="S258" s="307">
        <f>IF(S$120=0,0,S$120/NFM_fec!S$120)</f>
        <v>1.0655604231419304</v>
      </c>
      <c r="T258" s="307">
        <f>IF(T$120=0,0,T$120/NFM_fec!T$120)</f>
        <v>1.0686488627434798</v>
      </c>
      <c r="U258" s="307">
        <f>IF(U$120=0,0,U$120/NFM_fec!U$120)</f>
        <v>1.0882782865033405</v>
      </c>
      <c r="V258" s="307">
        <f>IF(V$120=0,0,V$120/NFM_fec!V$120)</f>
        <v>1.0910591029876742</v>
      </c>
      <c r="W258" s="307">
        <f>IF(W$120=0,0,W$120/NFM_fec!W$120)</f>
        <v>1.0818775401736831</v>
      </c>
      <c r="X258" s="307">
        <f>IF(X$120=0,0,X$120/NFM_fec!X$120)</f>
        <v>1.0576023021553933</v>
      </c>
      <c r="Y258" s="307">
        <f>IF(Y$120=0,0,Y$120/NFM_fec!Y$120)</f>
        <v>1.0649417074738423</v>
      </c>
      <c r="DA258" s="78"/>
    </row>
    <row r="259" spans="1:105" ht="12" customHeight="1" x14ac:dyDescent="0.25">
      <c r="A259" s="174" t="s">
        <v>602</v>
      </c>
      <c r="B259" s="308">
        <f>IF(B$126=0,0,B$126/NFM_fec!B$126)</f>
        <v>0.42030172127385973</v>
      </c>
      <c r="C259" s="308">
        <f>IF(C$126=0,0,C$126/NFM_fec!C$126)</f>
        <v>0.42004711225620556</v>
      </c>
      <c r="D259" s="308">
        <f>IF(D$126=0,0,D$126/NFM_fec!D$126)</f>
        <v>0.41756199678463568</v>
      </c>
      <c r="E259" s="308">
        <f>IF(E$126=0,0,E$126/NFM_fec!E$126)</f>
        <v>0.41843870648336612</v>
      </c>
      <c r="F259" s="308">
        <f>IF(F$126=0,0,F$126/NFM_fec!F$126)</f>
        <v>0.41835252130441553</v>
      </c>
      <c r="G259" s="308">
        <f>IF(G$126=0,0,G$126/NFM_fec!G$126)</f>
        <v>0.41628882278169571</v>
      </c>
      <c r="H259" s="308">
        <f>IF(H$126=0,0,H$126/NFM_fec!H$126)</f>
        <v>0.42170407246354807</v>
      </c>
      <c r="I259" s="308">
        <f>IF(I$126=0,0,I$126/NFM_fec!I$126)</f>
        <v>0.4229787129891136</v>
      </c>
      <c r="J259" s="308">
        <f>IF(J$126=0,0,J$126/NFM_fec!J$126)</f>
        <v>0.42385367370541349</v>
      </c>
      <c r="K259" s="308">
        <f>IF(K$126=0,0,K$126/NFM_fec!K$126)</f>
        <v>0.41145747339837285</v>
      </c>
      <c r="L259" s="308">
        <f>IF(L$126=0,0,L$126/NFM_fec!L$126)</f>
        <v>0.44613894723573044</v>
      </c>
      <c r="M259" s="308">
        <f>IF(M$126=0,0,M$126/NFM_fec!M$126)</f>
        <v>0.45046735912915781</v>
      </c>
      <c r="N259" s="308">
        <f>IF(N$126=0,0,N$126/NFM_fec!N$126)</f>
        <v>0.45136872549853235</v>
      </c>
      <c r="O259" s="308">
        <f>IF(O$126=0,0,O$126/NFM_fec!O$126)</f>
        <v>0.45304998929121948</v>
      </c>
      <c r="P259" s="308">
        <f>IF(P$126=0,0,P$126/NFM_fec!P$126)</f>
        <v>0.46361118517457589</v>
      </c>
      <c r="Q259" s="308">
        <f>IF(Q$126=0,0,Q$126/NFM_fec!Q$126)</f>
        <v>0.46263619956990837</v>
      </c>
      <c r="R259" s="308">
        <f>IF(R$126=0,0,R$126/NFM_fec!R$126)</f>
        <v>0.46114203019482281</v>
      </c>
      <c r="S259" s="308">
        <f>IF(S$126=0,0,S$126/NFM_fec!S$126)</f>
        <v>0.47160950930311302</v>
      </c>
      <c r="T259" s="308">
        <f>IF(T$126=0,0,T$126/NFM_fec!T$126)</f>
        <v>0.47952769703700188</v>
      </c>
      <c r="U259" s="308">
        <f>IF(U$126=0,0,U$126/NFM_fec!U$126)</f>
        <v>0.48406788544109347</v>
      </c>
      <c r="V259" s="308">
        <f>IF(V$126=0,0,V$126/NFM_fec!V$126)</f>
        <v>0.4873559684863652</v>
      </c>
      <c r="W259" s="308">
        <f>IF(W$126=0,0,W$126/NFM_fec!W$126)</f>
        <v>0.49310712854438293</v>
      </c>
      <c r="X259" s="308">
        <f>IF(X$126=0,0,X$126/NFM_fec!X$126)</f>
        <v>0.49610012719200414</v>
      </c>
      <c r="Y259" s="308">
        <f>IF(Y$126=0,0,Y$126/NFM_fec!Y$126)</f>
        <v>0.50074589997112007</v>
      </c>
      <c r="DA259" s="79"/>
    </row>
    <row r="260" spans="1:105" ht="12" customHeight="1" x14ac:dyDescent="0.25">
      <c r="A260" s="174" t="s">
        <v>613</v>
      </c>
      <c r="B260" s="308">
        <f>IF(B$134=0,0,B$134/NFM_fec!B$134)</f>
        <v>0.57400596655368674</v>
      </c>
      <c r="C260" s="308">
        <f>IF(C$134=0,0,C$134/NFM_fec!C$134)</f>
        <v>0.57405061254801681</v>
      </c>
      <c r="D260" s="308">
        <f>IF(D$134=0,0,D$134/NFM_fec!D$134)</f>
        <v>0.56768677416701785</v>
      </c>
      <c r="E260" s="308">
        <f>IF(E$134=0,0,E$134/NFM_fec!E$134)</f>
        <v>0.5676278419046572</v>
      </c>
      <c r="F260" s="308">
        <f>IF(F$134=0,0,F$134/NFM_fec!F$134)</f>
        <v>0.56776373547290138</v>
      </c>
      <c r="G260" s="308">
        <f>IF(G$134=0,0,G$134/NFM_fec!G$134)</f>
        <v>0.56383716455586319</v>
      </c>
      <c r="H260" s="308">
        <f>IF(H$134=0,0,H$134/NFM_fec!H$134)</f>
        <v>0.57158682006087624</v>
      </c>
      <c r="I260" s="308">
        <f>IF(I$134=0,0,I$134/NFM_fec!I$134)</f>
        <v>0.57414017973118125</v>
      </c>
      <c r="J260" s="308">
        <f>IF(J$134=0,0,J$134/NFM_fec!J$134)</f>
        <v>0.58592592507784069</v>
      </c>
      <c r="K260" s="308">
        <f>IF(K$134=0,0,K$134/NFM_fec!K$134)</f>
        <v>0.56900463825712033</v>
      </c>
      <c r="L260" s="308">
        <f>IF(L$134=0,0,L$134/NFM_fec!L$134)</f>
        <v>0.59778330366260002</v>
      </c>
      <c r="M260" s="308">
        <f>IF(M$134=0,0,M$134/NFM_fec!M$134)</f>
        <v>0.60062314550554363</v>
      </c>
      <c r="N260" s="308">
        <f>IF(N$134=0,0,N$134/NFM_fec!N$134)</f>
        <v>0.60383897340860182</v>
      </c>
      <c r="O260" s="308">
        <f>IF(O$134=0,0,O$134/NFM_fec!O$134)</f>
        <v>0.60406665238829271</v>
      </c>
      <c r="P260" s="308">
        <f>IF(P$134=0,0,P$134/NFM_fec!P$134)</f>
        <v>0.61814824689943437</v>
      </c>
      <c r="Q260" s="308">
        <f>IF(Q$134=0,0,Q$134/NFM_fec!Q$134)</f>
        <v>0.61684826609321097</v>
      </c>
      <c r="R260" s="308">
        <f>IF(R$134=0,0,R$134/NFM_fec!R$134)</f>
        <v>0.61485604025976381</v>
      </c>
      <c r="S260" s="308">
        <f>IF(S$134=0,0,S$134/NFM_fec!S$134)</f>
        <v>0.62881267907081695</v>
      </c>
      <c r="T260" s="308">
        <f>IF(T$134=0,0,T$134/NFM_fec!T$134)</f>
        <v>0.6393702627160025</v>
      </c>
      <c r="U260" s="308">
        <f>IF(U$134=0,0,U$134/NFM_fec!U$134)</f>
        <v>0.64542384725479152</v>
      </c>
      <c r="V260" s="308">
        <f>IF(V$134=0,0,V$134/NFM_fec!V$134)</f>
        <v>0.64980795798182012</v>
      </c>
      <c r="W260" s="308">
        <f>IF(W$134=0,0,W$134/NFM_fec!W$134)</f>
        <v>0.65747617139251036</v>
      </c>
      <c r="X260" s="308">
        <f>IF(X$134=0,0,X$134/NFM_fec!X$134)</f>
        <v>0.66146683625600533</v>
      </c>
      <c r="Y260" s="308">
        <f>IF(Y$134=0,0,Y$134/NFM_fec!Y$134)</f>
        <v>0.66766119996149342</v>
      </c>
      <c r="DA260" s="79"/>
    </row>
    <row r="261" spans="1:105" ht="12" customHeight="1" x14ac:dyDescent="0.25">
      <c r="A261" s="41" t="s">
        <v>623</v>
      </c>
      <c r="B261" s="309">
        <f>IF(B$141=0,0,B$141/NFM_fec!B$141)</f>
        <v>0.61792090767593233</v>
      </c>
      <c r="C261" s="309">
        <f>IF(C$141=0,0,C$141/NFM_fec!C$141)</f>
        <v>0.61781149043640482</v>
      </c>
      <c r="D261" s="309">
        <f>IF(D$141=0,0,D$141/NFM_fec!D$141)</f>
        <v>0.61634579571111969</v>
      </c>
      <c r="E261" s="309">
        <f>IF(E$141=0,0,E$141/NFM_fec!E$141)</f>
        <v>0.60769797303641981</v>
      </c>
      <c r="F261" s="309">
        <f>IF(F$141=0,0,F$141/NFM_fec!F$141)</f>
        <v>0.61934679322340946</v>
      </c>
      <c r="G261" s="309">
        <f>IF(G$141=0,0,G$141/NFM_fec!G$141)</f>
        <v>0.61505937018067935</v>
      </c>
      <c r="H261" s="309">
        <f>IF(H$141=0,0,H$141/NFM_fec!H$141)</f>
        <v>0.61931864971769057</v>
      </c>
      <c r="I261" s="309">
        <f>IF(I$141=0,0,I$141/NFM_fec!I$141)</f>
        <v>0.6207088422693825</v>
      </c>
      <c r="J261" s="309">
        <f>IF(J$141=0,0,J$141/NFM_fec!J$141)</f>
        <v>0.62850113734397794</v>
      </c>
      <c r="K261" s="309">
        <f>IF(K$141=0,0,K$141/NFM_fec!K$141)</f>
        <v>0.62229127351011271</v>
      </c>
      <c r="L261" s="309">
        <f>IF(L$141=0,0,L$141/NFM_fec!L$141)</f>
        <v>0.65025533494625876</v>
      </c>
      <c r="M261" s="309">
        <f>IF(M$141=0,0,M$141/NFM_fec!M$141)</f>
        <v>0.6544345403776699</v>
      </c>
      <c r="N261" s="309">
        <f>IF(N$141=0,0,N$141/NFM_fec!N$141)</f>
        <v>0.6572637977519119</v>
      </c>
      <c r="O261" s="309">
        <f>IF(O$141=0,0,O$141/NFM_fec!O$141)</f>
        <v>0.65992399955734538</v>
      </c>
      <c r="P261" s="309">
        <f>IF(P$141=0,0,P$141/NFM_fec!P$141)</f>
        <v>0.67152588349821762</v>
      </c>
      <c r="Q261" s="309">
        <f>IF(Q$141=0,0,Q$141/NFM_fec!Q$141)</f>
        <v>0.67553647609754786</v>
      </c>
      <c r="R261" s="309">
        <f>IF(R$141=0,0,R$141/NFM_fec!R$141)</f>
        <v>0.67439951924284247</v>
      </c>
      <c r="S261" s="309">
        <f>IF(S$141=0,0,S$141/NFM_fec!S$141)</f>
        <v>0.68514222145933745</v>
      </c>
      <c r="T261" s="309">
        <f>IF(T$141=0,0,T$141/NFM_fec!T$141)</f>
        <v>0.69366286845722702</v>
      </c>
      <c r="U261" s="309">
        <f>IF(U$141=0,0,U$141/NFM_fec!U$141)</f>
        <v>0.69856093904293948</v>
      </c>
      <c r="V261" s="309">
        <f>IF(V$141=0,0,V$141/NFM_fec!V$141)</f>
        <v>0.70258599232662655</v>
      </c>
      <c r="W261" s="309">
        <f>IF(W$141=0,0,W$141/NFM_fec!W$141)</f>
        <v>0.70875883223920788</v>
      </c>
      <c r="X261" s="309">
        <f>IF(X$141=0,0,X$141/NFM_fec!X$141)</f>
        <v>0.71252737409404299</v>
      </c>
      <c r="Y261" s="309">
        <f>IF(Y$141=0,0,Y$141/NFM_fec!Y$141)</f>
        <v>0.71763753507111216</v>
      </c>
      <c r="DA261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tabColor theme="4" tint="0.79998168889431442"/>
    <pageSetUpPr fitToPage="1"/>
  </sheetPr>
  <dimension ref="A1:DA26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 / CO2 emissions"</f>
        <v>BE: Non-ferrous metals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58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</row>
    <row r="3" spans="1:105" ht="15" customHeight="1" x14ac:dyDescent="0.25">
      <c r="A3" s="32" t="s">
        <v>342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DA3" s="88"/>
    </row>
    <row r="4" spans="1:105" ht="12" customHeight="1" x14ac:dyDescent="0.25">
      <c r="A4" s="58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</row>
    <row r="5" spans="1:105" ht="15" customHeight="1" x14ac:dyDescent="0.25">
      <c r="A5" s="34" t="s">
        <v>45</v>
      </c>
      <c r="B5" s="223">
        <v>0</v>
      </c>
      <c r="C5" s="223">
        <v>0</v>
      </c>
      <c r="D5" s="223">
        <v>0</v>
      </c>
      <c r="E5" s="223">
        <v>0</v>
      </c>
      <c r="F5" s="223">
        <v>0</v>
      </c>
      <c r="G5" s="223">
        <v>0</v>
      </c>
      <c r="H5" s="223">
        <v>0</v>
      </c>
      <c r="I5" s="223">
        <v>0</v>
      </c>
      <c r="J5" s="223">
        <v>0</v>
      </c>
      <c r="K5" s="223">
        <v>0</v>
      </c>
      <c r="L5" s="223">
        <v>0</v>
      </c>
      <c r="M5" s="223">
        <v>0</v>
      </c>
      <c r="N5" s="223">
        <v>0</v>
      </c>
      <c r="O5" s="223">
        <v>0</v>
      </c>
      <c r="P5" s="223">
        <v>0</v>
      </c>
      <c r="Q5" s="223">
        <v>0</v>
      </c>
      <c r="R5" s="223">
        <v>0</v>
      </c>
      <c r="S5" s="223">
        <v>0</v>
      </c>
      <c r="T5" s="223">
        <v>0</v>
      </c>
      <c r="U5" s="223">
        <v>0</v>
      </c>
      <c r="V5" s="223">
        <v>0</v>
      </c>
      <c r="W5" s="223">
        <v>0</v>
      </c>
      <c r="X5" s="223">
        <v>0</v>
      </c>
      <c r="Y5" s="223">
        <v>0</v>
      </c>
      <c r="DA5" s="89" t="s">
        <v>789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790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791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792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793</v>
      </c>
    </row>
    <row r="10" spans="1:105" ht="12" customHeight="1" x14ac:dyDescent="0.25">
      <c r="A10" s="56" t="s">
        <v>95</v>
      </c>
      <c r="B10" s="260">
        <v>0</v>
      </c>
      <c r="C10" s="260">
        <v>0</v>
      </c>
      <c r="D10" s="260">
        <v>0</v>
      </c>
      <c r="E10" s="260">
        <v>0</v>
      </c>
      <c r="F10" s="260">
        <v>0</v>
      </c>
      <c r="G10" s="260">
        <v>0</v>
      </c>
      <c r="H10" s="260">
        <v>0</v>
      </c>
      <c r="I10" s="260">
        <v>0</v>
      </c>
      <c r="J10" s="260">
        <v>0</v>
      </c>
      <c r="K10" s="260">
        <v>0</v>
      </c>
      <c r="L10" s="260">
        <v>0</v>
      </c>
      <c r="M10" s="260">
        <v>0</v>
      </c>
      <c r="N10" s="260">
        <v>0</v>
      </c>
      <c r="O10" s="260">
        <v>0</v>
      </c>
      <c r="P10" s="260">
        <v>0</v>
      </c>
      <c r="Q10" s="260">
        <v>0</v>
      </c>
      <c r="R10" s="260">
        <v>0</v>
      </c>
      <c r="S10" s="260">
        <v>0</v>
      </c>
      <c r="T10" s="260">
        <v>0</v>
      </c>
      <c r="U10" s="260">
        <v>0</v>
      </c>
      <c r="V10" s="260">
        <v>0</v>
      </c>
      <c r="W10" s="260">
        <v>0</v>
      </c>
      <c r="X10" s="260">
        <v>0</v>
      </c>
      <c r="Y10" s="260">
        <v>0</v>
      </c>
      <c r="DA10" s="68" t="s">
        <v>794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0</v>
      </c>
      <c r="DA11" s="69" t="s">
        <v>795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0</v>
      </c>
      <c r="K12" s="226">
        <v>0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0</v>
      </c>
      <c r="X12" s="226">
        <v>0</v>
      </c>
      <c r="Y12" s="226">
        <v>0</v>
      </c>
      <c r="DA12" s="69" t="s">
        <v>796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797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798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799</v>
      </c>
    </row>
    <row r="16" spans="1:105" ht="12" customHeight="1" x14ac:dyDescent="0.25">
      <c r="A16" s="57" t="s">
        <v>485</v>
      </c>
      <c r="B16" s="294">
        <v>0</v>
      </c>
      <c r="C16" s="294">
        <v>0</v>
      </c>
      <c r="D16" s="294">
        <v>0</v>
      </c>
      <c r="E16" s="294">
        <v>0</v>
      </c>
      <c r="F16" s="294">
        <v>0</v>
      </c>
      <c r="G16" s="294">
        <v>0</v>
      </c>
      <c r="H16" s="294">
        <v>0</v>
      </c>
      <c r="I16" s="294">
        <v>0</v>
      </c>
      <c r="J16" s="294">
        <v>0</v>
      </c>
      <c r="K16" s="294">
        <v>0</v>
      </c>
      <c r="L16" s="294">
        <v>0</v>
      </c>
      <c r="M16" s="294">
        <v>0</v>
      </c>
      <c r="N16" s="294">
        <v>0</v>
      </c>
      <c r="O16" s="294">
        <v>0</v>
      </c>
      <c r="P16" s="294">
        <v>0</v>
      </c>
      <c r="Q16" s="294">
        <v>0</v>
      </c>
      <c r="R16" s="294">
        <v>0</v>
      </c>
      <c r="S16" s="294">
        <v>0</v>
      </c>
      <c r="T16" s="294">
        <v>0</v>
      </c>
      <c r="U16" s="294">
        <v>0</v>
      </c>
      <c r="V16" s="294">
        <v>0</v>
      </c>
      <c r="W16" s="294">
        <v>0</v>
      </c>
      <c r="X16" s="294">
        <v>0</v>
      </c>
      <c r="Y16" s="294">
        <v>0</v>
      </c>
      <c r="DA16" s="70" t="s">
        <v>800</v>
      </c>
    </row>
    <row r="17" spans="1:105" ht="12" customHeight="1" x14ac:dyDescent="0.25">
      <c r="A17" s="46" t="s">
        <v>28</v>
      </c>
      <c r="B17" s="229">
        <v>0</v>
      </c>
      <c r="C17" s="229">
        <v>0</v>
      </c>
      <c r="D17" s="229">
        <v>0</v>
      </c>
      <c r="E17" s="229">
        <v>0</v>
      </c>
      <c r="F17" s="229">
        <v>0</v>
      </c>
      <c r="G17" s="229">
        <v>0</v>
      </c>
      <c r="H17" s="229">
        <v>0</v>
      </c>
      <c r="I17" s="229">
        <v>0</v>
      </c>
      <c r="J17" s="229">
        <v>0</v>
      </c>
      <c r="K17" s="229">
        <v>0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801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802</v>
      </c>
    </row>
    <row r="19" spans="1:105" ht="12" customHeight="1" x14ac:dyDescent="0.25">
      <c r="A19" s="46" t="s">
        <v>31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0</v>
      </c>
      <c r="T19" s="229">
        <v>0</v>
      </c>
      <c r="U19" s="229">
        <v>0</v>
      </c>
      <c r="V19" s="229">
        <v>0</v>
      </c>
      <c r="W19" s="229">
        <v>0</v>
      </c>
      <c r="X19" s="229">
        <v>0</v>
      </c>
      <c r="Y19" s="229">
        <v>0</v>
      </c>
      <c r="DA19" s="73" t="s">
        <v>803</v>
      </c>
    </row>
    <row r="20" spans="1:105" ht="12" customHeight="1" x14ac:dyDescent="0.25">
      <c r="A20" s="46" t="s">
        <v>159</v>
      </c>
      <c r="B20" s="229">
        <v>0</v>
      </c>
      <c r="C20" s="229">
        <v>0</v>
      </c>
      <c r="D20" s="229">
        <v>0</v>
      </c>
      <c r="E20" s="229">
        <v>0</v>
      </c>
      <c r="F20" s="229">
        <v>0</v>
      </c>
      <c r="G20" s="229">
        <v>0</v>
      </c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0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0</v>
      </c>
      <c r="T20" s="229">
        <v>0</v>
      </c>
      <c r="U20" s="229">
        <v>0</v>
      </c>
      <c r="V20" s="229">
        <v>0</v>
      </c>
      <c r="W20" s="229">
        <v>0</v>
      </c>
      <c r="X20" s="229">
        <v>0</v>
      </c>
      <c r="Y20" s="229">
        <v>0</v>
      </c>
      <c r="DA20" s="73" t="s">
        <v>804</v>
      </c>
    </row>
    <row r="21" spans="1:105" ht="12" customHeight="1" x14ac:dyDescent="0.25">
      <c r="A21" s="46" t="s">
        <v>32</v>
      </c>
      <c r="B21" s="229">
        <v>0</v>
      </c>
      <c r="C21" s="229">
        <v>0</v>
      </c>
      <c r="D21" s="229">
        <v>0</v>
      </c>
      <c r="E21" s="229">
        <v>0</v>
      </c>
      <c r="F21" s="229">
        <v>0</v>
      </c>
      <c r="G21" s="229">
        <v>0</v>
      </c>
      <c r="H21" s="229">
        <v>0</v>
      </c>
      <c r="I21" s="229">
        <v>0</v>
      </c>
      <c r="J21" s="229">
        <v>0</v>
      </c>
      <c r="K21" s="229">
        <v>0</v>
      </c>
      <c r="L21" s="229">
        <v>0</v>
      </c>
      <c r="M21" s="229">
        <v>0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0</v>
      </c>
      <c r="T21" s="229">
        <v>0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 t="s">
        <v>805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806</v>
      </c>
    </row>
    <row r="23" spans="1:105" ht="12" customHeight="1" x14ac:dyDescent="0.25">
      <c r="A23" s="46" t="s">
        <v>35</v>
      </c>
      <c r="B23" s="229">
        <v>0</v>
      </c>
      <c r="C23" s="229">
        <v>0</v>
      </c>
      <c r="D23" s="229">
        <v>0</v>
      </c>
      <c r="E23" s="229">
        <v>0</v>
      </c>
      <c r="F23" s="229">
        <v>0</v>
      </c>
      <c r="G23" s="229">
        <v>0</v>
      </c>
      <c r="H23" s="229">
        <v>0</v>
      </c>
      <c r="I23" s="229">
        <v>0</v>
      </c>
      <c r="J23" s="229">
        <v>0</v>
      </c>
      <c r="K23" s="229">
        <v>0</v>
      </c>
      <c r="L23" s="229">
        <v>0</v>
      </c>
      <c r="M23" s="229">
        <v>0</v>
      </c>
      <c r="N23" s="229">
        <v>0</v>
      </c>
      <c r="O23" s="229">
        <v>0</v>
      </c>
      <c r="P23" s="229">
        <v>0</v>
      </c>
      <c r="Q23" s="229">
        <v>0</v>
      </c>
      <c r="R23" s="229">
        <v>0</v>
      </c>
      <c r="S23" s="229">
        <v>0</v>
      </c>
      <c r="T23" s="229">
        <v>0</v>
      </c>
      <c r="U23" s="229">
        <v>0</v>
      </c>
      <c r="V23" s="229">
        <v>0</v>
      </c>
      <c r="W23" s="229">
        <v>0</v>
      </c>
      <c r="X23" s="229">
        <v>0</v>
      </c>
      <c r="Y23" s="229">
        <v>0</v>
      </c>
      <c r="DA23" s="73" t="s">
        <v>807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808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DA25" s="73" t="s">
        <v>809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810</v>
      </c>
    </row>
    <row r="27" spans="1:105" ht="12" customHeight="1" x14ac:dyDescent="0.25">
      <c r="A27" s="57" t="s">
        <v>497</v>
      </c>
      <c r="B27" s="261">
        <v>0</v>
      </c>
      <c r="C27" s="261">
        <v>0</v>
      </c>
      <c r="D27" s="261">
        <v>0</v>
      </c>
      <c r="E27" s="261">
        <v>0</v>
      </c>
      <c r="F27" s="261">
        <v>0</v>
      </c>
      <c r="G27" s="261">
        <v>0</v>
      </c>
      <c r="H27" s="261">
        <v>0</v>
      </c>
      <c r="I27" s="261">
        <v>0</v>
      </c>
      <c r="J27" s="261">
        <v>0</v>
      </c>
      <c r="K27" s="261">
        <v>0</v>
      </c>
      <c r="L27" s="261">
        <v>0</v>
      </c>
      <c r="M27" s="261">
        <v>0</v>
      </c>
      <c r="N27" s="261">
        <v>0</v>
      </c>
      <c r="O27" s="261">
        <v>0</v>
      </c>
      <c r="P27" s="261">
        <v>0</v>
      </c>
      <c r="Q27" s="261">
        <v>0</v>
      </c>
      <c r="R27" s="261">
        <v>0</v>
      </c>
      <c r="S27" s="261">
        <v>0</v>
      </c>
      <c r="T27" s="261">
        <v>0</v>
      </c>
      <c r="U27" s="261">
        <v>0</v>
      </c>
      <c r="V27" s="261">
        <v>0</v>
      </c>
      <c r="W27" s="261">
        <v>0</v>
      </c>
      <c r="X27" s="261">
        <v>0</v>
      </c>
      <c r="Y27" s="261">
        <v>0</v>
      </c>
      <c r="DA27" s="70" t="s">
        <v>811</v>
      </c>
    </row>
    <row r="28" spans="1:105" ht="12" customHeight="1" x14ac:dyDescent="0.25">
      <c r="A28" s="18" t="s">
        <v>31</v>
      </c>
      <c r="B28" s="295">
        <v>0</v>
      </c>
      <c r="C28" s="295">
        <v>0</v>
      </c>
      <c r="D28" s="295">
        <v>0</v>
      </c>
      <c r="E28" s="295">
        <v>0</v>
      </c>
      <c r="F28" s="295">
        <v>0</v>
      </c>
      <c r="G28" s="295">
        <v>0</v>
      </c>
      <c r="H28" s="295">
        <v>0</v>
      </c>
      <c r="I28" s="295">
        <v>0</v>
      </c>
      <c r="J28" s="295">
        <v>0</v>
      </c>
      <c r="K28" s="295">
        <v>0</v>
      </c>
      <c r="L28" s="295">
        <v>0</v>
      </c>
      <c r="M28" s="295">
        <v>0</v>
      </c>
      <c r="N28" s="295">
        <v>0</v>
      </c>
      <c r="O28" s="295">
        <v>0</v>
      </c>
      <c r="P28" s="295">
        <v>0</v>
      </c>
      <c r="Q28" s="295">
        <v>0</v>
      </c>
      <c r="R28" s="295">
        <v>0</v>
      </c>
      <c r="S28" s="295">
        <v>0</v>
      </c>
      <c r="T28" s="295">
        <v>0</v>
      </c>
      <c r="U28" s="295">
        <v>0</v>
      </c>
      <c r="V28" s="295">
        <v>0</v>
      </c>
      <c r="W28" s="295">
        <v>0</v>
      </c>
      <c r="X28" s="295">
        <v>0</v>
      </c>
      <c r="Y28" s="295">
        <v>0</v>
      </c>
      <c r="DA28" s="122" t="s">
        <v>812</v>
      </c>
    </row>
    <row r="29" spans="1:105" ht="12" customHeight="1" x14ac:dyDescent="0.25">
      <c r="A29" s="18" t="s">
        <v>159</v>
      </c>
      <c r="B29" s="295">
        <v>0</v>
      </c>
      <c r="C29" s="295">
        <v>0</v>
      </c>
      <c r="D29" s="295">
        <v>0</v>
      </c>
      <c r="E29" s="295">
        <v>0</v>
      </c>
      <c r="F29" s="295">
        <v>0</v>
      </c>
      <c r="G29" s="295">
        <v>0</v>
      </c>
      <c r="H29" s="295">
        <v>0</v>
      </c>
      <c r="I29" s="295">
        <v>0</v>
      </c>
      <c r="J29" s="295">
        <v>0</v>
      </c>
      <c r="K29" s="295">
        <v>0</v>
      </c>
      <c r="L29" s="295">
        <v>0</v>
      </c>
      <c r="M29" s="295">
        <v>0</v>
      </c>
      <c r="N29" s="295">
        <v>0</v>
      </c>
      <c r="O29" s="295">
        <v>0</v>
      </c>
      <c r="P29" s="295">
        <v>0</v>
      </c>
      <c r="Q29" s="295">
        <v>0</v>
      </c>
      <c r="R29" s="295">
        <v>0</v>
      </c>
      <c r="S29" s="295">
        <v>0</v>
      </c>
      <c r="T29" s="295">
        <v>0</v>
      </c>
      <c r="U29" s="295">
        <v>0</v>
      </c>
      <c r="V29" s="295">
        <v>0</v>
      </c>
      <c r="W29" s="295">
        <v>0</v>
      </c>
      <c r="X29" s="295">
        <v>0</v>
      </c>
      <c r="Y29" s="295">
        <v>0</v>
      </c>
      <c r="DA29" s="122" t="s">
        <v>813</v>
      </c>
    </row>
    <row r="30" spans="1:105" ht="12" customHeight="1" x14ac:dyDescent="0.25">
      <c r="A30" s="18" t="s">
        <v>32</v>
      </c>
      <c r="B30" s="295">
        <v>0</v>
      </c>
      <c r="C30" s="295">
        <v>0</v>
      </c>
      <c r="D30" s="295">
        <v>0</v>
      </c>
      <c r="E30" s="295">
        <v>0</v>
      </c>
      <c r="F30" s="295">
        <v>0</v>
      </c>
      <c r="G30" s="295">
        <v>0</v>
      </c>
      <c r="H30" s="295">
        <v>0</v>
      </c>
      <c r="I30" s="295">
        <v>0</v>
      </c>
      <c r="J30" s="295">
        <v>0</v>
      </c>
      <c r="K30" s="295">
        <v>0</v>
      </c>
      <c r="L30" s="295">
        <v>0</v>
      </c>
      <c r="M30" s="295">
        <v>0</v>
      </c>
      <c r="N30" s="295">
        <v>0</v>
      </c>
      <c r="O30" s="295">
        <v>0</v>
      </c>
      <c r="P30" s="295">
        <v>0</v>
      </c>
      <c r="Q30" s="295">
        <v>0</v>
      </c>
      <c r="R30" s="295">
        <v>0</v>
      </c>
      <c r="S30" s="295">
        <v>0</v>
      </c>
      <c r="T30" s="295">
        <v>0</v>
      </c>
      <c r="U30" s="295">
        <v>0</v>
      </c>
      <c r="V30" s="295">
        <v>0</v>
      </c>
      <c r="W30" s="295">
        <v>0</v>
      </c>
      <c r="X30" s="295">
        <v>0</v>
      </c>
      <c r="Y30" s="295">
        <v>0</v>
      </c>
      <c r="DA30" s="122" t="s">
        <v>814</v>
      </c>
    </row>
    <row r="31" spans="1:105" ht="12" customHeight="1" x14ac:dyDescent="0.25">
      <c r="A31" s="18" t="s">
        <v>35</v>
      </c>
      <c r="B31" s="295">
        <v>0</v>
      </c>
      <c r="C31" s="295">
        <v>0</v>
      </c>
      <c r="D31" s="295">
        <v>0</v>
      </c>
      <c r="E31" s="295">
        <v>0</v>
      </c>
      <c r="F31" s="295">
        <v>0</v>
      </c>
      <c r="G31" s="295">
        <v>0</v>
      </c>
      <c r="H31" s="295">
        <v>0</v>
      </c>
      <c r="I31" s="295">
        <v>0</v>
      </c>
      <c r="J31" s="295">
        <v>0</v>
      </c>
      <c r="K31" s="295">
        <v>0</v>
      </c>
      <c r="L31" s="295">
        <v>0</v>
      </c>
      <c r="M31" s="295">
        <v>0</v>
      </c>
      <c r="N31" s="295">
        <v>0</v>
      </c>
      <c r="O31" s="295">
        <v>0</v>
      </c>
      <c r="P31" s="295">
        <v>0</v>
      </c>
      <c r="Q31" s="295">
        <v>0</v>
      </c>
      <c r="R31" s="295">
        <v>0</v>
      </c>
      <c r="S31" s="295">
        <v>0</v>
      </c>
      <c r="T31" s="295">
        <v>0</v>
      </c>
      <c r="U31" s="295">
        <v>0</v>
      </c>
      <c r="V31" s="295">
        <v>0</v>
      </c>
      <c r="W31" s="295">
        <v>0</v>
      </c>
      <c r="X31" s="295">
        <v>0</v>
      </c>
      <c r="Y31" s="295">
        <v>0</v>
      </c>
      <c r="DA31" s="122" t="s">
        <v>815</v>
      </c>
    </row>
    <row r="32" spans="1:105" ht="12" customHeight="1" x14ac:dyDescent="0.25">
      <c r="A32" s="47" t="s">
        <v>40</v>
      </c>
      <c r="B32" s="296">
        <v>0</v>
      </c>
      <c r="C32" s="296">
        <v>0</v>
      </c>
      <c r="D32" s="296">
        <v>0</v>
      </c>
      <c r="E32" s="296">
        <v>0</v>
      </c>
      <c r="F32" s="296">
        <v>0</v>
      </c>
      <c r="G32" s="296">
        <v>0</v>
      </c>
      <c r="H32" s="296">
        <v>0</v>
      </c>
      <c r="I32" s="296">
        <v>0</v>
      </c>
      <c r="J32" s="296">
        <v>0</v>
      </c>
      <c r="K32" s="296">
        <v>0</v>
      </c>
      <c r="L32" s="296">
        <v>0</v>
      </c>
      <c r="M32" s="296">
        <v>0</v>
      </c>
      <c r="N32" s="296">
        <v>0</v>
      </c>
      <c r="O32" s="296">
        <v>0</v>
      </c>
      <c r="P32" s="296">
        <v>0</v>
      </c>
      <c r="Q32" s="296">
        <v>0</v>
      </c>
      <c r="R32" s="296">
        <v>0</v>
      </c>
      <c r="S32" s="296">
        <v>0</v>
      </c>
      <c r="T32" s="296">
        <v>0</v>
      </c>
      <c r="U32" s="296">
        <v>0</v>
      </c>
      <c r="V32" s="296">
        <v>0</v>
      </c>
      <c r="W32" s="296">
        <v>0</v>
      </c>
      <c r="X32" s="296">
        <v>0</v>
      </c>
      <c r="Y32" s="296">
        <v>0</v>
      </c>
      <c r="DA32" s="123" t="s">
        <v>816</v>
      </c>
    </row>
    <row r="33" spans="1:105" ht="12" customHeight="1" x14ac:dyDescent="0.25">
      <c r="A33" s="128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X33" s="129"/>
      <c r="Y33" s="129"/>
      <c r="DA33" s="124"/>
    </row>
    <row r="34" spans="1:105" ht="15" customHeight="1" x14ac:dyDescent="0.25">
      <c r="A34" s="34" t="s">
        <v>46</v>
      </c>
      <c r="B34" s="223">
        <f t="shared" ref="B34:Y34" si="0">B35+B36+B37+B38+B39+B45+B46+B53+B70</f>
        <v>0</v>
      </c>
      <c r="C34" s="223">
        <f t="shared" si="0"/>
        <v>0</v>
      </c>
      <c r="D34" s="223">
        <f t="shared" si="0"/>
        <v>0</v>
      </c>
      <c r="E34" s="223">
        <f t="shared" si="0"/>
        <v>0</v>
      </c>
      <c r="F34" s="223">
        <f t="shared" si="0"/>
        <v>0</v>
      </c>
      <c r="G34" s="223">
        <f t="shared" si="0"/>
        <v>0</v>
      </c>
      <c r="H34" s="223">
        <f t="shared" si="0"/>
        <v>0</v>
      </c>
      <c r="I34" s="223">
        <f t="shared" si="0"/>
        <v>0</v>
      </c>
      <c r="J34" s="223">
        <f t="shared" si="0"/>
        <v>0</v>
      </c>
      <c r="K34" s="223">
        <f t="shared" si="0"/>
        <v>0</v>
      </c>
      <c r="L34" s="223">
        <f t="shared" si="0"/>
        <v>0</v>
      </c>
      <c r="M34" s="223">
        <f t="shared" si="0"/>
        <v>0</v>
      </c>
      <c r="N34" s="223">
        <f t="shared" si="0"/>
        <v>0</v>
      </c>
      <c r="O34" s="223">
        <f t="shared" si="0"/>
        <v>0</v>
      </c>
      <c r="P34" s="223">
        <f t="shared" si="0"/>
        <v>0</v>
      </c>
      <c r="Q34" s="223">
        <f t="shared" si="0"/>
        <v>0</v>
      </c>
      <c r="R34" s="223">
        <f t="shared" si="0"/>
        <v>0</v>
      </c>
      <c r="S34" s="223">
        <f t="shared" si="0"/>
        <v>0</v>
      </c>
      <c r="T34" s="223">
        <f t="shared" si="0"/>
        <v>0</v>
      </c>
      <c r="U34" s="223">
        <f t="shared" si="0"/>
        <v>0</v>
      </c>
      <c r="V34" s="223">
        <f t="shared" si="0"/>
        <v>0</v>
      </c>
      <c r="W34" s="223">
        <f t="shared" si="0"/>
        <v>0</v>
      </c>
      <c r="X34" s="223">
        <f t="shared" si="0"/>
        <v>0</v>
      </c>
      <c r="Y34" s="223">
        <f t="shared" si="0"/>
        <v>0</v>
      </c>
      <c r="DA34" s="89"/>
    </row>
    <row r="35" spans="1:105" ht="12" customHeight="1" x14ac:dyDescent="0.25">
      <c r="A35" s="55" t="s">
        <v>91</v>
      </c>
      <c r="B35" s="259">
        <v>0</v>
      </c>
      <c r="C35" s="259">
        <v>0</v>
      </c>
      <c r="D35" s="259">
        <v>0</v>
      </c>
      <c r="E35" s="259">
        <v>0</v>
      </c>
      <c r="F35" s="259">
        <v>0</v>
      </c>
      <c r="G35" s="259">
        <v>0</v>
      </c>
      <c r="H35" s="259">
        <v>0</v>
      </c>
      <c r="I35" s="259">
        <v>0</v>
      </c>
      <c r="J35" s="259">
        <v>0</v>
      </c>
      <c r="K35" s="259">
        <v>0</v>
      </c>
      <c r="L35" s="259">
        <v>0</v>
      </c>
      <c r="M35" s="259">
        <v>0</v>
      </c>
      <c r="N35" s="259">
        <v>0</v>
      </c>
      <c r="O35" s="259">
        <v>0</v>
      </c>
      <c r="P35" s="259">
        <v>0</v>
      </c>
      <c r="Q35" s="259">
        <v>0</v>
      </c>
      <c r="R35" s="259">
        <v>0</v>
      </c>
      <c r="S35" s="259">
        <v>0</v>
      </c>
      <c r="T35" s="259">
        <v>0</v>
      </c>
      <c r="U35" s="259">
        <v>0</v>
      </c>
      <c r="V35" s="259">
        <v>0</v>
      </c>
      <c r="W35" s="259">
        <v>0</v>
      </c>
      <c r="X35" s="259">
        <v>0</v>
      </c>
      <c r="Y35" s="259">
        <v>0</v>
      </c>
      <c r="DA35" s="67" t="s">
        <v>817</v>
      </c>
    </row>
    <row r="36" spans="1:105" ht="12" customHeight="1" x14ac:dyDescent="0.25">
      <c r="A36" s="173" t="s">
        <v>92</v>
      </c>
      <c r="B36" s="224">
        <v>0</v>
      </c>
      <c r="C36" s="224">
        <v>0</v>
      </c>
      <c r="D36" s="224">
        <v>0</v>
      </c>
      <c r="E36" s="224">
        <v>0</v>
      </c>
      <c r="F36" s="224">
        <v>0</v>
      </c>
      <c r="G36" s="224">
        <v>0</v>
      </c>
      <c r="H36" s="224">
        <v>0</v>
      </c>
      <c r="I36" s="224">
        <v>0</v>
      </c>
      <c r="J36" s="224">
        <v>0</v>
      </c>
      <c r="K36" s="224">
        <v>0</v>
      </c>
      <c r="L36" s="224">
        <v>0</v>
      </c>
      <c r="M36" s="224">
        <v>0</v>
      </c>
      <c r="N36" s="224">
        <v>0</v>
      </c>
      <c r="O36" s="224">
        <v>0</v>
      </c>
      <c r="P36" s="224">
        <v>0</v>
      </c>
      <c r="Q36" s="224">
        <v>0</v>
      </c>
      <c r="R36" s="224">
        <v>0</v>
      </c>
      <c r="S36" s="224">
        <v>0</v>
      </c>
      <c r="T36" s="224">
        <v>0</v>
      </c>
      <c r="U36" s="224">
        <v>0</v>
      </c>
      <c r="V36" s="224">
        <v>0</v>
      </c>
      <c r="W36" s="224">
        <v>0</v>
      </c>
      <c r="X36" s="224">
        <v>0</v>
      </c>
      <c r="Y36" s="224">
        <v>0</v>
      </c>
      <c r="DA36" s="177" t="s">
        <v>818</v>
      </c>
    </row>
    <row r="37" spans="1:105" ht="12" customHeight="1" x14ac:dyDescent="0.25">
      <c r="A37" s="173" t="s">
        <v>93</v>
      </c>
      <c r="B37" s="224">
        <v>0</v>
      </c>
      <c r="C37" s="224">
        <v>0</v>
      </c>
      <c r="D37" s="224">
        <v>0</v>
      </c>
      <c r="E37" s="224">
        <v>0</v>
      </c>
      <c r="F37" s="224">
        <v>0</v>
      </c>
      <c r="G37" s="224">
        <v>0</v>
      </c>
      <c r="H37" s="224">
        <v>0</v>
      </c>
      <c r="I37" s="224">
        <v>0</v>
      </c>
      <c r="J37" s="224">
        <v>0</v>
      </c>
      <c r="K37" s="224">
        <v>0</v>
      </c>
      <c r="L37" s="224">
        <v>0</v>
      </c>
      <c r="M37" s="224">
        <v>0</v>
      </c>
      <c r="N37" s="224">
        <v>0</v>
      </c>
      <c r="O37" s="224">
        <v>0</v>
      </c>
      <c r="P37" s="224">
        <v>0</v>
      </c>
      <c r="Q37" s="224">
        <v>0</v>
      </c>
      <c r="R37" s="224">
        <v>0</v>
      </c>
      <c r="S37" s="224">
        <v>0</v>
      </c>
      <c r="T37" s="224">
        <v>0</v>
      </c>
      <c r="U37" s="224">
        <v>0</v>
      </c>
      <c r="V37" s="224">
        <v>0</v>
      </c>
      <c r="W37" s="224">
        <v>0</v>
      </c>
      <c r="X37" s="224">
        <v>0</v>
      </c>
      <c r="Y37" s="224">
        <v>0</v>
      </c>
      <c r="DA37" s="177" t="s">
        <v>819</v>
      </c>
    </row>
    <row r="38" spans="1:105" ht="12" customHeight="1" x14ac:dyDescent="0.25">
      <c r="A38" s="173" t="s">
        <v>94</v>
      </c>
      <c r="B38" s="224">
        <v>0</v>
      </c>
      <c r="C38" s="224">
        <v>0</v>
      </c>
      <c r="D38" s="224">
        <v>0</v>
      </c>
      <c r="E38" s="224">
        <v>0</v>
      </c>
      <c r="F38" s="224">
        <v>0</v>
      </c>
      <c r="G38" s="224">
        <v>0</v>
      </c>
      <c r="H38" s="224">
        <v>0</v>
      </c>
      <c r="I38" s="224">
        <v>0</v>
      </c>
      <c r="J38" s="224">
        <v>0</v>
      </c>
      <c r="K38" s="224">
        <v>0</v>
      </c>
      <c r="L38" s="224">
        <v>0</v>
      </c>
      <c r="M38" s="224">
        <v>0</v>
      </c>
      <c r="N38" s="224">
        <v>0</v>
      </c>
      <c r="O38" s="224">
        <v>0</v>
      </c>
      <c r="P38" s="224">
        <v>0</v>
      </c>
      <c r="Q38" s="224">
        <v>0</v>
      </c>
      <c r="R38" s="224">
        <v>0</v>
      </c>
      <c r="S38" s="224">
        <v>0</v>
      </c>
      <c r="T38" s="224">
        <v>0</v>
      </c>
      <c r="U38" s="224">
        <v>0</v>
      </c>
      <c r="V38" s="224">
        <v>0</v>
      </c>
      <c r="W38" s="224">
        <v>0</v>
      </c>
      <c r="X38" s="224">
        <v>0</v>
      </c>
      <c r="Y38" s="224">
        <v>0</v>
      </c>
      <c r="DA38" s="177" t="s">
        <v>820</v>
      </c>
    </row>
    <row r="39" spans="1:105" ht="12" customHeight="1" x14ac:dyDescent="0.25">
      <c r="A39" s="56" t="s">
        <v>95</v>
      </c>
      <c r="B39" s="260">
        <v>0</v>
      </c>
      <c r="C39" s="260">
        <v>0</v>
      </c>
      <c r="D39" s="260">
        <v>0</v>
      </c>
      <c r="E39" s="260">
        <v>0</v>
      </c>
      <c r="F39" s="260">
        <v>0</v>
      </c>
      <c r="G39" s="260">
        <v>0</v>
      </c>
      <c r="H39" s="260">
        <v>0</v>
      </c>
      <c r="I39" s="260">
        <v>0</v>
      </c>
      <c r="J39" s="260">
        <v>0</v>
      </c>
      <c r="K39" s="260">
        <v>0</v>
      </c>
      <c r="L39" s="260">
        <v>0</v>
      </c>
      <c r="M39" s="260">
        <v>0</v>
      </c>
      <c r="N39" s="260">
        <v>0</v>
      </c>
      <c r="O39" s="260">
        <v>0</v>
      </c>
      <c r="P39" s="260">
        <v>0</v>
      </c>
      <c r="Q39" s="260">
        <v>0</v>
      </c>
      <c r="R39" s="260">
        <v>0</v>
      </c>
      <c r="S39" s="260">
        <v>0</v>
      </c>
      <c r="T39" s="260">
        <v>0</v>
      </c>
      <c r="U39" s="260">
        <v>0</v>
      </c>
      <c r="V39" s="260">
        <v>0</v>
      </c>
      <c r="W39" s="260">
        <v>0</v>
      </c>
      <c r="X39" s="260">
        <v>0</v>
      </c>
      <c r="Y39" s="260">
        <v>0</v>
      </c>
      <c r="DA39" s="68" t="s">
        <v>821</v>
      </c>
    </row>
    <row r="40" spans="1:105" ht="12" customHeight="1" x14ac:dyDescent="0.25">
      <c r="A40" s="37" t="s">
        <v>159</v>
      </c>
      <c r="B40" s="226">
        <v>0</v>
      </c>
      <c r="C40" s="226">
        <v>0</v>
      </c>
      <c r="D40" s="226">
        <v>0</v>
      </c>
      <c r="E40" s="226">
        <v>0</v>
      </c>
      <c r="F40" s="226">
        <v>0</v>
      </c>
      <c r="G40" s="226">
        <v>0</v>
      </c>
      <c r="H40" s="226">
        <v>0</v>
      </c>
      <c r="I40" s="226">
        <v>0</v>
      </c>
      <c r="J40" s="226">
        <v>0</v>
      </c>
      <c r="K40" s="226">
        <v>0</v>
      </c>
      <c r="L40" s="226">
        <v>0</v>
      </c>
      <c r="M40" s="226">
        <v>0</v>
      </c>
      <c r="N40" s="226">
        <v>0</v>
      </c>
      <c r="O40" s="226">
        <v>0</v>
      </c>
      <c r="P40" s="226">
        <v>0</v>
      </c>
      <c r="Q40" s="226">
        <v>0</v>
      </c>
      <c r="R40" s="226">
        <v>0</v>
      </c>
      <c r="S40" s="226">
        <v>0</v>
      </c>
      <c r="T40" s="226">
        <v>0</v>
      </c>
      <c r="U40" s="226">
        <v>0</v>
      </c>
      <c r="V40" s="226">
        <v>0</v>
      </c>
      <c r="W40" s="226">
        <v>0</v>
      </c>
      <c r="X40" s="226">
        <v>0</v>
      </c>
      <c r="Y40" s="226">
        <v>0</v>
      </c>
      <c r="DA40" s="69" t="s">
        <v>822</v>
      </c>
    </row>
    <row r="41" spans="1:105" ht="12" customHeight="1" x14ac:dyDescent="0.25">
      <c r="A41" s="37" t="s">
        <v>35</v>
      </c>
      <c r="B41" s="226">
        <v>0</v>
      </c>
      <c r="C41" s="226">
        <v>0</v>
      </c>
      <c r="D41" s="226">
        <v>0</v>
      </c>
      <c r="E41" s="226">
        <v>0</v>
      </c>
      <c r="F41" s="226">
        <v>0</v>
      </c>
      <c r="G41" s="226">
        <v>0</v>
      </c>
      <c r="H41" s="226">
        <v>0</v>
      </c>
      <c r="I41" s="226">
        <v>0</v>
      </c>
      <c r="J41" s="226">
        <v>0</v>
      </c>
      <c r="K41" s="226">
        <v>0</v>
      </c>
      <c r="L41" s="226">
        <v>0</v>
      </c>
      <c r="M41" s="226">
        <v>0</v>
      </c>
      <c r="N41" s="226">
        <v>0</v>
      </c>
      <c r="O41" s="226">
        <v>0</v>
      </c>
      <c r="P41" s="226">
        <v>0</v>
      </c>
      <c r="Q41" s="226">
        <v>0</v>
      </c>
      <c r="R41" s="226">
        <v>0</v>
      </c>
      <c r="S41" s="226">
        <v>0</v>
      </c>
      <c r="T41" s="226">
        <v>0</v>
      </c>
      <c r="U41" s="226">
        <v>0</v>
      </c>
      <c r="V41" s="226">
        <v>0</v>
      </c>
      <c r="W41" s="226">
        <v>0</v>
      </c>
      <c r="X41" s="226">
        <v>0</v>
      </c>
      <c r="Y41" s="226">
        <v>0</v>
      </c>
      <c r="DA41" s="69" t="s">
        <v>823</v>
      </c>
    </row>
    <row r="42" spans="1:105" ht="12" customHeight="1" x14ac:dyDescent="0.25">
      <c r="A42" s="37" t="s">
        <v>96</v>
      </c>
      <c r="B42" s="226">
        <v>0</v>
      </c>
      <c r="C42" s="226">
        <v>0</v>
      </c>
      <c r="D42" s="226">
        <v>0</v>
      </c>
      <c r="E42" s="226">
        <v>0</v>
      </c>
      <c r="F42" s="226">
        <v>0</v>
      </c>
      <c r="G42" s="226">
        <v>0</v>
      </c>
      <c r="H42" s="226">
        <v>0</v>
      </c>
      <c r="I42" s="226">
        <v>0</v>
      </c>
      <c r="J42" s="226">
        <v>0</v>
      </c>
      <c r="K42" s="226">
        <v>0</v>
      </c>
      <c r="L42" s="226">
        <v>0</v>
      </c>
      <c r="M42" s="226">
        <v>0</v>
      </c>
      <c r="N42" s="226">
        <v>0</v>
      </c>
      <c r="O42" s="226">
        <v>0</v>
      </c>
      <c r="P42" s="226">
        <v>0</v>
      </c>
      <c r="Q42" s="226">
        <v>0</v>
      </c>
      <c r="R42" s="226">
        <v>0</v>
      </c>
      <c r="S42" s="226">
        <v>0</v>
      </c>
      <c r="T42" s="226">
        <v>0</v>
      </c>
      <c r="U42" s="226">
        <v>0</v>
      </c>
      <c r="V42" s="226">
        <v>0</v>
      </c>
      <c r="W42" s="226">
        <v>0</v>
      </c>
      <c r="X42" s="226">
        <v>0</v>
      </c>
      <c r="Y42" s="226">
        <v>0</v>
      </c>
      <c r="DA42" s="69" t="s">
        <v>824</v>
      </c>
    </row>
    <row r="43" spans="1:105" ht="12" customHeight="1" x14ac:dyDescent="0.25">
      <c r="A43" s="37" t="s">
        <v>78</v>
      </c>
      <c r="B43" s="226">
        <v>0</v>
      </c>
      <c r="C43" s="226">
        <v>0</v>
      </c>
      <c r="D43" s="226">
        <v>0</v>
      </c>
      <c r="E43" s="226">
        <v>0</v>
      </c>
      <c r="F43" s="226">
        <v>0</v>
      </c>
      <c r="G43" s="226">
        <v>0</v>
      </c>
      <c r="H43" s="226">
        <v>0</v>
      </c>
      <c r="I43" s="226">
        <v>0</v>
      </c>
      <c r="J43" s="226">
        <v>0</v>
      </c>
      <c r="K43" s="226">
        <v>0</v>
      </c>
      <c r="L43" s="226">
        <v>0</v>
      </c>
      <c r="M43" s="226">
        <v>0</v>
      </c>
      <c r="N43" s="226">
        <v>0</v>
      </c>
      <c r="O43" s="226">
        <v>0</v>
      </c>
      <c r="P43" s="226">
        <v>0</v>
      </c>
      <c r="Q43" s="226">
        <v>0</v>
      </c>
      <c r="R43" s="226">
        <v>0</v>
      </c>
      <c r="S43" s="226">
        <v>0</v>
      </c>
      <c r="T43" s="226">
        <v>0</v>
      </c>
      <c r="U43" s="226">
        <v>0</v>
      </c>
      <c r="V43" s="226">
        <v>0</v>
      </c>
      <c r="W43" s="226">
        <v>0</v>
      </c>
      <c r="X43" s="226">
        <v>0</v>
      </c>
      <c r="Y43" s="226">
        <v>0</v>
      </c>
      <c r="DA43" s="69" t="s">
        <v>825</v>
      </c>
    </row>
    <row r="44" spans="1:105" ht="12" customHeight="1" x14ac:dyDescent="0.25">
      <c r="A44" s="37" t="s">
        <v>40</v>
      </c>
      <c r="B44" s="226">
        <v>0</v>
      </c>
      <c r="C44" s="226">
        <v>0</v>
      </c>
      <c r="D44" s="226">
        <v>0</v>
      </c>
      <c r="E44" s="226">
        <v>0</v>
      </c>
      <c r="F44" s="226">
        <v>0</v>
      </c>
      <c r="G44" s="226">
        <v>0</v>
      </c>
      <c r="H44" s="226">
        <v>0</v>
      </c>
      <c r="I44" s="226">
        <v>0</v>
      </c>
      <c r="J44" s="226">
        <v>0</v>
      </c>
      <c r="K44" s="226">
        <v>0</v>
      </c>
      <c r="L44" s="226">
        <v>0</v>
      </c>
      <c r="M44" s="226">
        <v>0</v>
      </c>
      <c r="N44" s="226">
        <v>0</v>
      </c>
      <c r="O44" s="226">
        <v>0</v>
      </c>
      <c r="P44" s="226">
        <v>0</v>
      </c>
      <c r="Q44" s="226">
        <v>0</v>
      </c>
      <c r="R44" s="226">
        <v>0</v>
      </c>
      <c r="S44" s="226">
        <v>0</v>
      </c>
      <c r="T44" s="226">
        <v>0</v>
      </c>
      <c r="U44" s="226">
        <v>0</v>
      </c>
      <c r="V44" s="226">
        <v>0</v>
      </c>
      <c r="W44" s="226">
        <v>0</v>
      </c>
      <c r="X44" s="226">
        <v>0</v>
      </c>
      <c r="Y44" s="226">
        <v>0</v>
      </c>
      <c r="DA44" s="69" t="s">
        <v>826</v>
      </c>
    </row>
    <row r="45" spans="1:105" ht="12" customHeight="1" x14ac:dyDescent="0.25">
      <c r="A45" s="57" t="s">
        <v>515</v>
      </c>
      <c r="B45" s="261">
        <v>0</v>
      </c>
      <c r="C45" s="261">
        <v>0</v>
      </c>
      <c r="D45" s="261">
        <v>0</v>
      </c>
      <c r="E45" s="261">
        <v>0</v>
      </c>
      <c r="F45" s="261">
        <v>0</v>
      </c>
      <c r="G45" s="261">
        <v>0</v>
      </c>
      <c r="H45" s="261">
        <v>0</v>
      </c>
      <c r="I45" s="261">
        <v>0</v>
      </c>
      <c r="J45" s="261">
        <v>0</v>
      </c>
      <c r="K45" s="261">
        <v>0</v>
      </c>
      <c r="L45" s="261">
        <v>0</v>
      </c>
      <c r="M45" s="261">
        <v>0</v>
      </c>
      <c r="N45" s="261">
        <v>0</v>
      </c>
      <c r="O45" s="261">
        <v>0</v>
      </c>
      <c r="P45" s="261">
        <v>0</v>
      </c>
      <c r="Q45" s="261">
        <v>0</v>
      </c>
      <c r="R45" s="261">
        <v>0</v>
      </c>
      <c r="S45" s="261">
        <v>0</v>
      </c>
      <c r="T45" s="261">
        <v>0</v>
      </c>
      <c r="U45" s="261">
        <v>0</v>
      </c>
      <c r="V45" s="261">
        <v>0</v>
      </c>
      <c r="W45" s="261">
        <v>0</v>
      </c>
      <c r="X45" s="261">
        <v>0</v>
      </c>
      <c r="Y45" s="261">
        <v>0</v>
      </c>
      <c r="DA45" s="70" t="s">
        <v>827</v>
      </c>
    </row>
    <row r="46" spans="1:105" ht="12" customHeight="1" x14ac:dyDescent="0.25">
      <c r="A46" s="57" t="s">
        <v>517</v>
      </c>
      <c r="B46" s="294">
        <v>0</v>
      </c>
      <c r="C46" s="294">
        <v>0</v>
      </c>
      <c r="D46" s="294">
        <v>0</v>
      </c>
      <c r="E46" s="294">
        <v>0</v>
      </c>
      <c r="F46" s="294">
        <v>0</v>
      </c>
      <c r="G46" s="294">
        <v>0</v>
      </c>
      <c r="H46" s="294">
        <v>0</v>
      </c>
      <c r="I46" s="294">
        <v>0</v>
      </c>
      <c r="J46" s="294">
        <v>0</v>
      </c>
      <c r="K46" s="294">
        <v>0</v>
      </c>
      <c r="L46" s="294">
        <v>0</v>
      </c>
      <c r="M46" s="294">
        <v>0</v>
      </c>
      <c r="N46" s="294">
        <v>0</v>
      </c>
      <c r="O46" s="294">
        <v>0</v>
      </c>
      <c r="P46" s="294">
        <v>0</v>
      </c>
      <c r="Q46" s="294">
        <v>0</v>
      </c>
      <c r="R46" s="294">
        <v>0</v>
      </c>
      <c r="S46" s="294">
        <v>0</v>
      </c>
      <c r="T46" s="294">
        <v>0</v>
      </c>
      <c r="U46" s="294">
        <v>0</v>
      </c>
      <c r="V46" s="294">
        <v>0</v>
      </c>
      <c r="W46" s="294">
        <v>0</v>
      </c>
      <c r="X46" s="294">
        <v>0</v>
      </c>
      <c r="Y46" s="294">
        <v>0</v>
      </c>
      <c r="DA46" s="70" t="s">
        <v>828</v>
      </c>
    </row>
    <row r="47" spans="1:105" ht="12" customHeight="1" x14ac:dyDescent="0.25">
      <c r="A47" s="60" t="s">
        <v>519</v>
      </c>
      <c r="B47" s="262">
        <v>0</v>
      </c>
      <c r="C47" s="262">
        <v>0</v>
      </c>
      <c r="D47" s="262">
        <v>0</v>
      </c>
      <c r="E47" s="262">
        <v>0</v>
      </c>
      <c r="F47" s="262">
        <v>0</v>
      </c>
      <c r="G47" s="262">
        <v>0</v>
      </c>
      <c r="H47" s="262">
        <v>0</v>
      </c>
      <c r="I47" s="262">
        <v>0</v>
      </c>
      <c r="J47" s="262">
        <v>0</v>
      </c>
      <c r="K47" s="262">
        <v>0</v>
      </c>
      <c r="L47" s="262">
        <v>0</v>
      </c>
      <c r="M47" s="262">
        <v>0</v>
      </c>
      <c r="N47" s="262">
        <v>0</v>
      </c>
      <c r="O47" s="262">
        <v>0</v>
      </c>
      <c r="P47" s="262">
        <v>0</v>
      </c>
      <c r="Q47" s="262">
        <v>0</v>
      </c>
      <c r="R47" s="262">
        <v>0</v>
      </c>
      <c r="S47" s="262">
        <v>0</v>
      </c>
      <c r="T47" s="262">
        <v>0</v>
      </c>
      <c r="U47" s="262">
        <v>0</v>
      </c>
      <c r="V47" s="262">
        <v>0</v>
      </c>
      <c r="W47" s="262">
        <v>0</v>
      </c>
      <c r="X47" s="262">
        <v>0</v>
      </c>
      <c r="Y47" s="262">
        <v>0</v>
      </c>
      <c r="DA47" s="72" t="s">
        <v>829</v>
      </c>
    </row>
    <row r="48" spans="1:105" ht="12" customHeight="1" x14ac:dyDescent="0.25">
      <c r="A48" s="59" t="s">
        <v>31</v>
      </c>
      <c r="B48" s="297">
        <v>0</v>
      </c>
      <c r="C48" s="297">
        <v>0</v>
      </c>
      <c r="D48" s="297">
        <v>0</v>
      </c>
      <c r="E48" s="297">
        <v>0</v>
      </c>
      <c r="F48" s="297">
        <v>0</v>
      </c>
      <c r="G48" s="297">
        <v>0</v>
      </c>
      <c r="H48" s="297">
        <v>0</v>
      </c>
      <c r="I48" s="297">
        <v>0</v>
      </c>
      <c r="J48" s="297">
        <v>0</v>
      </c>
      <c r="K48" s="297">
        <v>0</v>
      </c>
      <c r="L48" s="297">
        <v>0</v>
      </c>
      <c r="M48" s="297">
        <v>0</v>
      </c>
      <c r="N48" s="297">
        <v>0</v>
      </c>
      <c r="O48" s="297">
        <v>0</v>
      </c>
      <c r="P48" s="297">
        <v>0</v>
      </c>
      <c r="Q48" s="297">
        <v>0</v>
      </c>
      <c r="R48" s="297">
        <v>0</v>
      </c>
      <c r="S48" s="297">
        <v>0</v>
      </c>
      <c r="T48" s="297">
        <v>0</v>
      </c>
      <c r="U48" s="297">
        <v>0</v>
      </c>
      <c r="V48" s="297">
        <v>0</v>
      </c>
      <c r="W48" s="297">
        <v>0</v>
      </c>
      <c r="X48" s="297">
        <v>0</v>
      </c>
      <c r="Y48" s="297">
        <v>0</v>
      </c>
      <c r="DA48" s="71" t="s">
        <v>830</v>
      </c>
    </row>
    <row r="49" spans="1:105" ht="12" customHeight="1" x14ac:dyDescent="0.25">
      <c r="A49" s="59" t="s">
        <v>159</v>
      </c>
      <c r="B49" s="297">
        <v>0</v>
      </c>
      <c r="C49" s="297">
        <v>0</v>
      </c>
      <c r="D49" s="297">
        <v>0</v>
      </c>
      <c r="E49" s="297">
        <v>0</v>
      </c>
      <c r="F49" s="297">
        <v>0</v>
      </c>
      <c r="G49" s="297">
        <v>0</v>
      </c>
      <c r="H49" s="297">
        <v>0</v>
      </c>
      <c r="I49" s="297">
        <v>0</v>
      </c>
      <c r="J49" s="297">
        <v>0</v>
      </c>
      <c r="K49" s="297">
        <v>0</v>
      </c>
      <c r="L49" s="297">
        <v>0</v>
      </c>
      <c r="M49" s="297">
        <v>0</v>
      </c>
      <c r="N49" s="297">
        <v>0</v>
      </c>
      <c r="O49" s="297">
        <v>0</v>
      </c>
      <c r="P49" s="297">
        <v>0</v>
      </c>
      <c r="Q49" s="297">
        <v>0</v>
      </c>
      <c r="R49" s="297">
        <v>0</v>
      </c>
      <c r="S49" s="297">
        <v>0</v>
      </c>
      <c r="T49" s="297">
        <v>0</v>
      </c>
      <c r="U49" s="297">
        <v>0</v>
      </c>
      <c r="V49" s="297">
        <v>0</v>
      </c>
      <c r="W49" s="297">
        <v>0</v>
      </c>
      <c r="X49" s="297">
        <v>0</v>
      </c>
      <c r="Y49" s="297">
        <v>0</v>
      </c>
      <c r="DA49" s="71" t="s">
        <v>831</v>
      </c>
    </row>
    <row r="50" spans="1:105" ht="12" customHeight="1" x14ac:dyDescent="0.25">
      <c r="A50" s="59" t="s">
        <v>32</v>
      </c>
      <c r="B50" s="297">
        <v>0</v>
      </c>
      <c r="C50" s="297">
        <v>0</v>
      </c>
      <c r="D50" s="297">
        <v>0</v>
      </c>
      <c r="E50" s="297">
        <v>0</v>
      </c>
      <c r="F50" s="297">
        <v>0</v>
      </c>
      <c r="G50" s="297">
        <v>0</v>
      </c>
      <c r="H50" s="297">
        <v>0</v>
      </c>
      <c r="I50" s="297">
        <v>0</v>
      </c>
      <c r="J50" s="297">
        <v>0</v>
      </c>
      <c r="K50" s="297">
        <v>0</v>
      </c>
      <c r="L50" s="297">
        <v>0</v>
      </c>
      <c r="M50" s="297">
        <v>0</v>
      </c>
      <c r="N50" s="297">
        <v>0</v>
      </c>
      <c r="O50" s="297">
        <v>0</v>
      </c>
      <c r="P50" s="297">
        <v>0</v>
      </c>
      <c r="Q50" s="297">
        <v>0</v>
      </c>
      <c r="R50" s="297">
        <v>0</v>
      </c>
      <c r="S50" s="297">
        <v>0</v>
      </c>
      <c r="T50" s="297">
        <v>0</v>
      </c>
      <c r="U50" s="297">
        <v>0</v>
      </c>
      <c r="V50" s="297">
        <v>0</v>
      </c>
      <c r="W50" s="297">
        <v>0</v>
      </c>
      <c r="X50" s="297">
        <v>0</v>
      </c>
      <c r="Y50" s="297">
        <v>0</v>
      </c>
      <c r="DA50" s="71" t="s">
        <v>832</v>
      </c>
    </row>
    <row r="51" spans="1:105" ht="12" customHeight="1" x14ac:dyDescent="0.25">
      <c r="A51" s="59" t="s">
        <v>35</v>
      </c>
      <c r="B51" s="297">
        <v>0</v>
      </c>
      <c r="C51" s="297">
        <v>0</v>
      </c>
      <c r="D51" s="297">
        <v>0</v>
      </c>
      <c r="E51" s="297">
        <v>0</v>
      </c>
      <c r="F51" s="297">
        <v>0</v>
      </c>
      <c r="G51" s="297">
        <v>0</v>
      </c>
      <c r="H51" s="297">
        <v>0</v>
      </c>
      <c r="I51" s="297">
        <v>0</v>
      </c>
      <c r="J51" s="297">
        <v>0</v>
      </c>
      <c r="K51" s="297">
        <v>0</v>
      </c>
      <c r="L51" s="297">
        <v>0</v>
      </c>
      <c r="M51" s="297">
        <v>0</v>
      </c>
      <c r="N51" s="297">
        <v>0</v>
      </c>
      <c r="O51" s="297">
        <v>0</v>
      </c>
      <c r="P51" s="297">
        <v>0</v>
      </c>
      <c r="Q51" s="297">
        <v>0</v>
      </c>
      <c r="R51" s="297">
        <v>0</v>
      </c>
      <c r="S51" s="297">
        <v>0</v>
      </c>
      <c r="T51" s="297">
        <v>0</v>
      </c>
      <c r="U51" s="297">
        <v>0</v>
      </c>
      <c r="V51" s="297">
        <v>0</v>
      </c>
      <c r="W51" s="297">
        <v>0</v>
      </c>
      <c r="X51" s="297">
        <v>0</v>
      </c>
      <c r="Y51" s="297">
        <v>0</v>
      </c>
      <c r="DA51" s="71" t="s">
        <v>833</v>
      </c>
    </row>
    <row r="52" spans="1:105" ht="12" customHeight="1" x14ac:dyDescent="0.25">
      <c r="A52" s="60" t="s">
        <v>525</v>
      </c>
      <c r="B52" s="262">
        <v>0</v>
      </c>
      <c r="C52" s="262">
        <v>0</v>
      </c>
      <c r="D52" s="262">
        <v>0</v>
      </c>
      <c r="E52" s="262">
        <v>0</v>
      </c>
      <c r="F52" s="262">
        <v>0</v>
      </c>
      <c r="G52" s="262">
        <v>0</v>
      </c>
      <c r="H52" s="262">
        <v>0</v>
      </c>
      <c r="I52" s="262">
        <v>0</v>
      </c>
      <c r="J52" s="262">
        <v>0</v>
      </c>
      <c r="K52" s="262">
        <v>0</v>
      </c>
      <c r="L52" s="262">
        <v>0</v>
      </c>
      <c r="M52" s="262">
        <v>0</v>
      </c>
      <c r="N52" s="262">
        <v>0</v>
      </c>
      <c r="O52" s="262">
        <v>0</v>
      </c>
      <c r="P52" s="262">
        <v>0</v>
      </c>
      <c r="Q52" s="262">
        <v>0</v>
      </c>
      <c r="R52" s="262">
        <v>0</v>
      </c>
      <c r="S52" s="262">
        <v>0</v>
      </c>
      <c r="T52" s="262">
        <v>0</v>
      </c>
      <c r="U52" s="262">
        <v>0</v>
      </c>
      <c r="V52" s="262">
        <v>0</v>
      </c>
      <c r="W52" s="262">
        <v>0</v>
      </c>
      <c r="X52" s="262">
        <v>0</v>
      </c>
      <c r="Y52" s="262">
        <v>0</v>
      </c>
      <c r="DA52" s="72" t="s">
        <v>834</v>
      </c>
    </row>
    <row r="53" spans="1:105" ht="12" customHeight="1" x14ac:dyDescent="0.25">
      <c r="A53" s="57" t="s">
        <v>527</v>
      </c>
      <c r="B53" s="294">
        <f t="shared" ref="B53:Y53" si="1">B54+B58+B69</f>
        <v>0</v>
      </c>
      <c r="C53" s="294">
        <f t="shared" si="1"/>
        <v>0</v>
      </c>
      <c r="D53" s="294">
        <f t="shared" si="1"/>
        <v>0</v>
      </c>
      <c r="E53" s="294">
        <f t="shared" si="1"/>
        <v>0</v>
      </c>
      <c r="F53" s="294">
        <f t="shared" si="1"/>
        <v>0</v>
      </c>
      <c r="G53" s="294">
        <f t="shared" si="1"/>
        <v>0</v>
      </c>
      <c r="H53" s="294">
        <f t="shared" si="1"/>
        <v>0</v>
      </c>
      <c r="I53" s="294">
        <f t="shared" si="1"/>
        <v>0</v>
      </c>
      <c r="J53" s="294">
        <f t="shared" si="1"/>
        <v>0</v>
      </c>
      <c r="K53" s="294">
        <f t="shared" si="1"/>
        <v>0</v>
      </c>
      <c r="L53" s="294">
        <f t="shared" si="1"/>
        <v>0</v>
      </c>
      <c r="M53" s="294">
        <f t="shared" si="1"/>
        <v>0</v>
      </c>
      <c r="N53" s="294">
        <f t="shared" si="1"/>
        <v>0</v>
      </c>
      <c r="O53" s="294">
        <f t="shared" si="1"/>
        <v>0</v>
      </c>
      <c r="P53" s="294">
        <f t="shared" si="1"/>
        <v>0</v>
      </c>
      <c r="Q53" s="294">
        <f t="shared" si="1"/>
        <v>0</v>
      </c>
      <c r="R53" s="294">
        <f t="shared" si="1"/>
        <v>0</v>
      </c>
      <c r="S53" s="294">
        <f t="shared" si="1"/>
        <v>0</v>
      </c>
      <c r="T53" s="294">
        <f t="shared" si="1"/>
        <v>0</v>
      </c>
      <c r="U53" s="294">
        <f t="shared" si="1"/>
        <v>0</v>
      </c>
      <c r="V53" s="294">
        <f t="shared" si="1"/>
        <v>0</v>
      </c>
      <c r="W53" s="294">
        <f t="shared" si="1"/>
        <v>0</v>
      </c>
      <c r="X53" s="294">
        <f t="shared" si="1"/>
        <v>0</v>
      </c>
      <c r="Y53" s="294">
        <f t="shared" si="1"/>
        <v>0</v>
      </c>
      <c r="DA53" s="70"/>
    </row>
    <row r="54" spans="1:105" ht="12" customHeight="1" x14ac:dyDescent="0.25">
      <c r="A54" s="60" t="s">
        <v>528</v>
      </c>
      <c r="B54" s="262">
        <v>0</v>
      </c>
      <c r="C54" s="262">
        <v>0</v>
      </c>
      <c r="D54" s="262">
        <v>0</v>
      </c>
      <c r="E54" s="262">
        <v>0</v>
      </c>
      <c r="F54" s="262">
        <v>0</v>
      </c>
      <c r="G54" s="262">
        <v>0</v>
      </c>
      <c r="H54" s="262">
        <v>0</v>
      </c>
      <c r="I54" s="262">
        <v>0</v>
      </c>
      <c r="J54" s="262">
        <v>0</v>
      </c>
      <c r="K54" s="262">
        <v>0</v>
      </c>
      <c r="L54" s="262">
        <v>0</v>
      </c>
      <c r="M54" s="262">
        <v>0</v>
      </c>
      <c r="N54" s="262">
        <v>0</v>
      </c>
      <c r="O54" s="262">
        <v>0</v>
      </c>
      <c r="P54" s="262">
        <v>0</v>
      </c>
      <c r="Q54" s="262">
        <v>0</v>
      </c>
      <c r="R54" s="262">
        <v>0</v>
      </c>
      <c r="S54" s="262">
        <v>0</v>
      </c>
      <c r="T54" s="262">
        <v>0</v>
      </c>
      <c r="U54" s="262">
        <v>0</v>
      </c>
      <c r="V54" s="262">
        <v>0</v>
      </c>
      <c r="W54" s="262">
        <v>0</v>
      </c>
      <c r="X54" s="262">
        <v>0</v>
      </c>
      <c r="Y54" s="262">
        <v>0</v>
      </c>
      <c r="DA54" s="72" t="s">
        <v>835</v>
      </c>
    </row>
    <row r="55" spans="1:105" ht="12" customHeight="1" x14ac:dyDescent="0.25">
      <c r="A55" s="59" t="s">
        <v>31</v>
      </c>
      <c r="B55" s="230">
        <v>0</v>
      </c>
      <c r="C55" s="230">
        <v>0</v>
      </c>
      <c r="D55" s="230">
        <v>0</v>
      </c>
      <c r="E55" s="230">
        <v>0</v>
      </c>
      <c r="F55" s="230">
        <v>0</v>
      </c>
      <c r="G55" s="230">
        <v>0</v>
      </c>
      <c r="H55" s="230">
        <v>0</v>
      </c>
      <c r="I55" s="230">
        <v>0</v>
      </c>
      <c r="J55" s="230">
        <v>0</v>
      </c>
      <c r="K55" s="230">
        <v>0</v>
      </c>
      <c r="L55" s="230">
        <v>0</v>
      </c>
      <c r="M55" s="230">
        <v>0</v>
      </c>
      <c r="N55" s="230">
        <v>0</v>
      </c>
      <c r="O55" s="230">
        <v>0</v>
      </c>
      <c r="P55" s="230">
        <v>0</v>
      </c>
      <c r="Q55" s="230">
        <v>0</v>
      </c>
      <c r="R55" s="230">
        <v>0</v>
      </c>
      <c r="S55" s="230">
        <v>0</v>
      </c>
      <c r="T55" s="230">
        <v>0</v>
      </c>
      <c r="U55" s="230">
        <v>0</v>
      </c>
      <c r="V55" s="230">
        <v>0</v>
      </c>
      <c r="W55" s="230">
        <v>0</v>
      </c>
      <c r="X55" s="230">
        <v>0</v>
      </c>
      <c r="Y55" s="230">
        <v>0</v>
      </c>
      <c r="DA55" s="71" t="s">
        <v>836</v>
      </c>
    </row>
    <row r="56" spans="1:105" ht="12" customHeight="1" x14ac:dyDescent="0.25">
      <c r="A56" s="59" t="s">
        <v>159</v>
      </c>
      <c r="B56" s="230">
        <v>0</v>
      </c>
      <c r="C56" s="230">
        <v>0</v>
      </c>
      <c r="D56" s="230">
        <v>0</v>
      </c>
      <c r="E56" s="230">
        <v>0</v>
      </c>
      <c r="F56" s="230">
        <v>0</v>
      </c>
      <c r="G56" s="230">
        <v>0</v>
      </c>
      <c r="H56" s="230">
        <v>0</v>
      </c>
      <c r="I56" s="230">
        <v>0</v>
      </c>
      <c r="J56" s="230">
        <v>0</v>
      </c>
      <c r="K56" s="230">
        <v>0</v>
      </c>
      <c r="L56" s="230">
        <v>0</v>
      </c>
      <c r="M56" s="230">
        <v>0</v>
      </c>
      <c r="N56" s="230">
        <v>0</v>
      </c>
      <c r="O56" s="230">
        <v>0</v>
      </c>
      <c r="P56" s="230">
        <v>0</v>
      </c>
      <c r="Q56" s="230">
        <v>0</v>
      </c>
      <c r="R56" s="230">
        <v>0</v>
      </c>
      <c r="S56" s="230">
        <v>0</v>
      </c>
      <c r="T56" s="230">
        <v>0</v>
      </c>
      <c r="U56" s="230">
        <v>0</v>
      </c>
      <c r="V56" s="230">
        <v>0</v>
      </c>
      <c r="W56" s="230">
        <v>0</v>
      </c>
      <c r="X56" s="230">
        <v>0</v>
      </c>
      <c r="Y56" s="230">
        <v>0</v>
      </c>
      <c r="DA56" s="71" t="s">
        <v>837</v>
      </c>
    </row>
    <row r="57" spans="1:105" ht="12" customHeight="1" x14ac:dyDescent="0.25">
      <c r="A57" s="59" t="s">
        <v>35</v>
      </c>
      <c r="B57" s="230">
        <v>0</v>
      </c>
      <c r="C57" s="230">
        <v>0</v>
      </c>
      <c r="D57" s="230">
        <v>0</v>
      </c>
      <c r="E57" s="230">
        <v>0</v>
      </c>
      <c r="F57" s="230">
        <v>0</v>
      </c>
      <c r="G57" s="230">
        <v>0</v>
      </c>
      <c r="H57" s="230">
        <v>0</v>
      </c>
      <c r="I57" s="230">
        <v>0</v>
      </c>
      <c r="J57" s="230">
        <v>0</v>
      </c>
      <c r="K57" s="230">
        <v>0</v>
      </c>
      <c r="L57" s="230">
        <v>0</v>
      </c>
      <c r="M57" s="230">
        <v>0</v>
      </c>
      <c r="N57" s="230">
        <v>0</v>
      </c>
      <c r="O57" s="230">
        <v>0</v>
      </c>
      <c r="P57" s="230">
        <v>0</v>
      </c>
      <c r="Q57" s="230">
        <v>0</v>
      </c>
      <c r="R57" s="230">
        <v>0</v>
      </c>
      <c r="S57" s="230">
        <v>0</v>
      </c>
      <c r="T57" s="230">
        <v>0</v>
      </c>
      <c r="U57" s="230">
        <v>0</v>
      </c>
      <c r="V57" s="230">
        <v>0</v>
      </c>
      <c r="W57" s="230">
        <v>0</v>
      </c>
      <c r="X57" s="230">
        <v>0</v>
      </c>
      <c r="Y57" s="230">
        <v>0</v>
      </c>
      <c r="DA57" s="71" t="s">
        <v>838</v>
      </c>
    </row>
    <row r="58" spans="1:105" ht="12" customHeight="1" x14ac:dyDescent="0.25">
      <c r="A58" s="60" t="s">
        <v>533</v>
      </c>
      <c r="B58" s="262">
        <v>0</v>
      </c>
      <c r="C58" s="262">
        <v>0</v>
      </c>
      <c r="D58" s="262">
        <v>0</v>
      </c>
      <c r="E58" s="262">
        <v>0</v>
      </c>
      <c r="F58" s="262">
        <v>0</v>
      </c>
      <c r="G58" s="262">
        <v>0</v>
      </c>
      <c r="H58" s="262">
        <v>0</v>
      </c>
      <c r="I58" s="262">
        <v>0</v>
      </c>
      <c r="J58" s="262">
        <v>0</v>
      </c>
      <c r="K58" s="262">
        <v>0</v>
      </c>
      <c r="L58" s="262">
        <v>0</v>
      </c>
      <c r="M58" s="262">
        <v>0</v>
      </c>
      <c r="N58" s="262">
        <v>0</v>
      </c>
      <c r="O58" s="262">
        <v>0</v>
      </c>
      <c r="P58" s="262">
        <v>0</v>
      </c>
      <c r="Q58" s="262">
        <v>0</v>
      </c>
      <c r="R58" s="262">
        <v>0</v>
      </c>
      <c r="S58" s="262">
        <v>0</v>
      </c>
      <c r="T58" s="262">
        <v>0</v>
      </c>
      <c r="U58" s="262">
        <v>0</v>
      </c>
      <c r="V58" s="262">
        <v>0</v>
      </c>
      <c r="W58" s="262">
        <v>0</v>
      </c>
      <c r="X58" s="262">
        <v>0</v>
      </c>
      <c r="Y58" s="262">
        <v>0</v>
      </c>
      <c r="DA58" s="72" t="s">
        <v>839</v>
      </c>
    </row>
    <row r="59" spans="1:105" ht="12" customHeight="1" x14ac:dyDescent="0.25">
      <c r="A59" s="64" t="s">
        <v>28</v>
      </c>
      <c r="B59" s="229">
        <v>0</v>
      </c>
      <c r="C59" s="229">
        <v>0</v>
      </c>
      <c r="D59" s="229">
        <v>0</v>
      </c>
      <c r="E59" s="229">
        <v>0</v>
      </c>
      <c r="F59" s="229">
        <v>0</v>
      </c>
      <c r="G59" s="229">
        <v>0</v>
      </c>
      <c r="H59" s="229">
        <v>0</v>
      </c>
      <c r="I59" s="229">
        <v>0</v>
      </c>
      <c r="J59" s="229">
        <v>0</v>
      </c>
      <c r="K59" s="229">
        <v>0</v>
      </c>
      <c r="L59" s="229">
        <v>0</v>
      </c>
      <c r="M59" s="229">
        <v>0</v>
      </c>
      <c r="N59" s="229">
        <v>0</v>
      </c>
      <c r="O59" s="229">
        <v>0</v>
      </c>
      <c r="P59" s="229">
        <v>0</v>
      </c>
      <c r="Q59" s="229">
        <v>0</v>
      </c>
      <c r="R59" s="229">
        <v>0</v>
      </c>
      <c r="S59" s="229">
        <v>0</v>
      </c>
      <c r="T59" s="229">
        <v>0</v>
      </c>
      <c r="U59" s="229">
        <v>0</v>
      </c>
      <c r="V59" s="229">
        <v>0</v>
      </c>
      <c r="W59" s="229">
        <v>0</v>
      </c>
      <c r="X59" s="229">
        <v>0</v>
      </c>
      <c r="Y59" s="229">
        <v>0</v>
      </c>
      <c r="DA59" s="73" t="s">
        <v>840</v>
      </c>
    </row>
    <row r="60" spans="1:105" ht="12" customHeight="1" x14ac:dyDescent="0.25">
      <c r="A60" s="64" t="s">
        <v>30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DA60" s="73" t="s">
        <v>841</v>
      </c>
    </row>
    <row r="61" spans="1:105" ht="12" customHeight="1" x14ac:dyDescent="0.25">
      <c r="A61" s="64" t="s">
        <v>31</v>
      </c>
      <c r="B61" s="229">
        <v>0</v>
      </c>
      <c r="C61" s="229">
        <v>0</v>
      </c>
      <c r="D61" s="229">
        <v>0</v>
      </c>
      <c r="E61" s="229">
        <v>0</v>
      </c>
      <c r="F61" s="229">
        <v>0</v>
      </c>
      <c r="G61" s="229">
        <v>0</v>
      </c>
      <c r="H61" s="229">
        <v>0</v>
      </c>
      <c r="I61" s="229">
        <v>0</v>
      </c>
      <c r="J61" s="229">
        <v>0</v>
      </c>
      <c r="K61" s="229">
        <v>0</v>
      </c>
      <c r="L61" s="229">
        <v>0</v>
      </c>
      <c r="M61" s="229">
        <v>0</v>
      </c>
      <c r="N61" s="229">
        <v>0</v>
      </c>
      <c r="O61" s="229">
        <v>0</v>
      </c>
      <c r="P61" s="229">
        <v>0</v>
      </c>
      <c r="Q61" s="229">
        <v>0</v>
      </c>
      <c r="R61" s="229">
        <v>0</v>
      </c>
      <c r="S61" s="229">
        <v>0</v>
      </c>
      <c r="T61" s="229">
        <v>0</v>
      </c>
      <c r="U61" s="229">
        <v>0</v>
      </c>
      <c r="V61" s="229">
        <v>0</v>
      </c>
      <c r="W61" s="229">
        <v>0</v>
      </c>
      <c r="X61" s="229">
        <v>0</v>
      </c>
      <c r="Y61" s="229">
        <v>0</v>
      </c>
      <c r="DA61" s="73" t="s">
        <v>842</v>
      </c>
    </row>
    <row r="62" spans="1:105" ht="12" customHeight="1" x14ac:dyDescent="0.25">
      <c r="A62" s="64" t="s">
        <v>159</v>
      </c>
      <c r="B62" s="229">
        <v>0</v>
      </c>
      <c r="C62" s="229">
        <v>0</v>
      </c>
      <c r="D62" s="229">
        <v>0</v>
      </c>
      <c r="E62" s="229">
        <v>0</v>
      </c>
      <c r="F62" s="229">
        <v>0</v>
      </c>
      <c r="G62" s="229">
        <v>0</v>
      </c>
      <c r="H62" s="229">
        <v>0</v>
      </c>
      <c r="I62" s="229">
        <v>0</v>
      </c>
      <c r="J62" s="229">
        <v>0</v>
      </c>
      <c r="K62" s="229">
        <v>0</v>
      </c>
      <c r="L62" s="229">
        <v>0</v>
      </c>
      <c r="M62" s="229">
        <v>0</v>
      </c>
      <c r="N62" s="229">
        <v>0</v>
      </c>
      <c r="O62" s="229">
        <v>0</v>
      </c>
      <c r="P62" s="229">
        <v>0</v>
      </c>
      <c r="Q62" s="229">
        <v>0</v>
      </c>
      <c r="R62" s="229">
        <v>0</v>
      </c>
      <c r="S62" s="229">
        <v>0</v>
      </c>
      <c r="T62" s="229">
        <v>0</v>
      </c>
      <c r="U62" s="229">
        <v>0</v>
      </c>
      <c r="V62" s="229">
        <v>0</v>
      </c>
      <c r="W62" s="229">
        <v>0</v>
      </c>
      <c r="X62" s="229">
        <v>0</v>
      </c>
      <c r="Y62" s="229">
        <v>0</v>
      </c>
      <c r="DA62" s="73" t="s">
        <v>843</v>
      </c>
    </row>
    <row r="63" spans="1:105" ht="12" customHeight="1" x14ac:dyDescent="0.25">
      <c r="A63" s="64" t="s">
        <v>32</v>
      </c>
      <c r="B63" s="229">
        <v>0</v>
      </c>
      <c r="C63" s="229">
        <v>0</v>
      </c>
      <c r="D63" s="229">
        <v>0</v>
      </c>
      <c r="E63" s="229">
        <v>0</v>
      </c>
      <c r="F63" s="229">
        <v>0</v>
      </c>
      <c r="G63" s="229">
        <v>0</v>
      </c>
      <c r="H63" s="229">
        <v>0</v>
      </c>
      <c r="I63" s="229">
        <v>0</v>
      </c>
      <c r="J63" s="229">
        <v>0</v>
      </c>
      <c r="K63" s="229">
        <v>0</v>
      </c>
      <c r="L63" s="229">
        <v>0</v>
      </c>
      <c r="M63" s="229">
        <v>0</v>
      </c>
      <c r="N63" s="229">
        <v>0</v>
      </c>
      <c r="O63" s="229">
        <v>0</v>
      </c>
      <c r="P63" s="229">
        <v>0</v>
      </c>
      <c r="Q63" s="229">
        <v>0</v>
      </c>
      <c r="R63" s="229">
        <v>0</v>
      </c>
      <c r="S63" s="229">
        <v>0</v>
      </c>
      <c r="T63" s="229">
        <v>0</v>
      </c>
      <c r="U63" s="229">
        <v>0</v>
      </c>
      <c r="V63" s="229">
        <v>0</v>
      </c>
      <c r="W63" s="229">
        <v>0</v>
      </c>
      <c r="X63" s="229">
        <v>0</v>
      </c>
      <c r="Y63" s="229">
        <v>0</v>
      </c>
      <c r="DA63" s="73" t="s">
        <v>844</v>
      </c>
    </row>
    <row r="64" spans="1:105" ht="12" customHeight="1" x14ac:dyDescent="0.25">
      <c r="A64" s="64" t="s">
        <v>33</v>
      </c>
      <c r="B64" s="229">
        <v>0</v>
      </c>
      <c r="C64" s="229">
        <v>0</v>
      </c>
      <c r="D64" s="229">
        <v>0</v>
      </c>
      <c r="E64" s="229">
        <v>0</v>
      </c>
      <c r="F64" s="229">
        <v>0</v>
      </c>
      <c r="G64" s="229">
        <v>0</v>
      </c>
      <c r="H64" s="229">
        <v>0</v>
      </c>
      <c r="I64" s="229">
        <v>0</v>
      </c>
      <c r="J64" s="229">
        <v>0</v>
      </c>
      <c r="K64" s="229">
        <v>0</v>
      </c>
      <c r="L64" s="229">
        <v>0</v>
      </c>
      <c r="M64" s="229">
        <v>0</v>
      </c>
      <c r="N64" s="229">
        <v>0</v>
      </c>
      <c r="O64" s="229">
        <v>0</v>
      </c>
      <c r="P64" s="229">
        <v>0</v>
      </c>
      <c r="Q64" s="229">
        <v>0</v>
      </c>
      <c r="R64" s="229">
        <v>0</v>
      </c>
      <c r="S64" s="229">
        <v>0</v>
      </c>
      <c r="T64" s="229">
        <v>0</v>
      </c>
      <c r="U64" s="229">
        <v>0</v>
      </c>
      <c r="V64" s="229">
        <v>0</v>
      </c>
      <c r="W64" s="229">
        <v>0</v>
      </c>
      <c r="X64" s="229">
        <v>0</v>
      </c>
      <c r="Y64" s="229">
        <v>0</v>
      </c>
      <c r="DA64" s="73" t="s">
        <v>845</v>
      </c>
    </row>
    <row r="65" spans="1:105" ht="12" customHeight="1" x14ac:dyDescent="0.25">
      <c r="A65" s="64" t="s">
        <v>35</v>
      </c>
      <c r="B65" s="229">
        <v>0</v>
      </c>
      <c r="C65" s="229">
        <v>0</v>
      </c>
      <c r="D65" s="229">
        <v>0</v>
      </c>
      <c r="E65" s="229">
        <v>0</v>
      </c>
      <c r="F65" s="229">
        <v>0</v>
      </c>
      <c r="G65" s="229">
        <v>0</v>
      </c>
      <c r="H65" s="229">
        <v>0</v>
      </c>
      <c r="I65" s="229">
        <v>0</v>
      </c>
      <c r="J65" s="229">
        <v>0</v>
      </c>
      <c r="K65" s="229">
        <v>0</v>
      </c>
      <c r="L65" s="229">
        <v>0</v>
      </c>
      <c r="M65" s="229">
        <v>0</v>
      </c>
      <c r="N65" s="229">
        <v>0</v>
      </c>
      <c r="O65" s="229">
        <v>0</v>
      </c>
      <c r="P65" s="229">
        <v>0</v>
      </c>
      <c r="Q65" s="229">
        <v>0</v>
      </c>
      <c r="R65" s="229">
        <v>0</v>
      </c>
      <c r="S65" s="229">
        <v>0</v>
      </c>
      <c r="T65" s="229">
        <v>0</v>
      </c>
      <c r="U65" s="229">
        <v>0</v>
      </c>
      <c r="V65" s="229">
        <v>0</v>
      </c>
      <c r="W65" s="229">
        <v>0</v>
      </c>
      <c r="X65" s="229">
        <v>0</v>
      </c>
      <c r="Y65" s="229">
        <v>0</v>
      </c>
      <c r="DA65" s="73" t="s">
        <v>846</v>
      </c>
    </row>
    <row r="66" spans="1:105" ht="12" customHeight="1" x14ac:dyDescent="0.25">
      <c r="A66" s="64" t="s">
        <v>36</v>
      </c>
      <c r="B66" s="229">
        <v>0</v>
      </c>
      <c r="C66" s="229">
        <v>0</v>
      </c>
      <c r="D66" s="229">
        <v>0</v>
      </c>
      <c r="E66" s="229">
        <v>0</v>
      </c>
      <c r="F66" s="229">
        <v>0</v>
      </c>
      <c r="G66" s="229">
        <v>0</v>
      </c>
      <c r="H66" s="229">
        <v>0</v>
      </c>
      <c r="I66" s="229">
        <v>0</v>
      </c>
      <c r="J66" s="229">
        <v>0</v>
      </c>
      <c r="K66" s="229">
        <v>0</v>
      </c>
      <c r="L66" s="229">
        <v>0</v>
      </c>
      <c r="M66" s="229">
        <v>0</v>
      </c>
      <c r="N66" s="229">
        <v>0</v>
      </c>
      <c r="O66" s="229">
        <v>0</v>
      </c>
      <c r="P66" s="229">
        <v>0</v>
      </c>
      <c r="Q66" s="229">
        <v>0</v>
      </c>
      <c r="R66" s="229">
        <v>0</v>
      </c>
      <c r="S66" s="229">
        <v>0</v>
      </c>
      <c r="T66" s="229">
        <v>0</v>
      </c>
      <c r="U66" s="229">
        <v>0</v>
      </c>
      <c r="V66" s="229">
        <v>0</v>
      </c>
      <c r="W66" s="229">
        <v>0</v>
      </c>
      <c r="X66" s="229">
        <v>0</v>
      </c>
      <c r="Y66" s="229">
        <v>0</v>
      </c>
      <c r="DA66" s="73" t="s">
        <v>847</v>
      </c>
    </row>
    <row r="67" spans="1:105" ht="12" customHeight="1" x14ac:dyDescent="0.25">
      <c r="A67" s="64" t="s">
        <v>38</v>
      </c>
      <c r="B67" s="229">
        <v>0</v>
      </c>
      <c r="C67" s="229">
        <v>0</v>
      </c>
      <c r="D67" s="229">
        <v>0</v>
      </c>
      <c r="E67" s="229">
        <v>0</v>
      </c>
      <c r="F67" s="229">
        <v>0</v>
      </c>
      <c r="G67" s="229">
        <v>0</v>
      </c>
      <c r="H67" s="229">
        <v>0</v>
      </c>
      <c r="I67" s="229">
        <v>0</v>
      </c>
      <c r="J67" s="229">
        <v>0</v>
      </c>
      <c r="K67" s="229">
        <v>0</v>
      </c>
      <c r="L67" s="229">
        <v>0</v>
      </c>
      <c r="M67" s="229">
        <v>0</v>
      </c>
      <c r="N67" s="229">
        <v>0</v>
      </c>
      <c r="O67" s="229">
        <v>0</v>
      </c>
      <c r="P67" s="229">
        <v>0</v>
      </c>
      <c r="Q67" s="229">
        <v>0</v>
      </c>
      <c r="R67" s="229">
        <v>0</v>
      </c>
      <c r="S67" s="229">
        <v>0</v>
      </c>
      <c r="T67" s="229">
        <v>0</v>
      </c>
      <c r="U67" s="229">
        <v>0</v>
      </c>
      <c r="V67" s="229">
        <v>0</v>
      </c>
      <c r="W67" s="229">
        <v>0</v>
      </c>
      <c r="X67" s="229">
        <v>0</v>
      </c>
      <c r="Y67" s="229">
        <v>0</v>
      </c>
      <c r="DA67" s="73" t="s">
        <v>848</v>
      </c>
    </row>
    <row r="68" spans="1:105" ht="12" customHeight="1" x14ac:dyDescent="0.25">
      <c r="A68" s="64" t="s">
        <v>39</v>
      </c>
      <c r="B68" s="229">
        <v>0</v>
      </c>
      <c r="C68" s="229">
        <v>0</v>
      </c>
      <c r="D68" s="229">
        <v>0</v>
      </c>
      <c r="E68" s="229">
        <v>0</v>
      </c>
      <c r="F68" s="229">
        <v>0</v>
      </c>
      <c r="G68" s="229">
        <v>0</v>
      </c>
      <c r="H68" s="229">
        <v>0</v>
      </c>
      <c r="I68" s="229">
        <v>0</v>
      </c>
      <c r="J68" s="229">
        <v>0</v>
      </c>
      <c r="K68" s="229">
        <v>0</v>
      </c>
      <c r="L68" s="229">
        <v>0</v>
      </c>
      <c r="M68" s="229">
        <v>0</v>
      </c>
      <c r="N68" s="229">
        <v>0</v>
      </c>
      <c r="O68" s="229">
        <v>0</v>
      </c>
      <c r="P68" s="229">
        <v>0</v>
      </c>
      <c r="Q68" s="229">
        <v>0</v>
      </c>
      <c r="R68" s="229">
        <v>0</v>
      </c>
      <c r="S68" s="229">
        <v>0</v>
      </c>
      <c r="T68" s="229">
        <v>0</v>
      </c>
      <c r="U68" s="229">
        <v>0</v>
      </c>
      <c r="V68" s="229">
        <v>0</v>
      </c>
      <c r="W68" s="229">
        <v>0</v>
      </c>
      <c r="X68" s="229">
        <v>0</v>
      </c>
      <c r="Y68" s="229">
        <v>0</v>
      </c>
      <c r="DA68" s="73" t="s">
        <v>849</v>
      </c>
    </row>
    <row r="69" spans="1:105" ht="12" customHeight="1" x14ac:dyDescent="0.25">
      <c r="A69" s="60" t="s">
        <v>545</v>
      </c>
      <c r="B69" s="262">
        <v>0</v>
      </c>
      <c r="C69" s="262">
        <v>0</v>
      </c>
      <c r="D69" s="262">
        <v>0</v>
      </c>
      <c r="E69" s="262">
        <v>0</v>
      </c>
      <c r="F69" s="262">
        <v>0</v>
      </c>
      <c r="G69" s="262">
        <v>0</v>
      </c>
      <c r="H69" s="262">
        <v>0</v>
      </c>
      <c r="I69" s="262">
        <v>0</v>
      </c>
      <c r="J69" s="262">
        <v>0</v>
      </c>
      <c r="K69" s="262">
        <v>0</v>
      </c>
      <c r="L69" s="262">
        <v>0</v>
      </c>
      <c r="M69" s="262">
        <v>0</v>
      </c>
      <c r="N69" s="262">
        <v>0</v>
      </c>
      <c r="O69" s="262">
        <v>0</v>
      </c>
      <c r="P69" s="262">
        <v>0</v>
      </c>
      <c r="Q69" s="262">
        <v>0</v>
      </c>
      <c r="R69" s="262">
        <v>0</v>
      </c>
      <c r="S69" s="262">
        <v>0</v>
      </c>
      <c r="T69" s="262">
        <v>0</v>
      </c>
      <c r="U69" s="262">
        <v>0</v>
      </c>
      <c r="V69" s="262">
        <v>0</v>
      </c>
      <c r="W69" s="262">
        <v>0</v>
      </c>
      <c r="X69" s="262">
        <v>0</v>
      </c>
      <c r="Y69" s="262">
        <v>0</v>
      </c>
      <c r="DA69" s="72" t="s">
        <v>850</v>
      </c>
    </row>
    <row r="70" spans="1:105" ht="12" customHeight="1" x14ac:dyDescent="0.25">
      <c r="A70" s="100" t="s">
        <v>105</v>
      </c>
      <c r="B70" s="279">
        <v>0</v>
      </c>
      <c r="C70" s="279">
        <v>0</v>
      </c>
      <c r="D70" s="279">
        <v>0</v>
      </c>
      <c r="E70" s="279">
        <v>0</v>
      </c>
      <c r="F70" s="279">
        <v>0</v>
      </c>
      <c r="G70" s="279">
        <v>0</v>
      </c>
      <c r="H70" s="279">
        <v>0</v>
      </c>
      <c r="I70" s="279">
        <v>0</v>
      </c>
      <c r="J70" s="279">
        <v>0</v>
      </c>
      <c r="K70" s="279">
        <v>0</v>
      </c>
      <c r="L70" s="279">
        <v>0</v>
      </c>
      <c r="M70" s="279">
        <v>0</v>
      </c>
      <c r="N70" s="279">
        <v>0</v>
      </c>
      <c r="O70" s="279">
        <v>0</v>
      </c>
      <c r="P70" s="279">
        <v>0</v>
      </c>
      <c r="Q70" s="279">
        <v>0</v>
      </c>
      <c r="R70" s="279">
        <v>0</v>
      </c>
      <c r="S70" s="279">
        <v>0</v>
      </c>
      <c r="T70" s="279">
        <v>0</v>
      </c>
      <c r="U70" s="279">
        <v>0</v>
      </c>
      <c r="V70" s="279">
        <v>0</v>
      </c>
      <c r="W70" s="279">
        <v>0</v>
      </c>
      <c r="X70" s="279">
        <v>0</v>
      </c>
      <c r="Y70" s="279">
        <v>0</v>
      </c>
      <c r="DA70" s="105" t="s">
        <v>851</v>
      </c>
    </row>
    <row r="71" spans="1:105" ht="12" customHeight="1" x14ac:dyDescent="0.25">
      <c r="A71" s="128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29"/>
      <c r="R71" s="129"/>
      <c r="S71" s="129"/>
      <c r="T71" s="129"/>
      <c r="U71" s="129"/>
      <c r="V71" s="129"/>
      <c r="W71" s="129"/>
      <c r="X71" s="129"/>
      <c r="Y71" s="129"/>
      <c r="DA71" s="124"/>
    </row>
    <row r="72" spans="1:105" ht="15" customHeight="1" x14ac:dyDescent="0.25">
      <c r="A72" s="34" t="s">
        <v>80</v>
      </c>
      <c r="B72" s="223">
        <v>0</v>
      </c>
      <c r="C72" s="223">
        <v>0</v>
      </c>
      <c r="D72" s="223">
        <v>0</v>
      </c>
      <c r="E72" s="223">
        <v>0</v>
      </c>
      <c r="F72" s="223">
        <v>0</v>
      </c>
      <c r="G72" s="223">
        <v>0</v>
      </c>
      <c r="H72" s="223">
        <v>0</v>
      </c>
      <c r="I72" s="223">
        <v>0</v>
      </c>
      <c r="J72" s="223">
        <v>0</v>
      </c>
      <c r="K72" s="223">
        <v>0</v>
      </c>
      <c r="L72" s="223">
        <v>0</v>
      </c>
      <c r="M72" s="223">
        <v>0</v>
      </c>
      <c r="N72" s="223">
        <v>0</v>
      </c>
      <c r="O72" s="223">
        <v>0</v>
      </c>
      <c r="P72" s="223">
        <v>0</v>
      </c>
      <c r="Q72" s="223">
        <v>0</v>
      </c>
      <c r="R72" s="223">
        <v>0</v>
      </c>
      <c r="S72" s="223">
        <v>0</v>
      </c>
      <c r="T72" s="223">
        <v>0</v>
      </c>
      <c r="U72" s="223">
        <v>0</v>
      </c>
      <c r="V72" s="223">
        <v>0</v>
      </c>
      <c r="W72" s="223">
        <v>0</v>
      </c>
      <c r="X72" s="223">
        <v>0</v>
      </c>
      <c r="Y72" s="223">
        <v>0</v>
      </c>
      <c r="DA72" s="89" t="s">
        <v>852</v>
      </c>
    </row>
    <row r="73" spans="1:105" ht="12" customHeight="1" x14ac:dyDescent="0.25">
      <c r="A73" s="55" t="s">
        <v>91</v>
      </c>
      <c r="B73" s="259">
        <v>0</v>
      </c>
      <c r="C73" s="259">
        <v>0</v>
      </c>
      <c r="D73" s="259">
        <v>0</v>
      </c>
      <c r="E73" s="259">
        <v>0</v>
      </c>
      <c r="F73" s="259">
        <v>0</v>
      </c>
      <c r="G73" s="259">
        <v>0</v>
      </c>
      <c r="H73" s="259">
        <v>0</v>
      </c>
      <c r="I73" s="259">
        <v>0</v>
      </c>
      <c r="J73" s="259">
        <v>0</v>
      </c>
      <c r="K73" s="259">
        <v>0</v>
      </c>
      <c r="L73" s="259">
        <v>0</v>
      </c>
      <c r="M73" s="259">
        <v>0</v>
      </c>
      <c r="N73" s="259">
        <v>0</v>
      </c>
      <c r="O73" s="259">
        <v>0</v>
      </c>
      <c r="P73" s="259">
        <v>0</v>
      </c>
      <c r="Q73" s="259">
        <v>0</v>
      </c>
      <c r="R73" s="259">
        <v>0</v>
      </c>
      <c r="S73" s="259">
        <v>0</v>
      </c>
      <c r="T73" s="259">
        <v>0</v>
      </c>
      <c r="U73" s="259">
        <v>0</v>
      </c>
      <c r="V73" s="259">
        <v>0</v>
      </c>
      <c r="W73" s="259">
        <v>0</v>
      </c>
      <c r="X73" s="259">
        <v>0</v>
      </c>
      <c r="Y73" s="259">
        <v>0</v>
      </c>
      <c r="DA73" s="67" t="s">
        <v>853</v>
      </c>
    </row>
    <row r="74" spans="1:105" ht="12" customHeight="1" x14ac:dyDescent="0.25">
      <c r="A74" s="173" t="s">
        <v>92</v>
      </c>
      <c r="B74" s="224">
        <v>0</v>
      </c>
      <c r="C74" s="224">
        <v>0</v>
      </c>
      <c r="D74" s="224">
        <v>0</v>
      </c>
      <c r="E74" s="224">
        <v>0</v>
      </c>
      <c r="F74" s="224">
        <v>0</v>
      </c>
      <c r="G74" s="224">
        <v>0</v>
      </c>
      <c r="H74" s="224">
        <v>0</v>
      </c>
      <c r="I74" s="224">
        <v>0</v>
      </c>
      <c r="J74" s="224">
        <v>0</v>
      </c>
      <c r="K74" s="224">
        <v>0</v>
      </c>
      <c r="L74" s="224">
        <v>0</v>
      </c>
      <c r="M74" s="224">
        <v>0</v>
      </c>
      <c r="N74" s="224">
        <v>0</v>
      </c>
      <c r="O74" s="224">
        <v>0</v>
      </c>
      <c r="P74" s="224">
        <v>0</v>
      </c>
      <c r="Q74" s="224">
        <v>0</v>
      </c>
      <c r="R74" s="224">
        <v>0</v>
      </c>
      <c r="S74" s="224">
        <v>0</v>
      </c>
      <c r="T74" s="224">
        <v>0</v>
      </c>
      <c r="U74" s="224">
        <v>0</v>
      </c>
      <c r="V74" s="224">
        <v>0</v>
      </c>
      <c r="W74" s="224">
        <v>0</v>
      </c>
      <c r="X74" s="224">
        <v>0</v>
      </c>
      <c r="Y74" s="224">
        <v>0</v>
      </c>
      <c r="DA74" s="177" t="s">
        <v>854</v>
      </c>
    </row>
    <row r="75" spans="1:105" ht="12" customHeight="1" x14ac:dyDescent="0.25">
      <c r="A75" s="173" t="s">
        <v>93</v>
      </c>
      <c r="B75" s="224">
        <v>0</v>
      </c>
      <c r="C75" s="224">
        <v>0</v>
      </c>
      <c r="D75" s="224">
        <v>0</v>
      </c>
      <c r="E75" s="224">
        <v>0</v>
      </c>
      <c r="F75" s="224">
        <v>0</v>
      </c>
      <c r="G75" s="224">
        <v>0</v>
      </c>
      <c r="H75" s="224">
        <v>0</v>
      </c>
      <c r="I75" s="224">
        <v>0</v>
      </c>
      <c r="J75" s="224">
        <v>0</v>
      </c>
      <c r="K75" s="224">
        <v>0</v>
      </c>
      <c r="L75" s="224">
        <v>0</v>
      </c>
      <c r="M75" s="224">
        <v>0</v>
      </c>
      <c r="N75" s="224">
        <v>0</v>
      </c>
      <c r="O75" s="224">
        <v>0</v>
      </c>
      <c r="P75" s="224">
        <v>0</v>
      </c>
      <c r="Q75" s="224">
        <v>0</v>
      </c>
      <c r="R75" s="224">
        <v>0</v>
      </c>
      <c r="S75" s="224">
        <v>0</v>
      </c>
      <c r="T75" s="224">
        <v>0</v>
      </c>
      <c r="U75" s="224">
        <v>0</v>
      </c>
      <c r="V75" s="224">
        <v>0</v>
      </c>
      <c r="W75" s="224">
        <v>0</v>
      </c>
      <c r="X75" s="224">
        <v>0</v>
      </c>
      <c r="Y75" s="224">
        <v>0</v>
      </c>
      <c r="DA75" s="177" t="s">
        <v>855</v>
      </c>
    </row>
    <row r="76" spans="1:105" ht="12" customHeight="1" x14ac:dyDescent="0.25">
      <c r="A76" s="173" t="s">
        <v>94</v>
      </c>
      <c r="B76" s="224">
        <v>0</v>
      </c>
      <c r="C76" s="224">
        <v>0</v>
      </c>
      <c r="D76" s="224">
        <v>0</v>
      </c>
      <c r="E76" s="224">
        <v>0</v>
      </c>
      <c r="F76" s="224">
        <v>0</v>
      </c>
      <c r="G76" s="224">
        <v>0</v>
      </c>
      <c r="H76" s="224">
        <v>0</v>
      </c>
      <c r="I76" s="224">
        <v>0</v>
      </c>
      <c r="J76" s="224">
        <v>0</v>
      </c>
      <c r="K76" s="224">
        <v>0</v>
      </c>
      <c r="L76" s="224">
        <v>0</v>
      </c>
      <c r="M76" s="224">
        <v>0</v>
      </c>
      <c r="N76" s="224">
        <v>0</v>
      </c>
      <c r="O76" s="224">
        <v>0</v>
      </c>
      <c r="P76" s="224">
        <v>0</v>
      </c>
      <c r="Q76" s="224">
        <v>0</v>
      </c>
      <c r="R76" s="224">
        <v>0</v>
      </c>
      <c r="S76" s="224">
        <v>0</v>
      </c>
      <c r="T76" s="224">
        <v>0</v>
      </c>
      <c r="U76" s="224">
        <v>0</v>
      </c>
      <c r="V76" s="224">
        <v>0</v>
      </c>
      <c r="W76" s="224">
        <v>0</v>
      </c>
      <c r="X76" s="224">
        <v>0</v>
      </c>
      <c r="Y76" s="224">
        <v>0</v>
      </c>
      <c r="DA76" s="177" t="s">
        <v>856</v>
      </c>
    </row>
    <row r="77" spans="1:105" ht="12" customHeight="1" x14ac:dyDescent="0.25">
      <c r="A77" s="56" t="s">
        <v>95</v>
      </c>
      <c r="B77" s="260">
        <v>0</v>
      </c>
      <c r="C77" s="260">
        <v>0</v>
      </c>
      <c r="D77" s="260">
        <v>0</v>
      </c>
      <c r="E77" s="260">
        <v>0</v>
      </c>
      <c r="F77" s="260">
        <v>0</v>
      </c>
      <c r="G77" s="260">
        <v>0</v>
      </c>
      <c r="H77" s="260">
        <v>0</v>
      </c>
      <c r="I77" s="260">
        <v>0</v>
      </c>
      <c r="J77" s="260">
        <v>0</v>
      </c>
      <c r="K77" s="260">
        <v>0</v>
      </c>
      <c r="L77" s="260">
        <v>0</v>
      </c>
      <c r="M77" s="260">
        <v>0</v>
      </c>
      <c r="N77" s="260">
        <v>0</v>
      </c>
      <c r="O77" s="260">
        <v>0</v>
      </c>
      <c r="P77" s="260">
        <v>0</v>
      </c>
      <c r="Q77" s="260">
        <v>0</v>
      </c>
      <c r="R77" s="260">
        <v>0</v>
      </c>
      <c r="S77" s="260">
        <v>0</v>
      </c>
      <c r="T77" s="260">
        <v>0</v>
      </c>
      <c r="U77" s="260">
        <v>0</v>
      </c>
      <c r="V77" s="260">
        <v>0</v>
      </c>
      <c r="W77" s="260">
        <v>0</v>
      </c>
      <c r="X77" s="260">
        <v>0</v>
      </c>
      <c r="Y77" s="260">
        <v>0</v>
      </c>
      <c r="DA77" s="68" t="s">
        <v>857</v>
      </c>
    </row>
    <row r="78" spans="1:105" ht="12" customHeight="1" x14ac:dyDescent="0.25">
      <c r="A78" s="37" t="s">
        <v>159</v>
      </c>
      <c r="B78" s="226">
        <v>0</v>
      </c>
      <c r="C78" s="226">
        <v>0</v>
      </c>
      <c r="D78" s="226">
        <v>0</v>
      </c>
      <c r="E78" s="226">
        <v>0</v>
      </c>
      <c r="F78" s="226">
        <v>0</v>
      </c>
      <c r="G78" s="226">
        <v>0</v>
      </c>
      <c r="H78" s="226">
        <v>0</v>
      </c>
      <c r="I78" s="226">
        <v>0</v>
      </c>
      <c r="J78" s="226">
        <v>0</v>
      </c>
      <c r="K78" s="226">
        <v>0</v>
      </c>
      <c r="L78" s="226">
        <v>0</v>
      </c>
      <c r="M78" s="226">
        <v>0</v>
      </c>
      <c r="N78" s="226">
        <v>0</v>
      </c>
      <c r="O78" s="226">
        <v>0</v>
      </c>
      <c r="P78" s="226">
        <v>0</v>
      </c>
      <c r="Q78" s="226">
        <v>0</v>
      </c>
      <c r="R78" s="226">
        <v>0</v>
      </c>
      <c r="S78" s="226">
        <v>0</v>
      </c>
      <c r="T78" s="226">
        <v>0</v>
      </c>
      <c r="U78" s="226">
        <v>0</v>
      </c>
      <c r="V78" s="226">
        <v>0</v>
      </c>
      <c r="W78" s="226">
        <v>0</v>
      </c>
      <c r="X78" s="226">
        <v>0</v>
      </c>
      <c r="Y78" s="226">
        <v>0</v>
      </c>
      <c r="DA78" s="69" t="s">
        <v>858</v>
      </c>
    </row>
    <row r="79" spans="1:105" ht="12" customHeight="1" x14ac:dyDescent="0.25">
      <c r="A79" s="37" t="s">
        <v>35</v>
      </c>
      <c r="B79" s="226">
        <v>0</v>
      </c>
      <c r="C79" s="226">
        <v>0</v>
      </c>
      <c r="D79" s="226">
        <v>0</v>
      </c>
      <c r="E79" s="226">
        <v>0</v>
      </c>
      <c r="F79" s="226">
        <v>0</v>
      </c>
      <c r="G79" s="226">
        <v>0</v>
      </c>
      <c r="H79" s="226">
        <v>0</v>
      </c>
      <c r="I79" s="226">
        <v>0</v>
      </c>
      <c r="J79" s="226">
        <v>0</v>
      </c>
      <c r="K79" s="226">
        <v>0</v>
      </c>
      <c r="L79" s="226">
        <v>0</v>
      </c>
      <c r="M79" s="226">
        <v>0</v>
      </c>
      <c r="N79" s="226">
        <v>0</v>
      </c>
      <c r="O79" s="226">
        <v>0</v>
      </c>
      <c r="P79" s="226">
        <v>0</v>
      </c>
      <c r="Q79" s="226">
        <v>0</v>
      </c>
      <c r="R79" s="226">
        <v>0</v>
      </c>
      <c r="S79" s="226">
        <v>0</v>
      </c>
      <c r="T79" s="226">
        <v>0</v>
      </c>
      <c r="U79" s="226">
        <v>0</v>
      </c>
      <c r="V79" s="226">
        <v>0</v>
      </c>
      <c r="W79" s="226">
        <v>0</v>
      </c>
      <c r="X79" s="226">
        <v>0</v>
      </c>
      <c r="Y79" s="226">
        <v>0</v>
      </c>
      <c r="DA79" s="69" t="s">
        <v>859</v>
      </c>
    </row>
    <row r="80" spans="1:105" ht="12" customHeight="1" x14ac:dyDescent="0.25">
      <c r="A80" s="37" t="s">
        <v>96</v>
      </c>
      <c r="B80" s="226">
        <v>0</v>
      </c>
      <c r="C80" s="226">
        <v>0</v>
      </c>
      <c r="D80" s="226">
        <v>0</v>
      </c>
      <c r="E80" s="226">
        <v>0</v>
      </c>
      <c r="F80" s="226">
        <v>0</v>
      </c>
      <c r="G80" s="226">
        <v>0</v>
      </c>
      <c r="H80" s="226">
        <v>0</v>
      </c>
      <c r="I80" s="226">
        <v>0</v>
      </c>
      <c r="J80" s="226">
        <v>0</v>
      </c>
      <c r="K80" s="226">
        <v>0</v>
      </c>
      <c r="L80" s="226">
        <v>0</v>
      </c>
      <c r="M80" s="226">
        <v>0</v>
      </c>
      <c r="N80" s="226">
        <v>0</v>
      </c>
      <c r="O80" s="226">
        <v>0</v>
      </c>
      <c r="P80" s="226">
        <v>0</v>
      </c>
      <c r="Q80" s="226">
        <v>0</v>
      </c>
      <c r="R80" s="226">
        <v>0</v>
      </c>
      <c r="S80" s="226">
        <v>0</v>
      </c>
      <c r="T80" s="226">
        <v>0</v>
      </c>
      <c r="U80" s="226">
        <v>0</v>
      </c>
      <c r="V80" s="226">
        <v>0</v>
      </c>
      <c r="W80" s="226">
        <v>0</v>
      </c>
      <c r="X80" s="226">
        <v>0</v>
      </c>
      <c r="Y80" s="226">
        <v>0</v>
      </c>
      <c r="DA80" s="69" t="s">
        <v>860</v>
      </c>
    </row>
    <row r="81" spans="1:105" ht="12" customHeight="1" x14ac:dyDescent="0.25">
      <c r="A81" s="37" t="s">
        <v>78</v>
      </c>
      <c r="B81" s="226">
        <v>0</v>
      </c>
      <c r="C81" s="226">
        <v>0</v>
      </c>
      <c r="D81" s="226">
        <v>0</v>
      </c>
      <c r="E81" s="226">
        <v>0</v>
      </c>
      <c r="F81" s="226">
        <v>0</v>
      </c>
      <c r="G81" s="226">
        <v>0</v>
      </c>
      <c r="H81" s="226">
        <v>0</v>
      </c>
      <c r="I81" s="226">
        <v>0</v>
      </c>
      <c r="J81" s="226">
        <v>0</v>
      </c>
      <c r="K81" s="226">
        <v>0</v>
      </c>
      <c r="L81" s="226">
        <v>0</v>
      </c>
      <c r="M81" s="226">
        <v>0</v>
      </c>
      <c r="N81" s="226">
        <v>0</v>
      </c>
      <c r="O81" s="226">
        <v>0</v>
      </c>
      <c r="P81" s="226">
        <v>0</v>
      </c>
      <c r="Q81" s="226">
        <v>0</v>
      </c>
      <c r="R81" s="226">
        <v>0</v>
      </c>
      <c r="S81" s="226">
        <v>0</v>
      </c>
      <c r="T81" s="226">
        <v>0</v>
      </c>
      <c r="U81" s="226">
        <v>0</v>
      </c>
      <c r="V81" s="226">
        <v>0</v>
      </c>
      <c r="W81" s="226">
        <v>0</v>
      </c>
      <c r="X81" s="226">
        <v>0</v>
      </c>
      <c r="Y81" s="226">
        <v>0</v>
      </c>
      <c r="DA81" s="69" t="s">
        <v>861</v>
      </c>
    </row>
    <row r="82" spans="1:105" ht="12" customHeight="1" x14ac:dyDescent="0.25">
      <c r="A82" s="37" t="s">
        <v>40</v>
      </c>
      <c r="B82" s="226">
        <v>0</v>
      </c>
      <c r="C82" s="226">
        <v>0</v>
      </c>
      <c r="D82" s="226">
        <v>0</v>
      </c>
      <c r="E82" s="226">
        <v>0</v>
      </c>
      <c r="F82" s="226">
        <v>0</v>
      </c>
      <c r="G82" s="226">
        <v>0</v>
      </c>
      <c r="H82" s="226">
        <v>0</v>
      </c>
      <c r="I82" s="226">
        <v>0</v>
      </c>
      <c r="J82" s="226">
        <v>0</v>
      </c>
      <c r="K82" s="226">
        <v>0</v>
      </c>
      <c r="L82" s="226">
        <v>0</v>
      </c>
      <c r="M82" s="226">
        <v>0</v>
      </c>
      <c r="N82" s="226">
        <v>0</v>
      </c>
      <c r="O82" s="226">
        <v>0</v>
      </c>
      <c r="P82" s="226">
        <v>0</v>
      </c>
      <c r="Q82" s="226">
        <v>0</v>
      </c>
      <c r="R82" s="226">
        <v>0</v>
      </c>
      <c r="S82" s="226">
        <v>0</v>
      </c>
      <c r="T82" s="226">
        <v>0</v>
      </c>
      <c r="U82" s="226">
        <v>0</v>
      </c>
      <c r="V82" s="226">
        <v>0</v>
      </c>
      <c r="W82" s="226">
        <v>0</v>
      </c>
      <c r="X82" s="226">
        <v>0</v>
      </c>
      <c r="Y82" s="226">
        <v>0</v>
      </c>
      <c r="DA82" s="69" t="s">
        <v>862</v>
      </c>
    </row>
    <row r="83" spans="1:105" ht="12" customHeight="1" x14ac:dyDescent="0.25">
      <c r="A83" s="57" t="s">
        <v>558</v>
      </c>
      <c r="B83" s="261">
        <v>0</v>
      </c>
      <c r="C83" s="261">
        <v>0</v>
      </c>
      <c r="D83" s="261">
        <v>0</v>
      </c>
      <c r="E83" s="261">
        <v>0</v>
      </c>
      <c r="F83" s="261">
        <v>0</v>
      </c>
      <c r="G83" s="261">
        <v>0</v>
      </c>
      <c r="H83" s="261">
        <v>0</v>
      </c>
      <c r="I83" s="261">
        <v>0</v>
      </c>
      <c r="J83" s="261">
        <v>0</v>
      </c>
      <c r="K83" s="261">
        <v>0</v>
      </c>
      <c r="L83" s="261">
        <v>0</v>
      </c>
      <c r="M83" s="261">
        <v>0</v>
      </c>
      <c r="N83" s="261">
        <v>0</v>
      </c>
      <c r="O83" s="261">
        <v>0</v>
      </c>
      <c r="P83" s="261">
        <v>0</v>
      </c>
      <c r="Q83" s="261">
        <v>0</v>
      </c>
      <c r="R83" s="261">
        <v>0</v>
      </c>
      <c r="S83" s="261">
        <v>0</v>
      </c>
      <c r="T83" s="261">
        <v>0</v>
      </c>
      <c r="U83" s="261">
        <v>0</v>
      </c>
      <c r="V83" s="261">
        <v>0</v>
      </c>
      <c r="W83" s="261">
        <v>0</v>
      </c>
      <c r="X83" s="261">
        <v>0</v>
      </c>
      <c r="Y83" s="261">
        <v>0</v>
      </c>
      <c r="DA83" s="70" t="s">
        <v>863</v>
      </c>
    </row>
    <row r="84" spans="1:105" ht="12" customHeight="1" x14ac:dyDescent="0.25">
      <c r="A84" s="60" t="s">
        <v>560</v>
      </c>
      <c r="B84" s="262">
        <v>0</v>
      </c>
      <c r="C84" s="262">
        <v>0</v>
      </c>
      <c r="D84" s="262">
        <v>0</v>
      </c>
      <c r="E84" s="262">
        <v>0</v>
      </c>
      <c r="F84" s="262">
        <v>0</v>
      </c>
      <c r="G84" s="262">
        <v>0</v>
      </c>
      <c r="H84" s="262">
        <v>0</v>
      </c>
      <c r="I84" s="262">
        <v>0</v>
      </c>
      <c r="J84" s="262">
        <v>0</v>
      </c>
      <c r="K84" s="262">
        <v>0</v>
      </c>
      <c r="L84" s="262">
        <v>0</v>
      </c>
      <c r="M84" s="262">
        <v>0</v>
      </c>
      <c r="N84" s="262">
        <v>0</v>
      </c>
      <c r="O84" s="262">
        <v>0</v>
      </c>
      <c r="P84" s="262">
        <v>0</v>
      </c>
      <c r="Q84" s="262">
        <v>0</v>
      </c>
      <c r="R84" s="262">
        <v>0</v>
      </c>
      <c r="S84" s="262">
        <v>0</v>
      </c>
      <c r="T84" s="262">
        <v>0</v>
      </c>
      <c r="U84" s="262">
        <v>0</v>
      </c>
      <c r="V84" s="262">
        <v>0</v>
      </c>
      <c r="W84" s="262">
        <v>0</v>
      </c>
      <c r="X84" s="262">
        <v>0</v>
      </c>
      <c r="Y84" s="262">
        <v>0</v>
      </c>
      <c r="DA84" s="72" t="s">
        <v>864</v>
      </c>
    </row>
    <row r="85" spans="1:105" ht="12" customHeight="1" x14ac:dyDescent="0.25">
      <c r="A85" s="59" t="s">
        <v>31</v>
      </c>
      <c r="B85" s="230">
        <v>0</v>
      </c>
      <c r="C85" s="230">
        <v>0</v>
      </c>
      <c r="D85" s="230">
        <v>0</v>
      </c>
      <c r="E85" s="230">
        <v>0</v>
      </c>
      <c r="F85" s="230">
        <v>0</v>
      </c>
      <c r="G85" s="230">
        <v>0</v>
      </c>
      <c r="H85" s="230">
        <v>0</v>
      </c>
      <c r="I85" s="230">
        <v>0</v>
      </c>
      <c r="J85" s="230">
        <v>0</v>
      </c>
      <c r="K85" s="230">
        <v>0</v>
      </c>
      <c r="L85" s="230">
        <v>0</v>
      </c>
      <c r="M85" s="230">
        <v>0</v>
      </c>
      <c r="N85" s="230">
        <v>0</v>
      </c>
      <c r="O85" s="230">
        <v>0</v>
      </c>
      <c r="P85" s="230">
        <v>0</v>
      </c>
      <c r="Q85" s="230">
        <v>0</v>
      </c>
      <c r="R85" s="230">
        <v>0</v>
      </c>
      <c r="S85" s="230">
        <v>0</v>
      </c>
      <c r="T85" s="230">
        <v>0</v>
      </c>
      <c r="U85" s="230">
        <v>0</v>
      </c>
      <c r="V85" s="230">
        <v>0</v>
      </c>
      <c r="W85" s="230">
        <v>0</v>
      </c>
      <c r="X85" s="230">
        <v>0</v>
      </c>
      <c r="Y85" s="230">
        <v>0</v>
      </c>
      <c r="DA85" s="71" t="s">
        <v>865</v>
      </c>
    </row>
    <row r="86" spans="1:105" ht="12" customHeight="1" x14ac:dyDescent="0.25">
      <c r="A86" s="59" t="s">
        <v>159</v>
      </c>
      <c r="B86" s="230">
        <v>0</v>
      </c>
      <c r="C86" s="230">
        <v>0</v>
      </c>
      <c r="D86" s="230">
        <v>0</v>
      </c>
      <c r="E86" s="230">
        <v>0</v>
      </c>
      <c r="F86" s="230">
        <v>0</v>
      </c>
      <c r="G86" s="230">
        <v>0</v>
      </c>
      <c r="H86" s="230">
        <v>0</v>
      </c>
      <c r="I86" s="230">
        <v>0</v>
      </c>
      <c r="J86" s="230">
        <v>0</v>
      </c>
      <c r="K86" s="230">
        <v>0</v>
      </c>
      <c r="L86" s="230">
        <v>0</v>
      </c>
      <c r="M86" s="230">
        <v>0</v>
      </c>
      <c r="N86" s="230">
        <v>0</v>
      </c>
      <c r="O86" s="230">
        <v>0</v>
      </c>
      <c r="P86" s="230">
        <v>0</v>
      </c>
      <c r="Q86" s="230">
        <v>0</v>
      </c>
      <c r="R86" s="230">
        <v>0</v>
      </c>
      <c r="S86" s="230">
        <v>0</v>
      </c>
      <c r="T86" s="230">
        <v>0</v>
      </c>
      <c r="U86" s="230">
        <v>0</v>
      </c>
      <c r="V86" s="230">
        <v>0</v>
      </c>
      <c r="W86" s="230">
        <v>0</v>
      </c>
      <c r="X86" s="230">
        <v>0</v>
      </c>
      <c r="Y86" s="230">
        <v>0</v>
      </c>
      <c r="DA86" s="71" t="s">
        <v>866</v>
      </c>
    </row>
    <row r="87" spans="1:105" ht="12" customHeight="1" x14ac:dyDescent="0.25">
      <c r="A87" s="59" t="s">
        <v>32</v>
      </c>
      <c r="B87" s="230">
        <v>0</v>
      </c>
      <c r="C87" s="230">
        <v>0</v>
      </c>
      <c r="D87" s="230">
        <v>0</v>
      </c>
      <c r="E87" s="230">
        <v>0</v>
      </c>
      <c r="F87" s="230">
        <v>0</v>
      </c>
      <c r="G87" s="230">
        <v>0</v>
      </c>
      <c r="H87" s="230">
        <v>0</v>
      </c>
      <c r="I87" s="230">
        <v>0</v>
      </c>
      <c r="J87" s="230">
        <v>0</v>
      </c>
      <c r="K87" s="230">
        <v>0</v>
      </c>
      <c r="L87" s="230">
        <v>0</v>
      </c>
      <c r="M87" s="230">
        <v>0</v>
      </c>
      <c r="N87" s="230">
        <v>0</v>
      </c>
      <c r="O87" s="230">
        <v>0</v>
      </c>
      <c r="P87" s="230">
        <v>0</v>
      </c>
      <c r="Q87" s="230">
        <v>0</v>
      </c>
      <c r="R87" s="230">
        <v>0</v>
      </c>
      <c r="S87" s="230">
        <v>0</v>
      </c>
      <c r="T87" s="230">
        <v>0</v>
      </c>
      <c r="U87" s="230">
        <v>0</v>
      </c>
      <c r="V87" s="230">
        <v>0</v>
      </c>
      <c r="W87" s="230">
        <v>0</v>
      </c>
      <c r="X87" s="230">
        <v>0</v>
      </c>
      <c r="Y87" s="230">
        <v>0</v>
      </c>
      <c r="DA87" s="71" t="s">
        <v>867</v>
      </c>
    </row>
    <row r="88" spans="1:105" ht="12" customHeight="1" x14ac:dyDescent="0.25">
      <c r="A88" s="59" t="s">
        <v>35</v>
      </c>
      <c r="B88" s="230">
        <v>0</v>
      </c>
      <c r="C88" s="230">
        <v>0</v>
      </c>
      <c r="D88" s="230">
        <v>0</v>
      </c>
      <c r="E88" s="230">
        <v>0</v>
      </c>
      <c r="F88" s="230">
        <v>0</v>
      </c>
      <c r="G88" s="230">
        <v>0</v>
      </c>
      <c r="H88" s="230">
        <v>0</v>
      </c>
      <c r="I88" s="230">
        <v>0</v>
      </c>
      <c r="J88" s="230">
        <v>0</v>
      </c>
      <c r="K88" s="230">
        <v>0</v>
      </c>
      <c r="L88" s="230">
        <v>0</v>
      </c>
      <c r="M88" s="230">
        <v>0</v>
      </c>
      <c r="N88" s="230">
        <v>0</v>
      </c>
      <c r="O88" s="230">
        <v>0</v>
      </c>
      <c r="P88" s="230">
        <v>0</v>
      </c>
      <c r="Q88" s="230">
        <v>0</v>
      </c>
      <c r="R88" s="230">
        <v>0</v>
      </c>
      <c r="S88" s="230">
        <v>0</v>
      </c>
      <c r="T88" s="230">
        <v>0</v>
      </c>
      <c r="U88" s="230">
        <v>0</v>
      </c>
      <c r="V88" s="230">
        <v>0</v>
      </c>
      <c r="W88" s="230">
        <v>0</v>
      </c>
      <c r="X88" s="230">
        <v>0</v>
      </c>
      <c r="Y88" s="230">
        <v>0</v>
      </c>
      <c r="DA88" s="71" t="s">
        <v>868</v>
      </c>
    </row>
    <row r="89" spans="1:105" ht="12" customHeight="1" x14ac:dyDescent="0.25">
      <c r="A89" s="60" t="s">
        <v>566</v>
      </c>
      <c r="B89" s="262">
        <v>0</v>
      </c>
      <c r="C89" s="262">
        <v>0</v>
      </c>
      <c r="D89" s="262">
        <v>0</v>
      </c>
      <c r="E89" s="262">
        <v>0</v>
      </c>
      <c r="F89" s="262">
        <v>0</v>
      </c>
      <c r="G89" s="262">
        <v>0</v>
      </c>
      <c r="H89" s="262">
        <v>0</v>
      </c>
      <c r="I89" s="262">
        <v>0</v>
      </c>
      <c r="J89" s="262">
        <v>0</v>
      </c>
      <c r="K89" s="262">
        <v>0</v>
      </c>
      <c r="L89" s="262">
        <v>0</v>
      </c>
      <c r="M89" s="262">
        <v>0</v>
      </c>
      <c r="N89" s="262">
        <v>0</v>
      </c>
      <c r="O89" s="262">
        <v>0</v>
      </c>
      <c r="P89" s="262">
        <v>0</v>
      </c>
      <c r="Q89" s="262">
        <v>0</v>
      </c>
      <c r="R89" s="262">
        <v>0</v>
      </c>
      <c r="S89" s="262">
        <v>0</v>
      </c>
      <c r="T89" s="262">
        <v>0</v>
      </c>
      <c r="U89" s="262">
        <v>0</v>
      </c>
      <c r="V89" s="262">
        <v>0</v>
      </c>
      <c r="W89" s="262">
        <v>0</v>
      </c>
      <c r="X89" s="262">
        <v>0</v>
      </c>
      <c r="Y89" s="262">
        <v>0</v>
      </c>
      <c r="DA89" s="72" t="s">
        <v>869</v>
      </c>
    </row>
    <row r="90" spans="1:105" ht="12" customHeight="1" x14ac:dyDescent="0.25">
      <c r="A90" s="57" t="s">
        <v>517</v>
      </c>
      <c r="B90" s="294">
        <v>0</v>
      </c>
      <c r="C90" s="294">
        <v>0</v>
      </c>
      <c r="D90" s="294">
        <v>0</v>
      </c>
      <c r="E90" s="294">
        <v>0</v>
      </c>
      <c r="F90" s="294">
        <v>0</v>
      </c>
      <c r="G90" s="294">
        <v>0</v>
      </c>
      <c r="H90" s="294">
        <v>0</v>
      </c>
      <c r="I90" s="294">
        <v>0</v>
      </c>
      <c r="J90" s="294">
        <v>0</v>
      </c>
      <c r="K90" s="294">
        <v>0</v>
      </c>
      <c r="L90" s="294">
        <v>0</v>
      </c>
      <c r="M90" s="294">
        <v>0</v>
      </c>
      <c r="N90" s="294">
        <v>0</v>
      </c>
      <c r="O90" s="294">
        <v>0</v>
      </c>
      <c r="P90" s="294">
        <v>0</v>
      </c>
      <c r="Q90" s="294">
        <v>0</v>
      </c>
      <c r="R90" s="294">
        <v>0</v>
      </c>
      <c r="S90" s="294">
        <v>0</v>
      </c>
      <c r="T90" s="294">
        <v>0</v>
      </c>
      <c r="U90" s="294">
        <v>0</v>
      </c>
      <c r="V90" s="294">
        <v>0</v>
      </c>
      <c r="W90" s="294">
        <v>0</v>
      </c>
      <c r="X90" s="294">
        <v>0</v>
      </c>
      <c r="Y90" s="294">
        <v>0</v>
      </c>
      <c r="DA90" s="70" t="s">
        <v>870</v>
      </c>
    </row>
    <row r="91" spans="1:105" ht="12" customHeight="1" x14ac:dyDescent="0.25">
      <c r="A91" s="60" t="s">
        <v>519</v>
      </c>
      <c r="B91" s="262">
        <v>0</v>
      </c>
      <c r="C91" s="262">
        <v>0</v>
      </c>
      <c r="D91" s="262">
        <v>0</v>
      </c>
      <c r="E91" s="262">
        <v>0</v>
      </c>
      <c r="F91" s="262">
        <v>0</v>
      </c>
      <c r="G91" s="262">
        <v>0</v>
      </c>
      <c r="H91" s="262">
        <v>0</v>
      </c>
      <c r="I91" s="262">
        <v>0</v>
      </c>
      <c r="J91" s="262">
        <v>0</v>
      </c>
      <c r="K91" s="262">
        <v>0</v>
      </c>
      <c r="L91" s="262">
        <v>0</v>
      </c>
      <c r="M91" s="262">
        <v>0</v>
      </c>
      <c r="N91" s="262">
        <v>0</v>
      </c>
      <c r="O91" s="262">
        <v>0</v>
      </c>
      <c r="P91" s="262">
        <v>0</v>
      </c>
      <c r="Q91" s="262">
        <v>0</v>
      </c>
      <c r="R91" s="262">
        <v>0</v>
      </c>
      <c r="S91" s="262">
        <v>0</v>
      </c>
      <c r="T91" s="262">
        <v>0</v>
      </c>
      <c r="U91" s="262">
        <v>0</v>
      </c>
      <c r="V91" s="262">
        <v>0</v>
      </c>
      <c r="W91" s="262">
        <v>0</v>
      </c>
      <c r="X91" s="262">
        <v>0</v>
      </c>
      <c r="Y91" s="262">
        <v>0</v>
      </c>
      <c r="DA91" s="72" t="s">
        <v>871</v>
      </c>
    </row>
    <row r="92" spans="1:105" ht="12" customHeight="1" x14ac:dyDescent="0.25">
      <c r="A92" s="59" t="s">
        <v>31</v>
      </c>
      <c r="B92" s="297">
        <v>0</v>
      </c>
      <c r="C92" s="297">
        <v>0</v>
      </c>
      <c r="D92" s="297">
        <v>0</v>
      </c>
      <c r="E92" s="297">
        <v>0</v>
      </c>
      <c r="F92" s="297">
        <v>0</v>
      </c>
      <c r="G92" s="297">
        <v>0</v>
      </c>
      <c r="H92" s="297">
        <v>0</v>
      </c>
      <c r="I92" s="297">
        <v>0</v>
      </c>
      <c r="J92" s="297">
        <v>0</v>
      </c>
      <c r="K92" s="297">
        <v>0</v>
      </c>
      <c r="L92" s="297">
        <v>0</v>
      </c>
      <c r="M92" s="297">
        <v>0</v>
      </c>
      <c r="N92" s="297">
        <v>0</v>
      </c>
      <c r="O92" s="297">
        <v>0</v>
      </c>
      <c r="P92" s="297">
        <v>0</v>
      </c>
      <c r="Q92" s="297">
        <v>0</v>
      </c>
      <c r="R92" s="297">
        <v>0</v>
      </c>
      <c r="S92" s="297">
        <v>0</v>
      </c>
      <c r="T92" s="297">
        <v>0</v>
      </c>
      <c r="U92" s="297">
        <v>0</v>
      </c>
      <c r="V92" s="297">
        <v>0</v>
      </c>
      <c r="W92" s="297">
        <v>0</v>
      </c>
      <c r="X92" s="297">
        <v>0</v>
      </c>
      <c r="Y92" s="297">
        <v>0</v>
      </c>
      <c r="DA92" s="71" t="s">
        <v>872</v>
      </c>
    </row>
    <row r="93" spans="1:105" ht="12" customHeight="1" x14ac:dyDescent="0.25">
      <c r="A93" s="59" t="s">
        <v>159</v>
      </c>
      <c r="B93" s="297">
        <v>0</v>
      </c>
      <c r="C93" s="297">
        <v>0</v>
      </c>
      <c r="D93" s="297">
        <v>0</v>
      </c>
      <c r="E93" s="297">
        <v>0</v>
      </c>
      <c r="F93" s="297">
        <v>0</v>
      </c>
      <c r="G93" s="297">
        <v>0</v>
      </c>
      <c r="H93" s="297">
        <v>0</v>
      </c>
      <c r="I93" s="297">
        <v>0</v>
      </c>
      <c r="J93" s="297">
        <v>0</v>
      </c>
      <c r="K93" s="297">
        <v>0</v>
      </c>
      <c r="L93" s="297">
        <v>0</v>
      </c>
      <c r="M93" s="297">
        <v>0</v>
      </c>
      <c r="N93" s="297">
        <v>0</v>
      </c>
      <c r="O93" s="297">
        <v>0</v>
      </c>
      <c r="P93" s="297">
        <v>0</v>
      </c>
      <c r="Q93" s="297">
        <v>0</v>
      </c>
      <c r="R93" s="297">
        <v>0</v>
      </c>
      <c r="S93" s="297">
        <v>0</v>
      </c>
      <c r="T93" s="297">
        <v>0</v>
      </c>
      <c r="U93" s="297">
        <v>0</v>
      </c>
      <c r="V93" s="297">
        <v>0</v>
      </c>
      <c r="W93" s="297">
        <v>0</v>
      </c>
      <c r="X93" s="297">
        <v>0</v>
      </c>
      <c r="Y93" s="297">
        <v>0</v>
      </c>
      <c r="DA93" s="71" t="s">
        <v>873</v>
      </c>
    </row>
    <row r="94" spans="1:105" ht="12" customHeight="1" x14ac:dyDescent="0.25">
      <c r="A94" s="59" t="s">
        <v>32</v>
      </c>
      <c r="B94" s="297">
        <v>0</v>
      </c>
      <c r="C94" s="297">
        <v>0</v>
      </c>
      <c r="D94" s="297">
        <v>0</v>
      </c>
      <c r="E94" s="297">
        <v>0</v>
      </c>
      <c r="F94" s="297">
        <v>0</v>
      </c>
      <c r="G94" s="297">
        <v>0</v>
      </c>
      <c r="H94" s="297">
        <v>0</v>
      </c>
      <c r="I94" s="297">
        <v>0</v>
      </c>
      <c r="J94" s="297">
        <v>0</v>
      </c>
      <c r="K94" s="297">
        <v>0</v>
      </c>
      <c r="L94" s="297">
        <v>0</v>
      </c>
      <c r="M94" s="297">
        <v>0</v>
      </c>
      <c r="N94" s="297">
        <v>0</v>
      </c>
      <c r="O94" s="297">
        <v>0</v>
      </c>
      <c r="P94" s="297">
        <v>0</v>
      </c>
      <c r="Q94" s="297">
        <v>0</v>
      </c>
      <c r="R94" s="297">
        <v>0</v>
      </c>
      <c r="S94" s="297">
        <v>0</v>
      </c>
      <c r="T94" s="297">
        <v>0</v>
      </c>
      <c r="U94" s="297">
        <v>0</v>
      </c>
      <c r="V94" s="297">
        <v>0</v>
      </c>
      <c r="W94" s="297">
        <v>0</v>
      </c>
      <c r="X94" s="297">
        <v>0</v>
      </c>
      <c r="Y94" s="297">
        <v>0</v>
      </c>
      <c r="DA94" s="71" t="s">
        <v>874</v>
      </c>
    </row>
    <row r="95" spans="1:105" ht="12" customHeight="1" x14ac:dyDescent="0.25">
      <c r="A95" s="59" t="s">
        <v>35</v>
      </c>
      <c r="B95" s="297">
        <v>0</v>
      </c>
      <c r="C95" s="297">
        <v>0</v>
      </c>
      <c r="D95" s="297">
        <v>0</v>
      </c>
      <c r="E95" s="297">
        <v>0</v>
      </c>
      <c r="F95" s="297">
        <v>0</v>
      </c>
      <c r="G95" s="297">
        <v>0</v>
      </c>
      <c r="H95" s="297">
        <v>0</v>
      </c>
      <c r="I95" s="297">
        <v>0</v>
      </c>
      <c r="J95" s="297">
        <v>0</v>
      </c>
      <c r="K95" s="297">
        <v>0</v>
      </c>
      <c r="L95" s="297">
        <v>0</v>
      </c>
      <c r="M95" s="297">
        <v>0</v>
      </c>
      <c r="N95" s="297">
        <v>0</v>
      </c>
      <c r="O95" s="297">
        <v>0</v>
      </c>
      <c r="P95" s="297">
        <v>0</v>
      </c>
      <c r="Q95" s="297">
        <v>0</v>
      </c>
      <c r="R95" s="297">
        <v>0</v>
      </c>
      <c r="S95" s="297">
        <v>0</v>
      </c>
      <c r="T95" s="297">
        <v>0</v>
      </c>
      <c r="U95" s="297">
        <v>0</v>
      </c>
      <c r="V95" s="297">
        <v>0</v>
      </c>
      <c r="W95" s="297">
        <v>0</v>
      </c>
      <c r="X95" s="297">
        <v>0</v>
      </c>
      <c r="Y95" s="297">
        <v>0</v>
      </c>
      <c r="DA95" s="71" t="s">
        <v>875</v>
      </c>
    </row>
    <row r="96" spans="1:105" ht="12" customHeight="1" x14ac:dyDescent="0.25">
      <c r="A96" s="60" t="s">
        <v>525</v>
      </c>
      <c r="B96" s="262">
        <v>0</v>
      </c>
      <c r="C96" s="262">
        <v>0</v>
      </c>
      <c r="D96" s="262">
        <v>0</v>
      </c>
      <c r="E96" s="262">
        <v>0</v>
      </c>
      <c r="F96" s="262">
        <v>0</v>
      </c>
      <c r="G96" s="262">
        <v>0</v>
      </c>
      <c r="H96" s="262">
        <v>0</v>
      </c>
      <c r="I96" s="262">
        <v>0</v>
      </c>
      <c r="J96" s="262">
        <v>0</v>
      </c>
      <c r="K96" s="262">
        <v>0</v>
      </c>
      <c r="L96" s="262">
        <v>0</v>
      </c>
      <c r="M96" s="262">
        <v>0</v>
      </c>
      <c r="N96" s="262">
        <v>0</v>
      </c>
      <c r="O96" s="262">
        <v>0</v>
      </c>
      <c r="P96" s="262">
        <v>0</v>
      </c>
      <c r="Q96" s="262">
        <v>0</v>
      </c>
      <c r="R96" s="262">
        <v>0</v>
      </c>
      <c r="S96" s="262">
        <v>0</v>
      </c>
      <c r="T96" s="262">
        <v>0</v>
      </c>
      <c r="U96" s="262">
        <v>0</v>
      </c>
      <c r="V96" s="262">
        <v>0</v>
      </c>
      <c r="W96" s="262">
        <v>0</v>
      </c>
      <c r="X96" s="262">
        <v>0</v>
      </c>
      <c r="Y96" s="262">
        <v>0</v>
      </c>
      <c r="DA96" s="72" t="s">
        <v>876</v>
      </c>
    </row>
    <row r="97" spans="1:105" ht="12" customHeight="1" x14ac:dyDescent="0.25">
      <c r="A97" s="57" t="s">
        <v>527</v>
      </c>
      <c r="B97" s="294">
        <f t="shared" ref="B97:Y97" si="2">B98+B102+B113</f>
        <v>0</v>
      </c>
      <c r="C97" s="294">
        <f t="shared" si="2"/>
        <v>0</v>
      </c>
      <c r="D97" s="294">
        <f t="shared" si="2"/>
        <v>0</v>
      </c>
      <c r="E97" s="294">
        <f t="shared" si="2"/>
        <v>0</v>
      </c>
      <c r="F97" s="294">
        <f t="shared" si="2"/>
        <v>0</v>
      </c>
      <c r="G97" s="294">
        <f t="shared" si="2"/>
        <v>0</v>
      </c>
      <c r="H97" s="294">
        <f t="shared" si="2"/>
        <v>0</v>
      </c>
      <c r="I97" s="294">
        <f t="shared" si="2"/>
        <v>0</v>
      </c>
      <c r="J97" s="294">
        <f t="shared" si="2"/>
        <v>0</v>
      </c>
      <c r="K97" s="294">
        <f t="shared" si="2"/>
        <v>0</v>
      </c>
      <c r="L97" s="294">
        <f t="shared" si="2"/>
        <v>0</v>
      </c>
      <c r="M97" s="294">
        <f t="shared" si="2"/>
        <v>0</v>
      </c>
      <c r="N97" s="294">
        <f t="shared" si="2"/>
        <v>0</v>
      </c>
      <c r="O97" s="294">
        <f t="shared" si="2"/>
        <v>0</v>
      </c>
      <c r="P97" s="294">
        <f t="shared" si="2"/>
        <v>0</v>
      </c>
      <c r="Q97" s="294">
        <f t="shared" si="2"/>
        <v>0</v>
      </c>
      <c r="R97" s="294">
        <f t="shared" si="2"/>
        <v>0</v>
      </c>
      <c r="S97" s="294">
        <f t="shared" si="2"/>
        <v>0</v>
      </c>
      <c r="T97" s="294">
        <f t="shared" si="2"/>
        <v>0</v>
      </c>
      <c r="U97" s="294">
        <f t="shared" si="2"/>
        <v>0</v>
      </c>
      <c r="V97" s="294">
        <f t="shared" si="2"/>
        <v>0</v>
      </c>
      <c r="W97" s="294">
        <f t="shared" si="2"/>
        <v>0</v>
      </c>
      <c r="X97" s="294">
        <f t="shared" si="2"/>
        <v>0</v>
      </c>
      <c r="Y97" s="294">
        <f t="shared" si="2"/>
        <v>0</v>
      </c>
      <c r="DA97" s="70"/>
    </row>
    <row r="98" spans="1:105" ht="12" customHeight="1" x14ac:dyDescent="0.25">
      <c r="A98" s="60" t="s">
        <v>528</v>
      </c>
      <c r="B98" s="262">
        <v>0</v>
      </c>
      <c r="C98" s="262">
        <v>0</v>
      </c>
      <c r="D98" s="262">
        <v>0</v>
      </c>
      <c r="E98" s="262">
        <v>0</v>
      </c>
      <c r="F98" s="262">
        <v>0</v>
      </c>
      <c r="G98" s="262">
        <v>0</v>
      </c>
      <c r="H98" s="262">
        <v>0</v>
      </c>
      <c r="I98" s="262">
        <v>0</v>
      </c>
      <c r="J98" s="262">
        <v>0</v>
      </c>
      <c r="K98" s="262">
        <v>0</v>
      </c>
      <c r="L98" s="262">
        <v>0</v>
      </c>
      <c r="M98" s="262">
        <v>0</v>
      </c>
      <c r="N98" s="262">
        <v>0</v>
      </c>
      <c r="O98" s="262">
        <v>0</v>
      </c>
      <c r="P98" s="262">
        <v>0</v>
      </c>
      <c r="Q98" s="262">
        <v>0</v>
      </c>
      <c r="R98" s="262">
        <v>0</v>
      </c>
      <c r="S98" s="262">
        <v>0</v>
      </c>
      <c r="T98" s="262">
        <v>0</v>
      </c>
      <c r="U98" s="262">
        <v>0</v>
      </c>
      <c r="V98" s="262">
        <v>0</v>
      </c>
      <c r="W98" s="262">
        <v>0</v>
      </c>
      <c r="X98" s="262">
        <v>0</v>
      </c>
      <c r="Y98" s="262">
        <v>0</v>
      </c>
      <c r="DA98" s="72" t="s">
        <v>877</v>
      </c>
    </row>
    <row r="99" spans="1:105" ht="12" customHeight="1" x14ac:dyDescent="0.25">
      <c r="A99" s="59" t="s">
        <v>31</v>
      </c>
      <c r="B99" s="230">
        <v>0</v>
      </c>
      <c r="C99" s="230">
        <v>0</v>
      </c>
      <c r="D99" s="230">
        <v>0</v>
      </c>
      <c r="E99" s="230">
        <v>0</v>
      </c>
      <c r="F99" s="230">
        <v>0</v>
      </c>
      <c r="G99" s="230">
        <v>0</v>
      </c>
      <c r="H99" s="230">
        <v>0</v>
      </c>
      <c r="I99" s="230">
        <v>0</v>
      </c>
      <c r="J99" s="230">
        <v>0</v>
      </c>
      <c r="K99" s="230">
        <v>0</v>
      </c>
      <c r="L99" s="230">
        <v>0</v>
      </c>
      <c r="M99" s="230">
        <v>0</v>
      </c>
      <c r="N99" s="230">
        <v>0</v>
      </c>
      <c r="O99" s="230">
        <v>0</v>
      </c>
      <c r="P99" s="230">
        <v>0</v>
      </c>
      <c r="Q99" s="230">
        <v>0</v>
      </c>
      <c r="R99" s="230">
        <v>0</v>
      </c>
      <c r="S99" s="230">
        <v>0</v>
      </c>
      <c r="T99" s="230">
        <v>0</v>
      </c>
      <c r="U99" s="230">
        <v>0</v>
      </c>
      <c r="V99" s="230">
        <v>0</v>
      </c>
      <c r="W99" s="230">
        <v>0</v>
      </c>
      <c r="X99" s="230">
        <v>0</v>
      </c>
      <c r="Y99" s="230">
        <v>0</v>
      </c>
      <c r="DA99" s="71" t="s">
        <v>878</v>
      </c>
    </row>
    <row r="100" spans="1:105" ht="12" customHeight="1" x14ac:dyDescent="0.25">
      <c r="A100" s="59" t="s">
        <v>159</v>
      </c>
      <c r="B100" s="230">
        <v>0</v>
      </c>
      <c r="C100" s="230">
        <v>0</v>
      </c>
      <c r="D100" s="230">
        <v>0</v>
      </c>
      <c r="E100" s="230">
        <v>0</v>
      </c>
      <c r="F100" s="230">
        <v>0</v>
      </c>
      <c r="G100" s="230">
        <v>0</v>
      </c>
      <c r="H100" s="230">
        <v>0</v>
      </c>
      <c r="I100" s="230">
        <v>0</v>
      </c>
      <c r="J100" s="230">
        <v>0</v>
      </c>
      <c r="K100" s="230">
        <v>0</v>
      </c>
      <c r="L100" s="230">
        <v>0</v>
      </c>
      <c r="M100" s="230">
        <v>0</v>
      </c>
      <c r="N100" s="230">
        <v>0</v>
      </c>
      <c r="O100" s="230">
        <v>0</v>
      </c>
      <c r="P100" s="230">
        <v>0</v>
      </c>
      <c r="Q100" s="230">
        <v>0</v>
      </c>
      <c r="R100" s="230">
        <v>0</v>
      </c>
      <c r="S100" s="230">
        <v>0</v>
      </c>
      <c r="T100" s="230">
        <v>0</v>
      </c>
      <c r="U100" s="230">
        <v>0</v>
      </c>
      <c r="V100" s="230">
        <v>0</v>
      </c>
      <c r="W100" s="230">
        <v>0</v>
      </c>
      <c r="X100" s="230">
        <v>0</v>
      </c>
      <c r="Y100" s="230">
        <v>0</v>
      </c>
      <c r="DA100" s="71" t="s">
        <v>879</v>
      </c>
    </row>
    <row r="101" spans="1:105" ht="12" customHeight="1" x14ac:dyDescent="0.25">
      <c r="A101" s="59" t="s">
        <v>35</v>
      </c>
      <c r="B101" s="230">
        <v>0</v>
      </c>
      <c r="C101" s="230">
        <v>0</v>
      </c>
      <c r="D101" s="230">
        <v>0</v>
      </c>
      <c r="E101" s="230">
        <v>0</v>
      </c>
      <c r="F101" s="230">
        <v>0</v>
      </c>
      <c r="G101" s="230">
        <v>0</v>
      </c>
      <c r="H101" s="230">
        <v>0</v>
      </c>
      <c r="I101" s="230">
        <v>0</v>
      </c>
      <c r="J101" s="230">
        <v>0</v>
      </c>
      <c r="K101" s="230">
        <v>0</v>
      </c>
      <c r="L101" s="230">
        <v>0</v>
      </c>
      <c r="M101" s="230">
        <v>0</v>
      </c>
      <c r="N101" s="230">
        <v>0</v>
      </c>
      <c r="O101" s="230">
        <v>0</v>
      </c>
      <c r="P101" s="230">
        <v>0</v>
      </c>
      <c r="Q101" s="230">
        <v>0</v>
      </c>
      <c r="R101" s="230">
        <v>0</v>
      </c>
      <c r="S101" s="230">
        <v>0</v>
      </c>
      <c r="T101" s="230">
        <v>0</v>
      </c>
      <c r="U101" s="230">
        <v>0</v>
      </c>
      <c r="V101" s="230">
        <v>0</v>
      </c>
      <c r="W101" s="230">
        <v>0</v>
      </c>
      <c r="X101" s="230">
        <v>0</v>
      </c>
      <c r="Y101" s="230">
        <v>0</v>
      </c>
      <c r="DA101" s="71" t="s">
        <v>880</v>
      </c>
    </row>
    <row r="102" spans="1:105" ht="12" customHeight="1" x14ac:dyDescent="0.25">
      <c r="A102" s="60" t="s">
        <v>533</v>
      </c>
      <c r="B102" s="262">
        <v>0</v>
      </c>
      <c r="C102" s="262">
        <v>0</v>
      </c>
      <c r="D102" s="262">
        <v>0</v>
      </c>
      <c r="E102" s="262">
        <v>0</v>
      </c>
      <c r="F102" s="262">
        <v>0</v>
      </c>
      <c r="G102" s="262">
        <v>0</v>
      </c>
      <c r="H102" s="262">
        <v>0</v>
      </c>
      <c r="I102" s="262">
        <v>0</v>
      </c>
      <c r="J102" s="262">
        <v>0</v>
      </c>
      <c r="K102" s="262">
        <v>0</v>
      </c>
      <c r="L102" s="262">
        <v>0</v>
      </c>
      <c r="M102" s="262">
        <v>0</v>
      </c>
      <c r="N102" s="262">
        <v>0</v>
      </c>
      <c r="O102" s="262">
        <v>0</v>
      </c>
      <c r="P102" s="262">
        <v>0</v>
      </c>
      <c r="Q102" s="262">
        <v>0</v>
      </c>
      <c r="R102" s="262">
        <v>0</v>
      </c>
      <c r="S102" s="262">
        <v>0</v>
      </c>
      <c r="T102" s="262">
        <v>0</v>
      </c>
      <c r="U102" s="262">
        <v>0</v>
      </c>
      <c r="V102" s="262">
        <v>0</v>
      </c>
      <c r="W102" s="262">
        <v>0</v>
      </c>
      <c r="X102" s="262">
        <v>0</v>
      </c>
      <c r="Y102" s="262">
        <v>0</v>
      </c>
      <c r="DA102" s="72" t="s">
        <v>881</v>
      </c>
    </row>
    <row r="103" spans="1:105" ht="12" customHeight="1" x14ac:dyDescent="0.25">
      <c r="A103" s="64" t="s">
        <v>28</v>
      </c>
      <c r="B103" s="229">
        <v>0</v>
      </c>
      <c r="C103" s="229">
        <v>0</v>
      </c>
      <c r="D103" s="229">
        <v>0</v>
      </c>
      <c r="E103" s="229">
        <v>0</v>
      </c>
      <c r="F103" s="229">
        <v>0</v>
      </c>
      <c r="G103" s="229">
        <v>0</v>
      </c>
      <c r="H103" s="229">
        <v>0</v>
      </c>
      <c r="I103" s="229">
        <v>0</v>
      </c>
      <c r="J103" s="229">
        <v>0</v>
      </c>
      <c r="K103" s="229">
        <v>0</v>
      </c>
      <c r="L103" s="229">
        <v>0</v>
      </c>
      <c r="M103" s="229">
        <v>0</v>
      </c>
      <c r="N103" s="229">
        <v>0</v>
      </c>
      <c r="O103" s="229">
        <v>0</v>
      </c>
      <c r="P103" s="229">
        <v>0</v>
      </c>
      <c r="Q103" s="229">
        <v>0</v>
      </c>
      <c r="R103" s="229">
        <v>0</v>
      </c>
      <c r="S103" s="229">
        <v>0</v>
      </c>
      <c r="T103" s="229">
        <v>0</v>
      </c>
      <c r="U103" s="229">
        <v>0</v>
      </c>
      <c r="V103" s="229">
        <v>0</v>
      </c>
      <c r="W103" s="229">
        <v>0</v>
      </c>
      <c r="X103" s="229">
        <v>0</v>
      </c>
      <c r="Y103" s="229">
        <v>0</v>
      </c>
      <c r="DA103" s="73" t="s">
        <v>882</v>
      </c>
    </row>
    <row r="104" spans="1:105" ht="12" customHeight="1" x14ac:dyDescent="0.25">
      <c r="A104" s="64" t="s">
        <v>30</v>
      </c>
      <c r="B104" s="229">
        <v>0</v>
      </c>
      <c r="C104" s="229">
        <v>0</v>
      </c>
      <c r="D104" s="229">
        <v>0</v>
      </c>
      <c r="E104" s="229">
        <v>0</v>
      </c>
      <c r="F104" s="229">
        <v>0</v>
      </c>
      <c r="G104" s="229">
        <v>0</v>
      </c>
      <c r="H104" s="229">
        <v>0</v>
      </c>
      <c r="I104" s="229">
        <v>0</v>
      </c>
      <c r="J104" s="229">
        <v>0</v>
      </c>
      <c r="K104" s="229">
        <v>0</v>
      </c>
      <c r="L104" s="229">
        <v>0</v>
      </c>
      <c r="M104" s="229">
        <v>0</v>
      </c>
      <c r="N104" s="229">
        <v>0</v>
      </c>
      <c r="O104" s="229">
        <v>0</v>
      </c>
      <c r="P104" s="229">
        <v>0</v>
      </c>
      <c r="Q104" s="229">
        <v>0</v>
      </c>
      <c r="R104" s="229">
        <v>0</v>
      </c>
      <c r="S104" s="229">
        <v>0</v>
      </c>
      <c r="T104" s="229">
        <v>0</v>
      </c>
      <c r="U104" s="229">
        <v>0</v>
      </c>
      <c r="V104" s="229">
        <v>0</v>
      </c>
      <c r="W104" s="229">
        <v>0</v>
      </c>
      <c r="X104" s="229">
        <v>0</v>
      </c>
      <c r="Y104" s="229">
        <v>0</v>
      </c>
      <c r="DA104" s="73" t="s">
        <v>883</v>
      </c>
    </row>
    <row r="105" spans="1:105" ht="12" customHeight="1" x14ac:dyDescent="0.25">
      <c r="A105" s="64" t="s">
        <v>31</v>
      </c>
      <c r="B105" s="229">
        <v>0</v>
      </c>
      <c r="C105" s="229">
        <v>0</v>
      </c>
      <c r="D105" s="229">
        <v>0</v>
      </c>
      <c r="E105" s="229">
        <v>0</v>
      </c>
      <c r="F105" s="229">
        <v>0</v>
      </c>
      <c r="G105" s="229">
        <v>0</v>
      </c>
      <c r="H105" s="229">
        <v>0</v>
      </c>
      <c r="I105" s="229">
        <v>0</v>
      </c>
      <c r="J105" s="229">
        <v>0</v>
      </c>
      <c r="K105" s="229">
        <v>0</v>
      </c>
      <c r="L105" s="229">
        <v>0</v>
      </c>
      <c r="M105" s="229">
        <v>0</v>
      </c>
      <c r="N105" s="229">
        <v>0</v>
      </c>
      <c r="O105" s="229">
        <v>0</v>
      </c>
      <c r="P105" s="229">
        <v>0</v>
      </c>
      <c r="Q105" s="229">
        <v>0</v>
      </c>
      <c r="R105" s="229">
        <v>0</v>
      </c>
      <c r="S105" s="229">
        <v>0</v>
      </c>
      <c r="T105" s="229">
        <v>0</v>
      </c>
      <c r="U105" s="229">
        <v>0</v>
      </c>
      <c r="V105" s="229">
        <v>0</v>
      </c>
      <c r="W105" s="229">
        <v>0</v>
      </c>
      <c r="X105" s="229">
        <v>0</v>
      </c>
      <c r="Y105" s="229">
        <v>0</v>
      </c>
      <c r="DA105" s="73" t="s">
        <v>884</v>
      </c>
    </row>
    <row r="106" spans="1:105" ht="12" customHeight="1" x14ac:dyDescent="0.25">
      <c r="A106" s="64" t="s">
        <v>159</v>
      </c>
      <c r="B106" s="229">
        <v>0</v>
      </c>
      <c r="C106" s="229">
        <v>0</v>
      </c>
      <c r="D106" s="229">
        <v>0</v>
      </c>
      <c r="E106" s="229">
        <v>0</v>
      </c>
      <c r="F106" s="229">
        <v>0</v>
      </c>
      <c r="G106" s="229">
        <v>0</v>
      </c>
      <c r="H106" s="229">
        <v>0</v>
      </c>
      <c r="I106" s="229">
        <v>0</v>
      </c>
      <c r="J106" s="229">
        <v>0</v>
      </c>
      <c r="K106" s="229">
        <v>0</v>
      </c>
      <c r="L106" s="229">
        <v>0</v>
      </c>
      <c r="M106" s="229">
        <v>0</v>
      </c>
      <c r="N106" s="229">
        <v>0</v>
      </c>
      <c r="O106" s="229">
        <v>0</v>
      </c>
      <c r="P106" s="229">
        <v>0</v>
      </c>
      <c r="Q106" s="229">
        <v>0</v>
      </c>
      <c r="R106" s="229">
        <v>0</v>
      </c>
      <c r="S106" s="229">
        <v>0</v>
      </c>
      <c r="T106" s="229">
        <v>0</v>
      </c>
      <c r="U106" s="229">
        <v>0</v>
      </c>
      <c r="V106" s="229">
        <v>0</v>
      </c>
      <c r="W106" s="229">
        <v>0</v>
      </c>
      <c r="X106" s="229">
        <v>0</v>
      </c>
      <c r="Y106" s="229">
        <v>0</v>
      </c>
      <c r="DA106" s="73" t="s">
        <v>885</v>
      </c>
    </row>
    <row r="107" spans="1:105" ht="12" customHeight="1" x14ac:dyDescent="0.25">
      <c r="A107" s="64" t="s">
        <v>32</v>
      </c>
      <c r="B107" s="229">
        <v>0</v>
      </c>
      <c r="C107" s="229">
        <v>0</v>
      </c>
      <c r="D107" s="229">
        <v>0</v>
      </c>
      <c r="E107" s="229">
        <v>0</v>
      </c>
      <c r="F107" s="229">
        <v>0</v>
      </c>
      <c r="G107" s="229">
        <v>0</v>
      </c>
      <c r="H107" s="229">
        <v>0</v>
      </c>
      <c r="I107" s="229">
        <v>0</v>
      </c>
      <c r="J107" s="229">
        <v>0</v>
      </c>
      <c r="K107" s="229">
        <v>0</v>
      </c>
      <c r="L107" s="229">
        <v>0</v>
      </c>
      <c r="M107" s="229">
        <v>0</v>
      </c>
      <c r="N107" s="229">
        <v>0</v>
      </c>
      <c r="O107" s="229">
        <v>0</v>
      </c>
      <c r="P107" s="229">
        <v>0</v>
      </c>
      <c r="Q107" s="229">
        <v>0</v>
      </c>
      <c r="R107" s="229">
        <v>0</v>
      </c>
      <c r="S107" s="229">
        <v>0</v>
      </c>
      <c r="T107" s="229">
        <v>0</v>
      </c>
      <c r="U107" s="229">
        <v>0</v>
      </c>
      <c r="V107" s="229">
        <v>0</v>
      </c>
      <c r="W107" s="229">
        <v>0</v>
      </c>
      <c r="X107" s="229">
        <v>0</v>
      </c>
      <c r="Y107" s="229">
        <v>0</v>
      </c>
      <c r="DA107" s="73" t="s">
        <v>886</v>
      </c>
    </row>
    <row r="108" spans="1:105" ht="12" customHeight="1" x14ac:dyDescent="0.25">
      <c r="A108" s="64" t="s">
        <v>33</v>
      </c>
      <c r="B108" s="229">
        <v>0</v>
      </c>
      <c r="C108" s="229">
        <v>0</v>
      </c>
      <c r="D108" s="229">
        <v>0</v>
      </c>
      <c r="E108" s="229">
        <v>0</v>
      </c>
      <c r="F108" s="229">
        <v>0</v>
      </c>
      <c r="G108" s="229">
        <v>0</v>
      </c>
      <c r="H108" s="229">
        <v>0</v>
      </c>
      <c r="I108" s="229">
        <v>0</v>
      </c>
      <c r="J108" s="229">
        <v>0</v>
      </c>
      <c r="K108" s="229">
        <v>0</v>
      </c>
      <c r="L108" s="229">
        <v>0</v>
      </c>
      <c r="M108" s="229">
        <v>0</v>
      </c>
      <c r="N108" s="229">
        <v>0</v>
      </c>
      <c r="O108" s="229">
        <v>0</v>
      </c>
      <c r="P108" s="229">
        <v>0</v>
      </c>
      <c r="Q108" s="229">
        <v>0</v>
      </c>
      <c r="R108" s="229">
        <v>0</v>
      </c>
      <c r="S108" s="229">
        <v>0</v>
      </c>
      <c r="T108" s="229">
        <v>0</v>
      </c>
      <c r="U108" s="229">
        <v>0</v>
      </c>
      <c r="V108" s="229">
        <v>0</v>
      </c>
      <c r="W108" s="229">
        <v>0</v>
      </c>
      <c r="X108" s="229">
        <v>0</v>
      </c>
      <c r="Y108" s="229">
        <v>0</v>
      </c>
      <c r="DA108" s="73" t="s">
        <v>887</v>
      </c>
    </row>
    <row r="109" spans="1:105" ht="12" customHeight="1" x14ac:dyDescent="0.25">
      <c r="A109" s="64" t="s">
        <v>35</v>
      </c>
      <c r="B109" s="229">
        <v>0</v>
      </c>
      <c r="C109" s="229">
        <v>0</v>
      </c>
      <c r="D109" s="229">
        <v>0</v>
      </c>
      <c r="E109" s="229">
        <v>0</v>
      </c>
      <c r="F109" s="229">
        <v>0</v>
      </c>
      <c r="G109" s="229">
        <v>0</v>
      </c>
      <c r="H109" s="229">
        <v>0</v>
      </c>
      <c r="I109" s="229">
        <v>0</v>
      </c>
      <c r="J109" s="229">
        <v>0</v>
      </c>
      <c r="K109" s="229">
        <v>0</v>
      </c>
      <c r="L109" s="229">
        <v>0</v>
      </c>
      <c r="M109" s="229">
        <v>0</v>
      </c>
      <c r="N109" s="229">
        <v>0</v>
      </c>
      <c r="O109" s="229">
        <v>0</v>
      </c>
      <c r="P109" s="229">
        <v>0</v>
      </c>
      <c r="Q109" s="229">
        <v>0</v>
      </c>
      <c r="R109" s="229">
        <v>0</v>
      </c>
      <c r="S109" s="229">
        <v>0</v>
      </c>
      <c r="T109" s="229">
        <v>0</v>
      </c>
      <c r="U109" s="229">
        <v>0</v>
      </c>
      <c r="V109" s="229">
        <v>0</v>
      </c>
      <c r="W109" s="229">
        <v>0</v>
      </c>
      <c r="X109" s="229">
        <v>0</v>
      </c>
      <c r="Y109" s="229">
        <v>0</v>
      </c>
      <c r="DA109" s="73" t="s">
        <v>888</v>
      </c>
    </row>
    <row r="110" spans="1:105" ht="12" customHeight="1" x14ac:dyDescent="0.25">
      <c r="A110" s="64" t="s">
        <v>36</v>
      </c>
      <c r="B110" s="229">
        <v>0</v>
      </c>
      <c r="C110" s="229">
        <v>0</v>
      </c>
      <c r="D110" s="229">
        <v>0</v>
      </c>
      <c r="E110" s="229">
        <v>0</v>
      </c>
      <c r="F110" s="229">
        <v>0</v>
      </c>
      <c r="G110" s="229">
        <v>0</v>
      </c>
      <c r="H110" s="229">
        <v>0</v>
      </c>
      <c r="I110" s="229">
        <v>0</v>
      </c>
      <c r="J110" s="229">
        <v>0</v>
      </c>
      <c r="K110" s="229">
        <v>0</v>
      </c>
      <c r="L110" s="229">
        <v>0</v>
      </c>
      <c r="M110" s="229">
        <v>0</v>
      </c>
      <c r="N110" s="229">
        <v>0</v>
      </c>
      <c r="O110" s="229">
        <v>0</v>
      </c>
      <c r="P110" s="229">
        <v>0</v>
      </c>
      <c r="Q110" s="229">
        <v>0</v>
      </c>
      <c r="R110" s="229">
        <v>0</v>
      </c>
      <c r="S110" s="229">
        <v>0</v>
      </c>
      <c r="T110" s="229">
        <v>0</v>
      </c>
      <c r="U110" s="229">
        <v>0</v>
      </c>
      <c r="V110" s="229">
        <v>0</v>
      </c>
      <c r="W110" s="229">
        <v>0</v>
      </c>
      <c r="X110" s="229">
        <v>0</v>
      </c>
      <c r="Y110" s="229">
        <v>0</v>
      </c>
      <c r="DA110" s="73" t="s">
        <v>889</v>
      </c>
    </row>
    <row r="111" spans="1:105" ht="12" customHeight="1" x14ac:dyDescent="0.25">
      <c r="A111" s="64" t="s">
        <v>38</v>
      </c>
      <c r="B111" s="229">
        <v>0</v>
      </c>
      <c r="C111" s="229">
        <v>0</v>
      </c>
      <c r="D111" s="229">
        <v>0</v>
      </c>
      <c r="E111" s="229">
        <v>0</v>
      </c>
      <c r="F111" s="229">
        <v>0</v>
      </c>
      <c r="G111" s="229">
        <v>0</v>
      </c>
      <c r="H111" s="229">
        <v>0</v>
      </c>
      <c r="I111" s="229">
        <v>0</v>
      </c>
      <c r="J111" s="229">
        <v>0</v>
      </c>
      <c r="K111" s="229">
        <v>0</v>
      </c>
      <c r="L111" s="229">
        <v>0</v>
      </c>
      <c r="M111" s="229">
        <v>0</v>
      </c>
      <c r="N111" s="229">
        <v>0</v>
      </c>
      <c r="O111" s="229">
        <v>0</v>
      </c>
      <c r="P111" s="229">
        <v>0</v>
      </c>
      <c r="Q111" s="229">
        <v>0</v>
      </c>
      <c r="R111" s="229">
        <v>0</v>
      </c>
      <c r="S111" s="229">
        <v>0</v>
      </c>
      <c r="T111" s="229">
        <v>0</v>
      </c>
      <c r="U111" s="229">
        <v>0</v>
      </c>
      <c r="V111" s="229">
        <v>0</v>
      </c>
      <c r="W111" s="229">
        <v>0</v>
      </c>
      <c r="X111" s="229">
        <v>0</v>
      </c>
      <c r="Y111" s="229">
        <v>0</v>
      </c>
      <c r="DA111" s="73" t="s">
        <v>890</v>
      </c>
    </row>
    <row r="112" spans="1:105" ht="12" customHeight="1" x14ac:dyDescent="0.25">
      <c r="A112" s="64" t="s">
        <v>39</v>
      </c>
      <c r="B112" s="229">
        <v>0</v>
      </c>
      <c r="C112" s="229">
        <v>0</v>
      </c>
      <c r="D112" s="229">
        <v>0</v>
      </c>
      <c r="E112" s="229">
        <v>0</v>
      </c>
      <c r="F112" s="229">
        <v>0</v>
      </c>
      <c r="G112" s="229">
        <v>0</v>
      </c>
      <c r="H112" s="229">
        <v>0</v>
      </c>
      <c r="I112" s="229">
        <v>0</v>
      </c>
      <c r="J112" s="229">
        <v>0</v>
      </c>
      <c r="K112" s="229">
        <v>0</v>
      </c>
      <c r="L112" s="229">
        <v>0</v>
      </c>
      <c r="M112" s="229">
        <v>0</v>
      </c>
      <c r="N112" s="229">
        <v>0</v>
      </c>
      <c r="O112" s="229">
        <v>0</v>
      </c>
      <c r="P112" s="229">
        <v>0</v>
      </c>
      <c r="Q112" s="229">
        <v>0</v>
      </c>
      <c r="R112" s="229">
        <v>0</v>
      </c>
      <c r="S112" s="229">
        <v>0</v>
      </c>
      <c r="T112" s="229">
        <v>0</v>
      </c>
      <c r="U112" s="229">
        <v>0</v>
      </c>
      <c r="V112" s="229">
        <v>0</v>
      </c>
      <c r="W112" s="229">
        <v>0</v>
      </c>
      <c r="X112" s="229">
        <v>0</v>
      </c>
      <c r="Y112" s="229">
        <v>0</v>
      </c>
      <c r="DA112" s="73" t="s">
        <v>891</v>
      </c>
    </row>
    <row r="113" spans="1:105" ht="12" customHeight="1" x14ac:dyDescent="0.25">
      <c r="A113" s="61" t="s">
        <v>545</v>
      </c>
      <c r="B113" s="263">
        <v>0</v>
      </c>
      <c r="C113" s="263">
        <v>0</v>
      </c>
      <c r="D113" s="263">
        <v>0</v>
      </c>
      <c r="E113" s="263">
        <v>0</v>
      </c>
      <c r="F113" s="263">
        <v>0</v>
      </c>
      <c r="G113" s="263">
        <v>0</v>
      </c>
      <c r="H113" s="263">
        <v>0</v>
      </c>
      <c r="I113" s="263">
        <v>0</v>
      </c>
      <c r="J113" s="263">
        <v>0</v>
      </c>
      <c r="K113" s="263">
        <v>0</v>
      </c>
      <c r="L113" s="263">
        <v>0</v>
      </c>
      <c r="M113" s="263">
        <v>0</v>
      </c>
      <c r="N113" s="263">
        <v>0</v>
      </c>
      <c r="O113" s="263">
        <v>0</v>
      </c>
      <c r="P113" s="263">
        <v>0</v>
      </c>
      <c r="Q113" s="263">
        <v>0</v>
      </c>
      <c r="R113" s="263">
        <v>0</v>
      </c>
      <c r="S113" s="263">
        <v>0</v>
      </c>
      <c r="T113" s="263">
        <v>0</v>
      </c>
      <c r="U113" s="263">
        <v>0</v>
      </c>
      <c r="V113" s="263">
        <v>0</v>
      </c>
      <c r="W113" s="263">
        <v>0</v>
      </c>
      <c r="X113" s="263">
        <v>0</v>
      </c>
      <c r="Y113" s="263">
        <v>0</v>
      </c>
      <c r="DA113" s="74" t="s">
        <v>892</v>
      </c>
    </row>
    <row r="114" spans="1:105" ht="12" customHeight="1" x14ac:dyDescent="0.25">
      <c r="A114" s="130"/>
      <c r="B114" s="172"/>
      <c r="C114" s="172"/>
      <c r="D114" s="172"/>
      <c r="E114" s="172"/>
      <c r="F114" s="172"/>
      <c r="G114" s="172"/>
      <c r="H114" s="172"/>
      <c r="I114" s="172"/>
      <c r="J114" s="172"/>
      <c r="K114" s="172"/>
      <c r="L114" s="172"/>
      <c r="M114" s="172"/>
      <c r="N114" s="172"/>
      <c r="O114" s="172"/>
      <c r="P114" s="172"/>
      <c r="Q114" s="172"/>
      <c r="R114" s="172"/>
      <c r="S114" s="172"/>
      <c r="T114" s="172"/>
      <c r="U114" s="172"/>
      <c r="V114" s="172"/>
      <c r="W114" s="172"/>
      <c r="X114" s="172"/>
      <c r="Y114" s="172"/>
    </row>
    <row r="115" spans="1:105" ht="15" customHeight="1" x14ac:dyDescent="0.25">
      <c r="A115" s="34" t="s">
        <v>47</v>
      </c>
      <c r="B115" s="223">
        <f t="shared" ref="B115:Y115" si="3">B116+B117+B118+B119+B120+B126+B134+B141+B158</f>
        <v>474.77606343857332</v>
      </c>
      <c r="C115" s="223">
        <f t="shared" si="3"/>
        <v>446.85921679798088</v>
      </c>
      <c r="D115" s="223">
        <f t="shared" si="3"/>
        <v>475.18864899823564</v>
      </c>
      <c r="E115" s="223">
        <f t="shared" si="3"/>
        <v>543.38307959788983</v>
      </c>
      <c r="F115" s="223">
        <f t="shared" si="3"/>
        <v>548.60735167754808</v>
      </c>
      <c r="G115" s="223">
        <f t="shared" si="3"/>
        <v>564.82163267787848</v>
      </c>
      <c r="H115" s="223">
        <f t="shared" si="3"/>
        <v>570.35353179874585</v>
      </c>
      <c r="I115" s="223">
        <f t="shared" si="3"/>
        <v>557.83977231907079</v>
      </c>
      <c r="J115" s="223">
        <f t="shared" si="3"/>
        <v>535.6061329568978</v>
      </c>
      <c r="K115" s="223">
        <f t="shared" si="3"/>
        <v>424.85273739924759</v>
      </c>
      <c r="L115" s="223">
        <f t="shared" si="3"/>
        <v>399.55025284155977</v>
      </c>
      <c r="M115" s="223">
        <f t="shared" si="3"/>
        <v>371.68916240089163</v>
      </c>
      <c r="N115" s="223">
        <f t="shared" si="3"/>
        <v>404.72843508125726</v>
      </c>
      <c r="O115" s="223">
        <f t="shared" si="3"/>
        <v>384.1750818420951</v>
      </c>
      <c r="P115" s="223">
        <f t="shared" si="3"/>
        <v>371.68186476106791</v>
      </c>
      <c r="Q115" s="223">
        <f t="shared" si="3"/>
        <v>366.67963308235511</v>
      </c>
      <c r="R115" s="223">
        <f t="shared" si="3"/>
        <v>369.54053940207552</v>
      </c>
      <c r="S115" s="223">
        <f t="shared" si="3"/>
        <v>365.53816056062925</v>
      </c>
      <c r="T115" s="223">
        <f t="shared" si="3"/>
        <v>394.00618009627573</v>
      </c>
      <c r="U115" s="223">
        <f t="shared" si="3"/>
        <v>393.87599133062372</v>
      </c>
      <c r="V115" s="223">
        <f t="shared" si="3"/>
        <v>368.65620563175412</v>
      </c>
      <c r="W115" s="223">
        <f t="shared" si="3"/>
        <v>383.10906550876689</v>
      </c>
      <c r="X115" s="223">
        <f t="shared" si="3"/>
        <v>362.20698148523036</v>
      </c>
      <c r="Y115" s="223">
        <f t="shared" si="3"/>
        <v>334.99221414685007</v>
      </c>
      <c r="DA115" s="89"/>
    </row>
    <row r="116" spans="1:105" ht="12" customHeight="1" x14ac:dyDescent="0.25">
      <c r="A116" s="55" t="s">
        <v>91</v>
      </c>
      <c r="B116" s="259">
        <v>0</v>
      </c>
      <c r="C116" s="259">
        <v>0</v>
      </c>
      <c r="D116" s="259">
        <v>0</v>
      </c>
      <c r="E116" s="259">
        <v>0</v>
      </c>
      <c r="F116" s="259">
        <v>0</v>
      </c>
      <c r="G116" s="259">
        <v>0</v>
      </c>
      <c r="H116" s="259">
        <v>0</v>
      </c>
      <c r="I116" s="259">
        <v>0</v>
      </c>
      <c r="J116" s="259">
        <v>0</v>
      </c>
      <c r="K116" s="259">
        <v>0</v>
      </c>
      <c r="L116" s="259">
        <v>0</v>
      </c>
      <c r="M116" s="259">
        <v>0</v>
      </c>
      <c r="N116" s="259">
        <v>0</v>
      </c>
      <c r="O116" s="259">
        <v>0</v>
      </c>
      <c r="P116" s="259">
        <v>0</v>
      </c>
      <c r="Q116" s="259">
        <v>0</v>
      </c>
      <c r="R116" s="259">
        <v>0</v>
      </c>
      <c r="S116" s="259">
        <v>0</v>
      </c>
      <c r="T116" s="259">
        <v>0</v>
      </c>
      <c r="U116" s="259">
        <v>0</v>
      </c>
      <c r="V116" s="259">
        <v>0</v>
      </c>
      <c r="W116" s="259">
        <v>0</v>
      </c>
      <c r="X116" s="259">
        <v>0</v>
      </c>
      <c r="Y116" s="259">
        <v>0</v>
      </c>
      <c r="DA116" s="67" t="s">
        <v>893</v>
      </c>
    </row>
    <row r="117" spans="1:105" ht="12" customHeight="1" x14ac:dyDescent="0.25">
      <c r="A117" s="173" t="s">
        <v>92</v>
      </c>
      <c r="B117" s="224">
        <v>0</v>
      </c>
      <c r="C117" s="224">
        <v>0</v>
      </c>
      <c r="D117" s="224">
        <v>0</v>
      </c>
      <c r="E117" s="224">
        <v>0</v>
      </c>
      <c r="F117" s="224">
        <v>0</v>
      </c>
      <c r="G117" s="224">
        <v>0</v>
      </c>
      <c r="H117" s="224">
        <v>0</v>
      </c>
      <c r="I117" s="224">
        <v>0</v>
      </c>
      <c r="J117" s="224">
        <v>0</v>
      </c>
      <c r="K117" s="224">
        <v>0</v>
      </c>
      <c r="L117" s="224">
        <v>0</v>
      </c>
      <c r="M117" s="224">
        <v>0</v>
      </c>
      <c r="N117" s="224">
        <v>0</v>
      </c>
      <c r="O117" s="224">
        <v>0</v>
      </c>
      <c r="P117" s="224">
        <v>0</v>
      </c>
      <c r="Q117" s="224">
        <v>0</v>
      </c>
      <c r="R117" s="224">
        <v>0</v>
      </c>
      <c r="S117" s="224">
        <v>0</v>
      </c>
      <c r="T117" s="224">
        <v>0</v>
      </c>
      <c r="U117" s="224">
        <v>0</v>
      </c>
      <c r="V117" s="224">
        <v>0</v>
      </c>
      <c r="W117" s="224">
        <v>0</v>
      </c>
      <c r="X117" s="224">
        <v>0</v>
      </c>
      <c r="Y117" s="224">
        <v>0</v>
      </c>
      <c r="DA117" s="177" t="s">
        <v>894</v>
      </c>
    </row>
    <row r="118" spans="1:105" ht="12" customHeight="1" x14ac:dyDescent="0.25">
      <c r="A118" s="173" t="s">
        <v>93</v>
      </c>
      <c r="B118" s="224">
        <v>0</v>
      </c>
      <c r="C118" s="224">
        <v>0</v>
      </c>
      <c r="D118" s="224">
        <v>0</v>
      </c>
      <c r="E118" s="224">
        <v>0</v>
      </c>
      <c r="F118" s="224">
        <v>0</v>
      </c>
      <c r="G118" s="224">
        <v>0</v>
      </c>
      <c r="H118" s="224">
        <v>0</v>
      </c>
      <c r="I118" s="224">
        <v>0</v>
      </c>
      <c r="J118" s="224">
        <v>0</v>
      </c>
      <c r="K118" s="224">
        <v>0</v>
      </c>
      <c r="L118" s="224">
        <v>0</v>
      </c>
      <c r="M118" s="224">
        <v>0</v>
      </c>
      <c r="N118" s="224">
        <v>0</v>
      </c>
      <c r="O118" s="224">
        <v>0</v>
      </c>
      <c r="P118" s="224">
        <v>0</v>
      </c>
      <c r="Q118" s="224">
        <v>0</v>
      </c>
      <c r="R118" s="224">
        <v>0</v>
      </c>
      <c r="S118" s="224">
        <v>0</v>
      </c>
      <c r="T118" s="224">
        <v>0</v>
      </c>
      <c r="U118" s="224">
        <v>0</v>
      </c>
      <c r="V118" s="224">
        <v>0</v>
      </c>
      <c r="W118" s="224">
        <v>0</v>
      </c>
      <c r="X118" s="224">
        <v>0</v>
      </c>
      <c r="Y118" s="224">
        <v>0</v>
      </c>
      <c r="DA118" s="177" t="s">
        <v>895</v>
      </c>
    </row>
    <row r="119" spans="1:105" ht="12" customHeight="1" x14ac:dyDescent="0.25">
      <c r="A119" s="173" t="s">
        <v>94</v>
      </c>
      <c r="B119" s="224">
        <v>0</v>
      </c>
      <c r="C119" s="224">
        <v>0</v>
      </c>
      <c r="D119" s="224">
        <v>0</v>
      </c>
      <c r="E119" s="224">
        <v>0</v>
      </c>
      <c r="F119" s="224">
        <v>0</v>
      </c>
      <c r="G119" s="224">
        <v>0</v>
      </c>
      <c r="H119" s="224">
        <v>0</v>
      </c>
      <c r="I119" s="224">
        <v>0</v>
      </c>
      <c r="J119" s="224">
        <v>0</v>
      </c>
      <c r="K119" s="224">
        <v>0</v>
      </c>
      <c r="L119" s="224">
        <v>0</v>
      </c>
      <c r="M119" s="224">
        <v>0</v>
      </c>
      <c r="N119" s="224">
        <v>0</v>
      </c>
      <c r="O119" s="224">
        <v>0</v>
      </c>
      <c r="P119" s="224">
        <v>0</v>
      </c>
      <c r="Q119" s="224">
        <v>0</v>
      </c>
      <c r="R119" s="224">
        <v>0</v>
      </c>
      <c r="S119" s="224">
        <v>0</v>
      </c>
      <c r="T119" s="224">
        <v>0</v>
      </c>
      <c r="U119" s="224">
        <v>0</v>
      </c>
      <c r="V119" s="224">
        <v>0</v>
      </c>
      <c r="W119" s="224">
        <v>0</v>
      </c>
      <c r="X119" s="224">
        <v>0</v>
      </c>
      <c r="Y119" s="224">
        <v>0</v>
      </c>
      <c r="DA119" s="177" t="s">
        <v>896</v>
      </c>
    </row>
    <row r="120" spans="1:105" ht="12" customHeight="1" x14ac:dyDescent="0.25">
      <c r="A120" s="56" t="s">
        <v>95</v>
      </c>
      <c r="B120" s="260">
        <v>0.62807377836514033</v>
      </c>
      <c r="C120" s="260">
        <v>0.50827778445161009</v>
      </c>
      <c r="D120" s="260">
        <v>0.53255736586003943</v>
      </c>
      <c r="E120" s="260">
        <v>0.65281467275272798</v>
      </c>
      <c r="F120" s="260">
        <v>0.74430738446064615</v>
      </c>
      <c r="G120" s="260">
        <v>0.76779468133640894</v>
      </c>
      <c r="H120" s="260">
        <v>0.75219574769680864</v>
      </c>
      <c r="I120" s="260">
        <v>0.73333649323292027</v>
      </c>
      <c r="J120" s="260">
        <v>0.67667959105954334</v>
      </c>
      <c r="K120" s="260">
        <v>0.62046205032580015</v>
      </c>
      <c r="L120" s="260">
        <v>0.55685061926142865</v>
      </c>
      <c r="M120" s="260">
        <v>0.51084553419289946</v>
      </c>
      <c r="N120" s="260">
        <v>0.54474666226626922</v>
      </c>
      <c r="O120" s="260">
        <v>0.54061444326570862</v>
      </c>
      <c r="P120" s="260">
        <v>0.46489085370761912</v>
      </c>
      <c r="Q120" s="260">
        <v>0.46711305125490071</v>
      </c>
      <c r="R120" s="260">
        <v>0.46623050180581938</v>
      </c>
      <c r="S120" s="260">
        <v>0.43518069345334892</v>
      </c>
      <c r="T120" s="260">
        <v>0.44384940851947918</v>
      </c>
      <c r="U120" s="260">
        <v>0.45486100719704797</v>
      </c>
      <c r="V120" s="260">
        <v>0.42247554940202009</v>
      </c>
      <c r="W120" s="260">
        <v>0.49077769811993432</v>
      </c>
      <c r="X120" s="260">
        <v>0.50202749897562171</v>
      </c>
      <c r="Y120" s="260">
        <v>0.44727808113068868</v>
      </c>
      <c r="DA120" s="68" t="s">
        <v>897</v>
      </c>
    </row>
    <row r="121" spans="1:105" ht="12" customHeight="1" x14ac:dyDescent="0.25">
      <c r="A121" s="37" t="s">
        <v>159</v>
      </c>
      <c r="B121" s="226">
        <v>8.798679381304135E-2</v>
      </c>
      <c r="C121" s="226">
        <v>6.9970534751204409E-3</v>
      </c>
      <c r="D121" s="226">
        <v>7.2640926930202798E-3</v>
      </c>
      <c r="E121" s="226">
        <v>7.3649541863927406E-3</v>
      </c>
      <c r="F121" s="226">
        <v>7.1296623614600834E-3</v>
      </c>
      <c r="G121" s="226">
        <v>2.9104106448360579E-2</v>
      </c>
      <c r="H121" s="226">
        <v>3.5939732804536731E-2</v>
      </c>
      <c r="I121" s="226">
        <v>2.8396475248274031E-2</v>
      </c>
      <c r="J121" s="226">
        <v>2.1093655387787218E-2</v>
      </c>
      <c r="K121" s="226">
        <v>0</v>
      </c>
      <c r="L121" s="226">
        <v>6.0301092414224884E-3</v>
      </c>
      <c r="M121" s="226">
        <v>5.8180726448531731E-3</v>
      </c>
      <c r="N121" s="226">
        <v>2.3911944995986419E-2</v>
      </c>
      <c r="O121" s="226">
        <v>2.3241814075540459E-2</v>
      </c>
      <c r="P121" s="226">
        <v>5.4535799699666088E-3</v>
      </c>
      <c r="Q121" s="226">
        <v>5.2700037217350429E-3</v>
      </c>
      <c r="R121" s="226">
        <v>5.1279318233201426E-3</v>
      </c>
      <c r="S121" s="226">
        <v>4.9730393327017148E-4</v>
      </c>
      <c r="T121" s="226">
        <v>4.9846121780238253E-4</v>
      </c>
      <c r="U121" s="226">
        <v>2.2855099745716149E-2</v>
      </c>
      <c r="V121" s="226">
        <v>2.1482284401856792E-2</v>
      </c>
      <c r="W121" s="226">
        <v>2.3854860583594761E-2</v>
      </c>
      <c r="X121" s="226">
        <v>2.6040110708284249E-2</v>
      </c>
      <c r="Y121" s="226">
        <v>2.365507352151909E-2</v>
      </c>
      <c r="DA121" s="69" t="s">
        <v>898</v>
      </c>
    </row>
    <row r="122" spans="1:105" ht="12" customHeight="1" x14ac:dyDescent="0.25">
      <c r="A122" s="37" t="s">
        <v>35</v>
      </c>
      <c r="B122" s="226">
        <v>0.54008698455209903</v>
      </c>
      <c r="C122" s="226">
        <v>0.50128073097648962</v>
      </c>
      <c r="D122" s="226">
        <v>0.52529327316701913</v>
      </c>
      <c r="E122" s="226">
        <v>0.64544971856633526</v>
      </c>
      <c r="F122" s="226">
        <v>0.73717772209918608</v>
      </c>
      <c r="G122" s="226">
        <v>0.73869057488804835</v>
      </c>
      <c r="H122" s="226">
        <v>0.71625601489227186</v>
      </c>
      <c r="I122" s="226">
        <v>0.70494001798464623</v>
      </c>
      <c r="J122" s="226">
        <v>0.65558593567175616</v>
      </c>
      <c r="K122" s="226">
        <v>0.62046205032580015</v>
      </c>
      <c r="L122" s="226">
        <v>0.5508205100200062</v>
      </c>
      <c r="M122" s="226">
        <v>0.50502746154804634</v>
      </c>
      <c r="N122" s="226">
        <v>0.52083471727028285</v>
      </c>
      <c r="O122" s="226">
        <v>0.51737262919016813</v>
      </c>
      <c r="P122" s="226">
        <v>0.45943727373765247</v>
      </c>
      <c r="Q122" s="226">
        <v>0.46184304753316568</v>
      </c>
      <c r="R122" s="226">
        <v>0.46110256998249921</v>
      </c>
      <c r="S122" s="226">
        <v>0.43468338952007868</v>
      </c>
      <c r="T122" s="226">
        <v>0.44335094730167679</v>
      </c>
      <c r="U122" s="226">
        <v>0.43200590745133183</v>
      </c>
      <c r="V122" s="226">
        <v>0.40099326500016341</v>
      </c>
      <c r="W122" s="226">
        <v>0.46692283753633962</v>
      </c>
      <c r="X122" s="226">
        <v>0.47598738826733739</v>
      </c>
      <c r="Y122" s="226">
        <v>0.4236230076091696</v>
      </c>
      <c r="DA122" s="69" t="s">
        <v>899</v>
      </c>
    </row>
    <row r="123" spans="1:105" ht="12" customHeight="1" x14ac:dyDescent="0.25">
      <c r="A123" s="37" t="s">
        <v>96</v>
      </c>
      <c r="B123" s="226">
        <v>0</v>
      </c>
      <c r="C123" s="226">
        <v>0</v>
      </c>
      <c r="D123" s="226">
        <v>0</v>
      </c>
      <c r="E123" s="226">
        <v>0</v>
      </c>
      <c r="F123" s="226">
        <v>0</v>
      </c>
      <c r="G123" s="226">
        <v>0</v>
      </c>
      <c r="H123" s="226">
        <v>0</v>
      </c>
      <c r="I123" s="226">
        <v>0</v>
      </c>
      <c r="J123" s="226">
        <v>0</v>
      </c>
      <c r="K123" s="226">
        <v>0</v>
      </c>
      <c r="L123" s="226">
        <v>0</v>
      </c>
      <c r="M123" s="226">
        <v>0</v>
      </c>
      <c r="N123" s="226">
        <v>0</v>
      </c>
      <c r="O123" s="226">
        <v>0</v>
      </c>
      <c r="P123" s="226">
        <v>0</v>
      </c>
      <c r="Q123" s="226">
        <v>0</v>
      </c>
      <c r="R123" s="226">
        <v>0</v>
      </c>
      <c r="S123" s="226">
        <v>0</v>
      </c>
      <c r="T123" s="226">
        <v>0</v>
      </c>
      <c r="U123" s="226">
        <v>0</v>
      </c>
      <c r="V123" s="226">
        <v>0</v>
      </c>
      <c r="W123" s="226">
        <v>0</v>
      </c>
      <c r="X123" s="226">
        <v>0</v>
      </c>
      <c r="Y123" s="226">
        <v>0</v>
      </c>
      <c r="DA123" s="69" t="s">
        <v>900</v>
      </c>
    </row>
    <row r="124" spans="1:105" ht="12" customHeight="1" x14ac:dyDescent="0.25">
      <c r="A124" s="37" t="s">
        <v>78</v>
      </c>
      <c r="B124" s="226">
        <v>0</v>
      </c>
      <c r="C124" s="226">
        <v>0</v>
      </c>
      <c r="D124" s="226">
        <v>0</v>
      </c>
      <c r="E124" s="226">
        <v>0</v>
      </c>
      <c r="F124" s="226">
        <v>0</v>
      </c>
      <c r="G124" s="226">
        <v>0</v>
      </c>
      <c r="H124" s="226">
        <v>0</v>
      </c>
      <c r="I124" s="226">
        <v>0</v>
      </c>
      <c r="J124" s="226">
        <v>0</v>
      </c>
      <c r="K124" s="226">
        <v>0</v>
      </c>
      <c r="L124" s="226">
        <v>0</v>
      </c>
      <c r="M124" s="226">
        <v>0</v>
      </c>
      <c r="N124" s="226">
        <v>0</v>
      </c>
      <c r="O124" s="226">
        <v>0</v>
      </c>
      <c r="P124" s="226">
        <v>0</v>
      </c>
      <c r="Q124" s="226">
        <v>0</v>
      </c>
      <c r="R124" s="226">
        <v>0</v>
      </c>
      <c r="S124" s="226">
        <v>0</v>
      </c>
      <c r="T124" s="226">
        <v>0</v>
      </c>
      <c r="U124" s="226">
        <v>0</v>
      </c>
      <c r="V124" s="226">
        <v>0</v>
      </c>
      <c r="W124" s="226">
        <v>0</v>
      </c>
      <c r="X124" s="226">
        <v>0</v>
      </c>
      <c r="Y124" s="226">
        <v>0</v>
      </c>
      <c r="DA124" s="69" t="s">
        <v>901</v>
      </c>
    </row>
    <row r="125" spans="1:105" ht="12" customHeight="1" x14ac:dyDescent="0.25">
      <c r="A125" s="37" t="s">
        <v>40</v>
      </c>
      <c r="B125" s="226">
        <v>0</v>
      </c>
      <c r="C125" s="226">
        <v>0</v>
      </c>
      <c r="D125" s="226">
        <v>0</v>
      </c>
      <c r="E125" s="226">
        <v>0</v>
      </c>
      <c r="F125" s="226">
        <v>0</v>
      </c>
      <c r="G125" s="226">
        <v>0</v>
      </c>
      <c r="H125" s="226">
        <v>0</v>
      </c>
      <c r="I125" s="226">
        <v>0</v>
      </c>
      <c r="J125" s="226">
        <v>0</v>
      </c>
      <c r="K125" s="226">
        <v>0</v>
      </c>
      <c r="L125" s="226">
        <v>0</v>
      </c>
      <c r="M125" s="226">
        <v>0</v>
      </c>
      <c r="N125" s="226">
        <v>0</v>
      </c>
      <c r="O125" s="226">
        <v>0</v>
      </c>
      <c r="P125" s="226">
        <v>0</v>
      </c>
      <c r="Q125" s="226">
        <v>0</v>
      </c>
      <c r="R125" s="226">
        <v>0</v>
      </c>
      <c r="S125" s="226">
        <v>0</v>
      </c>
      <c r="T125" s="226">
        <v>0</v>
      </c>
      <c r="U125" s="226">
        <v>0</v>
      </c>
      <c r="V125" s="226">
        <v>0</v>
      </c>
      <c r="W125" s="226">
        <v>0</v>
      </c>
      <c r="X125" s="226">
        <v>0</v>
      </c>
      <c r="Y125" s="226">
        <v>0</v>
      </c>
      <c r="DA125" s="69" t="s">
        <v>902</v>
      </c>
    </row>
    <row r="126" spans="1:105" ht="12" customHeight="1" x14ac:dyDescent="0.25">
      <c r="A126" s="57" t="s">
        <v>602</v>
      </c>
      <c r="B126" s="294">
        <v>196.56224346284881</v>
      </c>
      <c r="C126" s="294">
        <v>184.50251278654</v>
      </c>
      <c r="D126" s="294">
        <v>197.2088395695603</v>
      </c>
      <c r="E126" s="294">
        <v>210.19392821994259</v>
      </c>
      <c r="F126" s="294">
        <v>228.96962841850541</v>
      </c>
      <c r="G126" s="294">
        <v>227.81778946335541</v>
      </c>
      <c r="H126" s="294">
        <v>222.3882416962247</v>
      </c>
      <c r="I126" s="294">
        <v>218.2837339743626</v>
      </c>
      <c r="J126" s="294">
        <v>226.8099224819743</v>
      </c>
      <c r="K126" s="294">
        <v>184.73357205993531</v>
      </c>
      <c r="L126" s="294">
        <v>131.9839386438681</v>
      </c>
      <c r="M126" s="294">
        <v>112.86773170391091</v>
      </c>
      <c r="N126" s="294">
        <v>131.38724130268071</v>
      </c>
      <c r="O126" s="294">
        <v>124.8033203392101</v>
      </c>
      <c r="P126" s="294">
        <v>110.6236706749784</v>
      </c>
      <c r="Q126" s="294">
        <v>114.7206882258602</v>
      </c>
      <c r="R126" s="294">
        <v>118.92354262359039</v>
      </c>
      <c r="S126" s="294">
        <v>112.01199386194411</v>
      </c>
      <c r="T126" s="294">
        <v>112.0019579365071</v>
      </c>
      <c r="U126" s="294">
        <v>116.2301536891968</v>
      </c>
      <c r="V126" s="294">
        <v>108.9876818190676</v>
      </c>
      <c r="W126" s="294">
        <v>116.1482960099632</v>
      </c>
      <c r="X126" s="294">
        <v>111.7802389532152</v>
      </c>
      <c r="Y126" s="294">
        <v>99.766210947821051</v>
      </c>
      <c r="DA126" s="70" t="s">
        <v>903</v>
      </c>
    </row>
    <row r="127" spans="1:105" ht="12" customHeight="1" x14ac:dyDescent="0.25">
      <c r="A127" s="60" t="s">
        <v>604</v>
      </c>
      <c r="B127" s="262">
        <v>196.56224346284881</v>
      </c>
      <c r="C127" s="262">
        <v>184.50251278654</v>
      </c>
      <c r="D127" s="262">
        <v>197.2088395695603</v>
      </c>
      <c r="E127" s="262">
        <v>210.19392821994259</v>
      </c>
      <c r="F127" s="262">
        <v>228.96962841850541</v>
      </c>
      <c r="G127" s="262">
        <v>227.81778946335541</v>
      </c>
      <c r="H127" s="262">
        <v>222.3882416962247</v>
      </c>
      <c r="I127" s="262">
        <v>218.2837339743626</v>
      </c>
      <c r="J127" s="262">
        <v>226.8099224819743</v>
      </c>
      <c r="K127" s="262">
        <v>184.73357205993531</v>
      </c>
      <c r="L127" s="262">
        <v>131.9839386438681</v>
      </c>
      <c r="M127" s="262">
        <v>112.86773170391091</v>
      </c>
      <c r="N127" s="262">
        <v>131.38724130268071</v>
      </c>
      <c r="O127" s="262">
        <v>124.8033203392101</v>
      </c>
      <c r="P127" s="262">
        <v>110.6236706749784</v>
      </c>
      <c r="Q127" s="262">
        <v>114.7206882258602</v>
      </c>
      <c r="R127" s="262">
        <v>118.92354262359039</v>
      </c>
      <c r="S127" s="262">
        <v>112.01199386194411</v>
      </c>
      <c r="T127" s="262">
        <v>112.0019579365071</v>
      </c>
      <c r="U127" s="262">
        <v>116.2301536891968</v>
      </c>
      <c r="V127" s="262">
        <v>108.9876818190676</v>
      </c>
      <c r="W127" s="262">
        <v>116.1482960099632</v>
      </c>
      <c r="X127" s="262">
        <v>111.7802389532152</v>
      </c>
      <c r="Y127" s="262">
        <v>99.766210947821051</v>
      </c>
      <c r="DA127" s="72" t="s">
        <v>904</v>
      </c>
    </row>
    <row r="128" spans="1:105" ht="12" customHeight="1" x14ac:dyDescent="0.25">
      <c r="A128" s="59" t="s">
        <v>28</v>
      </c>
      <c r="B128" s="230">
        <v>62.265157915930217</v>
      </c>
      <c r="C128" s="230">
        <v>60.526798518992933</v>
      </c>
      <c r="D128" s="230">
        <v>50.849825783444501</v>
      </c>
      <c r="E128" s="230">
        <v>48.89861628983514</v>
      </c>
      <c r="F128" s="230">
        <v>52.702273348538391</v>
      </c>
      <c r="G128" s="230">
        <v>45.822912037338462</v>
      </c>
      <c r="H128" s="230">
        <v>47.799277009537228</v>
      </c>
      <c r="I128" s="230">
        <v>51.393255051519247</v>
      </c>
      <c r="J128" s="230">
        <v>92.56337413261798</v>
      </c>
      <c r="K128" s="230">
        <v>68.339374810328906</v>
      </c>
      <c r="L128" s="230">
        <v>11.33713974114408</v>
      </c>
      <c r="M128" s="230">
        <v>0</v>
      </c>
      <c r="N128" s="230">
        <v>7.6459787903270477</v>
      </c>
      <c r="O128" s="230">
        <v>0</v>
      </c>
      <c r="P128" s="230">
        <v>0</v>
      </c>
      <c r="Q128" s="230">
        <v>0</v>
      </c>
      <c r="R128" s="230">
        <v>0</v>
      </c>
      <c r="S128" s="230">
        <v>0</v>
      </c>
      <c r="T128" s="230">
        <v>0</v>
      </c>
      <c r="U128" s="230">
        <v>0</v>
      </c>
      <c r="V128" s="230">
        <v>0</v>
      </c>
      <c r="W128" s="230">
        <v>0</v>
      </c>
      <c r="X128" s="230">
        <v>0</v>
      </c>
      <c r="Y128" s="230">
        <v>0</v>
      </c>
      <c r="DA128" s="71" t="s">
        <v>905</v>
      </c>
    </row>
    <row r="129" spans="1:105" ht="12" customHeight="1" x14ac:dyDescent="0.25">
      <c r="A129" s="59" t="s">
        <v>31</v>
      </c>
      <c r="B129" s="230">
        <v>0</v>
      </c>
      <c r="C129" s="230">
        <v>0</v>
      </c>
      <c r="D129" s="230">
        <v>0</v>
      </c>
      <c r="E129" s="230">
        <v>0</v>
      </c>
      <c r="F129" s="230">
        <v>0</v>
      </c>
      <c r="G129" s="230">
        <v>0</v>
      </c>
      <c r="H129" s="230">
        <v>0</v>
      </c>
      <c r="I129" s="230">
        <v>0</v>
      </c>
      <c r="J129" s="230">
        <v>0</v>
      </c>
      <c r="K129" s="230">
        <v>0</v>
      </c>
      <c r="L129" s="230">
        <v>0</v>
      </c>
      <c r="M129" s="230">
        <v>0</v>
      </c>
      <c r="N129" s="230">
        <v>0</v>
      </c>
      <c r="O129" s="230">
        <v>0</v>
      </c>
      <c r="P129" s="230">
        <v>0</v>
      </c>
      <c r="Q129" s="230">
        <v>0</v>
      </c>
      <c r="R129" s="230">
        <v>0</v>
      </c>
      <c r="S129" s="230">
        <v>0</v>
      </c>
      <c r="T129" s="230">
        <v>0</v>
      </c>
      <c r="U129" s="230">
        <v>0</v>
      </c>
      <c r="V129" s="230">
        <v>0</v>
      </c>
      <c r="W129" s="230">
        <v>0</v>
      </c>
      <c r="X129" s="230">
        <v>0</v>
      </c>
      <c r="Y129" s="230">
        <v>0</v>
      </c>
      <c r="DA129" s="71" t="s">
        <v>906</v>
      </c>
    </row>
    <row r="130" spans="1:105" ht="12" customHeight="1" x14ac:dyDescent="0.25">
      <c r="A130" s="59" t="s">
        <v>159</v>
      </c>
      <c r="B130" s="230">
        <v>16.81324096476769</v>
      </c>
      <c r="C130" s="230">
        <v>1.277623086605703</v>
      </c>
      <c r="D130" s="230">
        <v>1.290280435502013</v>
      </c>
      <c r="E130" s="230">
        <v>1.370775597089813</v>
      </c>
      <c r="F130" s="230">
        <v>1.3334821558542651</v>
      </c>
      <c r="G130" s="230">
        <v>5.4575518887399896</v>
      </c>
      <c r="H130" s="230">
        <v>6.8190905842740124</v>
      </c>
      <c r="I130" s="230">
        <v>5.4142834668655224</v>
      </c>
      <c r="J130" s="230">
        <v>3.9140290624922489</v>
      </c>
      <c r="K130" s="230">
        <v>0</v>
      </c>
      <c r="L130" s="230">
        <v>1.30647852735853</v>
      </c>
      <c r="M130" s="230">
        <v>1.2854622745222759</v>
      </c>
      <c r="N130" s="230">
        <v>5.2429085648163252</v>
      </c>
      <c r="O130" s="230">
        <v>5.2424353764561493</v>
      </c>
      <c r="P130" s="230">
        <v>1.2813489184884601</v>
      </c>
      <c r="Q130" s="230">
        <v>1.278587584721925</v>
      </c>
      <c r="R130" s="230">
        <v>1.2925154557934939</v>
      </c>
      <c r="S130" s="230">
        <v>0.12658638433250211</v>
      </c>
      <c r="T130" s="230">
        <v>0.12532433534553061</v>
      </c>
      <c r="U130" s="230">
        <v>5.8263075376622862</v>
      </c>
      <c r="V130" s="230">
        <v>5.5276473123038947</v>
      </c>
      <c r="W130" s="230">
        <v>5.6319999652969708</v>
      </c>
      <c r="X130" s="230">
        <v>5.7835201958282676</v>
      </c>
      <c r="Y130" s="230">
        <v>5.2763083068328021</v>
      </c>
      <c r="DA130" s="71" t="s">
        <v>907</v>
      </c>
    </row>
    <row r="131" spans="1:105" ht="12" customHeight="1" x14ac:dyDescent="0.25">
      <c r="A131" s="59" t="s">
        <v>32</v>
      </c>
      <c r="B131" s="230">
        <v>14.27957699053785</v>
      </c>
      <c r="C131" s="230">
        <v>31.167014986740639</v>
      </c>
      <c r="D131" s="230">
        <v>51.763807063059467</v>
      </c>
      <c r="E131" s="230">
        <v>39.792529946082077</v>
      </c>
      <c r="F131" s="230">
        <v>37.057310424097743</v>
      </c>
      <c r="G131" s="230">
        <v>38.019341852476913</v>
      </c>
      <c r="H131" s="230">
        <v>31.869736122952119</v>
      </c>
      <c r="I131" s="230">
        <v>27.067081256561849</v>
      </c>
      <c r="J131" s="230">
        <v>8.6854003780154532</v>
      </c>
      <c r="K131" s="230">
        <v>0</v>
      </c>
      <c r="L131" s="230">
        <v>0</v>
      </c>
      <c r="M131" s="230">
        <v>0</v>
      </c>
      <c r="N131" s="230">
        <v>4.3006673733837602</v>
      </c>
      <c r="O131" s="230">
        <v>2.862052192592984</v>
      </c>
      <c r="P131" s="230">
        <v>1.394981283066612</v>
      </c>
      <c r="Q131" s="230">
        <v>1.391556116734932</v>
      </c>
      <c r="R131" s="230">
        <v>1.4083044517594141</v>
      </c>
      <c r="S131" s="230">
        <v>1.2387889260348659</v>
      </c>
      <c r="T131" s="230">
        <v>0.40825690305269863</v>
      </c>
      <c r="U131" s="230">
        <v>0.27528390931078522</v>
      </c>
      <c r="V131" s="230">
        <v>0.27969753391683089</v>
      </c>
      <c r="W131" s="230">
        <v>0.27840990881072442</v>
      </c>
      <c r="X131" s="230">
        <v>0.27970764929242431</v>
      </c>
      <c r="Y131" s="230">
        <v>0</v>
      </c>
      <c r="DA131" s="71" t="s">
        <v>908</v>
      </c>
    </row>
    <row r="132" spans="1:105" ht="12" customHeight="1" x14ac:dyDescent="0.25">
      <c r="A132" s="59" t="s">
        <v>35</v>
      </c>
      <c r="B132" s="230">
        <v>103.2042675916131</v>
      </c>
      <c r="C132" s="230">
        <v>91.531076194200679</v>
      </c>
      <c r="D132" s="230">
        <v>93.304926287554338</v>
      </c>
      <c r="E132" s="230">
        <v>120.1320063869355</v>
      </c>
      <c r="F132" s="230">
        <v>137.876562490015</v>
      </c>
      <c r="G132" s="230">
        <v>138.5179836848001</v>
      </c>
      <c r="H132" s="230">
        <v>135.90013797946139</v>
      </c>
      <c r="I132" s="230">
        <v>134.409114199416</v>
      </c>
      <c r="J132" s="230">
        <v>121.6471189088486</v>
      </c>
      <c r="K132" s="230">
        <v>116.39419724960641</v>
      </c>
      <c r="L132" s="230">
        <v>119.34032037536549</v>
      </c>
      <c r="M132" s="230">
        <v>111.5822694293887</v>
      </c>
      <c r="N132" s="230">
        <v>114.19768657415359</v>
      </c>
      <c r="O132" s="230">
        <v>116.698832770161</v>
      </c>
      <c r="P132" s="230">
        <v>107.9473404734234</v>
      </c>
      <c r="Q132" s="230">
        <v>112.05054452440331</v>
      </c>
      <c r="R132" s="230">
        <v>116.2227227160375</v>
      </c>
      <c r="S132" s="230">
        <v>110.64661855157669</v>
      </c>
      <c r="T132" s="230">
        <v>111.4683766981088</v>
      </c>
      <c r="U132" s="230">
        <v>110.12856224222369</v>
      </c>
      <c r="V132" s="230">
        <v>103.1803369728469</v>
      </c>
      <c r="W132" s="230">
        <v>110.2378861358555</v>
      </c>
      <c r="X132" s="230">
        <v>105.7170111080945</v>
      </c>
      <c r="Y132" s="230">
        <v>94.489902640988248</v>
      </c>
      <c r="DA132" s="71" t="s">
        <v>909</v>
      </c>
    </row>
    <row r="133" spans="1:105" ht="12" customHeight="1" x14ac:dyDescent="0.25">
      <c r="A133" s="60" t="s">
        <v>611</v>
      </c>
      <c r="B133" s="262">
        <v>0</v>
      </c>
      <c r="C133" s="262">
        <v>0</v>
      </c>
      <c r="D133" s="262">
        <v>0</v>
      </c>
      <c r="E133" s="262">
        <v>0</v>
      </c>
      <c r="F133" s="262">
        <v>0</v>
      </c>
      <c r="G133" s="262">
        <v>0</v>
      </c>
      <c r="H133" s="262">
        <v>0</v>
      </c>
      <c r="I133" s="262">
        <v>0</v>
      </c>
      <c r="J133" s="262">
        <v>0</v>
      </c>
      <c r="K133" s="262">
        <v>0</v>
      </c>
      <c r="L133" s="262">
        <v>0</v>
      </c>
      <c r="M133" s="262">
        <v>0</v>
      </c>
      <c r="N133" s="262">
        <v>0</v>
      </c>
      <c r="O133" s="262">
        <v>0</v>
      </c>
      <c r="P133" s="262">
        <v>0</v>
      </c>
      <c r="Q133" s="262">
        <v>0</v>
      </c>
      <c r="R133" s="262">
        <v>0</v>
      </c>
      <c r="S133" s="262">
        <v>0</v>
      </c>
      <c r="T133" s="262">
        <v>0</v>
      </c>
      <c r="U133" s="262">
        <v>0</v>
      </c>
      <c r="V133" s="262">
        <v>0</v>
      </c>
      <c r="W133" s="262">
        <v>0</v>
      </c>
      <c r="X133" s="262">
        <v>0</v>
      </c>
      <c r="Y133" s="262">
        <v>0</v>
      </c>
      <c r="DA133" s="72" t="s">
        <v>910</v>
      </c>
    </row>
    <row r="134" spans="1:105" ht="12" customHeight="1" x14ac:dyDescent="0.25">
      <c r="A134" s="57" t="s">
        <v>613</v>
      </c>
      <c r="B134" s="294">
        <v>74.596272220464385</v>
      </c>
      <c r="C134" s="294">
        <v>69.049673615952202</v>
      </c>
      <c r="D134" s="294">
        <v>80.187918313846268</v>
      </c>
      <c r="E134" s="294">
        <v>87.561419153254803</v>
      </c>
      <c r="F134" s="294">
        <v>95.971168288314445</v>
      </c>
      <c r="G134" s="294">
        <v>98.448079594889904</v>
      </c>
      <c r="H134" s="294">
        <v>94.601505056258361</v>
      </c>
      <c r="I134" s="294">
        <v>90.836686534963889</v>
      </c>
      <c r="J134" s="294">
        <v>77.724992279346225</v>
      </c>
      <c r="K134" s="294">
        <v>67.940112968305144</v>
      </c>
      <c r="L134" s="294">
        <v>62.821973710363643</v>
      </c>
      <c r="M134" s="294">
        <v>57.835096214279289</v>
      </c>
      <c r="N134" s="294">
        <v>64.106082985823747</v>
      </c>
      <c r="O134" s="294">
        <v>63.951068482663828</v>
      </c>
      <c r="P134" s="294">
        <v>56.68520613002125</v>
      </c>
      <c r="Q134" s="294">
        <v>58.784578560650367</v>
      </c>
      <c r="R134" s="294">
        <v>60.938183358033847</v>
      </c>
      <c r="S134" s="294">
        <v>57.396603478780882</v>
      </c>
      <c r="T134" s="294">
        <v>57.391460922051039</v>
      </c>
      <c r="U134" s="294">
        <v>59.558051004778328</v>
      </c>
      <c r="V134" s="294">
        <v>55.846901226939593</v>
      </c>
      <c r="W134" s="294">
        <v>59.516105918411448</v>
      </c>
      <c r="X134" s="294">
        <v>57.277848833479489</v>
      </c>
      <c r="Y134" s="294">
        <v>51.121683070923098</v>
      </c>
      <c r="DA134" s="70" t="s">
        <v>911</v>
      </c>
    </row>
    <row r="135" spans="1:105" ht="12" customHeight="1" x14ac:dyDescent="0.25">
      <c r="A135" s="60" t="s">
        <v>615</v>
      </c>
      <c r="B135" s="262">
        <v>74.596272220464385</v>
      </c>
      <c r="C135" s="262">
        <v>69.049673615952202</v>
      </c>
      <c r="D135" s="262">
        <v>80.187918313846268</v>
      </c>
      <c r="E135" s="262">
        <v>87.561419153254803</v>
      </c>
      <c r="F135" s="262">
        <v>95.971168288314445</v>
      </c>
      <c r="G135" s="262">
        <v>98.448079594889904</v>
      </c>
      <c r="H135" s="262">
        <v>94.601505056258361</v>
      </c>
      <c r="I135" s="262">
        <v>90.836686534963889</v>
      </c>
      <c r="J135" s="262">
        <v>77.724992279346225</v>
      </c>
      <c r="K135" s="262">
        <v>67.940112968305144</v>
      </c>
      <c r="L135" s="262">
        <v>62.821973710363643</v>
      </c>
      <c r="M135" s="262">
        <v>57.835096214279289</v>
      </c>
      <c r="N135" s="262">
        <v>64.106082985823747</v>
      </c>
      <c r="O135" s="262">
        <v>63.951068482663828</v>
      </c>
      <c r="P135" s="262">
        <v>56.68520613002125</v>
      </c>
      <c r="Q135" s="262">
        <v>58.784578560650367</v>
      </c>
      <c r="R135" s="262">
        <v>60.938183358033847</v>
      </c>
      <c r="S135" s="262">
        <v>57.396603478780882</v>
      </c>
      <c r="T135" s="262">
        <v>57.391460922051039</v>
      </c>
      <c r="U135" s="262">
        <v>59.558051004778328</v>
      </c>
      <c r="V135" s="262">
        <v>55.846901226939593</v>
      </c>
      <c r="W135" s="262">
        <v>59.516105918411448</v>
      </c>
      <c r="X135" s="262">
        <v>57.277848833479489</v>
      </c>
      <c r="Y135" s="262">
        <v>51.121683070923098</v>
      </c>
      <c r="DA135" s="72" t="s">
        <v>912</v>
      </c>
    </row>
    <row r="136" spans="1:105" ht="12" customHeight="1" x14ac:dyDescent="0.25">
      <c r="A136" s="59" t="s">
        <v>31</v>
      </c>
      <c r="B136" s="297">
        <v>0</v>
      </c>
      <c r="C136" s="297">
        <v>0</v>
      </c>
      <c r="D136" s="297">
        <v>0</v>
      </c>
      <c r="E136" s="297">
        <v>0</v>
      </c>
      <c r="F136" s="297">
        <v>0</v>
      </c>
      <c r="G136" s="297">
        <v>0</v>
      </c>
      <c r="H136" s="297">
        <v>0</v>
      </c>
      <c r="I136" s="297">
        <v>0</v>
      </c>
      <c r="J136" s="297">
        <v>0</v>
      </c>
      <c r="K136" s="297">
        <v>0</v>
      </c>
      <c r="L136" s="297">
        <v>0</v>
      </c>
      <c r="M136" s="297">
        <v>0</v>
      </c>
      <c r="N136" s="297">
        <v>0</v>
      </c>
      <c r="O136" s="297">
        <v>0</v>
      </c>
      <c r="P136" s="297">
        <v>0</v>
      </c>
      <c r="Q136" s="297">
        <v>0</v>
      </c>
      <c r="R136" s="297">
        <v>0</v>
      </c>
      <c r="S136" s="297">
        <v>0</v>
      </c>
      <c r="T136" s="297">
        <v>0</v>
      </c>
      <c r="U136" s="297">
        <v>0</v>
      </c>
      <c r="V136" s="297">
        <v>0</v>
      </c>
      <c r="W136" s="297">
        <v>0</v>
      </c>
      <c r="X136" s="297">
        <v>0</v>
      </c>
      <c r="Y136" s="297">
        <v>0</v>
      </c>
      <c r="DA136" s="71" t="s">
        <v>913</v>
      </c>
    </row>
    <row r="137" spans="1:105" ht="12" customHeight="1" x14ac:dyDescent="0.25">
      <c r="A137" s="59" t="s">
        <v>159</v>
      </c>
      <c r="B137" s="297">
        <v>9.3390343864007352</v>
      </c>
      <c r="C137" s="297">
        <v>0.71158660109790828</v>
      </c>
      <c r="D137" s="297">
        <v>0.70692538496596846</v>
      </c>
      <c r="E137" s="297">
        <v>0.74414473170704709</v>
      </c>
      <c r="F137" s="297">
        <v>0.72603256761954416</v>
      </c>
      <c r="G137" s="297">
        <v>2.9522012395888919</v>
      </c>
      <c r="H137" s="297">
        <v>3.694942767688401</v>
      </c>
      <c r="I137" s="297">
        <v>2.946936058098776</v>
      </c>
      <c r="J137" s="297">
        <v>2.266113225285062</v>
      </c>
      <c r="K137" s="297">
        <v>0</v>
      </c>
      <c r="L137" s="297">
        <v>0.68029620715464312</v>
      </c>
      <c r="M137" s="297">
        <v>0.65868989483950102</v>
      </c>
      <c r="N137" s="297">
        <v>2.7161702145203721</v>
      </c>
      <c r="O137" s="297">
        <v>2.6863014771118761</v>
      </c>
      <c r="P137" s="297">
        <v>0.65658215032840028</v>
      </c>
      <c r="Q137" s="297">
        <v>0.65516720203754386</v>
      </c>
      <c r="R137" s="297">
        <v>0.66230404931287878</v>
      </c>
      <c r="S137" s="297">
        <v>6.4864736862912595E-2</v>
      </c>
      <c r="T137" s="297">
        <v>6.421804428314043E-2</v>
      </c>
      <c r="U137" s="297">
        <v>2.985486214063811</v>
      </c>
      <c r="V137" s="297">
        <v>2.8324482942950882</v>
      </c>
      <c r="W137" s="297">
        <v>2.8859201381512398</v>
      </c>
      <c r="X137" s="297">
        <v>2.9635613468376709</v>
      </c>
      <c r="Y137" s="297">
        <v>2.703658467970278</v>
      </c>
      <c r="DA137" s="71" t="s">
        <v>914</v>
      </c>
    </row>
    <row r="138" spans="1:105" ht="12" customHeight="1" x14ac:dyDescent="0.25">
      <c r="A138" s="59" t="s">
        <v>32</v>
      </c>
      <c r="B138" s="297">
        <v>7.9316926949028783</v>
      </c>
      <c r="C138" s="297">
        <v>17.358820839488221</v>
      </c>
      <c r="D138" s="297">
        <v>28.36061698565555</v>
      </c>
      <c r="E138" s="297">
        <v>21.601932207968641</v>
      </c>
      <c r="F138" s="297">
        <v>20.17635865479296</v>
      </c>
      <c r="G138" s="297">
        <v>20.566134859260099</v>
      </c>
      <c r="H138" s="297">
        <v>17.26870314161938</v>
      </c>
      <c r="I138" s="297">
        <v>14.732320210162509</v>
      </c>
      <c r="J138" s="297">
        <v>5.0286036075021254</v>
      </c>
      <c r="K138" s="297">
        <v>0</v>
      </c>
      <c r="L138" s="297">
        <v>0</v>
      </c>
      <c r="M138" s="297">
        <v>0</v>
      </c>
      <c r="N138" s="297">
        <v>2.2280275304693902</v>
      </c>
      <c r="O138" s="297">
        <v>1.466557903042971</v>
      </c>
      <c r="P138" s="297">
        <v>0.71480905574432396</v>
      </c>
      <c r="Q138" s="297">
        <v>0.71305394982209047</v>
      </c>
      <c r="R138" s="297">
        <v>0.72163604457093267</v>
      </c>
      <c r="S138" s="297">
        <v>0.63477378028965592</v>
      </c>
      <c r="T138" s="297">
        <v>0.20919687949552679</v>
      </c>
      <c r="U138" s="297">
        <v>0.14105954944676649</v>
      </c>
      <c r="V138" s="297">
        <v>0.14332115601837719</v>
      </c>
      <c r="W138" s="297">
        <v>0.14266135785662309</v>
      </c>
      <c r="X138" s="297">
        <v>0.14332633928654301</v>
      </c>
      <c r="Y138" s="297">
        <v>0</v>
      </c>
      <c r="DA138" s="71" t="s">
        <v>915</v>
      </c>
    </row>
    <row r="139" spans="1:105" ht="12" customHeight="1" x14ac:dyDescent="0.25">
      <c r="A139" s="59" t="s">
        <v>35</v>
      </c>
      <c r="B139" s="297">
        <v>57.325545139160781</v>
      </c>
      <c r="C139" s="297">
        <v>50.979266175366078</v>
      </c>
      <c r="D139" s="297">
        <v>51.120375943224751</v>
      </c>
      <c r="E139" s="297">
        <v>65.21534221357912</v>
      </c>
      <c r="F139" s="297">
        <v>75.068777065901941</v>
      </c>
      <c r="G139" s="297">
        <v>74.929743496040913</v>
      </c>
      <c r="H139" s="297">
        <v>73.637859146950589</v>
      </c>
      <c r="I139" s="297">
        <v>73.157430266702605</v>
      </c>
      <c r="J139" s="297">
        <v>70.430275446559037</v>
      </c>
      <c r="K139" s="297">
        <v>67.940112968305144</v>
      </c>
      <c r="L139" s="297">
        <v>62.141677503209003</v>
      </c>
      <c r="M139" s="297">
        <v>57.176406319439792</v>
      </c>
      <c r="N139" s="297">
        <v>59.161885240833982</v>
      </c>
      <c r="O139" s="297">
        <v>59.798209102508977</v>
      </c>
      <c r="P139" s="297">
        <v>55.313814923948527</v>
      </c>
      <c r="Q139" s="297">
        <v>57.416357408790738</v>
      </c>
      <c r="R139" s="297">
        <v>59.554243264150038</v>
      </c>
      <c r="S139" s="297">
        <v>56.696964961628296</v>
      </c>
      <c r="T139" s="297">
        <v>57.118045998272372</v>
      </c>
      <c r="U139" s="297">
        <v>56.43150524126775</v>
      </c>
      <c r="V139" s="297">
        <v>52.871131776626129</v>
      </c>
      <c r="W139" s="297">
        <v>56.487524422403588</v>
      </c>
      <c r="X139" s="297">
        <v>54.170961147355271</v>
      </c>
      <c r="Y139" s="297">
        <v>48.418024602952819</v>
      </c>
      <c r="DA139" s="71" t="s">
        <v>916</v>
      </c>
    </row>
    <row r="140" spans="1:105" ht="12" customHeight="1" x14ac:dyDescent="0.25">
      <c r="A140" s="60" t="s">
        <v>621</v>
      </c>
      <c r="B140" s="262">
        <v>0</v>
      </c>
      <c r="C140" s="262">
        <v>0</v>
      </c>
      <c r="D140" s="262">
        <v>0</v>
      </c>
      <c r="E140" s="262">
        <v>0</v>
      </c>
      <c r="F140" s="262">
        <v>0</v>
      </c>
      <c r="G140" s="262">
        <v>0</v>
      </c>
      <c r="H140" s="262">
        <v>0</v>
      </c>
      <c r="I140" s="262">
        <v>0</v>
      </c>
      <c r="J140" s="262">
        <v>0</v>
      </c>
      <c r="K140" s="262">
        <v>0</v>
      </c>
      <c r="L140" s="262">
        <v>0</v>
      </c>
      <c r="M140" s="262">
        <v>0</v>
      </c>
      <c r="N140" s="262">
        <v>0</v>
      </c>
      <c r="O140" s="262">
        <v>0</v>
      </c>
      <c r="P140" s="262">
        <v>0</v>
      </c>
      <c r="Q140" s="262">
        <v>0</v>
      </c>
      <c r="R140" s="262">
        <v>0</v>
      </c>
      <c r="S140" s="262">
        <v>0</v>
      </c>
      <c r="T140" s="262">
        <v>0</v>
      </c>
      <c r="U140" s="262">
        <v>0</v>
      </c>
      <c r="V140" s="262">
        <v>0</v>
      </c>
      <c r="W140" s="262">
        <v>0</v>
      </c>
      <c r="X140" s="262">
        <v>0</v>
      </c>
      <c r="Y140" s="262">
        <v>0</v>
      </c>
      <c r="DA140" s="72" t="s">
        <v>917</v>
      </c>
    </row>
    <row r="141" spans="1:105" ht="12" customHeight="1" x14ac:dyDescent="0.25">
      <c r="A141" s="57" t="s">
        <v>623</v>
      </c>
      <c r="B141" s="261">
        <f t="shared" ref="B141:Y141" si="4">B142+B146+B157</f>
        <v>152.516353976895</v>
      </c>
      <c r="C141" s="261">
        <f t="shared" si="4"/>
        <v>141.91324261103705</v>
      </c>
      <c r="D141" s="261">
        <f t="shared" si="4"/>
        <v>146.574713748969</v>
      </c>
      <c r="E141" s="261">
        <f t="shared" si="4"/>
        <v>193.5313675519397</v>
      </c>
      <c r="F141" s="261">
        <f t="shared" si="4"/>
        <v>168.87062758626757</v>
      </c>
      <c r="G141" s="261">
        <f t="shared" si="4"/>
        <v>173.80627893829677</v>
      </c>
      <c r="H141" s="261">
        <f t="shared" si="4"/>
        <v>180.42311929856595</v>
      </c>
      <c r="I141" s="261">
        <f t="shared" si="4"/>
        <v>177.87381531651138</v>
      </c>
      <c r="J141" s="261">
        <f t="shared" si="4"/>
        <v>161.53963860451765</v>
      </c>
      <c r="K141" s="261">
        <f t="shared" si="4"/>
        <v>113.18068032068132</v>
      </c>
      <c r="L141" s="261">
        <f t="shared" si="4"/>
        <v>126.25227986806658</v>
      </c>
      <c r="M141" s="261">
        <f t="shared" si="4"/>
        <v>117.38332894850848</v>
      </c>
      <c r="N141" s="261">
        <f t="shared" si="4"/>
        <v>124.8912141304865</v>
      </c>
      <c r="O141" s="261">
        <f t="shared" si="4"/>
        <v>122.03574857695546</v>
      </c>
      <c r="P141" s="261">
        <f t="shared" si="4"/>
        <v>115.84423710236067</v>
      </c>
      <c r="Q141" s="261">
        <f t="shared" si="4"/>
        <v>108.91002324458964</v>
      </c>
      <c r="R141" s="261">
        <f t="shared" si="4"/>
        <v>109.76280291864551</v>
      </c>
      <c r="S141" s="261">
        <f t="shared" si="4"/>
        <v>109.09779252645093</v>
      </c>
      <c r="T141" s="261">
        <f t="shared" si="4"/>
        <v>112.09364182919813</v>
      </c>
      <c r="U141" s="261">
        <f t="shared" si="4"/>
        <v>113.36324562945154</v>
      </c>
      <c r="V141" s="261">
        <f t="shared" si="4"/>
        <v>106.08387703634492</v>
      </c>
      <c r="W141" s="261">
        <f t="shared" si="4"/>
        <v>114.17453588227228</v>
      </c>
      <c r="X141" s="261">
        <f t="shared" si="4"/>
        <v>108.76177619956007</v>
      </c>
      <c r="Y141" s="261">
        <f t="shared" si="4"/>
        <v>102.97402204697519</v>
      </c>
      <c r="DA141" s="70"/>
    </row>
    <row r="142" spans="1:105" ht="12" customHeight="1" x14ac:dyDescent="0.25">
      <c r="A142" s="60" t="s">
        <v>624</v>
      </c>
      <c r="B142" s="262">
        <v>32.088138656994907</v>
      </c>
      <c r="C142" s="262">
        <v>25.967790067923438</v>
      </c>
      <c r="D142" s="262">
        <v>27.20822805722371</v>
      </c>
      <c r="E142" s="262">
        <v>33.352145015727899</v>
      </c>
      <c r="F142" s="262">
        <v>38.026485707087467</v>
      </c>
      <c r="G142" s="262">
        <v>39.22644606968889</v>
      </c>
      <c r="H142" s="262">
        <v>38.429500292344628</v>
      </c>
      <c r="I142" s="262">
        <v>37.46598550626328</v>
      </c>
      <c r="J142" s="262">
        <v>34.571397966647552</v>
      </c>
      <c r="K142" s="262">
        <v>31.699257297576541</v>
      </c>
      <c r="L142" s="262">
        <v>29.311254008591678</v>
      </c>
      <c r="M142" s="262">
        <v>26.984494367588159</v>
      </c>
      <c r="N142" s="262">
        <v>29.15620645304293</v>
      </c>
      <c r="O142" s="262">
        <v>29.343145106279369</v>
      </c>
      <c r="P142" s="262">
        <v>26.199210549678881</v>
      </c>
      <c r="Q142" s="262">
        <v>27.18181814520366</v>
      </c>
      <c r="R142" s="262">
        <v>28.187021098757281</v>
      </c>
      <c r="S142" s="262">
        <v>26.558529228053619</v>
      </c>
      <c r="T142" s="262">
        <v>26.70382245669942</v>
      </c>
      <c r="U142" s="262">
        <v>27.739461611016289</v>
      </c>
      <c r="V142" s="262">
        <v>26.00735189093534</v>
      </c>
      <c r="W142" s="262">
        <v>27.71929793648512</v>
      </c>
      <c r="X142" s="262">
        <v>26.6749880798017</v>
      </c>
      <c r="Y142" s="262">
        <v>23.852173838838699</v>
      </c>
      <c r="DA142" s="72" t="s">
        <v>918</v>
      </c>
    </row>
    <row r="143" spans="1:105" ht="12" customHeight="1" x14ac:dyDescent="0.25">
      <c r="A143" s="59" t="s">
        <v>31</v>
      </c>
      <c r="B143" s="230">
        <v>0</v>
      </c>
      <c r="C143" s="230">
        <v>0</v>
      </c>
      <c r="D143" s="230">
        <v>0</v>
      </c>
      <c r="E143" s="230">
        <v>0</v>
      </c>
      <c r="F143" s="230">
        <v>0</v>
      </c>
      <c r="G143" s="230">
        <v>0</v>
      </c>
      <c r="H143" s="230">
        <v>0</v>
      </c>
      <c r="I143" s="230">
        <v>0</v>
      </c>
      <c r="J143" s="230">
        <v>0</v>
      </c>
      <c r="K143" s="230">
        <v>0</v>
      </c>
      <c r="L143" s="230">
        <v>0</v>
      </c>
      <c r="M143" s="230">
        <v>0</v>
      </c>
      <c r="N143" s="230">
        <v>0</v>
      </c>
      <c r="O143" s="230">
        <v>0</v>
      </c>
      <c r="P143" s="230">
        <v>0</v>
      </c>
      <c r="Q143" s="230">
        <v>0</v>
      </c>
      <c r="R143" s="230">
        <v>0</v>
      </c>
      <c r="S143" s="230">
        <v>0</v>
      </c>
      <c r="T143" s="230">
        <v>0</v>
      </c>
      <c r="U143" s="230">
        <v>0</v>
      </c>
      <c r="V143" s="230">
        <v>0</v>
      </c>
      <c r="W143" s="230">
        <v>0</v>
      </c>
      <c r="X143" s="230">
        <v>0</v>
      </c>
      <c r="Y143" s="230">
        <v>0</v>
      </c>
      <c r="DA143" s="71" t="s">
        <v>919</v>
      </c>
    </row>
    <row r="144" spans="1:105" ht="12" customHeight="1" x14ac:dyDescent="0.25">
      <c r="A144" s="59" t="s">
        <v>159</v>
      </c>
      <c r="B144" s="230">
        <v>4.4952241872067216</v>
      </c>
      <c r="C144" s="230">
        <v>0.35747778339751562</v>
      </c>
      <c r="D144" s="230">
        <v>0.37112075297527741</v>
      </c>
      <c r="E144" s="230">
        <v>0.37627374247423639</v>
      </c>
      <c r="F144" s="230">
        <v>0.36425273958672671</v>
      </c>
      <c r="G144" s="230">
        <v>1.486921816150075</v>
      </c>
      <c r="H144" s="230">
        <v>1.8361523267683211</v>
      </c>
      <c r="I144" s="230">
        <v>1.4507691079037639</v>
      </c>
      <c r="J144" s="230">
        <v>1.077669793233565</v>
      </c>
      <c r="K144" s="230">
        <v>0</v>
      </c>
      <c r="L144" s="230">
        <v>0.31741019505252699</v>
      </c>
      <c r="M144" s="230">
        <v>0.30732919837168537</v>
      </c>
      <c r="N144" s="230">
        <v>1.2798272174745471</v>
      </c>
      <c r="O144" s="230">
        <v>1.261505184419494</v>
      </c>
      <c r="P144" s="230">
        <v>0.30733985997609431</v>
      </c>
      <c r="Q144" s="230">
        <v>0.30666726695799112</v>
      </c>
      <c r="R144" s="230">
        <v>0.31002073424426818</v>
      </c>
      <c r="S144" s="230">
        <v>3.0349832255133661E-2</v>
      </c>
      <c r="T144" s="230">
        <v>2.9989495550180139E-2</v>
      </c>
      <c r="U144" s="230">
        <v>1.393806353987151</v>
      </c>
      <c r="V144" s="230">
        <v>1.3224370751183869</v>
      </c>
      <c r="W144" s="230">
        <v>1.3473309612132931</v>
      </c>
      <c r="X144" s="230">
        <v>1.3836286740418759</v>
      </c>
      <c r="Y144" s="230">
        <v>1.2614633929287591</v>
      </c>
      <c r="DA144" s="71" t="s">
        <v>920</v>
      </c>
    </row>
    <row r="145" spans="1:105" ht="12" customHeight="1" x14ac:dyDescent="0.25">
      <c r="A145" s="59" t="s">
        <v>35</v>
      </c>
      <c r="B145" s="230">
        <v>27.592914469788191</v>
      </c>
      <c r="C145" s="230">
        <v>25.610312284525921</v>
      </c>
      <c r="D145" s="230">
        <v>26.83710730424843</v>
      </c>
      <c r="E145" s="230">
        <v>32.975871273253659</v>
      </c>
      <c r="F145" s="230">
        <v>37.662232967500742</v>
      </c>
      <c r="G145" s="230">
        <v>37.739524253538818</v>
      </c>
      <c r="H145" s="230">
        <v>36.593347965576307</v>
      </c>
      <c r="I145" s="230">
        <v>36.015216398359513</v>
      </c>
      <c r="J145" s="230">
        <v>33.493728173413977</v>
      </c>
      <c r="K145" s="230">
        <v>31.699257297576541</v>
      </c>
      <c r="L145" s="230">
        <v>28.993843813539151</v>
      </c>
      <c r="M145" s="230">
        <v>26.677165169216469</v>
      </c>
      <c r="N145" s="230">
        <v>27.876379235568379</v>
      </c>
      <c r="O145" s="230">
        <v>28.081639921859871</v>
      </c>
      <c r="P145" s="230">
        <v>25.891870689702792</v>
      </c>
      <c r="Q145" s="230">
        <v>26.87515087824567</v>
      </c>
      <c r="R145" s="230">
        <v>27.877000364513009</v>
      </c>
      <c r="S145" s="230">
        <v>26.528179395798489</v>
      </c>
      <c r="T145" s="230">
        <v>26.673832961149241</v>
      </c>
      <c r="U145" s="230">
        <v>26.345655257029129</v>
      </c>
      <c r="V145" s="230">
        <v>24.684914815816949</v>
      </c>
      <c r="W145" s="230">
        <v>26.371966975271832</v>
      </c>
      <c r="X145" s="230">
        <v>25.29135940575982</v>
      </c>
      <c r="Y145" s="230">
        <v>22.590710445909931</v>
      </c>
      <c r="DA145" s="71" t="s">
        <v>921</v>
      </c>
    </row>
    <row r="146" spans="1:105" ht="12" customHeight="1" x14ac:dyDescent="0.25">
      <c r="A146" s="60" t="s">
        <v>629</v>
      </c>
      <c r="B146" s="262">
        <v>120.4282153199001</v>
      </c>
      <c r="C146" s="262">
        <v>115.9454525431136</v>
      </c>
      <c r="D146" s="262">
        <v>119.3664856917453</v>
      </c>
      <c r="E146" s="262">
        <v>160.1792225362118</v>
      </c>
      <c r="F146" s="262">
        <v>130.84414187918011</v>
      </c>
      <c r="G146" s="262">
        <v>134.57983286860789</v>
      </c>
      <c r="H146" s="262">
        <v>141.99361900622131</v>
      </c>
      <c r="I146" s="262">
        <v>140.4078298102481</v>
      </c>
      <c r="J146" s="262">
        <v>126.9682406378701</v>
      </c>
      <c r="K146" s="262">
        <v>81.481423023104782</v>
      </c>
      <c r="L146" s="262">
        <v>96.941025859474905</v>
      </c>
      <c r="M146" s="262">
        <v>90.398834580920322</v>
      </c>
      <c r="N146" s="262">
        <v>95.735007677443576</v>
      </c>
      <c r="O146" s="262">
        <v>92.69260347067609</v>
      </c>
      <c r="P146" s="262">
        <v>89.645026552681784</v>
      </c>
      <c r="Q146" s="262">
        <v>81.728205099385974</v>
      </c>
      <c r="R146" s="262">
        <v>81.575781819888221</v>
      </c>
      <c r="S146" s="262">
        <v>82.539263298397316</v>
      </c>
      <c r="T146" s="262">
        <v>85.389819372498707</v>
      </c>
      <c r="U146" s="262">
        <v>85.623784018435245</v>
      </c>
      <c r="V146" s="262">
        <v>80.076525145409576</v>
      </c>
      <c r="W146" s="262">
        <v>86.455237945787161</v>
      </c>
      <c r="X146" s="262">
        <v>82.086788119758381</v>
      </c>
      <c r="Y146" s="262">
        <v>79.121848208136498</v>
      </c>
      <c r="DA146" s="72" t="s">
        <v>922</v>
      </c>
    </row>
    <row r="147" spans="1:105" ht="12" customHeight="1" x14ac:dyDescent="0.25">
      <c r="A147" s="64" t="s">
        <v>28</v>
      </c>
      <c r="B147" s="229">
        <v>38.148129123508269</v>
      </c>
      <c r="C147" s="229">
        <v>38.036376520192668</v>
      </c>
      <c r="D147" s="229">
        <v>30.778361735992661</v>
      </c>
      <c r="E147" s="229">
        <v>23.472754429834289</v>
      </c>
      <c r="F147" s="229">
        <v>28.680299130786349</v>
      </c>
      <c r="G147" s="229">
        <v>22.676328442223831</v>
      </c>
      <c r="H147" s="229">
        <v>23.81354779021413</v>
      </c>
      <c r="I147" s="229">
        <v>26.44673838827293</v>
      </c>
      <c r="J147" s="229">
        <v>51.816995625742408</v>
      </c>
      <c r="K147" s="229">
        <v>30.14281294927974</v>
      </c>
      <c r="L147" s="229">
        <v>7.3443661789906987</v>
      </c>
      <c r="M147" s="229">
        <v>0</v>
      </c>
      <c r="N147" s="229">
        <v>4.9054893697463884</v>
      </c>
      <c r="O147" s="229">
        <v>0</v>
      </c>
      <c r="P147" s="229">
        <v>0</v>
      </c>
      <c r="Q147" s="229">
        <v>0</v>
      </c>
      <c r="R147" s="229">
        <v>0</v>
      </c>
      <c r="S147" s="229">
        <v>0</v>
      </c>
      <c r="T147" s="229">
        <v>0</v>
      </c>
      <c r="U147" s="229">
        <v>0</v>
      </c>
      <c r="V147" s="229">
        <v>0</v>
      </c>
      <c r="W147" s="229">
        <v>0</v>
      </c>
      <c r="X147" s="229">
        <v>0</v>
      </c>
      <c r="Y147" s="229">
        <v>0</v>
      </c>
      <c r="DA147" s="73" t="s">
        <v>923</v>
      </c>
    </row>
    <row r="148" spans="1:105" ht="12" customHeight="1" x14ac:dyDescent="0.25">
      <c r="A148" s="64" t="s">
        <v>30</v>
      </c>
      <c r="B148" s="229">
        <v>0</v>
      </c>
      <c r="C148" s="229">
        <v>0</v>
      </c>
      <c r="D148" s="229">
        <v>0</v>
      </c>
      <c r="E148" s="229">
        <v>0</v>
      </c>
      <c r="F148" s="229">
        <v>0</v>
      </c>
      <c r="G148" s="229">
        <v>0</v>
      </c>
      <c r="H148" s="229">
        <v>0</v>
      </c>
      <c r="I148" s="229">
        <v>0</v>
      </c>
      <c r="J148" s="229">
        <v>0</v>
      </c>
      <c r="K148" s="229">
        <v>0</v>
      </c>
      <c r="L148" s="229">
        <v>0</v>
      </c>
      <c r="M148" s="229">
        <v>0</v>
      </c>
      <c r="N148" s="229">
        <v>0</v>
      </c>
      <c r="O148" s="229">
        <v>0</v>
      </c>
      <c r="P148" s="229">
        <v>0</v>
      </c>
      <c r="Q148" s="229">
        <v>0</v>
      </c>
      <c r="R148" s="229">
        <v>0</v>
      </c>
      <c r="S148" s="229">
        <v>0</v>
      </c>
      <c r="T148" s="229">
        <v>0</v>
      </c>
      <c r="U148" s="229">
        <v>0</v>
      </c>
      <c r="V148" s="229">
        <v>0</v>
      </c>
      <c r="W148" s="229">
        <v>0</v>
      </c>
      <c r="X148" s="229">
        <v>0</v>
      </c>
      <c r="Y148" s="229">
        <v>0</v>
      </c>
      <c r="DA148" s="73" t="s">
        <v>924</v>
      </c>
    </row>
    <row r="149" spans="1:105" ht="12" customHeight="1" x14ac:dyDescent="0.25">
      <c r="A149" s="64" t="s">
        <v>31</v>
      </c>
      <c r="B149" s="229">
        <v>0</v>
      </c>
      <c r="C149" s="229">
        <v>0</v>
      </c>
      <c r="D149" s="229">
        <v>0</v>
      </c>
      <c r="E149" s="229">
        <v>0</v>
      </c>
      <c r="F149" s="229">
        <v>0</v>
      </c>
      <c r="G149" s="229">
        <v>0</v>
      </c>
      <c r="H149" s="229">
        <v>0</v>
      </c>
      <c r="I149" s="229">
        <v>0</v>
      </c>
      <c r="J149" s="229">
        <v>0</v>
      </c>
      <c r="K149" s="229">
        <v>0</v>
      </c>
      <c r="L149" s="229">
        <v>0</v>
      </c>
      <c r="M149" s="229">
        <v>0</v>
      </c>
      <c r="N149" s="229">
        <v>0</v>
      </c>
      <c r="O149" s="229">
        <v>0</v>
      </c>
      <c r="P149" s="229">
        <v>0</v>
      </c>
      <c r="Q149" s="229">
        <v>0</v>
      </c>
      <c r="R149" s="229">
        <v>0</v>
      </c>
      <c r="S149" s="229">
        <v>0</v>
      </c>
      <c r="T149" s="229">
        <v>0</v>
      </c>
      <c r="U149" s="229">
        <v>0</v>
      </c>
      <c r="V149" s="229">
        <v>0</v>
      </c>
      <c r="W149" s="229">
        <v>0</v>
      </c>
      <c r="X149" s="229">
        <v>0</v>
      </c>
      <c r="Y149" s="229">
        <v>0</v>
      </c>
      <c r="DA149" s="73" t="s">
        <v>925</v>
      </c>
    </row>
    <row r="150" spans="1:105" ht="12" customHeight="1" x14ac:dyDescent="0.25">
      <c r="A150" s="64" t="s">
        <v>159</v>
      </c>
      <c r="B150" s="229">
        <v>10.30100474770529</v>
      </c>
      <c r="C150" s="229">
        <v>0.80288655541191511</v>
      </c>
      <c r="D150" s="229">
        <v>0.78098041385393746</v>
      </c>
      <c r="E150" s="229">
        <v>0.65801205453716005</v>
      </c>
      <c r="F150" s="229">
        <v>0.7256739545662666</v>
      </c>
      <c r="G150" s="229">
        <v>2.700772029038756</v>
      </c>
      <c r="H150" s="229">
        <v>3.397263508441934</v>
      </c>
      <c r="I150" s="229">
        <v>2.7861659718693188</v>
      </c>
      <c r="J150" s="229">
        <v>2.1910742635592961</v>
      </c>
      <c r="K150" s="229">
        <v>0</v>
      </c>
      <c r="L150" s="229">
        <v>0.84635604120561547</v>
      </c>
      <c r="M150" s="229">
        <v>0.89927163963012779</v>
      </c>
      <c r="N150" s="229">
        <v>3.36373313823418</v>
      </c>
      <c r="O150" s="229">
        <v>3.4130672280100969</v>
      </c>
      <c r="P150" s="229">
        <v>0.90584657124734802</v>
      </c>
      <c r="Q150" s="229">
        <v>0.91087902258702247</v>
      </c>
      <c r="R150" s="229">
        <v>0.88660290884849691</v>
      </c>
      <c r="S150" s="229">
        <v>9.3278822616890494E-2</v>
      </c>
      <c r="T150" s="229">
        <v>9.5546743604249001E-2</v>
      </c>
      <c r="U150" s="229">
        <v>4.2920918745730399</v>
      </c>
      <c r="V150" s="229">
        <v>3.9970453939159971</v>
      </c>
      <c r="W150" s="229">
        <v>4.1307326347791431</v>
      </c>
      <c r="X150" s="229">
        <v>4.1815996726036913</v>
      </c>
      <c r="Y150" s="229">
        <v>4.1174636788039374</v>
      </c>
      <c r="DA150" s="73" t="s">
        <v>926</v>
      </c>
    </row>
    <row r="151" spans="1:105" ht="12" customHeight="1" x14ac:dyDescent="0.25">
      <c r="A151" s="64" t="s">
        <v>32</v>
      </c>
      <c r="B151" s="229">
        <v>8.7486993544546507</v>
      </c>
      <c r="C151" s="229">
        <v>19.586040333426158</v>
      </c>
      <c r="D151" s="229">
        <v>31.331575950800719</v>
      </c>
      <c r="E151" s="229">
        <v>19.10156880574915</v>
      </c>
      <c r="F151" s="229">
        <v>20.166392840718061</v>
      </c>
      <c r="G151" s="229">
        <v>18.814585207972939</v>
      </c>
      <c r="H151" s="229">
        <v>15.877467855298461</v>
      </c>
      <c r="I151" s="229">
        <v>13.92859853318935</v>
      </c>
      <c r="J151" s="229">
        <v>4.8620888943681706</v>
      </c>
      <c r="K151" s="229">
        <v>0</v>
      </c>
      <c r="L151" s="229">
        <v>0</v>
      </c>
      <c r="M151" s="229">
        <v>0</v>
      </c>
      <c r="N151" s="229">
        <v>2.759212216183347</v>
      </c>
      <c r="O151" s="229">
        <v>1.863327984406536</v>
      </c>
      <c r="P151" s="229">
        <v>0.98617870120089179</v>
      </c>
      <c r="Q151" s="229">
        <v>0.99135897347398316</v>
      </c>
      <c r="R151" s="229">
        <v>0.96602854370329028</v>
      </c>
      <c r="S151" s="229">
        <v>0.91283729368439925</v>
      </c>
      <c r="T151" s="229">
        <v>0.31125333745511879</v>
      </c>
      <c r="U151" s="229">
        <v>0.20279462124438391</v>
      </c>
      <c r="V151" s="229">
        <v>0.2022494700672158</v>
      </c>
      <c r="W151" s="229">
        <v>0.2041968933339125</v>
      </c>
      <c r="X151" s="229">
        <v>0.20223417142203731</v>
      </c>
      <c r="Y151" s="229">
        <v>0</v>
      </c>
      <c r="DA151" s="73" t="s">
        <v>927</v>
      </c>
    </row>
    <row r="152" spans="1:105" ht="12" customHeight="1" x14ac:dyDescent="0.25">
      <c r="A152" s="64" t="s">
        <v>33</v>
      </c>
      <c r="B152" s="229">
        <v>0</v>
      </c>
      <c r="C152" s="229">
        <v>0</v>
      </c>
      <c r="D152" s="229">
        <v>0</v>
      </c>
      <c r="E152" s="229">
        <v>59.280038998894533</v>
      </c>
      <c r="F152" s="229">
        <v>6.2400779998397251</v>
      </c>
      <c r="G152" s="229">
        <v>21.839921999501321</v>
      </c>
      <c r="H152" s="229">
        <v>31.200038999601659</v>
      </c>
      <c r="I152" s="229">
        <v>28.079999999735222</v>
      </c>
      <c r="J152" s="229">
        <v>0</v>
      </c>
      <c r="K152" s="229">
        <v>0</v>
      </c>
      <c r="L152" s="229">
        <v>0</v>
      </c>
      <c r="M152" s="229">
        <v>0</v>
      </c>
      <c r="N152" s="229">
        <v>0</v>
      </c>
      <c r="O152" s="229">
        <v>0</v>
      </c>
      <c r="P152" s="229">
        <v>0</v>
      </c>
      <c r="Q152" s="229">
        <v>0</v>
      </c>
      <c r="R152" s="229">
        <v>0</v>
      </c>
      <c r="S152" s="229">
        <v>0</v>
      </c>
      <c r="T152" s="229">
        <v>0</v>
      </c>
      <c r="U152" s="229">
        <v>0</v>
      </c>
      <c r="V152" s="229">
        <v>1.2674610000130559</v>
      </c>
      <c r="W152" s="229">
        <v>1.2674610000100059</v>
      </c>
      <c r="X152" s="229">
        <v>1.267461000008109</v>
      </c>
      <c r="Y152" s="229">
        <v>1.2674610000233619</v>
      </c>
      <c r="DA152" s="73" t="s">
        <v>928</v>
      </c>
    </row>
    <row r="153" spans="1:105" ht="12" customHeight="1" x14ac:dyDescent="0.25">
      <c r="A153" s="64" t="s">
        <v>35</v>
      </c>
      <c r="B153" s="229">
        <v>63.230382094231913</v>
      </c>
      <c r="C153" s="229">
        <v>57.520149134082892</v>
      </c>
      <c r="D153" s="229">
        <v>56.47556759109802</v>
      </c>
      <c r="E153" s="229">
        <v>57.666848247196668</v>
      </c>
      <c r="F153" s="229">
        <v>75.031697953269727</v>
      </c>
      <c r="G153" s="229">
        <v>68.548225189871033</v>
      </c>
      <c r="H153" s="229">
        <v>67.705300852665147</v>
      </c>
      <c r="I153" s="229">
        <v>69.166326917181266</v>
      </c>
      <c r="J153" s="229">
        <v>68.098081854200174</v>
      </c>
      <c r="K153" s="229">
        <v>51.338610073825038</v>
      </c>
      <c r="L153" s="229">
        <v>77.310418039029997</v>
      </c>
      <c r="M153" s="229">
        <v>78.059677341140215</v>
      </c>
      <c r="N153" s="229">
        <v>73.266687353075753</v>
      </c>
      <c r="O153" s="229">
        <v>75.976322657908625</v>
      </c>
      <c r="P153" s="229">
        <v>76.313115680053031</v>
      </c>
      <c r="Q153" s="229">
        <v>79.82596710332497</v>
      </c>
      <c r="R153" s="229">
        <v>79.72315036733643</v>
      </c>
      <c r="S153" s="229">
        <v>81.533147182096016</v>
      </c>
      <c r="T153" s="229">
        <v>84.983019291439348</v>
      </c>
      <c r="U153" s="229">
        <v>81.12889752261782</v>
      </c>
      <c r="V153" s="229">
        <v>74.609769281413307</v>
      </c>
      <c r="W153" s="229">
        <v>80.852847417664108</v>
      </c>
      <c r="X153" s="229">
        <v>76.435493275724539</v>
      </c>
      <c r="Y153" s="229">
        <v>73.736923529309195</v>
      </c>
      <c r="DA153" s="73" t="s">
        <v>929</v>
      </c>
    </row>
    <row r="154" spans="1:105" ht="12" customHeight="1" x14ac:dyDescent="0.25">
      <c r="A154" s="64" t="s">
        <v>36</v>
      </c>
      <c r="B154" s="229">
        <v>0</v>
      </c>
      <c r="C154" s="229">
        <v>0</v>
      </c>
      <c r="D154" s="229">
        <v>0</v>
      </c>
      <c r="E154" s="229">
        <v>0</v>
      </c>
      <c r="F154" s="229">
        <v>0</v>
      </c>
      <c r="G154" s="229">
        <v>0</v>
      </c>
      <c r="H154" s="229">
        <v>0</v>
      </c>
      <c r="I154" s="229">
        <v>0</v>
      </c>
      <c r="J154" s="229">
        <v>0</v>
      </c>
      <c r="K154" s="229">
        <v>0</v>
      </c>
      <c r="L154" s="229">
        <v>0</v>
      </c>
      <c r="M154" s="229">
        <v>0</v>
      </c>
      <c r="N154" s="229">
        <v>0</v>
      </c>
      <c r="O154" s="229">
        <v>0</v>
      </c>
      <c r="P154" s="229">
        <v>0</v>
      </c>
      <c r="Q154" s="229">
        <v>0</v>
      </c>
      <c r="R154" s="229">
        <v>0</v>
      </c>
      <c r="S154" s="229">
        <v>0</v>
      </c>
      <c r="T154" s="229">
        <v>0</v>
      </c>
      <c r="U154" s="229">
        <v>0</v>
      </c>
      <c r="V154" s="229">
        <v>0</v>
      </c>
      <c r="W154" s="229">
        <v>0</v>
      </c>
      <c r="X154" s="229">
        <v>0</v>
      </c>
      <c r="Y154" s="229">
        <v>0</v>
      </c>
      <c r="DA154" s="73" t="s">
        <v>930</v>
      </c>
    </row>
    <row r="155" spans="1:105" ht="12" customHeight="1" x14ac:dyDescent="0.25">
      <c r="A155" s="64" t="s">
        <v>38</v>
      </c>
      <c r="B155" s="229">
        <v>0</v>
      </c>
      <c r="C155" s="229">
        <v>0</v>
      </c>
      <c r="D155" s="229">
        <v>0</v>
      </c>
      <c r="E155" s="229">
        <v>0</v>
      </c>
      <c r="F155" s="229">
        <v>0</v>
      </c>
      <c r="G155" s="229">
        <v>0</v>
      </c>
      <c r="H155" s="229">
        <v>0</v>
      </c>
      <c r="I155" s="229">
        <v>0</v>
      </c>
      <c r="J155" s="229">
        <v>0</v>
      </c>
      <c r="K155" s="229">
        <v>0</v>
      </c>
      <c r="L155" s="229">
        <v>11.4398856002486</v>
      </c>
      <c r="M155" s="229">
        <v>11.439885600149969</v>
      </c>
      <c r="N155" s="229">
        <v>11.43988560020391</v>
      </c>
      <c r="O155" s="229">
        <v>11.439885600350831</v>
      </c>
      <c r="P155" s="229">
        <v>11.439885600180499</v>
      </c>
      <c r="Q155" s="229">
        <v>0</v>
      </c>
      <c r="R155" s="229">
        <v>0</v>
      </c>
      <c r="S155" s="229">
        <v>0</v>
      </c>
      <c r="T155" s="229">
        <v>0</v>
      </c>
      <c r="U155" s="229">
        <v>0</v>
      </c>
      <c r="V155" s="229">
        <v>0</v>
      </c>
      <c r="W155" s="229">
        <v>0</v>
      </c>
      <c r="X155" s="229">
        <v>0</v>
      </c>
      <c r="Y155" s="229">
        <v>0</v>
      </c>
      <c r="DA155" s="73" t="s">
        <v>931</v>
      </c>
    </row>
    <row r="156" spans="1:105" ht="12" customHeight="1" x14ac:dyDescent="0.25">
      <c r="A156" s="64" t="s">
        <v>39</v>
      </c>
      <c r="B156" s="229">
        <v>0</v>
      </c>
      <c r="C156" s="229">
        <v>0</v>
      </c>
      <c r="D156" s="229">
        <v>0</v>
      </c>
      <c r="E156" s="229">
        <v>0</v>
      </c>
      <c r="F156" s="229">
        <v>0</v>
      </c>
      <c r="G156" s="229">
        <v>0</v>
      </c>
      <c r="H156" s="229">
        <v>0</v>
      </c>
      <c r="I156" s="229">
        <v>0</v>
      </c>
      <c r="J156" s="229">
        <v>0</v>
      </c>
      <c r="K156" s="229">
        <v>0</v>
      </c>
      <c r="L156" s="229">
        <v>0</v>
      </c>
      <c r="M156" s="229">
        <v>0</v>
      </c>
      <c r="N156" s="229">
        <v>0</v>
      </c>
      <c r="O156" s="229">
        <v>0</v>
      </c>
      <c r="P156" s="229">
        <v>0</v>
      </c>
      <c r="Q156" s="229">
        <v>0</v>
      </c>
      <c r="R156" s="229">
        <v>0</v>
      </c>
      <c r="S156" s="229">
        <v>0</v>
      </c>
      <c r="T156" s="229">
        <v>0</v>
      </c>
      <c r="U156" s="229">
        <v>0</v>
      </c>
      <c r="V156" s="229">
        <v>0</v>
      </c>
      <c r="W156" s="229">
        <v>0</v>
      </c>
      <c r="X156" s="229">
        <v>0</v>
      </c>
      <c r="Y156" s="229">
        <v>0</v>
      </c>
      <c r="DA156" s="73" t="s">
        <v>932</v>
      </c>
    </row>
    <row r="157" spans="1:105" ht="12" customHeight="1" x14ac:dyDescent="0.25">
      <c r="A157" s="60" t="s">
        <v>641</v>
      </c>
      <c r="B157" s="262">
        <v>0</v>
      </c>
      <c r="C157" s="262">
        <v>0</v>
      </c>
      <c r="D157" s="262">
        <v>0</v>
      </c>
      <c r="E157" s="262">
        <v>0</v>
      </c>
      <c r="F157" s="262">
        <v>0</v>
      </c>
      <c r="G157" s="262">
        <v>0</v>
      </c>
      <c r="H157" s="262">
        <v>0</v>
      </c>
      <c r="I157" s="262">
        <v>0</v>
      </c>
      <c r="J157" s="262">
        <v>0</v>
      </c>
      <c r="K157" s="262">
        <v>0</v>
      </c>
      <c r="L157" s="262">
        <v>0</v>
      </c>
      <c r="M157" s="262">
        <v>0</v>
      </c>
      <c r="N157" s="262">
        <v>0</v>
      </c>
      <c r="O157" s="262">
        <v>0</v>
      </c>
      <c r="P157" s="262">
        <v>0</v>
      </c>
      <c r="Q157" s="262">
        <v>0</v>
      </c>
      <c r="R157" s="262">
        <v>0</v>
      </c>
      <c r="S157" s="262">
        <v>0</v>
      </c>
      <c r="T157" s="262">
        <v>0</v>
      </c>
      <c r="U157" s="262">
        <v>0</v>
      </c>
      <c r="V157" s="262">
        <v>0</v>
      </c>
      <c r="W157" s="262">
        <v>0</v>
      </c>
      <c r="X157" s="262">
        <v>0</v>
      </c>
      <c r="Y157" s="262">
        <v>0</v>
      </c>
      <c r="DA157" s="72" t="s">
        <v>933</v>
      </c>
    </row>
    <row r="158" spans="1:105" ht="12" customHeight="1" x14ac:dyDescent="0.25">
      <c r="A158" s="100" t="s">
        <v>105</v>
      </c>
      <c r="B158" s="279">
        <v>50.473120000000002</v>
      </c>
      <c r="C158" s="279">
        <v>50.885509999999996</v>
      </c>
      <c r="D158" s="279">
        <v>50.684620000000002</v>
      </c>
      <c r="E158" s="279">
        <v>51.443550000000002</v>
      </c>
      <c r="F158" s="279">
        <v>54.05162</v>
      </c>
      <c r="G158" s="279">
        <v>63.98169</v>
      </c>
      <c r="H158" s="279">
        <v>72.188469999999995</v>
      </c>
      <c r="I158" s="279">
        <v>70.112200000000001</v>
      </c>
      <c r="J158" s="279">
        <v>68.854900000000001</v>
      </c>
      <c r="K158" s="279">
        <v>58.37791</v>
      </c>
      <c r="L158" s="279">
        <v>77.935209999999998</v>
      </c>
      <c r="M158" s="279">
        <v>83.092160000000007</v>
      </c>
      <c r="N158" s="279">
        <v>83.799149999999997</v>
      </c>
      <c r="O158" s="279">
        <v>72.844329999999999</v>
      </c>
      <c r="P158" s="279">
        <v>88.063859999999991</v>
      </c>
      <c r="Q158" s="279">
        <v>83.797229999999999</v>
      </c>
      <c r="R158" s="279">
        <v>79.449780000000004</v>
      </c>
      <c r="S158" s="279">
        <v>86.596589999999992</v>
      </c>
      <c r="T158" s="279">
        <v>112.07527</v>
      </c>
      <c r="U158" s="279">
        <v>104.26967999999999</v>
      </c>
      <c r="V158" s="279">
        <v>97.315269999999998</v>
      </c>
      <c r="W158" s="279">
        <v>92.779349999999994</v>
      </c>
      <c r="X158" s="279">
        <v>83.885089999999991</v>
      </c>
      <c r="Y158" s="279">
        <v>80.683019999999999</v>
      </c>
      <c r="DA158" s="105" t="s">
        <v>934</v>
      </c>
    </row>
    <row r="159" spans="1:105" ht="12" customHeight="1" x14ac:dyDescent="0.25">
      <c r="A159" s="130"/>
      <c r="B159" s="172"/>
      <c r="C159" s="172"/>
      <c r="D159" s="172"/>
      <c r="E159" s="172"/>
      <c r="F159" s="172"/>
      <c r="G159" s="172"/>
      <c r="H159" s="172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</row>
    <row r="160" spans="1:105" ht="15" customHeight="1" x14ac:dyDescent="0.25">
      <c r="A160" s="32" t="s">
        <v>429</v>
      </c>
      <c r="B160" s="257"/>
      <c r="C160" s="257"/>
      <c r="D160" s="257"/>
      <c r="E160" s="257"/>
      <c r="F160" s="257"/>
      <c r="G160" s="257"/>
      <c r="H160" s="257"/>
      <c r="I160" s="257"/>
      <c r="J160" s="257"/>
      <c r="K160" s="257"/>
      <c r="L160" s="257"/>
      <c r="M160" s="257"/>
      <c r="N160" s="257"/>
      <c r="O160" s="257"/>
      <c r="P160" s="257"/>
      <c r="Q160" s="257"/>
      <c r="R160" s="257"/>
      <c r="S160" s="257"/>
      <c r="T160" s="257"/>
      <c r="U160" s="257"/>
      <c r="V160" s="257"/>
      <c r="W160" s="257"/>
      <c r="X160" s="257"/>
      <c r="Y160" s="257"/>
      <c r="DA160" s="88"/>
    </row>
    <row r="161" spans="1:105" ht="12" customHeight="1" x14ac:dyDescent="0.25">
      <c r="A161" s="58"/>
      <c r="B161" s="172"/>
      <c r="C161" s="172"/>
      <c r="D161" s="172"/>
      <c r="E161" s="172"/>
      <c r="F161" s="172"/>
      <c r="G161" s="172"/>
      <c r="H161" s="172"/>
      <c r="I161" s="172"/>
      <c r="J161" s="172"/>
      <c r="K161" s="172"/>
      <c r="L161" s="172"/>
      <c r="M161" s="172"/>
      <c r="N161" s="172"/>
      <c r="O161" s="172"/>
      <c r="P161" s="172"/>
      <c r="Q161" s="172"/>
      <c r="R161" s="172"/>
      <c r="S161" s="172"/>
      <c r="T161" s="172"/>
      <c r="U161" s="172"/>
      <c r="V161" s="172"/>
      <c r="W161" s="172"/>
      <c r="X161" s="172"/>
      <c r="Y161" s="172"/>
    </row>
    <row r="162" spans="1:105" ht="12" customHeight="1" x14ac:dyDescent="0.25">
      <c r="A162" s="35" t="s">
        <v>45</v>
      </c>
      <c r="B162" s="232">
        <f t="shared" ref="B162:Y162" si="5">SUM(B$163:B$169)</f>
        <v>0</v>
      </c>
      <c r="C162" s="232">
        <f t="shared" si="5"/>
        <v>0</v>
      </c>
      <c r="D162" s="232">
        <f t="shared" si="5"/>
        <v>0</v>
      </c>
      <c r="E162" s="232">
        <f t="shared" si="5"/>
        <v>0</v>
      </c>
      <c r="F162" s="232">
        <f t="shared" si="5"/>
        <v>0</v>
      </c>
      <c r="G162" s="232">
        <f t="shared" si="5"/>
        <v>0</v>
      </c>
      <c r="H162" s="232">
        <f t="shared" si="5"/>
        <v>0</v>
      </c>
      <c r="I162" s="232">
        <f t="shared" si="5"/>
        <v>0</v>
      </c>
      <c r="J162" s="232">
        <f t="shared" si="5"/>
        <v>0</v>
      </c>
      <c r="K162" s="232">
        <f t="shared" si="5"/>
        <v>0</v>
      </c>
      <c r="L162" s="232">
        <f t="shared" si="5"/>
        <v>0</v>
      </c>
      <c r="M162" s="232">
        <f t="shared" si="5"/>
        <v>0</v>
      </c>
      <c r="N162" s="232">
        <f t="shared" si="5"/>
        <v>0</v>
      </c>
      <c r="O162" s="232">
        <f t="shared" si="5"/>
        <v>0</v>
      </c>
      <c r="P162" s="232">
        <f t="shared" si="5"/>
        <v>0</v>
      </c>
      <c r="Q162" s="232">
        <f t="shared" si="5"/>
        <v>0</v>
      </c>
      <c r="R162" s="232">
        <f t="shared" si="5"/>
        <v>0</v>
      </c>
      <c r="S162" s="232">
        <f t="shared" si="5"/>
        <v>0</v>
      </c>
      <c r="T162" s="232">
        <f t="shared" si="5"/>
        <v>0</v>
      </c>
      <c r="U162" s="232">
        <f t="shared" si="5"/>
        <v>0</v>
      </c>
      <c r="V162" s="232">
        <f t="shared" si="5"/>
        <v>0</v>
      </c>
      <c r="W162" s="232">
        <f t="shared" si="5"/>
        <v>0</v>
      </c>
      <c r="X162" s="232">
        <f t="shared" si="5"/>
        <v>0</v>
      </c>
      <c r="Y162" s="232">
        <f t="shared" si="5"/>
        <v>0</v>
      </c>
      <c r="DA162" s="95"/>
    </row>
    <row r="163" spans="1:105" ht="12" customHeight="1" x14ac:dyDescent="0.25">
      <c r="A163" s="55" t="s">
        <v>91</v>
      </c>
      <c r="B163" s="299">
        <f t="shared" ref="B163:Y163" si="6">IF(B$6=0,0,B$6/B$5)</f>
        <v>0</v>
      </c>
      <c r="C163" s="299">
        <f t="shared" si="6"/>
        <v>0</v>
      </c>
      <c r="D163" s="299">
        <f t="shared" si="6"/>
        <v>0</v>
      </c>
      <c r="E163" s="299">
        <f t="shared" si="6"/>
        <v>0</v>
      </c>
      <c r="F163" s="299">
        <f t="shared" si="6"/>
        <v>0</v>
      </c>
      <c r="G163" s="299">
        <f t="shared" si="6"/>
        <v>0</v>
      </c>
      <c r="H163" s="299">
        <f t="shared" si="6"/>
        <v>0</v>
      </c>
      <c r="I163" s="299">
        <f t="shared" si="6"/>
        <v>0</v>
      </c>
      <c r="J163" s="299">
        <f t="shared" si="6"/>
        <v>0</v>
      </c>
      <c r="K163" s="299">
        <f t="shared" si="6"/>
        <v>0</v>
      </c>
      <c r="L163" s="299">
        <f t="shared" si="6"/>
        <v>0</v>
      </c>
      <c r="M163" s="299">
        <f t="shared" si="6"/>
        <v>0</v>
      </c>
      <c r="N163" s="299">
        <f t="shared" si="6"/>
        <v>0</v>
      </c>
      <c r="O163" s="299">
        <f t="shared" si="6"/>
        <v>0</v>
      </c>
      <c r="P163" s="299">
        <f t="shared" si="6"/>
        <v>0</v>
      </c>
      <c r="Q163" s="299">
        <f t="shared" si="6"/>
        <v>0</v>
      </c>
      <c r="R163" s="299">
        <f t="shared" si="6"/>
        <v>0</v>
      </c>
      <c r="S163" s="299">
        <f t="shared" si="6"/>
        <v>0</v>
      </c>
      <c r="T163" s="299">
        <f t="shared" si="6"/>
        <v>0</v>
      </c>
      <c r="U163" s="299">
        <f t="shared" si="6"/>
        <v>0</v>
      </c>
      <c r="V163" s="299">
        <f t="shared" si="6"/>
        <v>0</v>
      </c>
      <c r="W163" s="299">
        <f t="shared" si="6"/>
        <v>0</v>
      </c>
      <c r="X163" s="299">
        <f t="shared" si="6"/>
        <v>0</v>
      </c>
      <c r="Y163" s="299">
        <f t="shared" si="6"/>
        <v>0</v>
      </c>
      <c r="DA163" s="67"/>
    </row>
    <row r="164" spans="1:105" ht="12" customHeight="1" x14ac:dyDescent="0.25">
      <c r="A164" s="173" t="s">
        <v>92</v>
      </c>
      <c r="B164" s="233">
        <f t="shared" ref="B164:Y164" si="7">IF(B$7=0,0,B$7/B$5)</f>
        <v>0</v>
      </c>
      <c r="C164" s="233">
        <f t="shared" si="7"/>
        <v>0</v>
      </c>
      <c r="D164" s="233">
        <f t="shared" si="7"/>
        <v>0</v>
      </c>
      <c r="E164" s="233">
        <f t="shared" si="7"/>
        <v>0</v>
      </c>
      <c r="F164" s="233">
        <f t="shared" si="7"/>
        <v>0</v>
      </c>
      <c r="G164" s="233">
        <f t="shared" si="7"/>
        <v>0</v>
      </c>
      <c r="H164" s="233">
        <f t="shared" si="7"/>
        <v>0</v>
      </c>
      <c r="I164" s="233">
        <f t="shared" si="7"/>
        <v>0</v>
      </c>
      <c r="J164" s="233">
        <f t="shared" si="7"/>
        <v>0</v>
      </c>
      <c r="K164" s="233">
        <f t="shared" si="7"/>
        <v>0</v>
      </c>
      <c r="L164" s="233">
        <f t="shared" si="7"/>
        <v>0</v>
      </c>
      <c r="M164" s="233">
        <f t="shared" si="7"/>
        <v>0</v>
      </c>
      <c r="N164" s="233">
        <f t="shared" si="7"/>
        <v>0</v>
      </c>
      <c r="O164" s="233">
        <f t="shared" si="7"/>
        <v>0</v>
      </c>
      <c r="P164" s="233">
        <f t="shared" si="7"/>
        <v>0</v>
      </c>
      <c r="Q164" s="233">
        <f t="shared" si="7"/>
        <v>0</v>
      </c>
      <c r="R164" s="233">
        <f t="shared" si="7"/>
        <v>0</v>
      </c>
      <c r="S164" s="233">
        <f t="shared" si="7"/>
        <v>0</v>
      </c>
      <c r="T164" s="233">
        <f t="shared" si="7"/>
        <v>0</v>
      </c>
      <c r="U164" s="233">
        <f t="shared" si="7"/>
        <v>0</v>
      </c>
      <c r="V164" s="233">
        <f t="shared" si="7"/>
        <v>0</v>
      </c>
      <c r="W164" s="233">
        <f t="shared" si="7"/>
        <v>0</v>
      </c>
      <c r="X164" s="233">
        <f t="shared" si="7"/>
        <v>0</v>
      </c>
      <c r="Y164" s="233">
        <f t="shared" si="7"/>
        <v>0</v>
      </c>
      <c r="DA164" s="177"/>
    </row>
    <row r="165" spans="1:105" ht="12" customHeight="1" x14ac:dyDescent="0.25">
      <c r="A165" s="173" t="s">
        <v>93</v>
      </c>
      <c r="B165" s="233">
        <f t="shared" ref="B165:Y165" si="8">IF(B$8=0,0,B$8/B$5)</f>
        <v>0</v>
      </c>
      <c r="C165" s="233">
        <f t="shared" si="8"/>
        <v>0</v>
      </c>
      <c r="D165" s="233">
        <f t="shared" si="8"/>
        <v>0</v>
      </c>
      <c r="E165" s="233">
        <f t="shared" si="8"/>
        <v>0</v>
      </c>
      <c r="F165" s="233">
        <f t="shared" si="8"/>
        <v>0</v>
      </c>
      <c r="G165" s="233">
        <f t="shared" si="8"/>
        <v>0</v>
      </c>
      <c r="H165" s="233">
        <f t="shared" si="8"/>
        <v>0</v>
      </c>
      <c r="I165" s="233">
        <f t="shared" si="8"/>
        <v>0</v>
      </c>
      <c r="J165" s="233">
        <f t="shared" si="8"/>
        <v>0</v>
      </c>
      <c r="K165" s="233">
        <f t="shared" si="8"/>
        <v>0</v>
      </c>
      <c r="L165" s="233">
        <f t="shared" si="8"/>
        <v>0</v>
      </c>
      <c r="M165" s="233">
        <f t="shared" si="8"/>
        <v>0</v>
      </c>
      <c r="N165" s="233">
        <f t="shared" si="8"/>
        <v>0</v>
      </c>
      <c r="O165" s="233">
        <f t="shared" si="8"/>
        <v>0</v>
      </c>
      <c r="P165" s="233">
        <f t="shared" si="8"/>
        <v>0</v>
      </c>
      <c r="Q165" s="233">
        <f t="shared" si="8"/>
        <v>0</v>
      </c>
      <c r="R165" s="233">
        <f t="shared" si="8"/>
        <v>0</v>
      </c>
      <c r="S165" s="233">
        <f t="shared" si="8"/>
        <v>0</v>
      </c>
      <c r="T165" s="233">
        <f t="shared" si="8"/>
        <v>0</v>
      </c>
      <c r="U165" s="233">
        <f t="shared" si="8"/>
        <v>0</v>
      </c>
      <c r="V165" s="233">
        <f t="shared" si="8"/>
        <v>0</v>
      </c>
      <c r="W165" s="233">
        <f t="shared" si="8"/>
        <v>0</v>
      </c>
      <c r="X165" s="233">
        <f t="shared" si="8"/>
        <v>0</v>
      </c>
      <c r="Y165" s="233">
        <f t="shared" si="8"/>
        <v>0</v>
      </c>
      <c r="DA165" s="177"/>
    </row>
    <row r="166" spans="1:105" ht="12" customHeight="1" x14ac:dyDescent="0.25">
      <c r="A166" s="173" t="s">
        <v>94</v>
      </c>
      <c r="B166" s="233">
        <f t="shared" ref="B166:Y166" si="9">IF(B$9=0,0,B$9/B$5)</f>
        <v>0</v>
      </c>
      <c r="C166" s="233">
        <f t="shared" si="9"/>
        <v>0</v>
      </c>
      <c r="D166" s="233">
        <f t="shared" si="9"/>
        <v>0</v>
      </c>
      <c r="E166" s="233">
        <f t="shared" si="9"/>
        <v>0</v>
      </c>
      <c r="F166" s="233">
        <f t="shared" si="9"/>
        <v>0</v>
      </c>
      <c r="G166" s="233">
        <f t="shared" si="9"/>
        <v>0</v>
      </c>
      <c r="H166" s="233">
        <f t="shared" si="9"/>
        <v>0</v>
      </c>
      <c r="I166" s="233">
        <f t="shared" si="9"/>
        <v>0</v>
      </c>
      <c r="J166" s="233">
        <f t="shared" si="9"/>
        <v>0</v>
      </c>
      <c r="K166" s="233">
        <f t="shared" si="9"/>
        <v>0</v>
      </c>
      <c r="L166" s="233">
        <f t="shared" si="9"/>
        <v>0</v>
      </c>
      <c r="M166" s="233">
        <f t="shared" si="9"/>
        <v>0</v>
      </c>
      <c r="N166" s="233">
        <f t="shared" si="9"/>
        <v>0</v>
      </c>
      <c r="O166" s="233">
        <f t="shared" si="9"/>
        <v>0</v>
      </c>
      <c r="P166" s="233">
        <f t="shared" si="9"/>
        <v>0</v>
      </c>
      <c r="Q166" s="233">
        <f t="shared" si="9"/>
        <v>0</v>
      </c>
      <c r="R166" s="233">
        <f t="shared" si="9"/>
        <v>0</v>
      </c>
      <c r="S166" s="233">
        <f t="shared" si="9"/>
        <v>0</v>
      </c>
      <c r="T166" s="233">
        <f t="shared" si="9"/>
        <v>0</v>
      </c>
      <c r="U166" s="233">
        <f t="shared" si="9"/>
        <v>0</v>
      </c>
      <c r="V166" s="233">
        <f t="shared" si="9"/>
        <v>0</v>
      </c>
      <c r="W166" s="233">
        <f t="shared" si="9"/>
        <v>0</v>
      </c>
      <c r="X166" s="233">
        <f t="shared" si="9"/>
        <v>0</v>
      </c>
      <c r="Y166" s="233">
        <f t="shared" si="9"/>
        <v>0</v>
      </c>
      <c r="DA166" s="177"/>
    </row>
    <row r="167" spans="1:105" ht="12" customHeight="1" x14ac:dyDescent="0.25">
      <c r="A167" s="56" t="s">
        <v>95</v>
      </c>
      <c r="B167" s="300">
        <f t="shared" ref="B167:Y167" si="10">IF(B$10=0,0,B$10/B$5)</f>
        <v>0</v>
      </c>
      <c r="C167" s="300">
        <f t="shared" si="10"/>
        <v>0</v>
      </c>
      <c r="D167" s="300">
        <f t="shared" si="10"/>
        <v>0</v>
      </c>
      <c r="E167" s="300">
        <f t="shared" si="10"/>
        <v>0</v>
      </c>
      <c r="F167" s="300">
        <f t="shared" si="10"/>
        <v>0</v>
      </c>
      <c r="G167" s="300">
        <f t="shared" si="10"/>
        <v>0</v>
      </c>
      <c r="H167" s="300">
        <f t="shared" si="10"/>
        <v>0</v>
      </c>
      <c r="I167" s="300">
        <f t="shared" si="10"/>
        <v>0</v>
      </c>
      <c r="J167" s="300">
        <f t="shared" si="10"/>
        <v>0</v>
      </c>
      <c r="K167" s="300">
        <f t="shared" si="10"/>
        <v>0</v>
      </c>
      <c r="L167" s="300">
        <f t="shared" si="10"/>
        <v>0</v>
      </c>
      <c r="M167" s="300">
        <f t="shared" si="10"/>
        <v>0</v>
      </c>
      <c r="N167" s="300">
        <f t="shared" si="10"/>
        <v>0</v>
      </c>
      <c r="O167" s="300">
        <f t="shared" si="10"/>
        <v>0</v>
      </c>
      <c r="P167" s="300">
        <f t="shared" si="10"/>
        <v>0</v>
      </c>
      <c r="Q167" s="300">
        <f t="shared" si="10"/>
        <v>0</v>
      </c>
      <c r="R167" s="300">
        <f t="shared" si="10"/>
        <v>0</v>
      </c>
      <c r="S167" s="300">
        <f t="shared" si="10"/>
        <v>0</v>
      </c>
      <c r="T167" s="300">
        <f t="shared" si="10"/>
        <v>0</v>
      </c>
      <c r="U167" s="300">
        <f t="shared" si="10"/>
        <v>0</v>
      </c>
      <c r="V167" s="300">
        <f t="shared" si="10"/>
        <v>0</v>
      </c>
      <c r="W167" s="300">
        <f t="shared" si="10"/>
        <v>0</v>
      </c>
      <c r="X167" s="300">
        <f t="shared" si="10"/>
        <v>0</v>
      </c>
      <c r="Y167" s="300">
        <f t="shared" si="10"/>
        <v>0</v>
      </c>
      <c r="DA167" s="68"/>
    </row>
    <row r="168" spans="1:105" ht="12" customHeight="1" x14ac:dyDescent="0.25">
      <c r="A168" s="174" t="s">
        <v>485</v>
      </c>
      <c r="B168" s="301">
        <f t="shared" ref="B168:Y168" si="11">IF(B$16=0,0,B$16/B$5)</f>
        <v>0</v>
      </c>
      <c r="C168" s="301">
        <f t="shared" si="11"/>
        <v>0</v>
      </c>
      <c r="D168" s="301">
        <f t="shared" si="11"/>
        <v>0</v>
      </c>
      <c r="E168" s="301">
        <f t="shared" si="11"/>
        <v>0</v>
      </c>
      <c r="F168" s="301">
        <f t="shared" si="11"/>
        <v>0</v>
      </c>
      <c r="G168" s="301">
        <f t="shared" si="11"/>
        <v>0</v>
      </c>
      <c r="H168" s="301">
        <f t="shared" si="11"/>
        <v>0</v>
      </c>
      <c r="I168" s="301">
        <f t="shared" si="11"/>
        <v>0</v>
      </c>
      <c r="J168" s="301">
        <f t="shared" si="11"/>
        <v>0</v>
      </c>
      <c r="K168" s="301">
        <f t="shared" si="11"/>
        <v>0</v>
      </c>
      <c r="L168" s="301">
        <f t="shared" si="11"/>
        <v>0</v>
      </c>
      <c r="M168" s="301">
        <f t="shared" si="11"/>
        <v>0</v>
      </c>
      <c r="N168" s="301">
        <f t="shared" si="11"/>
        <v>0</v>
      </c>
      <c r="O168" s="301">
        <f t="shared" si="11"/>
        <v>0</v>
      </c>
      <c r="P168" s="301">
        <f t="shared" si="11"/>
        <v>0</v>
      </c>
      <c r="Q168" s="301">
        <f t="shared" si="11"/>
        <v>0</v>
      </c>
      <c r="R168" s="301">
        <f t="shared" si="11"/>
        <v>0</v>
      </c>
      <c r="S168" s="301">
        <f t="shared" si="11"/>
        <v>0</v>
      </c>
      <c r="T168" s="301">
        <f t="shared" si="11"/>
        <v>0</v>
      </c>
      <c r="U168" s="301">
        <f t="shared" si="11"/>
        <v>0</v>
      </c>
      <c r="V168" s="301">
        <f t="shared" si="11"/>
        <v>0</v>
      </c>
      <c r="W168" s="301">
        <f t="shared" si="11"/>
        <v>0</v>
      </c>
      <c r="X168" s="301">
        <f t="shared" si="11"/>
        <v>0</v>
      </c>
      <c r="Y168" s="301">
        <f t="shared" si="11"/>
        <v>0</v>
      </c>
      <c r="DA168" s="178"/>
    </row>
    <row r="169" spans="1:105" ht="12" customHeight="1" x14ac:dyDescent="0.25">
      <c r="A169" s="41" t="s">
        <v>497</v>
      </c>
      <c r="B169" s="235">
        <f t="shared" ref="B169:Y169" si="12">IF(B$27=0,0,B$27/B$5)</f>
        <v>0</v>
      </c>
      <c r="C169" s="235">
        <f t="shared" si="12"/>
        <v>0</v>
      </c>
      <c r="D169" s="235">
        <f t="shared" si="12"/>
        <v>0</v>
      </c>
      <c r="E169" s="235">
        <f t="shared" si="12"/>
        <v>0</v>
      </c>
      <c r="F169" s="235">
        <f t="shared" si="12"/>
        <v>0</v>
      </c>
      <c r="G169" s="235">
        <f t="shared" si="12"/>
        <v>0</v>
      </c>
      <c r="H169" s="235">
        <f t="shared" si="12"/>
        <v>0</v>
      </c>
      <c r="I169" s="235">
        <f t="shared" si="12"/>
        <v>0</v>
      </c>
      <c r="J169" s="235">
        <f t="shared" si="12"/>
        <v>0</v>
      </c>
      <c r="K169" s="235">
        <f t="shared" si="12"/>
        <v>0</v>
      </c>
      <c r="L169" s="235">
        <f t="shared" si="12"/>
        <v>0</v>
      </c>
      <c r="M169" s="235">
        <f t="shared" si="12"/>
        <v>0</v>
      </c>
      <c r="N169" s="235">
        <f t="shared" si="12"/>
        <v>0</v>
      </c>
      <c r="O169" s="235">
        <f t="shared" si="12"/>
        <v>0</v>
      </c>
      <c r="P169" s="235">
        <f t="shared" si="12"/>
        <v>0</v>
      </c>
      <c r="Q169" s="235">
        <f t="shared" si="12"/>
        <v>0</v>
      </c>
      <c r="R169" s="235">
        <f t="shared" si="12"/>
        <v>0</v>
      </c>
      <c r="S169" s="235">
        <f t="shared" si="12"/>
        <v>0</v>
      </c>
      <c r="T169" s="235">
        <f t="shared" si="12"/>
        <v>0</v>
      </c>
      <c r="U169" s="235">
        <f t="shared" si="12"/>
        <v>0</v>
      </c>
      <c r="V169" s="235">
        <f t="shared" si="12"/>
        <v>0</v>
      </c>
      <c r="W169" s="235">
        <f t="shared" si="12"/>
        <v>0</v>
      </c>
      <c r="X169" s="235">
        <f t="shared" si="12"/>
        <v>0</v>
      </c>
      <c r="Y169" s="235">
        <f t="shared" si="12"/>
        <v>0</v>
      </c>
      <c r="DA169" s="97"/>
    </row>
    <row r="170" spans="1:105" ht="12" customHeight="1" x14ac:dyDescent="0.25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DA170" s="120"/>
    </row>
    <row r="171" spans="1:105" ht="12" customHeight="1" x14ac:dyDescent="0.25">
      <c r="A171" s="35" t="s">
        <v>46</v>
      </c>
      <c r="B171" s="232">
        <f t="shared" ref="B171:Y171" si="13">SUM(B$172:B$177,B$179:B$180,B$182:B$184,B185)</f>
        <v>0</v>
      </c>
      <c r="C171" s="232">
        <f t="shared" si="13"/>
        <v>0</v>
      </c>
      <c r="D171" s="232">
        <f t="shared" si="13"/>
        <v>0</v>
      </c>
      <c r="E171" s="232">
        <f t="shared" si="13"/>
        <v>0</v>
      </c>
      <c r="F171" s="232">
        <f t="shared" si="13"/>
        <v>0</v>
      </c>
      <c r="G171" s="232">
        <f t="shared" si="13"/>
        <v>0</v>
      </c>
      <c r="H171" s="232">
        <f t="shared" si="13"/>
        <v>0</v>
      </c>
      <c r="I171" s="232">
        <f t="shared" si="13"/>
        <v>0</v>
      </c>
      <c r="J171" s="232">
        <f t="shared" si="13"/>
        <v>0</v>
      </c>
      <c r="K171" s="232">
        <f t="shared" si="13"/>
        <v>0</v>
      </c>
      <c r="L171" s="232">
        <f t="shared" si="13"/>
        <v>0</v>
      </c>
      <c r="M171" s="232">
        <f t="shared" si="13"/>
        <v>0</v>
      </c>
      <c r="N171" s="232">
        <f t="shared" si="13"/>
        <v>0</v>
      </c>
      <c r="O171" s="232">
        <f t="shared" si="13"/>
        <v>0</v>
      </c>
      <c r="P171" s="232">
        <f t="shared" si="13"/>
        <v>0</v>
      </c>
      <c r="Q171" s="232">
        <f t="shared" si="13"/>
        <v>0</v>
      </c>
      <c r="R171" s="232">
        <f t="shared" si="13"/>
        <v>0</v>
      </c>
      <c r="S171" s="232">
        <f t="shared" si="13"/>
        <v>0</v>
      </c>
      <c r="T171" s="232">
        <f t="shared" si="13"/>
        <v>0</v>
      </c>
      <c r="U171" s="232">
        <f t="shared" si="13"/>
        <v>0</v>
      </c>
      <c r="V171" s="232">
        <f t="shared" si="13"/>
        <v>0</v>
      </c>
      <c r="W171" s="232">
        <f t="shared" si="13"/>
        <v>0</v>
      </c>
      <c r="X171" s="232">
        <f t="shared" si="13"/>
        <v>0</v>
      </c>
      <c r="Y171" s="232">
        <f t="shared" si="13"/>
        <v>0</v>
      </c>
      <c r="DA171" s="95"/>
    </row>
    <row r="172" spans="1:105" ht="12" customHeight="1" x14ac:dyDescent="0.25">
      <c r="A172" s="55" t="s">
        <v>91</v>
      </c>
      <c r="B172" s="299">
        <f t="shared" ref="B172:Y172" si="14">IF(B$35=0,0,B$35/B$34)</f>
        <v>0</v>
      </c>
      <c r="C172" s="299">
        <f t="shared" si="14"/>
        <v>0</v>
      </c>
      <c r="D172" s="299">
        <f t="shared" si="14"/>
        <v>0</v>
      </c>
      <c r="E172" s="299">
        <f t="shared" si="14"/>
        <v>0</v>
      </c>
      <c r="F172" s="299">
        <f t="shared" si="14"/>
        <v>0</v>
      </c>
      <c r="G172" s="299">
        <f t="shared" si="14"/>
        <v>0</v>
      </c>
      <c r="H172" s="299">
        <f t="shared" si="14"/>
        <v>0</v>
      </c>
      <c r="I172" s="299">
        <f t="shared" si="14"/>
        <v>0</v>
      </c>
      <c r="J172" s="299">
        <f t="shared" si="14"/>
        <v>0</v>
      </c>
      <c r="K172" s="299">
        <f t="shared" si="14"/>
        <v>0</v>
      </c>
      <c r="L172" s="299">
        <f t="shared" si="14"/>
        <v>0</v>
      </c>
      <c r="M172" s="299">
        <f t="shared" si="14"/>
        <v>0</v>
      </c>
      <c r="N172" s="299">
        <f t="shared" si="14"/>
        <v>0</v>
      </c>
      <c r="O172" s="299">
        <f t="shared" si="14"/>
        <v>0</v>
      </c>
      <c r="P172" s="299">
        <f t="shared" si="14"/>
        <v>0</v>
      </c>
      <c r="Q172" s="299">
        <f t="shared" si="14"/>
        <v>0</v>
      </c>
      <c r="R172" s="299">
        <f t="shared" si="14"/>
        <v>0</v>
      </c>
      <c r="S172" s="299">
        <f t="shared" si="14"/>
        <v>0</v>
      </c>
      <c r="T172" s="299">
        <f t="shared" si="14"/>
        <v>0</v>
      </c>
      <c r="U172" s="299">
        <f t="shared" si="14"/>
        <v>0</v>
      </c>
      <c r="V172" s="299">
        <f t="shared" si="14"/>
        <v>0</v>
      </c>
      <c r="W172" s="299">
        <f t="shared" si="14"/>
        <v>0</v>
      </c>
      <c r="X172" s="299">
        <f t="shared" si="14"/>
        <v>0</v>
      </c>
      <c r="Y172" s="299">
        <f t="shared" si="14"/>
        <v>0</v>
      </c>
      <c r="DA172" s="67"/>
    </row>
    <row r="173" spans="1:105" ht="12" customHeight="1" x14ac:dyDescent="0.25">
      <c r="A173" s="173" t="s">
        <v>92</v>
      </c>
      <c r="B173" s="233">
        <f t="shared" ref="B173:Y173" si="15">IF(B$36=0,0,B$36/B$34)</f>
        <v>0</v>
      </c>
      <c r="C173" s="233">
        <f t="shared" si="15"/>
        <v>0</v>
      </c>
      <c r="D173" s="233">
        <f t="shared" si="15"/>
        <v>0</v>
      </c>
      <c r="E173" s="233">
        <f t="shared" si="15"/>
        <v>0</v>
      </c>
      <c r="F173" s="233">
        <f t="shared" si="15"/>
        <v>0</v>
      </c>
      <c r="G173" s="233">
        <f t="shared" si="15"/>
        <v>0</v>
      </c>
      <c r="H173" s="233">
        <f t="shared" si="15"/>
        <v>0</v>
      </c>
      <c r="I173" s="233">
        <f t="shared" si="15"/>
        <v>0</v>
      </c>
      <c r="J173" s="233">
        <f t="shared" si="15"/>
        <v>0</v>
      </c>
      <c r="K173" s="233">
        <f t="shared" si="15"/>
        <v>0</v>
      </c>
      <c r="L173" s="233">
        <f t="shared" si="15"/>
        <v>0</v>
      </c>
      <c r="M173" s="233">
        <f t="shared" si="15"/>
        <v>0</v>
      </c>
      <c r="N173" s="233">
        <f t="shared" si="15"/>
        <v>0</v>
      </c>
      <c r="O173" s="233">
        <f t="shared" si="15"/>
        <v>0</v>
      </c>
      <c r="P173" s="233">
        <f t="shared" si="15"/>
        <v>0</v>
      </c>
      <c r="Q173" s="233">
        <f t="shared" si="15"/>
        <v>0</v>
      </c>
      <c r="R173" s="233">
        <f t="shared" si="15"/>
        <v>0</v>
      </c>
      <c r="S173" s="233">
        <f t="shared" si="15"/>
        <v>0</v>
      </c>
      <c r="T173" s="233">
        <f t="shared" si="15"/>
        <v>0</v>
      </c>
      <c r="U173" s="233">
        <f t="shared" si="15"/>
        <v>0</v>
      </c>
      <c r="V173" s="233">
        <f t="shared" si="15"/>
        <v>0</v>
      </c>
      <c r="W173" s="233">
        <f t="shared" si="15"/>
        <v>0</v>
      </c>
      <c r="X173" s="233">
        <f t="shared" si="15"/>
        <v>0</v>
      </c>
      <c r="Y173" s="233">
        <f t="shared" si="15"/>
        <v>0</v>
      </c>
      <c r="DA173" s="177"/>
    </row>
    <row r="174" spans="1:105" ht="12" customHeight="1" x14ac:dyDescent="0.25">
      <c r="A174" s="173" t="s">
        <v>93</v>
      </c>
      <c r="B174" s="233">
        <f t="shared" ref="B174:Y174" si="16">IF(B$37=0,0,B$37/B$34)</f>
        <v>0</v>
      </c>
      <c r="C174" s="233">
        <f t="shared" si="16"/>
        <v>0</v>
      </c>
      <c r="D174" s="233">
        <f t="shared" si="16"/>
        <v>0</v>
      </c>
      <c r="E174" s="233">
        <f t="shared" si="16"/>
        <v>0</v>
      </c>
      <c r="F174" s="233">
        <f t="shared" si="16"/>
        <v>0</v>
      </c>
      <c r="G174" s="233">
        <f t="shared" si="16"/>
        <v>0</v>
      </c>
      <c r="H174" s="233">
        <f t="shared" si="16"/>
        <v>0</v>
      </c>
      <c r="I174" s="233">
        <f t="shared" si="16"/>
        <v>0</v>
      </c>
      <c r="J174" s="233">
        <f t="shared" si="16"/>
        <v>0</v>
      </c>
      <c r="K174" s="233">
        <f t="shared" si="16"/>
        <v>0</v>
      </c>
      <c r="L174" s="233">
        <f t="shared" si="16"/>
        <v>0</v>
      </c>
      <c r="M174" s="233">
        <f t="shared" si="16"/>
        <v>0</v>
      </c>
      <c r="N174" s="233">
        <f t="shared" si="16"/>
        <v>0</v>
      </c>
      <c r="O174" s="233">
        <f t="shared" si="16"/>
        <v>0</v>
      </c>
      <c r="P174" s="233">
        <f t="shared" si="16"/>
        <v>0</v>
      </c>
      <c r="Q174" s="233">
        <f t="shared" si="16"/>
        <v>0</v>
      </c>
      <c r="R174" s="233">
        <f t="shared" si="16"/>
        <v>0</v>
      </c>
      <c r="S174" s="233">
        <f t="shared" si="16"/>
        <v>0</v>
      </c>
      <c r="T174" s="233">
        <f t="shared" si="16"/>
        <v>0</v>
      </c>
      <c r="U174" s="233">
        <f t="shared" si="16"/>
        <v>0</v>
      </c>
      <c r="V174" s="233">
        <f t="shared" si="16"/>
        <v>0</v>
      </c>
      <c r="W174" s="233">
        <f t="shared" si="16"/>
        <v>0</v>
      </c>
      <c r="X174" s="233">
        <f t="shared" si="16"/>
        <v>0</v>
      </c>
      <c r="Y174" s="233">
        <f t="shared" si="16"/>
        <v>0</v>
      </c>
      <c r="DA174" s="177"/>
    </row>
    <row r="175" spans="1:105" ht="12" customHeight="1" x14ac:dyDescent="0.25">
      <c r="A175" s="173" t="s">
        <v>94</v>
      </c>
      <c r="B175" s="233">
        <f t="shared" ref="B175:Y175" si="17">IF(B$38=0,0,B$38/B$34)</f>
        <v>0</v>
      </c>
      <c r="C175" s="233">
        <f t="shared" si="17"/>
        <v>0</v>
      </c>
      <c r="D175" s="233">
        <f t="shared" si="17"/>
        <v>0</v>
      </c>
      <c r="E175" s="233">
        <f t="shared" si="17"/>
        <v>0</v>
      </c>
      <c r="F175" s="233">
        <f t="shared" si="17"/>
        <v>0</v>
      </c>
      <c r="G175" s="233">
        <f t="shared" si="17"/>
        <v>0</v>
      </c>
      <c r="H175" s="233">
        <f t="shared" si="17"/>
        <v>0</v>
      </c>
      <c r="I175" s="233">
        <f t="shared" si="17"/>
        <v>0</v>
      </c>
      <c r="J175" s="233">
        <f t="shared" si="17"/>
        <v>0</v>
      </c>
      <c r="K175" s="233">
        <f t="shared" si="17"/>
        <v>0</v>
      </c>
      <c r="L175" s="233">
        <f t="shared" si="17"/>
        <v>0</v>
      </c>
      <c r="M175" s="233">
        <f t="shared" si="17"/>
        <v>0</v>
      </c>
      <c r="N175" s="233">
        <f t="shared" si="17"/>
        <v>0</v>
      </c>
      <c r="O175" s="233">
        <f t="shared" si="17"/>
        <v>0</v>
      </c>
      <c r="P175" s="233">
        <f t="shared" si="17"/>
        <v>0</v>
      </c>
      <c r="Q175" s="233">
        <f t="shared" si="17"/>
        <v>0</v>
      </c>
      <c r="R175" s="233">
        <f t="shared" si="17"/>
        <v>0</v>
      </c>
      <c r="S175" s="233">
        <f t="shared" si="17"/>
        <v>0</v>
      </c>
      <c r="T175" s="233">
        <f t="shared" si="17"/>
        <v>0</v>
      </c>
      <c r="U175" s="233">
        <f t="shared" si="17"/>
        <v>0</v>
      </c>
      <c r="V175" s="233">
        <f t="shared" si="17"/>
        <v>0</v>
      </c>
      <c r="W175" s="233">
        <f t="shared" si="17"/>
        <v>0</v>
      </c>
      <c r="X175" s="233">
        <f t="shared" si="17"/>
        <v>0</v>
      </c>
      <c r="Y175" s="233">
        <f t="shared" si="17"/>
        <v>0</v>
      </c>
      <c r="DA175" s="177"/>
    </row>
    <row r="176" spans="1:105" ht="12" customHeight="1" x14ac:dyDescent="0.25">
      <c r="A176" s="56" t="s">
        <v>95</v>
      </c>
      <c r="B176" s="300">
        <f t="shared" ref="B176:Y176" si="18">IF(B$39=0,0,B$39/B$34)</f>
        <v>0</v>
      </c>
      <c r="C176" s="300">
        <f t="shared" si="18"/>
        <v>0</v>
      </c>
      <c r="D176" s="300">
        <f t="shared" si="18"/>
        <v>0</v>
      </c>
      <c r="E176" s="300">
        <f t="shared" si="18"/>
        <v>0</v>
      </c>
      <c r="F176" s="300">
        <f t="shared" si="18"/>
        <v>0</v>
      </c>
      <c r="G176" s="300">
        <f t="shared" si="18"/>
        <v>0</v>
      </c>
      <c r="H176" s="300">
        <f t="shared" si="18"/>
        <v>0</v>
      </c>
      <c r="I176" s="300">
        <f t="shared" si="18"/>
        <v>0</v>
      </c>
      <c r="J176" s="300">
        <f t="shared" si="18"/>
        <v>0</v>
      </c>
      <c r="K176" s="300">
        <f t="shared" si="18"/>
        <v>0</v>
      </c>
      <c r="L176" s="300">
        <f t="shared" si="18"/>
        <v>0</v>
      </c>
      <c r="M176" s="300">
        <f t="shared" si="18"/>
        <v>0</v>
      </c>
      <c r="N176" s="300">
        <f t="shared" si="18"/>
        <v>0</v>
      </c>
      <c r="O176" s="300">
        <f t="shared" si="18"/>
        <v>0</v>
      </c>
      <c r="P176" s="300">
        <f t="shared" si="18"/>
        <v>0</v>
      </c>
      <c r="Q176" s="300">
        <f t="shared" si="18"/>
        <v>0</v>
      </c>
      <c r="R176" s="300">
        <f t="shared" si="18"/>
        <v>0</v>
      </c>
      <c r="S176" s="300">
        <f t="shared" si="18"/>
        <v>0</v>
      </c>
      <c r="T176" s="300">
        <f t="shared" si="18"/>
        <v>0</v>
      </c>
      <c r="U176" s="300">
        <f t="shared" si="18"/>
        <v>0</v>
      </c>
      <c r="V176" s="300">
        <f t="shared" si="18"/>
        <v>0</v>
      </c>
      <c r="W176" s="300">
        <f t="shared" si="18"/>
        <v>0</v>
      </c>
      <c r="X176" s="300">
        <f t="shared" si="18"/>
        <v>0</v>
      </c>
      <c r="Y176" s="300">
        <f t="shared" si="18"/>
        <v>0</v>
      </c>
      <c r="DA176" s="68"/>
    </row>
    <row r="177" spans="1:105" ht="12" customHeight="1" x14ac:dyDescent="0.25">
      <c r="A177" s="174" t="s">
        <v>515</v>
      </c>
      <c r="B177" s="301">
        <f t="shared" ref="B177:Y177" si="19">IF(B$45=0,0,B$45/B$34)</f>
        <v>0</v>
      </c>
      <c r="C177" s="301">
        <f t="shared" si="19"/>
        <v>0</v>
      </c>
      <c r="D177" s="301">
        <f t="shared" si="19"/>
        <v>0</v>
      </c>
      <c r="E177" s="301">
        <f t="shared" si="19"/>
        <v>0</v>
      </c>
      <c r="F177" s="301">
        <f t="shared" si="19"/>
        <v>0</v>
      </c>
      <c r="G177" s="301">
        <f t="shared" si="19"/>
        <v>0</v>
      </c>
      <c r="H177" s="301">
        <f t="shared" si="19"/>
        <v>0</v>
      </c>
      <c r="I177" s="301">
        <f t="shared" si="19"/>
        <v>0</v>
      </c>
      <c r="J177" s="301">
        <f t="shared" si="19"/>
        <v>0</v>
      </c>
      <c r="K177" s="301">
        <f t="shared" si="19"/>
        <v>0</v>
      </c>
      <c r="L177" s="301">
        <f t="shared" si="19"/>
        <v>0</v>
      </c>
      <c r="M177" s="301">
        <f t="shared" si="19"/>
        <v>0</v>
      </c>
      <c r="N177" s="301">
        <f t="shared" si="19"/>
        <v>0</v>
      </c>
      <c r="O177" s="301">
        <f t="shared" si="19"/>
        <v>0</v>
      </c>
      <c r="P177" s="301">
        <f t="shared" si="19"/>
        <v>0</v>
      </c>
      <c r="Q177" s="301">
        <f t="shared" si="19"/>
        <v>0</v>
      </c>
      <c r="R177" s="301">
        <f t="shared" si="19"/>
        <v>0</v>
      </c>
      <c r="S177" s="301">
        <f t="shared" si="19"/>
        <v>0</v>
      </c>
      <c r="T177" s="301">
        <f t="shared" si="19"/>
        <v>0</v>
      </c>
      <c r="U177" s="301">
        <f t="shared" si="19"/>
        <v>0</v>
      </c>
      <c r="V177" s="301">
        <f t="shared" si="19"/>
        <v>0</v>
      </c>
      <c r="W177" s="301">
        <f t="shared" si="19"/>
        <v>0</v>
      </c>
      <c r="X177" s="301">
        <f t="shared" si="19"/>
        <v>0</v>
      </c>
      <c r="Y177" s="301">
        <f t="shared" si="19"/>
        <v>0</v>
      </c>
      <c r="DA177" s="178"/>
    </row>
    <row r="178" spans="1:105" ht="12" customHeight="1" x14ac:dyDescent="0.25">
      <c r="A178" s="174" t="s">
        <v>517</v>
      </c>
      <c r="B178" s="301">
        <f t="shared" ref="B178:Y178" si="20">IF(B$46=0,0,B$46/B$34)</f>
        <v>0</v>
      </c>
      <c r="C178" s="301">
        <f t="shared" si="20"/>
        <v>0</v>
      </c>
      <c r="D178" s="301">
        <f t="shared" si="20"/>
        <v>0</v>
      </c>
      <c r="E178" s="301">
        <f t="shared" si="20"/>
        <v>0</v>
      </c>
      <c r="F178" s="301">
        <f t="shared" si="20"/>
        <v>0</v>
      </c>
      <c r="G178" s="301">
        <f t="shared" si="20"/>
        <v>0</v>
      </c>
      <c r="H178" s="301">
        <f t="shared" si="20"/>
        <v>0</v>
      </c>
      <c r="I178" s="301">
        <f t="shared" si="20"/>
        <v>0</v>
      </c>
      <c r="J178" s="301">
        <f t="shared" si="20"/>
        <v>0</v>
      </c>
      <c r="K178" s="301">
        <f t="shared" si="20"/>
        <v>0</v>
      </c>
      <c r="L178" s="301">
        <f t="shared" si="20"/>
        <v>0</v>
      </c>
      <c r="M178" s="301">
        <f t="shared" si="20"/>
        <v>0</v>
      </c>
      <c r="N178" s="301">
        <f t="shared" si="20"/>
        <v>0</v>
      </c>
      <c r="O178" s="301">
        <f t="shared" si="20"/>
        <v>0</v>
      </c>
      <c r="P178" s="301">
        <f t="shared" si="20"/>
        <v>0</v>
      </c>
      <c r="Q178" s="301">
        <f t="shared" si="20"/>
        <v>0</v>
      </c>
      <c r="R178" s="301">
        <f t="shared" si="20"/>
        <v>0</v>
      </c>
      <c r="S178" s="301">
        <f t="shared" si="20"/>
        <v>0</v>
      </c>
      <c r="T178" s="301">
        <f t="shared" si="20"/>
        <v>0</v>
      </c>
      <c r="U178" s="301">
        <f t="shared" si="20"/>
        <v>0</v>
      </c>
      <c r="V178" s="301">
        <f t="shared" si="20"/>
        <v>0</v>
      </c>
      <c r="W178" s="301">
        <f t="shared" si="20"/>
        <v>0</v>
      </c>
      <c r="X178" s="301">
        <f t="shared" si="20"/>
        <v>0</v>
      </c>
      <c r="Y178" s="301">
        <f t="shared" si="20"/>
        <v>0</v>
      </c>
      <c r="DA178" s="178"/>
    </row>
    <row r="179" spans="1:105" ht="12" customHeight="1" x14ac:dyDescent="0.25">
      <c r="A179" s="62" t="s">
        <v>519</v>
      </c>
      <c r="B179" s="302">
        <f t="shared" ref="B179:Y179" si="21">IF(B$47=0,0,B$47/B$34)</f>
        <v>0</v>
      </c>
      <c r="C179" s="302">
        <f t="shared" si="21"/>
        <v>0</v>
      </c>
      <c r="D179" s="302">
        <f t="shared" si="21"/>
        <v>0</v>
      </c>
      <c r="E179" s="302">
        <f t="shared" si="21"/>
        <v>0</v>
      </c>
      <c r="F179" s="302">
        <f t="shared" si="21"/>
        <v>0</v>
      </c>
      <c r="G179" s="302">
        <f t="shared" si="21"/>
        <v>0</v>
      </c>
      <c r="H179" s="302">
        <f t="shared" si="21"/>
        <v>0</v>
      </c>
      <c r="I179" s="302">
        <f t="shared" si="21"/>
        <v>0</v>
      </c>
      <c r="J179" s="302">
        <f t="shared" si="21"/>
        <v>0</v>
      </c>
      <c r="K179" s="302">
        <f t="shared" si="21"/>
        <v>0</v>
      </c>
      <c r="L179" s="302">
        <f t="shared" si="21"/>
        <v>0</v>
      </c>
      <c r="M179" s="302">
        <f t="shared" si="21"/>
        <v>0</v>
      </c>
      <c r="N179" s="302">
        <f t="shared" si="21"/>
        <v>0</v>
      </c>
      <c r="O179" s="302">
        <f t="shared" si="21"/>
        <v>0</v>
      </c>
      <c r="P179" s="302">
        <f t="shared" si="21"/>
        <v>0</v>
      </c>
      <c r="Q179" s="302">
        <f t="shared" si="21"/>
        <v>0</v>
      </c>
      <c r="R179" s="302">
        <f t="shared" si="21"/>
        <v>0</v>
      </c>
      <c r="S179" s="302">
        <f t="shared" si="21"/>
        <v>0</v>
      </c>
      <c r="T179" s="302">
        <f t="shared" si="21"/>
        <v>0</v>
      </c>
      <c r="U179" s="302">
        <f t="shared" si="21"/>
        <v>0</v>
      </c>
      <c r="V179" s="302">
        <f t="shared" si="21"/>
        <v>0</v>
      </c>
      <c r="W179" s="302">
        <f t="shared" si="21"/>
        <v>0</v>
      </c>
      <c r="X179" s="302">
        <f t="shared" si="21"/>
        <v>0</v>
      </c>
      <c r="Y179" s="302">
        <f t="shared" si="21"/>
        <v>0</v>
      </c>
      <c r="DA179" s="72"/>
    </row>
    <row r="180" spans="1:105" ht="12" customHeight="1" x14ac:dyDescent="0.25">
      <c r="A180" s="62" t="s">
        <v>525</v>
      </c>
      <c r="B180" s="302">
        <f t="shared" ref="B180:Y180" si="22">IF(B$52=0,0,B$52/B$34)</f>
        <v>0</v>
      </c>
      <c r="C180" s="302">
        <f t="shared" si="22"/>
        <v>0</v>
      </c>
      <c r="D180" s="302">
        <f t="shared" si="22"/>
        <v>0</v>
      </c>
      <c r="E180" s="302">
        <f t="shared" si="22"/>
        <v>0</v>
      </c>
      <c r="F180" s="302">
        <f t="shared" si="22"/>
        <v>0</v>
      </c>
      <c r="G180" s="302">
        <f t="shared" si="22"/>
        <v>0</v>
      </c>
      <c r="H180" s="302">
        <f t="shared" si="22"/>
        <v>0</v>
      </c>
      <c r="I180" s="302">
        <f t="shared" si="22"/>
        <v>0</v>
      </c>
      <c r="J180" s="302">
        <f t="shared" si="22"/>
        <v>0</v>
      </c>
      <c r="K180" s="302">
        <f t="shared" si="22"/>
        <v>0</v>
      </c>
      <c r="L180" s="302">
        <f t="shared" si="22"/>
        <v>0</v>
      </c>
      <c r="M180" s="302">
        <f t="shared" si="22"/>
        <v>0</v>
      </c>
      <c r="N180" s="302">
        <f t="shared" si="22"/>
        <v>0</v>
      </c>
      <c r="O180" s="302">
        <f t="shared" si="22"/>
        <v>0</v>
      </c>
      <c r="P180" s="302">
        <f t="shared" si="22"/>
        <v>0</v>
      </c>
      <c r="Q180" s="302">
        <f t="shared" si="22"/>
        <v>0</v>
      </c>
      <c r="R180" s="302">
        <f t="shared" si="22"/>
        <v>0</v>
      </c>
      <c r="S180" s="302">
        <f t="shared" si="22"/>
        <v>0</v>
      </c>
      <c r="T180" s="302">
        <f t="shared" si="22"/>
        <v>0</v>
      </c>
      <c r="U180" s="302">
        <f t="shared" si="22"/>
        <v>0</v>
      </c>
      <c r="V180" s="302">
        <f t="shared" si="22"/>
        <v>0</v>
      </c>
      <c r="W180" s="302">
        <f t="shared" si="22"/>
        <v>0</v>
      </c>
      <c r="X180" s="302">
        <f t="shared" si="22"/>
        <v>0</v>
      </c>
      <c r="Y180" s="302">
        <f t="shared" si="22"/>
        <v>0</v>
      </c>
      <c r="DA180" s="72"/>
    </row>
    <row r="181" spans="1:105" ht="12" customHeight="1" x14ac:dyDescent="0.25">
      <c r="A181" s="174" t="s">
        <v>527</v>
      </c>
      <c r="B181" s="301">
        <f t="shared" ref="B181:Y181" si="23">IF(B$53=0,0,B$53/B$34)</f>
        <v>0</v>
      </c>
      <c r="C181" s="301">
        <f t="shared" si="23"/>
        <v>0</v>
      </c>
      <c r="D181" s="301">
        <f t="shared" si="23"/>
        <v>0</v>
      </c>
      <c r="E181" s="301">
        <f t="shared" si="23"/>
        <v>0</v>
      </c>
      <c r="F181" s="301">
        <f t="shared" si="23"/>
        <v>0</v>
      </c>
      <c r="G181" s="301">
        <f t="shared" si="23"/>
        <v>0</v>
      </c>
      <c r="H181" s="301">
        <f t="shared" si="23"/>
        <v>0</v>
      </c>
      <c r="I181" s="301">
        <f t="shared" si="23"/>
        <v>0</v>
      </c>
      <c r="J181" s="301">
        <f t="shared" si="23"/>
        <v>0</v>
      </c>
      <c r="K181" s="301">
        <f t="shared" si="23"/>
        <v>0</v>
      </c>
      <c r="L181" s="301">
        <f t="shared" si="23"/>
        <v>0</v>
      </c>
      <c r="M181" s="301">
        <f t="shared" si="23"/>
        <v>0</v>
      </c>
      <c r="N181" s="301">
        <f t="shared" si="23"/>
        <v>0</v>
      </c>
      <c r="O181" s="301">
        <f t="shared" si="23"/>
        <v>0</v>
      </c>
      <c r="P181" s="301">
        <f t="shared" si="23"/>
        <v>0</v>
      </c>
      <c r="Q181" s="301">
        <f t="shared" si="23"/>
        <v>0</v>
      </c>
      <c r="R181" s="301">
        <f t="shared" si="23"/>
        <v>0</v>
      </c>
      <c r="S181" s="301">
        <f t="shared" si="23"/>
        <v>0</v>
      </c>
      <c r="T181" s="301">
        <f t="shared" si="23"/>
        <v>0</v>
      </c>
      <c r="U181" s="301">
        <f t="shared" si="23"/>
        <v>0</v>
      </c>
      <c r="V181" s="301">
        <f t="shared" si="23"/>
        <v>0</v>
      </c>
      <c r="W181" s="301">
        <f t="shared" si="23"/>
        <v>0</v>
      </c>
      <c r="X181" s="301">
        <f t="shared" si="23"/>
        <v>0</v>
      </c>
      <c r="Y181" s="301">
        <f t="shared" si="23"/>
        <v>0</v>
      </c>
      <c r="DA181" s="178"/>
    </row>
    <row r="182" spans="1:105" ht="12" customHeight="1" x14ac:dyDescent="0.25">
      <c r="A182" s="62" t="s">
        <v>528</v>
      </c>
      <c r="B182" s="302">
        <f t="shared" ref="B182:Y182" si="24">IF(B$54=0,0,B$54/B$34)</f>
        <v>0</v>
      </c>
      <c r="C182" s="302">
        <f t="shared" si="24"/>
        <v>0</v>
      </c>
      <c r="D182" s="302">
        <f t="shared" si="24"/>
        <v>0</v>
      </c>
      <c r="E182" s="302">
        <f t="shared" si="24"/>
        <v>0</v>
      </c>
      <c r="F182" s="302">
        <f t="shared" si="24"/>
        <v>0</v>
      </c>
      <c r="G182" s="302">
        <f t="shared" si="24"/>
        <v>0</v>
      </c>
      <c r="H182" s="302">
        <f t="shared" si="24"/>
        <v>0</v>
      </c>
      <c r="I182" s="302">
        <f t="shared" si="24"/>
        <v>0</v>
      </c>
      <c r="J182" s="302">
        <f t="shared" si="24"/>
        <v>0</v>
      </c>
      <c r="K182" s="302">
        <f t="shared" si="24"/>
        <v>0</v>
      </c>
      <c r="L182" s="302">
        <f t="shared" si="24"/>
        <v>0</v>
      </c>
      <c r="M182" s="302">
        <f t="shared" si="24"/>
        <v>0</v>
      </c>
      <c r="N182" s="302">
        <f t="shared" si="24"/>
        <v>0</v>
      </c>
      <c r="O182" s="302">
        <f t="shared" si="24"/>
        <v>0</v>
      </c>
      <c r="P182" s="302">
        <f t="shared" si="24"/>
        <v>0</v>
      </c>
      <c r="Q182" s="302">
        <f t="shared" si="24"/>
        <v>0</v>
      </c>
      <c r="R182" s="302">
        <f t="shared" si="24"/>
        <v>0</v>
      </c>
      <c r="S182" s="302">
        <f t="shared" si="24"/>
        <v>0</v>
      </c>
      <c r="T182" s="302">
        <f t="shared" si="24"/>
        <v>0</v>
      </c>
      <c r="U182" s="302">
        <f t="shared" si="24"/>
        <v>0</v>
      </c>
      <c r="V182" s="302">
        <f t="shared" si="24"/>
        <v>0</v>
      </c>
      <c r="W182" s="302">
        <f t="shared" si="24"/>
        <v>0</v>
      </c>
      <c r="X182" s="302">
        <f t="shared" si="24"/>
        <v>0</v>
      </c>
      <c r="Y182" s="302">
        <f t="shared" si="24"/>
        <v>0</v>
      </c>
      <c r="DA182" s="72"/>
    </row>
    <row r="183" spans="1:105" ht="12" customHeight="1" x14ac:dyDescent="0.25">
      <c r="A183" s="62" t="s">
        <v>533</v>
      </c>
      <c r="B183" s="302">
        <f t="shared" ref="B183:Y183" si="25">IF(B$58=0,0,B$58/B$34)</f>
        <v>0</v>
      </c>
      <c r="C183" s="302">
        <f t="shared" si="25"/>
        <v>0</v>
      </c>
      <c r="D183" s="302">
        <f t="shared" si="25"/>
        <v>0</v>
      </c>
      <c r="E183" s="302">
        <f t="shared" si="25"/>
        <v>0</v>
      </c>
      <c r="F183" s="302">
        <f t="shared" si="25"/>
        <v>0</v>
      </c>
      <c r="G183" s="302">
        <f t="shared" si="25"/>
        <v>0</v>
      </c>
      <c r="H183" s="302">
        <f t="shared" si="25"/>
        <v>0</v>
      </c>
      <c r="I183" s="302">
        <f t="shared" si="25"/>
        <v>0</v>
      </c>
      <c r="J183" s="302">
        <f t="shared" si="25"/>
        <v>0</v>
      </c>
      <c r="K183" s="302">
        <f t="shared" si="25"/>
        <v>0</v>
      </c>
      <c r="L183" s="302">
        <f t="shared" si="25"/>
        <v>0</v>
      </c>
      <c r="M183" s="302">
        <f t="shared" si="25"/>
        <v>0</v>
      </c>
      <c r="N183" s="302">
        <f t="shared" si="25"/>
        <v>0</v>
      </c>
      <c r="O183" s="302">
        <f t="shared" si="25"/>
        <v>0</v>
      </c>
      <c r="P183" s="302">
        <f t="shared" si="25"/>
        <v>0</v>
      </c>
      <c r="Q183" s="302">
        <f t="shared" si="25"/>
        <v>0</v>
      </c>
      <c r="R183" s="302">
        <f t="shared" si="25"/>
        <v>0</v>
      </c>
      <c r="S183" s="302">
        <f t="shared" si="25"/>
        <v>0</v>
      </c>
      <c r="T183" s="302">
        <f t="shared" si="25"/>
        <v>0</v>
      </c>
      <c r="U183" s="302">
        <f t="shared" si="25"/>
        <v>0</v>
      </c>
      <c r="V183" s="302">
        <f t="shared" si="25"/>
        <v>0</v>
      </c>
      <c r="W183" s="302">
        <f t="shared" si="25"/>
        <v>0</v>
      </c>
      <c r="X183" s="302">
        <f t="shared" si="25"/>
        <v>0</v>
      </c>
      <c r="Y183" s="302">
        <f t="shared" si="25"/>
        <v>0</v>
      </c>
      <c r="DA183" s="72"/>
    </row>
    <row r="184" spans="1:105" ht="12" customHeight="1" x14ac:dyDescent="0.25">
      <c r="A184" s="62" t="s">
        <v>545</v>
      </c>
      <c r="B184" s="302">
        <f t="shared" ref="B184:Y184" si="26">IF(B$69=0,0,B$69/B$34)</f>
        <v>0</v>
      </c>
      <c r="C184" s="302">
        <f t="shared" si="26"/>
        <v>0</v>
      </c>
      <c r="D184" s="302">
        <f t="shared" si="26"/>
        <v>0</v>
      </c>
      <c r="E184" s="302">
        <f t="shared" si="26"/>
        <v>0</v>
      </c>
      <c r="F184" s="302">
        <f t="shared" si="26"/>
        <v>0</v>
      </c>
      <c r="G184" s="302">
        <f t="shared" si="26"/>
        <v>0</v>
      </c>
      <c r="H184" s="302">
        <f t="shared" si="26"/>
        <v>0</v>
      </c>
      <c r="I184" s="302">
        <f t="shared" si="26"/>
        <v>0</v>
      </c>
      <c r="J184" s="302">
        <f t="shared" si="26"/>
        <v>0</v>
      </c>
      <c r="K184" s="302">
        <f t="shared" si="26"/>
        <v>0</v>
      </c>
      <c r="L184" s="302">
        <f t="shared" si="26"/>
        <v>0</v>
      </c>
      <c r="M184" s="302">
        <f t="shared" si="26"/>
        <v>0</v>
      </c>
      <c r="N184" s="302">
        <f t="shared" si="26"/>
        <v>0</v>
      </c>
      <c r="O184" s="302">
        <f t="shared" si="26"/>
        <v>0</v>
      </c>
      <c r="P184" s="302">
        <f t="shared" si="26"/>
        <v>0</v>
      </c>
      <c r="Q184" s="302">
        <f t="shared" si="26"/>
        <v>0</v>
      </c>
      <c r="R184" s="302">
        <f t="shared" si="26"/>
        <v>0</v>
      </c>
      <c r="S184" s="302">
        <f t="shared" si="26"/>
        <v>0</v>
      </c>
      <c r="T184" s="302">
        <f t="shared" si="26"/>
        <v>0</v>
      </c>
      <c r="U184" s="302">
        <f t="shared" si="26"/>
        <v>0</v>
      </c>
      <c r="V184" s="302">
        <f t="shared" si="26"/>
        <v>0</v>
      </c>
      <c r="W184" s="302">
        <f t="shared" si="26"/>
        <v>0</v>
      </c>
      <c r="X184" s="302">
        <f t="shared" si="26"/>
        <v>0</v>
      </c>
      <c r="Y184" s="302">
        <f t="shared" si="26"/>
        <v>0</v>
      </c>
      <c r="DA184" s="72"/>
    </row>
    <row r="185" spans="1:105" ht="12" customHeight="1" x14ac:dyDescent="0.25">
      <c r="A185" s="100" t="s">
        <v>105</v>
      </c>
      <c r="B185" s="310">
        <f t="shared" ref="B185:Y185" si="27">IF(B$70=0,0,B$70/B$34)</f>
        <v>0</v>
      </c>
      <c r="C185" s="310">
        <f t="shared" si="27"/>
        <v>0</v>
      </c>
      <c r="D185" s="310">
        <f t="shared" si="27"/>
        <v>0</v>
      </c>
      <c r="E185" s="310">
        <f t="shared" si="27"/>
        <v>0</v>
      </c>
      <c r="F185" s="310">
        <f t="shared" si="27"/>
        <v>0</v>
      </c>
      <c r="G185" s="310">
        <f t="shared" si="27"/>
        <v>0</v>
      </c>
      <c r="H185" s="310">
        <f t="shared" si="27"/>
        <v>0</v>
      </c>
      <c r="I185" s="310">
        <f t="shared" si="27"/>
        <v>0</v>
      </c>
      <c r="J185" s="310">
        <f t="shared" si="27"/>
        <v>0</v>
      </c>
      <c r="K185" s="310">
        <f t="shared" si="27"/>
        <v>0</v>
      </c>
      <c r="L185" s="310">
        <f t="shared" si="27"/>
        <v>0</v>
      </c>
      <c r="M185" s="310">
        <f t="shared" si="27"/>
        <v>0</v>
      </c>
      <c r="N185" s="310">
        <f t="shared" si="27"/>
        <v>0</v>
      </c>
      <c r="O185" s="310">
        <f t="shared" si="27"/>
        <v>0</v>
      </c>
      <c r="P185" s="310">
        <f t="shared" si="27"/>
        <v>0</v>
      </c>
      <c r="Q185" s="310">
        <f t="shared" si="27"/>
        <v>0</v>
      </c>
      <c r="R185" s="310">
        <f t="shared" si="27"/>
        <v>0</v>
      </c>
      <c r="S185" s="310">
        <f t="shared" si="27"/>
        <v>0</v>
      </c>
      <c r="T185" s="310">
        <f t="shared" si="27"/>
        <v>0</v>
      </c>
      <c r="U185" s="310">
        <f t="shared" si="27"/>
        <v>0</v>
      </c>
      <c r="V185" s="310">
        <f t="shared" si="27"/>
        <v>0</v>
      </c>
      <c r="W185" s="310">
        <f t="shared" si="27"/>
        <v>0</v>
      </c>
      <c r="X185" s="310">
        <f t="shared" si="27"/>
        <v>0</v>
      </c>
      <c r="Y185" s="310">
        <f t="shared" si="27"/>
        <v>0</v>
      </c>
      <c r="DA185" s="127"/>
    </row>
    <row r="186" spans="1:105" ht="12" customHeight="1" x14ac:dyDescent="0.25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DA186" s="120"/>
    </row>
    <row r="187" spans="1:105" ht="12" customHeight="1" x14ac:dyDescent="0.25">
      <c r="A187" s="35" t="s">
        <v>80</v>
      </c>
      <c r="B187" s="232">
        <f t="shared" ref="B187:Y187" si="28">SUM(B$188:B$193,B$197:B$198,B$200:B$202)</f>
        <v>0</v>
      </c>
      <c r="C187" s="232">
        <f t="shared" si="28"/>
        <v>0</v>
      </c>
      <c r="D187" s="232">
        <f t="shared" si="28"/>
        <v>0</v>
      </c>
      <c r="E187" s="232">
        <f t="shared" si="28"/>
        <v>0</v>
      </c>
      <c r="F187" s="232">
        <f t="shared" si="28"/>
        <v>0</v>
      </c>
      <c r="G187" s="232">
        <f t="shared" si="28"/>
        <v>0</v>
      </c>
      <c r="H187" s="232">
        <f t="shared" si="28"/>
        <v>0</v>
      </c>
      <c r="I187" s="232">
        <f t="shared" si="28"/>
        <v>0</v>
      </c>
      <c r="J187" s="232">
        <f t="shared" si="28"/>
        <v>0</v>
      </c>
      <c r="K187" s="232">
        <f t="shared" si="28"/>
        <v>0</v>
      </c>
      <c r="L187" s="232">
        <f t="shared" si="28"/>
        <v>0</v>
      </c>
      <c r="M187" s="232">
        <f t="shared" si="28"/>
        <v>0</v>
      </c>
      <c r="N187" s="232">
        <f t="shared" si="28"/>
        <v>0</v>
      </c>
      <c r="O187" s="232">
        <f t="shared" si="28"/>
        <v>0</v>
      </c>
      <c r="P187" s="232">
        <f t="shared" si="28"/>
        <v>0</v>
      </c>
      <c r="Q187" s="232">
        <f t="shared" si="28"/>
        <v>0</v>
      </c>
      <c r="R187" s="232">
        <f t="shared" si="28"/>
        <v>0</v>
      </c>
      <c r="S187" s="232">
        <f t="shared" si="28"/>
        <v>0</v>
      </c>
      <c r="T187" s="232">
        <f t="shared" si="28"/>
        <v>0</v>
      </c>
      <c r="U187" s="232">
        <f t="shared" si="28"/>
        <v>0</v>
      </c>
      <c r="V187" s="232">
        <f t="shared" si="28"/>
        <v>0</v>
      </c>
      <c r="W187" s="232">
        <f t="shared" si="28"/>
        <v>0</v>
      </c>
      <c r="X187" s="232">
        <f t="shared" si="28"/>
        <v>0</v>
      </c>
      <c r="Y187" s="232">
        <f t="shared" si="28"/>
        <v>0</v>
      </c>
      <c r="DA187" s="95"/>
    </row>
    <row r="188" spans="1:105" ht="12" customHeight="1" x14ac:dyDescent="0.25">
      <c r="A188" s="55" t="s">
        <v>91</v>
      </c>
      <c r="B188" s="299">
        <f t="shared" ref="B188:Y188" si="29">IF(B$73=0,0,B$73/B$72)</f>
        <v>0</v>
      </c>
      <c r="C188" s="299">
        <f t="shared" si="29"/>
        <v>0</v>
      </c>
      <c r="D188" s="299">
        <f t="shared" si="29"/>
        <v>0</v>
      </c>
      <c r="E188" s="299">
        <f t="shared" si="29"/>
        <v>0</v>
      </c>
      <c r="F188" s="299">
        <f t="shared" si="29"/>
        <v>0</v>
      </c>
      <c r="G188" s="299">
        <f t="shared" si="29"/>
        <v>0</v>
      </c>
      <c r="H188" s="299">
        <f t="shared" si="29"/>
        <v>0</v>
      </c>
      <c r="I188" s="299">
        <f t="shared" si="29"/>
        <v>0</v>
      </c>
      <c r="J188" s="299">
        <f t="shared" si="29"/>
        <v>0</v>
      </c>
      <c r="K188" s="299">
        <f t="shared" si="29"/>
        <v>0</v>
      </c>
      <c r="L188" s="299">
        <f t="shared" si="29"/>
        <v>0</v>
      </c>
      <c r="M188" s="299">
        <f t="shared" si="29"/>
        <v>0</v>
      </c>
      <c r="N188" s="299">
        <f t="shared" si="29"/>
        <v>0</v>
      </c>
      <c r="O188" s="299">
        <f t="shared" si="29"/>
        <v>0</v>
      </c>
      <c r="P188" s="299">
        <f t="shared" si="29"/>
        <v>0</v>
      </c>
      <c r="Q188" s="299">
        <f t="shared" si="29"/>
        <v>0</v>
      </c>
      <c r="R188" s="299">
        <f t="shared" si="29"/>
        <v>0</v>
      </c>
      <c r="S188" s="299">
        <f t="shared" si="29"/>
        <v>0</v>
      </c>
      <c r="T188" s="299">
        <f t="shared" si="29"/>
        <v>0</v>
      </c>
      <c r="U188" s="299">
        <f t="shared" si="29"/>
        <v>0</v>
      </c>
      <c r="V188" s="299">
        <f t="shared" si="29"/>
        <v>0</v>
      </c>
      <c r="W188" s="299">
        <f t="shared" si="29"/>
        <v>0</v>
      </c>
      <c r="X188" s="299">
        <f t="shared" si="29"/>
        <v>0</v>
      </c>
      <c r="Y188" s="299">
        <f t="shared" si="29"/>
        <v>0</v>
      </c>
      <c r="DA188" s="67"/>
    </row>
    <row r="189" spans="1:105" ht="12" customHeight="1" x14ac:dyDescent="0.25">
      <c r="A189" s="173" t="s">
        <v>92</v>
      </c>
      <c r="B189" s="233">
        <f t="shared" ref="B189:Y189" si="30">IF(B$74=0,0,B$74/B$72)</f>
        <v>0</v>
      </c>
      <c r="C189" s="233">
        <f t="shared" si="30"/>
        <v>0</v>
      </c>
      <c r="D189" s="233">
        <f t="shared" si="30"/>
        <v>0</v>
      </c>
      <c r="E189" s="233">
        <f t="shared" si="30"/>
        <v>0</v>
      </c>
      <c r="F189" s="233">
        <f t="shared" si="30"/>
        <v>0</v>
      </c>
      <c r="G189" s="233">
        <f t="shared" si="30"/>
        <v>0</v>
      </c>
      <c r="H189" s="233">
        <f t="shared" si="30"/>
        <v>0</v>
      </c>
      <c r="I189" s="233">
        <f t="shared" si="30"/>
        <v>0</v>
      </c>
      <c r="J189" s="233">
        <f t="shared" si="30"/>
        <v>0</v>
      </c>
      <c r="K189" s="233">
        <f t="shared" si="30"/>
        <v>0</v>
      </c>
      <c r="L189" s="233">
        <f t="shared" si="30"/>
        <v>0</v>
      </c>
      <c r="M189" s="233">
        <f t="shared" si="30"/>
        <v>0</v>
      </c>
      <c r="N189" s="233">
        <f t="shared" si="30"/>
        <v>0</v>
      </c>
      <c r="O189" s="233">
        <f t="shared" si="30"/>
        <v>0</v>
      </c>
      <c r="P189" s="233">
        <f t="shared" si="30"/>
        <v>0</v>
      </c>
      <c r="Q189" s="233">
        <f t="shared" si="30"/>
        <v>0</v>
      </c>
      <c r="R189" s="233">
        <f t="shared" si="30"/>
        <v>0</v>
      </c>
      <c r="S189" s="233">
        <f t="shared" si="30"/>
        <v>0</v>
      </c>
      <c r="T189" s="233">
        <f t="shared" si="30"/>
        <v>0</v>
      </c>
      <c r="U189" s="233">
        <f t="shared" si="30"/>
        <v>0</v>
      </c>
      <c r="V189" s="233">
        <f t="shared" si="30"/>
        <v>0</v>
      </c>
      <c r="W189" s="233">
        <f t="shared" si="30"/>
        <v>0</v>
      </c>
      <c r="X189" s="233">
        <f t="shared" si="30"/>
        <v>0</v>
      </c>
      <c r="Y189" s="233">
        <f t="shared" si="30"/>
        <v>0</v>
      </c>
      <c r="DA189" s="177"/>
    </row>
    <row r="190" spans="1:105" ht="12" customHeight="1" x14ac:dyDescent="0.25">
      <c r="A190" s="173" t="s">
        <v>93</v>
      </c>
      <c r="B190" s="233">
        <f t="shared" ref="B190:Y190" si="31">IF(B$75=0,0,B$75/B$72)</f>
        <v>0</v>
      </c>
      <c r="C190" s="233">
        <f t="shared" si="31"/>
        <v>0</v>
      </c>
      <c r="D190" s="233">
        <f t="shared" si="31"/>
        <v>0</v>
      </c>
      <c r="E190" s="233">
        <f t="shared" si="31"/>
        <v>0</v>
      </c>
      <c r="F190" s="233">
        <f t="shared" si="31"/>
        <v>0</v>
      </c>
      <c r="G190" s="233">
        <f t="shared" si="31"/>
        <v>0</v>
      </c>
      <c r="H190" s="233">
        <f t="shared" si="31"/>
        <v>0</v>
      </c>
      <c r="I190" s="233">
        <f t="shared" si="31"/>
        <v>0</v>
      </c>
      <c r="J190" s="233">
        <f t="shared" si="31"/>
        <v>0</v>
      </c>
      <c r="K190" s="233">
        <f t="shared" si="31"/>
        <v>0</v>
      </c>
      <c r="L190" s="233">
        <f t="shared" si="31"/>
        <v>0</v>
      </c>
      <c r="M190" s="233">
        <f t="shared" si="31"/>
        <v>0</v>
      </c>
      <c r="N190" s="233">
        <f t="shared" si="31"/>
        <v>0</v>
      </c>
      <c r="O190" s="233">
        <f t="shared" si="31"/>
        <v>0</v>
      </c>
      <c r="P190" s="233">
        <f t="shared" si="31"/>
        <v>0</v>
      </c>
      <c r="Q190" s="233">
        <f t="shared" si="31"/>
        <v>0</v>
      </c>
      <c r="R190" s="233">
        <f t="shared" si="31"/>
        <v>0</v>
      </c>
      <c r="S190" s="233">
        <f t="shared" si="31"/>
        <v>0</v>
      </c>
      <c r="T190" s="233">
        <f t="shared" si="31"/>
        <v>0</v>
      </c>
      <c r="U190" s="233">
        <f t="shared" si="31"/>
        <v>0</v>
      </c>
      <c r="V190" s="233">
        <f t="shared" si="31"/>
        <v>0</v>
      </c>
      <c r="W190" s="233">
        <f t="shared" si="31"/>
        <v>0</v>
      </c>
      <c r="X190" s="233">
        <f t="shared" si="31"/>
        <v>0</v>
      </c>
      <c r="Y190" s="233">
        <f t="shared" si="31"/>
        <v>0</v>
      </c>
      <c r="DA190" s="177"/>
    </row>
    <row r="191" spans="1:105" ht="12" customHeight="1" x14ac:dyDescent="0.25">
      <c r="A191" s="173" t="s">
        <v>94</v>
      </c>
      <c r="B191" s="233">
        <f t="shared" ref="B191:Y191" si="32">IF(B$76=0,0,B$76/B$72)</f>
        <v>0</v>
      </c>
      <c r="C191" s="233">
        <f t="shared" si="32"/>
        <v>0</v>
      </c>
      <c r="D191" s="233">
        <f t="shared" si="32"/>
        <v>0</v>
      </c>
      <c r="E191" s="233">
        <f t="shared" si="32"/>
        <v>0</v>
      </c>
      <c r="F191" s="233">
        <f t="shared" si="32"/>
        <v>0</v>
      </c>
      <c r="G191" s="233">
        <f t="shared" si="32"/>
        <v>0</v>
      </c>
      <c r="H191" s="233">
        <f t="shared" si="32"/>
        <v>0</v>
      </c>
      <c r="I191" s="233">
        <f t="shared" si="32"/>
        <v>0</v>
      </c>
      <c r="J191" s="233">
        <f t="shared" si="32"/>
        <v>0</v>
      </c>
      <c r="K191" s="233">
        <f t="shared" si="32"/>
        <v>0</v>
      </c>
      <c r="L191" s="233">
        <f t="shared" si="32"/>
        <v>0</v>
      </c>
      <c r="M191" s="233">
        <f t="shared" si="32"/>
        <v>0</v>
      </c>
      <c r="N191" s="233">
        <f t="shared" si="32"/>
        <v>0</v>
      </c>
      <c r="O191" s="233">
        <f t="shared" si="32"/>
        <v>0</v>
      </c>
      <c r="P191" s="233">
        <f t="shared" si="32"/>
        <v>0</v>
      </c>
      <c r="Q191" s="233">
        <f t="shared" si="32"/>
        <v>0</v>
      </c>
      <c r="R191" s="233">
        <f t="shared" si="32"/>
        <v>0</v>
      </c>
      <c r="S191" s="233">
        <f t="shared" si="32"/>
        <v>0</v>
      </c>
      <c r="T191" s="233">
        <f t="shared" si="32"/>
        <v>0</v>
      </c>
      <c r="U191" s="233">
        <f t="shared" si="32"/>
        <v>0</v>
      </c>
      <c r="V191" s="233">
        <f t="shared" si="32"/>
        <v>0</v>
      </c>
      <c r="W191" s="233">
        <f t="shared" si="32"/>
        <v>0</v>
      </c>
      <c r="X191" s="233">
        <f t="shared" si="32"/>
        <v>0</v>
      </c>
      <c r="Y191" s="233">
        <f t="shared" si="32"/>
        <v>0</v>
      </c>
      <c r="DA191" s="177"/>
    </row>
    <row r="192" spans="1:105" ht="12" customHeight="1" x14ac:dyDescent="0.25">
      <c r="A192" s="56" t="s">
        <v>95</v>
      </c>
      <c r="B192" s="300">
        <f t="shared" ref="B192:Y192" si="33">IF(B$77=0,0,B$77/B$72)</f>
        <v>0</v>
      </c>
      <c r="C192" s="300">
        <f t="shared" si="33"/>
        <v>0</v>
      </c>
      <c r="D192" s="300">
        <f t="shared" si="33"/>
        <v>0</v>
      </c>
      <c r="E192" s="300">
        <f t="shared" si="33"/>
        <v>0</v>
      </c>
      <c r="F192" s="300">
        <f t="shared" si="33"/>
        <v>0</v>
      </c>
      <c r="G192" s="300">
        <f t="shared" si="33"/>
        <v>0</v>
      </c>
      <c r="H192" s="300">
        <f t="shared" si="33"/>
        <v>0</v>
      </c>
      <c r="I192" s="300">
        <f t="shared" si="33"/>
        <v>0</v>
      </c>
      <c r="J192" s="300">
        <f t="shared" si="33"/>
        <v>0</v>
      </c>
      <c r="K192" s="300">
        <f t="shared" si="33"/>
        <v>0</v>
      </c>
      <c r="L192" s="300">
        <f t="shared" si="33"/>
        <v>0</v>
      </c>
      <c r="M192" s="300">
        <f t="shared" si="33"/>
        <v>0</v>
      </c>
      <c r="N192" s="300">
        <f t="shared" si="33"/>
        <v>0</v>
      </c>
      <c r="O192" s="300">
        <f t="shared" si="33"/>
        <v>0</v>
      </c>
      <c r="P192" s="300">
        <f t="shared" si="33"/>
        <v>0</v>
      </c>
      <c r="Q192" s="300">
        <f t="shared" si="33"/>
        <v>0</v>
      </c>
      <c r="R192" s="300">
        <f t="shared" si="33"/>
        <v>0</v>
      </c>
      <c r="S192" s="300">
        <f t="shared" si="33"/>
        <v>0</v>
      </c>
      <c r="T192" s="300">
        <f t="shared" si="33"/>
        <v>0</v>
      </c>
      <c r="U192" s="300">
        <f t="shared" si="33"/>
        <v>0</v>
      </c>
      <c r="V192" s="300">
        <f t="shared" si="33"/>
        <v>0</v>
      </c>
      <c r="W192" s="300">
        <f t="shared" si="33"/>
        <v>0</v>
      </c>
      <c r="X192" s="300">
        <f t="shared" si="33"/>
        <v>0</v>
      </c>
      <c r="Y192" s="300">
        <f t="shared" si="33"/>
        <v>0</v>
      </c>
      <c r="DA192" s="68"/>
    </row>
    <row r="193" spans="1:105" ht="12" customHeight="1" x14ac:dyDescent="0.25">
      <c r="A193" s="174" t="s">
        <v>558</v>
      </c>
      <c r="B193" s="301">
        <f t="shared" ref="B193:Y193" si="34">IF(B$83=0,0,B$83/B$72)</f>
        <v>0</v>
      </c>
      <c r="C193" s="301">
        <f t="shared" si="34"/>
        <v>0</v>
      </c>
      <c r="D193" s="301">
        <f t="shared" si="34"/>
        <v>0</v>
      </c>
      <c r="E193" s="301">
        <f t="shared" si="34"/>
        <v>0</v>
      </c>
      <c r="F193" s="301">
        <f t="shared" si="34"/>
        <v>0</v>
      </c>
      <c r="G193" s="301">
        <f t="shared" si="34"/>
        <v>0</v>
      </c>
      <c r="H193" s="301">
        <f t="shared" si="34"/>
        <v>0</v>
      </c>
      <c r="I193" s="301">
        <f t="shared" si="34"/>
        <v>0</v>
      </c>
      <c r="J193" s="301">
        <f t="shared" si="34"/>
        <v>0</v>
      </c>
      <c r="K193" s="301">
        <f t="shared" si="34"/>
        <v>0</v>
      </c>
      <c r="L193" s="301">
        <f t="shared" si="34"/>
        <v>0</v>
      </c>
      <c r="M193" s="301">
        <f t="shared" si="34"/>
        <v>0</v>
      </c>
      <c r="N193" s="301">
        <f t="shared" si="34"/>
        <v>0</v>
      </c>
      <c r="O193" s="301">
        <f t="shared" si="34"/>
        <v>0</v>
      </c>
      <c r="P193" s="301">
        <f t="shared" si="34"/>
        <v>0</v>
      </c>
      <c r="Q193" s="301">
        <f t="shared" si="34"/>
        <v>0</v>
      </c>
      <c r="R193" s="301">
        <f t="shared" si="34"/>
        <v>0</v>
      </c>
      <c r="S193" s="301">
        <f t="shared" si="34"/>
        <v>0</v>
      </c>
      <c r="T193" s="301">
        <f t="shared" si="34"/>
        <v>0</v>
      </c>
      <c r="U193" s="301">
        <f t="shared" si="34"/>
        <v>0</v>
      </c>
      <c r="V193" s="301">
        <f t="shared" si="34"/>
        <v>0</v>
      </c>
      <c r="W193" s="301">
        <f t="shared" si="34"/>
        <v>0</v>
      </c>
      <c r="X193" s="301">
        <f t="shared" si="34"/>
        <v>0</v>
      </c>
      <c r="Y193" s="301">
        <f t="shared" si="34"/>
        <v>0</v>
      </c>
      <c r="DA193" s="178"/>
    </row>
    <row r="194" spans="1:105" ht="12" customHeight="1" x14ac:dyDescent="0.25">
      <c r="A194" s="62" t="s">
        <v>560</v>
      </c>
      <c r="B194" s="302">
        <f t="shared" ref="B194:Y194" si="35">IF(B$84=0,0,B$84/B$72)</f>
        <v>0</v>
      </c>
      <c r="C194" s="302">
        <f t="shared" si="35"/>
        <v>0</v>
      </c>
      <c r="D194" s="302">
        <f t="shared" si="35"/>
        <v>0</v>
      </c>
      <c r="E194" s="302">
        <f t="shared" si="35"/>
        <v>0</v>
      </c>
      <c r="F194" s="302">
        <f t="shared" si="35"/>
        <v>0</v>
      </c>
      <c r="G194" s="302">
        <f t="shared" si="35"/>
        <v>0</v>
      </c>
      <c r="H194" s="302">
        <f t="shared" si="35"/>
        <v>0</v>
      </c>
      <c r="I194" s="302">
        <f t="shared" si="35"/>
        <v>0</v>
      </c>
      <c r="J194" s="302">
        <f t="shared" si="35"/>
        <v>0</v>
      </c>
      <c r="K194" s="302">
        <f t="shared" si="35"/>
        <v>0</v>
      </c>
      <c r="L194" s="302">
        <f t="shared" si="35"/>
        <v>0</v>
      </c>
      <c r="M194" s="302">
        <f t="shared" si="35"/>
        <v>0</v>
      </c>
      <c r="N194" s="302">
        <f t="shared" si="35"/>
        <v>0</v>
      </c>
      <c r="O194" s="302">
        <f t="shared" si="35"/>
        <v>0</v>
      </c>
      <c r="P194" s="302">
        <f t="shared" si="35"/>
        <v>0</v>
      </c>
      <c r="Q194" s="302">
        <f t="shared" si="35"/>
        <v>0</v>
      </c>
      <c r="R194" s="302">
        <f t="shared" si="35"/>
        <v>0</v>
      </c>
      <c r="S194" s="302">
        <f t="shared" si="35"/>
        <v>0</v>
      </c>
      <c r="T194" s="302">
        <f t="shared" si="35"/>
        <v>0</v>
      </c>
      <c r="U194" s="302">
        <f t="shared" si="35"/>
        <v>0</v>
      </c>
      <c r="V194" s="302">
        <f t="shared" si="35"/>
        <v>0</v>
      </c>
      <c r="W194" s="302">
        <f t="shared" si="35"/>
        <v>0</v>
      </c>
      <c r="X194" s="302">
        <f t="shared" si="35"/>
        <v>0</v>
      </c>
      <c r="Y194" s="302">
        <f t="shared" si="35"/>
        <v>0</v>
      </c>
      <c r="DA194" s="72"/>
    </row>
    <row r="195" spans="1:105" ht="12" customHeight="1" x14ac:dyDescent="0.25">
      <c r="A195" s="62" t="s">
        <v>566</v>
      </c>
      <c r="B195" s="302">
        <f t="shared" ref="B195:Y195" si="36">IF(B$89=0,0,B$89/B$72)</f>
        <v>0</v>
      </c>
      <c r="C195" s="302">
        <f t="shared" si="36"/>
        <v>0</v>
      </c>
      <c r="D195" s="302">
        <f t="shared" si="36"/>
        <v>0</v>
      </c>
      <c r="E195" s="302">
        <f t="shared" si="36"/>
        <v>0</v>
      </c>
      <c r="F195" s="302">
        <f t="shared" si="36"/>
        <v>0</v>
      </c>
      <c r="G195" s="302">
        <f t="shared" si="36"/>
        <v>0</v>
      </c>
      <c r="H195" s="302">
        <f t="shared" si="36"/>
        <v>0</v>
      </c>
      <c r="I195" s="302">
        <f t="shared" si="36"/>
        <v>0</v>
      </c>
      <c r="J195" s="302">
        <f t="shared" si="36"/>
        <v>0</v>
      </c>
      <c r="K195" s="302">
        <f t="shared" si="36"/>
        <v>0</v>
      </c>
      <c r="L195" s="302">
        <f t="shared" si="36"/>
        <v>0</v>
      </c>
      <c r="M195" s="302">
        <f t="shared" si="36"/>
        <v>0</v>
      </c>
      <c r="N195" s="302">
        <f t="shared" si="36"/>
        <v>0</v>
      </c>
      <c r="O195" s="302">
        <f t="shared" si="36"/>
        <v>0</v>
      </c>
      <c r="P195" s="302">
        <f t="shared" si="36"/>
        <v>0</v>
      </c>
      <c r="Q195" s="302">
        <f t="shared" si="36"/>
        <v>0</v>
      </c>
      <c r="R195" s="302">
        <f t="shared" si="36"/>
        <v>0</v>
      </c>
      <c r="S195" s="302">
        <f t="shared" si="36"/>
        <v>0</v>
      </c>
      <c r="T195" s="302">
        <f t="shared" si="36"/>
        <v>0</v>
      </c>
      <c r="U195" s="302">
        <f t="shared" si="36"/>
        <v>0</v>
      </c>
      <c r="V195" s="302">
        <f t="shared" si="36"/>
        <v>0</v>
      </c>
      <c r="W195" s="302">
        <f t="shared" si="36"/>
        <v>0</v>
      </c>
      <c r="X195" s="302">
        <f t="shared" si="36"/>
        <v>0</v>
      </c>
      <c r="Y195" s="302">
        <f t="shared" si="36"/>
        <v>0</v>
      </c>
      <c r="DA195" s="72"/>
    </row>
    <row r="196" spans="1:105" ht="12" customHeight="1" x14ac:dyDescent="0.25">
      <c r="A196" s="174" t="s">
        <v>517</v>
      </c>
      <c r="B196" s="301">
        <f t="shared" ref="B196:Y196" si="37">IF(B$90=0,0,B$90/B$72)</f>
        <v>0</v>
      </c>
      <c r="C196" s="301">
        <f t="shared" si="37"/>
        <v>0</v>
      </c>
      <c r="D196" s="301">
        <f t="shared" si="37"/>
        <v>0</v>
      </c>
      <c r="E196" s="301">
        <f t="shared" si="37"/>
        <v>0</v>
      </c>
      <c r="F196" s="301">
        <f t="shared" si="37"/>
        <v>0</v>
      </c>
      <c r="G196" s="301">
        <f t="shared" si="37"/>
        <v>0</v>
      </c>
      <c r="H196" s="301">
        <f t="shared" si="37"/>
        <v>0</v>
      </c>
      <c r="I196" s="301">
        <f t="shared" si="37"/>
        <v>0</v>
      </c>
      <c r="J196" s="301">
        <f t="shared" si="37"/>
        <v>0</v>
      </c>
      <c r="K196" s="301">
        <f t="shared" si="37"/>
        <v>0</v>
      </c>
      <c r="L196" s="301">
        <f t="shared" si="37"/>
        <v>0</v>
      </c>
      <c r="M196" s="301">
        <f t="shared" si="37"/>
        <v>0</v>
      </c>
      <c r="N196" s="301">
        <f t="shared" si="37"/>
        <v>0</v>
      </c>
      <c r="O196" s="301">
        <f t="shared" si="37"/>
        <v>0</v>
      </c>
      <c r="P196" s="301">
        <f t="shared" si="37"/>
        <v>0</v>
      </c>
      <c r="Q196" s="301">
        <f t="shared" si="37"/>
        <v>0</v>
      </c>
      <c r="R196" s="301">
        <f t="shared" si="37"/>
        <v>0</v>
      </c>
      <c r="S196" s="301">
        <f t="shared" si="37"/>
        <v>0</v>
      </c>
      <c r="T196" s="301">
        <f t="shared" si="37"/>
        <v>0</v>
      </c>
      <c r="U196" s="301">
        <f t="shared" si="37"/>
        <v>0</v>
      </c>
      <c r="V196" s="301">
        <f t="shared" si="37"/>
        <v>0</v>
      </c>
      <c r="W196" s="301">
        <f t="shared" si="37"/>
        <v>0</v>
      </c>
      <c r="X196" s="301">
        <f t="shared" si="37"/>
        <v>0</v>
      </c>
      <c r="Y196" s="301">
        <f t="shared" si="37"/>
        <v>0</v>
      </c>
      <c r="DA196" s="178"/>
    </row>
    <row r="197" spans="1:105" ht="12" customHeight="1" x14ac:dyDescent="0.25">
      <c r="A197" s="62" t="s">
        <v>519</v>
      </c>
      <c r="B197" s="302">
        <f t="shared" ref="B197:Y197" si="38">IF(B$91=0,0,B$91/B$72)</f>
        <v>0</v>
      </c>
      <c r="C197" s="302">
        <f t="shared" si="38"/>
        <v>0</v>
      </c>
      <c r="D197" s="302">
        <f t="shared" si="38"/>
        <v>0</v>
      </c>
      <c r="E197" s="302">
        <f t="shared" si="38"/>
        <v>0</v>
      </c>
      <c r="F197" s="302">
        <f t="shared" si="38"/>
        <v>0</v>
      </c>
      <c r="G197" s="302">
        <f t="shared" si="38"/>
        <v>0</v>
      </c>
      <c r="H197" s="302">
        <f t="shared" si="38"/>
        <v>0</v>
      </c>
      <c r="I197" s="302">
        <f t="shared" si="38"/>
        <v>0</v>
      </c>
      <c r="J197" s="302">
        <f t="shared" si="38"/>
        <v>0</v>
      </c>
      <c r="K197" s="302">
        <f t="shared" si="38"/>
        <v>0</v>
      </c>
      <c r="L197" s="302">
        <f t="shared" si="38"/>
        <v>0</v>
      </c>
      <c r="M197" s="302">
        <f t="shared" si="38"/>
        <v>0</v>
      </c>
      <c r="N197" s="302">
        <f t="shared" si="38"/>
        <v>0</v>
      </c>
      <c r="O197" s="302">
        <f t="shared" si="38"/>
        <v>0</v>
      </c>
      <c r="P197" s="302">
        <f t="shared" si="38"/>
        <v>0</v>
      </c>
      <c r="Q197" s="302">
        <f t="shared" si="38"/>
        <v>0</v>
      </c>
      <c r="R197" s="302">
        <f t="shared" si="38"/>
        <v>0</v>
      </c>
      <c r="S197" s="302">
        <f t="shared" si="38"/>
        <v>0</v>
      </c>
      <c r="T197" s="302">
        <f t="shared" si="38"/>
        <v>0</v>
      </c>
      <c r="U197" s="302">
        <f t="shared" si="38"/>
        <v>0</v>
      </c>
      <c r="V197" s="302">
        <f t="shared" si="38"/>
        <v>0</v>
      </c>
      <c r="W197" s="302">
        <f t="shared" si="38"/>
        <v>0</v>
      </c>
      <c r="X197" s="302">
        <f t="shared" si="38"/>
        <v>0</v>
      </c>
      <c r="Y197" s="302">
        <f t="shared" si="38"/>
        <v>0</v>
      </c>
      <c r="DA197" s="72"/>
    </row>
    <row r="198" spans="1:105" ht="12" customHeight="1" x14ac:dyDescent="0.25">
      <c r="A198" s="62" t="s">
        <v>525</v>
      </c>
      <c r="B198" s="302">
        <f t="shared" ref="B198:Y198" si="39">IF(B$96=0,0,B$96/B$72)</f>
        <v>0</v>
      </c>
      <c r="C198" s="302">
        <f t="shared" si="39"/>
        <v>0</v>
      </c>
      <c r="D198" s="302">
        <f t="shared" si="39"/>
        <v>0</v>
      </c>
      <c r="E198" s="302">
        <f t="shared" si="39"/>
        <v>0</v>
      </c>
      <c r="F198" s="302">
        <f t="shared" si="39"/>
        <v>0</v>
      </c>
      <c r="G198" s="302">
        <f t="shared" si="39"/>
        <v>0</v>
      </c>
      <c r="H198" s="302">
        <f t="shared" si="39"/>
        <v>0</v>
      </c>
      <c r="I198" s="302">
        <f t="shared" si="39"/>
        <v>0</v>
      </c>
      <c r="J198" s="302">
        <f t="shared" si="39"/>
        <v>0</v>
      </c>
      <c r="K198" s="302">
        <f t="shared" si="39"/>
        <v>0</v>
      </c>
      <c r="L198" s="302">
        <f t="shared" si="39"/>
        <v>0</v>
      </c>
      <c r="M198" s="302">
        <f t="shared" si="39"/>
        <v>0</v>
      </c>
      <c r="N198" s="302">
        <f t="shared" si="39"/>
        <v>0</v>
      </c>
      <c r="O198" s="302">
        <f t="shared" si="39"/>
        <v>0</v>
      </c>
      <c r="P198" s="302">
        <f t="shared" si="39"/>
        <v>0</v>
      </c>
      <c r="Q198" s="302">
        <f t="shared" si="39"/>
        <v>0</v>
      </c>
      <c r="R198" s="302">
        <f t="shared" si="39"/>
        <v>0</v>
      </c>
      <c r="S198" s="302">
        <f t="shared" si="39"/>
        <v>0</v>
      </c>
      <c r="T198" s="302">
        <f t="shared" si="39"/>
        <v>0</v>
      </c>
      <c r="U198" s="302">
        <f t="shared" si="39"/>
        <v>0</v>
      </c>
      <c r="V198" s="302">
        <f t="shared" si="39"/>
        <v>0</v>
      </c>
      <c r="W198" s="302">
        <f t="shared" si="39"/>
        <v>0</v>
      </c>
      <c r="X198" s="302">
        <f t="shared" si="39"/>
        <v>0</v>
      </c>
      <c r="Y198" s="302">
        <f t="shared" si="39"/>
        <v>0</v>
      </c>
      <c r="DA198" s="72"/>
    </row>
    <row r="199" spans="1:105" ht="12" customHeight="1" x14ac:dyDescent="0.25">
      <c r="A199" s="174" t="s">
        <v>527</v>
      </c>
      <c r="B199" s="301">
        <f t="shared" ref="B199:Y199" si="40">IF(B$97=0,0,B$97/B$72)</f>
        <v>0</v>
      </c>
      <c r="C199" s="301">
        <f t="shared" si="40"/>
        <v>0</v>
      </c>
      <c r="D199" s="301">
        <f t="shared" si="40"/>
        <v>0</v>
      </c>
      <c r="E199" s="301">
        <f t="shared" si="40"/>
        <v>0</v>
      </c>
      <c r="F199" s="301">
        <f t="shared" si="40"/>
        <v>0</v>
      </c>
      <c r="G199" s="301">
        <f t="shared" si="40"/>
        <v>0</v>
      </c>
      <c r="H199" s="301">
        <f t="shared" si="40"/>
        <v>0</v>
      </c>
      <c r="I199" s="301">
        <f t="shared" si="40"/>
        <v>0</v>
      </c>
      <c r="J199" s="301">
        <f t="shared" si="40"/>
        <v>0</v>
      </c>
      <c r="K199" s="301">
        <f t="shared" si="40"/>
        <v>0</v>
      </c>
      <c r="L199" s="301">
        <f t="shared" si="40"/>
        <v>0</v>
      </c>
      <c r="M199" s="301">
        <f t="shared" si="40"/>
        <v>0</v>
      </c>
      <c r="N199" s="301">
        <f t="shared" si="40"/>
        <v>0</v>
      </c>
      <c r="O199" s="301">
        <f t="shared" si="40"/>
        <v>0</v>
      </c>
      <c r="P199" s="301">
        <f t="shared" si="40"/>
        <v>0</v>
      </c>
      <c r="Q199" s="301">
        <f t="shared" si="40"/>
        <v>0</v>
      </c>
      <c r="R199" s="301">
        <f t="shared" si="40"/>
        <v>0</v>
      </c>
      <c r="S199" s="301">
        <f t="shared" si="40"/>
        <v>0</v>
      </c>
      <c r="T199" s="301">
        <f t="shared" si="40"/>
        <v>0</v>
      </c>
      <c r="U199" s="301">
        <f t="shared" si="40"/>
        <v>0</v>
      </c>
      <c r="V199" s="301">
        <f t="shared" si="40"/>
        <v>0</v>
      </c>
      <c r="W199" s="301">
        <f t="shared" si="40"/>
        <v>0</v>
      </c>
      <c r="X199" s="301">
        <f t="shared" si="40"/>
        <v>0</v>
      </c>
      <c r="Y199" s="301">
        <f t="shared" si="40"/>
        <v>0</v>
      </c>
      <c r="DA199" s="178"/>
    </row>
    <row r="200" spans="1:105" ht="12" customHeight="1" x14ac:dyDescent="0.25">
      <c r="A200" s="62" t="s">
        <v>528</v>
      </c>
      <c r="B200" s="302">
        <f t="shared" ref="B200:Y200" si="41">IF(B$98=0,0,B$98/B$72)</f>
        <v>0</v>
      </c>
      <c r="C200" s="302">
        <f t="shared" si="41"/>
        <v>0</v>
      </c>
      <c r="D200" s="302">
        <f t="shared" si="41"/>
        <v>0</v>
      </c>
      <c r="E200" s="302">
        <f t="shared" si="41"/>
        <v>0</v>
      </c>
      <c r="F200" s="302">
        <f t="shared" si="41"/>
        <v>0</v>
      </c>
      <c r="G200" s="302">
        <f t="shared" si="41"/>
        <v>0</v>
      </c>
      <c r="H200" s="302">
        <f t="shared" si="41"/>
        <v>0</v>
      </c>
      <c r="I200" s="302">
        <f t="shared" si="41"/>
        <v>0</v>
      </c>
      <c r="J200" s="302">
        <f t="shared" si="41"/>
        <v>0</v>
      </c>
      <c r="K200" s="302">
        <f t="shared" si="41"/>
        <v>0</v>
      </c>
      <c r="L200" s="302">
        <f t="shared" si="41"/>
        <v>0</v>
      </c>
      <c r="M200" s="302">
        <f t="shared" si="41"/>
        <v>0</v>
      </c>
      <c r="N200" s="302">
        <f t="shared" si="41"/>
        <v>0</v>
      </c>
      <c r="O200" s="302">
        <f t="shared" si="41"/>
        <v>0</v>
      </c>
      <c r="P200" s="302">
        <f t="shared" si="41"/>
        <v>0</v>
      </c>
      <c r="Q200" s="302">
        <f t="shared" si="41"/>
        <v>0</v>
      </c>
      <c r="R200" s="302">
        <f t="shared" si="41"/>
        <v>0</v>
      </c>
      <c r="S200" s="302">
        <f t="shared" si="41"/>
        <v>0</v>
      </c>
      <c r="T200" s="302">
        <f t="shared" si="41"/>
        <v>0</v>
      </c>
      <c r="U200" s="302">
        <f t="shared" si="41"/>
        <v>0</v>
      </c>
      <c r="V200" s="302">
        <f t="shared" si="41"/>
        <v>0</v>
      </c>
      <c r="W200" s="302">
        <f t="shared" si="41"/>
        <v>0</v>
      </c>
      <c r="X200" s="302">
        <f t="shared" si="41"/>
        <v>0</v>
      </c>
      <c r="Y200" s="302">
        <f t="shared" si="41"/>
        <v>0</v>
      </c>
      <c r="DA200" s="72"/>
    </row>
    <row r="201" spans="1:105" ht="12" customHeight="1" x14ac:dyDescent="0.25">
      <c r="A201" s="62" t="s">
        <v>533</v>
      </c>
      <c r="B201" s="302">
        <f t="shared" ref="B201:Y201" si="42">IF(B$102=0,0,B$102/B$72)</f>
        <v>0</v>
      </c>
      <c r="C201" s="302">
        <f t="shared" si="42"/>
        <v>0</v>
      </c>
      <c r="D201" s="302">
        <f t="shared" si="42"/>
        <v>0</v>
      </c>
      <c r="E201" s="302">
        <f t="shared" si="42"/>
        <v>0</v>
      </c>
      <c r="F201" s="302">
        <f t="shared" si="42"/>
        <v>0</v>
      </c>
      <c r="G201" s="302">
        <f t="shared" si="42"/>
        <v>0</v>
      </c>
      <c r="H201" s="302">
        <f t="shared" si="42"/>
        <v>0</v>
      </c>
      <c r="I201" s="302">
        <f t="shared" si="42"/>
        <v>0</v>
      </c>
      <c r="J201" s="302">
        <f t="shared" si="42"/>
        <v>0</v>
      </c>
      <c r="K201" s="302">
        <f t="shared" si="42"/>
        <v>0</v>
      </c>
      <c r="L201" s="302">
        <f t="shared" si="42"/>
        <v>0</v>
      </c>
      <c r="M201" s="302">
        <f t="shared" si="42"/>
        <v>0</v>
      </c>
      <c r="N201" s="302">
        <f t="shared" si="42"/>
        <v>0</v>
      </c>
      <c r="O201" s="302">
        <f t="shared" si="42"/>
        <v>0</v>
      </c>
      <c r="P201" s="302">
        <f t="shared" si="42"/>
        <v>0</v>
      </c>
      <c r="Q201" s="302">
        <f t="shared" si="42"/>
        <v>0</v>
      </c>
      <c r="R201" s="302">
        <f t="shared" si="42"/>
        <v>0</v>
      </c>
      <c r="S201" s="302">
        <f t="shared" si="42"/>
        <v>0</v>
      </c>
      <c r="T201" s="302">
        <f t="shared" si="42"/>
        <v>0</v>
      </c>
      <c r="U201" s="302">
        <f t="shared" si="42"/>
        <v>0</v>
      </c>
      <c r="V201" s="302">
        <f t="shared" si="42"/>
        <v>0</v>
      </c>
      <c r="W201" s="302">
        <f t="shared" si="42"/>
        <v>0</v>
      </c>
      <c r="X201" s="302">
        <f t="shared" si="42"/>
        <v>0</v>
      </c>
      <c r="Y201" s="302">
        <f t="shared" si="42"/>
        <v>0</v>
      </c>
      <c r="DA201" s="72"/>
    </row>
    <row r="202" spans="1:105" ht="12" customHeight="1" x14ac:dyDescent="0.25">
      <c r="A202" s="63" t="s">
        <v>545</v>
      </c>
      <c r="B202" s="303">
        <f t="shared" ref="B202:Y202" si="43">IF(B$113=0,0,B$113/B$72)</f>
        <v>0</v>
      </c>
      <c r="C202" s="303">
        <f t="shared" si="43"/>
        <v>0</v>
      </c>
      <c r="D202" s="303">
        <f t="shared" si="43"/>
        <v>0</v>
      </c>
      <c r="E202" s="303">
        <f t="shared" si="43"/>
        <v>0</v>
      </c>
      <c r="F202" s="303">
        <f t="shared" si="43"/>
        <v>0</v>
      </c>
      <c r="G202" s="303">
        <f t="shared" si="43"/>
        <v>0</v>
      </c>
      <c r="H202" s="303">
        <f t="shared" si="43"/>
        <v>0</v>
      </c>
      <c r="I202" s="303">
        <f t="shared" si="43"/>
        <v>0</v>
      </c>
      <c r="J202" s="303">
        <f t="shared" si="43"/>
        <v>0</v>
      </c>
      <c r="K202" s="303">
        <f t="shared" si="43"/>
        <v>0</v>
      </c>
      <c r="L202" s="303">
        <f t="shared" si="43"/>
        <v>0</v>
      </c>
      <c r="M202" s="303">
        <f t="shared" si="43"/>
        <v>0</v>
      </c>
      <c r="N202" s="303">
        <f t="shared" si="43"/>
        <v>0</v>
      </c>
      <c r="O202" s="303">
        <f t="shared" si="43"/>
        <v>0</v>
      </c>
      <c r="P202" s="303">
        <f t="shared" si="43"/>
        <v>0</v>
      </c>
      <c r="Q202" s="303">
        <f t="shared" si="43"/>
        <v>0</v>
      </c>
      <c r="R202" s="303">
        <f t="shared" si="43"/>
        <v>0</v>
      </c>
      <c r="S202" s="303">
        <f t="shared" si="43"/>
        <v>0</v>
      </c>
      <c r="T202" s="303">
        <f t="shared" si="43"/>
        <v>0</v>
      </c>
      <c r="U202" s="303">
        <f t="shared" si="43"/>
        <v>0</v>
      </c>
      <c r="V202" s="303">
        <f t="shared" si="43"/>
        <v>0</v>
      </c>
      <c r="W202" s="303">
        <f t="shared" si="43"/>
        <v>0</v>
      </c>
      <c r="X202" s="303">
        <f t="shared" si="43"/>
        <v>0</v>
      </c>
      <c r="Y202" s="303">
        <f t="shared" si="43"/>
        <v>0</v>
      </c>
      <c r="DA202" s="74"/>
    </row>
    <row r="203" spans="1:105" ht="12" customHeight="1" x14ac:dyDescent="0.25">
      <c r="A203" s="130"/>
      <c r="B203" s="172"/>
      <c r="C203" s="172"/>
      <c r="D203" s="172"/>
      <c r="E203" s="172"/>
      <c r="F203" s="172"/>
      <c r="G203" s="172"/>
      <c r="H203" s="172"/>
      <c r="I203" s="172"/>
      <c r="J203" s="172"/>
      <c r="K203" s="172"/>
      <c r="L203" s="172"/>
      <c r="M203" s="172"/>
      <c r="N203" s="172"/>
      <c r="O203" s="172"/>
      <c r="P203" s="172"/>
      <c r="Q203" s="172"/>
      <c r="R203" s="172"/>
      <c r="S203" s="172"/>
      <c r="T203" s="172"/>
      <c r="U203" s="172"/>
      <c r="V203" s="172"/>
      <c r="W203" s="172"/>
      <c r="X203" s="172"/>
      <c r="Y203" s="172"/>
    </row>
    <row r="204" spans="1:105" ht="12" customHeight="1" x14ac:dyDescent="0.25">
      <c r="A204" s="35" t="s">
        <v>47</v>
      </c>
      <c r="B204" s="232">
        <f t="shared" ref="B204:Y204" si="44">SUM(B$205:B$210,B$214:B$215,B$217:B$219,B220)</f>
        <v>1</v>
      </c>
      <c r="C204" s="232">
        <f t="shared" si="44"/>
        <v>0.99999999999999989</v>
      </c>
      <c r="D204" s="232">
        <f t="shared" si="44"/>
        <v>0.99999999999999989</v>
      </c>
      <c r="E204" s="232">
        <f t="shared" si="44"/>
        <v>0.99999999999999989</v>
      </c>
      <c r="F204" s="232">
        <f t="shared" si="44"/>
        <v>1</v>
      </c>
      <c r="G204" s="232">
        <f t="shared" si="44"/>
        <v>1</v>
      </c>
      <c r="H204" s="232">
        <f t="shared" si="44"/>
        <v>0.99999999999999989</v>
      </c>
      <c r="I204" s="232">
        <f t="shared" si="44"/>
        <v>1</v>
      </c>
      <c r="J204" s="232">
        <f t="shared" si="44"/>
        <v>0.99999999999999989</v>
      </c>
      <c r="K204" s="232">
        <f t="shared" si="44"/>
        <v>1</v>
      </c>
      <c r="L204" s="232">
        <f t="shared" si="44"/>
        <v>1</v>
      </c>
      <c r="M204" s="232">
        <f t="shared" si="44"/>
        <v>0.99999999999999989</v>
      </c>
      <c r="N204" s="232">
        <f t="shared" si="44"/>
        <v>0.99999999999999978</v>
      </c>
      <c r="O204" s="232">
        <f t="shared" si="44"/>
        <v>1</v>
      </c>
      <c r="P204" s="232">
        <f t="shared" si="44"/>
        <v>1</v>
      </c>
      <c r="Q204" s="232">
        <f t="shared" si="44"/>
        <v>0.99999999999999989</v>
      </c>
      <c r="R204" s="232">
        <f t="shared" si="44"/>
        <v>1.0000000000000002</v>
      </c>
      <c r="S204" s="232">
        <f t="shared" si="44"/>
        <v>1</v>
      </c>
      <c r="T204" s="232">
        <f t="shared" si="44"/>
        <v>1</v>
      </c>
      <c r="U204" s="232">
        <f t="shared" si="44"/>
        <v>0.99999999999999989</v>
      </c>
      <c r="V204" s="232">
        <f t="shared" si="44"/>
        <v>1</v>
      </c>
      <c r="W204" s="232">
        <f t="shared" si="44"/>
        <v>0.99999999999999989</v>
      </c>
      <c r="X204" s="232">
        <f t="shared" si="44"/>
        <v>1</v>
      </c>
      <c r="Y204" s="232">
        <f t="shared" si="44"/>
        <v>0.99999999999999989</v>
      </c>
      <c r="DA204" s="95"/>
    </row>
    <row r="205" spans="1:105" ht="12" customHeight="1" x14ac:dyDescent="0.25">
      <c r="A205" s="55" t="s">
        <v>91</v>
      </c>
      <c r="B205" s="299">
        <f t="shared" ref="B205:Y205" si="45">IF(B$116=0,0,B$116/B$115)</f>
        <v>0</v>
      </c>
      <c r="C205" s="299">
        <f t="shared" si="45"/>
        <v>0</v>
      </c>
      <c r="D205" s="299">
        <f t="shared" si="45"/>
        <v>0</v>
      </c>
      <c r="E205" s="299">
        <f t="shared" si="45"/>
        <v>0</v>
      </c>
      <c r="F205" s="299">
        <f t="shared" si="45"/>
        <v>0</v>
      </c>
      <c r="G205" s="299">
        <f t="shared" si="45"/>
        <v>0</v>
      </c>
      <c r="H205" s="299">
        <f t="shared" si="45"/>
        <v>0</v>
      </c>
      <c r="I205" s="299">
        <f t="shared" si="45"/>
        <v>0</v>
      </c>
      <c r="J205" s="299">
        <f t="shared" si="45"/>
        <v>0</v>
      </c>
      <c r="K205" s="299">
        <f t="shared" si="45"/>
        <v>0</v>
      </c>
      <c r="L205" s="299">
        <f t="shared" si="45"/>
        <v>0</v>
      </c>
      <c r="M205" s="299">
        <f t="shared" si="45"/>
        <v>0</v>
      </c>
      <c r="N205" s="299">
        <f t="shared" si="45"/>
        <v>0</v>
      </c>
      <c r="O205" s="299">
        <f t="shared" si="45"/>
        <v>0</v>
      </c>
      <c r="P205" s="299">
        <f t="shared" si="45"/>
        <v>0</v>
      </c>
      <c r="Q205" s="299">
        <f t="shared" si="45"/>
        <v>0</v>
      </c>
      <c r="R205" s="299">
        <f t="shared" si="45"/>
        <v>0</v>
      </c>
      <c r="S205" s="299">
        <f t="shared" si="45"/>
        <v>0</v>
      </c>
      <c r="T205" s="299">
        <f t="shared" si="45"/>
        <v>0</v>
      </c>
      <c r="U205" s="299">
        <f t="shared" si="45"/>
        <v>0</v>
      </c>
      <c r="V205" s="299">
        <f t="shared" si="45"/>
        <v>0</v>
      </c>
      <c r="W205" s="299">
        <f t="shared" si="45"/>
        <v>0</v>
      </c>
      <c r="X205" s="299">
        <f t="shared" si="45"/>
        <v>0</v>
      </c>
      <c r="Y205" s="299">
        <f t="shared" si="45"/>
        <v>0</v>
      </c>
      <c r="DA205" s="67"/>
    </row>
    <row r="206" spans="1:105" ht="12" customHeight="1" x14ac:dyDescent="0.25">
      <c r="A206" s="173" t="s">
        <v>92</v>
      </c>
      <c r="B206" s="233">
        <f t="shared" ref="B206:Y206" si="46">IF(B$117=0,0,B$117/B$115)</f>
        <v>0</v>
      </c>
      <c r="C206" s="233">
        <f t="shared" si="46"/>
        <v>0</v>
      </c>
      <c r="D206" s="233">
        <f t="shared" si="46"/>
        <v>0</v>
      </c>
      <c r="E206" s="233">
        <f t="shared" si="46"/>
        <v>0</v>
      </c>
      <c r="F206" s="233">
        <f t="shared" si="46"/>
        <v>0</v>
      </c>
      <c r="G206" s="233">
        <f t="shared" si="46"/>
        <v>0</v>
      </c>
      <c r="H206" s="233">
        <f t="shared" si="46"/>
        <v>0</v>
      </c>
      <c r="I206" s="233">
        <f t="shared" si="46"/>
        <v>0</v>
      </c>
      <c r="J206" s="233">
        <f t="shared" si="46"/>
        <v>0</v>
      </c>
      <c r="K206" s="233">
        <f t="shared" si="46"/>
        <v>0</v>
      </c>
      <c r="L206" s="233">
        <f t="shared" si="46"/>
        <v>0</v>
      </c>
      <c r="M206" s="233">
        <f t="shared" si="46"/>
        <v>0</v>
      </c>
      <c r="N206" s="233">
        <f t="shared" si="46"/>
        <v>0</v>
      </c>
      <c r="O206" s="233">
        <f t="shared" si="46"/>
        <v>0</v>
      </c>
      <c r="P206" s="233">
        <f t="shared" si="46"/>
        <v>0</v>
      </c>
      <c r="Q206" s="233">
        <f t="shared" si="46"/>
        <v>0</v>
      </c>
      <c r="R206" s="233">
        <f t="shared" si="46"/>
        <v>0</v>
      </c>
      <c r="S206" s="233">
        <f t="shared" si="46"/>
        <v>0</v>
      </c>
      <c r="T206" s="233">
        <f t="shared" si="46"/>
        <v>0</v>
      </c>
      <c r="U206" s="233">
        <f t="shared" si="46"/>
        <v>0</v>
      </c>
      <c r="V206" s="233">
        <f t="shared" si="46"/>
        <v>0</v>
      </c>
      <c r="W206" s="233">
        <f t="shared" si="46"/>
        <v>0</v>
      </c>
      <c r="X206" s="233">
        <f t="shared" si="46"/>
        <v>0</v>
      </c>
      <c r="Y206" s="233">
        <f t="shared" si="46"/>
        <v>0</v>
      </c>
      <c r="DA206" s="177"/>
    </row>
    <row r="207" spans="1:105" ht="12" customHeight="1" x14ac:dyDescent="0.25">
      <c r="A207" s="173" t="s">
        <v>93</v>
      </c>
      <c r="B207" s="233">
        <f t="shared" ref="B207:Y207" si="47">IF(B$118=0,0,B$118/B$115)</f>
        <v>0</v>
      </c>
      <c r="C207" s="233">
        <f t="shared" si="47"/>
        <v>0</v>
      </c>
      <c r="D207" s="233">
        <f t="shared" si="47"/>
        <v>0</v>
      </c>
      <c r="E207" s="233">
        <f t="shared" si="47"/>
        <v>0</v>
      </c>
      <c r="F207" s="233">
        <f t="shared" si="47"/>
        <v>0</v>
      </c>
      <c r="G207" s="233">
        <f t="shared" si="47"/>
        <v>0</v>
      </c>
      <c r="H207" s="233">
        <f t="shared" si="47"/>
        <v>0</v>
      </c>
      <c r="I207" s="233">
        <f t="shared" si="47"/>
        <v>0</v>
      </c>
      <c r="J207" s="233">
        <f t="shared" si="47"/>
        <v>0</v>
      </c>
      <c r="K207" s="233">
        <f t="shared" si="47"/>
        <v>0</v>
      </c>
      <c r="L207" s="233">
        <f t="shared" si="47"/>
        <v>0</v>
      </c>
      <c r="M207" s="233">
        <f t="shared" si="47"/>
        <v>0</v>
      </c>
      <c r="N207" s="233">
        <f t="shared" si="47"/>
        <v>0</v>
      </c>
      <c r="O207" s="233">
        <f t="shared" si="47"/>
        <v>0</v>
      </c>
      <c r="P207" s="233">
        <f t="shared" si="47"/>
        <v>0</v>
      </c>
      <c r="Q207" s="233">
        <f t="shared" si="47"/>
        <v>0</v>
      </c>
      <c r="R207" s="233">
        <f t="shared" si="47"/>
        <v>0</v>
      </c>
      <c r="S207" s="233">
        <f t="shared" si="47"/>
        <v>0</v>
      </c>
      <c r="T207" s="233">
        <f t="shared" si="47"/>
        <v>0</v>
      </c>
      <c r="U207" s="233">
        <f t="shared" si="47"/>
        <v>0</v>
      </c>
      <c r="V207" s="233">
        <f t="shared" si="47"/>
        <v>0</v>
      </c>
      <c r="W207" s="233">
        <f t="shared" si="47"/>
        <v>0</v>
      </c>
      <c r="X207" s="233">
        <f t="shared" si="47"/>
        <v>0</v>
      </c>
      <c r="Y207" s="233">
        <f t="shared" si="47"/>
        <v>0</v>
      </c>
      <c r="DA207" s="177"/>
    </row>
    <row r="208" spans="1:105" ht="12" customHeight="1" x14ac:dyDescent="0.25">
      <c r="A208" s="173" t="s">
        <v>94</v>
      </c>
      <c r="B208" s="233">
        <f t="shared" ref="B208:Y208" si="48">IF(B$119=0,0,B$119/B$115)</f>
        <v>0</v>
      </c>
      <c r="C208" s="233">
        <f t="shared" si="48"/>
        <v>0</v>
      </c>
      <c r="D208" s="233">
        <f t="shared" si="48"/>
        <v>0</v>
      </c>
      <c r="E208" s="233">
        <f t="shared" si="48"/>
        <v>0</v>
      </c>
      <c r="F208" s="233">
        <f t="shared" si="48"/>
        <v>0</v>
      </c>
      <c r="G208" s="233">
        <f t="shared" si="48"/>
        <v>0</v>
      </c>
      <c r="H208" s="233">
        <f t="shared" si="48"/>
        <v>0</v>
      </c>
      <c r="I208" s="233">
        <f t="shared" si="48"/>
        <v>0</v>
      </c>
      <c r="J208" s="233">
        <f t="shared" si="48"/>
        <v>0</v>
      </c>
      <c r="K208" s="233">
        <f t="shared" si="48"/>
        <v>0</v>
      </c>
      <c r="L208" s="233">
        <f t="shared" si="48"/>
        <v>0</v>
      </c>
      <c r="M208" s="233">
        <f t="shared" si="48"/>
        <v>0</v>
      </c>
      <c r="N208" s="233">
        <f t="shared" si="48"/>
        <v>0</v>
      </c>
      <c r="O208" s="233">
        <f t="shared" si="48"/>
        <v>0</v>
      </c>
      <c r="P208" s="233">
        <f t="shared" si="48"/>
        <v>0</v>
      </c>
      <c r="Q208" s="233">
        <f t="shared" si="48"/>
        <v>0</v>
      </c>
      <c r="R208" s="233">
        <f t="shared" si="48"/>
        <v>0</v>
      </c>
      <c r="S208" s="233">
        <f t="shared" si="48"/>
        <v>0</v>
      </c>
      <c r="T208" s="233">
        <f t="shared" si="48"/>
        <v>0</v>
      </c>
      <c r="U208" s="233">
        <f t="shared" si="48"/>
        <v>0</v>
      </c>
      <c r="V208" s="233">
        <f t="shared" si="48"/>
        <v>0</v>
      </c>
      <c r="W208" s="233">
        <f t="shared" si="48"/>
        <v>0</v>
      </c>
      <c r="X208" s="233">
        <f t="shared" si="48"/>
        <v>0</v>
      </c>
      <c r="Y208" s="233">
        <f t="shared" si="48"/>
        <v>0</v>
      </c>
      <c r="DA208" s="177"/>
    </row>
    <row r="209" spans="1:105" ht="12" customHeight="1" x14ac:dyDescent="0.25">
      <c r="A209" s="56" t="s">
        <v>95</v>
      </c>
      <c r="B209" s="300">
        <f t="shared" ref="B209:Y209" si="49">IF(B$120=0,0,B$120/B$115)</f>
        <v>1.3228842537180705E-3</v>
      </c>
      <c r="C209" s="300">
        <f t="shared" si="49"/>
        <v>1.1374450058202464E-3</v>
      </c>
      <c r="D209" s="300">
        <f t="shared" si="49"/>
        <v>1.1207282980827617E-3</v>
      </c>
      <c r="E209" s="300">
        <f t="shared" si="49"/>
        <v>1.2013894014436719E-3</v>
      </c>
      <c r="F209" s="300">
        <f t="shared" si="49"/>
        <v>1.3567214915816944E-3</v>
      </c>
      <c r="G209" s="300">
        <f t="shared" si="49"/>
        <v>1.3593577811391784E-3</v>
      </c>
      <c r="H209" s="300">
        <f t="shared" si="49"/>
        <v>1.3188236869938895E-3</v>
      </c>
      <c r="I209" s="300">
        <f t="shared" si="49"/>
        <v>1.3146005889545459E-3</v>
      </c>
      <c r="J209" s="300">
        <f t="shared" si="49"/>
        <v>1.2633902963803409E-3</v>
      </c>
      <c r="K209" s="300">
        <f t="shared" si="49"/>
        <v>1.4604167413960483E-3</v>
      </c>
      <c r="L209" s="300">
        <f t="shared" si="49"/>
        <v>1.3936935724634513E-3</v>
      </c>
      <c r="M209" s="300">
        <f t="shared" si="49"/>
        <v>1.3743891021549839E-3</v>
      </c>
      <c r="N209" s="300">
        <f t="shared" si="49"/>
        <v>1.3459559918415432E-3</v>
      </c>
      <c r="O209" s="300">
        <f t="shared" si="49"/>
        <v>1.4072085067919988E-3</v>
      </c>
      <c r="P209" s="300">
        <f t="shared" si="49"/>
        <v>1.2507762626688007E-3</v>
      </c>
      <c r="Q209" s="300">
        <f t="shared" si="49"/>
        <v>1.2738996363890998E-3</v>
      </c>
      <c r="R209" s="300">
        <f t="shared" si="49"/>
        <v>1.2616491347882705E-3</v>
      </c>
      <c r="S209" s="300">
        <f t="shared" si="49"/>
        <v>1.1905205540945665E-3</v>
      </c>
      <c r="T209" s="300">
        <f t="shared" si="49"/>
        <v>1.1265036716201361E-3</v>
      </c>
      <c r="U209" s="300">
        <f t="shared" si="49"/>
        <v>1.15483303681547E-3</v>
      </c>
      <c r="V209" s="300">
        <f t="shared" si="49"/>
        <v>1.1459878958989379E-3</v>
      </c>
      <c r="W209" s="300">
        <f t="shared" si="49"/>
        <v>1.281039114718374E-3</v>
      </c>
      <c r="X209" s="300">
        <f t="shared" si="49"/>
        <v>1.3860238058279746E-3</v>
      </c>
      <c r="Y209" s="300">
        <f t="shared" si="49"/>
        <v>1.3351894827460557E-3</v>
      </c>
      <c r="DA209" s="68"/>
    </row>
    <row r="210" spans="1:105" ht="12" customHeight="1" x14ac:dyDescent="0.25">
      <c r="A210" s="174" t="s">
        <v>602</v>
      </c>
      <c r="B210" s="301">
        <f t="shared" ref="B210:Y210" si="50">IF(B$126=0,0,B$126/B$115)</f>
        <v>0.41401043270640814</v>
      </c>
      <c r="C210" s="301">
        <f t="shared" si="50"/>
        <v>0.41288733867595512</v>
      </c>
      <c r="D210" s="301">
        <f t="shared" si="50"/>
        <v>0.41501168006707273</v>
      </c>
      <c r="E210" s="301">
        <f t="shared" si="50"/>
        <v>0.38682457388163188</v>
      </c>
      <c r="F210" s="301">
        <f t="shared" si="50"/>
        <v>0.41736522071451498</v>
      </c>
      <c r="G210" s="301">
        <f t="shared" si="50"/>
        <v>0.40334466012437842</v>
      </c>
      <c r="H210" s="301">
        <f t="shared" si="50"/>
        <v>0.38991297379165929</v>
      </c>
      <c r="I210" s="301">
        <f t="shared" si="50"/>
        <v>0.39130184831910769</v>
      </c>
      <c r="J210" s="301">
        <f t="shared" si="50"/>
        <v>0.42346401306093062</v>
      </c>
      <c r="K210" s="301">
        <f t="shared" si="50"/>
        <v>0.43481789287928096</v>
      </c>
      <c r="L210" s="301">
        <f t="shared" si="50"/>
        <v>0.33033126047402567</v>
      </c>
      <c r="M210" s="301">
        <f t="shared" si="50"/>
        <v>0.30366161599884234</v>
      </c>
      <c r="N210" s="301">
        <f t="shared" si="50"/>
        <v>0.3246306162706411</v>
      </c>
      <c r="O210" s="301">
        <f t="shared" si="50"/>
        <v>0.32486052906082852</v>
      </c>
      <c r="P210" s="301">
        <f t="shared" si="50"/>
        <v>0.29762999264462836</v>
      </c>
      <c r="Q210" s="301">
        <f t="shared" si="50"/>
        <v>0.31286354047401999</v>
      </c>
      <c r="R210" s="301">
        <f t="shared" si="50"/>
        <v>0.32181460474136675</v>
      </c>
      <c r="S210" s="301">
        <f t="shared" si="50"/>
        <v>0.306430370197602</v>
      </c>
      <c r="T210" s="301">
        <f t="shared" si="50"/>
        <v>0.28426446993582521</v>
      </c>
      <c r="U210" s="301">
        <f t="shared" si="50"/>
        <v>0.29509326856033719</v>
      </c>
      <c r="V210" s="301">
        <f t="shared" si="50"/>
        <v>0.29563501211731663</v>
      </c>
      <c r="W210" s="301">
        <f t="shared" si="50"/>
        <v>0.30317292506696197</v>
      </c>
      <c r="X210" s="301">
        <f t="shared" si="50"/>
        <v>0.30860873662583793</v>
      </c>
      <c r="Y210" s="301">
        <f t="shared" si="50"/>
        <v>0.29781650657733399</v>
      </c>
      <c r="DA210" s="178"/>
    </row>
    <row r="211" spans="1:105" ht="12" customHeight="1" x14ac:dyDescent="0.25">
      <c r="A211" s="62" t="s">
        <v>604</v>
      </c>
      <c r="B211" s="302">
        <f t="shared" ref="B211:Y211" si="51">IF(B$127=0,0,B$127/B$115)</f>
        <v>0.41401043270640814</v>
      </c>
      <c r="C211" s="302">
        <f t="shared" si="51"/>
        <v>0.41288733867595512</v>
      </c>
      <c r="D211" s="302">
        <f t="shared" si="51"/>
        <v>0.41501168006707273</v>
      </c>
      <c r="E211" s="302">
        <f t="shared" si="51"/>
        <v>0.38682457388163188</v>
      </c>
      <c r="F211" s="302">
        <f t="shared" si="51"/>
        <v>0.41736522071451498</v>
      </c>
      <c r="G211" s="302">
        <f t="shared" si="51"/>
        <v>0.40334466012437842</v>
      </c>
      <c r="H211" s="302">
        <f t="shared" si="51"/>
        <v>0.38991297379165929</v>
      </c>
      <c r="I211" s="302">
        <f t="shared" si="51"/>
        <v>0.39130184831910769</v>
      </c>
      <c r="J211" s="302">
        <f t="shared" si="51"/>
        <v>0.42346401306093062</v>
      </c>
      <c r="K211" s="302">
        <f t="shared" si="51"/>
        <v>0.43481789287928096</v>
      </c>
      <c r="L211" s="302">
        <f t="shared" si="51"/>
        <v>0.33033126047402567</v>
      </c>
      <c r="M211" s="302">
        <f t="shared" si="51"/>
        <v>0.30366161599884234</v>
      </c>
      <c r="N211" s="302">
        <f t="shared" si="51"/>
        <v>0.3246306162706411</v>
      </c>
      <c r="O211" s="302">
        <f t="shared" si="51"/>
        <v>0.32486052906082852</v>
      </c>
      <c r="P211" s="302">
        <f t="shared" si="51"/>
        <v>0.29762999264462836</v>
      </c>
      <c r="Q211" s="302">
        <f t="shared" si="51"/>
        <v>0.31286354047401999</v>
      </c>
      <c r="R211" s="302">
        <f t="shared" si="51"/>
        <v>0.32181460474136675</v>
      </c>
      <c r="S211" s="302">
        <f t="shared" si="51"/>
        <v>0.306430370197602</v>
      </c>
      <c r="T211" s="302">
        <f t="shared" si="51"/>
        <v>0.28426446993582521</v>
      </c>
      <c r="U211" s="302">
        <f t="shared" si="51"/>
        <v>0.29509326856033719</v>
      </c>
      <c r="V211" s="302">
        <f t="shared" si="51"/>
        <v>0.29563501211731663</v>
      </c>
      <c r="W211" s="302">
        <f t="shared" si="51"/>
        <v>0.30317292506696197</v>
      </c>
      <c r="X211" s="302">
        <f t="shared" si="51"/>
        <v>0.30860873662583793</v>
      </c>
      <c r="Y211" s="302">
        <f t="shared" si="51"/>
        <v>0.29781650657733399</v>
      </c>
      <c r="DA211" s="72"/>
    </row>
    <row r="212" spans="1:105" ht="12" customHeight="1" x14ac:dyDescent="0.25">
      <c r="A212" s="62" t="s">
        <v>611</v>
      </c>
      <c r="B212" s="302">
        <f t="shared" ref="B212:Y212" si="52">IF(B$133=0,0,B$133/B$115)</f>
        <v>0</v>
      </c>
      <c r="C212" s="302">
        <f t="shared" si="52"/>
        <v>0</v>
      </c>
      <c r="D212" s="302">
        <f t="shared" si="52"/>
        <v>0</v>
      </c>
      <c r="E212" s="302">
        <f t="shared" si="52"/>
        <v>0</v>
      </c>
      <c r="F212" s="302">
        <f t="shared" si="52"/>
        <v>0</v>
      </c>
      <c r="G212" s="302">
        <f t="shared" si="52"/>
        <v>0</v>
      </c>
      <c r="H212" s="302">
        <f t="shared" si="52"/>
        <v>0</v>
      </c>
      <c r="I212" s="302">
        <f t="shared" si="52"/>
        <v>0</v>
      </c>
      <c r="J212" s="302">
        <f t="shared" si="52"/>
        <v>0</v>
      </c>
      <c r="K212" s="302">
        <f t="shared" si="52"/>
        <v>0</v>
      </c>
      <c r="L212" s="302">
        <f t="shared" si="52"/>
        <v>0</v>
      </c>
      <c r="M212" s="302">
        <f t="shared" si="52"/>
        <v>0</v>
      </c>
      <c r="N212" s="302">
        <f t="shared" si="52"/>
        <v>0</v>
      </c>
      <c r="O212" s="302">
        <f t="shared" si="52"/>
        <v>0</v>
      </c>
      <c r="P212" s="302">
        <f t="shared" si="52"/>
        <v>0</v>
      </c>
      <c r="Q212" s="302">
        <f t="shared" si="52"/>
        <v>0</v>
      </c>
      <c r="R212" s="302">
        <f t="shared" si="52"/>
        <v>0</v>
      </c>
      <c r="S212" s="302">
        <f t="shared" si="52"/>
        <v>0</v>
      </c>
      <c r="T212" s="302">
        <f t="shared" si="52"/>
        <v>0</v>
      </c>
      <c r="U212" s="302">
        <f t="shared" si="52"/>
        <v>0</v>
      </c>
      <c r="V212" s="302">
        <f t="shared" si="52"/>
        <v>0</v>
      </c>
      <c r="W212" s="302">
        <f t="shared" si="52"/>
        <v>0</v>
      </c>
      <c r="X212" s="302">
        <f t="shared" si="52"/>
        <v>0</v>
      </c>
      <c r="Y212" s="302">
        <f t="shared" si="52"/>
        <v>0</v>
      </c>
      <c r="DA212" s="72"/>
    </row>
    <row r="213" spans="1:105" ht="12" customHeight="1" x14ac:dyDescent="0.25">
      <c r="A213" s="174" t="s">
        <v>613</v>
      </c>
      <c r="B213" s="301">
        <f t="shared" ref="B213:Y213" si="53">IF(B$134=0,0,B$134/B$115)</f>
        <v>0.15711885658303765</v>
      </c>
      <c r="C213" s="301">
        <f t="shared" si="53"/>
        <v>0.15452220972577285</v>
      </c>
      <c r="D213" s="301">
        <f t="shared" si="53"/>
        <v>0.16874965023447772</v>
      </c>
      <c r="E213" s="301">
        <f t="shared" si="53"/>
        <v>0.16114123247645351</v>
      </c>
      <c r="F213" s="301">
        <f t="shared" si="53"/>
        <v>0.17493598653909925</v>
      </c>
      <c r="G213" s="301">
        <f t="shared" si="53"/>
        <v>0.17429941400816618</v>
      </c>
      <c r="H213" s="301">
        <f t="shared" si="53"/>
        <v>0.16586467827754123</v>
      </c>
      <c r="I213" s="301">
        <f t="shared" si="53"/>
        <v>0.1628365187324928</v>
      </c>
      <c r="J213" s="301">
        <f t="shared" si="53"/>
        <v>0.14511594900949545</v>
      </c>
      <c r="K213" s="301">
        <f t="shared" si="53"/>
        <v>0.15991449974926175</v>
      </c>
      <c r="L213" s="301">
        <f t="shared" si="53"/>
        <v>0.15723172057477203</v>
      </c>
      <c r="M213" s="301">
        <f t="shared" si="53"/>
        <v>0.15560070635554413</v>
      </c>
      <c r="N213" s="301">
        <f t="shared" si="53"/>
        <v>0.15839283190703707</v>
      </c>
      <c r="O213" s="301">
        <f t="shared" si="53"/>
        <v>0.16646334316120276</v>
      </c>
      <c r="P213" s="301">
        <f t="shared" si="53"/>
        <v>0.15251001327832012</v>
      </c>
      <c r="Q213" s="301">
        <f t="shared" si="53"/>
        <v>0.16031590864892006</v>
      </c>
      <c r="R213" s="301">
        <f t="shared" si="53"/>
        <v>0.16490256645896856</v>
      </c>
      <c r="S213" s="301">
        <f t="shared" si="53"/>
        <v>0.15701945698569797</v>
      </c>
      <c r="T213" s="301">
        <f t="shared" si="53"/>
        <v>0.14566132162705517</v>
      </c>
      <c r="U213" s="301">
        <f t="shared" si="53"/>
        <v>0.15121015831296167</v>
      </c>
      <c r="V213" s="301">
        <f t="shared" si="53"/>
        <v>0.15148775572958709</v>
      </c>
      <c r="W213" s="301">
        <f t="shared" si="53"/>
        <v>0.1553502938892202</v>
      </c>
      <c r="X213" s="301">
        <f t="shared" si="53"/>
        <v>0.1581356841842517</v>
      </c>
      <c r="Y213" s="301">
        <f t="shared" si="53"/>
        <v>0.15260558577792185</v>
      </c>
      <c r="DA213" s="178"/>
    </row>
    <row r="214" spans="1:105" ht="12" customHeight="1" x14ac:dyDescent="0.25">
      <c r="A214" s="62" t="s">
        <v>615</v>
      </c>
      <c r="B214" s="302">
        <f t="shared" ref="B214:Y214" si="54">IF(B$135=0,0,B$135/B$115)</f>
        <v>0.15711885658303765</v>
      </c>
      <c r="C214" s="302">
        <f t="shared" si="54"/>
        <v>0.15452220972577285</v>
      </c>
      <c r="D214" s="302">
        <f t="shared" si="54"/>
        <v>0.16874965023447772</v>
      </c>
      <c r="E214" s="302">
        <f t="shared" si="54"/>
        <v>0.16114123247645351</v>
      </c>
      <c r="F214" s="302">
        <f t="shared" si="54"/>
        <v>0.17493598653909925</v>
      </c>
      <c r="G214" s="302">
        <f t="shared" si="54"/>
        <v>0.17429941400816618</v>
      </c>
      <c r="H214" s="302">
        <f t="shared" si="54"/>
        <v>0.16586467827754123</v>
      </c>
      <c r="I214" s="302">
        <f t="shared" si="54"/>
        <v>0.1628365187324928</v>
      </c>
      <c r="J214" s="302">
        <f t="shared" si="54"/>
        <v>0.14511594900949545</v>
      </c>
      <c r="K214" s="302">
        <f t="shared" si="54"/>
        <v>0.15991449974926175</v>
      </c>
      <c r="L214" s="302">
        <f t="shared" si="54"/>
        <v>0.15723172057477203</v>
      </c>
      <c r="M214" s="302">
        <f t="shared" si="54"/>
        <v>0.15560070635554413</v>
      </c>
      <c r="N214" s="302">
        <f t="shared" si="54"/>
        <v>0.15839283190703707</v>
      </c>
      <c r="O214" s="302">
        <f t="shared" si="54"/>
        <v>0.16646334316120276</v>
      </c>
      <c r="P214" s="302">
        <f t="shared" si="54"/>
        <v>0.15251001327832012</v>
      </c>
      <c r="Q214" s="302">
        <f t="shared" si="54"/>
        <v>0.16031590864892006</v>
      </c>
      <c r="R214" s="302">
        <f t="shared" si="54"/>
        <v>0.16490256645896856</v>
      </c>
      <c r="S214" s="302">
        <f t="shared" si="54"/>
        <v>0.15701945698569797</v>
      </c>
      <c r="T214" s="302">
        <f t="shared" si="54"/>
        <v>0.14566132162705517</v>
      </c>
      <c r="U214" s="302">
        <f t="shared" si="54"/>
        <v>0.15121015831296167</v>
      </c>
      <c r="V214" s="302">
        <f t="shared" si="54"/>
        <v>0.15148775572958709</v>
      </c>
      <c r="W214" s="302">
        <f t="shared" si="54"/>
        <v>0.1553502938892202</v>
      </c>
      <c r="X214" s="302">
        <f t="shared" si="54"/>
        <v>0.1581356841842517</v>
      </c>
      <c r="Y214" s="302">
        <f t="shared" si="54"/>
        <v>0.15260558577792185</v>
      </c>
      <c r="DA214" s="72"/>
    </row>
    <row r="215" spans="1:105" ht="12" customHeight="1" x14ac:dyDescent="0.25">
      <c r="A215" s="62" t="s">
        <v>621</v>
      </c>
      <c r="B215" s="302">
        <f t="shared" ref="B215:Y215" si="55">IF(B$140=0,0,B$140/B$115)</f>
        <v>0</v>
      </c>
      <c r="C215" s="302">
        <f t="shared" si="55"/>
        <v>0</v>
      </c>
      <c r="D215" s="302">
        <f t="shared" si="55"/>
        <v>0</v>
      </c>
      <c r="E215" s="302">
        <f t="shared" si="55"/>
        <v>0</v>
      </c>
      <c r="F215" s="302">
        <f t="shared" si="55"/>
        <v>0</v>
      </c>
      <c r="G215" s="302">
        <f t="shared" si="55"/>
        <v>0</v>
      </c>
      <c r="H215" s="302">
        <f t="shared" si="55"/>
        <v>0</v>
      </c>
      <c r="I215" s="302">
        <f t="shared" si="55"/>
        <v>0</v>
      </c>
      <c r="J215" s="302">
        <f t="shared" si="55"/>
        <v>0</v>
      </c>
      <c r="K215" s="302">
        <f t="shared" si="55"/>
        <v>0</v>
      </c>
      <c r="L215" s="302">
        <f t="shared" si="55"/>
        <v>0</v>
      </c>
      <c r="M215" s="302">
        <f t="shared" si="55"/>
        <v>0</v>
      </c>
      <c r="N215" s="302">
        <f t="shared" si="55"/>
        <v>0</v>
      </c>
      <c r="O215" s="302">
        <f t="shared" si="55"/>
        <v>0</v>
      </c>
      <c r="P215" s="302">
        <f t="shared" si="55"/>
        <v>0</v>
      </c>
      <c r="Q215" s="302">
        <f t="shared" si="55"/>
        <v>0</v>
      </c>
      <c r="R215" s="302">
        <f t="shared" si="55"/>
        <v>0</v>
      </c>
      <c r="S215" s="302">
        <f t="shared" si="55"/>
        <v>0</v>
      </c>
      <c r="T215" s="302">
        <f t="shared" si="55"/>
        <v>0</v>
      </c>
      <c r="U215" s="302">
        <f t="shared" si="55"/>
        <v>0</v>
      </c>
      <c r="V215" s="302">
        <f t="shared" si="55"/>
        <v>0</v>
      </c>
      <c r="W215" s="302">
        <f t="shared" si="55"/>
        <v>0</v>
      </c>
      <c r="X215" s="302">
        <f t="shared" si="55"/>
        <v>0</v>
      </c>
      <c r="Y215" s="302">
        <f t="shared" si="55"/>
        <v>0</v>
      </c>
      <c r="DA215" s="72"/>
    </row>
    <row r="216" spans="1:105" ht="12" customHeight="1" x14ac:dyDescent="0.25">
      <c r="A216" s="174" t="s">
        <v>623</v>
      </c>
      <c r="B216" s="301">
        <f t="shared" ref="B216:Y216" si="56">IF(B$141=0,0,B$141/B$115)</f>
        <v>0.32123850741819804</v>
      </c>
      <c r="C216" s="301">
        <f t="shared" si="56"/>
        <v>0.3175793119540693</v>
      </c>
      <c r="D216" s="301">
        <f t="shared" si="56"/>
        <v>0.30845583971327822</v>
      </c>
      <c r="E216" s="301">
        <f t="shared" si="56"/>
        <v>0.35616009187322373</v>
      </c>
      <c r="F216" s="301">
        <f t="shared" si="56"/>
        <v>0.30781692419886442</v>
      </c>
      <c r="G216" s="301">
        <f t="shared" si="56"/>
        <v>0.30771887775307577</v>
      </c>
      <c r="H216" s="301">
        <f t="shared" si="56"/>
        <v>0.3163355870341657</v>
      </c>
      <c r="I216" s="301">
        <f t="shared" si="56"/>
        <v>0.31886183836811816</v>
      </c>
      <c r="J216" s="301">
        <f t="shared" si="56"/>
        <v>0.3016015476012433</v>
      </c>
      <c r="K216" s="301">
        <f t="shared" si="56"/>
        <v>0.26639979069811631</v>
      </c>
      <c r="L216" s="301">
        <f t="shared" si="56"/>
        <v>0.31598598416638085</v>
      </c>
      <c r="M216" s="301">
        <f t="shared" si="56"/>
        <v>0.3158104696684772</v>
      </c>
      <c r="N216" s="301">
        <f t="shared" si="56"/>
        <v>0.3085802807638463</v>
      </c>
      <c r="O216" s="301">
        <f t="shared" si="56"/>
        <v>0.31765659550796943</v>
      </c>
      <c r="P216" s="301">
        <f t="shared" si="56"/>
        <v>0.31167578535700152</v>
      </c>
      <c r="Q216" s="301">
        <f t="shared" si="56"/>
        <v>0.29701683272964546</v>
      </c>
      <c r="R216" s="301">
        <f t="shared" si="56"/>
        <v>0.29702506549415136</v>
      </c>
      <c r="S216" s="301">
        <f t="shared" si="56"/>
        <v>0.29845801149496032</v>
      </c>
      <c r="T216" s="301">
        <f t="shared" si="56"/>
        <v>0.28449716652111384</v>
      </c>
      <c r="U216" s="301">
        <f t="shared" si="56"/>
        <v>0.28781456124420951</v>
      </c>
      <c r="V216" s="301">
        <f t="shared" si="56"/>
        <v>0.28775828377702861</v>
      </c>
      <c r="W216" s="301">
        <f t="shared" si="56"/>
        <v>0.29802097147100676</v>
      </c>
      <c r="X216" s="301">
        <f t="shared" si="56"/>
        <v>0.30027520660585344</v>
      </c>
      <c r="Y216" s="301">
        <f t="shared" si="56"/>
        <v>0.30739228465123258</v>
      </c>
      <c r="DA216" s="178"/>
    </row>
    <row r="217" spans="1:105" ht="12" customHeight="1" x14ac:dyDescent="0.25">
      <c r="A217" s="62" t="s">
        <v>624</v>
      </c>
      <c r="B217" s="302">
        <f t="shared" ref="B217:Y217" si="57">IF(B$142=0,0,B$142/B$115)</f>
        <v>6.7585839152454405E-2</v>
      </c>
      <c r="C217" s="302">
        <f t="shared" si="57"/>
        <v>5.811179246564166E-2</v>
      </c>
      <c r="D217" s="302">
        <f t="shared" si="57"/>
        <v>5.7257739877799002E-2</v>
      </c>
      <c r="E217" s="302">
        <f t="shared" si="57"/>
        <v>6.1378696297295268E-2</v>
      </c>
      <c r="F217" s="302">
        <f t="shared" si="57"/>
        <v>6.9314575517096036E-2</v>
      </c>
      <c r="G217" s="302">
        <f t="shared" si="57"/>
        <v>6.9449262918121965E-2</v>
      </c>
      <c r="H217" s="302">
        <f t="shared" si="57"/>
        <v>6.737838577267688E-2</v>
      </c>
      <c r="I217" s="302">
        <f t="shared" si="57"/>
        <v>6.7162628707000196E-2</v>
      </c>
      <c r="J217" s="302">
        <f t="shared" si="57"/>
        <v>6.4546307145123077E-2</v>
      </c>
      <c r="K217" s="302">
        <f t="shared" si="57"/>
        <v>7.4612340952831716E-2</v>
      </c>
      <c r="L217" s="302">
        <f t="shared" si="57"/>
        <v>7.336061934671069E-2</v>
      </c>
      <c r="M217" s="302">
        <f t="shared" si="57"/>
        <v>7.2599626508570561E-2</v>
      </c>
      <c r="N217" s="302">
        <f t="shared" si="57"/>
        <v>7.2038937533976929E-2</v>
      </c>
      <c r="O217" s="302">
        <f t="shared" si="57"/>
        <v>7.6379615683507776E-2</v>
      </c>
      <c r="P217" s="302">
        <f t="shared" si="57"/>
        <v>7.0488267073565161E-2</v>
      </c>
      <c r="Q217" s="302">
        <f t="shared" si="57"/>
        <v>7.412960986327459E-2</v>
      </c>
      <c r="R217" s="302">
        <f t="shared" si="57"/>
        <v>7.6275856349521165E-2</v>
      </c>
      <c r="S217" s="302">
        <f t="shared" si="57"/>
        <v>7.2655968907105503E-2</v>
      </c>
      <c r="T217" s="302">
        <f t="shared" si="57"/>
        <v>6.7775136040186784E-2</v>
      </c>
      <c r="U217" s="302">
        <f t="shared" si="57"/>
        <v>7.0426891259110752E-2</v>
      </c>
      <c r="V217" s="302">
        <f t="shared" si="57"/>
        <v>7.0546355910020259E-2</v>
      </c>
      <c r="W217" s="302">
        <f t="shared" si="57"/>
        <v>7.2353542194763865E-2</v>
      </c>
      <c r="X217" s="302">
        <f t="shared" si="57"/>
        <v>7.3645703819459424E-2</v>
      </c>
      <c r="Y217" s="302">
        <f t="shared" si="57"/>
        <v>7.1202173756738874E-2</v>
      </c>
      <c r="DA217" s="72"/>
    </row>
    <row r="218" spans="1:105" ht="12" customHeight="1" x14ac:dyDescent="0.25">
      <c r="A218" s="62" t="s">
        <v>629</v>
      </c>
      <c r="B218" s="302">
        <f t="shared" ref="B218:Y218" si="58">IF(B$146=0,0,B$146/B$115)</f>
        <v>0.25365266826574367</v>
      </c>
      <c r="C218" s="302">
        <f t="shared" si="58"/>
        <v>0.25946751948842761</v>
      </c>
      <c r="D218" s="302">
        <f t="shared" si="58"/>
        <v>0.25119809983547925</v>
      </c>
      <c r="E218" s="302">
        <f t="shared" si="58"/>
        <v>0.29478139557592847</v>
      </c>
      <c r="F218" s="302">
        <f t="shared" si="58"/>
        <v>0.23850234868176839</v>
      </c>
      <c r="G218" s="302">
        <f t="shared" si="58"/>
        <v>0.23826961483495385</v>
      </c>
      <c r="H218" s="302">
        <f t="shared" si="58"/>
        <v>0.24895720126148876</v>
      </c>
      <c r="I218" s="302">
        <f t="shared" si="58"/>
        <v>0.25169920966111797</v>
      </c>
      <c r="J218" s="302">
        <f t="shared" si="58"/>
        <v>0.2370552404561202</v>
      </c>
      <c r="K218" s="302">
        <f t="shared" si="58"/>
        <v>0.19178744974528458</v>
      </c>
      <c r="L218" s="302">
        <f t="shared" si="58"/>
        <v>0.2426253648196702</v>
      </c>
      <c r="M218" s="302">
        <f t="shared" si="58"/>
        <v>0.24321084315990663</v>
      </c>
      <c r="N218" s="302">
        <f t="shared" si="58"/>
        <v>0.23654134322986936</v>
      </c>
      <c r="O218" s="302">
        <f t="shared" si="58"/>
        <v>0.24127697982446167</v>
      </c>
      <c r="P218" s="302">
        <f t="shared" si="58"/>
        <v>0.24118751828343635</v>
      </c>
      <c r="Q218" s="302">
        <f t="shared" si="58"/>
        <v>0.22288722286637086</v>
      </c>
      <c r="R218" s="302">
        <f t="shared" si="58"/>
        <v>0.22074920914463017</v>
      </c>
      <c r="S218" s="302">
        <f t="shared" si="58"/>
        <v>0.2258020425878548</v>
      </c>
      <c r="T218" s="302">
        <f t="shared" si="58"/>
        <v>0.21672203048092706</v>
      </c>
      <c r="U218" s="302">
        <f t="shared" si="58"/>
        <v>0.21738766998509876</v>
      </c>
      <c r="V218" s="302">
        <f t="shared" si="58"/>
        <v>0.21721192786700835</v>
      </c>
      <c r="W218" s="302">
        <f t="shared" si="58"/>
        <v>0.22566742927624289</v>
      </c>
      <c r="X218" s="302">
        <f t="shared" si="58"/>
        <v>0.22662950278639402</v>
      </c>
      <c r="Y218" s="302">
        <f t="shared" si="58"/>
        <v>0.23619011089449368</v>
      </c>
      <c r="DA218" s="72"/>
    </row>
    <row r="219" spans="1:105" ht="12" customHeight="1" x14ac:dyDescent="0.25">
      <c r="A219" s="62" t="s">
        <v>641</v>
      </c>
      <c r="B219" s="302">
        <f t="shared" ref="B219:Y219" si="59">IF(B$157=0,0,B$157/B$115)</f>
        <v>0</v>
      </c>
      <c r="C219" s="302">
        <f t="shared" si="59"/>
        <v>0</v>
      </c>
      <c r="D219" s="302">
        <f t="shared" si="59"/>
        <v>0</v>
      </c>
      <c r="E219" s="302">
        <f t="shared" si="59"/>
        <v>0</v>
      </c>
      <c r="F219" s="302">
        <f t="shared" si="59"/>
        <v>0</v>
      </c>
      <c r="G219" s="302">
        <f t="shared" si="59"/>
        <v>0</v>
      </c>
      <c r="H219" s="302">
        <f t="shared" si="59"/>
        <v>0</v>
      </c>
      <c r="I219" s="302">
        <f t="shared" si="59"/>
        <v>0</v>
      </c>
      <c r="J219" s="302">
        <f t="shared" si="59"/>
        <v>0</v>
      </c>
      <c r="K219" s="302">
        <f t="shared" si="59"/>
        <v>0</v>
      </c>
      <c r="L219" s="302">
        <f t="shared" si="59"/>
        <v>0</v>
      </c>
      <c r="M219" s="302">
        <f t="shared" si="59"/>
        <v>0</v>
      </c>
      <c r="N219" s="302">
        <f t="shared" si="59"/>
        <v>0</v>
      </c>
      <c r="O219" s="302">
        <f t="shared" si="59"/>
        <v>0</v>
      </c>
      <c r="P219" s="302">
        <f t="shared" si="59"/>
        <v>0</v>
      </c>
      <c r="Q219" s="302">
        <f t="shared" si="59"/>
        <v>0</v>
      </c>
      <c r="R219" s="302">
        <f t="shared" si="59"/>
        <v>0</v>
      </c>
      <c r="S219" s="302">
        <f t="shared" si="59"/>
        <v>0</v>
      </c>
      <c r="T219" s="302">
        <f t="shared" si="59"/>
        <v>0</v>
      </c>
      <c r="U219" s="302">
        <f t="shared" si="59"/>
        <v>0</v>
      </c>
      <c r="V219" s="302">
        <f t="shared" si="59"/>
        <v>0</v>
      </c>
      <c r="W219" s="302">
        <f t="shared" si="59"/>
        <v>0</v>
      </c>
      <c r="X219" s="302">
        <f t="shared" si="59"/>
        <v>0</v>
      </c>
      <c r="Y219" s="302">
        <f t="shared" si="59"/>
        <v>0</v>
      </c>
      <c r="DA219" s="72"/>
    </row>
    <row r="220" spans="1:105" ht="12" customHeight="1" x14ac:dyDescent="0.25">
      <c r="A220" s="100" t="s">
        <v>105</v>
      </c>
      <c r="B220" s="310">
        <f t="shared" ref="B220:Y220" si="60">IF(B$158=0,0,B$158/B$115)</f>
        <v>0.10630931903863816</v>
      </c>
      <c r="C220" s="310">
        <f t="shared" si="60"/>
        <v>0.1138736946383824</v>
      </c>
      <c r="D220" s="310">
        <f t="shared" si="60"/>
        <v>0.10666210168708848</v>
      </c>
      <c r="E220" s="310">
        <f t="shared" si="60"/>
        <v>9.4672712367247183E-2</v>
      </c>
      <c r="F220" s="310">
        <f t="shared" si="60"/>
        <v>9.8525147055939608E-2</v>
      </c>
      <c r="G220" s="310">
        <f t="shared" si="60"/>
        <v>0.11327769033324045</v>
      </c>
      <c r="H220" s="310">
        <f t="shared" si="60"/>
        <v>0.12656793720963985</v>
      </c>
      <c r="I220" s="310">
        <f t="shared" si="60"/>
        <v>0.12568519399132683</v>
      </c>
      <c r="J220" s="310">
        <f t="shared" si="60"/>
        <v>0.12855510003195017</v>
      </c>
      <c r="K220" s="310">
        <f t="shared" si="60"/>
        <v>0.13740739993194495</v>
      </c>
      <c r="L220" s="310">
        <f t="shared" si="60"/>
        <v>0.1950573412123579</v>
      </c>
      <c r="M220" s="310">
        <f t="shared" si="60"/>
        <v>0.22355281887498121</v>
      </c>
      <c r="N220" s="310">
        <f t="shared" si="60"/>
        <v>0.20705031506663391</v>
      </c>
      <c r="O220" s="310">
        <f t="shared" si="60"/>
        <v>0.1896123237632073</v>
      </c>
      <c r="P220" s="310">
        <f t="shared" si="60"/>
        <v>0.23693343245738124</v>
      </c>
      <c r="Q220" s="310">
        <f t="shared" si="60"/>
        <v>0.22852981851102541</v>
      </c>
      <c r="R220" s="310">
        <f t="shared" si="60"/>
        <v>0.2149961141707252</v>
      </c>
      <c r="S220" s="310">
        <f t="shared" si="60"/>
        <v>0.23690164076764517</v>
      </c>
      <c r="T220" s="310">
        <f t="shared" si="60"/>
        <v>0.28445053824438571</v>
      </c>
      <c r="U220" s="310">
        <f t="shared" si="60"/>
        <v>0.26472717884567609</v>
      </c>
      <c r="V220" s="310">
        <f t="shared" si="60"/>
        <v>0.26397296048016877</v>
      </c>
      <c r="W220" s="310">
        <f t="shared" si="60"/>
        <v>0.24217477045809263</v>
      </c>
      <c r="X220" s="310">
        <f t="shared" si="60"/>
        <v>0.23159434877822904</v>
      </c>
      <c r="Y220" s="310">
        <f t="shared" si="60"/>
        <v>0.2408504335107654</v>
      </c>
      <c r="DA220" s="127"/>
    </row>
    <row r="221" spans="1:105" ht="12" customHeight="1" x14ac:dyDescent="0.25">
      <c r="A221" s="58"/>
      <c r="B221" s="172"/>
      <c r="C221" s="172"/>
      <c r="D221" s="172"/>
      <c r="E221" s="172"/>
      <c r="F221" s="172"/>
      <c r="G221" s="172"/>
      <c r="H221" s="172"/>
      <c r="I221" s="172"/>
      <c r="J221" s="172"/>
      <c r="K221" s="172"/>
      <c r="L221" s="172"/>
      <c r="M221" s="172"/>
      <c r="N221" s="172"/>
      <c r="O221" s="172"/>
      <c r="P221" s="172"/>
      <c r="Q221" s="172"/>
      <c r="R221" s="172"/>
      <c r="S221" s="172"/>
      <c r="T221" s="172"/>
      <c r="U221" s="172"/>
      <c r="V221" s="172"/>
      <c r="W221" s="172"/>
      <c r="X221" s="172"/>
      <c r="Y221" s="172"/>
    </row>
    <row r="222" spans="1:105" ht="15" customHeight="1" x14ac:dyDescent="0.25">
      <c r="A222" s="32" t="s">
        <v>430</v>
      </c>
      <c r="B222" s="257"/>
      <c r="C222" s="257"/>
      <c r="D222" s="257"/>
      <c r="E222" s="257"/>
      <c r="F222" s="257"/>
      <c r="G222" s="257"/>
      <c r="H222" s="257"/>
      <c r="I222" s="257"/>
      <c r="J222" s="257"/>
      <c r="K222" s="257"/>
      <c r="L222" s="257"/>
      <c r="M222" s="257"/>
      <c r="N222" s="257"/>
      <c r="O222" s="257"/>
      <c r="P222" s="257"/>
      <c r="Q222" s="257"/>
      <c r="R222" s="257"/>
      <c r="S222" s="257"/>
      <c r="T222" s="257"/>
      <c r="U222" s="257"/>
      <c r="V222" s="257"/>
      <c r="W222" s="257"/>
      <c r="X222" s="257"/>
      <c r="Y222" s="257"/>
      <c r="DA222" s="88"/>
    </row>
    <row r="223" spans="1:105" ht="12" customHeight="1" x14ac:dyDescent="0.25">
      <c r="A223" s="58"/>
      <c r="B223" s="172"/>
      <c r="C223" s="172"/>
      <c r="D223" s="172"/>
      <c r="E223" s="172"/>
      <c r="F223" s="172"/>
      <c r="G223" s="172"/>
      <c r="H223" s="172"/>
      <c r="I223" s="172"/>
      <c r="J223" s="172"/>
      <c r="K223" s="172"/>
      <c r="L223" s="172"/>
      <c r="M223" s="172"/>
      <c r="N223" s="172"/>
      <c r="O223" s="172"/>
      <c r="P223" s="172"/>
      <c r="Q223" s="172"/>
      <c r="R223" s="172"/>
      <c r="S223" s="172"/>
      <c r="T223" s="172"/>
      <c r="U223" s="172"/>
      <c r="V223" s="172"/>
      <c r="W223" s="172"/>
      <c r="X223" s="172"/>
      <c r="Y223" s="172"/>
    </row>
    <row r="224" spans="1:105" ht="12" customHeight="1" x14ac:dyDescent="0.25">
      <c r="A224" s="35" t="s">
        <v>45</v>
      </c>
      <c r="B224" s="272">
        <f>IF(B$5=0,0,B$5/NFM_fec!B$5)</f>
        <v>0</v>
      </c>
      <c r="C224" s="272">
        <f>IF(C$5=0,0,C$5/NFM_fec!C$5)</f>
        <v>0</v>
      </c>
      <c r="D224" s="272">
        <f>IF(D$5=0,0,D$5/NFM_fec!D$5)</f>
        <v>0</v>
      </c>
      <c r="E224" s="272">
        <f>IF(E$5=0,0,E$5/NFM_fec!E$5)</f>
        <v>0</v>
      </c>
      <c r="F224" s="272">
        <f>IF(F$5=0,0,F$5/NFM_fec!F$5)</f>
        <v>0</v>
      </c>
      <c r="G224" s="272">
        <f>IF(G$5=0,0,G$5/NFM_fec!G$5)</f>
        <v>0</v>
      </c>
      <c r="H224" s="272">
        <f>IF(H$5=0,0,H$5/NFM_fec!H$5)</f>
        <v>0</v>
      </c>
      <c r="I224" s="272">
        <f>IF(I$5=0,0,I$5/NFM_fec!I$5)</f>
        <v>0</v>
      </c>
      <c r="J224" s="272">
        <f>IF(J$5=0,0,J$5/NFM_fec!J$5)</f>
        <v>0</v>
      </c>
      <c r="K224" s="272">
        <f>IF(K$5=0,0,K$5/NFM_fec!K$5)</f>
        <v>0</v>
      </c>
      <c r="L224" s="272">
        <f>IF(L$5=0,0,L$5/NFM_fec!L$5)</f>
        <v>0</v>
      </c>
      <c r="M224" s="272">
        <f>IF(M$5=0,0,M$5/NFM_fec!M$5)</f>
        <v>0</v>
      </c>
      <c r="N224" s="272">
        <f>IF(N$5=0,0,N$5/NFM_fec!N$5)</f>
        <v>0</v>
      </c>
      <c r="O224" s="272">
        <f>IF(O$5=0,0,O$5/NFM_fec!O$5)</f>
        <v>0</v>
      </c>
      <c r="P224" s="272">
        <f>IF(P$5=0,0,P$5/NFM_fec!P$5)</f>
        <v>0</v>
      </c>
      <c r="Q224" s="272">
        <f>IF(Q$5=0,0,Q$5/NFM_fec!Q$5)</f>
        <v>0</v>
      </c>
      <c r="R224" s="272">
        <f>IF(R$5=0,0,R$5/NFM_fec!R$5)</f>
        <v>0</v>
      </c>
      <c r="S224" s="272">
        <f>IF(S$5=0,0,S$5/NFM_fec!S$5)</f>
        <v>0</v>
      </c>
      <c r="T224" s="272">
        <f>IF(T$5=0,0,T$5/NFM_fec!T$5)</f>
        <v>0</v>
      </c>
      <c r="U224" s="272">
        <f>IF(U$5=0,0,U$5/NFM_fec!U$5)</f>
        <v>0</v>
      </c>
      <c r="V224" s="272">
        <f>IF(V$5=0,0,V$5/NFM_fec!V$5)</f>
        <v>0</v>
      </c>
      <c r="W224" s="272">
        <f>IF(W$5=0,0,W$5/NFM_fec!W$5)</f>
        <v>0</v>
      </c>
      <c r="X224" s="272">
        <f>IF(X$5=0,0,X$5/NFM_fec!X$5)</f>
        <v>0</v>
      </c>
      <c r="Y224" s="272">
        <f>IF(Y$5=0,0,Y$5/NFM_fec!Y$5)</f>
        <v>0</v>
      </c>
      <c r="DA224" s="111"/>
    </row>
    <row r="225" spans="1:105" ht="12" customHeight="1" x14ac:dyDescent="0.25">
      <c r="A225" s="55" t="s">
        <v>91</v>
      </c>
      <c r="B225" s="273">
        <f>IF(B$6=0,0,B$6/NFM_fec!B$6)</f>
        <v>0</v>
      </c>
      <c r="C225" s="273">
        <f>IF(C$6=0,0,C$6/NFM_fec!C$6)</f>
        <v>0</v>
      </c>
      <c r="D225" s="273">
        <f>IF(D$6=0,0,D$6/NFM_fec!D$6)</f>
        <v>0</v>
      </c>
      <c r="E225" s="273">
        <f>IF(E$6=0,0,E$6/NFM_fec!E$6)</f>
        <v>0</v>
      </c>
      <c r="F225" s="273">
        <f>IF(F$6=0,0,F$6/NFM_fec!F$6)</f>
        <v>0</v>
      </c>
      <c r="G225" s="273">
        <f>IF(G$6=0,0,G$6/NFM_fec!G$6)</f>
        <v>0</v>
      </c>
      <c r="H225" s="273">
        <f>IF(H$6=0,0,H$6/NFM_fec!H$6)</f>
        <v>0</v>
      </c>
      <c r="I225" s="273">
        <f>IF(I$6=0,0,I$6/NFM_fec!I$6)</f>
        <v>0</v>
      </c>
      <c r="J225" s="273">
        <f>IF(J$6=0,0,J$6/NFM_fec!J$6)</f>
        <v>0</v>
      </c>
      <c r="K225" s="273">
        <f>IF(K$6=0,0,K$6/NFM_fec!K$6)</f>
        <v>0</v>
      </c>
      <c r="L225" s="273">
        <f>IF(L$6=0,0,L$6/NFM_fec!L$6)</f>
        <v>0</v>
      </c>
      <c r="M225" s="273">
        <f>IF(M$6=0,0,M$6/NFM_fec!M$6)</f>
        <v>0</v>
      </c>
      <c r="N225" s="273">
        <f>IF(N$6=0,0,N$6/NFM_fec!N$6)</f>
        <v>0</v>
      </c>
      <c r="O225" s="273">
        <f>IF(O$6=0,0,O$6/NFM_fec!O$6)</f>
        <v>0</v>
      </c>
      <c r="P225" s="273">
        <f>IF(P$6=0,0,P$6/NFM_fec!P$6)</f>
        <v>0</v>
      </c>
      <c r="Q225" s="273">
        <f>IF(Q$6=0,0,Q$6/NFM_fec!Q$6)</f>
        <v>0</v>
      </c>
      <c r="R225" s="273">
        <f>IF(R$6=0,0,R$6/NFM_fec!R$6)</f>
        <v>0</v>
      </c>
      <c r="S225" s="273">
        <f>IF(S$6=0,0,S$6/NFM_fec!S$6)</f>
        <v>0</v>
      </c>
      <c r="T225" s="273">
        <f>IF(T$6=0,0,T$6/NFM_fec!T$6)</f>
        <v>0</v>
      </c>
      <c r="U225" s="273">
        <f>IF(U$6=0,0,U$6/NFM_fec!U$6)</f>
        <v>0</v>
      </c>
      <c r="V225" s="273">
        <f>IF(V$6=0,0,V$6/NFM_fec!V$6)</f>
        <v>0</v>
      </c>
      <c r="W225" s="273">
        <f>IF(W$6=0,0,W$6/NFM_fec!W$6)</f>
        <v>0</v>
      </c>
      <c r="X225" s="273">
        <f>IF(X$6=0,0,X$6/NFM_fec!X$6)</f>
        <v>0</v>
      </c>
      <c r="Y225" s="273">
        <f>IF(Y$6=0,0,Y$6/NFM_fec!Y$6)</f>
        <v>0</v>
      </c>
      <c r="DA225" s="76"/>
    </row>
    <row r="226" spans="1:105" ht="12" customHeight="1" x14ac:dyDescent="0.25">
      <c r="A226" s="173" t="s">
        <v>92</v>
      </c>
      <c r="B226" s="274">
        <f>IF(B$7=0,0,B$7/NFM_fec!B$7)</f>
        <v>0</v>
      </c>
      <c r="C226" s="274">
        <f>IF(C$7=0,0,C$7/NFM_fec!C$7)</f>
        <v>0</v>
      </c>
      <c r="D226" s="274">
        <f>IF(D$7=0,0,D$7/NFM_fec!D$7)</f>
        <v>0</v>
      </c>
      <c r="E226" s="274">
        <f>IF(E$7=0,0,E$7/NFM_fec!E$7)</f>
        <v>0</v>
      </c>
      <c r="F226" s="274">
        <f>IF(F$7=0,0,F$7/NFM_fec!F$7)</f>
        <v>0</v>
      </c>
      <c r="G226" s="274">
        <f>IF(G$7=0,0,G$7/NFM_fec!G$7)</f>
        <v>0</v>
      </c>
      <c r="H226" s="274">
        <f>IF(H$7=0,0,H$7/NFM_fec!H$7)</f>
        <v>0</v>
      </c>
      <c r="I226" s="274">
        <f>IF(I$7=0,0,I$7/NFM_fec!I$7)</f>
        <v>0</v>
      </c>
      <c r="J226" s="274">
        <f>IF(J$7=0,0,J$7/NFM_fec!J$7)</f>
        <v>0</v>
      </c>
      <c r="K226" s="274">
        <f>IF(K$7=0,0,K$7/NFM_fec!K$7)</f>
        <v>0</v>
      </c>
      <c r="L226" s="274">
        <f>IF(L$7=0,0,L$7/NFM_fec!L$7)</f>
        <v>0</v>
      </c>
      <c r="M226" s="274">
        <f>IF(M$7=0,0,M$7/NFM_fec!M$7)</f>
        <v>0</v>
      </c>
      <c r="N226" s="274">
        <f>IF(N$7=0,0,N$7/NFM_fec!N$7)</f>
        <v>0</v>
      </c>
      <c r="O226" s="274">
        <f>IF(O$7=0,0,O$7/NFM_fec!O$7)</f>
        <v>0</v>
      </c>
      <c r="P226" s="274">
        <f>IF(P$7=0,0,P$7/NFM_fec!P$7)</f>
        <v>0</v>
      </c>
      <c r="Q226" s="274">
        <f>IF(Q$7=0,0,Q$7/NFM_fec!Q$7)</f>
        <v>0</v>
      </c>
      <c r="R226" s="274">
        <f>IF(R$7=0,0,R$7/NFM_fec!R$7)</f>
        <v>0</v>
      </c>
      <c r="S226" s="274">
        <f>IF(S$7=0,0,S$7/NFM_fec!S$7)</f>
        <v>0</v>
      </c>
      <c r="T226" s="274">
        <f>IF(T$7=0,0,T$7/NFM_fec!T$7)</f>
        <v>0</v>
      </c>
      <c r="U226" s="274">
        <f>IF(U$7=0,0,U$7/NFM_fec!U$7)</f>
        <v>0</v>
      </c>
      <c r="V226" s="274">
        <f>IF(V$7=0,0,V$7/NFM_fec!V$7)</f>
        <v>0</v>
      </c>
      <c r="W226" s="274">
        <f>IF(W$7=0,0,W$7/NFM_fec!W$7)</f>
        <v>0</v>
      </c>
      <c r="X226" s="274">
        <f>IF(X$7=0,0,X$7/NFM_fec!X$7)</f>
        <v>0</v>
      </c>
      <c r="Y226" s="274">
        <f>IF(Y$7=0,0,Y$7/NFM_fec!Y$7)</f>
        <v>0</v>
      </c>
      <c r="DA226" s="77"/>
    </row>
    <row r="227" spans="1:105" ht="12" customHeight="1" x14ac:dyDescent="0.25">
      <c r="A227" s="173" t="s">
        <v>93</v>
      </c>
      <c r="B227" s="274">
        <f>IF(B$8=0,0,B$8/NFM_fec!B$8)</f>
        <v>0</v>
      </c>
      <c r="C227" s="274">
        <f>IF(C$8=0,0,C$8/NFM_fec!C$8)</f>
        <v>0</v>
      </c>
      <c r="D227" s="274">
        <f>IF(D$8=0,0,D$8/NFM_fec!D$8)</f>
        <v>0</v>
      </c>
      <c r="E227" s="274">
        <f>IF(E$8=0,0,E$8/NFM_fec!E$8)</f>
        <v>0</v>
      </c>
      <c r="F227" s="274">
        <f>IF(F$8=0,0,F$8/NFM_fec!F$8)</f>
        <v>0</v>
      </c>
      <c r="G227" s="274">
        <f>IF(G$8=0,0,G$8/NFM_fec!G$8)</f>
        <v>0</v>
      </c>
      <c r="H227" s="274">
        <f>IF(H$8=0,0,H$8/NFM_fec!H$8)</f>
        <v>0</v>
      </c>
      <c r="I227" s="274">
        <f>IF(I$8=0,0,I$8/NFM_fec!I$8)</f>
        <v>0</v>
      </c>
      <c r="J227" s="274">
        <f>IF(J$8=0,0,J$8/NFM_fec!J$8)</f>
        <v>0</v>
      </c>
      <c r="K227" s="274">
        <f>IF(K$8=0,0,K$8/NFM_fec!K$8)</f>
        <v>0</v>
      </c>
      <c r="L227" s="274">
        <f>IF(L$8=0,0,L$8/NFM_fec!L$8)</f>
        <v>0</v>
      </c>
      <c r="M227" s="274">
        <f>IF(M$8=0,0,M$8/NFM_fec!M$8)</f>
        <v>0</v>
      </c>
      <c r="N227" s="274">
        <f>IF(N$8=0,0,N$8/NFM_fec!N$8)</f>
        <v>0</v>
      </c>
      <c r="O227" s="274">
        <f>IF(O$8=0,0,O$8/NFM_fec!O$8)</f>
        <v>0</v>
      </c>
      <c r="P227" s="274">
        <f>IF(P$8=0,0,P$8/NFM_fec!P$8)</f>
        <v>0</v>
      </c>
      <c r="Q227" s="274">
        <f>IF(Q$8=0,0,Q$8/NFM_fec!Q$8)</f>
        <v>0</v>
      </c>
      <c r="R227" s="274">
        <f>IF(R$8=0,0,R$8/NFM_fec!R$8)</f>
        <v>0</v>
      </c>
      <c r="S227" s="274">
        <f>IF(S$8=0,0,S$8/NFM_fec!S$8)</f>
        <v>0</v>
      </c>
      <c r="T227" s="274">
        <f>IF(T$8=0,0,T$8/NFM_fec!T$8)</f>
        <v>0</v>
      </c>
      <c r="U227" s="274">
        <f>IF(U$8=0,0,U$8/NFM_fec!U$8)</f>
        <v>0</v>
      </c>
      <c r="V227" s="274">
        <f>IF(V$8=0,0,V$8/NFM_fec!V$8)</f>
        <v>0</v>
      </c>
      <c r="W227" s="274">
        <f>IF(W$8=0,0,W$8/NFM_fec!W$8)</f>
        <v>0</v>
      </c>
      <c r="X227" s="274">
        <f>IF(X$8=0,0,X$8/NFM_fec!X$8)</f>
        <v>0</v>
      </c>
      <c r="Y227" s="274">
        <f>IF(Y$8=0,0,Y$8/NFM_fec!Y$8)</f>
        <v>0</v>
      </c>
      <c r="DA227" s="77"/>
    </row>
    <row r="228" spans="1:105" ht="12" customHeight="1" x14ac:dyDescent="0.25">
      <c r="A228" s="173" t="s">
        <v>94</v>
      </c>
      <c r="B228" s="274">
        <f>IF(B$9=0,0,B$9/NFM_fec!B$9)</f>
        <v>0</v>
      </c>
      <c r="C228" s="274">
        <f>IF(C$9=0,0,C$9/NFM_fec!C$9)</f>
        <v>0</v>
      </c>
      <c r="D228" s="274">
        <f>IF(D$9=0,0,D$9/NFM_fec!D$9)</f>
        <v>0</v>
      </c>
      <c r="E228" s="274">
        <f>IF(E$9=0,0,E$9/NFM_fec!E$9)</f>
        <v>0</v>
      </c>
      <c r="F228" s="274">
        <f>IF(F$9=0,0,F$9/NFM_fec!F$9)</f>
        <v>0</v>
      </c>
      <c r="G228" s="274">
        <f>IF(G$9=0,0,G$9/NFM_fec!G$9)</f>
        <v>0</v>
      </c>
      <c r="H228" s="274">
        <f>IF(H$9=0,0,H$9/NFM_fec!H$9)</f>
        <v>0</v>
      </c>
      <c r="I228" s="274">
        <f>IF(I$9=0,0,I$9/NFM_fec!I$9)</f>
        <v>0</v>
      </c>
      <c r="J228" s="274">
        <f>IF(J$9=0,0,J$9/NFM_fec!J$9)</f>
        <v>0</v>
      </c>
      <c r="K228" s="274">
        <f>IF(K$9=0,0,K$9/NFM_fec!K$9)</f>
        <v>0</v>
      </c>
      <c r="L228" s="274">
        <f>IF(L$9=0,0,L$9/NFM_fec!L$9)</f>
        <v>0</v>
      </c>
      <c r="M228" s="274">
        <f>IF(M$9=0,0,M$9/NFM_fec!M$9)</f>
        <v>0</v>
      </c>
      <c r="N228" s="274">
        <f>IF(N$9=0,0,N$9/NFM_fec!N$9)</f>
        <v>0</v>
      </c>
      <c r="O228" s="274">
        <f>IF(O$9=0,0,O$9/NFM_fec!O$9)</f>
        <v>0</v>
      </c>
      <c r="P228" s="274">
        <f>IF(P$9=0,0,P$9/NFM_fec!P$9)</f>
        <v>0</v>
      </c>
      <c r="Q228" s="274">
        <f>IF(Q$9=0,0,Q$9/NFM_fec!Q$9)</f>
        <v>0</v>
      </c>
      <c r="R228" s="274">
        <f>IF(R$9=0,0,R$9/NFM_fec!R$9)</f>
        <v>0</v>
      </c>
      <c r="S228" s="274">
        <f>IF(S$9=0,0,S$9/NFM_fec!S$9)</f>
        <v>0</v>
      </c>
      <c r="T228" s="274">
        <f>IF(T$9=0,0,T$9/NFM_fec!T$9)</f>
        <v>0</v>
      </c>
      <c r="U228" s="274">
        <f>IF(U$9=0,0,U$9/NFM_fec!U$9)</f>
        <v>0</v>
      </c>
      <c r="V228" s="274">
        <f>IF(V$9=0,0,V$9/NFM_fec!V$9)</f>
        <v>0</v>
      </c>
      <c r="W228" s="274">
        <f>IF(W$9=0,0,W$9/NFM_fec!W$9)</f>
        <v>0</v>
      </c>
      <c r="X228" s="274">
        <f>IF(X$9=0,0,X$9/NFM_fec!X$9)</f>
        <v>0</v>
      </c>
      <c r="Y228" s="274">
        <f>IF(Y$9=0,0,Y$9/NFM_fec!Y$9)</f>
        <v>0</v>
      </c>
      <c r="DA228" s="77"/>
    </row>
    <row r="229" spans="1:105" ht="12" customHeight="1" x14ac:dyDescent="0.25">
      <c r="A229" s="56" t="s">
        <v>95</v>
      </c>
      <c r="B229" s="275">
        <f>IF(B$10=0,0,B$10/NFM_fec!B$10)</f>
        <v>0</v>
      </c>
      <c r="C229" s="275">
        <f>IF(C$10=0,0,C$10/NFM_fec!C$10)</f>
        <v>0</v>
      </c>
      <c r="D229" s="275">
        <f>IF(D$10=0,0,D$10/NFM_fec!D$10)</f>
        <v>0</v>
      </c>
      <c r="E229" s="275">
        <f>IF(E$10=0,0,E$10/NFM_fec!E$10)</f>
        <v>0</v>
      </c>
      <c r="F229" s="275">
        <f>IF(F$10=0,0,F$10/NFM_fec!F$10)</f>
        <v>0</v>
      </c>
      <c r="G229" s="275">
        <f>IF(G$10=0,0,G$10/NFM_fec!G$10)</f>
        <v>0</v>
      </c>
      <c r="H229" s="275">
        <f>IF(H$10=0,0,H$10/NFM_fec!H$10)</f>
        <v>0</v>
      </c>
      <c r="I229" s="275">
        <f>IF(I$10=0,0,I$10/NFM_fec!I$10)</f>
        <v>0</v>
      </c>
      <c r="J229" s="275">
        <f>IF(J$10=0,0,J$10/NFM_fec!J$10)</f>
        <v>0</v>
      </c>
      <c r="K229" s="275">
        <f>IF(K$10=0,0,K$10/NFM_fec!K$10)</f>
        <v>0</v>
      </c>
      <c r="L229" s="275">
        <f>IF(L$10=0,0,L$10/NFM_fec!L$10)</f>
        <v>0</v>
      </c>
      <c r="M229" s="275">
        <f>IF(M$10=0,0,M$10/NFM_fec!M$10)</f>
        <v>0</v>
      </c>
      <c r="N229" s="275">
        <f>IF(N$10=0,0,N$10/NFM_fec!N$10)</f>
        <v>0</v>
      </c>
      <c r="O229" s="275">
        <f>IF(O$10=0,0,O$10/NFM_fec!O$10)</f>
        <v>0</v>
      </c>
      <c r="P229" s="275">
        <f>IF(P$10=0,0,P$10/NFM_fec!P$10)</f>
        <v>0</v>
      </c>
      <c r="Q229" s="275">
        <f>IF(Q$10=0,0,Q$10/NFM_fec!Q$10)</f>
        <v>0</v>
      </c>
      <c r="R229" s="275">
        <f>IF(R$10=0,0,R$10/NFM_fec!R$10)</f>
        <v>0</v>
      </c>
      <c r="S229" s="275">
        <f>IF(S$10=0,0,S$10/NFM_fec!S$10)</f>
        <v>0</v>
      </c>
      <c r="T229" s="275">
        <f>IF(T$10=0,0,T$10/NFM_fec!T$10)</f>
        <v>0</v>
      </c>
      <c r="U229" s="275">
        <f>IF(U$10=0,0,U$10/NFM_fec!U$10)</f>
        <v>0</v>
      </c>
      <c r="V229" s="275">
        <f>IF(V$10=0,0,V$10/NFM_fec!V$10)</f>
        <v>0</v>
      </c>
      <c r="W229" s="275">
        <f>IF(W$10=0,0,W$10/NFM_fec!W$10)</f>
        <v>0</v>
      </c>
      <c r="X229" s="275">
        <f>IF(X$10=0,0,X$10/NFM_fec!X$10)</f>
        <v>0</v>
      </c>
      <c r="Y229" s="275">
        <f>IF(Y$10=0,0,Y$10/NFM_fec!Y$10)</f>
        <v>0</v>
      </c>
      <c r="DA229" s="78"/>
    </row>
    <row r="230" spans="1:105" ht="12" customHeight="1" x14ac:dyDescent="0.25">
      <c r="A230" s="174" t="s">
        <v>485</v>
      </c>
      <c r="B230" s="276">
        <f>IF(B$16=0,0,B$16/NFM_fec!B$16)</f>
        <v>0</v>
      </c>
      <c r="C230" s="276">
        <f>IF(C$16=0,0,C$16/NFM_fec!C$16)</f>
        <v>0</v>
      </c>
      <c r="D230" s="276">
        <f>IF(D$16=0,0,D$16/NFM_fec!D$16)</f>
        <v>0</v>
      </c>
      <c r="E230" s="276">
        <f>IF(E$16=0,0,E$16/NFM_fec!E$16)</f>
        <v>0</v>
      </c>
      <c r="F230" s="276">
        <f>IF(F$16=0,0,F$16/NFM_fec!F$16)</f>
        <v>0</v>
      </c>
      <c r="G230" s="276">
        <f>IF(G$16=0,0,G$16/NFM_fec!G$16)</f>
        <v>0</v>
      </c>
      <c r="H230" s="276">
        <f>IF(H$16=0,0,H$16/NFM_fec!H$16)</f>
        <v>0</v>
      </c>
      <c r="I230" s="276">
        <f>IF(I$16=0,0,I$16/NFM_fec!I$16)</f>
        <v>0</v>
      </c>
      <c r="J230" s="276">
        <f>IF(J$16=0,0,J$16/NFM_fec!J$16)</f>
        <v>0</v>
      </c>
      <c r="K230" s="276">
        <f>IF(K$16=0,0,K$16/NFM_fec!K$16)</f>
        <v>0</v>
      </c>
      <c r="L230" s="276">
        <f>IF(L$16=0,0,L$16/NFM_fec!L$16)</f>
        <v>0</v>
      </c>
      <c r="M230" s="276">
        <f>IF(M$16=0,0,M$16/NFM_fec!M$16)</f>
        <v>0</v>
      </c>
      <c r="N230" s="276">
        <f>IF(N$16=0,0,N$16/NFM_fec!N$16)</f>
        <v>0</v>
      </c>
      <c r="O230" s="276">
        <f>IF(O$16=0,0,O$16/NFM_fec!O$16)</f>
        <v>0</v>
      </c>
      <c r="P230" s="276">
        <f>IF(P$16=0,0,P$16/NFM_fec!P$16)</f>
        <v>0</v>
      </c>
      <c r="Q230" s="276">
        <f>IF(Q$16=0,0,Q$16/NFM_fec!Q$16)</f>
        <v>0</v>
      </c>
      <c r="R230" s="276">
        <f>IF(R$16=0,0,R$16/NFM_fec!R$16)</f>
        <v>0</v>
      </c>
      <c r="S230" s="276">
        <f>IF(S$16=0,0,S$16/NFM_fec!S$16)</f>
        <v>0</v>
      </c>
      <c r="T230" s="276">
        <f>IF(T$16=0,0,T$16/NFM_fec!T$16)</f>
        <v>0</v>
      </c>
      <c r="U230" s="276">
        <f>IF(U$16=0,0,U$16/NFM_fec!U$16)</f>
        <v>0</v>
      </c>
      <c r="V230" s="276">
        <f>IF(V$16=0,0,V$16/NFM_fec!V$16)</f>
        <v>0</v>
      </c>
      <c r="W230" s="276">
        <f>IF(W$16=0,0,W$16/NFM_fec!W$16)</f>
        <v>0</v>
      </c>
      <c r="X230" s="276">
        <f>IF(X$16=0,0,X$16/NFM_fec!X$16)</f>
        <v>0</v>
      </c>
      <c r="Y230" s="276">
        <f>IF(Y$16=0,0,Y$16/NFM_fec!Y$16)</f>
        <v>0</v>
      </c>
      <c r="DA230" s="79"/>
    </row>
    <row r="231" spans="1:105" ht="12" customHeight="1" x14ac:dyDescent="0.25">
      <c r="A231" s="41" t="s">
        <v>497</v>
      </c>
      <c r="B231" s="277">
        <f>IF(B$27=0,0,B$27/NFM_fec!B$27)</f>
        <v>0</v>
      </c>
      <c r="C231" s="277">
        <f>IF(C$27=0,0,C$27/NFM_fec!C$27)</f>
        <v>0</v>
      </c>
      <c r="D231" s="277">
        <f>IF(D$27=0,0,D$27/NFM_fec!D$27)</f>
        <v>0</v>
      </c>
      <c r="E231" s="277">
        <f>IF(E$27=0,0,E$27/NFM_fec!E$27)</f>
        <v>0</v>
      </c>
      <c r="F231" s="277">
        <f>IF(F$27=0,0,F$27/NFM_fec!F$27)</f>
        <v>0</v>
      </c>
      <c r="G231" s="277">
        <f>IF(G$27=0,0,G$27/NFM_fec!G$27)</f>
        <v>0</v>
      </c>
      <c r="H231" s="277">
        <f>IF(H$27=0,0,H$27/NFM_fec!H$27)</f>
        <v>0</v>
      </c>
      <c r="I231" s="277">
        <f>IF(I$27=0,0,I$27/NFM_fec!I$27)</f>
        <v>0</v>
      </c>
      <c r="J231" s="277">
        <f>IF(J$27=0,0,J$27/NFM_fec!J$27)</f>
        <v>0</v>
      </c>
      <c r="K231" s="277">
        <f>IF(K$27=0,0,K$27/NFM_fec!K$27)</f>
        <v>0</v>
      </c>
      <c r="L231" s="277">
        <f>IF(L$27=0,0,L$27/NFM_fec!L$27)</f>
        <v>0</v>
      </c>
      <c r="M231" s="277">
        <f>IF(M$27=0,0,M$27/NFM_fec!M$27)</f>
        <v>0</v>
      </c>
      <c r="N231" s="277">
        <f>IF(N$27=0,0,N$27/NFM_fec!N$27)</f>
        <v>0</v>
      </c>
      <c r="O231" s="277">
        <f>IF(O$27=0,0,O$27/NFM_fec!O$27)</f>
        <v>0</v>
      </c>
      <c r="P231" s="277">
        <f>IF(P$27=0,0,P$27/NFM_fec!P$27)</f>
        <v>0</v>
      </c>
      <c r="Q231" s="277">
        <f>IF(Q$27=0,0,Q$27/NFM_fec!Q$27)</f>
        <v>0</v>
      </c>
      <c r="R231" s="277">
        <f>IF(R$27=0,0,R$27/NFM_fec!R$27)</f>
        <v>0</v>
      </c>
      <c r="S231" s="277">
        <f>IF(S$27=0,0,S$27/NFM_fec!S$27)</f>
        <v>0</v>
      </c>
      <c r="T231" s="277">
        <f>IF(T$27=0,0,T$27/NFM_fec!T$27)</f>
        <v>0</v>
      </c>
      <c r="U231" s="277">
        <f>IF(U$27=0,0,U$27/NFM_fec!U$27)</f>
        <v>0</v>
      </c>
      <c r="V231" s="277">
        <f>IF(V$27=0,0,V$27/NFM_fec!V$27)</f>
        <v>0</v>
      </c>
      <c r="W231" s="277">
        <f>IF(W$27=0,0,W$27/NFM_fec!W$27)</f>
        <v>0</v>
      </c>
      <c r="X231" s="277">
        <f>IF(X$27=0,0,X$27/NFM_fec!X$27)</f>
        <v>0</v>
      </c>
      <c r="Y231" s="277">
        <f>IF(Y$27=0,0,Y$27/NFM_fec!Y$27)</f>
        <v>0</v>
      </c>
      <c r="DA231" s="82"/>
    </row>
    <row r="232" spans="1:105" ht="12" customHeight="1" x14ac:dyDescent="0.25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X232" s="128"/>
      <c r="Y232" s="128"/>
      <c r="DA232" s="120"/>
    </row>
    <row r="233" spans="1:105" ht="12" customHeight="1" x14ac:dyDescent="0.25">
      <c r="A233" s="35" t="s">
        <v>935</v>
      </c>
      <c r="B233" s="272">
        <f>IF(B$34=0,0,(B$34-B$70)/NFM_fec!B$34)</f>
        <v>0</v>
      </c>
      <c r="C233" s="272">
        <f>IF(C$34=0,0,(C$34-C$70)/NFM_fec!C$34)</f>
        <v>0</v>
      </c>
      <c r="D233" s="272">
        <f>IF(D$34=0,0,(D$34-D$70)/NFM_fec!D$34)</f>
        <v>0</v>
      </c>
      <c r="E233" s="272">
        <f>IF(E$34=0,0,(E$34-E$70)/NFM_fec!E$34)</f>
        <v>0</v>
      </c>
      <c r="F233" s="272">
        <f>IF(F$34=0,0,(F$34-F$70)/NFM_fec!F$34)</f>
        <v>0</v>
      </c>
      <c r="G233" s="272">
        <f>IF(G$34=0,0,(G$34-G$70)/NFM_fec!G$34)</f>
        <v>0</v>
      </c>
      <c r="H233" s="272">
        <f>IF(H$34=0,0,(H$34-H$70)/NFM_fec!H$34)</f>
        <v>0</v>
      </c>
      <c r="I233" s="272">
        <f>IF(I$34=0,0,(I$34-I$70)/NFM_fec!I$34)</f>
        <v>0</v>
      </c>
      <c r="J233" s="272">
        <f>IF(J$34=0,0,(J$34-J$70)/NFM_fec!J$34)</f>
        <v>0</v>
      </c>
      <c r="K233" s="272">
        <f>IF(K$34=0,0,(K$34-K$70)/NFM_fec!K$34)</f>
        <v>0</v>
      </c>
      <c r="L233" s="272">
        <f>IF(L$34=0,0,(L$34-L$70)/NFM_fec!L$34)</f>
        <v>0</v>
      </c>
      <c r="M233" s="272">
        <f>IF(M$34=0,0,(M$34-M$70)/NFM_fec!M$34)</f>
        <v>0</v>
      </c>
      <c r="N233" s="272">
        <f>IF(N$34=0,0,(N$34-N$70)/NFM_fec!N$34)</f>
        <v>0</v>
      </c>
      <c r="O233" s="272">
        <f>IF(O$34=0,0,(O$34-O$70)/NFM_fec!O$34)</f>
        <v>0</v>
      </c>
      <c r="P233" s="272">
        <f>IF(P$34=0,0,(P$34-P$70)/NFM_fec!P$34)</f>
        <v>0</v>
      </c>
      <c r="Q233" s="272">
        <f>IF(Q$34=0,0,(Q$34-Q$70)/NFM_fec!Q$34)</f>
        <v>0</v>
      </c>
      <c r="R233" s="272">
        <f>IF(R$34=0,0,(R$34-R$70)/NFM_fec!R$34)</f>
        <v>0</v>
      </c>
      <c r="S233" s="272">
        <f>IF(S$34=0,0,(S$34-S$70)/NFM_fec!S$34)</f>
        <v>0</v>
      </c>
      <c r="T233" s="272">
        <f>IF(T$34=0,0,(T$34-T$70)/NFM_fec!T$34)</f>
        <v>0</v>
      </c>
      <c r="U233" s="272">
        <f>IF(U$34=0,0,(U$34-U$70)/NFM_fec!U$34)</f>
        <v>0</v>
      </c>
      <c r="V233" s="272">
        <f>IF(V$34=0,0,(V$34-V$70)/NFM_fec!V$34)</f>
        <v>0</v>
      </c>
      <c r="W233" s="272">
        <f>IF(W$34=0,0,(W$34-W$70)/NFM_fec!W$34)</f>
        <v>0</v>
      </c>
      <c r="X233" s="272">
        <f>IF(X$34=0,0,(X$34-X$70)/NFM_fec!X$34)</f>
        <v>0</v>
      </c>
      <c r="Y233" s="272">
        <f>IF(Y$34=0,0,(Y$34-Y$70)/NFM_fec!Y$34)</f>
        <v>0</v>
      </c>
      <c r="DA233" s="111"/>
    </row>
    <row r="234" spans="1:105" ht="12" customHeight="1" x14ac:dyDescent="0.25">
      <c r="A234" s="55" t="s">
        <v>91</v>
      </c>
      <c r="B234" s="273">
        <f>IF(B$35=0,0,B$35/NFM_fec!B$35)</f>
        <v>0</v>
      </c>
      <c r="C234" s="273">
        <f>IF(C$35=0,0,C$35/NFM_fec!C$35)</f>
        <v>0</v>
      </c>
      <c r="D234" s="273">
        <f>IF(D$35=0,0,D$35/NFM_fec!D$35)</f>
        <v>0</v>
      </c>
      <c r="E234" s="273">
        <f>IF(E$35=0,0,E$35/NFM_fec!E$35)</f>
        <v>0</v>
      </c>
      <c r="F234" s="273">
        <f>IF(F$35=0,0,F$35/NFM_fec!F$35)</f>
        <v>0</v>
      </c>
      <c r="G234" s="273">
        <f>IF(G$35=0,0,G$35/NFM_fec!G$35)</f>
        <v>0</v>
      </c>
      <c r="H234" s="273">
        <f>IF(H$35=0,0,H$35/NFM_fec!H$35)</f>
        <v>0</v>
      </c>
      <c r="I234" s="273">
        <f>IF(I$35=0,0,I$35/NFM_fec!I$35)</f>
        <v>0</v>
      </c>
      <c r="J234" s="273">
        <f>IF(J$35=0,0,J$35/NFM_fec!J$35)</f>
        <v>0</v>
      </c>
      <c r="K234" s="273">
        <f>IF(K$35=0,0,K$35/NFM_fec!K$35)</f>
        <v>0</v>
      </c>
      <c r="L234" s="273">
        <f>IF(L$35=0,0,L$35/NFM_fec!L$35)</f>
        <v>0</v>
      </c>
      <c r="M234" s="273">
        <f>IF(M$35=0,0,M$35/NFM_fec!M$35)</f>
        <v>0</v>
      </c>
      <c r="N234" s="273">
        <f>IF(N$35=0,0,N$35/NFM_fec!N$35)</f>
        <v>0</v>
      </c>
      <c r="O234" s="273">
        <f>IF(O$35=0,0,O$35/NFM_fec!O$35)</f>
        <v>0</v>
      </c>
      <c r="P234" s="273">
        <f>IF(P$35=0,0,P$35/NFM_fec!P$35)</f>
        <v>0</v>
      </c>
      <c r="Q234" s="273">
        <f>IF(Q$35=0,0,Q$35/NFM_fec!Q$35)</f>
        <v>0</v>
      </c>
      <c r="R234" s="273">
        <f>IF(R$35=0,0,R$35/NFM_fec!R$35)</f>
        <v>0</v>
      </c>
      <c r="S234" s="273">
        <f>IF(S$35=0,0,S$35/NFM_fec!S$35)</f>
        <v>0</v>
      </c>
      <c r="T234" s="273">
        <f>IF(T$35=0,0,T$35/NFM_fec!T$35)</f>
        <v>0</v>
      </c>
      <c r="U234" s="273">
        <f>IF(U$35=0,0,U$35/NFM_fec!U$35)</f>
        <v>0</v>
      </c>
      <c r="V234" s="273">
        <f>IF(V$35=0,0,V$35/NFM_fec!V$35)</f>
        <v>0</v>
      </c>
      <c r="W234" s="273">
        <f>IF(W$35=0,0,W$35/NFM_fec!W$35)</f>
        <v>0</v>
      </c>
      <c r="X234" s="273">
        <f>IF(X$35=0,0,X$35/NFM_fec!X$35)</f>
        <v>0</v>
      </c>
      <c r="Y234" s="273">
        <f>IF(Y$35=0,0,Y$35/NFM_fec!Y$35)</f>
        <v>0</v>
      </c>
      <c r="DA234" s="76"/>
    </row>
    <row r="235" spans="1:105" ht="12" customHeight="1" x14ac:dyDescent="0.25">
      <c r="A235" s="173" t="s">
        <v>92</v>
      </c>
      <c r="B235" s="274">
        <f>IF(B$36=0,0,B$36/NFM_fec!B$36)</f>
        <v>0</v>
      </c>
      <c r="C235" s="274">
        <f>IF(C$36=0,0,C$36/NFM_fec!C$36)</f>
        <v>0</v>
      </c>
      <c r="D235" s="274">
        <f>IF(D$36=0,0,D$36/NFM_fec!D$36)</f>
        <v>0</v>
      </c>
      <c r="E235" s="274">
        <f>IF(E$36=0,0,E$36/NFM_fec!E$36)</f>
        <v>0</v>
      </c>
      <c r="F235" s="274">
        <f>IF(F$36=0,0,F$36/NFM_fec!F$36)</f>
        <v>0</v>
      </c>
      <c r="G235" s="274">
        <f>IF(G$36=0,0,G$36/NFM_fec!G$36)</f>
        <v>0</v>
      </c>
      <c r="H235" s="274">
        <f>IF(H$36=0,0,H$36/NFM_fec!H$36)</f>
        <v>0</v>
      </c>
      <c r="I235" s="274">
        <f>IF(I$36=0,0,I$36/NFM_fec!I$36)</f>
        <v>0</v>
      </c>
      <c r="J235" s="274">
        <f>IF(J$36=0,0,J$36/NFM_fec!J$36)</f>
        <v>0</v>
      </c>
      <c r="K235" s="274">
        <f>IF(K$36=0,0,K$36/NFM_fec!K$36)</f>
        <v>0</v>
      </c>
      <c r="L235" s="274">
        <f>IF(L$36=0,0,L$36/NFM_fec!L$36)</f>
        <v>0</v>
      </c>
      <c r="M235" s="274">
        <f>IF(M$36=0,0,M$36/NFM_fec!M$36)</f>
        <v>0</v>
      </c>
      <c r="N235" s="274">
        <f>IF(N$36=0,0,N$36/NFM_fec!N$36)</f>
        <v>0</v>
      </c>
      <c r="O235" s="274">
        <f>IF(O$36=0,0,O$36/NFM_fec!O$36)</f>
        <v>0</v>
      </c>
      <c r="P235" s="274">
        <f>IF(P$36=0,0,P$36/NFM_fec!P$36)</f>
        <v>0</v>
      </c>
      <c r="Q235" s="274">
        <f>IF(Q$36=0,0,Q$36/NFM_fec!Q$36)</f>
        <v>0</v>
      </c>
      <c r="R235" s="274">
        <f>IF(R$36=0,0,R$36/NFM_fec!R$36)</f>
        <v>0</v>
      </c>
      <c r="S235" s="274">
        <f>IF(S$36=0,0,S$36/NFM_fec!S$36)</f>
        <v>0</v>
      </c>
      <c r="T235" s="274">
        <f>IF(T$36=0,0,T$36/NFM_fec!T$36)</f>
        <v>0</v>
      </c>
      <c r="U235" s="274">
        <f>IF(U$36=0,0,U$36/NFM_fec!U$36)</f>
        <v>0</v>
      </c>
      <c r="V235" s="274">
        <f>IF(V$36=0,0,V$36/NFM_fec!V$36)</f>
        <v>0</v>
      </c>
      <c r="W235" s="274">
        <f>IF(W$36=0,0,W$36/NFM_fec!W$36)</f>
        <v>0</v>
      </c>
      <c r="X235" s="274">
        <f>IF(X$36=0,0,X$36/NFM_fec!X$36)</f>
        <v>0</v>
      </c>
      <c r="Y235" s="274">
        <f>IF(Y$36=0,0,Y$36/NFM_fec!Y$36)</f>
        <v>0</v>
      </c>
      <c r="DA235" s="77"/>
    </row>
    <row r="236" spans="1:105" ht="12" customHeight="1" x14ac:dyDescent="0.25">
      <c r="A236" s="173" t="s">
        <v>93</v>
      </c>
      <c r="B236" s="274">
        <f>IF(B$37=0,0,B$37/NFM_fec!B$37)</f>
        <v>0</v>
      </c>
      <c r="C236" s="274">
        <f>IF(C$37=0,0,C$37/NFM_fec!C$37)</f>
        <v>0</v>
      </c>
      <c r="D236" s="274">
        <f>IF(D$37=0,0,D$37/NFM_fec!D$37)</f>
        <v>0</v>
      </c>
      <c r="E236" s="274">
        <f>IF(E$37=0,0,E$37/NFM_fec!E$37)</f>
        <v>0</v>
      </c>
      <c r="F236" s="274">
        <f>IF(F$37=0,0,F$37/NFM_fec!F$37)</f>
        <v>0</v>
      </c>
      <c r="G236" s="274">
        <f>IF(G$37=0,0,G$37/NFM_fec!G$37)</f>
        <v>0</v>
      </c>
      <c r="H236" s="274">
        <f>IF(H$37=0,0,H$37/NFM_fec!H$37)</f>
        <v>0</v>
      </c>
      <c r="I236" s="274">
        <f>IF(I$37=0,0,I$37/NFM_fec!I$37)</f>
        <v>0</v>
      </c>
      <c r="J236" s="274">
        <f>IF(J$37=0,0,J$37/NFM_fec!J$37)</f>
        <v>0</v>
      </c>
      <c r="K236" s="274">
        <f>IF(K$37=0,0,K$37/NFM_fec!K$37)</f>
        <v>0</v>
      </c>
      <c r="L236" s="274">
        <f>IF(L$37=0,0,L$37/NFM_fec!L$37)</f>
        <v>0</v>
      </c>
      <c r="M236" s="274">
        <f>IF(M$37=0,0,M$37/NFM_fec!M$37)</f>
        <v>0</v>
      </c>
      <c r="N236" s="274">
        <f>IF(N$37=0,0,N$37/NFM_fec!N$37)</f>
        <v>0</v>
      </c>
      <c r="O236" s="274">
        <f>IF(O$37=0,0,O$37/NFM_fec!O$37)</f>
        <v>0</v>
      </c>
      <c r="P236" s="274">
        <f>IF(P$37=0,0,P$37/NFM_fec!P$37)</f>
        <v>0</v>
      </c>
      <c r="Q236" s="274">
        <f>IF(Q$37=0,0,Q$37/NFM_fec!Q$37)</f>
        <v>0</v>
      </c>
      <c r="R236" s="274">
        <f>IF(R$37=0,0,R$37/NFM_fec!R$37)</f>
        <v>0</v>
      </c>
      <c r="S236" s="274">
        <f>IF(S$37=0,0,S$37/NFM_fec!S$37)</f>
        <v>0</v>
      </c>
      <c r="T236" s="274">
        <f>IF(T$37=0,0,T$37/NFM_fec!T$37)</f>
        <v>0</v>
      </c>
      <c r="U236" s="274">
        <f>IF(U$37=0,0,U$37/NFM_fec!U$37)</f>
        <v>0</v>
      </c>
      <c r="V236" s="274">
        <f>IF(V$37=0,0,V$37/NFM_fec!V$37)</f>
        <v>0</v>
      </c>
      <c r="W236" s="274">
        <f>IF(W$37=0,0,W$37/NFM_fec!W$37)</f>
        <v>0</v>
      </c>
      <c r="X236" s="274">
        <f>IF(X$37=0,0,X$37/NFM_fec!X$37)</f>
        <v>0</v>
      </c>
      <c r="Y236" s="274">
        <f>IF(Y$37=0,0,Y$37/NFM_fec!Y$37)</f>
        <v>0</v>
      </c>
      <c r="DA236" s="77"/>
    </row>
    <row r="237" spans="1:105" ht="12" customHeight="1" x14ac:dyDescent="0.25">
      <c r="A237" s="173" t="s">
        <v>94</v>
      </c>
      <c r="B237" s="274">
        <f>IF(B$38=0,0,B$38/NFM_fec!B$38)</f>
        <v>0</v>
      </c>
      <c r="C237" s="274">
        <f>IF(C$38=0,0,C$38/NFM_fec!C$38)</f>
        <v>0</v>
      </c>
      <c r="D237" s="274">
        <f>IF(D$38=0,0,D$38/NFM_fec!D$38)</f>
        <v>0</v>
      </c>
      <c r="E237" s="274">
        <f>IF(E$38=0,0,E$38/NFM_fec!E$38)</f>
        <v>0</v>
      </c>
      <c r="F237" s="274">
        <f>IF(F$38=0,0,F$38/NFM_fec!F$38)</f>
        <v>0</v>
      </c>
      <c r="G237" s="274">
        <f>IF(G$38=0,0,G$38/NFM_fec!G$38)</f>
        <v>0</v>
      </c>
      <c r="H237" s="274">
        <f>IF(H$38=0,0,H$38/NFM_fec!H$38)</f>
        <v>0</v>
      </c>
      <c r="I237" s="274">
        <f>IF(I$38=0,0,I$38/NFM_fec!I$38)</f>
        <v>0</v>
      </c>
      <c r="J237" s="274">
        <f>IF(J$38=0,0,J$38/NFM_fec!J$38)</f>
        <v>0</v>
      </c>
      <c r="K237" s="274">
        <f>IF(K$38=0,0,K$38/NFM_fec!K$38)</f>
        <v>0</v>
      </c>
      <c r="L237" s="274">
        <f>IF(L$38=0,0,L$38/NFM_fec!L$38)</f>
        <v>0</v>
      </c>
      <c r="M237" s="274">
        <f>IF(M$38=0,0,M$38/NFM_fec!M$38)</f>
        <v>0</v>
      </c>
      <c r="N237" s="274">
        <f>IF(N$38=0,0,N$38/NFM_fec!N$38)</f>
        <v>0</v>
      </c>
      <c r="O237" s="274">
        <f>IF(O$38=0,0,O$38/NFM_fec!O$38)</f>
        <v>0</v>
      </c>
      <c r="P237" s="274">
        <f>IF(P$38=0,0,P$38/NFM_fec!P$38)</f>
        <v>0</v>
      </c>
      <c r="Q237" s="274">
        <f>IF(Q$38=0,0,Q$38/NFM_fec!Q$38)</f>
        <v>0</v>
      </c>
      <c r="R237" s="274">
        <f>IF(R$38=0,0,R$38/NFM_fec!R$38)</f>
        <v>0</v>
      </c>
      <c r="S237" s="274">
        <f>IF(S$38=0,0,S$38/NFM_fec!S$38)</f>
        <v>0</v>
      </c>
      <c r="T237" s="274">
        <f>IF(T$38=0,0,T$38/NFM_fec!T$38)</f>
        <v>0</v>
      </c>
      <c r="U237" s="274">
        <f>IF(U$38=0,0,U$38/NFM_fec!U$38)</f>
        <v>0</v>
      </c>
      <c r="V237" s="274">
        <f>IF(V$38=0,0,V$38/NFM_fec!V$38)</f>
        <v>0</v>
      </c>
      <c r="W237" s="274">
        <f>IF(W$38=0,0,W$38/NFM_fec!W$38)</f>
        <v>0</v>
      </c>
      <c r="X237" s="274">
        <f>IF(X$38=0,0,X$38/NFM_fec!X$38)</f>
        <v>0</v>
      </c>
      <c r="Y237" s="274">
        <f>IF(Y$38=0,0,Y$38/NFM_fec!Y$38)</f>
        <v>0</v>
      </c>
      <c r="DA237" s="77"/>
    </row>
    <row r="238" spans="1:105" ht="12" customHeight="1" x14ac:dyDescent="0.25">
      <c r="A238" s="56" t="s">
        <v>95</v>
      </c>
      <c r="B238" s="275">
        <f>IF(B$39=0,0,B$39/NFM_fec!B$39)</f>
        <v>0</v>
      </c>
      <c r="C238" s="275">
        <f>IF(C$39=0,0,C$39/NFM_fec!C$39)</f>
        <v>0</v>
      </c>
      <c r="D238" s="275">
        <f>IF(D$39=0,0,D$39/NFM_fec!D$39)</f>
        <v>0</v>
      </c>
      <c r="E238" s="275">
        <f>IF(E$39=0,0,E$39/NFM_fec!E$39)</f>
        <v>0</v>
      </c>
      <c r="F238" s="275">
        <f>IF(F$39=0,0,F$39/NFM_fec!F$39)</f>
        <v>0</v>
      </c>
      <c r="G238" s="275">
        <f>IF(G$39=0,0,G$39/NFM_fec!G$39)</f>
        <v>0</v>
      </c>
      <c r="H238" s="275">
        <f>IF(H$39=0,0,H$39/NFM_fec!H$39)</f>
        <v>0</v>
      </c>
      <c r="I238" s="275">
        <f>IF(I$39=0,0,I$39/NFM_fec!I$39)</f>
        <v>0</v>
      </c>
      <c r="J238" s="275">
        <f>IF(J$39=0,0,J$39/NFM_fec!J$39)</f>
        <v>0</v>
      </c>
      <c r="K238" s="275">
        <f>IF(K$39=0,0,K$39/NFM_fec!K$39)</f>
        <v>0</v>
      </c>
      <c r="L238" s="275">
        <f>IF(L$39=0,0,L$39/NFM_fec!L$39)</f>
        <v>0</v>
      </c>
      <c r="M238" s="275">
        <f>IF(M$39=0,0,M$39/NFM_fec!M$39)</f>
        <v>0</v>
      </c>
      <c r="N238" s="275">
        <f>IF(N$39=0,0,N$39/NFM_fec!N$39)</f>
        <v>0</v>
      </c>
      <c r="O238" s="275">
        <f>IF(O$39=0,0,O$39/NFM_fec!O$39)</f>
        <v>0</v>
      </c>
      <c r="P238" s="275">
        <f>IF(P$39=0,0,P$39/NFM_fec!P$39)</f>
        <v>0</v>
      </c>
      <c r="Q238" s="275">
        <f>IF(Q$39=0,0,Q$39/NFM_fec!Q$39)</f>
        <v>0</v>
      </c>
      <c r="R238" s="275">
        <f>IF(R$39=0,0,R$39/NFM_fec!R$39)</f>
        <v>0</v>
      </c>
      <c r="S238" s="275">
        <f>IF(S$39=0,0,S$39/NFM_fec!S$39)</f>
        <v>0</v>
      </c>
      <c r="T238" s="275">
        <f>IF(T$39=0,0,T$39/NFM_fec!T$39)</f>
        <v>0</v>
      </c>
      <c r="U238" s="275">
        <f>IF(U$39=0,0,U$39/NFM_fec!U$39)</f>
        <v>0</v>
      </c>
      <c r="V238" s="275">
        <f>IF(V$39=0,0,V$39/NFM_fec!V$39)</f>
        <v>0</v>
      </c>
      <c r="W238" s="275">
        <f>IF(W$39=0,0,W$39/NFM_fec!W$39)</f>
        <v>0</v>
      </c>
      <c r="X238" s="275">
        <f>IF(X$39=0,0,X$39/NFM_fec!X$39)</f>
        <v>0</v>
      </c>
      <c r="Y238" s="275">
        <f>IF(Y$39=0,0,Y$39/NFM_fec!Y$39)</f>
        <v>0</v>
      </c>
      <c r="DA238" s="78"/>
    </row>
    <row r="239" spans="1:105" ht="12" customHeight="1" x14ac:dyDescent="0.25">
      <c r="A239" s="174" t="s">
        <v>515</v>
      </c>
      <c r="B239" s="276">
        <f>IF(B$45=0,0,B$45/NFM_fec!B$45)</f>
        <v>0</v>
      </c>
      <c r="C239" s="276">
        <f>IF(C$45=0,0,C$45/NFM_fec!C$45)</f>
        <v>0</v>
      </c>
      <c r="D239" s="276">
        <f>IF(D$45=0,0,D$45/NFM_fec!D$45)</f>
        <v>0</v>
      </c>
      <c r="E239" s="276">
        <f>IF(E$45=0,0,E$45/NFM_fec!E$45)</f>
        <v>0</v>
      </c>
      <c r="F239" s="276">
        <f>IF(F$45=0,0,F$45/NFM_fec!F$45)</f>
        <v>0</v>
      </c>
      <c r="G239" s="276">
        <f>IF(G$45=0,0,G$45/NFM_fec!G$45)</f>
        <v>0</v>
      </c>
      <c r="H239" s="276">
        <f>IF(H$45=0,0,H$45/NFM_fec!H$45)</f>
        <v>0</v>
      </c>
      <c r="I239" s="276">
        <f>IF(I$45=0,0,I$45/NFM_fec!I$45)</f>
        <v>0</v>
      </c>
      <c r="J239" s="276">
        <f>IF(J$45=0,0,J$45/NFM_fec!J$45)</f>
        <v>0</v>
      </c>
      <c r="K239" s="276">
        <f>IF(K$45=0,0,K$45/NFM_fec!K$45)</f>
        <v>0</v>
      </c>
      <c r="L239" s="276">
        <f>IF(L$45=0,0,L$45/NFM_fec!L$45)</f>
        <v>0</v>
      </c>
      <c r="M239" s="276">
        <f>IF(M$45=0,0,M$45/NFM_fec!M$45)</f>
        <v>0</v>
      </c>
      <c r="N239" s="276">
        <f>IF(N$45=0,0,N$45/NFM_fec!N$45)</f>
        <v>0</v>
      </c>
      <c r="O239" s="276">
        <f>IF(O$45=0,0,O$45/NFM_fec!O$45)</f>
        <v>0</v>
      </c>
      <c r="P239" s="276">
        <f>IF(P$45=0,0,P$45/NFM_fec!P$45)</f>
        <v>0</v>
      </c>
      <c r="Q239" s="276">
        <f>IF(Q$45=0,0,Q$45/NFM_fec!Q$45)</f>
        <v>0</v>
      </c>
      <c r="R239" s="276">
        <f>IF(R$45=0,0,R$45/NFM_fec!R$45)</f>
        <v>0</v>
      </c>
      <c r="S239" s="276">
        <f>IF(S$45=0,0,S$45/NFM_fec!S$45)</f>
        <v>0</v>
      </c>
      <c r="T239" s="276">
        <f>IF(T$45=0,0,T$45/NFM_fec!T$45)</f>
        <v>0</v>
      </c>
      <c r="U239" s="276">
        <f>IF(U$45=0,0,U$45/NFM_fec!U$45)</f>
        <v>0</v>
      </c>
      <c r="V239" s="276">
        <f>IF(V$45=0,0,V$45/NFM_fec!V$45)</f>
        <v>0</v>
      </c>
      <c r="W239" s="276">
        <f>IF(W$45=0,0,W$45/NFM_fec!W$45)</f>
        <v>0</v>
      </c>
      <c r="X239" s="276">
        <f>IF(X$45=0,0,X$45/NFM_fec!X$45)</f>
        <v>0</v>
      </c>
      <c r="Y239" s="276">
        <f>IF(Y$45=0,0,Y$45/NFM_fec!Y$45)</f>
        <v>0</v>
      </c>
      <c r="DA239" s="79"/>
    </row>
    <row r="240" spans="1:105" ht="12" customHeight="1" x14ac:dyDescent="0.25">
      <c r="A240" s="174" t="s">
        <v>517</v>
      </c>
      <c r="B240" s="276">
        <f>IF(B$46=0,0,B$46/NFM_fec!B$46)</f>
        <v>0</v>
      </c>
      <c r="C240" s="276">
        <f>IF(C$46=0,0,C$46/NFM_fec!C$46)</f>
        <v>0</v>
      </c>
      <c r="D240" s="276">
        <f>IF(D$46=0,0,D$46/NFM_fec!D$46)</f>
        <v>0</v>
      </c>
      <c r="E240" s="276">
        <f>IF(E$46=0,0,E$46/NFM_fec!E$46)</f>
        <v>0</v>
      </c>
      <c r="F240" s="276">
        <f>IF(F$46=0,0,F$46/NFM_fec!F$46)</f>
        <v>0</v>
      </c>
      <c r="G240" s="276">
        <f>IF(G$46=0,0,G$46/NFM_fec!G$46)</f>
        <v>0</v>
      </c>
      <c r="H240" s="276">
        <f>IF(H$46=0,0,H$46/NFM_fec!H$46)</f>
        <v>0</v>
      </c>
      <c r="I240" s="276">
        <f>IF(I$46=0,0,I$46/NFM_fec!I$46)</f>
        <v>0</v>
      </c>
      <c r="J240" s="276">
        <f>IF(J$46=0,0,J$46/NFM_fec!J$46)</f>
        <v>0</v>
      </c>
      <c r="K240" s="276">
        <f>IF(K$46=0,0,K$46/NFM_fec!K$46)</f>
        <v>0</v>
      </c>
      <c r="L240" s="276">
        <f>IF(L$46=0,0,L$46/NFM_fec!L$46)</f>
        <v>0</v>
      </c>
      <c r="M240" s="276">
        <f>IF(M$46=0,0,M$46/NFM_fec!M$46)</f>
        <v>0</v>
      </c>
      <c r="N240" s="276">
        <f>IF(N$46=0,0,N$46/NFM_fec!N$46)</f>
        <v>0</v>
      </c>
      <c r="O240" s="276">
        <f>IF(O$46=0,0,O$46/NFM_fec!O$46)</f>
        <v>0</v>
      </c>
      <c r="P240" s="276">
        <f>IF(P$46=0,0,P$46/NFM_fec!P$46)</f>
        <v>0</v>
      </c>
      <c r="Q240" s="276">
        <f>IF(Q$46=0,0,Q$46/NFM_fec!Q$46)</f>
        <v>0</v>
      </c>
      <c r="R240" s="276">
        <f>IF(R$46=0,0,R$46/NFM_fec!R$46)</f>
        <v>0</v>
      </c>
      <c r="S240" s="276">
        <f>IF(S$46=0,0,S$46/NFM_fec!S$46)</f>
        <v>0</v>
      </c>
      <c r="T240" s="276">
        <f>IF(T$46=0,0,T$46/NFM_fec!T$46)</f>
        <v>0</v>
      </c>
      <c r="U240" s="276">
        <f>IF(U$46=0,0,U$46/NFM_fec!U$46)</f>
        <v>0</v>
      </c>
      <c r="V240" s="276">
        <f>IF(V$46=0,0,V$46/NFM_fec!V$46)</f>
        <v>0</v>
      </c>
      <c r="W240" s="276">
        <f>IF(W$46=0,0,W$46/NFM_fec!W$46)</f>
        <v>0</v>
      </c>
      <c r="X240" s="276">
        <f>IF(X$46=0,0,X$46/NFM_fec!X$46)</f>
        <v>0</v>
      </c>
      <c r="Y240" s="276">
        <f>IF(Y$46=0,0,Y$46/NFM_fec!Y$46)</f>
        <v>0</v>
      </c>
      <c r="DA240" s="79"/>
    </row>
    <row r="241" spans="1:105" ht="12" customHeight="1" x14ac:dyDescent="0.25">
      <c r="A241" s="41" t="s">
        <v>527</v>
      </c>
      <c r="B241" s="277">
        <f>IF(B$53=0,0,B$53/NFM_fec!B$53)</f>
        <v>0</v>
      </c>
      <c r="C241" s="277">
        <f>IF(C$53=0,0,C$53/NFM_fec!C$53)</f>
        <v>0</v>
      </c>
      <c r="D241" s="277">
        <f>IF(D$53=0,0,D$53/NFM_fec!D$53)</f>
        <v>0</v>
      </c>
      <c r="E241" s="277">
        <f>IF(E$53=0,0,E$53/NFM_fec!E$53)</f>
        <v>0</v>
      </c>
      <c r="F241" s="277">
        <f>IF(F$53=0,0,F$53/NFM_fec!F$53)</f>
        <v>0</v>
      </c>
      <c r="G241" s="277">
        <f>IF(G$53=0,0,G$53/NFM_fec!G$53)</f>
        <v>0</v>
      </c>
      <c r="H241" s="277">
        <f>IF(H$53=0,0,H$53/NFM_fec!H$53)</f>
        <v>0</v>
      </c>
      <c r="I241" s="277">
        <f>IF(I$53=0,0,I$53/NFM_fec!I$53)</f>
        <v>0</v>
      </c>
      <c r="J241" s="277">
        <f>IF(J$53=0,0,J$53/NFM_fec!J$53)</f>
        <v>0</v>
      </c>
      <c r="K241" s="277">
        <f>IF(K$53=0,0,K$53/NFM_fec!K$53)</f>
        <v>0</v>
      </c>
      <c r="L241" s="277">
        <f>IF(L$53=0,0,L$53/NFM_fec!L$53)</f>
        <v>0</v>
      </c>
      <c r="M241" s="277">
        <f>IF(M$53=0,0,M$53/NFM_fec!M$53)</f>
        <v>0</v>
      </c>
      <c r="N241" s="277">
        <f>IF(N$53=0,0,N$53/NFM_fec!N$53)</f>
        <v>0</v>
      </c>
      <c r="O241" s="277">
        <f>IF(O$53=0,0,O$53/NFM_fec!O$53)</f>
        <v>0</v>
      </c>
      <c r="P241" s="277">
        <f>IF(P$53=0,0,P$53/NFM_fec!P$53)</f>
        <v>0</v>
      </c>
      <c r="Q241" s="277">
        <f>IF(Q$53=0,0,Q$53/NFM_fec!Q$53)</f>
        <v>0</v>
      </c>
      <c r="R241" s="277">
        <f>IF(R$53=0,0,R$53/NFM_fec!R$53)</f>
        <v>0</v>
      </c>
      <c r="S241" s="277">
        <f>IF(S$53=0,0,S$53/NFM_fec!S$53)</f>
        <v>0</v>
      </c>
      <c r="T241" s="277">
        <f>IF(T$53=0,0,T$53/NFM_fec!T$53)</f>
        <v>0</v>
      </c>
      <c r="U241" s="277">
        <f>IF(U$53=0,0,U$53/NFM_fec!U$53)</f>
        <v>0</v>
      </c>
      <c r="V241" s="277">
        <f>IF(V$53=0,0,V$53/NFM_fec!V$53)</f>
        <v>0</v>
      </c>
      <c r="W241" s="277">
        <f>IF(W$53=0,0,W$53/NFM_fec!W$53)</f>
        <v>0</v>
      </c>
      <c r="X241" s="277">
        <f>IF(X$53=0,0,X$53/NFM_fec!X$53)</f>
        <v>0</v>
      </c>
      <c r="Y241" s="277">
        <f>IF(Y$53=0,0,Y$53/NFM_fec!Y$53)</f>
        <v>0</v>
      </c>
      <c r="DA241" s="82"/>
    </row>
    <row r="242" spans="1:105" ht="12" customHeight="1" x14ac:dyDescent="0.25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X242" s="128"/>
      <c r="Y242" s="128"/>
      <c r="DA242" s="120"/>
    </row>
    <row r="243" spans="1:105" ht="12" customHeight="1" x14ac:dyDescent="0.25">
      <c r="A243" s="35" t="s">
        <v>80</v>
      </c>
      <c r="B243" s="272">
        <f>IF(B$72=0,0,B$72/NFM_fec!B$72)</f>
        <v>0</v>
      </c>
      <c r="C243" s="272">
        <f>IF(C$72=0,0,C$72/NFM_fec!C$72)</f>
        <v>0</v>
      </c>
      <c r="D243" s="272">
        <f>IF(D$72=0,0,D$72/NFM_fec!D$72)</f>
        <v>0</v>
      </c>
      <c r="E243" s="272">
        <f>IF(E$72=0,0,E$72/NFM_fec!E$72)</f>
        <v>0</v>
      </c>
      <c r="F243" s="272">
        <f>IF(F$72=0,0,F$72/NFM_fec!F$72)</f>
        <v>0</v>
      </c>
      <c r="G243" s="272">
        <f>IF(G$72=0,0,G$72/NFM_fec!G$72)</f>
        <v>0</v>
      </c>
      <c r="H243" s="272">
        <f>IF(H$72=0,0,H$72/NFM_fec!H$72)</f>
        <v>0</v>
      </c>
      <c r="I243" s="272">
        <f>IF(I$72=0,0,I$72/NFM_fec!I$72)</f>
        <v>0</v>
      </c>
      <c r="J243" s="272">
        <f>IF(J$72=0,0,J$72/NFM_fec!J$72)</f>
        <v>0</v>
      </c>
      <c r="K243" s="272">
        <f>IF(K$72=0,0,K$72/NFM_fec!K$72)</f>
        <v>0</v>
      </c>
      <c r="L243" s="272">
        <f>IF(L$72=0,0,L$72/NFM_fec!L$72)</f>
        <v>0</v>
      </c>
      <c r="M243" s="272">
        <f>IF(M$72=0,0,M$72/NFM_fec!M$72)</f>
        <v>0</v>
      </c>
      <c r="N243" s="272">
        <f>IF(N$72=0,0,N$72/NFM_fec!N$72)</f>
        <v>0</v>
      </c>
      <c r="O243" s="272">
        <f>IF(O$72=0,0,O$72/NFM_fec!O$72)</f>
        <v>0</v>
      </c>
      <c r="P243" s="272">
        <f>IF(P$72=0,0,P$72/NFM_fec!P$72)</f>
        <v>0</v>
      </c>
      <c r="Q243" s="272">
        <f>IF(Q$72=0,0,Q$72/NFM_fec!Q$72)</f>
        <v>0</v>
      </c>
      <c r="R243" s="272">
        <f>IF(R$72=0,0,R$72/NFM_fec!R$72)</f>
        <v>0</v>
      </c>
      <c r="S243" s="272">
        <f>IF(S$72=0,0,S$72/NFM_fec!S$72)</f>
        <v>0</v>
      </c>
      <c r="T243" s="272">
        <f>IF(T$72=0,0,T$72/NFM_fec!T$72)</f>
        <v>0</v>
      </c>
      <c r="U243" s="272">
        <f>IF(U$72=0,0,U$72/NFM_fec!U$72)</f>
        <v>0</v>
      </c>
      <c r="V243" s="272">
        <f>IF(V$72=0,0,V$72/NFM_fec!V$72)</f>
        <v>0</v>
      </c>
      <c r="W243" s="272">
        <f>IF(W$72=0,0,W$72/NFM_fec!W$72)</f>
        <v>0</v>
      </c>
      <c r="X243" s="272">
        <f>IF(X$72=0,0,X$72/NFM_fec!X$72)</f>
        <v>0</v>
      </c>
      <c r="Y243" s="272">
        <f>IF(Y$72=0,0,Y$72/NFM_fec!Y$72)</f>
        <v>0</v>
      </c>
      <c r="DA243" s="111"/>
    </row>
    <row r="244" spans="1:105" ht="12" customHeight="1" x14ac:dyDescent="0.25">
      <c r="A244" s="55" t="s">
        <v>91</v>
      </c>
      <c r="B244" s="273">
        <f>IF(B$73=0,0,B$73/NFM_fec!B$73)</f>
        <v>0</v>
      </c>
      <c r="C244" s="273">
        <f>IF(C$73=0,0,C$73/NFM_fec!C$73)</f>
        <v>0</v>
      </c>
      <c r="D244" s="273">
        <f>IF(D$73=0,0,D$73/NFM_fec!D$73)</f>
        <v>0</v>
      </c>
      <c r="E244" s="273">
        <f>IF(E$73=0,0,E$73/NFM_fec!E$73)</f>
        <v>0</v>
      </c>
      <c r="F244" s="273">
        <f>IF(F$73=0,0,F$73/NFM_fec!F$73)</f>
        <v>0</v>
      </c>
      <c r="G244" s="273">
        <f>IF(G$73=0,0,G$73/NFM_fec!G$73)</f>
        <v>0</v>
      </c>
      <c r="H244" s="273">
        <f>IF(H$73=0,0,H$73/NFM_fec!H$73)</f>
        <v>0</v>
      </c>
      <c r="I244" s="273">
        <f>IF(I$73=0,0,I$73/NFM_fec!I$73)</f>
        <v>0</v>
      </c>
      <c r="J244" s="273">
        <f>IF(J$73=0,0,J$73/NFM_fec!J$73)</f>
        <v>0</v>
      </c>
      <c r="K244" s="273">
        <f>IF(K$73=0,0,K$73/NFM_fec!K$73)</f>
        <v>0</v>
      </c>
      <c r="L244" s="273">
        <f>IF(L$73=0,0,L$73/NFM_fec!L$73)</f>
        <v>0</v>
      </c>
      <c r="M244" s="273">
        <f>IF(M$73=0,0,M$73/NFM_fec!M$73)</f>
        <v>0</v>
      </c>
      <c r="N244" s="273">
        <f>IF(N$73=0,0,N$73/NFM_fec!N$73)</f>
        <v>0</v>
      </c>
      <c r="O244" s="273">
        <f>IF(O$73=0,0,O$73/NFM_fec!O$73)</f>
        <v>0</v>
      </c>
      <c r="P244" s="273">
        <f>IF(P$73=0,0,P$73/NFM_fec!P$73)</f>
        <v>0</v>
      </c>
      <c r="Q244" s="273">
        <f>IF(Q$73=0,0,Q$73/NFM_fec!Q$73)</f>
        <v>0</v>
      </c>
      <c r="R244" s="273">
        <f>IF(R$73=0,0,R$73/NFM_fec!R$73)</f>
        <v>0</v>
      </c>
      <c r="S244" s="273">
        <f>IF(S$73=0,0,S$73/NFM_fec!S$73)</f>
        <v>0</v>
      </c>
      <c r="T244" s="273">
        <f>IF(T$73=0,0,T$73/NFM_fec!T$73)</f>
        <v>0</v>
      </c>
      <c r="U244" s="273">
        <f>IF(U$73=0,0,U$73/NFM_fec!U$73)</f>
        <v>0</v>
      </c>
      <c r="V244" s="273">
        <f>IF(V$73=0,0,V$73/NFM_fec!V$73)</f>
        <v>0</v>
      </c>
      <c r="W244" s="273">
        <f>IF(W$73=0,0,W$73/NFM_fec!W$73)</f>
        <v>0</v>
      </c>
      <c r="X244" s="273">
        <f>IF(X$73=0,0,X$73/NFM_fec!X$73)</f>
        <v>0</v>
      </c>
      <c r="Y244" s="273">
        <f>IF(Y$73=0,0,Y$73/NFM_fec!Y$73)</f>
        <v>0</v>
      </c>
      <c r="DA244" s="76"/>
    </row>
    <row r="245" spans="1:105" ht="12" customHeight="1" x14ac:dyDescent="0.25">
      <c r="A245" s="173" t="s">
        <v>92</v>
      </c>
      <c r="B245" s="274">
        <f>IF(B$74=0,0,B$74/NFM_fec!B$74)</f>
        <v>0</v>
      </c>
      <c r="C245" s="274">
        <f>IF(C$74=0,0,C$74/NFM_fec!C$74)</f>
        <v>0</v>
      </c>
      <c r="D245" s="274">
        <f>IF(D$74=0,0,D$74/NFM_fec!D$74)</f>
        <v>0</v>
      </c>
      <c r="E245" s="274">
        <f>IF(E$74=0,0,E$74/NFM_fec!E$74)</f>
        <v>0</v>
      </c>
      <c r="F245" s="274">
        <f>IF(F$74=0,0,F$74/NFM_fec!F$74)</f>
        <v>0</v>
      </c>
      <c r="G245" s="274">
        <f>IF(G$74=0,0,G$74/NFM_fec!G$74)</f>
        <v>0</v>
      </c>
      <c r="H245" s="274">
        <f>IF(H$74=0,0,H$74/NFM_fec!H$74)</f>
        <v>0</v>
      </c>
      <c r="I245" s="274">
        <f>IF(I$74=0,0,I$74/NFM_fec!I$74)</f>
        <v>0</v>
      </c>
      <c r="J245" s="274">
        <f>IF(J$74=0,0,J$74/NFM_fec!J$74)</f>
        <v>0</v>
      </c>
      <c r="K245" s="274">
        <f>IF(K$74=0,0,K$74/NFM_fec!K$74)</f>
        <v>0</v>
      </c>
      <c r="L245" s="274">
        <f>IF(L$74=0,0,L$74/NFM_fec!L$74)</f>
        <v>0</v>
      </c>
      <c r="M245" s="274">
        <f>IF(M$74=0,0,M$74/NFM_fec!M$74)</f>
        <v>0</v>
      </c>
      <c r="N245" s="274">
        <f>IF(N$74=0,0,N$74/NFM_fec!N$74)</f>
        <v>0</v>
      </c>
      <c r="O245" s="274">
        <f>IF(O$74=0,0,O$74/NFM_fec!O$74)</f>
        <v>0</v>
      </c>
      <c r="P245" s="274">
        <f>IF(P$74=0,0,P$74/NFM_fec!P$74)</f>
        <v>0</v>
      </c>
      <c r="Q245" s="274">
        <f>IF(Q$74=0,0,Q$74/NFM_fec!Q$74)</f>
        <v>0</v>
      </c>
      <c r="R245" s="274">
        <f>IF(R$74=0,0,R$74/NFM_fec!R$74)</f>
        <v>0</v>
      </c>
      <c r="S245" s="274">
        <f>IF(S$74=0,0,S$74/NFM_fec!S$74)</f>
        <v>0</v>
      </c>
      <c r="T245" s="274">
        <f>IF(T$74=0,0,T$74/NFM_fec!T$74)</f>
        <v>0</v>
      </c>
      <c r="U245" s="274">
        <f>IF(U$74=0,0,U$74/NFM_fec!U$74)</f>
        <v>0</v>
      </c>
      <c r="V245" s="274">
        <f>IF(V$74=0,0,V$74/NFM_fec!V$74)</f>
        <v>0</v>
      </c>
      <c r="W245" s="274">
        <f>IF(W$74=0,0,W$74/NFM_fec!W$74)</f>
        <v>0</v>
      </c>
      <c r="X245" s="274">
        <f>IF(X$74=0,0,X$74/NFM_fec!X$74)</f>
        <v>0</v>
      </c>
      <c r="Y245" s="274">
        <f>IF(Y$74=0,0,Y$74/NFM_fec!Y$74)</f>
        <v>0</v>
      </c>
      <c r="DA245" s="77"/>
    </row>
    <row r="246" spans="1:105" ht="12" customHeight="1" x14ac:dyDescent="0.25">
      <c r="A246" s="173" t="s">
        <v>93</v>
      </c>
      <c r="B246" s="274">
        <f>IF(B$75=0,0,B$75/NFM_fec!B$75)</f>
        <v>0</v>
      </c>
      <c r="C246" s="274">
        <f>IF(C$75=0,0,C$75/NFM_fec!C$75)</f>
        <v>0</v>
      </c>
      <c r="D246" s="274">
        <f>IF(D$75=0,0,D$75/NFM_fec!D$75)</f>
        <v>0</v>
      </c>
      <c r="E246" s="274">
        <f>IF(E$75=0,0,E$75/NFM_fec!E$75)</f>
        <v>0</v>
      </c>
      <c r="F246" s="274">
        <f>IF(F$75=0,0,F$75/NFM_fec!F$75)</f>
        <v>0</v>
      </c>
      <c r="G246" s="274">
        <f>IF(G$75=0,0,G$75/NFM_fec!G$75)</f>
        <v>0</v>
      </c>
      <c r="H246" s="274">
        <f>IF(H$75=0,0,H$75/NFM_fec!H$75)</f>
        <v>0</v>
      </c>
      <c r="I246" s="274">
        <f>IF(I$75=0,0,I$75/NFM_fec!I$75)</f>
        <v>0</v>
      </c>
      <c r="J246" s="274">
        <f>IF(J$75=0,0,J$75/NFM_fec!J$75)</f>
        <v>0</v>
      </c>
      <c r="K246" s="274">
        <f>IF(K$75=0,0,K$75/NFM_fec!K$75)</f>
        <v>0</v>
      </c>
      <c r="L246" s="274">
        <f>IF(L$75=0,0,L$75/NFM_fec!L$75)</f>
        <v>0</v>
      </c>
      <c r="M246" s="274">
        <f>IF(M$75=0,0,M$75/NFM_fec!M$75)</f>
        <v>0</v>
      </c>
      <c r="N246" s="274">
        <f>IF(N$75=0,0,N$75/NFM_fec!N$75)</f>
        <v>0</v>
      </c>
      <c r="O246" s="274">
        <f>IF(O$75=0,0,O$75/NFM_fec!O$75)</f>
        <v>0</v>
      </c>
      <c r="P246" s="274">
        <f>IF(P$75=0,0,P$75/NFM_fec!P$75)</f>
        <v>0</v>
      </c>
      <c r="Q246" s="274">
        <f>IF(Q$75=0,0,Q$75/NFM_fec!Q$75)</f>
        <v>0</v>
      </c>
      <c r="R246" s="274">
        <f>IF(R$75=0,0,R$75/NFM_fec!R$75)</f>
        <v>0</v>
      </c>
      <c r="S246" s="274">
        <f>IF(S$75=0,0,S$75/NFM_fec!S$75)</f>
        <v>0</v>
      </c>
      <c r="T246" s="274">
        <f>IF(T$75=0,0,T$75/NFM_fec!T$75)</f>
        <v>0</v>
      </c>
      <c r="U246" s="274">
        <f>IF(U$75=0,0,U$75/NFM_fec!U$75)</f>
        <v>0</v>
      </c>
      <c r="V246" s="274">
        <f>IF(V$75=0,0,V$75/NFM_fec!V$75)</f>
        <v>0</v>
      </c>
      <c r="W246" s="274">
        <f>IF(W$75=0,0,W$75/NFM_fec!W$75)</f>
        <v>0</v>
      </c>
      <c r="X246" s="274">
        <f>IF(X$75=0,0,X$75/NFM_fec!X$75)</f>
        <v>0</v>
      </c>
      <c r="Y246" s="274">
        <f>IF(Y$75=0,0,Y$75/NFM_fec!Y$75)</f>
        <v>0</v>
      </c>
      <c r="DA246" s="77"/>
    </row>
    <row r="247" spans="1:105" ht="12" customHeight="1" x14ac:dyDescent="0.25">
      <c r="A247" s="173" t="s">
        <v>94</v>
      </c>
      <c r="B247" s="274">
        <f>IF(B$76=0,0,B$76/NFM_fec!B$76)</f>
        <v>0</v>
      </c>
      <c r="C247" s="274">
        <f>IF(C$76=0,0,C$76/NFM_fec!C$76)</f>
        <v>0</v>
      </c>
      <c r="D247" s="274">
        <f>IF(D$76=0,0,D$76/NFM_fec!D$76)</f>
        <v>0</v>
      </c>
      <c r="E247" s="274">
        <f>IF(E$76=0,0,E$76/NFM_fec!E$76)</f>
        <v>0</v>
      </c>
      <c r="F247" s="274">
        <f>IF(F$76=0,0,F$76/NFM_fec!F$76)</f>
        <v>0</v>
      </c>
      <c r="G247" s="274">
        <f>IF(G$76=0,0,G$76/NFM_fec!G$76)</f>
        <v>0</v>
      </c>
      <c r="H247" s="274">
        <f>IF(H$76=0,0,H$76/NFM_fec!H$76)</f>
        <v>0</v>
      </c>
      <c r="I247" s="274">
        <f>IF(I$76=0,0,I$76/NFM_fec!I$76)</f>
        <v>0</v>
      </c>
      <c r="J247" s="274">
        <f>IF(J$76=0,0,J$76/NFM_fec!J$76)</f>
        <v>0</v>
      </c>
      <c r="K247" s="274">
        <f>IF(K$76=0,0,K$76/NFM_fec!K$76)</f>
        <v>0</v>
      </c>
      <c r="L247" s="274">
        <f>IF(L$76=0,0,L$76/NFM_fec!L$76)</f>
        <v>0</v>
      </c>
      <c r="M247" s="274">
        <f>IF(M$76=0,0,M$76/NFM_fec!M$76)</f>
        <v>0</v>
      </c>
      <c r="N247" s="274">
        <f>IF(N$76=0,0,N$76/NFM_fec!N$76)</f>
        <v>0</v>
      </c>
      <c r="O247" s="274">
        <f>IF(O$76=0,0,O$76/NFM_fec!O$76)</f>
        <v>0</v>
      </c>
      <c r="P247" s="274">
        <f>IF(P$76=0,0,P$76/NFM_fec!P$76)</f>
        <v>0</v>
      </c>
      <c r="Q247" s="274">
        <f>IF(Q$76=0,0,Q$76/NFM_fec!Q$76)</f>
        <v>0</v>
      </c>
      <c r="R247" s="274">
        <f>IF(R$76=0,0,R$76/NFM_fec!R$76)</f>
        <v>0</v>
      </c>
      <c r="S247" s="274">
        <f>IF(S$76=0,0,S$76/NFM_fec!S$76)</f>
        <v>0</v>
      </c>
      <c r="T247" s="274">
        <f>IF(T$76=0,0,T$76/NFM_fec!T$76)</f>
        <v>0</v>
      </c>
      <c r="U247" s="274">
        <f>IF(U$76=0,0,U$76/NFM_fec!U$76)</f>
        <v>0</v>
      </c>
      <c r="V247" s="274">
        <f>IF(V$76=0,0,V$76/NFM_fec!V$76)</f>
        <v>0</v>
      </c>
      <c r="W247" s="274">
        <f>IF(W$76=0,0,W$76/NFM_fec!W$76)</f>
        <v>0</v>
      </c>
      <c r="X247" s="274">
        <f>IF(X$76=0,0,X$76/NFM_fec!X$76)</f>
        <v>0</v>
      </c>
      <c r="Y247" s="274">
        <f>IF(Y$76=0,0,Y$76/NFM_fec!Y$76)</f>
        <v>0</v>
      </c>
      <c r="DA247" s="77"/>
    </row>
    <row r="248" spans="1:105" ht="12" customHeight="1" x14ac:dyDescent="0.25">
      <c r="A248" s="56" t="s">
        <v>95</v>
      </c>
      <c r="B248" s="275">
        <f>IF(B$77=0,0,B$77/NFM_fec!B$77)</f>
        <v>0</v>
      </c>
      <c r="C248" s="275">
        <f>IF(C$77=0,0,C$77/NFM_fec!C$77)</f>
        <v>0</v>
      </c>
      <c r="D248" s="275">
        <f>IF(D$77=0,0,D$77/NFM_fec!D$77)</f>
        <v>0</v>
      </c>
      <c r="E248" s="275">
        <f>IF(E$77=0,0,E$77/NFM_fec!E$77)</f>
        <v>0</v>
      </c>
      <c r="F248" s="275">
        <f>IF(F$77=0,0,F$77/NFM_fec!F$77)</f>
        <v>0</v>
      </c>
      <c r="G248" s="275">
        <f>IF(G$77=0,0,G$77/NFM_fec!G$77)</f>
        <v>0</v>
      </c>
      <c r="H248" s="275">
        <f>IF(H$77=0,0,H$77/NFM_fec!H$77)</f>
        <v>0</v>
      </c>
      <c r="I248" s="275">
        <f>IF(I$77=0,0,I$77/NFM_fec!I$77)</f>
        <v>0</v>
      </c>
      <c r="J248" s="275">
        <f>IF(J$77=0,0,J$77/NFM_fec!J$77)</f>
        <v>0</v>
      </c>
      <c r="K248" s="275">
        <f>IF(K$77=0,0,K$77/NFM_fec!K$77)</f>
        <v>0</v>
      </c>
      <c r="L248" s="275">
        <f>IF(L$77=0,0,L$77/NFM_fec!L$77)</f>
        <v>0</v>
      </c>
      <c r="M248" s="275">
        <f>IF(M$77=0,0,M$77/NFM_fec!M$77)</f>
        <v>0</v>
      </c>
      <c r="N248" s="275">
        <f>IF(N$77=0,0,N$77/NFM_fec!N$77)</f>
        <v>0</v>
      </c>
      <c r="O248" s="275">
        <f>IF(O$77=0,0,O$77/NFM_fec!O$77)</f>
        <v>0</v>
      </c>
      <c r="P248" s="275">
        <f>IF(P$77=0,0,P$77/NFM_fec!P$77)</f>
        <v>0</v>
      </c>
      <c r="Q248" s="275">
        <f>IF(Q$77=0,0,Q$77/NFM_fec!Q$77)</f>
        <v>0</v>
      </c>
      <c r="R248" s="275">
        <f>IF(R$77=0,0,R$77/NFM_fec!R$77)</f>
        <v>0</v>
      </c>
      <c r="S248" s="275">
        <f>IF(S$77=0,0,S$77/NFM_fec!S$77)</f>
        <v>0</v>
      </c>
      <c r="T248" s="275">
        <f>IF(T$77=0,0,T$77/NFM_fec!T$77)</f>
        <v>0</v>
      </c>
      <c r="U248" s="275">
        <f>IF(U$77=0,0,U$77/NFM_fec!U$77)</f>
        <v>0</v>
      </c>
      <c r="V248" s="275">
        <f>IF(V$77=0,0,V$77/NFM_fec!V$77)</f>
        <v>0</v>
      </c>
      <c r="W248" s="275">
        <f>IF(W$77=0,0,W$77/NFM_fec!W$77)</f>
        <v>0</v>
      </c>
      <c r="X248" s="275">
        <f>IF(X$77=0,0,X$77/NFM_fec!X$77)</f>
        <v>0</v>
      </c>
      <c r="Y248" s="275">
        <f>IF(Y$77=0,0,Y$77/NFM_fec!Y$77)</f>
        <v>0</v>
      </c>
      <c r="DA248" s="78"/>
    </row>
    <row r="249" spans="1:105" ht="12" customHeight="1" x14ac:dyDescent="0.25">
      <c r="A249" s="174" t="s">
        <v>558</v>
      </c>
      <c r="B249" s="276">
        <f>IF(B$83=0,0,B$83/NFM_fec!B$83)</f>
        <v>0</v>
      </c>
      <c r="C249" s="276">
        <f>IF(C$83=0,0,C$83/NFM_fec!C$83)</f>
        <v>0</v>
      </c>
      <c r="D249" s="276">
        <f>IF(D$83=0,0,D$83/NFM_fec!D$83)</f>
        <v>0</v>
      </c>
      <c r="E249" s="276">
        <f>IF(E$83=0,0,E$83/NFM_fec!E$83)</f>
        <v>0</v>
      </c>
      <c r="F249" s="276">
        <f>IF(F$83=0,0,F$83/NFM_fec!F$83)</f>
        <v>0</v>
      </c>
      <c r="G249" s="276">
        <f>IF(G$83=0,0,G$83/NFM_fec!G$83)</f>
        <v>0</v>
      </c>
      <c r="H249" s="276">
        <f>IF(H$83=0,0,H$83/NFM_fec!H$83)</f>
        <v>0</v>
      </c>
      <c r="I249" s="276">
        <f>IF(I$83=0,0,I$83/NFM_fec!I$83)</f>
        <v>0</v>
      </c>
      <c r="J249" s="276">
        <f>IF(J$83=0,0,J$83/NFM_fec!J$83)</f>
        <v>0</v>
      </c>
      <c r="K249" s="276">
        <f>IF(K$83=0,0,K$83/NFM_fec!K$83)</f>
        <v>0</v>
      </c>
      <c r="L249" s="276">
        <f>IF(L$83=0,0,L$83/NFM_fec!L$83)</f>
        <v>0</v>
      </c>
      <c r="M249" s="276">
        <f>IF(M$83=0,0,M$83/NFM_fec!M$83)</f>
        <v>0</v>
      </c>
      <c r="N249" s="276">
        <f>IF(N$83=0,0,N$83/NFM_fec!N$83)</f>
        <v>0</v>
      </c>
      <c r="O249" s="276">
        <f>IF(O$83=0,0,O$83/NFM_fec!O$83)</f>
        <v>0</v>
      </c>
      <c r="P249" s="276">
        <f>IF(P$83=0,0,P$83/NFM_fec!P$83)</f>
        <v>0</v>
      </c>
      <c r="Q249" s="276">
        <f>IF(Q$83=0,0,Q$83/NFM_fec!Q$83)</f>
        <v>0</v>
      </c>
      <c r="R249" s="276">
        <f>IF(R$83=0,0,R$83/NFM_fec!R$83)</f>
        <v>0</v>
      </c>
      <c r="S249" s="276">
        <f>IF(S$83=0,0,S$83/NFM_fec!S$83)</f>
        <v>0</v>
      </c>
      <c r="T249" s="276">
        <f>IF(T$83=0,0,T$83/NFM_fec!T$83)</f>
        <v>0</v>
      </c>
      <c r="U249" s="276">
        <f>IF(U$83=0,0,U$83/NFM_fec!U$83)</f>
        <v>0</v>
      </c>
      <c r="V249" s="276">
        <f>IF(V$83=0,0,V$83/NFM_fec!V$83)</f>
        <v>0</v>
      </c>
      <c r="W249" s="276">
        <f>IF(W$83=0,0,W$83/NFM_fec!W$83)</f>
        <v>0</v>
      </c>
      <c r="X249" s="276">
        <f>IF(X$83=0,0,X$83/NFM_fec!X$83)</f>
        <v>0</v>
      </c>
      <c r="Y249" s="276">
        <f>IF(Y$83=0,0,Y$83/NFM_fec!Y$83)</f>
        <v>0</v>
      </c>
      <c r="DA249" s="79"/>
    </row>
    <row r="250" spans="1:105" ht="12" customHeight="1" x14ac:dyDescent="0.25">
      <c r="A250" s="174" t="s">
        <v>517</v>
      </c>
      <c r="B250" s="276">
        <f>IF(B$90=0,0,B$90/NFM_fec!B$90)</f>
        <v>0</v>
      </c>
      <c r="C250" s="276">
        <f>IF(C$90=0,0,C$90/NFM_fec!C$90)</f>
        <v>0</v>
      </c>
      <c r="D250" s="276">
        <f>IF(D$90=0,0,D$90/NFM_fec!D$90)</f>
        <v>0</v>
      </c>
      <c r="E250" s="276">
        <f>IF(E$90=0,0,E$90/NFM_fec!E$90)</f>
        <v>0</v>
      </c>
      <c r="F250" s="276">
        <f>IF(F$90=0,0,F$90/NFM_fec!F$90)</f>
        <v>0</v>
      </c>
      <c r="G250" s="276">
        <f>IF(G$90=0,0,G$90/NFM_fec!G$90)</f>
        <v>0</v>
      </c>
      <c r="H250" s="276">
        <f>IF(H$90=0,0,H$90/NFM_fec!H$90)</f>
        <v>0</v>
      </c>
      <c r="I250" s="276">
        <f>IF(I$90=0,0,I$90/NFM_fec!I$90)</f>
        <v>0</v>
      </c>
      <c r="J250" s="276">
        <f>IF(J$90=0,0,J$90/NFM_fec!J$90)</f>
        <v>0</v>
      </c>
      <c r="K250" s="276">
        <f>IF(K$90=0,0,K$90/NFM_fec!K$90)</f>
        <v>0</v>
      </c>
      <c r="L250" s="276">
        <f>IF(L$90=0,0,L$90/NFM_fec!L$90)</f>
        <v>0</v>
      </c>
      <c r="M250" s="276">
        <f>IF(M$90=0,0,M$90/NFM_fec!M$90)</f>
        <v>0</v>
      </c>
      <c r="N250" s="276">
        <f>IF(N$90=0,0,N$90/NFM_fec!N$90)</f>
        <v>0</v>
      </c>
      <c r="O250" s="276">
        <f>IF(O$90=0,0,O$90/NFM_fec!O$90)</f>
        <v>0</v>
      </c>
      <c r="P250" s="276">
        <f>IF(P$90=0,0,P$90/NFM_fec!P$90)</f>
        <v>0</v>
      </c>
      <c r="Q250" s="276">
        <f>IF(Q$90=0,0,Q$90/NFM_fec!Q$90)</f>
        <v>0</v>
      </c>
      <c r="R250" s="276">
        <f>IF(R$90=0,0,R$90/NFM_fec!R$90)</f>
        <v>0</v>
      </c>
      <c r="S250" s="276">
        <f>IF(S$90=0,0,S$90/NFM_fec!S$90)</f>
        <v>0</v>
      </c>
      <c r="T250" s="276">
        <f>IF(T$90=0,0,T$90/NFM_fec!T$90)</f>
        <v>0</v>
      </c>
      <c r="U250" s="276">
        <f>IF(U$90=0,0,U$90/NFM_fec!U$90)</f>
        <v>0</v>
      </c>
      <c r="V250" s="276">
        <f>IF(V$90=0,0,V$90/NFM_fec!V$90)</f>
        <v>0</v>
      </c>
      <c r="W250" s="276">
        <f>IF(W$90=0,0,W$90/NFM_fec!W$90)</f>
        <v>0</v>
      </c>
      <c r="X250" s="276">
        <f>IF(X$90=0,0,X$90/NFM_fec!X$90)</f>
        <v>0</v>
      </c>
      <c r="Y250" s="276">
        <f>IF(Y$90=0,0,Y$90/NFM_fec!Y$90)</f>
        <v>0</v>
      </c>
      <c r="DA250" s="79"/>
    </row>
    <row r="251" spans="1:105" ht="12" customHeight="1" x14ac:dyDescent="0.25">
      <c r="A251" s="41" t="s">
        <v>527</v>
      </c>
      <c r="B251" s="277">
        <f>IF(B$97=0,0,B$97/NFM_fec!B$97)</f>
        <v>0</v>
      </c>
      <c r="C251" s="277">
        <f>IF(C$97=0,0,C$97/NFM_fec!C$97)</f>
        <v>0</v>
      </c>
      <c r="D251" s="277">
        <f>IF(D$97=0,0,D$97/NFM_fec!D$97)</f>
        <v>0</v>
      </c>
      <c r="E251" s="277">
        <f>IF(E$97=0,0,E$97/NFM_fec!E$97)</f>
        <v>0</v>
      </c>
      <c r="F251" s="277">
        <f>IF(F$97=0,0,F$97/NFM_fec!F$97)</f>
        <v>0</v>
      </c>
      <c r="G251" s="277">
        <f>IF(G$97=0,0,G$97/NFM_fec!G$97)</f>
        <v>0</v>
      </c>
      <c r="H251" s="277">
        <f>IF(H$97=0,0,H$97/NFM_fec!H$97)</f>
        <v>0</v>
      </c>
      <c r="I251" s="277">
        <f>IF(I$97=0,0,I$97/NFM_fec!I$97)</f>
        <v>0</v>
      </c>
      <c r="J251" s="277">
        <f>IF(J$97=0,0,J$97/NFM_fec!J$97)</f>
        <v>0</v>
      </c>
      <c r="K251" s="277">
        <f>IF(K$97=0,0,K$97/NFM_fec!K$97)</f>
        <v>0</v>
      </c>
      <c r="L251" s="277">
        <f>IF(L$97=0,0,L$97/NFM_fec!L$97)</f>
        <v>0</v>
      </c>
      <c r="M251" s="277">
        <f>IF(M$97=0,0,M$97/NFM_fec!M$97)</f>
        <v>0</v>
      </c>
      <c r="N251" s="277">
        <f>IF(N$97=0,0,N$97/NFM_fec!N$97)</f>
        <v>0</v>
      </c>
      <c r="O251" s="277">
        <f>IF(O$97=0,0,O$97/NFM_fec!O$97)</f>
        <v>0</v>
      </c>
      <c r="P251" s="277">
        <f>IF(P$97=0,0,P$97/NFM_fec!P$97)</f>
        <v>0</v>
      </c>
      <c r="Q251" s="277">
        <f>IF(Q$97=0,0,Q$97/NFM_fec!Q$97)</f>
        <v>0</v>
      </c>
      <c r="R251" s="277">
        <f>IF(R$97=0,0,R$97/NFM_fec!R$97)</f>
        <v>0</v>
      </c>
      <c r="S251" s="277">
        <f>IF(S$97=0,0,S$97/NFM_fec!S$97)</f>
        <v>0</v>
      </c>
      <c r="T251" s="277">
        <f>IF(T$97=0,0,T$97/NFM_fec!T$97)</f>
        <v>0</v>
      </c>
      <c r="U251" s="277">
        <f>IF(U$97=0,0,U$97/NFM_fec!U$97)</f>
        <v>0</v>
      </c>
      <c r="V251" s="277">
        <f>IF(V$97=0,0,V$97/NFM_fec!V$97)</f>
        <v>0</v>
      </c>
      <c r="W251" s="277">
        <f>IF(W$97=0,0,W$97/NFM_fec!W$97)</f>
        <v>0</v>
      </c>
      <c r="X251" s="277">
        <f>IF(X$97=0,0,X$97/NFM_fec!X$97)</f>
        <v>0</v>
      </c>
      <c r="Y251" s="277">
        <f>IF(Y$97=0,0,Y$97/NFM_fec!Y$97)</f>
        <v>0</v>
      </c>
      <c r="DA251" s="82"/>
    </row>
    <row r="252" spans="1:105" ht="12" customHeight="1" x14ac:dyDescent="0.25">
      <c r="A252" s="130"/>
      <c r="B252" s="172"/>
      <c r="C252" s="172"/>
      <c r="D252" s="172"/>
      <c r="E252" s="172"/>
      <c r="F252" s="172"/>
      <c r="G252" s="172"/>
      <c r="H252" s="172"/>
      <c r="I252" s="172"/>
      <c r="J252" s="172"/>
      <c r="K252" s="172"/>
      <c r="L252" s="172"/>
      <c r="M252" s="172"/>
      <c r="N252" s="172"/>
      <c r="O252" s="172"/>
      <c r="P252" s="172"/>
      <c r="Q252" s="172"/>
      <c r="R252" s="172"/>
      <c r="S252" s="172"/>
      <c r="T252" s="172"/>
      <c r="U252" s="172"/>
      <c r="V252" s="172"/>
      <c r="W252" s="172"/>
      <c r="X252" s="172"/>
      <c r="Y252" s="172"/>
    </row>
    <row r="253" spans="1:105" ht="12" customHeight="1" x14ac:dyDescent="0.25">
      <c r="A253" s="35" t="s">
        <v>936</v>
      </c>
      <c r="B253" s="272">
        <f>IF(B$115=0,0,(B$115-B$158)/NFM_fec!B$115)</f>
        <v>1.2925686550762614</v>
      </c>
      <c r="C253" s="272">
        <f>IF(C$115=0,0,(C$115-C$158)/NFM_fec!C$115)</f>
        <v>1.275060486265728</v>
      </c>
      <c r="D253" s="272">
        <f>IF(D$115=0,0,(D$115-D$158)/NFM_fec!D$115)</f>
        <v>1.3157208181136486</v>
      </c>
      <c r="E253" s="272">
        <f>IF(E$115=0,0,(E$115-E$158)/NFM_fec!E$115)</f>
        <v>1.3919899159401987</v>
      </c>
      <c r="F253" s="272">
        <f>IF(F$115=0,0,(F$115-F$158)/NFM_fec!F$115)</f>
        <v>1.3728229007230828</v>
      </c>
      <c r="G253" s="272">
        <f>IF(G$115=0,0,(G$115-G$158)/NFM_fec!G$115)</f>
        <v>1.4409647384622324</v>
      </c>
      <c r="H253" s="272">
        <f>IF(H$115=0,0,(H$115-H$158)/NFM_fec!H$115)</f>
        <v>1.408626500879389</v>
      </c>
      <c r="I253" s="272">
        <f>IF(I$115=0,0,(I$115-I$158)/NFM_fec!I$115)</f>
        <v>1.378592271472161</v>
      </c>
      <c r="J253" s="272">
        <f>IF(J$115=0,0,(J$115-J$158)/NFM_fec!J$115)</f>
        <v>1.3913791405502396</v>
      </c>
      <c r="K253" s="272">
        <f>IF(K$115=0,0,(K$115-K$158)/NFM_fec!K$115)</f>
        <v>1.6770277276045249</v>
      </c>
      <c r="L253" s="272">
        <f>IF(L$115=0,0,(L$115-L$158)/NFM_fec!L$115)</f>
        <v>1.0919290682738254</v>
      </c>
      <c r="M253" s="272">
        <f>IF(M$115=0,0,(M$115-M$158)/NFM_fec!M$115)</f>
        <v>1.0010471997752191</v>
      </c>
      <c r="N253" s="272">
        <f>IF(N$115=0,0,(N$115-N$158)/NFM_fec!N$115)</f>
        <v>1.1076952414221388</v>
      </c>
      <c r="O253" s="272">
        <f>IF(O$115=0,0,(O$115-O$158)/NFM_fec!O$115)</f>
        <v>1.0754586084808764</v>
      </c>
      <c r="P253" s="272">
        <f>IF(P$115=0,0,(P$115-P$158)/NFM_fec!P$115)</f>
        <v>0.99490335395603868</v>
      </c>
      <c r="Q253" s="272">
        <f>IF(Q$115=0,0,(Q$115-Q$158)/NFM_fec!Q$115)</f>
        <v>0.98768119464959192</v>
      </c>
      <c r="R253" s="272">
        <f>IF(R$115=0,0,(R$115-R$158)/NFM_fec!R$115)</f>
        <v>1.01959535807158</v>
      </c>
      <c r="S253" s="272">
        <f>IF(S$115=0,0,(S$115-S$158)/NFM_fec!S$115)</f>
        <v>0.95713852681051181</v>
      </c>
      <c r="T253" s="272">
        <f>IF(T$115=0,0,(T$115-T$158)/NFM_fec!T$115)</f>
        <v>0.92864819211566474</v>
      </c>
      <c r="U253" s="272">
        <f>IF(U$115=0,0,(U$115-U$158)/NFM_fec!U$115)</f>
        <v>0.96700924579683967</v>
      </c>
      <c r="V253" s="272">
        <f>IF(V$115=0,0,(V$115-V$158)/NFM_fec!V$115)</f>
        <v>0.98033256258154078</v>
      </c>
      <c r="W253" s="272">
        <f>IF(W$115=0,0,(W$115-W$158)/NFM_fec!W$115)</f>
        <v>0.96828499542737567</v>
      </c>
      <c r="X253" s="272">
        <f>IF(X$115=0,0,(X$115-X$158)/NFM_fec!X$115)</f>
        <v>0.98046912158780686</v>
      </c>
      <c r="Y253" s="272">
        <f>IF(Y$115=0,0,(Y$115-Y$158)/NFM_fec!Y$115)</f>
        <v>0.91946224401269239</v>
      </c>
      <c r="DA253" s="111"/>
    </row>
    <row r="254" spans="1:105" ht="12" customHeight="1" x14ac:dyDescent="0.25">
      <c r="A254" s="55" t="s">
        <v>91</v>
      </c>
      <c r="B254" s="273">
        <f>IF(B$116=0,0,B$116/NFM_fec!B$116)</f>
        <v>0</v>
      </c>
      <c r="C254" s="273">
        <f>IF(C$116=0,0,C$116/NFM_fec!C$116)</f>
        <v>0</v>
      </c>
      <c r="D254" s="273">
        <f>IF(D$116=0,0,D$116/NFM_fec!D$116)</f>
        <v>0</v>
      </c>
      <c r="E254" s="273">
        <f>IF(E$116=0,0,E$116/NFM_fec!E$116)</f>
        <v>0</v>
      </c>
      <c r="F254" s="273">
        <f>IF(F$116=0,0,F$116/NFM_fec!F$116)</f>
        <v>0</v>
      </c>
      <c r="G254" s="273">
        <f>IF(G$116=0,0,G$116/NFM_fec!G$116)</f>
        <v>0</v>
      </c>
      <c r="H254" s="273">
        <f>IF(H$116=0,0,H$116/NFM_fec!H$116)</f>
        <v>0</v>
      </c>
      <c r="I254" s="273">
        <f>IF(I$116=0,0,I$116/NFM_fec!I$116)</f>
        <v>0</v>
      </c>
      <c r="J254" s="273">
        <f>IF(J$116=0,0,J$116/NFM_fec!J$116)</f>
        <v>0</v>
      </c>
      <c r="K254" s="273">
        <f>IF(K$116=0,0,K$116/NFM_fec!K$116)</f>
        <v>0</v>
      </c>
      <c r="L254" s="273">
        <f>IF(L$116=0,0,L$116/NFM_fec!L$116)</f>
        <v>0</v>
      </c>
      <c r="M254" s="273">
        <f>IF(M$116=0,0,M$116/NFM_fec!M$116)</f>
        <v>0</v>
      </c>
      <c r="N254" s="273">
        <f>IF(N$116=0,0,N$116/NFM_fec!N$116)</f>
        <v>0</v>
      </c>
      <c r="O254" s="273">
        <f>IF(O$116=0,0,O$116/NFM_fec!O$116)</f>
        <v>0</v>
      </c>
      <c r="P254" s="273">
        <f>IF(P$116=0,0,P$116/NFM_fec!P$116)</f>
        <v>0</v>
      </c>
      <c r="Q254" s="273">
        <f>IF(Q$116=0,0,Q$116/NFM_fec!Q$116)</f>
        <v>0</v>
      </c>
      <c r="R254" s="273">
        <f>IF(R$116=0,0,R$116/NFM_fec!R$116)</f>
        <v>0</v>
      </c>
      <c r="S254" s="273">
        <f>IF(S$116=0,0,S$116/NFM_fec!S$116)</f>
        <v>0</v>
      </c>
      <c r="T254" s="273">
        <f>IF(T$116=0,0,T$116/NFM_fec!T$116)</f>
        <v>0</v>
      </c>
      <c r="U254" s="273">
        <f>IF(U$116=0,0,U$116/NFM_fec!U$116)</f>
        <v>0</v>
      </c>
      <c r="V254" s="273">
        <f>IF(V$116=0,0,V$116/NFM_fec!V$116)</f>
        <v>0</v>
      </c>
      <c r="W254" s="273">
        <f>IF(W$116=0,0,W$116/NFM_fec!W$116)</f>
        <v>0</v>
      </c>
      <c r="X254" s="273">
        <f>IF(X$116=0,0,X$116/NFM_fec!X$116)</f>
        <v>0</v>
      </c>
      <c r="Y254" s="273">
        <f>IF(Y$116=0,0,Y$116/NFM_fec!Y$116)</f>
        <v>0</v>
      </c>
      <c r="DA254" s="76"/>
    </row>
    <row r="255" spans="1:105" ht="12" customHeight="1" x14ac:dyDescent="0.25">
      <c r="A255" s="173" t="s">
        <v>92</v>
      </c>
      <c r="B255" s="274">
        <f>IF(B$117=0,0,B$117/NFM_fec!B$117)</f>
        <v>0</v>
      </c>
      <c r="C255" s="274">
        <f>IF(C$117=0,0,C$117/NFM_fec!C$117)</f>
        <v>0</v>
      </c>
      <c r="D255" s="274">
        <f>IF(D$117=0,0,D$117/NFM_fec!D$117)</f>
        <v>0</v>
      </c>
      <c r="E255" s="274">
        <f>IF(E$117=0,0,E$117/NFM_fec!E$117)</f>
        <v>0</v>
      </c>
      <c r="F255" s="274">
        <f>IF(F$117=0,0,F$117/NFM_fec!F$117)</f>
        <v>0</v>
      </c>
      <c r="G255" s="274">
        <f>IF(G$117=0,0,G$117/NFM_fec!G$117)</f>
        <v>0</v>
      </c>
      <c r="H255" s="274">
        <f>IF(H$117=0,0,H$117/NFM_fec!H$117)</f>
        <v>0</v>
      </c>
      <c r="I255" s="274">
        <f>IF(I$117=0,0,I$117/NFM_fec!I$117)</f>
        <v>0</v>
      </c>
      <c r="J255" s="274">
        <f>IF(J$117=0,0,J$117/NFM_fec!J$117)</f>
        <v>0</v>
      </c>
      <c r="K255" s="274">
        <f>IF(K$117=0,0,K$117/NFM_fec!K$117)</f>
        <v>0</v>
      </c>
      <c r="L255" s="274">
        <f>IF(L$117=0,0,L$117/NFM_fec!L$117)</f>
        <v>0</v>
      </c>
      <c r="M255" s="274">
        <f>IF(M$117=0,0,M$117/NFM_fec!M$117)</f>
        <v>0</v>
      </c>
      <c r="N255" s="274">
        <f>IF(N$117=0,0,N$117/NFM_fec!N$117)</f>
        <v>0</v>
      </c>
      <c r="O255" s="274">
        <f>IF(O$117=0,0,O$117/NFM_fec!O$117)</f>
        <v>0</v>
      </c>
      <c r="P255" s="274">
        <f>IF(P$117=0,0,P$117/NFM_fec!P$117)</f>
        <v>0</v>
      </c>
      <c r="Q255" s="274">
        <f>IF(Q$117=0,0,Q$117/NFM_fec!Q$117)</f>
        <v>0</v>
      </c>
      <c r="R255" s="274">
        <f>IF(R$117=0,0,R$117/NFM_fec!R$117)</f>
        <v>0</v>
      </c>
      <c r="S255" s="274">
        <f>IF(S$117=0,0,S$117/NFM_fec!S$117)</f>
        <v>0</v>
      </c>
      <c r="T255" s="274">
        <f>IF(T$117=0,0,T$117/NFM_fec!T$117)</f>
        <v>0</v>
      </c>
      <c r="U255" s="274">
        <f>IF(U$117=0,0,U$117/NFM_fec!U$117)</f>
        <v>0</v>
      </c>
      <c r="V255" s="274">
        <f>IF(V$117=0,0,V$117/NFM_fec!V$117)</f>
        <v>0</v>
      </c>
      <c r="W255" s="274">
        <f>IF(W$117=0,0,W$117/NFM_fec!W$117)</f>
        <v>0</v>
      </c>
      <c r="X255" s="274">
        <f>IF(X$117=0,0,X$117/NFM_fec!X$117)</f>
        <v>0</v>
      </c>
      <c r="Y255" s="274">
        <f>IF(Y$117=0,0,Y$117/NFM_fec!Y$117)</f>
        <v>0</v>
      </c>
      <c r="DA255" s="77"/>
    </row>
    <row r="256" spans="1:105" ht="12" customHeight="1" x14ac:dyDescent="0.25">
      <c r="A256" s="173" t="s">
        <v>93</v>
      </c>
      <c r="B256" s="274">
        <f>IF(B$118=0,0,B$118/NFM_fec!B$118)</f>
        <v>0</v>
      </c>
      <c r="C256" s="274">
        <f>IF(C$118=0,0,C$118/NFM_fec!C$118)</f>
        <v>0</v>
      </c>
      <c r="D256" s="274">
        <f>IF(D$118=0,0,D$118/NFM_fec!D$118)</f>
        <v>0</v>
      </c>
      <c r="E256" s="274">
        <f>IF(E$118=0,0,E$118/NFM_fec!E$118)</f>
        <v>0</v>
      </c>
      <c r="F256" s="274">
        <f>IF(F$118=0,0,F$118/NFM_fec!F$118)</f>
        <v>0</v>
      </c>
      <c r="G256" s="274">
        <f>IF(G$118=0,0,G$118/NFM_fec!G$118)</f>
        <v>0</v>
      </c>
      <c r="H256" s="274">
        <f>IF(H$118=0,0,H$118/NFM_fec!H$118)</f>
        <v>0</v>
      </c>
      <c r="I256" s="274">
        <f>IF(I$118=0,0,I$118/NFM_fec!I$118)</f>
        <v>0</v>
      </c>
      <c r="J256" s="274">
        <f>IF(J$118=0,0,J$118/NFM_fec!J$118)</f>
        <v>0</v>
      </c>
      <c r="K256" s="274">
        <f>IF(K$118=0,0,K$118/NFM_fec!K$118)</f>
        <v>0</v>
      </c>
      <c r="L256" s="274">
        <f>IF(L$118=0,0,L$118/NFM_fec!L$118)</f>
        <v>0</v>
      </c>
      <c r="M256" s="274">
        <f>IF(M$118=0,0,M$118/NFM_fec!M$118)</f>
        <v>0</v>
      </c>
      <c r="N256" s="274">
        <f>IF(N$118=0,0,N$118/NFM_fec!N$118)</f>
        <v>0</v>
      </c>
      <c r="O256" s="274">
        <f>IF(O$118=0,0,O$118/NFM_fec!O$118)</f>
        <v>0</v>
      </c>
      <c r="P256" s="274">
        <f>IF(P$118=0,0,P$118/NFM_fec!P$118)</f>
        <v>0</v>
      </c>
      <c r="Q256" s="274">
        <f>IF(Q$118=0,0,Q$118/NFM_fec!Q$118)</f>
        <v>0</v>
      </c>
      <c r="R256" s="274">
        <f>IF(R$118=0,0,R$118/NFM_fec!R$118)</f>
        <v>0</v>
      </c>
      <c r="S256" s="274">
        <f>IF(S$118=0,0,S$118/NFM_fec!S$118)</f>
        <v>0</v>
      </c>
      <c r="T256" s="274">
        <f>IF(T$118=0,0,T$118/NFM_fec!T$118)</f>
        <v>0</v>
      </c>
      <c r="U256" s="274">
        <f>IF(U$118=0,0,U$118/NFM_fec!U$118)</f>
        <v>0</v>
      </c>
      <c r="V256" s="274">
        <f>IF(V$118=0,0,V$118/NFM_fec!V$118)</f>
        <v>0</v>
      </c>
      <c r="W256" s="274">
        <f>IF(W$118=0,0,W$118/NFM_fec!W$118)</f>
        <v>0</v>
      </c>
      <c r="X256" s="274">
        <f>IF(X$118=0,0,X$118/NFM_fec!X$118)</f>
        <v>0</v>
      </c>
      <c r="Y256" s="274">
        <f>IF(Y$118=0,0,Y$118/NFM_fec!Y$118)</f>
        <v>0</v>
      </c>
      <c r="DA256" s="77"/>
    </row>
    <row r="257" spans="1:105" ht="12" customHeight="1" x14ac:dyDescent="0.25">
      <c r="A257" s="173" t="s">
        <v>94</v>
      </c>
      <c r="B257" s="274">
        <f>IF(B$119=0,0,B$119/NFM_fec!B$119)</f>
        <v>0</v>
      </c>
      <c r="C257" s="274">
        <f>IF(C$119=0,0,C$119/NFM_fec!C$119)</f>
        <v>0</v>
      </c>
      <c r="D257" s="274">
        <f>IF(D$119=0,0,D$119/NFM_fec!D$119)</f>
        <v>0</v>
      </c>
      <c r="E257" s="274">
        <f>IF(E$119=0,0,E$119/NFM_fec!E$119)</f>
        <v>0</v>
      </c>
      <c r="F257" s="274">
        <f>IF(F$119=0,0,F$119/NFM_fec!F$119)</f>
        <v>0</v>
      </c>
      <c r="G257" s="274">
        <f>IF(G$119=0,0,G$119/NFM_fec!G$119)</f>
        <v>0</v>
      </c>
      <c r="H257" s="274">
        <f>IF(H$119=0,0,H$119/NFM_fec!H$119)</f>
        <v>0</v>
      </c>
      <c r="I257" s="274">
        <f>IF(I$119=0,0,I$119/NFM_fec!I$119)</f>
        <v>0</v>
      </c>
      <c r="J257" s="274">
        <f>IF(J$119=0,0,J$119/NFM_fec!J$119)</f>
        <v>0</v>
      </c>
      <c r="K257" s="274">
        <f>IF(K$119=0,0,K$119/NFM_fec!K$119)</f>
        <v>0</v>
      </c>
      <c r="L257" s="274">
        <f>IF(L$119=0,0,L$119/NFM_fec!L$119)</f>
        <v>0</v>
      </c>
      <c r="M257" s="274">
        <f>IF(M$119=0,0,M$119/NFM_fec!M$119)</f>
        <v>0</v>
      </c>
      <c r="N257" s="274">
        <f>IF(N$119=0,0,N$119/NFM_fec!N$119)</f>
        <v>0</v>
      </c>
      <c r="O257" s="274">
        <f>IF(O$119=0,0,O$119/NFM_fec!O$119)</f>
        <v>0</v>
      </c>
      <c r="P257" s="274">
        <f>IF(P$119=0,0,P$119/NFM_fec!P$119)</f>
        <v>0</v>
      </c>
      <c r="Q257" s="274">
        <f>IF(Q$119=0,0,Q$119/NFM_fec!Q$119)</f>
        <v>0</v>
      </c>
      <c r="R257" s="274">
        <f>IF(R$119=0,0,R$119/NFM_fec!R$119)</f>
        <v>0</v>
      </c>
      <c r="S257" s="274">
        <f>IF(S$119=0,0,S$119/NFM_fec!S$119)</f>
        <v>0</v>
      </c>
      <c r="T257" s="274">
        <f>IF(T$119=0,0,T$119/NFM_fec!T$119)</f>
        <v>0</v>
      </c>
      <c r="U257" s="274">
        <f>IF(U$119=0,0,U$119/NFM_fec!U$119)</f>
        <v>0</v>
      </c>
      <c r="V257" s="274">
        <f>IF(V$119=0,0,V$119/NFM_fec!V$119)</f>
        <v>0</v>
      </c>
      <c r="W257" s="274">
        <f>IF(W$119=0,0,W$119/NFM_fec!W$119)</f>
        <v>0</v>
      </c>
      <c r="X257" s="274">
        <f>IF(X$119=0,0,X$119/NFM_fec!X$119)</f>
        <v>0</v>
      </c>
      <c r="Y257" s="274">
        <f>IF(Y$119=0,0,Y$119/NFM_fec!Y$119)</f>
        <v>0</v>
      </c>
      <c r="DA257" s="77"/>
    </row>
    <row r="258" spans="1:105" ht="12" customHeight="1" x14ac:dyDescent="0.25">
      <c r="A258" s="56" t="s">
        <v>95</v>
      </c>
      <c r="B258" s="275">
        <f>IF(B$120=0,0,B$120/NFM_fec!B$120)</f>
        <v>0.84514892317601742</v>
      </c>
      <c r="C258" s="275">
        <f>IF(C$120=0,0,C$120/NFM_fec!C$120)</f>
        <v>0.72240168124014181</v>
      </c>
      <c r="D258" s="275">
        <f>IF(D$120=0,0,D$120/NFM_fec!D$120)</f>
        <v>0.72794001615145654</v>
      </c>
      <c r="E258" s="275">
        <f>IF(E$120=0,0,E$120/NFM_fec!E$120)</f>
        <v>0.83205156673577296</v>
      </c>
      <c r="F258" s="275">
        <f>IF(F$120=0,0,F$120/NFM_fec!F$120)</f>
        <v>0.91484118293304728</v>
      </c>
      <c r="G258" s="275">
        <f>IF(G$120=0,0,G$120/NFM_fec!G$120)</f>
        <v>0.98384994712280216</v>
      </c>
      <c r="H258" s="275">
        <f>IF(H$120=0,0,H$120/NFM_fec!H$120)</f>
        <v>0.94929934284995021</v>
      </c>
      <c r="I258" s="275">
        <f>IF(I$120=0,0,I$120/NFM_fec!I$120)</f>
        <v>0.92401041934661232</v>
      </c>
      <c r="J258" s="275">
        <f>IF(J$120=0,0,J$120/NFM_fec!J$120)</f>
        <v>0.89776273023755193</v>
      </c>
      <c r="K258" s="275">
        <f>IF(K$120=0,0,K$120/NFM_fec!K$120)</f>
        <v>1.2718268504234624</v>
      </c>
      <c r="L258" s="275">
        <f>IF(L$120=0,0,L$120/NFM_fec!L$120)</f>
        <v>0.80586207829725387</v>
      </c>
      <c r="M258" s="275">
        <f>IF(M$120=0,0,M$120/NFM_fec!M$120)</f>
        <v>0.75033156439696602</v>
      </c>
      <c r="N258" s="275">
        <f>IF(N$120=0,0,N$120/NFM_fec!N$120)</f>
        <v>0.78796004950986487</v>
      </c>
      <c r="O258" s="275">
        <f>IF(O$120=0,0,O$120/NFM_fec!O$120)</f>
        <v>0.77072019218347365</v>
      </c>
      <c r="P258" s="275">
        <f>IF(P$120=0,0,P$120/NFM_fec!P$120)</f>
        <v>0.64739679039543507</v>
      </c>
      <c r="Q258" s="275">
        <f>IF(Q$120=0,0,Q$120/NFM_fec!Q$120)</f>
        <v>0.62571175784054778</v>
      </c>
      <c r="R258" s="275">
        <f>IF(R$120=0,0,R$120/NFM_fec!R$120)</f>
        <v>0.6057309280470391</v>
      </c>
      <c r="S258" s="275">
        <f>IF(S$120=0,0,S$120/NFM_fec!S$120)</f>
        <v>0.54609039215186927</v>
      </c>
      <c r="T258" s="275">
        <f>IF(T$120=0,0,T$120/NFM_fec!T$120)</f>
        <v>0.54195518943410959</v>
      </c>
      <c r="U258" s="275">
        <f>IF(U$120=0,0,U$120/NFM_fec!U$120)</f>
        <v>0.55587624767619181</v>
      </c>
      <c r="V258" s="275">
        <f>IF(V$120=0,0,V$120/NFM_fec!V$120)</f>
        <v>0.5538632453481388</v>
      </c>
      <c r="W258" s="275">
        <f>IF(W$120=0,0,W$120/NFM_fec!W$120)</f>
        <v>0.64674532307990007</v>
      </c>
      <c r="X258" s="275">
        <f>IF(X$120=0,0,X$120/NFM_fec!X$120)</f>
        <v>0.74269808773165358</v>
      </c>
      <c r="Y258" s="275">
        <f>IF(Y$120=0,0,Y$120/NFM_fec!Y$120)</f>
        <v>0.67568798164013566</v>
      </c>
      <c r="DA258" s="78"/>
    </row>
    <row r="259" spans="1:105" ht="12" customHeight="1" x14ac:dyDescent="0.25">
      <c r="A259" s="174" t="s">
        <v>602</v>
      </c>
      <c r="B259" s="276">
        <f>IF(B$126=0,0,B$126/NFM_fec!B$126)</f>
        <v>1.2261826358863261</v>
      </c>
      <c r="C259" s="276">
        <f>IF(C$126=0,0,C$126/NFM_fec!C$126)</f>
        <v>1.2170948154857728</v>
      </c>
      <c r="D259" s="276">
        <f>IF(D$126=0,0,D$126/NFM_fec!D$126)</f>
        <v>1.2533602827787131</v>
      </c>
      <c r="E259" s="276">
        <f>IF(E$126=0,0,E$126/NFM_fec!E$126)</f>
        <v>1.2421652215435719</v>
      </c>
      <c r="F259" s="276">
        <f>IF(F$126=0,0,F$126/NFM_fec!F$126)</f>
        <v>1.3057057267894683</v>
      </c>
      <c r="G259" s="276">
        <f>IF(G$126=0,0,G$126/NFM_fec!G$126)</f>
        <v>1.3536940401349953</v>
      </c>
      <c r="H259" s="276">
        <f>IF(H$126=0,0,H$126/NFM_fec!H$126)</f>
        <v>1.3017389816606775</v>
      </c>
      <c r="I259" s="276">
        <f>IF(I$126=0,0,I$126/NFM_fec!I$126)</f>
        <v>1.2754708026144526</v>
      </c>
      <c r="J259" s="276">
        <f>IF(J$126=0,0,J$126/NFM_fec!J$126)</f>
        <v>1.3838273829676233</v>
      </c>
      <c r="K259" s="276">
        <f>IF(K$126=0,0,K$126/NFM_fec!K$126)</f>
        <v>1.7298407908089715</v>
      </c>
      <c r="L259" s="276">
        <f>IF(L$126=0,0,L$126/NFM_fec!L$126)</f>
        <v>0.91920352033433483</v>
      </c>
      <c r="M259" s="276">
        <f>IF(M$126=0,0,M$126/NFM_fec!M$126)</f>
        <v>0.80198888590484818</v>
      </c>
      <c r="N259" s="276">
        <f>IF(N$126=0,0,N$126/NFM_fec!N$126)</f>
        <v>0.93064709291000491</v>
      </c>
      <c r="O259" s="276">
        <f>IF(O$126=0,0,O$126/NFM_fec!O$126)</f>
        <v>0.88449268258807068</v>
      </c>
      <c r="P259" s="276">
        <f>IF(P$126=0,0,P$126/NFM_fec!P$126)</f>
        <v>0.79496225155028033</v>
      </c>
      <c r="Q259" s="276">
        <f>IF(Q$126=0,0,Q$126/NFM_fec!Q$126)</f>
        <v>0.81870411847670943</v>
      </c>
      <c r="R259" s="276">
        <f>IF(R$126=0,0,R$126/NFM_fec!R$126)</f>
        <v>0.85504124853598573</v>
      </c>
      <c r="S259" s="276">
        <f>IF(S$126=0,0,S$126/NFM_fec!S$126)</f>
        <v>0.78518910518061247</v>
      </c>
      <c r="T259" s="276">
        <f>IF(T$126=0,0,T$126/NFM_fec!T$126)</f>
        <v>0.75311717333424544</v>
      </c>
      <c r="U259" s="276">
        <f>IF(U$126=0,0,U$126/NFM_fec!U$126)</f>
        <v>0.79281821166330502</v>
      </c>
      <c r="V259" s="276">
        <f>IF(V$126=0,0,V$126/NFM_fec!V$126)</f>
        <v>0.80498971650365292</v>
      </c>
      <c r="W259" s="276">
        <f>IF(W$126=0,0,W$126/NFM_fec!W$126)</f>
        <v>0.79149568167716333</v>
      </c>
      <c r="X259" s="276">
        <f>IF(X$126=0,0,X$126/NFM_fec!X$126)</f>
        <v>0.80470768817478677</v>
      </c>
      <c r="Y259" s="276">
        <f>IF(Y$126=0,0,Y$126/NFM_fec!Y$126)</f>
        <v>0.73602718053732052</v>
      </c>
      <c r="DA259" s="79"/>
    </row>
    <row r="260" spans="1:105" ht="12" customHeight="1" x14ac:dyDescent="0.25">
      <c r="A260" s="174" t="s">
        <v>613</v>
      </c>
      <c r="B260" s="276">
        <f>IF(B$134=0,0,B$134/NFM_fec!B$134)</f>
        <v>0.91724203776351021</v>
      </c>
      <c r="C260" s="276">
        <f>IF(C$134=0,0,C$134/NFM_fec!C$134)</f>
        <v>0.89778826621147356</v>
      </c>
      <c r="D260" s="276">
        <f>IF(D$134=0,0,D$134/NFM_fec!D$134)</f>
        <v>1.0029894398092367</v>
      </c>
      <c r="E260" s="276">
        <f>IF(E$134=0,0,E$134/NFM_fec!E$134)</f>
        <v>1.0188742323845472</v>
      </c>
      <c r="F260" s="276">
        <f>IF(F$134=0,0,F$134/NFM_fec!F$134)</f>
        <v>1.0774030025956525</v>
      </c>
      <c r="G260" s="276">
        <f>IF(G$134=0,0,G$134/NFM_fec!G$134)</f>
        <v>1.1513476978574411</v>
      </c>
      <c r="H260" s="276">
        <f>IF(H$134=0,0,H$134/NFM_fec!H$134)</f>
        <v>1.089980572032462</v>
      </c>
      <c r="I260" s="276">
        <f>IF(I$134=0,0,I$134/NFM_fec!I$134)</f>
        <v>1.0451895074358657</v>
      </c>
      <c r="J260" s="276">
        <f>IF(J$134=0,0,J$134/NFM_fec!J$134)</f>
        <v>0.941814985287865</v>
      </c>
      <c r="K260" s="276">
        <f>IF(K$134=0,0,K$134/NFM_fec!K$134)</f>
        <v>1.2718268504234622</v>
      </c>
      <c r="L260" s="276">
        <f>IF(L$134=0,0,L$134/NFM_fec!L$134)</f>
        <v>0.85531133219912314</v>
      </c>
      <c r="M260" s="276">
        <f>IF(M$134=0,0,M$134/NFM_fec!M$134)</f>
        <v>0.80198888590484829</v>
      </c>
      <c r="N260" s="276">
        <f>IF(N$134=0,0,N$134/NFM_fec!N$134)</f>
        <v>0.88720779348181222</v>
      </c>
      <c r="O260" s="276">
        <f>IF(O$134=0,0,O$134/NFM_fec!O$134)</f>
        <v>0.88449268258807079</v>
      </c>
      <c r="P260" s="276">
        <f>IF(P$134=0,0,P$134/NFM_fec!P$134)</f>
        <v>0.79496225155028066</v>
      </c>
      <c r="Q260" s="276">
        <f>IF(Q$134=0,0,Q$134/NFM_fec!Q$134)</f>
        <v>0.81870411847670921</v>
      </c>
      <c r="R260" s="276">
        <f>IF(R$134=0,0,R$134/NFM_fec!R$134)</f>
        <v>0.85504124853598595</v>
      </c>
      <c r="S260" s="276">
        <f>IF(S$134=0,0,S$134/NFM_fec!S$134)</f>
        <v>0.78518910518061236</v>
      </c>
      <c r="T260" s="276">
        <f>IF(T$134=0,0,T$134/NFM_fec!T$134)</f>
        <v>0.75311717333424488</v>
      </c>
      <c r="U260" s="276">
        <f>IF(U$134=0,0,U$134/NFM_fec!U$134)</f>
        <v>0.79281821166330479</v>
      </c>
      <c r="V260" s="276">
        <f>IF(V$134=0,0,V$134/NFM_fec!V$134)</f>
        <v>0.80498971650365247</v>
      </c>
      <c r="W260" s="276">
        <f>IF(W$134=0,0,W$134/NFM_fec!W$134)</f>
        <v>0.791495681677163</v>
      </c>
      <c r="X260" s="276">
        <f>IF(X$134=0,0,X$134/NFM_fec!X$134)</f>
        <v>0.80470768817478677</v>
      </c>
      <c r="Y260" s="276">
        <f>IF(Y$134=0,0,Y$134/NFM_fec!Y$134)</f>
        <v>0.73602718053732041</v>
      </c>
      <c r="DA260" s="79"/>
    </row>
    <row r="261" spans="1:105" ht="12" customHeight="1" x14ac:dyDescent="0.25">
      <c r="A261" s="41" t="s">
        <v>623</v>
      </c>
      <c r="B261" s="277">
        <f>IF(B$141=0,0,B$141/NFM_fec!B$141)</f>
        <v>1.9204261571139594</v>
      </c>
      <c r="C261" s="277">
        <f>IF(C$141=0,0,C$141/NFM_fec!C$141)</f>
        <v>1.8865501461055374</v>
      </c>
      <c r="D261" s="277">
        <f>IF(D$141=0,0,D$141/NFM_fec!D$141)</f>
        <v>1.8730438111130601</v>
      </c>
      <c r="E261" s="277">
        <f>IF(E$141=0,0,E$141/NFM_fec!E$141)</f>
        <v>2.1384525034129522</v>
      </c>
      <c r="F261" s="277">
        <f>IF(F$141=0,0,F$141/NFM_fec!F$141)</f>
        <v>1.9212847564071676</v>
      </c>
      <c r="G261" s="277">
        <f>IF(G$141=0,0,G$141/NFM_fec!G$141)</f>
        <v>2.0177176453937893</v>
      </c>
      <c r="H261" s="277">
        <f>IF(H$141=0,0,H$141/NFM_fec!H$141)</f>
        <v>2.0442794933245985</v>
      </c>
      <c r="I261" s="277">
        <f>IF(I$141=0,0,I$141/NFM_fec!I$141)</f>
        <v>2.021994021444931</v>
      </c>
      <c r="J261" s="277">
        <f>IF(J$141=0,0,J$141/NFM_fec!J$141)</f>
        <v>1.9780712709532136</v>
      </c>
      <c r="K261" s="277">
        <f>IF(K$141=0,0,K$141/NFM_fec!K$141)</f>
        <v>2.1147754871935924</v>
      </c>
      <c r="L261" s="277">
        <f>IF(L$141=0,0,L$141/NFM_fec!L$141)</f>
        <v>1.7780367000692638</v>
      </c>
      <c r="M261" s="277">
        <f>IF(M$141=0,0,M$141/NFM_fec!M$141)</f>
        <v>1.6992005028442458</v>
      </c>
      <c r="N261" s="277">
        <f>IF(N$141=0,0,N$141/NFM_fec!N$141)</f>
        <v>1.7869753336384788</v>
      </c>
      <c r="O261" s="277">
        <f>IF(O$141=0,0,O$141/NFM_fec!O$141)</f>
        <v>1.7515237079598998</v>
      </c>
      <c r="P261" s="277">
        <f>IF(P$141=0,0,P$141/NFM_fec!P$141)</f>
        <v>1.6968152202361864</v>
      </c>
      <c r="Q261" s="277">
        <f>IF(Q$141=0,0,Q$141/NFM_fec!Q$141)</f>
        <v>1.5994738920994516</v>
      </c>
      <c r="R261" s="277">
        <f>IF(R$141=0,0,R$141/NFM_fec!R$141)</f>
        <v>1.6193373680485867</v>
      </c>
      <c r="S261" s="277">
        <f>IF(S$141=0,0,S$141/NFM_fec!S$141)</f>
        <v>1.5780286176853295</v>
      </c>
      <c r="T261" s="277">
        <f>IF(T$141=0,0,T$141/NFM_fec!T$141)</f>
        <v>1.5597635294880681</v>
      </c>
      <c r="U261" s="277">
        <f>IF(U$141=0,0,U$141/NFM_fec!U$141)</f>
        <v>1.5957988460298462</v>
      </c>
      <c r="V261" s="277">
        <f>IF(V$141=0,0,V$141/NFM_fec!V$141)</f>
        <v>1.6122355119775682</v>
      </c>
      <c r="W261" s="277">
        <f>IF(W$141=0,0,W$141/NFM_fec!W$141)</f>
        <v>1.6029111497910242</v>
      </c>
      <c r="X261" s="277">
        <f>IF(X$141=0,0,X$141/NFM_fec!X$141)</f>
        <v>1.6111023995023834</v>
      </c>
      <c r="Y261" s="277">
        <f>IF(Y$141=0,0,Y$141/NFM_fec!Y$141)</f>
        <v>1.5729137655655638</v>
      </c>
      <c r="DA261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4" tint="0.39997558519241921"/>
    <pageSetUpPr fitToPage="1"/>
  </sheetPr>
  <dimension ref="A1:DA10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industry"</f>
        <v>BE: Chemical industry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f t="shared" ref="B3:Y3" si="0">SUM(B4,B7)</f>
        <v>16230.150950320636</v>
      </c>
      <c r="C3" s="203">
        <f t="shared" si="0"/>
        <v>16544.500574270172</v>
      </c>
      <c r="D3" s="203">
        <f t="shared" si="0"/>
        <v>16858.266780107311</v>
      </c>
      <c r="E3" s="203">
        <f t="shared" si="0"/>
        <v>16593.663341585067</v>
      </c>
      <c r="F3" s="203">
        <f t="shared" si="0"/>
        <v>16348.701512359712</v>
      </c>
      <c r="G3" s="203">
        <f t="shared" si="0"/>
        <v>17604.677422191991</v>
      </c>
      <c r="H3" s="203">
        <f t="shared" si="0"/>
        <v>15606.553823924038</v>
      </c>
      <c r="I3" s="203">
        <f t="shared" si="0"/>
        <v>16721.493816671918</v>
      </c>
      <c r="J3" s="203">
        <f t="shared" si="0"/>
        <v>15073.332641196012</v>
      </c>
      <c r="K3" s="203">
        <f t="shared" si="0"/>
        <v>15797.498930287669</v>
      </c>
      <c r="L3" s="203">
        <f t="shared" si="0"/>
        <v>17741.061174375303</v>
      </c>
      <c r="M3" s="203">
        <f t="shared" si="0"/>
        <v>16967.419431530008</v>
      </c>
      <c r="N3" s="203">
        <f t="shared" si="0"/>
        <v>17076.875866421135</v>
      </c>
      <c r="O3" s="203">
        <f t="shared" si="0"/>
        <v>18399.20408308944</v>
      </c>
      <c r="P3" s="203">
        <f t="shared" si="0"/>
        <v>18755.048470573965</v>
      </c>
      <c r="Q3" s="203">
        <f t="shared" si="0"/>
        <v>18361.781999999999</v>
      </c>
      <c r="R3" s="203">
        <f t="shared" si="0"/>
        <v>18445.843148224485</v>
      </c>
      <c r="S3" s="203">
        <f t="shared" si="0"/>
        <v>19425.371069121851</v>
      </c>
      <c r="T3" s="203">
        <f t="shared" si="0"/>
        <v>21510.261568464099</v>
      </c>
      <c r="U3" s="203">
        <f t="shared" si="0"/>
        <v>22562.754547481461</v>
      </c>
      <c r="V3" s="203">
        <f t="shared" si="0"/>
        <v>23287.62607114797</v>
      </c>
      <c r="W3" s="203">
        <f t="shared" si="0"/>
        <v>19566.185365592544</v>
      </c>
      <c r="X3" s="203">
        <f t="shared" si="0"/>
        <v>25401.708553974873</v>
      </c>
      <c r="Y3" s="203">
        <f t="shared" si="0"/>
        <v>22998.400000000001</v>
      </c>
      <c r="DA3" s="112"/>
    </row>
    <row r="4" spans="1:105" ht="12" customHeight="1" x14ac:dyDescent="0.25">
      <c r="A4" s="50" t="s">
        <v>937</v>
      </c>
      <c r="B4" s="241">
        <f t="shared" ref="B4:Y4" si="1">SUM(B5:B6)</f>
        <v>11574.692401297998</v>
      </c>
      <c r="C4" s="241">
        <f t="shared" si="1"/>
        <v>11368.502385429945</v>
      </c>
      <c r="D4" s="241">
        <f t="shared" si="1"/>
        <v>11427.620106319553</v>
      </c>
      <c r="E4" s="241">
        <f t="shared" si="1"/>
        <v>10865.078411765424</v>
      </c>
      <c r="F4" s="241">
        <f t="shared" si="1"/>
        <v>10973.477320586757</v>
      </c>
      <c r="G4" s="241">
        <f t="shared" si="1"/>
        <v>11092.231659122357</v>
      </c>
      <c r="H4" s="241">
        <f t="shared" si="1"/>
        <v>10502.77247393952</v>
      </c>
      <c r="I4" s="241">
        <f t="shared" si="1"/>
        <v>10366.623672187965</v>
      </c>
      <c r="J4" s="241">
        <f t="shared" si="1"/>
        <v>9613.0369601328894</v>
      </c>
      <c r="K4" s="241">
        <f t="shared" si="1"/>
        <v>9174.4096010795856</v>
      </c>
      <c r="L4" s="241">
        <f t="shared" si="1"/>
        <v>9770.2081871660648</v>
      </c>
      <c r="M4" s="241">
        <f t="shared" si="1"/>
        <v>10225.772532755705</v>
      </c>
      <c r="N4" s="241">
        <f t="shared" si="1"/>
        <v>9893.5483954397787</v>
      </c>
      <c r="O4" s="241">
        <f t="shared" si="1"/>
        <v>10176.832622905682</v>
      </c>
      <c r="P4" s="241">
        <f t="shared" si="1"/>
        <v>10896.819339708469</v>
      </c>
      <c r="Q4" s="241">
        <f t="shared" si="1"/>
        <v>11337.606749999999</v>
      </c>
      <c r="R4" s="241">
        <f t="shared" si="1"/>
        <v>10395.058815735234</v>
      </c>
      <c r="S4" s="241">
        <f t="shared" si="1"/>
        <v>11142.978683980016</v>
      </c>
      <c r="T4" s="241">
        <f t="shared" si="1"/>
        <v>11371.62046065586</v>
      </c>
      <c r="U4" s="241">
        <f t="shared" si="1"/>
        <v>10332.877965849762</v>
      </c>
      <c r="V4" s="241">
        <f t="shared" si="1"/>
        <v>9676.989389011711</v>
      </c>
      <c r="W4" s="241">
        <f t="shared" si="1"/>
        <v>8727.8255807729365</v>
      </c>
      <c r="X4" s="241">
        <f t="shared" si="1"/>
        <v>10633.029415182353</v>
      </c>
      <c r="Y4" s="241">
        <f t="shared" si="1"/>
        <v>7913.5</v>
      </c>
      <c r="DA4" s="83"/>
    </row>
    <row r="5" spans="1:105" ht="12" customHeight="1" x14ac:dyDescent="0.25">
      <c r="A5" s="99" t="s">
        <v>59</v>
      </c>
      <c r="B5" s="282">
        <v>2594.0515667586019</v>
      </c>
      <c r="C5" s="282">
        <v>2570.842699285769</v>
      </c>
      <c r="D5" s="282">
        <v>2863.9093261063008</v>
      </c>
      <c r="E5" s="282">
        <v>3102.8107645965279</v>
      </c>
      <c r="F5" s="282">
        <v>3087.3766727316561</v>
      </c>
      <c r="G5" s="282">
        <v>3104.037424728162</v>
      </c>
      <c r="H5" s="282">
        <v>4314.9068225556357</v>
      </c>
      <c r="I5" s="282">
        <v>5715.7976610843571</v>
      </c>
      <c r="J5" s="282">
        <v>6475.4441227822635</v>
      </c>
      <c r="K5" s="282">
        <v>5572.1145415754181</v>
      </c>
      <c r="L5" s="282">
        <v>5957.4565371633425</v>
      </c>
      <c r="M5" s="282">
        <v>6636.4100831896603</v>
      </c>
      <c r="N5" s="282">
        <v>6467.6129930770576</v>
      </c>
      <c r="O5" s="282">
        <v>6653.8543939568099</v>
      </c>
      <c r="P5" s="282">
        <v>7130.4001688859353</v>
      </c>
      <c r="Q5" s="282">
        <v>7705.6202980107819</v>
      </c>
      <c r="R5" s="282">
        <v>7481.5270786662231</v>
      </c>
      <c r="S5" s="282">
        <v>8044.300111991558</v>
      </c>
      <c r="T5" s="282">
        <v>7554.9809310412211</v>
      </c>
      <c r="U5" s="282">
        <v>6781.0797624398219</v>
      </c>
      <c r="V5" s="282">
        <v>6443.0092274522958</v>
      </c>
      <c r="W5" s="282">
        <v>6208.0499578033823</v>
      </c>
      <c r="X5" s="282">
        <v>7739.2311027776377</v>
      </c>
      <c r="Y5" s="282">
        <v>5207.7561547962578</v>
      </c>
      <c r="DA5" s="94" t="s">
        <v>938</v>
      </c>
    </row>
    <row r="6" spans="1:105" ht="12" customHeight="1" x14ac:dyDescent="0.25">
      <c r="A6" s="99" t="s">
        <v>49</v>
      </c>
      <c r="B6" s="282">
        <v>8980.6408345393957</v>
      </c>
      <c r="C6" s="282">
        <v>8797.6596861441758</v>
      </c>
      <c r="D6" s="282">
        <v>8563.7107802132523</v>
      </c>
      <c r="E6" s="282">
        <v>7762.2676471688956</v>
      </c>
      <c r="F6" s="282">
        <v>7886.1006478551008</v>
      </c>
      <c r="G6" s="282">
        <v>7988.1942343941946</v>
      </c>
      <c r="H6" s="282">
        <v>6187.8656513838841</v>
      </c>
      <c r="I6" s="282">
        <v>4650.8260111036079</v>
      </c>
      <c r="J6" s="282">
        <v>3137.5928373506249</v>
      </c>
      <c r="K6" s="282">
        <v>3602.295059504168</v>
      </c>
      <c r="L6" s="282">
        <v>3812.7516500027218</v>
      </c>
      <c r="M6" s="282">
        <v>3589.3624495660451</v>
      </c>
      <c r="N6" s="282">
        <v>3425.9354023627211</v>
      </c>
      <c r="O6" s="282">
        <v>3522.9782289488721</v>
      </c>
      <c r="P6" s="282">
        <v>3766.419170822533</v>
      </c>
      <c r="Q6" s="282">
        <v>3631.9864519892171</v>
      </c>
      <c r="R6" s="282">
        <v>2913.5317370690109</v>
      </c>
      <c r="S6" s="282">
        <v>3098.6785719884579</v>
      </c>
      <c r="T6" s="282">
        <v>3816.6395296146388</v>
      </c>
      <c r="U6" s="282">
        <v>3551.79820340994</v>
      </c>
      <c r="V6" s="282">
        <v>3233.9801615594151</v>
      </c>
      <c r="W6" s="282">
        <v>2519.7756229695542</v>
      </c>
      <c r="X6" s="282">
        <v>2893.798312404715</v>
      </c>
      <c r="Y6" s="282">
        <v>2705.7438452037418</v>
      </c>
      <c r="DA6" s="94" t="s">
        <v>939</v>
      </c>
    </row>
    <row r="7" spans="1:105" ht="12" customHeight="1" x14ac:dyDescent="0.25">
      <c r="A7" s="49" t="s">
        <v>50</v>
      </c>
      <c r="B7" s="242">
        <v>4655.4585490226382</v>
      </c>
      <c r="C7" s="242">
        <v>5175.9981888402262</v>
      </c>
      <c r="D7" s="242">
        <v>5430.6466737877581</v>
      </c>
      <c r="E7" s="242">
        <v>5728.5849298196408</v>
      </c>
      <c r="F7" s="242">
        <v>5375.2241917729543</v>
      </c>
      <c r="G7" s="242">
        <v>6512.4457630696334</v>
      </c>
      <c r="H7" s="242">
        <v>5103.7813499845188</v>
      </c>
      <c r="I7" s="242">
        <v>6354.8701444839544</v>
      </c>
      <c r="J7" s="242">
        <v>5460.2956810631231</v>
      </c>
      <c r="K7" s="242">
        <v>6623.0893292080837</v>
      </c>
      <c r="L7" s="242">
        <v>7970.8529872092386</v>
      </c>
      <c r="M7" s="242">
        <v>6741.6468987743028</v>
      </c>
      <c r="N7" s="242">
        <v>7183.3274709813568</v>
      </c>
      <c r="O7" s="242">
        <v>8222.3714601837601</v>
      </c>
      <c r="P7" s="242">
        <v>7858.2291308654949</v>
      </c>
      <c r="Q7" s="242">
        <v>7024.1752499999993</v>
      </c>
      <c r="R7" s="242">
        <v>8050.7843324892528</v>
      </c>
      <c r="S7" s="242">
        <v>8282.3923851418331</v>
      </c>
      <c r="T7" s="242">
        <v>10138.64110780824</v>
      </c>
      <c r="U7" s="242">
        <v>12229.876581631701</v>
      </c>
      <c r="V7" s="242">
        <v>13610.636682136261</v>
      </c>
      <c r="W7" s="242">
        <v>10838.35978481961</v>
      </c>
      <c r="X7" s="242">
        <v>14768.67913879252</v>
      </c>
      <c r="Y7" s="242">
        <v>15084.9</v>
      </c>
      <c r="DA7" s="84" t="s">
        <v>940</v>
      </c>
    </row>
    <row r="8" spans="1:105" ht="12" customHeight="1" x14ac:dyDescent="0.25">
      <c r="A8" s="172"/>
      <c r="B8" s="172"/>
      <c r="C8" s="172"/>
      <c r="D8" s="172"/>
      <c r="E8" s="172"/>
      <c r="F8" s="172"/>
      <c r="G8" s="172"/>
      <c r="H8" s="172"/>
      <c r="I8" s="172"/>
      <c r="J8" s="172"/>
      <c r="K8" s="172"/>
      <c r="L8" s="172"/>
      <c r="M8" s="172"/>
      <c r="N8" s="172"/>
      <c r="O8" s="172"/>
      <c r="P8" s="172"/>
      <c r="Q8" s="172"/>
      <c r="R8" s="172"/>
      <c r="S8" s="172"/>
      <c r="T8" s="172"/>
      <c r="U8" s="172"/>
      <c r="V8" s="172"/>
      <c r="W8" s="172"/>
      <c r="X8" s="172"/>
      <c r="Y8" s="172"/>
      <c r="DA8" s="176"/>
    </row>
    <row r="9" spans="1:105" ht="12" customHeight="1" x14ac:dyDescent="0.25">
      <c r="A9" s="30" t="s">
        <v>437</v>
      </c>
      <c r="B9" s="203"/>
      <c r="C9" s="203"/>
      <c r="D9" s="203"/>
      <c r="E9" s="203"/>
      <c r="F9" s="203"/>
      <c r="G9" s="203"/>
      <c r="H9" s="203"/>
      <c r="I9" s="203"/>
      <c r="J9" s="203"/>
      <c r="K9" s="203"/>
      <c r="L9" s="203"/>
      <c r="M9" s="203"/>
      <c r="N9" s="203"/>
      <c r="O9" s="203"/>
      <c r="P9" s="203"/>
      <c r="Q9" s="203"/>
      <c r="R9" s="203"/>
      <c r="S9" s="203"/>
      <c r="T9" s="203"/>
      <c r="U9" s="203"/>
      <c r="V9" s="203"/>
      <c r="W9" s="203"/>
      <c r="X9" s="203"/>
      <c r="Y9" s="203"/>
      <c r="DA9" s="112"/>
    </row>
    <row r="10" spans="1:105" ht="12" customHeight="1" x14ac:dyDescent="0.25">
      <c r="A10" s="50" t="s">
        <v>941</v>
      </c>
      <c r="B10" s="241">
        <v>3708.0679664979639</v>
      </c>
      <c r="C10" s="241">
        <v>3673.1790126564538</v>
      </c>
      <c r="D10" s="241">
        <v>3886.000556038297</v>
      </c>
      <c r="E10" s="241">
        <v>4212.9478346062351</v>
      </c>
      <c r="F10" s="241">
        <v>4141.0479251104989</v>
      </c>
      <c r="G10" s="241">
        <v>4378.4799472024861</v>
      </c>
      <c r="H10" s="241">
        <v>4882.3260187278356</v>
      </c>
      <c r="I10" s="241">
        <v>5488.6065014168844</v>
      </c>
      <c r="J10" s="241">
        <v>5912.1901287614746</v>
      </c>
      <c r="K10" s="241">
        <v>4626.528946964153</v>
      </c>
      <c r="L10" s="241">
        <v>5041.519597679744</v>
      </c>
      <c r="M10" s="241">
        <v>4954.5472780786713</v>
      </c>
      <c r="N10" s="241">
        <v>5134.9145509767523</v>
      </c>
      <c r="O10" s="241">
        <v>5950.2965926625757</v>
      </c>
      <c r="P10" s="241">
        <v>6434.8803898661836</v>
      </c>
      <c r="Q10" s="241">
        <v>6274.0934760021028</v>
      </c>
      <c r="R10" s="241">
        <v>6401.1847882569737</v>
      </c>
      <c r="S10" s="241">
        <v>6792.2918538468712</v>
      </c>
      <c r="T10" s="241">
        <v>6498.247040179398</v>
      </c>
      <c r="U10" s="241">
        <v>5976.2872396566863</v>
      </c>
      <c r="V10" s="241">
        <v>5768.7551790100024</v>
      </c>
      <c r="W10" s="241">
        <v>6232.9658907434932</v>
      </c>
      <c r="X10" s="241">
        <v>5986.5618351071525</v>
      </c>
      <c r="Y10" s="241">
        <v>4852.5273292674456</v>
      </c>
      <c r="DA10" s="83" t="s">
        <v>942</v>
      </c>
    </row>
    <row r="11" spans="1:105" ht="12" customHeight="1" x14ac:dyDescent="0.25">
      <c r="A11" s="107" t="s">
        <v>943</v>
      </c>
      <c r="B11" s="282">
        <v>4253.9891032697224</v>
      </c>
      <c r="C11" s="282">
        <v>4165.3712259091053</v>
      </c>
      <c r="D11" s="282">
        <v>3850.574679942235</v>
      </c>
      <c r="E11" s="282">
        <v>3492.523765398144</v>
      </c>
      <c r="F11" s="282">
        <v>3505.1202208488162</v>
      </c>
      <c r="G11" s="282">
        <v>3733.919897737871</v>
      </c>
      <c r="H11" s="282">
        <v>2320.1507015362599</v>
      </c>
      <c r="I11" s="282">
        <v>1479.910005846674</v>
      </c>
      <c r="J11" s="282">
        <v>949.28229552063044</v>
      </c>
      <c r="K11" s="282">
        <v>1468.2488652141831</v>
      </c>
      <c r="L11" s="282">
        <v>1503.121093041935</v>
      </c>
      <c r="M11" s="282">
        <v>1445.338825342684</v>
      </c>
      <c r="N11" s="282">
        <v>1247.1011624799371</v>
      </c>
      <c r="O11" s="282">
        <v>1312.7873247612031</v>
      </c>
      <c r="P11" s="282">
        <v>1723.359208651889</v>
      </c>
      <c r="Q11" s="282">
        <v>1294.037123493712</v>
      </c>
      <c r="R11" s="282">
        <v>607.36463706326867</v>
      </c>
      <c r="S11" s="282">
        <v>739.70672636820177</v>
      </c>
      <c r="T11" s="282">
        <v>1589.778940774368</v>
      </c>
      <c r="U11" s="282">
        <v>1321.9028525673609</v>
      </c>
      <c r="V11" s="282">
        <v>565.10551343767224</v>
      </c>
      <c r="W11" s="282">
        <v>625.08603927257627</v>
      </c>
      <c r="X11" s="282">
        <v>1011.654267136705</v>
      </c>
      <c r="Y11" s="282">
        <v>1331.353132512914</v>
      </c>
      <c r="DA11" s="94" t="s">
        <v>944</v>
      </c>
    </row>
    <row r="12" spans="1:105" ht="12" customHeight="1" x14ac:dyDescent="0.25">
      <c r="A12" s="49" t="s">
        <v>945</v>
      </c>
      <c r="B12" s="242">
        <v>144.35132982858249</v>
      </c>
      <c r="C12" s="242">
        <v>157.5262005570242</v>
      </c>
      <c r="D12" s="242">
        <v>154.90656492111839</v>
      </c>
      <c r="E12" s="242">
        <v>167.78515410724091</v>
      </c>
      <c r="F12" s="242">
        <v>142.86439671147269</v>
      </c>
      <c r="G12" s="242">
        <v>179.7582428042704</v>
      </c>
      <c r="H12" s="242">
        <v>125.51186604641001</v>
      </c>
      <c r="I12" s="242">
        <v>124.6686060279761</v>
      </c>
      <c r="J12" s="242">
        <v>105.2905217276668</v>
      </c>
      <c r="K12" s="242">
        <v>151.46796390021609</v>
      </c>
      <c r="L12" s="242">
        <v>188.02368469246389</v>
      </c>
      <c r="M12" s="242">
        <v>143.29748613913739</v>
      </c>
      <c r="N12" s="242">
        <v>164.80196638774731</v>
      </c>
      <c r="O12" s="242">
        <v>203.4772303055075</v>
      </c>
      <c r="P12" s="242">
        <v>195.75999122158069</v>
      </c>
      <c r="Q12" s="242">
        <v>154.80374090302311</v>
      </c>
      <c r="R12" s="242">
        <v>196.91113365676679</v>
      </c>
      <c r="S12" s="242">
        <v>188.95849457027691</v>
      </c>
      <c r="T12" s="242">
        <v>225.8433105546045</v>
      </c>
      <c r="U12" s="242">
        <v>251.98867155565489</v>
      </c>
      <c r="V12" s="242">
        <v>277.67697376146242</v>
      </c>
      <c r="W12" s="242">
        <v>292.37845151198582</v>
      </c>
      <c r="X12" s="242">
        <v>222.39315215131671</v>
      </c>
      <c r="Y12" s="242">
        <v>289.81185038908723</v>
      </c>
      <c r="DA12" s="84" t="s">
        <v>946</v>
      </c>
    </row>
    <row r="13" spans="1:105" ht="12" customHeight="1" x14ac:dyDescent="0.25">
      <c r="A13" s="172"/>
      <c r="B13" s="172"/>
      <c r="C13" s="172"/>
      <c r="D13" s="172"/>
      <c r="E13" s="172"/>
      <c r="F13" s="172"/>
      <c r="G13" s="172"/>
      <c r="H13" s="172"/>
      <c r="I13" s="172"/>
      <c r="J13" s="172"/>
      <c r="K13" s="172"/>
      <c r="L13" s="172"/>
      <c r="M13" s="172"/>
      <c r="N13" s="172"/>
      <c r="O13" s="172"/>
      <c r="P13" s="172"/>
      <c r="Q13" s="172"/>
      <c r="R13" s="172"/>
      <c r="S13" s="172"/>
      <c r="T13" s="172"/>
      <c r="U13" s="172"/>
      <c r="V13" s="172"/>
      <c r="W13" s="172"/>
      <c r="X13" s="172"/>
      <c r="Y13" s="172"/>
      <c r="DA13" s="176"/>
    </row>
    <row r="14" spans="1:105" ht="12" customHeight="1" x14ac:dyDescent="0.25">
      <c r="A14" s="30" t="s">
        <v>445</v>
      </c>
      <c r="B14" s="203"/>
      <c r="C14" s="203"/>
      <c r="D14" s="203"/>
      <c r="E14" s="203"/>
      <c r="F14" s="203"/>
      <c r="G14" s="203"/>
      <c r="H14" s="203"/>
      <c r="I14" s="203"/>
      <c r="J14" s="203"/>
      <c r="K14" s="203"/>
      <c r="L14" s="203"/>
      <c r="M14" s="203"/>
      <c r="N14" s="203"/>
      <c r="O14" s="203"/>
      <c r="P14" s="203"/>
      <c r="Q14" s="203"/>
      <c r="R14" s="203"/>
      <c r="S14" s="203"/>
      <c r="T14" s="203"/>
      <c r="U14" s="203"/>
      <c r="V14" s="203"/>
      <c r="W14" s="203"/>
      <c r="X14" s="203"/>
      <c r="Y14" s="203"/>
      <c r="DA14" s="112"/>
    </row>
    <row r="15" spans="1:105" ht="12" customHeight="1" x14ac:dyDescent="0.25">
      <c r="A15" s="50" t="s">
        <v>941</v>
      </c>
      <c r="B15" s="241">
        <v>4231.1866294421816</v>
      </c>
      <c r="C15" s="241">
        <v>4231.1866294421816</v>
      </c>
      <c r="D15" s="241">
        <v>4231.1866294421816</v>
      </c>
      <c r="E15" s="241">
        <v>4635.1616627689782</v>
      </c>
      <c r="F15" s="241">
        <v>4635.1616627689782</v>
      </c>
      <c r="G15" s="241">
        <v>4635.1616627689782</v>
      </c>
      <c r="H15" s="241">
        <v>5443.1117294225696</v>
      </c>
      <c r="I15" s="241">
        <v>5847.0867627493653</v>
      </c>
      <c r="J15" s="241">
        <v>6251.061796076161</v>
      </c>
      <c r="K15" s="241">
        <v>5847.0867627493653</v>
      </c>
      <c r="L15" s="241">
        <v>5847.0867627493653</v>
      </c>
      <c r="M15" s="241">
        <v>5847.0867627493653</v>
      </c>
      <c r="N15" s="241">
        <v>5443.1117294225696</v>
      </c>
      <c r="O15" s="241">
        <v>6655.0368294029577</v>
      </c>
      <c r="P15" s="241">
        <v>7059.0118627297534</v>
      </c>
      <c r="Q15" s="241">
        <v>7059.0118627297534</v>
      </c>
      <c r="R15" s="241">
        <v>7059.0118627297534</v>
      </c>
      <c r="S15" s="241">
        <v>7462.9868960565491</v>
      </c>
      <c r="T15" s="241">
        <v>7462.9868960565491</v>
      </c>
      <c r="U15" s="241">
        <v>7059.0118627297534</v>
      </c>
      <c r="V15" s="241">
        <v>7059.0118627297534</v>
      </c>
      <c r="W15" s="241">
        <v>6655.0368294029577</v>
      </c>
      <c r="X15" s="241">
        <v>6655.0368294029577</v>
      </c>
      <c r="Y15" s="241">
        <v>6655.0368294029577</v>
      </c>
      <c r="DA15" s="83" t="s">
        <v>947</v>
      </c>
    </row>
    <row r="16" spans="1:105" ht="12" customHeight="1" x14ac:dyDescent="0.25">
      <c r="A16" s="107" t="s">
        <v>943</v>
      </c>
      <c r="B16" s="282">
        <v>4726.6545591885806</v>
      </c>
      <c r="C16" s="282">
        <v>4726.6545591885806</v>
      </c>
      <c r="D16" s="282">
        <v>4726.6545591885806</v>
      </c>
      <c r="E16" s="282">
        <v>4321.5051984047868</v>
      </c>
      <c r="F16" s="282">
        <v>4321.5051984047868</v>
      </c>
      <c r="G16" s="282">
        <v>4321.5051984047868</v>
      </c>
      <c r="H16" s="282">
        <v>4321.5051984047868</v>
      </c>
      <c r="I16" s="282">
        <v>3916.355837620993</v>
      </c>
      <c r="J16" s="282">
        <v>3916.355837620993</v>
      </c>
      <c r="K16" s="282">
        <v>3511.2064768371988</v>
      </c>
      <c r="L16" s="282">
        <v>3511.2064768371988</v>
      </c>
      <c r="M16" s="282">
        <v>3106.057116053405</v>
      </c>
      <c r="N16" s="282">
        <v>3106.057116053405</v>
      </c>
      <c r="O16" s="282">
        <v>2700.9077552696122</v>
      </c>
      <c r="P16" s="282">
        <v>2700.9077552696122</v>
      </c>
      <c r="Q16" s="282">
        <v>2295.7583944858179</v>
      </c>
      <c r="R16" s="282">
        <v>2295.7583944858179</v>
      </c>
      <c r="S16" s="282">
        <v>2295.7583944858179</v>
      </c>
      <c r="T16" s="282">
        <v>1890.6090337020239</v>
      </c>
      <c r="U16" s="282">
        <v>1890.6090337020239</v>
      </c>
      <c r="V16" s="282">
        <v>1485.4596729182299</v>
      </c>
      <c r="W16" s="282">
        <v>1485.4596729182299</v>
      </c>
      <c r="X16" s="282">
        <v>1080.310312134437</v>
      </c>
      <c r="Y16" s="282">
        <v>1485.4596729182299</v>
      </c>
      <c r="DA16" s="94" t="s">
        <v>948</v>
      </c>
    </row>
    <row r="17" spans="1:105" ht="12" customHeight="1" x14ac:dyDescent="0.25">
      <c r="A17" s="49" t="s">
        <v>945</v>
      </c>
      <c r="B17" s="242">
        <v>160.39036647620279</v>
      </c>
      <c r="C17" s="242">
        <v>176.82112983711971</v>
      </c>
      <c r="D17" s="242">
        <v>176.82112983711971</v>
      </c>
      <c r="E17" s="242">
        <v>176.82112983711971</v>
      </c>
      <c r="F17" s="242">
        <v>176.82112983711971</v>
      </c>
      <c r="G17" s="242">
        <v>193.25189319803661</v>
      </c>
      <c r="H17" s="242">
        <v>193.25189319803661</v>
      </c>
      <c r="I17" s="242">
        <v>176.82112983711971</v>
      </c>
      <c r="J17" s="242">
        <v>176.82112983711971</v>
      </c>
      <c r="K17" s="242">
        <v>176.82112983711971</v>
      </c>
      <c r="L17" s="242">
        <v>209.6826565589534</v>
      </c>
      <c r="M17" s="242">
        <v>209.6826565589534</v>
      </c>
      <c r="N17" s="242">
        <v>193.25189319803661</v>
      </c>
      <c r="O17" s="242">
        <v>226.1134199198703</v>
      </c>
      <c r="P17" s="242">
        <v>226.1134199198703</v>
      </c>
      <c r="Q17" s="242">
        <v>209.6826565589534</v>
      </c>
      <c r="R17" s="242">
        <v>209.6826565589534</v>
      </c>
      <c r="S17" s="242">
        <v>209.6826565589534</v>
      </c>
      <c r="T17" s="242">
        <v>242.54418328078711</v>
      </c>
      <c r="U17" s="242">
        <v>275.40571000262082</v>
      </c>
      <c r="V17" s="242">
        <v>308.26723672445451</v>
      </c>
      <c r="W17" s="242">
        <v>308.26723672445451</v>
      </c>
      <c r="X17" s="242">
        <v>308.26723672445451</v>
      </c>
      <c r="Y17" s="242">
        <v>308.26723672445451</v>
      </c>
      <c r="DA17" s="84" t="s">
        <v>949</v>
      </c>
    </row>
    <row r="18" spans="1:105" ht="12" customHeight="1" x14ac:dyDescent="0.25">
      <c r="A18" s="108" t="s">
        <v>450</v>
      </c>
      <c r="B18" s="245"/>
      <c r="C18" s="210"/>
      <c r="D18" s="210"/>
      <c r="E18" s="210"/>
      <c r="F18" s="210"/>
      <c r="G18" s="210"/>
      <c r="H18" s="210"/>
      <c r="I18" s="210"/>
      <c r="J18" s="210"/>
      <c r="K18" s="210"/>
      <c r="L18" s="210"/>
      <c r="M18" s="210"/>
      <c r="N18" s="210"/>
      <c r="O18" s="210"/>
      <c r="P18" s="210"/>
      <c r="Q18" s="210"/>
      <c r="R18" s="210"/>
      <c r="S18" s="210"/>
      <c r="T18" s="210"/>
      <c r="U18" s="210"/>
      <c r="V18" s="210"/>
      <c r="W18" s="210"/>
      <c r="X18" s="210"/>
      <c r="Y18" s="210"/>
      <c r="DA18" s="109"/>
    </row>
    <row r="19" spans="1:105" ht="12" customHeight="1" x14ac:dyDescent="0.25">
      <c r="A19" s="51" t="s">
        <v>941</v>
      </c>
      <c r="B19" s="246">
        <v>0</v>
      </c>
      <c r="C19" s="241">
        <v>0</v>
      </c>
      <c r="D19" s="241">
        <v>403.97503332679582</v>
      </c>
      <c r="E19" s="241">
        <v>403.97503332679582</v>
      </c>
      <c r="F19" s="241">
        <v>0</v>
      </c>
      <c r="G19" s="241">
        <v>403.97503332679582</v>
      </c>
      <c r="H19" s="241">
        <v>807.95006665359165</v>
      </c>
      <c r="I19" s="241">
        <v>807.95006665359165</v>
      </c>
      <c r="J19" s="241">
        <v>403.97503332679582</v>
      </c>
      <c r="K19" s="241">
        <v>0</v>
      </c>
      <c r="L19" s="241">
        <v>0</v>
      </c>
      <c r="M19" s="241">
        <v>0</v>
      </c>
      <c r="N19" s="241">
        <v>0</v>
      </c>
      <c r="O19" s="241">
        <v>1211.925099980388</v>
      </c>
      <c r="P19" s="241">
        <v>807.95006665359165</v>
      </c>
      <c r="Q19" s="241">
        <v>0</v>
      </c>
      <c r="R19" s="241">
        <v>0</v>
      </c>
      <c r="S19" s="241">
        <v>807.95006665359165</v>
      </c>
      <c r="T19" s="241">
        <v>0</v>
      </c>
      <c r="U19" s="241">
        <v>0</v>
      </c>
      <c r="V19" s="241">
        <v>0</v>
      </c>
      <c r="W19" s="241">
        <v>0</v>
      </c>
      <c r="X19" s="241">
        <v>0</v>
      </c>
      <c r="Y19" s="241">
        <v>0</v>
      </c>
      <c r="DA19" s="83" t="s">
        <v>950</v>
      </c>
    </row>
    <row r="20" spans="1:105" ht="12" customHeight="1" x14ac:dyDescent="0.25">
      <c r="A20" s="99" t="s">
        <v>943</v>
      </c>
      <c r="B20" s="283">
        <v>0</v>
      </c>
      <c r="C20" s="282">
        <v>0</v>
      </c>
      <c r="D20" s="282">
        <v>0</v>
      </c>
      <c r="E20" s="282">
        <v>0</v>
      </c>
      <c r="F20" s="282">
        <v>0</v>
      </c>
      <c r="G20" s="282">
        <v>405.14936078379378</v>
      </c>
      <c r="H20" s="282">
        <v>0</v>
      </c>
      <c r="I20" s="282">
        <v>0</v>
      </c>
      <c r="J20" s="282">
        <v>0</v>
      </c>
      <c r="K20" s="282">
        <v>0</v>
      </c>
      <c r="L20" s="282">
        <v>0</v>
      </c>
      <c r="M20" s="282">
        <v>0</v>
      </c>
      <c r="N20" s="282">
        <v>0</v>
      </c>
      <c r="O20" s="282">
        <v>0</v>
      </c>
      <c r="P20" s="282">
        <v>0</v>
      </c>
      <c r="Q20" s="282">
        <v>0</v>
      </c>
      <c r="R20" s="282">
        <v>0</v>
      </c>
      <c r="S20" s="282">
        <v>0</v>
      </c>
      <c r="T20" s="282">
        <v>0</v>
      </c>
      <c r="U20" s="282">
        <v>0</v>
      </c>
      <c r="V20" s="282">
        <v>0</v>
      </c>
      <c r="W20" s="282">
        <v>0</v>
      </c>
      <c r="X20" s="282">
        <v>0</v>
      </c>
      <c r="Y20" s="282">
        <v>405.14936078379378</v>
      </c>
      <c r="DA20" s="94" t="s">
        <v>951</v>
      </c>
    </row>
    <row r="21" spans="1:105" ht="12" customHeight="1" x14ac:dyDescent="0.25">
      <c r="A21" s="52" t="s">
        <v>945</v>
      </c>
      <c r="B21" s="247">
        <v>0</v>
      </c>
      <c r="C21" s="242">
        <v>16.43076336091686</v>
      </c>
      <c r="D21" s="242">
        <v>16.43076336091686</v>
      </c>
      <c r="E21" s="242">
        <v>0</v>
      </c>
      <c r="F21" s="242">
        <v>0</v>
      </c>
      <c r="G21" s="242">
        <v>32.861526721833712</v>
      </c>
      <c r="H21" s="242">
        <v>0</v>
      </c>
      <c r="I21" s="242">
        <v>0</v>
      </c>
      <c r="J21" s="242">
        <v>0</v>
      </c>
      <c r="K21" s="242">
        <v>0</v>
      </c>
      <c r="L21" s="242">
        <v>49.292290082750569</v>
      </c>
      <c r="M21" s="242">
        <v>0</v>
      </c>
      <c r="N21" s="242">
        <v>0</v>
      </c>
      <c r="O21" s="242">
        <v>32.861526721833712</v>
      </c>
      <c r="P21" s="242">
        <v>0</v>
      </c>
      <c r="Q21" s="242">
        <v>0</v>
      </c>
      <c r="R21" s="242">
        <v>0</v>
      </c>
      <c r="S21" s="242">
        <v>16.43076336091686</v>
      </c>
      <c r="T21" s="242">
        <v>32.861526721833712</v>
      </c>
      <c r="U21" s="242">
        <v>32.861526721833712</v>
      </c>
      <c r="V21" s="242">
        <v>49.292290082750569</v>
      </c>
      <c r="W21" s="242">
        <v>0</v>
      </c>
      <c r="X21" s="242">
        <v>0</v>
      </c>
      <c r="Y21" s="242">
        <v>16.43076336091686</v>
      </c>
      <c r="DA21" s="84" t="s">
        <v>952</v>
      </c>
    </row>
    <row r="22" spans="1:105" ht="12" customHeight="1" x14ac:dyDescent="0.25">
      <c r="A22" s="108" t="s">
        <v>455</v>
      </c>
      <c r="B22" s="245"/>
      <c r="C22" s="210"/>
      <c r="D22" s="210"/>
      <c r="E22" s="210"/>
      <c r="F22" s="210"/>
      <c r="G22" s="210"/>
      <c r="H22" s="210"/>
      <c r="I22" s="210"/>
      <c r="J22" s="210"/>
      <c r="K22" s="210"/>
      <c r="L22" s="210"/>
      <c r="M22" s="210"/>
      <c r="N22" s="210"/>
      <c r="O22" s="210"/>
      <c r="P22" s="210"/>
      <c r="Q22" s="210"/>
      <c r="R22" s="210"/>
      <c r="S22" s="210"/>
      <c r="T22" s="210"/>
      <c r="U22" s="210"/>
      <c r="V22" s="210"/>
      <c r="W22" s="210"/>
      <c r="X22" s="210"/>
      <c r="Y22" s="210"/>
      <c r="DA22" s="109"/>
    </row>
    <row r="23" spans="1:105" ht="12" customHeight="1" x14ac:dyDescent="0.25">
      <c r="A23" s="51" t="s">
        <v>941</v>
      </c>
      <c r="B23" s="246"/>
      <c r="C23" s="241">
        <f t="shared" ref="C23:Y23" si="2">B15+C19-C15</f>
        <v>0</v>
      </c>
      <c r="D23" s="241">
        <f t="shared" si="2"/>
        <v>403.97503332679571</v>
      </c>
      <c r="E23" s="241">
        <f t="shared" si="2"/>
        <v>0</v>
      </c>
      <c r="F23" s="241">
        <f t="shared" si="2"/>
        <v>0</v>
      </c>
      <c r="G23" s="241">
        <f t="shared" si="2"/>
        <v>403.97503332679571</v>
      </c>
      <c r="H23" s="241">
        <f t="shared" si="2"/>
        <v>0</v>
      </c>
      <c r="I23" s="241">
        <f t="shared" si="2"/>
        <v>403.97503332679571</v>
      </c>
      <c r="J23" s="241">
        <f t="shared" si="2"/>
        <v>0</v>
      </c>
      <c r="K23" s="241">
        <f t="shared" si="2"/>
        <v>403.97503332679571</v>
      </c>
      <c r="L23" s="241">
        <f t="shared" si="2"/>
        <v>0</v>
      </c>
      <c r="M23" s="241">
        <f t="shared" si="2"/>
        <v>0</v>
      </c>
      <c r="N23" s="241">
        <f t="shared" si="2"/>
        <v>403.97503332679571</v>
      </c>
      <c r="O23" s="241">
        <f t="shared" si="2"/>
        <v>0</v>
      </c>
      <c r="P23" s="241">
        <f t="shared" si="2"/>
        <v>403.97503332679571</v>
      </c>
      <c r="Q23" s="241">
        <f t="shared" si="2"/>
        <v>0</v>
      </c>
      <c r="R23" s="241">
        <f t="shared" si="2"/>
        <v>0</v>
      </c>
      <c r="S23" s="241">
        <f t="shared" si="2"/>
        <v>403.97503332679571</v>
      </c>
      <c r="T23" s="241">
        <f t="shared" si="2"/>
        <v>0</v>
      </c>
      <c r="U23" s="241">
        <f t="shared" si="2"/>
        <v>403.97503332679571</v>
      </c>
      <c r="V23" s="241">
        <f t="shared" si="2"/>
        <v>0</v>
      </c>
      <c r="W23" s="241">
        <f t="shared" si="2"/>
        <v>403.97503332679571</v>
      </c>
      <c r="X23" s="241">
        <f t="shared" si="2"/>
        <v>0</v>
      </c>
      <c r="Y23" s="241">
        <f t="shared" si="2"/>
        <v>0</v>
      </c>
      <c r="DA23" s="83"/>
    </row>
    <row r="24" spans="1:105" ht="12" customHeight="1" x14ac:dyDescent="0.25">
      <c r="A24" s="99" t="s">
        <v>943</v>
      </c>
      <c r="B24" s="283"/>
      <c r="C24" s="282">
        <f t="shared" ref="C24:Y24" si="3">B16+C20-C16</f>
        <v>0</v>
      </c>
      <c r="D24" s="282">
        <f t="shared" si="3"/>
        <v>0</v>
      </c>
      <c r="E24" s="282">
        <f t="shared" si="3"/>
        <v>405.14936078379378</v>
      </c>
      <c r="F24" s="282">
        <f t="shared" si="3"/>
        <v>0</v>
      </c>
      <c r="G24" s="282">
        <f t="shared" si="3"/>
        <v>405.14936078379378</v>
      </c>
      <c r="H24" s="282">
        <f t="shared" si="3"/>
        <v>0</v>
      </c>
      <c r="I24" s="282">
        <f t="shared" si="3"/>
        <v>405.14936078379378</v>
      </c>
      <c r="J24" s="282">
        <f t="shared" si="3"/>
        <v>0</v>
      </c>
      <c r="K24" s="282">
        <f t="shared" si="3"/>
        <v>405.14936078379424</v>
      </c>
      <c r="L24" s="282">
        <f t="shared" si="3"/>
        <v>0</v>
      </c>
      <c r="M24" s="282">
        <f t="shared" si="3"/>
        <v>405.14936078379378</v>
      </c>
      <c r="N24" s="282">
        <f t="shared" si="3"/>
        <v>0</v>
      </c>
      <c r="O24" s="282">
        <f t="shared" si="3"/>
        <v>405.14936078379287</v>
      </c>
      <c r="P24" s="282">
        <f t="shared" si="3"/>
        <v>0</v>
      </c>
      <c r="Q24" s="282">
        <f t="shared" si="3"/>
        <v>405.14936078379424</v>
      </c>
      <c r="R24" s="282">
        <f t="shared" si="3"/>
        <v>0</v>
      </c>
      <c r="S24" s="282">
        <f t="shared" si="3"/>
        <v>0</v>
      </c>
      <c r="T24" s="282">
        <f t="shared" si="3"/>
        <v>405.14936078379401</v>
      </c>
      <c r="U24" s="282">
        <f t="shared" si="3"/>
        <v>0</v>
      </c>
      <c r="V24" s="282">
        <f t="shared" si="3"/>
        <v>405.14936078379401</v>
      </c>
      <c r="W24" s="282">
        <f t="shared" si="3"/>
        <v>0</v>
      </c>
      <c r="X24" s="282">
        <f t="shared" si="3"/>
        <v>405.14936078379287</v>
      </c>
      <c r="Y24" s="282">
        <f t="shared" si="3"/>
        <v>0</v>
      </c>
      <c r="DA24" s="94"/>
    </row>
    <row r="25" spans="1:105" ht="12" customHeight="1" x14ac:dyDescent="0.25">
      <c r="A25" s="52" t="s">
        <v>945</v>
      </c>
      <c r="B25" s="247"/>
      <c r="C25" s="242">
        <f t="shared" ref="C25:Y25" si="4">B17+C21-C17</f>
        <v>0</v>
      </c>
      <c r="D25" s="242">
        <f t="shared" si="4"/>
        <v>16.43076336091687</v>
      </c>
      <c r="E25" s="242">
        <f t="shared" si="4"/>
        <v>0</v>
      </c>
      <c r="F25" s="242">
        <f t="shared" si="4"/>
        <v>0</v>
      </c>
      <c r="G25" s="242">
        <f t="shared" si="4"/>
        <v>16.430763360916814</v>
      </c>
      <c r="H25" s="242">
        <f t="shared" si="4"/>
        <v>0</v>
      </c>
      <c r="I25" s="242">
        <f t="shared" si="4"/>
        <v>16.430763360916899</v>
      </c>
      <c r="J25" s="242">
        <f t="shared" si="4"/>
        <v>0</v>
      </c>
      <c r="K25" s="242">
        <f t="shared" si="4"/>
        <v>0</v>
      </c>
      <c r="L25" s="242">
        <f t="shared" si="4"/>
        <v>16.430763360916899</v>
      </c>
      <c r="M25" s="242">
        <f t="shared" si="4"/>
        <v>0</v>
      </c>
      <c r="N25" s="242">
        <f t="shared" si="4"/>
        <v>16.430763360916785</v>
      </c>
      <c r="O25" s="242">
        <f t="shared" si="4"/>
        <v>0</v>
      </c>
      <c r="P25" s="242">
        <f t="shared" si="4"/>
        <v>0</v>
      </c>
      <c r="Q25" s="242">
        <f t="shared" si="4"/>
        <v>16.430763360916899</v>
      </c>
      <c r="R25" s="242">
        <f t="shared" si="4"/>
        <v>0</v>
      </c>
      <c r="S25" s="242">
        <f t="shared" si="4"/>
        <v>16.43076336091687</v>
      </c>
      <c r="T25" s="242">
        <f t="shared" si="4"/>
        <v>0</v>
      </c>
      <c r="U25" s="242">
        <f t="shared" si="4"/>
        <v>0</v>
      </c>
      <c r="V25" s="242">
        <f t="shared" si="4"/>
        <v>16.430763360916899</v>
      </c>
      <c r="W25" s="242">
        <f t="shared" si="4"/>
        <v>0</v>
      </c>
      <c r="X25" s="242">
        <f t="shared" si="4"/>
        <v>0</v>
      </c>
      <c r="Y25" s="242">
        <f t="shared" si="4"/>
        <v>16.430763360916842</v>
      </c>
      <c r="DA25" s="84"/>
    </row>
    <row r="26" spans="1:105" ht="12" customHeight="1" x14ac:dyDescent="0.25">
      <c r="A26" s="30" t="s">
        <v>456</v>
      </c>
      <c r="B26" s="203"/>
      <c r="C26" s="203"/>
      <c r="D26" s="203"/>
      <c r="E26" s="203"/>
      <c r="F26" s="203"/>
      <c r="G26" s="203"/>
      <c r="H26" s="203"/>
      <c r="I26" s="203"/>
      <c r="J26" s="203"/>
      <c r="K26" s="203"/>
      <c r="L26" s="203"/>
      <c r="M26" s="203"/>
      <c r="N26" s="203"/>
      <c r="O26" s="203"/>
      <c r="P26" s="203"/>
      <c r="Q26" s="203"/>
      <c r="R26" s="203"/>
      <c r="S26" s="203"/>
      <c r="T26" s="203"/>
      <c r="U26" s="203"/>
      <c r="V26" s="203"/>
      <c r="W26" s="203"/>
      <c r="X26" s="203"/>
      <c r="Y26" s="203"/>
      <c r="DA26" s="112"/>
    </row>
    <row r="27" spans="1:105" ht="12" customHeight="1" x14ac:dyDescent="0.25">
      <c r="A27" s="50" t="s">
        <v>941</v>
      </c>
      <c r="B27" s="241">
        <f t="shared" ref="B27:Y27" si="5">B15-B10</f>
        <v>523.1186629442177</v>
      </c>
      <c r="C27" s="241">
        <f t="shared" si="5"/>
        <v>558.00761678572781</v>
      </c>
      <c r="D27" s="241">
        <f t="shared" si="5"/>
        <v>345.18607340388462</v>
      </c>
      <c r="E27" s="241">
        <f t="shared" si="5"/>
        <v>422.21382816274308</v>
      </c>
      <c r="F27" s="241">
        <f t="shared" si="5"/>
        <v>494.11373765847929</v>
      </c>
      <c r="G27" s="241">
        <f t="shared" si="5"/>
        <v>256.68171556649213</v>
      </c>
      <c r="H27" s="241">
        <f t="shared" si="5"/>
        <v>560.78571069473401</v>
      </c>
      <c r="I27" s="241">
        <f t="shared" si="5"/>
        <v>358.48026133248095</v>
      </c>
      <c r="J27" s="241">
        <f t="shared" si="5"/>
        <v>338.87166731468642</v>
      </c>
      <c r="K27" s="241">
        <f t="shared" si="5"/>
        <v>1220.5578157852124</v>
      </c>
      <c r="L27" s="241">
        <f t="shared" si="5"/>
        <v>805.5671650696213</v>
      </c>
      <c r="M27" s="241">
        <f t="shared" si="5"/>
        <v>892.53948467069404</v>
      </c>
      <c r="N27" s="241">
        <f t="shared" si="5"/>
        <v>308.19717844581737</v>
      </c>
      <c r="O27" s="241">
        <f t="shared" si="5"/>
        <v>704.74023674038199</v>
      </c>
      <c r="P27" s="241">
        <f t="shared" si="5"/>
        <v>624.1314728635698</v>
      </c>
      <c r="Q27" s="241">
        <f t="shared" si="5"/>
        <v>784.91838672765061</v>
      </c>
      <c r="R27" s="241">
        <f t="shared" si="5"/>
        <v>657.82707447277971</v>
      </c>
      <c r="S27" s="241">
        <f t="shared" si="5"/>
        <v>670.69504220967792</v>
      </c>
      <c r="T27" s="241">
        <f t="shared" si="5"/>
        <v>964.73985587715106</v>
      </c>
      <c r="U27" s="241">
        <f t="shared" si="5"/>
        <v>1082.7246230730671</v>
      </c>
      <c r="V27" s="241">
        <f t="shared" si="5"/>
        <v>1290.256683719751</v>
      </c>
      <c r="W27" s="241">
        <f t="shared" si="5"/>
        <v>422.07093865946445</v>
      </c>
      <c r="X27" s="241">
        <f t="shared" si="5"/>
        <v>668.47499429580512</v>
      </c>
      <c r="Y27" s="241">
        <f t="shared" si="5"/>
        <v>1802.5095001355121</v>
      </c>
      <c r="DA27" s="83"/>
    </row>
    <row r="28" spans="1:105" ht="12" customHeight="1" x14ac:dyDescent="0.25">
      <c r="A28" s="107" t="s">
        <v>943</v>
      </c>
      <c r="B28" s="282">
        <f t="shared" ref="B28:Y28" si="6">B16-B11</f>
        <v>472.66545591885824</v>
      </c>
      <c r="C28" s="282">
        <f t="shared" si="6"/>
        <v>561.2833332794753</v>
      </c>
      <c r="D28" s="282">
        <f t="shared" si="6"/>
        <v>876.07987924634563</v>
      </c>
      <c r="E28" s="282">
        <f t="shared" si="6"/>
        <v>828.98143300664287</v>
      </c>
      <c r="F28" s="282">
        <f t="shared" si="6"/>
        <v>816.38497755597064</v>
      </c>
      <c r="G28" s="282">
        <f t="shared" si="6"/>
        <v>587.58530066691583</v>
      </c>
      <c r="H28" s="282">
        <f t="shared" si="6"/>
        <v>2001.3544968685269</v>
      </c>
      <c r="I28" s="282">
        <f t="shared" si="6"/>
        <v>2436.4458317743192</v>
      </c>
      <c r="J28" s="282">
        <f t="shared" si="6"/>
        <v>2967.0735421003628</v>
      </c>
      <c r="K28" s="282">
        <f t="shared" si="6"/>
        <v>2042.9576116230157</v>
      </c>
      <c r="L28" s="282">
        <f t="shared" si="6"/>
        <v>2008.0853837952639</v>
      </c>
      <c r="M28" s="282">
        <f t="shared" si="6"/>
        <v>1660.718290710721</v>
      </c>
      <c r="N28" s="282">
        <f t="shared" si="6"/>
        <v>1858.9559535734679</v>
      </c>
      <c r="O28" s="282">
        <f t="shared" si="6"/>
        <v>1388.1204305084091</v>
      </c>
      <c r="P28" s="282">
        <f t="shared" si="6"/>
        <v>977.5485466177231</v>
      </c>
      <c r="Q28" s="282">
        <f t="shared" si="6"/>
        <v>1001.7212709921059</v>
      </c>
      <c r="R28" s="282">
        <f t="shared" si="6"/>
        <v>1688.3937574225492</v>
      </c>
      <c r="S28" s="282">
        <f t="shared" si="6"/>
        <v>1556.0516681176161</v>
      </c>
      <c r="T28" s="282">
        <f t="shared" si="6"/>
        <v>300.83009292765587</v>
      </c>
      <c r="U28" s="282">
        <f t="shared" si="6"/>
        <v>568.70618113466298</v>
      </c>
      <c r="V28" s="282">
        <f t="shared" si="6"/>
        <v>920.35415948055766</v>
      </c>
      <c r="W28" s="282">
        <f t="shared" si="6"/>
        <v>860.37363364565363</v>
      </c>
      <c r="X28" s="282">
        <f t="shared" si="6"/>
        <v>68.65604499773201</v>
      </c>
      <c r="Y28" s="282">
        <f t="shared" si="6"/>
        <v>154.10654040531585</v>
      </c>
      <c r="DA28" s="94"/>
    </row>
    <row r="29" spans="1:105" ht="12" customHeight="1" x14ac:dyDescent="0.25">
      <c r="A29" s="49" t="s">
        <v>945</v>
      </c>
      <c r="B29" s="242">
        <f t="shared" ref="B29:Y29" si="7">B17-B12</f>
        <v>16.039036647620293</v>
      </c>
      <c r="C29" s="242">
        <f t="shared" si="7"/>
        <v>19.294929280095516</v>
      </c>
      <c r="D29" s="242">
        <f t="shared" si="7"/>
        <v>21.914564916001325</v>
      </c>
      <c r="E29" s="242">
        <f t="shared" si="7"/>
        <v>9.0359757298787997</v>
      </c>
      <c r="F29" s="242">
        <f t="shared" si="7"/>
        <v>33.95673312564702</v>
      </c>
      <c r="G29" s="242">
        <f t="shared" si="7"/>
        <v>13.493650393766217</v>
      </c>
      <c r="H29" s="242">
        <f t="shared" si="7"/>
        <v>67.740027151626606</v>
      </c>
      <c r="I29" s="242">
        <f t="shared" si="7"/>
        <v>52.152523809143617</v>
      </c>
      <c r="J29" s="242">
        <f t="shared" si="7"/>
        <v>71.530608109452913</v>
      </c>
      <c r="K29" s="242">
        <f t="shared" si="7"/>
        <v>25.353165936903622</v>
      </c>
      <c r="L29" s="242">
        <f t="shared" si="7"/>
        <v>21.658971866489509</v>
      </c>
      <c r="M29" s="242">
        <f t="shared" si="7"/>
        <v>66.385170419816006</v>
      </c>
      <c r="N29" s="242">
        <f t="shared" si="7"/>
        <v>28.449926810289298</v>
      </c>
      <c r="O29" s="242">
        <f t="shared" si="7"/>
        <v>22.636189614362792</v>
      </c>
      <c r="P29" s="242">
        <f t="shared" si="7"/>
        <v>30.353428698289605</v>
      </c>
      <c r="Q29" s="242">
        <f t="shared" si="7"/>
        <v>54.878915655930285</v>
      </c>
      <c r="R29" s="242">
        <f t="shared" si="7"/>
        <v>12.771522902186604</v>
      </c>
      <c r="S29" s="242">
        <f t="shared" si="7"/>
        <v>20.724161988676485</v>
      </c>
      <c r="T29" s="242">
        <f t="shared" si="7"/>
        <v>16.70087272618261</v>
      </c>
      <c r="U29" s="242">
        <f t="shared" si="7"/>
        <v>23.417038446965933</v>
      </c>
      <c r="V29" s="242">
        <f t="shared" si="7"/>
        <v>30.590262962992085</v>
      </c>
      <c r="W29" s="242">
        <f t="shared" si="7"/>
        <v>15.88878521246869</v>
      </c>
      <c r="X29" s="242">
        <f t="shared" si="7"/>
        <v>85.874084573137793</v>
      </c>
      <c r="Y29" s="242">
        <f t="shared" si="7"/>
        <v>18.45538633536728</v>
      </c>
      <c r="DA29" s="84"/>
    </row>
    <row r="30" spans="1:105" ht="12" customHeight="1" x14ac:dyDescent="0.25">
      <c r="A30" s="172"/>
      <c r="B30" s="172"/>
      <c r="C30" s="172"/>
      <c r="D30" s="172"/>
      <c r="E30" s="172"/>
      <c r="F30" s="172"/>
      <c r="G30" s="172"/>
      <c r="H30" s="172"/>
      <c r="I30" s="172"/>
      <c r="J30" s="172"/>
      <c r="K30" s="172"/>
      <c r="L30" s="172"/>
      <c r="M30" s="172"/>
      <c r="N30" s="172"/>
      <c r="O30" s="172"/>
      <c r="P30" s="172"/>
      <c r="Q30" s="172"/>
      <c r="R30" s="172"/>
      <c r="S30" s="172"/>
      <c r="T30" s="172"/>
      <c r="U30" s="172"/>
      <c r="V30" s="172"/>
      <c r="W30" s="172"/>
      <c r="X30" s="172"/>
      <c r="Y30" s="172"/>
      <c r="DA30" s="176"/>
    </row>
    <row r="31" spans="1:105" ht="12" customHeight="1" x14ac:dyDescent="0.25">
      <c r="A31" s="30" t="s">
        <v>69</v>
      </c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DA31" s="112"/>
    </row>
    <row r="32" spans="1:105" ht="12" customHeight="1" x14ac:dyDescent="0.25">
      <c r="A32" s="31" t="s">
        <v>70</v>
      </c>
      <c r="B32" s="210">
        <v>3149.7522785898541</v>
      </c>
      <c r="C32" s="210">
        <v>3136.771969045571</v>
      </c>
      <c r="D32" s="210">
        <v>3142.767067927773</v>
      </c>
      <c r="E32" s="210">
        <v>3197.43276010318</v>
      </c>
      <c r="F32" s="210">
        <v>2825.3677558039549</v>
      </c>
      <c r="G32" s="210">
        <v>2993.7925193465189</v>
      </c>
      <c r="H32" s="210">
        <v>3036.324591573516</v>
      </c>
      <c r="I32" s="210">
        <v>3005.140068787618</v>
      </c>
      <c r="J32" s="210">
        <v>2826.81762682717</v>
      </c>
      <c r="K32" s="210">
        <v>3666.7868443680131</v>
      </c>
      <c r="L32" s="210">
        <v>4155.3868312985614</v>
      </c>
      <c r="M32" s="210">
        <v>3908.150881373248</v>
      </c>
      <c r="N32" s="210">
        <v>4005.243810932102</v>
      </c>
      <c r="O32" s="210">
        <v>4158.3899316604102</v>
      </c>
      <c r="P32" s="210">
        <v>4274.1033605463526</v>
      </c>
      <c r="Q32" s="210">
        <v>4275.6046119249386</v>
      </c>
      <c r="R32" s="210">
        <v>4288.8594736947789</v>
      </c>
      <c r="S32" s="210">
        <v>4140.3380550975617</v>
      </c>
      <c r="T32" s="210">
        <v>4173.3783180382379</v>
      </c>
      <c r="U32" s="210">
        <v>3970.9874031394538</v>
      </c>
      <c r="V32" s="210">
        <v>4048.1790607359731</v>
      </c>
      <c r="W32" s="210">
        <v>4227.6036118753327</v>
      </c>
      <c r="X32" s="210">
        <v>3676.0182795725618</v>
      </c>
      <c r="Y32" s="210">
        <v>3414.4226335566818</v>
      </c>
      <c r="DA32" s="109" t="s">
        <v>953</v>
      </c>
    </row>
    <row r="33" spans="1:105" ht="12" customHeight="1" x14ac:dyDescent="0.25">
      <c r="A33" s="24" t="s">
        <v>28</v>
      </c>
      <c r="B33" s="213">
        <v>1.4</v>
      </c>
      <c r="C33" s="213">
        <v>1.418572656921754</v>
      </c>
      <c r="D33" s="213">
        <v>0</v>
      </c>
      <c r="E33" s="213">
        <v>0</v>
      </c>
      <c r="F33" s="213">
        <v>6.7201203783318997</v>
      </c>
      <c r="G33" s="213">
        <v>3.5746345657781591</v>
      </c>
      <c r="H33" s="213">
        <v>2.8800515907136708</v>
      </c>
      <c r="I33" s="213">
        <v>0</v>
      </c>
      <c r="J33" s="213">
        <v>0</v>
      </c>
      <c r="K33" s="213">
        <v>1.920034393809114</v>
      </c>
      <c r="L33" s="213">
        <v>0</v>
      </c>
      <c r="M33" s="213">
        <v>0</v>
      </c>
      <c r="N33" s="213">
        <v>0.7</v>
      </c>
      <c r="O33" s="213">
        <v>8.976010318142734</v>
      </c>
      <c r="P33" s="213">
        <v>8.8691315563198607</v>
      </c>
      <c r="Q33" s="213">
        <v>8.8691315563198607</v>
      </c>
      <c r="R33" s="213">
        <v>8.8691315563198607</v>
      </c>
      <c r="S33" s="213">
        <v>8.9196904557179693</v>
      </c>
      <c r="T33" s="213">
        <v>8.3141874462596732</v>
      </c>
      <c r="U33" s="213">
        <v>12.83938091143594</v>
      </c>
      <c r="V33" s="213">
        <v>9.6121238177128117</v>
      </c>
      <c r="W33" s="213">
        <v>9.3376612209802232</v>
      </c>
      <c r="X33" s="213">
        <v>9.0730868443680119</v>
      </c>
      <c r="Y33" s="213">
        <v>9.0721410146173689</v>
      </c>
      <c r="DA33" s="85" t="s">
        <v>954</v>
      </c>
    </row>
    <row r="34" spans="1:105" ht="12" customHeight="1" x14ac:dyDescent="0.25">
      <c r="A34" s="14" t="s">
        <v>29</v>
      </c>
      <c r="B34" s="204">
        <f t="shared" ref="B34:Y34" si="8">B35+B36+B37+B38+B39</f>
        <v>244.68331900257957</v>
      </c>
      <c r="C34" s="204">
        <f t="shared" si="8"/>
        <v>192.14187446259672</v>
      </c>
      <c r="D34" s="204">
        <f t="shared" si="8"/>
        <v>158.16852966466035</v>
      </c>
      <c r="E34" s="204">
        <f t="shared" si="8"/>
        <v>121.90214961306962</v>
      </c>
      <c r="F34" s="204">
        <f t="shared" si="8"/>
        <v>126.15838349097166</v>
      </c>
      <c r="G34" s="204">
        <f t="shared" si="8"/>
        <v>161.17317282889081</v>
      </c>
      <c r="H34" s="204">
        <f t="shared" si="8"/>
        <v>133.0944110060189</v>
      </c>
      <c r="I34" s="204">
        <f t="shared" si="8"/>
        <v>112.71134995700774</v>
      </c>
      <c r="J34" s="204">
        <f t="shared" si="8"/>
        <v>81.704471195184865</v>
      </c>
      <c r="K34" s="204">
        <f t="shared" si="8"/>
        <v>1111.0012897678416</v>
      </c>
      <c r="L34" s="204">
        <f t="shared" si="8"/>
        <v>1224.3909716251069</v>
      </c>
      <c r="M34" s="204">
        <f t="shared" si="8"/>
        <v>1130.667841788478</v>
      </c>
      <c r="N34" s="204">
        <f t="shared" si="8"/>
        <v>1204.7243336199483</v>
      </c>
      <c r="O34" s="204">
        <f t="shared" si="8"/>
        <v>1358.4742046431641</v>
      </c>
      <c r="P34" s="204">
        <f t="shared" si="8"/>
        <v>1459.6971625107481</v>
      </c>
      <c r="Q34" s="204">
        <f t="shared" si="8"/>
        <v>1440.3792777300089</v>
      </c>
      <c r="R34" s="204">
        <f t="shared" si="8"/>
        <v>1460.3229578675841</v>
      </c>
      <c r="S34" s="204">
        <f t="shared" si="8"/>
        <v>1176.0327601031813</v>
      </c>
      <c r="T34" s="204">
        <f t="shared" si="8"/>
        <v>1246.5276010318144</v>
      </c>
      <c r="U34" s="204">
        <f t="shared" si="8"/>
        <v>1057.382287188306</v>
      </c>
      <c r="V34" s="204">
        <f t="shared" si="8"/>
        <v>1123.7033533963886</v>
      </c>
      <c r="W34" s="204">
        <f t="shared" si="8"/>
        <v>1212.449355116079</v>
      </c>
      <c r="X34" s="204">
        <f t="shared" si="8"/>
        <v>1079.8150472914874</v>
      </c>
      <c r="Y34" s="204">
        <f t="shared" si="8"/>
        <v>970.9355975924334</v>
      </c>
      <c r="DA34" s="71"/>
    </row>
    <row r="35" spans="1:105" ht="12" customHeight="1" x14ac:dyDescent="0.25">
      <c r="A35" s="18" t="s">
        <v>30</v>
      </c>
      <c r="B35" s="204">
        <v>0</v>
      </c>
      <c r="C35" s="204">
        <v>0</v>
      </c>
      <c r="D35" s="204">
        <v>0</v>
      </c>
      <c r="E35" s="204">
        <v>0</v>
      </c>
      <c r="F35" s="204">
        <v>0</v>
      </c>
      <c r="G35" s="204">
        <v>0</v>
      </c>
      <c r="H35" s="204">
        <v>0</v>
      </c>
      <c r="I35" s="204">
        <v>0</v>
      </c>
      <c r="J35" s="204">
        <v>0</v>
      </c>
      <c r="K35" s="204">
        <v>0</v>
      </c>
      <c r="L35" s="204">
        <v>0</v>
      </c>
      <c r="M35" s="204">
        <v>0</v>
      </c>
      <c r="N35" s="204">
        <v>0</v>
      </c>
      <c r="O35" s="204">
        <v>0</v>
      </c>
      <c r="P35" s="204">
        <v>0</v>
      </c>
      <c r="Q35" s="204">
        <v>0</v>
      </c>
      <c r="R35" s="204">
        <v>0</v>
      </c>
      <c r="S35" s="204">
        <v>0</v>
      </c>
      <c r="T35" s="204">
        <v>0</v>
      </c>
      <c r="U35" s="204">
        <v>0</v>
      </c>
      <c r="V35" s="204">
        <v>0</v>
      </c>
      <c r="W35" s="204">
        <v>0</v>
      </c>
      <c r="X35" s="204">
        <v>0</v>
      </c>
      <c r="Y35" s="204">
        <v>0</v>
      </c>
      <c r="DA35" s="71" t="s">
        <v>955</v>
      </c>
    </row>
    <row r="36" spans="1:105" ht="12" customHeight="1" x14ac:dyDescent="0.25">
      <c r="A36" s="18" t="s">
        <v>31</v>
      </c>
      <c r="B36" s="204">
        <v>95.58615649183146</v>
      </c>
      <c r="C36" s="204">
        <v>0</v>
      </c>
      <c r="D36" s="204">
        <v>24.171195184866718</v>
      </c>
      <c r="E36" s="204">
        <v>0</v>
      </c>
      <c r="F36" s="204">
        <v>0</v>
      </c>
      <c r="G36" s="204">
        <v>0</v>
      </c>
      <c r="H36" s="204">
        <v>0</v>
      </c>
      <c r="I36" s="204">
        <v>0</v>
      </c>
      <c r="J36" s="204">
        <v>0</v>
      </c>
      <c r="K36" s="204">
        <v>125.25081685296649</v>
      </c>
      <c r="L36" s="204">
        <v>113.16517626827169</v>
      </c>
      <c r="M36" s="204">
        <v>141.73112639724849</v>
      </c>
      <c r="N36" s="204">
        <v>146.12588134135851</v>
      </c>
      <c r="O36" s="204">
        <v>157.11281169389511</v>
      </c>
      <c r="P36" s="204">
        <v>186.7774720550301</v>
      </c>
      <c r="Q36" s="204">
        <v>185.67876182287191</v>
      </c>
      <c r="R36" s="204">
        <v>154.91547721410149</v>
      </c>
      <c r="S36" s="204">
        <v>159.09045571797071</v>
      </c>
      <c r="T36" s="204">
        <v>239.73439380911429</v>
      </c>
      <c r="U36" s="204">
        <v>252.2595012897678</v>
      </c>
      <c r="V36" s="204">
        <v>237.35864144454001</v>
      </c>
      <c r="W36" s="204">
        <v>231.822871883061</v>
      </c>
      <c r="X36" s="204">
        <v>238.48830610490111</v>
      </c>
      <c r="Y36" s="204">
        <v>278.02932072226997</v>
      </c>
      <c r="DA36" s="71" t="s">
        <v>956</v>
      </c>
    </row>
    <row r="37" spans="1:105" ht="12" customHeight="1" x14ac:dyDescent="0.25">
      <c r="A37" s="18" t="s">
        <v>71</v>
      </c>
      <c r="B37" s="204">
        <v>14.24479793637145</v>
      </c>
      <c r="C37" s="204">
        <v>16.27970765262253</v>
      </c>
      <c r="D37" s="204">
        <v>12.209802235597589</v>
      </c>
      <c r="E37" s="204">
        <v>8.139896818572657</v>
      </c>
      <c r="F37" s="204">
        <v>15.262252794496989</v>
      </c>
      <c r="G37" s="204">
        <v>25.437059329320721</v>
      </c>
      <c r="H37" s="204">
        <v>19.332158211521929</v>
      </c>
      <c r="I37" s="204">
        <v>15.262252794496989</v>
      </c>
      <c r="J37" s="204">
        <v>8.139896818572657</v>
      </c>
      <c r="K37" s="204">
        <v>9.1573516766981928</v>
      </c>
      <c r="L37" s="204">
        <v>8.139896818572657</v>
      </c>
      <c r="M37" s="204">
        <v>8.139896818572657</v>
      </c>
      <c r="N37" s="204">
        <v>19.332158211521929</v>
      </c>
      <c r="O37" s="204">
        <v>21.36715391229578</v>
      </c>
      <c r="P37" s="204">
        <v>21.36715391229578</v>
      </c>
      <c r="Q37" s="204">
        <v>23.402149613069639</v>
      </c>
      <c r="R37" s="204">
        <v>18.314703353396389</v>
      </c>
      <c r="S37" s="204">
        <v>18.212983662940669</v>
      </c>
      <c r="T37" s="204">
        <v>18.009458297506448</v>
      </c>
      <c r="U37" s="204">
        <v>31.338521066208081</v>
      </c>
      <c r="V37" s="204">
        <v>29.373258813413582</v>
      </c>
      <c r="W37" s="204">
        <v>30.092175408426481</v>
      </c>
      <c r="X37" s="204">
        <v>31.016509028374891</v>
      </c>
      <c r="Y37" s="204">
        <v>28.654342218400689</v>
      </c>
      <c r="DA37" s="71" t="s">
        <v>957</v>
      </c>
    </row>
    <row r="38" spans="1:105" ht="12" customHeight="1" x14ac:dyDescent="0.25">
      <c r="A38" s="18" t="s">
        <v>32</v>
      </c>
      <c r="B38" s="204">
        <v>132.79828030954431</v>
      </c>
      <c r="C38" s="204">
        <v>174.83516766981941</v>
      </c>
      <c r="D38" s="204">
        <v>118.4675838349097</v>
      </c>
      <c r="E38" s="204">
        <v>112.7352536543422</v>
      </c>
      <c r="F38" s="204">
        <v>109.8691315563199</v>
      </c>
      <c r="G38" s="204">
        <v>134.70911435941531</v>
      </c>
      <c r="H38" s="204">
        <v>112.7352536543422</v>
      </c>
      <c r="I38" s="204">
        <v>97.449097162510753</v>
      </c>
      <c r="J38" s="204">
        <v>73.564574376612214</v>
      </c>
      <c r="K38" s="204">
        <v>39.170765262252793</v>
      </c>
      <c r="L38" s="204">
        <v>45.858383490971619</v>
      </c>
      <c r="M38" s="204">
        <v>49.679965606190883</v>
      </c>
      <c r="N38" s="204">
        <v>42.992261392949267</v>
      </c>
      <c r="O38" s="204">
        <v>33.438435081685299</v>
      </c>
      <c r="P38" s="204">
        <v>21.97386070507309</v>
      </c>
      <c r="Q38" s="204">
        <v>24.839982803095442</v>
      </c>
      <c r="R38" s="204">
        <v>23.88460877042132</v>
      </c>
      <c r="S38" s="204">
        <v>24.839982803095442</v>
      </c>
      <c r="T38" s="204">
        <v>24.457781599312121</v>
      </c>
      <c r="U38" s="204">
        <v>20.063026655202059</v>
      </c>
      <c r="V38" s="204">
        <v>19.009286328460881</v>
      </c>
      <c r="W38" s="204">
        <v>17.65838349097162</v>
      </c>
      <c r="X38" s="204">
        <v>20.070679277730012</v>
      </c>
      <c r="Y38" s="204">
        <v>13.99157351676698</v>
      </c>
      <c r="DA38" s="71" t="s">
        <v>958</v>
      </c>
    </row>
    <row r="39" spans="1:105" ht="12" customHeight="1" x14ac:dyDescent="0.25">
      <c r="A39" s="18" t="s">
        <v>33</v>
      </c>
      <c r="B39" s="204">
        <v>2.0540842648323299</v>
      </c>
      <c r="C39" s="204">
        <v>1.026999140154772</v>
      </c>
      <c r="D39" s="204">
        <v>3.3199484092863281</v>
      </c>
      <c r="E39" s="204">
        <v>1.026999140154772</v>
      </c>
      <c r="F39" s="204">
        <v>1.026999140154772</v>
      </c>
      <c r="G39" s="204">
        <v>1.026999140154772</v>
      </c>
      <c r="H39" s="204">
        <v>1.026999140154772</v>
      </c>
      <c r="I39" s="204">
        <v>0</v>
      </c>
      <c r="J39" s="204">
        <v>0</v>
      </c>
      <c r="K39" s="204">
        <v>937.42235597592423</v>
      </c>
      <c r="L39" s="204">
        <v>1057.227515047291</v>
      </c>
      <c r="M39" s="204">
        <v>931.1168529664659</v>
      </c>
      <c r="N39" s="204">
        <v>996.27403267411853</v>
      </c>
      <c r="O39" s="204">
        <v>1146.555803955288</v>
      </c>
      <c r="P39" s="204">
        <v>1229.578675838349</v>
      </c>
      <c r="Q39" s="204">
        <v>1206.458383490972</v>
      </c>
      <c r="R39" s="204">
        <v>1263.208168529665</v>
      </c>
      <c r="S39" s="204">
        <v>973.88933791917452</v>
      </c>
      <c r="T39" s="204">
        <v>964.32596732588138</v>
      </c>
      <c r="U39" s="204">
        <v>753.72123817712804</v>
      </c>
      <c r="V39" s="204">
        <v>837.96216680997418</v>
      </c>
      <c r="W39" s="204">
        <v>932.87592433361988</v>
      </c>
      <c r="X39" s="204">
        <v>790.23955288048148</v>
      </c>
      <c r="Y39" s="204">
        <v>650.26036113499572</v>
      </c>
      <c r="DA39" s="71" t="s">
        <v>959</v>
      </c>
    </row>
    <row r="40" spans="1:105" ht="12" customHeight="1" x14ac:dyDescent="0.25">
      <c r="A40" s="14" t="s">
        <v>34</v>
      </c>
      <c r="B40" s="204">
        <f t="shared" ref="B40:Y40" si="9">B41+B42</f>
        <v>1607.4283748925191</v>
      </c>
      <c r="C40" s="204">
        <f t="shared" si="9"/>
        <v>1673.927085124677</v>
      </c>
      <c r="D40" s="204">
        <f t="shared" si="9"/>
        <v>1719.7613929492691</v>
      </c>
      <c r="E40" s="204">
        <f t="shared" si="9"/>
        <v>1782.270851246775</v>
      </c>
      <c r="F40" s="204">
        <f t="shared" si="9"/>
        <v>1239.622184006879</v>
      </c>
      <c r="G40" s="204">
        <f t="shared" si="9"/>
        <v>1319.388134135856</v>
      </c>
      <c r="H40" s="204">
        <f t="shared" si="9"/>
        <v>1359.239982803095</v>
      </c>
      <c r="I40" s="204">
        <f t="shared" si="9"/>
        <v>1401.8597592433359</v>
      </c>
      <c r="J40" s="204">
        <f t="shared" si="9"/>
        <v>1281.67007738607</v>
      </c>
      <c r="K40" s="204">
        <f t="shared" si="9"/>
        <v>1093.9056749785041</v>
      </c>
      <c r="L40" s="204">
        <f t="shared" si="9"/>
        <v>1242.3592433361989</v>
      </c>
      <c r="M40" s="204">
        <f t="shared" si="9"/>
        <v>1188.0092003439379</v>
      </c>
      <c r="N40" s="204">
        <f t="shared" si="9"/>
        <v>1204.854600171969</v>
      </c>
      <c r="O40" s="204">
        <f t="shared" si="9"/>
        <v>1263.552020636286</v>
      </c>
      <c r="P40" s="204">
        <f t="shared" si="9"/>
        <v>1265.961994840929</v>
      </c>
      <c r="Q40" s="204">
        <f t="shared" si="9"/>
        <v>1291.0153912295791</v>
      </c>
      <c r="R40" s="204">
        <f t="shared" si="9"/>
        <v>1260.622785898538</v>
      </c>
      <c r="S40" s="204">
        <f t="shared" si="9"/>
        <v>1405.7369733447979</v>
      </c>
      <c r="T40" s="204">
        <f t="shared" si="9"/>
        <v>1371.732816345881</v>
      </c>
      <c r="U40" s="204">
        <f t="shared" si="9"/>
        <v>1320.6525739211991</v>
      </c>
      <c r="V40" s="204">
        <f t="shared" si="9"/>
        <v>1351.1742874144411</v>
      </c>
      <c r="W40" s="204">
        <f t="shared" si="9"/>
        <v>1408.532531498073</v>
      </c>
      <c r="X40" s="204">
        <f t="shared" si="9"/>
        <v>1144.87891798956</v>
      </c>
      <c r="Y40" s="204">
        <f t="shared" si="9"/>
        <v>1134.914432734611</v>
      </c>
      <c r="DA40" s="71"/>
    </row>
    <row r="41" spans="1:105" ht="12" customHeight="1" x14ac:dyDescent="0.25">
      <c r="A41" s="18" t="s">
        <v>73</v>
      </c>
      <c r="B41" s="204">
        <v>1607.4283748925191</v>
      </c>
      <c r="C41" s="204">
        <v>1673.927085124677</v>
      </c>
      <c r="D41" s="204">
        <v>1719.7613929492691</v>
      </c>
      <c r="E41" s="204">
        <v>1782.270851246775</v>
      </c>
      <c r="F41" s="204">
        <v>1239.622184006879</v>
      </c>
      <c r="G41" s="204">
        <v>1319.388134135856</v>
      </c>
      <c r="H41" s="204">
        <v>1359.239982803095</v>
      </c>
      <c r="I41" s="204">
        <v>1401.8597592433359</v>
      </c>
      <c r="J41" s="204">
        <v>1281.67007738607</v>
      </c>
      <c r="K41" s="204">
        <v>1093.9056749785041</v>
      </c>
      <c r="L41" s="204">
        <v>1242.3592433361989</v>
      </c>
      <c r="M41" s="204">
        <v>1188.0092003439379</v>
      </c>
      <c r="N41" s="204">
        <v>1204.854600171969</v>
      </c>
      <c r="O41" s="204">
        <v>1263.552020636286</v>
      </c>
      <c r="P41" s="204">
        <v>1265.961994840929</v>
      </c>
      <c r="Q41" s="204">
        <v>1291.0153912295791</v>
      </c>
      <c r="R41" s="204">
        <v>1260.622785898538</v>
      </c>
      <c r="S41" s="204">
        <v>1405.7369733447979</v>
      </c>
      <c r="T41" s="204">
        <v>1371.732816345881</v>
      </c>
      <c r="U41" s="204">
        <v>1320.6525739211991</v>
      </c>
      <c r="V41" s="204">
        <v>1351.1742874144411</v>
      </c>
      <c r="W41" s="204">
        <v>1408.532531498073</v>
      </c>
      <c r="X41" s="204">
        <v>1144.87891798956</v>
      </c>
      <c r="Y41" s="204">
        <v>1134.914432734611</v>
      </c>
      <c r="DA41" s="71" t="s">
        <v>960</v>
      </c>
    </row>
    <row r="42" spans="1:105" ht="12" customHeight="1" x14ac:dyDescent="0.25">
      <c r="A42" s="18" t="s">
        <v>36</v>
      </c>
      <c r="B42" s="204">
        <v>0</v>
      </c>
      <c r="C42" s="204">
        <v>0</v>
      </c>
      <c r="D42" s="204">
        <v>0</v>
      </c>
      <c r="E42" s="204">
        <v>0</v>
      </c>
      <c r="F42" s="204">
        <v>0</v>
      </c>
      <c r="G42" s="204">
        <v>0</v>
      </c>
      <c r="H42" s="204">
        <v>0</v>
      </c>
      <c r="I42" s="204">
        <v>0</v>
      </c>
      <c r="J42" s="204">
        <v>0</v>
      </c>
      <c r="K42" s="204">
        <v>0</v>
      </c>
      <c r="L42" s="204">
        <v>0</v>
      </c>
      <c r="M42" s="204">
        <v>0</v>
      </c>
      <c r="N42" s="204">
        <v>0</v>
      </c>
      <c r="O42" s="204">
        <v>0</v>
      </c>
      <c r="P42" s="204">
        <v>0</v>
      </c>
      <c r="Q42" s="204">
        <v>0</v>
      </c>
      <c r="R42" s="204">
        <v>0</v>
      </c>
      <c r="S42" s="204">
        <v>0</v>
      </c>
      <c r="T42" s="204">
        <v>0</v>
      </c>
      <c r="U42" s="204">
        <v>0</v>
      </c>
      <c r="V42" s="204">
        <v>0</v>
      </c>
      <c r="W42" s="204">
        <v>0</v>
      </c>
      <c r="X42" s="204">
        <v>0</v>
      </c>
      <c r="Y42" s="204">
        <v>0</v>
      </c>
      <c r="DA42" s="71" t="s">
        <v>961</v>
      </c>
    </row>
    <row r="43" spans="1:105" ht="12" customHeight="1" x14ac:dyDescent="0.25">
      <c r="A43" s="14" t="s">
        <v>37</v>
      </c>
      <c r="B43" s="204">
        <f t="shared" ref="B43:Y43" si="10">B44+B45+B46+B47+B48+B49</f>
        <v>0</v>
      </c>
      <c r="C43" s="204">
        <f t="shared" si="10"/>
        <v>0</v>
      </c>
      <c r="D43" s="204">
        <f t="shared" si="10"/>
        <v>0</v>
      </c>
      <c r="E43" s="204">
        <f t="shared" si="10"/>
        <v>0</v>
      </c>
      <c r="F43" s="204">
        <f t="shared" si="10"/>
        <v>0</v>
      </c>
      <c r="G43" s="204">
        <f t="shared" si="10"/>
        <v>17.67463456577816</v>
      </c>
      <c r="H43" s="204">
        <f t="shared" si="10"/>
        <v>4.609716251074806</v>
      </c>
      <c r="I43" s="204">
        <f t="shared" si="10"/>
        <v>6.3466036113499555</v>
      </c>
      <c r="J43" s="204">
        <f t="shared" si="10"/>
        <v>11.204127257093722</v>
      </c>
      <c r="K43" s="204">
        <f t="shared" si="10"/>
        <v>21.957093723129837</v>
      </c>
      <c r="L43" s="204">
        <f t="shared" si="10"/>
        <v>33.476599140350977</v>
      </c>
      <c r="M43" s="204">
        <f t="shared" si="10"/>
        <v>30.956556351752646</v>
      </c>
      <c r="N43" s="204">
        <f t="shared" si="10"/>
        <v>30.95086166297088</v>
      </c>
      <c r="O43" s="204">
        <f t="shared" si="10"/>
        <v>36.170069235646835</v>
      </c>
      <c r="P43" s="204">
        <f t="shared" si="10"/>
        <v>28.999491242826739</v>
      </c>
      <c r="Q43" s="204">
        <f t="shared" si="10"/>
        <v>18.618713386674976</v>
      </c>
      <c r="R43" s="204">
        <f t="shared" si="10"/>
        <v>13.750789257976585</v>
      </c>
      <c r="S43" s="204">
        <f t="shared" si="10"/>
        <v>13.599620015877329</v>
      </c>
      <c r="T43" s="204">
        <f t="shared" si="10"/>
        <v>13.786602294249937</v>
      </c>
      <c r="U43" s="204">
        <f t="shared" si="10"/>
        <v>12.328724317136631</v>
      </c>
      <c r="V43" s="204">
        <f t="shared" si="10"/>
        <v>13.601419925143697</v>
      </c>
      <c r="W43" s="204">
        <f t="shared" si="10"/>
        <v>12.296445811482331</v>
      </c>
      <c r="X43" s="204">
        <f t="shared" si="10"/>
        <v>10.255870611377524</v>
      </c>
      <c r="Y43" s="204">
        <f t="shared" si="10"/>
        <v>10.771571415365212</v>
      </c>
      <c r="DA43" s="71"/>
    </row>
    <row r="44" spans="1:105" ht="12" customHeight="1" x14ac:dyDescent="0.25">
      <c r="A44" s="18" t="s">
        <v>38</v>
      </c>
      <c r="B44" s="204">
        <v>0</v>
      </c>
      <c r="C44" s="204">
        <v>0</v>
      </c>
      <c r="D44" s="204">
        <v>0</v>
      </c>
      <c r="E44" s="204">
        <v>0</v>
      </c>
      <c r="F44" s="204">
        <v>0</v>
      </c>
      <c r="G44" s="204">
        <v>0</v>
      </c>
      <c r="H44" s="204">
        <v>0</v>
      </c>
      <c r="I44" s="204">
        <v>0</v>
      </c>
      <c r="J44" s="204">
        <v>0</v>
      </c>
      <c r="K44" s="204">
        <v>3.988736027515047</v>
      </c>
      <c r="L44" s="204">
        <v>20.184866723989678</v>
      </c>
      <c r="M44" s="204">
        <v>27.355030094582968</v>
      </c>
      <c r="N44" s="204">
        <v>27.042132416165089</v>
      </c>
      <c r="O44" s="204">
        <v>27.037317282889081</v>
      </c>
      <c r="P44" s="204">
        <v>20.502579535683569</v>
      </c>
      <c r="Q44" s="204">
        <v>11.02269991401548</v>
      </c>
      <c r="R44" s="204">
        <v>5.3931212381771294</v>
      </c>
      <c r="S44" s="204">
        <v>5.2618228718830604</v>
      </c>
      <c r="T44" s="204">
        <v>5.6917454858125529</v>
      </c>
      <c r="U44" s="204">
        <v>3.9361994840928629</v>
      </c>
      <c r="V44" s="204">
        <v>3.690197764402408</v>
      </c>
      <c r="W44" s="204">
        <v>3.3533963886500429</v>
      </c>
      <c r="X44" s="204">
        <v>2.1830610490111781</v>
      </c>
      <c r="Y44" s="204">
        <v>6.3867583834909709</v>
      </c>
      <c r="DA44" s="71" t="s">
        <v>962</v>
      </c>
    </row>
    <row r="45" spans="1:105" ht="12" customHeight="1" x14ac:dyDescent="0.25">
      <c r="A45" s="18" t="s">
        <v>74</v>
      </c>
      <c r="B45" s="204">
        <v>0</v>
      </c>
      <c r="C45" s="204">
        <v>0</v>
      </c>
      <c r="D45" s="204">
        <v>0</v>
      </c>
      <c r="E45" s="204">
        <v>0</v>
      </c>
      <c r="F45" s="204">
        <v>0</v>
      </c>
      <c r="G45" s="204">
        <v>17.67463456577816</v>
      </c>
      <c r="H45" s="204">
        <v>4.609716251074806</v>
      </c>
      <c r="I45" s="204">
        <v>0.47773000859845233</v>
      </c>
      <c r="J45" s="204">
        <v>1.958555460017197</v>
      </c>
      <c r="K45" s="204">
        <v>8.3356835769561481</v>
      </c>
      <c r="L45" s="204">
        <v>2.3884780739466889</v>
      </c>
      <c r="M45" s="204">
        <v>2.3884780739466889</v>
      </c>
      <c r="N45" s="204">
        <v>2.7013757523645738</v>
      </c>
      <c r="O45" s="204">
        <v>7.626311263972485</v>
      </c>
      <c r="P45" s="204">
        <v>6.3127257093723124</v>
      </c>
      <c r="Q45" s="204">
        <v>4.7769561478933786</v>
      </c>
      <c r="R45" s="204">
        <v>4.7769561478933786</v>
      </c>
      <c r="S45" s="204">
        <v>4.7769561478933786</v>
      </c>
      <c r="T45" s="204">
        <v>4.7809411777647686</v>
      </c>
      <c r="U45" s="204">
        <v>4.8034020031345026</v>
      </c>
      <c r="V45" s="204">
        <v>6.0855578134178661</v>
      </c>
      <c r="W45" s="204">
        <v>6.64201708318204</v>
      </c>
      <c r="X45" s="204">
        <v>7.1433520018423424</v>
      </c>
      <c r="Y45" s="204">
        <v>3.4447246170657899</v>
      </c>
      <c r="DA45" s="71" t="s">
        <v>963</v>
      </c>
    </row>
    <row r="46" spans="1:105" ht="12" customHeight="1" x14ac:dyDescent="0.25">
      <c r="A46" s="18" t="s">
        <v>75</v>
      </c>
      <c r="B46" s="204">
        <v>0</v>
      </c>
      <c r="C46" s="204">
        <v>0</v>
      </c>
      <c r="D46" s="204">
        <v>0</v>
      </c>
      <c r="E46" s="204">
        <v>0</v>
      </c>
      <c r="F46" s="204">
        <v>0</v>
      </c>
      <c r="G46" s="204">
        <v>0</v>
      </c>
      <c r="H46" s="204">
        <v>0</v>
      </c>
      <c r="I46" s="204">
        <v>5.8688736027515036</v>
      </c>
      <c r="J46" s="204">
        <v>9.2455717970765257</v>
      </c>
      <c r="K46" s="204">
        <v>9.6326741186586418</v>
      </c>
      <c r="L46" s="204">
        <v>10.3396388650043</v>
      </c>
      <c r="M46" s="204">
        <v>0.618572656921754</v>
      </c>
      <c r="N46" s="204">
        <v>0.36018916595012901</v>
      </c>
      <c r="O46" s="204">
        <v>0.36018916595012901</v>
      </c>
      <c r="P46" s="204">
        <v>0.27016337059329321</v>
      </c>
      <c r="Q46" s="204">
        <v>0.27016337059329321</v>
      </c>
      <c r="R46" s="204">
        <v>0.27016337059329321</v>
      </c>
      <c r="S46" s="204">
        <v>0.18005159071367149</v>
      </c>
      <c r="T46" s="204">
        <v>0.18005159071367149</v>
      </c>
      <c r="U46" s="204">
        <v>0.36018916595012901</v>
      </c>
      <c r="V46" s="204">
        <v>0.36018916595012901</v>
      </c>
      <c r="W46" s="204">
        <v>0.36018916595012901</v>
      </c>
      <c r="X46" s="204">
        <v>0.27016337059329321</v>
      </c>
      <c r="Y46" s="204">
        <v>0.27016337059329321</v>
      </c>
      <c r="DA46" s="71" t="s">
        <v>964</v>
      </c>
    </row>
    <row r="47" spans="1:105" ht="12" customHeight="1" x14ac:dyDescent="0.25">
      <c r="A47" s="18" t="s">
        <v>76</v>
      </c>
      <c r="B47" s="204">
        <v>0</v>
      </c>
      <c r="C47" s="204">
        <v>0</v>
      </c>
      <c r="D47" s="204">
        <v>0</v>
      </c>
      <c r="E47" s="204">
        <v>0</v>
      </c>
      <c r="F47" s="204">
        <v>0</v>
      </c>
      <c r="G47" s="204">
        <v>0</v>
      </c>
      <c r="H47" s="204">
        <v>0</v>
      </c>
      <c r="I47" s="204">
        <v>0</v>
      </c>
      <c r="J47" s="204">
        <v>0</v>
      </c>
      <c r="K47" s="204">
        <v>0</v>
      </c>
      <c r="L47" s="204">
        <v>0</v>
      </c>
      <c r="M47" s="204">
        <v>0</v>
      </c>
      <c r="N47" s="204">
        <v>0</v>
      </c>
      <c r="O47" s="204">
        <v>0</v>
      </c>
      <c r="P47" s="204">
        <v>0</v>
      </c>
      <c r="Q47" s="204">
        <v>0</v>
      </c>
      <c r="R47" s="204">
        <v>0</v>
      </c>
      <c r="S47" s="204">
        <v>0</v>
      </c>
      <c r="T47" s="204">
        <v>0</v>
      </c>
      <c r="U47" s="204">
        <v>0</v>
      </c>
      <c r="V47" s="204">
        <v>0</v>
      </c>
      <c r="W47" s="204">
        <v>0</v>
      </c>
      <c r="X47" s="204">
        <v>0</v>
      </c>
      <c r="Y47" s="204">
        <v>0</v>
      </c>
      <c r="DA47" s="71" t="s">
        <v>965</v>
      </c>
    </row>
    <row r="48" spans="1:105" ht="12" customHeight="1" x14ac:dyDescent="0.25">
      <c r="A48" s="18" t="s">
        <v>77</v>
      </c>
      <c r="B48" s="204">
        <v>0</v>
      </c>
      <c r="C48" s="204">
        <v>0</v>
      </c>
      <c r="D48" s="204">
        <v>0</v>
      </c>
      <c r="E48" s="204">
        <v>0</v>
      </c>
      <c r="F48" s="204">
        <v>0</v>
      </c>
      <c r="G48" s="204">
        <v>0</v>
      </c>
      <c r="H48" s="204">
        <v>0</v>
      </c>
      <c r="I48" s="204">
        <v>0</v>
      </c>
      <c r="J48" s="204">
        <v>0</v>
      </c>
      <c r="K48" s="204">
        <v>0</v>
      </c>
      <c r="L48" s="204">
        <v>0</v>
      </c>
      <c r="M48" s="204">
        <v>0</v>
      </c>
      <c r="N48" s="204">
        <v>0</v>
      </c>
      <c r="O48" s="204">
        <v>0</v>
      </c>
      <c r="P48" s="204">
        <v>0</v>
      </c>
      <c r="Q48" s="204">
        <v>0</v>
      </c>
      <c r="R48" s="204">
        <v>0</v>
      </c>
      <c r="S48" s="204">
        <v>0</v>
      </c>
      <c r="T48" s="204">
        <v>0</v>
      </c>
      <c r="U48" s="204">
        <v>0</v>
      </c>
      <c r="V48" s="204">
        <v>0</v>
      </c>
      <c r="W48" s="204">
        <v>0</v>
      </c>
      <c r="X48" s="204">
        <v>0</v>
      </c>
      <c r="Y48" s="204">
        <v>0</v>
      </c>
      <c r="DA48" s="71" t="s">
        <v>966</v>
      </c>
    </row>
    <row r="49" spans="1:105" ht="12" customHeight="1" x14ac:dyDescent="0.25">
      <c r="A49" s="18" t="s">
        <v>78</v>
      </c>
      <c r="B49" s="204">
        <v>0</v>
      </c>
      <c r="C49" s="204">
        <v>0</v>
      </c>
      <c r="D49" s="204">
        <v>0</v>
      </c>
      <c r="E49" s="204">
        <v>0</v>
      </c>
      <c r="F49" s="204">
        <v>0</v>
      </c>
      <c r="G49" s="204">
        <v>0</v>
      </c>
      <c r="H49" s="204">
        <v>0</v>
      </c>
      <c r="I49" s="204">
        <v>0</v>
      </c>
      <c r="J49" s="204">
        <v>0</v>
      </c>
      <c r="K49" s="204">
        <v>0</v>
      </c>
      <c r="L49" s="204">
        <v>0.56361547741030626</v>
      </c>
      <c r="M49" s="204">
        <v>0.59447552630123635</v>
      </c>
      <c r="N49" s="204">
        <v>0.84716432849109091</v>
      </c>
      <c r="O49" s="204">
        <v>1.14625152283514</v>
      </c>
      <c r="P49" s="204">
        <v>1.9140226271775631</v>
      </c>
      <c r="Q49" s="204">
        <v>2.5488939541728222</v>
      </c>
      <c r="R49" s="204">
        <v>3.310548501312784</v>
      </c>
      <c r="S49" s="204">
        <v>3.3807894053872212</v>
      </c>
      <c r="T49" s="204">
        <v>3.133864039958945</v>
      </c>
      <c r="U49" s="204">
        <v>3.2289336639591379</v>
      </c>
      <c r="V49" s="204">
        <v>3.4654751813732951</v>
      </c>
      <c r="W49" s="204">
        <v>1.9408431737001179</v>
      </c>
      <c r="X49" s="204">
        <v>0.65929418993070943</v>
      </c>
      <c r="Y49" s="204">
        <v>0.6699250442151593</v>
      </c>
      <c r="DA49" s="71" t="s">
        <v>967</v>
      </c>
    </row>
    <row r="50" spans="1:105" ht="12" customHeight="1" x14ac:dyDescent="0.25">
      <c r="A50" s="14" t="s">
        <v>39</v>
      </c>
      <c r="B50" s="204">
        <v>137.16921754084271</v>
      </c>
      <c r="C50" s="204">
        <v>135.23456577815989</v>
      </c>
      <c r="D50" s="204">
        <v>131.81908856405849</v>
      </c>
      <c r="E50" s="204">
        <v>129.28727429062769</v>
      </c>
      <c r="F50" s="204">
        <v>323.21100601891658</v>
      </c>
      <c r="G50" s="204">
        <v>360.2536543422184</v>
      </c>
      <c r="H50" s="204">
        <v>356.10490111779882</v>
      </c>
      <c r="I50" s="204">
        <v>331.45365434221839</v>
      </c>
      <c r="J50" s="204">
        <v>379.3756663800516</v>
      </c>
      <c r="K50" s="204">
        <v>413.06723989681848</v>
      </c>
      <c r="L50" s="204">
        <v>418.19527085124668</v>
      </c>
      <c r="M50" s="204">
        <v>409.37712811693888</v>
      </c>
      <c r="N50" s="204">
        <v>429.15588993981078</v>
      </c>
      <c r="O50" s="204">
        <v>393.15227858985378</v>
      </c>
      <c r="P50" s="204">
        <v>356.80945829750652</v>
      </c>
      <c r="Q50" s="204">
        <v>335.75047291487527</v>
      </c>
      <c r="R50" s="204">
        <v>325.76672398968191</v>
      </c>
      <c r="S50" s="204">
        <v>258.23301805674981</v>
      </c>
      <c r="T50" s="204">
        <v>276.04376612209802</v>
      </c>
      <c r="U50" s="204">
        <v>303.03809114359422</v>
      </c>
      <c r="V50" s="204">
        <v>285.53069647463462</v>
      </c>
      <c r="W50" s="204">
        <v>284.76405846947551</v>
      </c>
      <c r="X50" s="204">
        <v>236.56973344797939</v>
      </c>
      <c r="Y50" s="204">
        <v>179.57153912295789</v>
      </c>
      <c r="DA50" s="71" t="s">
        <v>968</v>
      </c>
    </row>
    <row r="51" spans="1:105" ht="12" customHeight="1" x14ac:dyDescent="0.25">
      <c r="A51" s="21" t="s">
        <v>40</v>
      </c>
      <c r="B51" s="207">
        <v>1159.071367153912</v>
      </c>
      <c r="C51" s="207">
        <v>1134.0498710232159</v>
      </c>
      <c r="D51" s="207">
        <v>1133.018056749785</v>
      </c>
      <c r="E51" s="207">
        <v>1163.9724849527081</v>
      </c>
      <c r="F51" s="207">
        <v>1129.6560619088559</v>
      </c>
      <c r="G51" s="207">
        <v>1131.728288907997</v>
      </c>
      <c r="H51" s="207">
        <v>1180.3955288048151</v>
      </c>
      <c r="I51" s="207">
        <v>1152.7687016337061</v>
      </c>
      <c r="J51" s="207">
        <v>1072.8632846087701</v>
      </c>
      <c r="K51" s="207">
        <v>1024.93551160791</v>
      </c>
      <c r="L51" s="207">
        <v>1236.9647463456581</v>
      </c>
      <c r="M51" s="207">
        <v>1149.1401547721409</v>
      </c>
      <c r="N51" s="207">
        <v>1134.8581255374031</v>
      </c>
      <c r="O51" s="207">
        <v>1098.065348237317</v>
      </c>
      <c r="P51" s="207">
        <v>1153.7661220980219</v>
      </c>
      <c r="Q51" s="207">
        <v>1180.971625107481</v>
      </c>
      <c r="R51" s="207">
        <v>1219.527085124678</v>
      </c>
      <c r="S51" s="207">
        <v>1277.8159931212381</v>
      </c>
      <c r="T51" s="207">
        <v>1256.9733447979361</v>
      </c>
      <c r="U51" s="207">
        <v>1264.7463456577821</v>
      </c>
      <c r="V51" s="207">
        <v>1264.557179707652</v>
      </c>
      <c r="W51" s="207">
        <v>1300.223559759243</v>
      </c>
      <c r="X51" s="207">
        <v>1195.42562338779</v>
      </c>
      <c r="Y51" s="207">
        <v>1109.157351676698</v>
      </c>
      <c r="DA51" s="86" t="s">
        <v>969</v>
      </c>
    </row>
    <row r="52" spans="1:105" ht="12" customHeight="1" x14ac:dyDescent="0.25">
      <c r="A52" s="114" t="s">
        <v>144</v>
      </c>
      <c r="B52" s="284">
        <f t="shared" ref="B52:Y52" si="11">SUM(B53:B55)</f>
        <v>3149.7522785898527</v>
      </c>
      <c r="C52" s="284">
        <f t="shared" si="11"/>
        <v>3136.771969045571</v>
      </c>
      <c r="D52" s="284">
        <f t="shared" si="11"/>
        <v>3142.767067927774</v>
      </c>
      <c r="E52" s="284">
        <f t="shared" si="11"/>
        <v>3197.43276010318</v>
      </c>
      <c r="F52" s="284">
        <f t="shared" si="11"/>
        <v>2825.3677558039572</v>
      </c>
      <c r="G52" s="284">
        <f t="shared" si="11"/>
        <v>2993.7925193465171</v>
      </c>
      <c r="H52" s="284">
        <f t="shared" si="11"/>
        <v>3036.3245915735179</v>
      </c>
      <c r="I52" s="284">
        <f t="shared" si="11"/>
        <v>3005.1400687876185</v>
      </c>
      <c r="J52" s="284">
        <f t="shared" si="11"/>
        <v>2826.8176268271691</v>
      </c>
      <c r="K52" s="284">
        <f t="shared" si="11"/>
        <v>3666.7868443680131</v>
      </c>
      <c r="L52" s="284">
        <f t="shared" si="11"/>
        <v>4155.3868312985642</v>
      </c>
      <c r="M52" s="284">
        <f t="shared" si="11"/>
        <v>3908.1508813732471</v>
      </c>
      <c r="N52" s="284">
        <f t="shared" si="11"/>
        <v>4005.2438109321015</v>
      </c>
      <c r="O52" s="284">
        <f t="shared" si="11"/>
        <v>4158.389931660412</v>
      </c>
      <c r="P52" s="284">
        <f t="shared" si="11"/>
        <v>4274.1033605463517</v>
      </c>
      <c r="Q52" s="284">
        <f t="shared" si="11"/>
        <v>4275.6046119249386</v>
      </c>
      <c r="R52" s="284">
        <f t="shared" si="11"/>
        <v>4288.8594736947816</v>
      </c>
      <c r="S52" s="284">
        <f t="shared" si="11"/>
        <v>4140.3380550975626</v>
      </c>
      <c r="T52" s="284">
        <f t="shared" si="11"/>
        <v>4173.3783180382379</v>
      </c>
      <c r="U52" s="284">
        <f t="shared" si="11"/>
        <v>3970.9874031394547</v>
      </c>
      <c r="V52" s="284">
        <f t="shared" si="11"/>
        <v>4048.1790607359699</v>
      </c>
      <c r="W52" s="284">
        <f t="shared" si="11"/>
        <v>4227.6036118753327</v>
      </c>
      <c r="X52" s="284">
        <f t="shared" si="11"/>
        <v>3676.0182795725618</v>
      </c>
      <c r="Y52" s="284">
        <f t="shared" si="11"/>
        <v>3414.4226335566827</v>
      </c>
      <c r="DA52" s="118"/>
    </row>
    <row r="53" spans="1:105" ht="12" customHeight="1" x14ac:dyDescent="0.25">
      <c r="A53" s="51" t="s">
        <v>48</v>
      </c>
      <c r="B53" s="237">
        <f>CHI_fec!B5-B58</f>
        <v>1622.698782417694</v>
      </c>
      <c r="C53" s="237">
        <f>CHI_fec!C5-C58</f>
        <v>1619.3022820042224</v>
      </c>
      <c r="D53" s="237">
        <f>CHI_fec!D5-D58</f>
        <v>1699.5010182111109</v>
      </c>
      <c r="E53" s="237">
        <f>CHI_fec!E5-E58</f>
        <v>1829.3701548403842</v>
      </c>
      <c r="F53" s="237">
        <f>CHI_fec!F5-F58</f>
        <v>1614.7935741119345</v>
      </c>
      <c r="G53" s="237">
        <f>CHI_fec!G5-G58</f>
        <v>1700.2450137637461</v>
      </c>
      <c r="H53" s="237">
        <f>CHI_fec!H5-H58</f>
        <v>2091.7896090005079</v>
      </c>
      <c r="I53" s="237">
        <f>CHI_fec!I5-I58</f>
        <v>2328.9810381801508</v>
      </c>
      <c r="J53" s="237">
        <f>CHI_fec!J5-J58</f>
        <v>2379.4530644833594</v>
      </c>
      <c r="K53" s="237">
        <f>CHI_fec!K5-K58</f>
        <v>2685.373364945608</v>
      </c>
      <c r="L53" s="237">
        <f>CHI_fec!L5-L58</f>
        <v>3088.373848262202</v>
      </c>
      <c r="M53" s="237">
        <f>CHI_fec!M5-M58</f>
        <v>2956.1602835861686</v>
      </c>
      <c r="N53" s="237">
        <f>CHI_fec!N5-N58</f>
        <v>3116.7766260989792</v>
      </c>
      <c r="O53" s="237">
        <f>CHI_fec!O5-O58</f>
        <v>3202.6248213479275</v>
      </c>
      <c r="P53" s="237">
        <f>CHI_fec!P5-P58</f>
        <v>3136.3379274442914</v>
      </c>
      <c r="Q53" s="237">
        <f>CHI_fec!Q5-Q58</f>
        <v>3334.3424210465637</v>
      </c>
      <c r="R53" s="237">
        <f>CHI_fec!R5-R58</f>
        <v>3649.0522630329751</v>
      </c>
      <c r="S53" s="237">
        <f>CHI_fec!S5-S58</f>
        <v>3468.0642618327283</v>
      </c>
      <c r="T53" s="237">
        <f>CHI_fec!T5-T58</f>
        <v>3063.4807878896063</v>
      </c>
      <c r="U53" s="237">
        <f>CHI_fec!U5-U58</f>
        <v>2952.7801574949672</v>
      </c>
      <c r="V53" s="237">
        <f>CHI_fec!V5-V58</f>
        <v>3362.8620604841753</v>
      </c>
      <c r="W53" s="237">
        <f>CHI_fec!W5-W58</f>
        <v>3510.5915967178853</v>
      </c>
      <c r="X53" s="237">
        <f>CHI_fec!X5-X58</f>
        <v>2902.3471599302047</v>
      </c>
      <c r="Y53" s="237">
        <f>CHI_fec!Y5-Y58</f>
        <v>2512.0530828521432</v>
      </c>
      <c r="DA53" s="83"/>
    </row>
    <row r="54" spans="1:105" ht="12" customHeight="1" x14ac:dyDescent="0.25">
      <c r="A54" s="99" t="s">
        <v>49</v>
      </c>
      <c r="B54" s="238">
        <f>CHI_fec!B61</f>
        <v>1384.981686827319</v>
      </c>
      <c r="C54" s="238">
        <f>CHI_fec!C61</f>
        <v>1359.512437479214</v>
      </c>
      <c r="D54" s="238">
        <f>CHI_fec!D61</f>
        <v>1277.5376277506809</v>
      </c>
      <c r="E54" s="238">
        <f>CHI_fec!E61</f>
        <v>1193.2419259688261</v>
      </c>
      <c r="F54" s="238">
        <f>CHI_fec!F61</f>
        <v>1046.537101666971</v>
      </c>
      <c r="G54" s="238">
        <f>CHI_fec!G61</f>
        <v>1094.805546423092</v>
      </c>
      <c r="H54" s="238">
        <f>CHI_fec!H61</f>
        <v>788.78159259921756</v>
      </c>
      <c r="I54" s="238">
        <f>CHI_fec!I61</f>
        <v>482.22584656743811</v>
      </c>
      <c r="J54" s="238">
        <f>CHI_fec!J61</f>
        <v>280.73133410267133</v>
      </c>
      <c r="K54" s="238">
        <f>CHI_fec!K61</f>
        <v>823.63904548718028</v>
      </c>
      <c r="L54" s="238">
        <f>CHI_fec!L61</f>
        <v>895.93483265898567</v>
      </c>
      <c r="M54" s="238">
        <f>CHI_fec!M61</f>
        <v>797.1038107420801</v>
      </c>
      <c r="N54" s="238">
        <f>CHI_fec!N61</f>
        <v>723.02818607512108</v>
      </c>
      <c r="O54" s="238">
        <f>CHI_fec!O61</f>
        <v>782.49196614510072</v>
      </c>
      <c r="P54" s="238">
        <f>CHI_fec!P61</f>
        <v>966.98584009546801</v>
      </c>
      <c r="Q54" s="238">
        <f>CHI_fec!Q61</f>
        <v>766.4198291701482</v>
      </c>
      <c r="R54" s="238">
        <f>CHI_fec!R61</f>
        <v>453.69848800966167</v>
      </c>
      <c r="S54" s="238">
        <f>CHI_fec!S61</f>
        <v>490.04153951495329</v>
      </c>
      <c r="T54" s="238">
        <f>CHI_fec!T61</f>
        <v>926.41611235938922</v>
      </c>
      <c r="U54" s="238">
        <f>CHI_fec!U61</f>
        <v>818.88317953194326</v>
      </c>
      <c r="V54" s="238">
        <f>CHI_fec!V61</f>
        <v>502.39209340169418</v>
      </c>
      <c r="W54" s="238">
        <f>CHI_fec!W61</f>
        <v>549.53566090121319</v>
      </c>
      <c r="X54" s="238">
        <f>CHI_fec!X61</f>
        <v>615.158651886553</v>
      </c>
      <c r="Y54" s="238">
        <f>CHI_fec!Y61</f>
        <v>740.46307942311216</v>
      </c>
      <c r="DA54" s="94"/>
    </row>
    <row r="55" spans="1:105" ht="12" customHeight="1" x14ac:dyDescent="0.25">
      <c r="A55" s="52" t="s">
        <v>50</v>
      </c>
      <c r="B55" s="239">
        <f>CHI_fec!B110</f>
        <v>142.07180934483941</v>
      </c>
      <c r="C55" s="239">
        <f>CHI_fec!C110</f>
        <v>157.95724956213479</v>
      </c>
      <c r="D55" s="239">
        <f>CHI_fec!D110</f>
        <v>165.72842196598171</v>
      </c>
      <c r="E55" s="239">
        <f>CHI_fec!E110</f>
        <v>174.82067929396979</v>
      </c>
      <c r="F55" s="239">
        <f>CHI_fec!F110</f>
        <v>164.03708002505141</v>
      </c>
      <c r="G55" s="239">
        <f>CHI_fec!G110</f>
        <v>198.7419591596792</v>
      </c>
      <c r="H55" s="239">
        <f>CHI_fec!H110</f>
        <v>155.75338997379231</v>
      </c>
      <c r="I55" s="239">
        <f>CHI_fec!I110</f>
        <v>193.93318404002969</v>
      </c>
      <c r="J55" s="239">
        <f>CHI_fec!J110</f>
        <v>166.6332282411388</v>
      </c>
      <c r="K55" s="239">
        <f>CHI_fec!K110</f>
        <v>157.77443393522501</v>
      </c>
      <c r="L55" s="239">
        <f>CHI_fec!L110</f>
        <v>171.0781503773766</v>
      </c>
      <c r="M55" s="239">
        <f>CHI_fec!M110</f>
        <v>154.8867870449985</v>
      </c>
      <c r="N55" s="239">
        <f>CHI_fec!N110</f>
        <v>165.4389987580013</v>
      </c>
      <c r="O55" s="239">
        <f>CHI_fec!O110</f>
        <v>173.27314416738321</v>
      </c>
      <c r="P55" s="239">
        <f>CHI_fec!P110</f>
        <v>170.77959300659219</v>
      </c>
      <c r="Q55" s="239">
        <f>CHI_fec!Q110</f>
        <v>174.84236170822589</v>
      </c>
      <c r="R55" s="239">
        <f>CHI_fec!R110</f>
        <v>186.10872265214491</v>
      </c>
      <c r="S55" s="239">
        <f>CHI_fec!S110</f>
        <v>182.23225374988061</v>
      </c>
      <c r="T55" s="239">
        <f>CHI_fec!T110</f>
        <v>183.4814177892425</v>
      </c>
      <c r="U55" s="239">
        <f>CHI_fec!U110</f>
        <v>199.32406611254419</v>
      </c>
      <c r="V55" s="239">
        <f>CHI_fec!V110</f>
        <v>182.92490685010031</v>
      </c>
      <c r="W55" s="239">
        <f>CHI_fec!W110</f>
        <v>167.47635425623389</v>
      </c>
      <c r="X55" s="239">
        <f>CHI_fec!X110</f>
        <v>158.51246775580401</v>
      </c>
      <c r="Y55" s="239">
        <f>CHI_fec!Y110</f>
        <v>161.9064712814274</v>
      </c>
      <c r="DA55" s="84"/>
    </row>
    <row r="56" spans="1:105" ht="12" customHeight="1" x14ac:dyDescent="0.25">
      <c r="A56" s="172"/>
      <c r="B56" s="172"/>
      <c r="C56" s="172"/>
      <c r="D56" s="172"/>
      <c r="E56" s="172"/>
      <c r="F56" s="172"/>
      <c r="G56" s="172"/>
      <c r="H56" s="172"/>
      <c r="I56" s="172"/>
      <c r="J56" s="172"/>
      <c r="K56" s="172"/>
      <c r="L56" s="172"/>
      <c r="M56" s="172"/>
      <c r="N56" s="172"/>
      <c r="O56" s="172"/>
      <c r="P56" s="172"/>
      <c r="Q56" s="172"/>
      <c r="R56" s="172"/>
      <c r="S56" s="172"/>
      <c r="T56" s="172"/>
      <c r="U56" s="172"/>
      <c r="V56" s="172"/>
      <c r="W56" s="172"/>
      <c r="X56" s="172"/>
      <c r="Y56" s="172"/>
      <c r="DA56" s="176"/>
    </row>
    <row r="57" spans="1:105" ht="12" customHeight="1" x14ac:dyDescent="0.25">
      <c r="A57" s="30" t="s">
        <v>970</v>
      </c>
      <c r="B57" s="113"/>
      <c r="C57" s="113"/>
      <c r="D57" s="113"/>
      <c r="E57" s="113"/>
      <c r="F57" s="113"/>
      <c r="G57" s="113"/>
      <c r="H57" s="113"/>
      <c r="I57" s="113"/>
      <c r="J57" s="113"/>
      <c r="K57" s="113"/>
      <c r="L57" s="113"/>
      <c r="M57" s="113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DA57" s="112"/>
    </row>
    <row r="58" spans="1:105" ht="12" customHeight="1" x14ac:dyDescent="0.25">
      <c r="A58" s="31" t="s">
        <v>70</v>
      </c>
      <c r="B58" s="210">
        <v>6454.7740757598986</v>
      </c>
      <c r="C58" s="210">
        <v>6341.1848561267834</v>
      </c>
      <c r="D58" s="210">
        <v>6326.964578779498</v>
      </c>
      <c r="E58" s="210">
        <v>6330.0881424142481</v>
      </c>
      <c r="F58" s="210">
        <v>6686.2683058250113</v>
      </c>
      <c r="G58" s="210">
        <v>7015.2082425536937</v>
      </c>
      <c r="H58" s="210">
        <v>6482.9670098476317</v>
      </c>
      <c r="I58" s="210">
        <v>6565.4966852758535</v>
      </c>
      <c r="J58" s="210">
        <v>7488.3366267678884</v>
      </c>
      <c r="K58" s="210">
        <v>5921.4483959757781</v>
      </c>
      <c r="L58" s="210">
        <v>6473.3860016389199</v>
      </c>
      <c r="M58" s="210">
        <v>6288.4878491806994</v>
      </c>
      <c r="N58" s="210">
        <v>6456.2443783657</v>
      </c>
      <c r="O58" s="210">
        <v>7158.0300700542839</v>
      </c>
      <c r="P58" s="210">
        <v>7678.3054316952539</v>
      </c>
      <c r="Q58" s="210">
        <v>7270.2389366994557</v>
      </c>
      <c r="R58" s="210">
        <v>7252.6203668422486</v>
      </c>
      <c r="S58" s="210">
        <v>7154.2805535930211</v>
      </c>
      <c r="T58" s="210">
        <v>7491.2989469936638</v>
      </c>
      <c r="U58" s="210">
        <v>6954.471320350699</v>
      </c>
      <c r="V58" s="210">
        <v>6859.5772564690333</v>
      </c>
      <c r="W58" s="210">
        <v>7238.8334653819829</v>
      </c>
      <c r="X58" s="210">
        <v>6225.5250640938866</v>
      </c>
      <c r="Y58" s="210">
        <v>6264.5273918825887</v>
      </c>
      <c r="DA58" s="109" t="s">
        <v>971</v>
      </c>
    </row>
    <row r="59" spans="1:105" ht="12" customHeight="1" x14ac:dyDescent="0.25">
      <c r="A59" s="24" t="s">
        <v>28</v>
      </c>
      <c r="B59" s="213">
        <v>151.0908856405847</v>
      </c>
      <c r="C59" s="213">
        <v>165.48048151332759</v>
      </c>
      <c r="D59" s="213">
        <v>148.11066208082539</v>
      </c>
      <c r="E59" s="213">
        <v>140.29862424763539</v>
      </c>
      <c r="F59" s="213">
        <v>164.592777300086</v>
      </c>
      <c r="G59" s="213">
        <v>167.29079965606189</v>
      </c>
      <c r="H59" s="213">
        <v>167.5886500429923</v>
      </c>
      <c r="I59" s="213">
        <v>180.5298366294067</v>
      </c>
      <c r="J59" s="213">
        <v>197.6233877901978</v>
      </c>
      <c r="K59" s="213">
        <v>167.0104901117798</v>
      </c>
      <c r="L59" s="213">
        <v>170.87652622527941</v>
      </c>
      <c r="M59" s="213">
        <v>156.48693035253649</v>
      </c>
      <c r="N59" s="213">
        <v>165.48048151332759</v>
      </c>
      <c r="O59" s="213">
        <v>171.77592433361991</v>
      </c>
      <c r="P59" s="213">
        <v>214.0453998280309</v>
      </c>
      <c r="Q59" s="213">
        <v>262.34049871023211</v>
      </c>
      <c r="R59" s="213">
        <v>254.0664660361135</v>
      </c>
      <c r="S59" s="213">
        <v>248.04084264832329</v>
      </c>
      <c r="T59" s="213">
        <v>262.70025795356838</v>
      </c>
      <c r="U59" s="213">
        <v>258.20352536543419</v>
      </c>
      <c r="V59" s="213">
        <v>243.54411006018921</v>
      </c>
      <c r="W59" s="213">
        <v>214.13533963886499</v>
      </c>
      <c r="X59" s="213">
        <v>219.35159071367161</v>
      </c>
      <c r="Y59" s="213">
        <v>199.565864144454</v>
      </c>
      <c r="DA59" s="85" t="s">
        <v>972</v>
      </c>
    </row>
    <row r="60" spans="1:105" ht="12" customHeight="1" x14ac:dyDescent="0.25">
      <c r="A60" s="14" t="s">
        <v>29</v>
      </c>
      <c r="B60" s="204">
        <f t="shared" ref="B60:Y60" si="12">B61+B62+B63+B64+B65+B66</f>
        <v>5487.4368444615338</v>
      </c>
      <c r="C60" s="204">
        <f t="shared" si="12"/>
        <v>5553.5061802884356</v>
      </c>
      <c r="D60" s="204">
        <f t="shared" si="12"/>
        <v>5511.6843552197379</v>
      </c>
      <c r="E60" s="204">
        <f t="shared" si="12"/>
        <v>5373.3640667478667</v>
      </c>
      <c r="F60" s="204">
        <f t="shared" si="12"/>
        <v>5648.2897159711856</v>
      </c>
      <c r="G60" s="204">
        <f t="shared" si="12"/>
        <v>5915.8689476267818</v>
      </c>
      <c r="H60" s="204">
        <f t="shared" si="12"/>
        <v>5426.9226418338749</v>
      </c>
      <c r="I60" s="204">
        <f t="shared" si="12"/>
        <v>5379.6025322234027</v>
      </c>
      <c r="J60" s="204">
        <f t="shared" si="12"/>
        <v>6345.8392063035735</v>
      </c>
      <c r="K60" s="204">
        <f t="shared" si="12"/>
        <v>4951.5141741357093</v>
      </c>
      <c r="L60" s="204">
        <f t="shared" si="12"/>
        <v>5318.7351847859536</v>
      </c>
      <c r="M60" s="204">
        <f t="shared" si="12"/>
        <v>5142.5144183982411</v>
      </c>
      <c r="N60" s="204">
        <f t="shared" si="12"/>
        <v>5393.7135099220204</v>
      </c>
      <c r="O60" s="204">
        <f t="shared" si="12"/>
        <v>6044.969880888335</v>
      </c>
      <c r="P60" s="204">
        <f t="shared" si="12"/>
        <v>6599.9138581784882</v>
      </c>
      <c r="Q60" s="204">
        <f t="shared" si="12"/>
        <v>6017.1109917295507</v>
      </c>
      <c r="R60" s="204">
        <f t="shared" si="12"/>
        <v>6059.2433247098325</v>
      </c>
      <c r="S60" s="204">
        <f t="shared" si="12"/>
        <v>5821.1101322688601</v>
      </c>
      <c r="T60" s="204">
        <f t="shared" si="12"/>
        <v>6153.7057397709641</v>
      </c>
      <c r="U60" s="204">
        <f t="shared" si="12"/>
        <v>5645.751457925935</v>
      </c>
      <c r="V60" s="204">
        <f t="shared" si="12"/>
        <v>5435.0738170881214</v>
      </c>
      <c r="W60" s="204">
        <f t="shared" si="12"/>
        <v>5978.2521240234273</v>
      </c>
      <c r="X60" s="204">
        <f t="shared" si="12"/>
        <v>5170.0167235951758</v>
      </c>
      <c r="Y60" s="204">
        <f t="shared" si="12"/>
        <v>5211.4446747716693</v>
      </c>
      <c r="DA60" s="71"/>
    </row>
    <row r="61" spans="1:105" ht="12" customHeight="1" x14ac:dyDescent="0.25">
      <c r="A61" s="18" t="s">
        <v>30</v>
      </c>
      <c r="B61" s="204">
        <v>0</v>
      </c>
      <c r="C61" s="204">
        <v>0</v>
      </c>
      <c r="D61" s="204">
        <v>0</v>
      </c>
      <c r="E61" s="204">
        <v>0</v>
      </c>
      <c r="F61" s="204">
        <v>0</v>
      </c>
      <c r="G61" s="204">
        <v>0</v>
      </c>
      <c r="H61" s="204">
        <v>0</v>
      </c>
      <c r="I61" s="204">
        <v>0</v>
      </c>
      <c r="J61" s="204">
        <v>0</v>
      </c>
      <c r="K61" s="204">
        <v>0</v>
      </c>
      <c r="L61" s="204">
        <v>0</v>
      </c>
      <c r="M61" s="204">
        <v>0</v>
      </c>
      <c r="N61" s="204">
        <v>0</v>
      </c>
      <c r="O61" s="204">
        <v>0</v>
      </c>
      <c r="P61" s="204">
        <v>0</v>
      </c>
      <c r="Q61" s="204">
        <v>0</v>
      </c>
      <c r="R61" s="204">
        <v>0</v>
      </c>
      <c r="S61" s="204">
        <v>0</v>
      </c>
      <c r="T61" s="204">
        <v>0</v>
      </c>
      <c r="U61" s="204">
        <v>0</v>
      </c>
      <c r="V61" s="204">
        <v>0</v>
      </c>
      <c r="W61" s="204">
        <v>0</v>
      </c>
      <c r="X61" s="204">
        <v>0</v>
      </c>
      <c r="Y61" s="204">
        <v>0</v>
      </c>
      <c r="DA61" s="71" t="s">
        <v>973</v>
      </c>
    </row>
    <row r="62" spans="1:105" ht="12" customHeight="1" x14ac:dyDescent="0.25">
      <c r="A62" s="18" t="s">
        <v>31</v>
      </c>
      <c r="B62" s="204">
        <v>212.04737747205499</v>
      </c>
      <c r="C62" s="204">
        <v>314.22562338779022</v>
      </c>
      <c r="D62" s="204">
        <v>182.38271711092</v>
      </c>
      <c r="E62" s="204">
        <v>177.98796216681001</v>
      </c>
      <c r="F62" s="204">
        <v>113.16517626827169</v>
      </c>
      <c r="G62" s="204">
        <v>115.3625967325881</v>
      </c>
      <c r="H62" s="204">
        <v>172.49449699054171</v>
      </c>
      <c r="I62" s="204">
        <v>335.10077386070509</v>
      </c>
      <c r="J62" s="204">
        <v>437.27910576096298</v>
      </c>
      <c r="K62" s="204">
        <v>1077.8159931212381</v>
      </c>
      <c r="L62" s="204">
        <v>970.14428202923466</v>
      </c>
      <c r="M62" s="204">
        <v>1210.7576096302671</v>
      </c>
      <c r="N62" s="204">
        <v>1254.7052450558899</v>
      </c>
      <c r="O62" s="204">
        <v>1345.8966466036111</v>
      </c>
      <c r="P62" s="204">
        <v>1600.7929492691319</v>
      </c>
      <c r="Q62" s="204">
        <v>1587.608684436801</v>
      </c>
      <c r="R62" s="204">
        <v>1322.8240756663799</v>
      </c>
      <c r="S62" s="204">
        <v>1363.475666380052</v>
      </c>
      <c r="T62" s="204">
        <v>2054.112897678418</v>
      </c>
      <c r="U62" s="204">
        <v>2161.455030094583</v>
      </c>
      <c r="V62" s="204">
        <v>2000.093637145314</v>
      </c>
      <c r="W62" s="204">
        <v>2086.2928632846092</v>
      </c>
      <c r="X62" s="204">
        <v>2146.1691315563198</v>
      </c>
      <c r="Y62" s="204">
        <v>2502.2635425623389</v>
      </c>
      <c r="DA62" s="71" t="s">
        <v>974</v>
      </c>
    </row>
    <row r="63" spans="1:105" ht="12" customHeight="1" x14ac:dyDescent="0.25">
      <c r="A63" s="18" t="s">
        <v>71</v>
      </c>
      <c r="B63" s="204">
        <v>0</v>
      </c>
      <c r="C63" s="204">
        <v>0</v>
      </c>
      <c r="D63" s="204">
        <v>0</v>
      </c>
      <c r="E63" s="204">
        <v>0</v>
      </c>
      <c r="F63" s="204">
        <v>0</v>
      </c>
      <c r="G63" s="204">
        <v>0</v>
      </c>
      <c r="H63" s="204">
        <v>0</v>
      </c>
      <c r="I63" s="204">
        <v>0</v>
      </c>
      <c r="J63" s="204">
        <v>0</v>
      </c>
      <c r="K63" s="204">
        <v>0</v>
      </c>
      <c r="L63" s="204">
        <v>0</v>
      </c>
      <c r="M63" s="204">
        <v>0</v>
      </c>
      <c r="N63" s="204">
        <v>0</v>
      </c>
      <c r="O63" s="204">
        <v>0</v>
      </c>
      <c r="P63" s="204">
        <v>0</v>
      </c>
      <c r="Q63" s="204">
        <v>0</v>
      </c>
      <c r="R63" s="204">
        <v>0</v>
      </c>
      <c r="S63" s="204">
        <v>0</v>
      </c>
      <c r="T63" s="204">
        <v>0</v>
      </c>
      <c r="U63" s="204">
        <v>0</v>
      </c>
      <c r="V63" s="204">
        <v>0</v>
      </c>
      <c r="W63" s="204">
        <v>0</v>
      </c>
      <c r="X63" s="204">
        <v>0</v>
      </c>
      <c r="Y63" s="204">
        <v>0</v>
      </c>
      <c r="DA63" s="71" t="s">
        <v>975</v>
      </c>
    </row>
    <row r="64" spans="1:105" ht="12" customHeight="1" x14ac:dyDescent="0.25">
      <c r="A64" s="18" t="s">
        <v>32</v>
      </c>
      <c r="B64" s="204">
        <v>21.97386070507309</v>
      </c>
      <c r="C64" s="204">
        <v>28.661478933791919</v>
      </c>
      <c r="D64" s="204">
        <v>19.10765262252794</v>
      </c>
      <c r="E64" s="204">
        <v>18.152278589853829</v>
      </c>
      <c r="F64" s="204">
        <v>18.152278589853829</v>
      </c>
      <c r="G64" s="204">
        <v>7.643078245915734</v>
      </c>
      <c r="H64" s="204">
        <v>8.5984522785898534</v>
      </c>
      <c r="I64" s="204">
        <v>7.643078245915734</v>
      </c>
      <c r="J64" s="204">
        <v>7.643078245915734</v>
      </c>
      <c r="K64" s="204">
        <v>10.50920034393809</v>
      </c>
      <c r="L64" s="204">
        <v>14.33078245915735</v>
      </c>
      <c r="M64" s="204">
        <v>8.5984522785898534</v>
      </c>
      <c r="N64" s="204">
        <v>8.5984522785898534</v>
      </c>
      <c r="O64" s="204">
        <v>8.5984522785898534</v>
      </c>
      <c r="P64" s="204">
        <v>12.419948409286331</v>
      </c>
      <c r="Q64" s="204">
        <v>12.419948409286331</v>
      </c>
      <c r="R64" s="204">
        <v>14.33078245915735</v>
      </c>
      <c r="S64" s="204">
        <v>14.903955288048151</v>
      </c>
      <c r="T64" s="204">
        <v>17.38796216680997</v>
      </c>
      <c r="U64" s="204">
        <v>18.152278589853829</v>
      </c>
      <c r="V64" s="204">
        <v>18.04436801375752</v>
      </c>
      <c r="W64" s="204">
        <v>25.377815993121239</v>
      </c>
      <c r="X64" s="204">
        <v>22.48306104901118</v>
      </c>
      <c r="Y64" s="204">
        <v>22.19355116079106</v>
      </c>
      <c r="DA64" s="71" t="s">
        <v>976</v>
      </c>
    </row>
    <row r="65" spans="1:105" ht="12" customHeight="1" x14ac:dyDescent="0.25">
      <c r="A65" s="18" t="s">
        <v>33</v>
      </c>
      <c r="B65" s="204">
        <v>927.82085134029558</v>
      </c>
      <c r="C65" s="204">
        <v>1086.8013651551589</v>
      </c>
      <c r="D65" s="204">
        <v>1073.9276054346999</v>
      </c>
      <c r="E65" s="204">
        <v>1138.5307907375491</v>
      </c>
      <c r="F65" s="204">
        <v>1087.336233598013</v>
      </c>
      <c r="G65" s="204">
        <v>1098.3949149526629</v>
      </c>
      <c r="H65" s="204">
        <v>1297.515935041097</v>
      </c>
      <c r="I65" s="204">
        <v>1236.724888199328</v>
      </c>
      <c r="J65" s="204">
        <v>1185.430263913204</v>
      </c>
      <c r="K65" s="204">
        <v>1016.241431229433</v>
      </c>
      <c r="L65" s="204">
        <v>1035.4160962218959</v>
      </c>
      <c r="M65" s="204">
        <v>1000.544426996693</v>
      </c>
      <c r="N65" s="204">
        <v>980.79674294007805</v>
      </c>
      <c r="O65" s="204">
        <v>1176.1918069416461</v>
      </c>
      <c r="P65" s="204">
        <v>1245.41884528081</v>
      </c>
      <c r="Q65" s="204">
        <v>1148.7151189866449</v>
      </c>
      <c r="R65" s="204">
        <v>1352.8327486135299</v>
      </c>
      <c r="S65" s="204">
        <v>1346.92466365321</v>
      </c>
      <c r="T65" s="204">
        <v>1045.8812341819701</v>
      </c>
      <c r="U65" s="204">
        <v>931.53056368689829</v>
      </c>
      <c r="V65" s="204">
        <v>834.17570874762316</v>
      </c>
      <c r="W65" s="204">
        <v>937.4338953045966</v>
      </c>
      <c r="X65" s="204">
        <v>736.40081645846135</v>
      </c>
      <c r="Y65" s="204">
        <v>886.49557760915809</v>
      </c>
      <c r="DA65" s="71" t="s">
        <v>977</v>
      </c>
    </row>
    <row r="66" spans="1:105" ht="12" customHeight="1" x14ac:dyDescent="0.25">
      <c r="A66" s="18" t="s">
        <v>83</v>
      </c>
      <c r="B66" s="204">
        <v>4325.5947549441098</v>
      </c>
      <c r="C66" s="204">
        <v>4123.817712811694</v>
      </c>
      <c r="D66" s="204">
        <v>4236.2663800515902</v>
      </c>
      <c r="E66" s="204">
        <v>4038.6930352536542</v>
      </c>
      <c r="F66" s="204">
        <v>4429.6360275150473</v>
      </c>
      <c r="G66" s="204">
        <v>4694.4683576956149</v>
      </c>
      <c r="H66" s="204">
        <v>3948.313757523646</v>
      </c>
      <c r="I66" s="204">
        <v>3800.1337919174539</v>
      </c>
      <c r="J66" s="204">
        <v>4715.4867583834903</v>
      </c>
      <c r="K66" s="204">
        <v>2846.9475494410999</v>
      </c>
      <c r="L66" s="204">
        <v>3298.8440240756659</v>
      </c>
      <c r="M66" s="204">
        <v>2922.6139294926911</v>
      </c>
      <c r="N66" s="204">
        <v>3149.6130696474629</v>
      </c>
      <c r="O66" s="204">
        <v>3514.2829750644878</v>
      </c>
      <c r="P66" s="204">
        <v>3741.28211521926</v>
      </c>
      <c r="Q66" s="204">
        <v>3268.3672398968179</v>
      </c>
      <c r="R66" s="204">
        <v>3369.2557179707651</v>
      </c>
      <c r="S66" s="204">
        <v>3095.80584694755</v>
      </c>
      <c r="T66" s="204">
        <v>3036.3236457437661</v>
      </c>
      <c r="U66" s="204">
        <v>2534.6135855545999</v>
      </c>
      <c r="V66" s="204">
        <v>2582.760103181427</v>
      </c>
      <c r="W66" s="204">
        <v>2929.1475494411002</v>
      </c>
      <c r="X66" s="204">
        <v>2264.9637145313841</v>
      </c>
      <c r="Y66" s="204">
        <v>1800.4920034393811</v>
      </c>
      <c r="DA66" s="71" t="s">
        <v>978</v>
      </c>
    </row>
    <row r="67" spans="1:105" ht="12" customHeight="1" x14ac:dyDescent="0.25">
      <c r="A67" s="14" t="s">
        <v>34</v>
      </c>
      <c r="B67" s="204">
        <f t="shared" ref="B67:Y67" si="13">B68+B69</f>
        <v>816.24634565778149</v>
      </c>
      <c r="C67" s="204">
        <f t="shared" si="13"/>
        <v>622.1981943250214</v>
      </c>
      <c r="D67" s="204">
        <f t="shared" si="13"/>
        <v>667.1695614789337</v>
      </c>
      <c r="E67" s="204">
        <f t="shared" si="13"/>
        <v>816.42545141874461</v>
      </c>
      <c r="F67" s="204">
        <f t="shared" si="13"/>
        <v>873.38581255374038</v>
      </c>
      <c r="G67" s="204">
        <f t="shared" si="13"/>
        <v>932.04849527085116</v>
      </c>
      <c r="H67" s="204">
        <f t="shared" si="13"/>
        <v>888.45571797076514</v>
      </c>
      <c r="I67" s="204">
        <f t="shared" si="13"/>
        <v>1005.364316423044</v>
      </c>
      <c r="J67" s="204">
        <f t="shared" si="13"/>
        <v>944.87403267411867</v>
      </c>
      <c r="K67" s="204">
        <f t="shared" si="13"/>
        <v>802.92373172828889</v>
      </c>
      <c r="L67" s="204">
        <f t="shared" si="13"/>
        <v>983.77429062768692</v>
      </c>
      <c r="M67" s="204">
        <f t="shared" si="13"/>
        <v>989.48650042992244</v>
      </c>
      <c r="N67" s="204">
        <f t="shared" si="13"/>
        <v>897.05038693035249</v>
      </c>
      <c r="O67" s="204">
        <f t="shared" si="13"/>
        <v>941.28426483233011</v>
      </c>
      <c r="P67" s="204">
        <f t="shared" si="13"/>
        <v>864.34617368873592</v>
      </c>
      <c r="Q67" s="204">
        <f t="shared" si="13"/>
        <v>990.78744625967317</v>
      </c>
      <c r="R67" s="204">
        <f t="shared" si="13"/>
        <v>939.31057609630261</v>
      </c>
      <c r="S67" s="204">
        <f t="shared" si="13"/>
        <v>1085.129578675838</v>
      </c>
      <c r="T67" s="204">
        <f t="shared" si="13"/>
        <v>1074.8929492691309</v>
      </c>
      <c r="U67" s="204">
        <f t="shared" si="13"/>
        <v>1050.5163370593291</v>
      </c>
      <c r="V67" s="204">
        <f t="shared" si="13"/>
        <v>1180.959329320722</v>
      </c>
      <c r="W67" s="204">
        <f t="shared" si="13"/>
        <v>1046.44600171969</v>
      </c>
      <c r="X67" s="204">
        <f t="shared" si="13"/>
        <v>836.15674978503864</v>
      </c>
      <c r="Y67" s="204">
        <f t="shared" si="13"/>
        <v>853.51685296646599</v>
      </c>
      <c r="DA67" s="71"/>
    </row>
    <row r="68" spans="1:105" ht="12" customHeight="1" x14ac:dyDescent="0.25">
      <c r="A68" s="18" t="s">
        <v>73</v>
      </c>
      <c r="B68" s="204">
        <v>816.24634565778149</v>
      </c>
      <c r="C68" s="204">
        <v>622.1981943250214</v>
      </c>
      <c r="D68" s="204">
        <v>667.1695614789337</v>
      </c>
      <c r="E68" s="204">
        <v>816.42545141874461</v>
      </c>
      <c r="F68" s="204">
        <v>873.38581255374038</v>
      </c>
      <c r="G68" s="204">
        <v>932.04849527085116</v>
      </c>
      <c r="H68" s="204">
        <v>888.45571797076514</v>
      </c>
      <c r="I68" s="204">
        <v>1005.364316423044</v>
      </c>
      <c r="J68" s="204">
        <v>944.87403267411867</v>
      </c>
      <c r="K68" s="204">
        <v>802.92373172828889</v>
      </c>
      <c r="L68" s="204">
        <v>983.77429062768692</v>
      </c>
      <c r="M68" s="204">
        <v>989.48650042992244</v>
      </c>
      <c r="N68" s="204">
        <v>897.05038693035249</v>
      </c>
      <c r="O68" s="204">
        <v>941.28426483233011</v>
      </c>
      <c r="P68" s="204">
        <v>864.34617368873592</v>
      </c>
      <c r="Q68" s="204">
        <v>990.78744625967317</v>
      </c>
      <c r="R68" s="204">
        <v>939.31057609630261</v>
      </c>
      <c r="S68" s="204">
        <v>1085.129578675838</v>
      </c>
      <c r="T68" s="204">
        <v>1074.8929492691309</v>
      </c>
      <c r="U68" s="204">
        <v>1050.5163370593291</v>
      </c>
      <c r="V68" s="204">
        <v>1180.959329320722</v>
      </c>
      <c r="W68" s="204">
        <v>1046.44600171969</v>
      </c>
      <c r="X68" s="204">
        <v>836.15674978503864</v>
      </c>
      <c r="Y68" s="204">
        <v>853.51685296646599</v>
      </c>
      <c r="DA68" s="71" t="s">
        <v>979</v>
      </c>
    </row>
    <row r="69" spans="1:105" ht="12" customHeight="1" x14ac:dyDescent="0.25">
      <c r="A69" s="18" t="s">
        <v>36</v>
      </c>
      <c r="B69" s="204">
        <v>0</v>
      </c>
      <c r="C69" s="204">
        <v>0</v>
      </c>
      <c r="D69" s="204">
        <v>0</v>
      </c>
      <c r="E69" s="204">
        <v>0</v>
      </c>
      <c r="F69" s="204">
        <v>0</v>
      </c>
      <c r="G69" s="204">
        <v>0</v>
      </c>
      <c r="H69" s="204">
        <v>0</v>
      </c>
      <c r="I69" s="204">
        <v>0</v>
      </c>
      <c r="J69" s="204">
        <v>0</v>
      </c>
      <c r="K69" s="204">
        <v>0</v>
      </c>
      <c r="L69" s="204">
        <v>0</v>
      </c>
      <c r="M69" s="204">
        <v>0</v>
      </c>
      <c r="N69" s="204">
        <v>0</v>
      </c>
      <c r="O69" s="204">
        <v>0</v>
      </c>
      <c r="P69" s="204">
        <v>0</v>
      </c>
      <c r="Q69" s="204">
        <v>0</v>
      </c>
      <c r="R69" s="204">
        <v>0</v>
      </c>
      <c r="S69" s="204">
        <v>0</v>
      </c>
      <c r="T69" s="204">
        <v>0</v>
      </c>
      <c r="U69" s="204">
        <v>0</v>
      </c>
      <c r="V69" s="204">
        <v>0</v>
      </c>
      <c r="W69" s="204">
        <v>0</v>
      </c>
      <c r="X69" s="204">
        <v>0</v>
      </c>
      <c r="Y69" s="204">
        <v>0</v>
      </c>
      <c r="DA69" s="71" t="s">
        <v>980</v>
      </c>
    </row>
    <row r="70" spans="1:105" ht="12" customHeight="1" x14ac:dyDescent="0.25">
      <c r="A70" s="14" t="s">
        <v>37</v>
      </c>
      <c r="B70" s="204">
        <v>0</v>
      </c>
      <c r="C70" s="204">
        <v>0</v>
      </c>
      <c r="D70" s="204">
        <v>0</v>
      </c>
      <c r="E70" s="204">
        <v>0</v>
      </c>
      <c r="F70" s="204">
        <v>0</v>
      </c>
      <c r="G70" s="204">
        <v>0</v>
      </c>
      <c r="H70" s="204">
        <v>0</v>
      </c>
      <c r="I70" s="204">
        <v>0</v>
      </c>
      <c r="J70" s="204">
        <v>0</v>
      </c>
      <c r="K70" s="204">
        <v>0</v>
      </c>
      <c r="L70" s="204">
        <v>0</v>
      </c>
      <c r="M70" s="204">
        <v>0</v>
      </c>
      <c r="N70" s="204">
        <v>0</v>
      </c>
      <c r="O70" s="204">
        <v>0</v>
      </c>
      <c r="P70" s="204">
        <v>0</v>
      </c>
      <c r="Q70" s="204">
        <v>0</v>
      </c>
      <c r="R70" s="204">
        <v>0</v>
      </c>
      <c r="S70" s="204">
        <v>0</v>
      </c>
      <c r="T70" s="204">
        <v>0</v>
      </c>
      <c r="U70" s="204">
        <v>0</v>
      </c>
      <c r="V70" s="204">
        <v>0</v>
      </c>
      <c r="W70" s="204">
        <v>0</v>
      </c>
      <c r="X70" s="204">
        <v>0</v>
      </c>
      <c r="Y70" s="204">
        <v>0</v>
      </c>
      <c r="DA70" s="71" t="s">
        <v>981</v>
      </c>
    </row>
    <row r="71" spans="1:105" ht="12" customHeight="1" x14ac:dyDescent="0.25">
      <c r="A71" s="114" t="s">
        <v>144</v>
      </c>
      <c r="B71" s="284">
        <f t="shared" ref="B71:Y71" si="14">SUM(B72:B74)</f>
        <v>6454.7740757598986</v>
      </c>
      <c r="C71" s="284">
        <f t="shared" si="14"/>
        <v>6341.1848561267834</v>
      </c>
      <c r="D71" s="284">
        <f t="shared" si="14"/>
        <v>6326.964578779498</v>
      </c>
      <c r="E71" s="284">
        <f t="shared" si="14"/>
        <v>6330.0881424142481</v>
      </c>
      <c r="F71" s="284">
        <f t="shared" si="14"/>
        <v>6686.2683058250113</v>
      </c>
      <c r="G71" s="284">
        <f t="shared" si="14"/>
        <v>7015.2082425536937</v>
      </c>
      <c r="H71" s="284">
        <f t="shared" si="14"/>
        <v>6482.9670098476317</v>
      </c>
      <c r="I71" s="284">
        <f t="shared" si="14"/>
        <v>6565.4966852758535</v>
      </c>
      <c r="J71" s="284">
        <f t="shared" si="14"/>
        <v>7488.3366267678884</v>
      </c>
      <c r="K71" s="284">
        <f t="shared" si="14"/>
        <v>5921.4483959757781</v>
      </c>
      <c r="L71" s="284">
        <f t="shared" si="14"/>
        <v>6473.3860016389199</v>
      </c>
      <c r="M71" s="284">
        <f t="shared" si="14"/>
        <v>6288.4878491806994</v>
      </c>
      <c r="N71" s="284">
        <f t="shared" si="14"/>
        <v>6456.2443783657</v>
      </c>
      <c r="O71" s="284">
        <f t="shared" si="14"/>
        <v>7158.0300700542839</v>
      </c>
      <c r="P71" s="284">
        <f t="shared" si="14"/>
        <v>7678.3054316952539</v>
      </c>
      <c r="Q71" s="284">
        <f t="shared" si="14"/>
        <v>7270.2389366994557</v>
      </c>
      <c r="R71" s="284">
        <f t="shared" si="14"/>
        <v>7252.6203668422486</v>
      </c>
      <c r="S71" s="284">
        <f t="shared" si="14"/>
        <v>7154.2805535930211</v>
      </c>
      <c r="T71" s="284">
        <f t="shared" si="14"/>
        <v>7491.2989469936638</v>
      </c>
      <c r="U71" s="284">
        <f t="shared" si="14"/>
        <v>6954.471320350699</v>
      </c>
      <c r="V71" s="284">
        <f t="shared" si="14"/>
        <v>6859.5772564690333</v>
      </c>
      <c r="W71" s="284">
        <f t="shared" si="14"/>
        <v>7238.8334653819829</v>
      </c>
      <c r="X71" s="284">
        <f t="shared" si="14"/>
        <v>6225.5250640938866</v>
      </c>
      <c r="Y71" s="284">
        <f t="shared" si="14"/>
        <v>6264.5273918825887</v>
      </c>
      <c r="DA71" s="118"/>
    </row>
    <row r="72" spans="1:105" ht="12" customHeight="1" x14ac:dyDescent="0.25">
      <c r="A72" s="51" t="str">
        <f>A53</f>
        <v>Basic chemicals</v>
      </c>
      <c r="B72" s="241">
        <f>CHI_fec!B16</f>
        <v>6454.7740757598986</v>
      </c>
      <c r="C72" s="241">
        <f>CHI_fec!C16</f>
        <v>6341.1848561267834</v>
      </c>
      <c r="D72" s="241">
        <f>CHI_fec!D16</f>
        <v>6326.964578779498</v>
      </c>
      <c r="E72" s="241">
        <f>CHI_fec!E16</f>
        <v>6330.0881424142481</v>
      </c>
      <c r="F72" s="241">
        <f>CHI_fec!F16</f>
        <v>6686.2683058250113</v>
      </c>
      <c r="G72" s="241">
        <f>CHI_fec!G16</f>
        <v>7015.2082425536937</v>
      </c>
      <c r="H72" s="241">
        <f>CHI_fec!H16</f>
        <v>6482.9670098476317</v>
      </c>
      <c r="I72" s="241">
        <f>CHI_fec!I16</f>
        <v>6565.4966852758535</v>
      </c>
      <c r="J72" s="241">
        <f>CHI_fec!J16</f>
        <v>7488.3366267678884</v>
      </c>
      <c r="K72" s="241">
        <f>CHI_fec!K16</f>
        <v>5921.4483959757781</v>
      </c>
      <c r="L72" s="241">
        <f>CHI_fec!L16</f>
        <v>6473.3860016389199</v>
      </c>
      <c r="M72" s="241">
        <f>CHI_fec!M16</f>
        <v>6288.4878491806994</v>
      </c>
      <c r="N72" s="241">
        <f>CHI_fec!N16</f>
        <v>6456.2443783657</v>
      </c>
      <c r="O72" s="241">
        <f>CHI_fec!O16</f>
        <v>7158.0300700542839</v>
      </c>
      <c r="P72" s="241">
        <f>CHI_fec!P16</f>
        <v>7678.3054316952539</v>
      </c>
      <c r="Q72" s="241">
        <f>CHI_fec!Q16</f>
        <v>7270.2389366994557</v>
      </c>
      <c r="R72" s="241">
        <f>CHI_fec!R16</f>
        <v>7252.6203668422486</v>
      </c>
      <c r="S72" s="241">
        <f>CHI_fec!S16</f>
        <v>7154.2805535930211</v>
      </c>
      <c r="T72" s="241">
        <f>CHI_fec!T16</f>
        <v>7491.2989469936638</v>
      </c>
      <c r="U72" s="241">
        <f>CHI_fec!U16</f>
        <v>6954.471320350699</v>
      </c>
      <c r="V72" s="241">
        <f>CHI_fec!V16</f>
        <v>6859.5772564690333</v>
      </c>
      <c r="W72" s="241">
        <f>CHI_fec!W16</f>
        <v>7238.8334653819829</v>
      </c>
      <c r="X72" s="241">
        <f>CHI_fec!X16</f>
        <v>6225.5250640938866</v>
      </c>
      <c r="Y72" s="241">
        <f>CHI_fec!Y16</f>
        <v>6264.5273918825887</v>
      </c>
      <c r="DA72" s="83"/>
    </row>
    <row r="73" spans="1:105" ht="12" customHeight="1" x14ac:dyDescent="0.25">
      <c r="A73" s="99" t="str">
        <f>A54</f>
        <v>Other chemicals</v>
      </c>
      <c r="B73" s="282">
        <v>0</v>
      </c>
      <c r="C73" s="282">
        <v>0</v>
      </c>
      <c r="D73" s="282">
        <v>0</v>
      </c>
      <c r="E73" s="282">
        <v>0</v>
      </c>
      <c r="F73" s="282">
        <v>0</v>
      </c>
      <c r="G73" s="282">
        <v>0</v>
      </c>
      <c r="H73" s="282">
        <v>0</v>
      </c>
      <c r="I73" s="282">
        <v>0</v>
      </c>
      <c r="J73" s="282">
        <v>0</v>
      </c>
      <c r="K73" s="282">
        <v>0</v>
      </c>
      <c r="L73" s="282">
        <v>0</v>
      </c>
      <c r="M73" s="282">
        <v>0</v>
      </c>
      <c r="N73" s="282">
        <v>0</v>
      </c>
      <c r="O73" s="282">
        <v>0</v>
      </c>
      <c r="P73" s="282">
        <v>0</v>
      </c>
      <c r="Q73" s="282">
        <v>0</v>
      </c>
      <c r="R73" s="282">
        <v>0</v>
      </c>
      <c r="S73" s="282">
        <v>0</v>
      </c>
      <c r="T73" s="282">
        <v>0</v>
      </c>
      <c r="U73" s="282">
        <v>0</v>
      </c>
      <c r="V73" s="282">
        <v>0</v>
      </c>
      <c r="W73" s="282">
        <v>0</v>
      </c>
      <c r="X73" s="282">
        <v>0</v>
      </c>
      <c r="Y73" s="282">
        <v>0</v>
      </c>
      <c r="DA73" s="94"/>
    </row>
    <row r="74" spans="1:105" ht="12" customHeight="1" x14ac:dyDescent="0.25">
      <c r="A74" s="52" t="str">
        <f>A55</f>
        <v>Pharmaceutical products etc.</v>
      </c>
      <c r="B74" s="242">
        <v>0</v>
      </c>
      <c r="C74" s="242">
        <v>0</v>
      </c>
      <c r="D74" s="242">
        <v>0</v>
      </c>
      <c r="E74" s="242">
        <v>0</v>
      </c>
      <c r="F74" s="242">
        <v>0</v>
      </c>
      <c r="G74" s="242">
        <v>0</v>
      </c>
      <c r="H74" s="242">
        <v>0</v>
      </c>
      <c r="I74" s="242">
        <v>0</v>
      </c>
      <c r="J74" s="242">
        <v>0</v>
      </c>
      <c r="K74" s="242">
        <v>0</v>
      </c>
      <c r="L74" s="242">
        <v>0</v>
      </c>
      <c r="M74" s="242">
        <v>0</v>
      </c>
      <c r="N74" s="242">
        <v>0</v>
      </c>
      <c r="O74" s="242">
        <v>0</v>
      </c>
      <c r="P74" s="242">
        <v>0</v>
      </c>
      <c r="Q74" s="242">
        <v>0</v>
      </c>
      <c r="R74" s="242">
        <v>0</v>
      </c>
      <c r="S74" s="242">
        <v>0</v>
      </c>
      <c r="T74" s="242">
        <v>0</v>
      </c>
      <c r="U74" s="242">
        <v>0</v>
      </c>
      <c r="V74" s="242">
        <v>0</v>
      </c>
      <c r="W74" s="242">
        <v>0</v>
      </c>
      <c r="X74" s="242">
        <v>0</v>
      </c>
      <c r="Y74" s="242">
        <v>0</v>
      </c>
      <c r="DA74" s="84"/>
    </row>
    <row r="75" spans="1:105" ht="12" customHeight="1" x14ac:dyDescent="0.25">
      <c r="A75" s="172"/>
      <c r="B75" s="172"/>
      <c r="C75" s="172"/>
      <c r="D75" s="172"/>
      <c r="E75" s="172"/>
      <c r="F75" s="172"/>
      <c r="G75" s="172"/>
      <c r="H75" s="172"/>
      <c r="I75" s="172"/>
      <c r="J75" s="172"/>
      <c r="K75" s="172"/>
      <c r="L75" s="172"/>
      <c r="M75" s="172"/>
      <c r="N75" s="172"/>
      <c r="O75" s="172"/>
      <c r="P75" s="172"/>
      <c r="Q75" s="172"/>
      <c r="R75" s="172"/>
      <c r="S75" s="172"/>
      <c r="T75" s="172"/>
      <c r="U75" s="172"/>
      <c r="V75" s="172"/>
      <c r="W75" s="172"/>
      <c r="X75" s="172"/>
      <c r="Y75" s="172"/>
      <c r="DA75" s="176"/>
    </row>
    <row r="76" spans="1:105" ht="12" customHeight="1" x14ac:dyDescent="0.25">
      <c r="A76" s="30" t="s">
        <v>84</v>
      </c>
      <c r="B76" s="203">
        <f t="shared" ref="B76:Y76" si="15">SUM(B77:B78)</f>
        <v>10937.561571958078</v>
      </c>
      <c r="C76" s="203">
        <f t="shared" si="15"/>
        <v>10617.337085398607</v>
      </c>
      <c r="D76" s="203">
        <f t="shared" si="15"/>
        <v>10132.74346563813</v>
      </c>
      <c r="E76" s="203">
        <f t="shared" si="15"/>
        <v>10902.333230517814</v>
      </c>
      <c r="F76" s="203">
        <f t="shared" si="15"/>
        <v>9971.6044602384027</v>
      </c>
      <c r="G76" s="203">
        <f t="shared" si="15"/>
        <v>10555.902076278886</v>
      </c>
      <c r="H76" s="203">
        <f t="shared" si="15"/>
        <v>10007.905323038445</v>
      </c>
      <c r="I76" s="203">
        <f t="shared" si="15"/>
        <v>9914.8786599581599</v>
      </c>
      <c r="J76" s="203">
        <f t="shared" si="15"/>
        <v>9413.1792758388983</v>
      </c>
      <c r="K76" s="203">
        <f t="shared" si="15"/>
        <v>11425.00928159813</v>
      </c>
      <c r="L76" s="203">
        <f t="shared" si="15"/>
        <v>12796.93857015804</v>
      </c>
      <c r="M76" s="203">
        <f t="shared" si="15"/>
        <v>12609.720806558171</v>
      </c>
      <c r="N76" s="203">
        <f t="shared" si="15"/>
        <v>12529.742764758084</v>
      </c>
      <c r="O76" s="203">
        <f t="shared" si="15"/>
        <v>13867.908282238404</v>
      </c>
      <c r="P76" s="203">
        <f t="shared" si="15"/>
        <v>14168.167106158682</v>
      </c>
      <c r="Q76" s="203">
        <f t="shared" si="15"/>
        <v>14571.579446357766</v>
      </c>
      <c r="R76" s="203">
        <f t="shared" si="15"/>
        <v>14318.172297718069</v>
      </c>
      <c r="S76" s="203">
        <f t="shared" si="15"/>
        <v>13992.800402438579</v>
      </c>
      <c r="T76" s="203">
        <f t="shared" si="15"/>
        <v>14158.997364341143</v>
      </c>
      <c r="U76" s="203">
        <f t="shared" si="15"/>
        <v>12784.880965711376</v>
      </c>
      <c r="V76" s="203">
        <f t="shared" si="15"/>
        <v>13508.63846105138</v>
      </c>
      <c r="W76" s="203">
        <f t="shared" si="15"/>
        <v>13882.148513891931</v>
      </c>
      <c r="X76" s="203">
        <f t="shared" si="15"/>
        <v>12229.690311321941</v>
      </c>
      <c r="Y76" s="203">
        <f t="shared" si="15"/>
        <v>11437.433742089932</v>
      </c>
      <c r="DA76" s="112"/>
    </row>
    <row r="77" spans="1:105" ht="12" customHeight="1" x14ac:dyDescent="0.25">
      <c r="A77" s="24" t="s">
        <v>145</v>
      </c>
      <c r="B77" s="213">
        <f>(CHI_emi!B5-CHI_emi!B59)+(CHI_emi!B61-CHI_emi!B108)+CHI_emi!B110</f>
        <v>4515.0420519580775</v>
      </c>
      <c r="C77" s="213">
        <f>(CHI_emi!C5-CHI_emi!C59)+(CHI_emi!C61-CHI_emi!C108)+CHI_emi!C110</f>
        <v>4558.2361853986067</v>
      </c>
      <c r="D77" s="213">
        <f>(CHI_emi!D5-CHI_emi!D59)+(CHI_emi!D61-CHI_emi!D108)+CHI_emi!D110</f>
        <v>4537.4594756381312</v>
      </c>
      <c r="E77" s="213">
        <f>(CHI_emi!E5-CHI_emi!E59)+(CHI_emi!E61-CHI_emi!E108)+CHI_emi!E110</f>
        <v>4579.8614305178135</v>
      </c>
      <c r="F77" s="213">
        <f>(CHI_emi!F5-CHI_emi!F59)+(CHI_emi!F61-CHI_emi!F108)+CHI_emi!F110</f>
        <v>3345.5414702384014</v>
      </c>
      <c r="G77" s="213">
        <f>(CHI_emi!G5-CHI_emi!G59)+(CHI_emi!G61-CHI_emi!G108)+CHI_emi!G110</f>
        <v>3632.3904262788851</v>
      </c>
      <c r="H77" s="213">
        <f>(CHI_emi!H5-CHI_emi!H59)+(CHI_emi!H61-CHI_emi!H108)+CHI_emi!H110</f>
        <v>3632.7325730384459</v>
      </c>
      <c r="I77" s="213">
        <f>(CHI_emi!I5-CHI_emi!I59)+(CHI_emi!I61-CHI_emi!I108)+CHI_emi!I110</f>
        <v>3655.8227199581597</v>
      </c>
      <c r="J77" s="213">
        <f>(CHI_emi!J5-CHI_emi!J59)+(CHI_emi!J61-CHI_emi!J108)+CHI_emi!J110</f>
        <v>3274.025505838898</v>
      </c>
      <c r="K77" s="213">
        <f>(CHI_emi!K5-CHI_emi!K59)+(CHI_emi!K61-CHI_emi!K108)+CHI_emi!K110</f>
        <v>5940.3213515981306</v>
      </c>
      <c r="L77" s="213">
        <f>(CHI_emi!L5-CHI_emi!L59)+(CHI_emi!L61-CHI_emi!L108)+CHI_emi!L110</f>
        <v>6721.2274701580382</v>
      </c>
      <c r="M77" s="213">
        <f>(CHI_emi!M5-CHI_emi!M59)+(CHI_emi!M61-CHI_emi!M108)+CHI_emi!M110</f>
        <v>6337.2978165581708</v>
      </c>
      <c r="N77" s="213">
        <f>(CHI_emi!N5-CHI_emi!N59)+(CHI_emi!N61-CHI_emi!N108)+CHI_emi!N110</f>
        <v>6604.6259247580838</v>
      </c>
      <c r="O77" s="213">
        <f>(CHI_emi!O5-CHI_emi!O59)+(CHI_emi!O61-CHI_emi!O108)+CHI_emi!O110</f>
        <v>7244.3869322384035</v>
      </c>
      <c r="P77" s="213">
        <f>(CHI_emi!P5-CHI_emi!P59)+(CHI_emi!P61-CHI_emi!P108)+CHI_emi!P110</f>
        <v>7502.7484461586819</v>
      </c>
      <c r="Q77" s="213">
        <f>(CHI_emi!Q5-CHI_emi!Q59)+(CHI_emi!Q61-CHI_emi!Q108)+CHI_emi!Q110</f>
        <v>7460.437626357766</v>
      </c>
      <c r="R77" s="213">
        <f>(CHI_emi!R5-CHI_emi!R59)+(CHI_emi!R61-CHI_emi!R108)+CHI_emi!R110</f>
        <v>7434.4607377180682</v>
      </c>
      <c r="S77" s="213">
        <f>(CHI_emi!S5-CHI_emi!S59)+(CHI_emi!S61-CHI_emi!S108)+CHI_emi!S110</f>
        <v>6901.4433524385795</v>
      </c>
      <c r="T77" s="213">
        <f>(CHI_emi!T5-CHI_emi!T59)+(CHI_emi!T61-CHI_emi!T108)+CHI_emi!T110</f>
        <v>7000.7098743411443</v>
      </c>
      <c r="U77" s="213">
        <f>(CHI_emi!U5-CHI_emi!U59)+(CHI_emi!U61-CHI_emi!U108)+CHI_emi!U110</f>
        <v>6306.451715711376</v>
      </c>
      <c r="V77" s="213">
        <f>(CHI_emi!V5-CHI_emi!V59)+(CHI_emi!V61-CHI_emi!V108)+CHI_emi!V110</f>
        <v>6573.6663710513794</v>
      </c>
      <c r="W77" s="213">
        <f>(CHI_emi!W5-CHI_emi!W59)+(CHI_emi!W61-CHI_emi!W108)+CHI_emi!W110</f>
        <v>6981.7775138919296</v>
      </c>
      <c r="X77" s="213">
        <f>(CHI_emi!X5-CHI_emi!X59)+(CHI_emi!X61-CHI_emi!X108)+CHI_emi!X110</f>
        <v>5949.1251513219413</v>
      </c>
      <c r="Y77" s="213">
        <f>(CHI_emi!Y5-CHI_emi!Y59)+(CHI_emi!Y61-CHI_emi!Y108)+CHI_emi!Y110</f>
        <v>5585.0046820899324</v>
      </c>
      <c r="DA77" s="85"/>
    </row>
    <row r="78" spans="1:105" ht="12" customHeight="1" x14ac:dyDescent="0.25">
      <c r="A78" s="14" t="s">
        <v>146</v>
      </c>
      <c r="B78" s="204">
        <f>CHI_emi!B59+CHI_emi!B108</f>
        <v>6422.5195199999998</v>
      </c>
      <c r="C78" s="204">
        <f>CHI_emi!C59+CHI_emi!C108</f>
        <v>6059.1009000000004</v>
      </c>
      <c r="D78" s="204">
        <f>CHI_emi!D59+CHI_emi!D108</f>
        <v>5595.2839899999999</v>
      </c>
      <c r="E78" s="204">
        <f>CHI_emi!E59+CHI_emi!E108</f>
        <v>6322.4718000000003</v>
      </c>
      <c r="F78" s="204">
        <f>CHI_emi!F59+CHI_emi!F108</f>
        <v>6626.0629900000004</v>
      </c>
      <c r="G78" s="204">
        <f>CHI_emi!G59+CHI_emi!G108</f>
        <v>6923.5116500000004</v>
      </c>
      <c r="H78" s="204">
        <f>CHI_emi!H59+CHI_emi!H108</f>
        <v>6375.1727499999997</v>
      </c>
      <c r="I78" s="204">
        <f>CHI_emi!I59+CHI_emi!I108</f>
        <v>6259.0559400000002</v>
      </c>
      <c r="J78" s="204">
        <f>CHI_emi!J59+CHI_emi!J108</f>
        <v>6139.1537699999999</v>
      </c>
      <c r="K78" s="204">
        <f>CHI_emi!K59+CHI_emi!K108</f>
        <v>5484.6879300000001</v>
      </c>
      <c r="L78" s="204">
        <f>CHI_emi!L59+CHI_emi!L108</f>
        <v>6075.7111000000004</v>
      </c>
      <c r="M78" s="204">
        <f>CHI_emi!M59+CHI_emi!M108</f>
        <v>6272.42299</v>
      </c>
      <c r="N78" s="204">
        <f>CHI_emi!N59+CHI_emi!N108</f>
        <v>5925.1168399999997</v>
      </c>
      <c r="O78" s="204">
        <f>CHI_emi!O59+CHI_emi!O108</f>
        <v>6623.52135</v>
      </c>
      <c r="P78" s="204">
        <f>CHI_emi!P59+CHI_emi!P108</f>
        <v>6665.4186600000003</v>
      </c>
      <c r="Q78" s="204">
        <f>CHI_emi!Q59+CHI_emi!Q108</f>
        <v>7111.1418199999998</v>
      </c>
      <c r="R78" s="204">
        <f>CHI_emi!R59+CHI_emi!R108</f>
        <v>6883.7115599999997</v>
      </c>
      <c r="S78" s="204">
        <f>CHI_emi!S59+CHI_emi!S108</f>
        <v>7091.3570499999996</v>
      </c>
      <c r="T78" s="204">
        <f>CHI_emi!T59+CHI_emi!T108</f>
        <v>7158.2874899999997</v>
      </c>
      <c r="U78" s="204">
        <f>CHI_emi!U59+CHI_emi!U108</f>
        <v>6478.4292500000001</v>
      </c>
      <c r="V78" s="204">
        <f>CHI_emi!V59+CHI_emi!V108</f>
        <v>6934.9720900000002</v>
      </c>
      <c r="W78" s="204">
        <f>CHI_emi!W59+CHI_emi!W108</f>
        <v>6900.3710000000001</v>
      </c>
      <c r="X78" s="204">
        <f>CHI_emi!X59+CHI_emi!X108</f>
        <v>6280.5651600000001</v>
      </c>
      <c r="Y78" s="204">
        <f>CHI_emi!Y59+CHI_emi!Y108</f>
        <v>5852.4290600000004</v>
      </c>
      <c r="DA78" s="71"/>
    </row>
    <row r="79" spans="1:105" ht="12" customHeight="1" x14ac:dyDescent="0.25">
      <c r="A79" s="31" t="s">
        <v>144</v>
      </c>
      <c r="B79" s="210">
        <f t="shared" ref="B79:Y79" si="16">SUM(B80:B82)</f>
        <v>10937.561571958078</v>
      </c>
      <c r="C79" s="210">
        <f t="shared" si="16"/>
        <v>10617.337085398607</v>
      </c>
      <c r="D79" s="210">
        <f t="shared" si="16"/>
        <v>10132.74346563813</v>
      </c>
      <c r="E79" s="210">
        <f t="shared" si="16"/>
        <v>10902.333230517812</v>
      </c>
      <c r="F79" s="210">
        <f t="shared" si="16"/>
        <v>9971.6044602384027</v>
      </c>
      <c r="G79" s="210">
        <f t="shared" si="16"/>
        <v>10555.902076278884</v>
      </c>
      <c r="H79" s="210">
        <f t="shared" si="16"/>
        <v>10007.905323038445</v>
      </c>
      <c r="I79" s="210">
        <f t="shared" si="16"/>
        <v>9914.8786599581599</v>
      </c>
      <c r="J79" s="210">
        <f t="shared" si="16"/>
        <v>9413.1792758388983</v>
      </c>
      <c r="K79" s="210">
        <f t="shared" si="16"/>
        <v>11425.009281598132</v>
      </c>
      <c r="L79" s="210">
        <f t="shared" si="16"/>
        <v>12796.938570158038</v>
      </c>
      <c r="M79" s="210">
        <f t="shared" si="16"/>
        <v>12609.720806558173</v>
      </c>
      <c r="N79" s="210">
        <f t="shared" si="16"/>
        <v>12529.742764758083</v>
      </c>
      <c r="O79" s="210">
        <f t="shared" si="16"/>
        <v>13867.908282238404</v>
      </c>
      <c r="P79" s="210">
        <f t="shared" si="16"/>
        <v>14168.167106158682</v>
      </c>
      <c r="Q79" s="210">
        <f t="shared" si="16"/>
        <v>14571.579446357768</v>
      </c>
      <c r="R79" s="210">
        <f t="shared" si="16"/>
        <v>14318.172297718069</v>
      </c>
      <c r="S79" s="210">
        <f t="shared" si="16"/>
        <v>13992.800402438579</v>
      </c>
      <c r="T79" s="210">
        <f t="shared" si="16"/>
        <v>14158.997364341143</v>
      </c>
      <c r="U79" s="210">
        <f t="shared" si="16"/>
        <v>12784.880965711376</v>
      </c>
      <c r="V79" s="210">
        <f t="shared" si="16"/>
        <v>13508.638461051378</v>
      </c>
      <c r="W79" s="210">
        <f t="shared" si="16"/>
        <v>13882.148513891929</v>
      </c>
      <c r="X79" s="210">
        <f t="shared" si="16"/>
        <v>12229.690311321941</v>
      </c>
      <c r="Y79" s="210">
        <f t="shared" si="16"/>
        <v>11437.433742089934</v>
      </c>
      <c r="DA79" s="109"/>
    </row>
    <row r="80" spans="1:105" ht="12" customHeight="1" x14ac:dyDescent="0.25">
      <c r="A80" s="51" t="s">
        <v>48</v>
      </c>
      <c r="B80" s="241">
        <f>CHI_emi!B$5</f>
        <v>8694.1257231324525</v>
      </c>
      <c r="C80" s="241">
        <f>CHI_emi!C$5</f>
        <v>8354.4188081182911</v>
      </c>
      <c r="D80" s="241">
        <f>CHI_emi!D$5</f>
        <v>7990.9269746984373</v>
      </c>
      <c r="E80" s="241">
        <f>CHI_emi!E$5</f>
        <v>8900.4172057505966</v>
      </c>
      <c r="F80" s="241">
        <f>CHI_emi!F$5</f>
        <v>8508.946181107287</v>
      </c>
      <c r="G80" s="241">
        <f>CHI_emi!G$5</f>
        <v>8949.6685607603049</v>
      </c>
      <c r="H80" s="241">
        <f>CHI_emi!H$5</f>
        <v>8860.6776697116493</v>
      </c>
      <c r="I80" s="241">
        <f>CHI_emi!I$5</f>
        <v>9070.2634881685626</v>
      </c>
      <c r="J80" s="241">
        <f>CHI_emi!J$5</f>
        <v>8877.741860380007</v>
      </c>
      <c r="K80" s="241">
        <f>CHI_emi!K$5</f>
        <v>9804.8316671241901</v>
      </c>
      <c r="L80" s="241">
        <f>CHI_emi!L$5</f>
        <v>11048.555927978206</v>
      </c>
      <c r="M80" s="241">
        <f>CHI_emi!M$5</f>
        <v>11043.80868104257</v>
      </c>
      <c r="N80" s="241">
        <f>CHI_emi!N$5</f>
        <v>11045.962705914724</v>
      </c>
      <c r="O80" s="241">
        <f>CHI_emi!O$5</f>
        <v>12179.060080108015</v>
      </c>
      <c r="P80" s="241">
        <f>CHI_emi!P$5</f>
        <v>12153.572711146404</v>
      </c>
      <c r="Q80" s="241">
        <f>CHI_emi!Q$5</f>
        <v>12908.903865070526</v>
      </c>
      <c r="R80" s="241">
        <f>CHI_emi!R$5</f>
        <v>13200.009900540195</v>
      </c>
      <c r="S80" s="241">
        <f>CHI_emi!S$5</f>
        <v>12866.27345445436</v>
      </c>
      <c r="T80" s="241">
        <f>CHI_emi!T$5</f>
        <v>12257.51235675002</v>
      </c>
      <c r="U80" s="241">
        <f>CHI_emi!U$5</f>
        <v>11138.355293273155</v>
      </c>
      <c r="V80" s="241">
        <f>CHI_emi!V$5</f>
        <v>12391.05211200528</v>
      </c>
      <c r="W80" s="241">
        <f>CHI_emi!W$5</f>
        <v>12686.254299567918</v>
      </c>
      <c r="X80" s="241">
        <f>CHI_emi!X$5</f>
        <v>10972.75307634821</v>
      </c>
      <c r="Y80" s="241">
        <f>CHI_emi!Y$5</f>
        <v>9955.1444642330134</v>
      </c>
      <c r="DA80" s="83"/>
    </row>
    <row r="81" spans="1:105" ht="12" customHeight="1" x14ac:dyDescent="0.25">
      <c r="A81" s="99" t="s">
        <v>49</v>
      </c>
      <c r="B81" s="282">
        <f>CHI_emi!B$61</f>
        <v>2035.0644212702136</v>
      </c>
      <c r="C81" s="282">
        <f>CHI_emi!C$61</f>
        <v>2027.2222188849266</v>
      </c>
      <c r="D81" s="282">
        <f>CHI_emi!D$61</f>
        <v>1895.2955460793783</v>
      </c>
      <c r="E81" s="282">
        <f>CHI_emi!E$61</f>
        <v>1745.5793733293563</v>
      </c>
      <c r="F81" s="282">
        <f>CHI_emi!F$61</f>
        <v>1264.5801858817176</v>
      </c>
      <c r="G81" s="282">
        <f>CHI_emi!G$61</f>
        <v>1358.1138167449633</v>
      </c>
      <c r="H81" s="282">
        <f>CHI_emi!H$61</f>
        <v>957.50532609639777</v>
      </c>
      <c r="I81" s="282">
        <f>CHI_emi!I$61</f>
        <v>601.13883474483725</v>
      </c>
      <c r="J81" s="282">
        <f>CHI_emi!J$61</f>
        <v>334.26990940253216</v>
      </c>
      <c r="K81" s="282">
        <f>CHI_emi!K$61</f>
        <v>1364.9357685319139</v>
      </c>
      <c r="L81" s="282">
        <f>CHI_emi!L$61</f>
        <v>1471.6420767642135</v>
      </c>
      <c r="M81" s="282">
        <f>CHI_emi!M$61</f>
        <v>1317.4723532458438</v>
      </c>
      <c r="N81" s="282">
        <f>CHI_emi!N$61</f>
        <v>1210.4432203693777</v>
      </c>
      <c r="O81" s="282">
        <f>CHI_emi!O$61</f>
        <v>1389.8633577378876</v>
      </c>
      <c r="P81" s="282">
        <f>CHI_emi!P$61</f>
        <v>1726.4826852516253</v>
      </c>
      <c r="Q81" s="282">
        <f>CHI_emi!Q$61</f>
        <v>1355.93850444846</v>
      </c>
      <c r="R81" s="282">
        <f>CHI_emi!R$61</f>
        <v>790.97633837279091</v>
      </c>
      <c r="S81" s="282">
        <f>CHI_emi!S$61</f>
        <v>824.00879949884109</v>
      </c>
      <c r="T81" s="282">
        <f>CHI_emi!T$61</f>
        <v>1590.2758011223502</v>
      </c>
      <c r="U81" s="282">
        <f>CHI_emi!U$61</f>
        <v>1329.0873006221479</v>
      </c>
      <c r="V81" s="282">
        <f>CHI_emi!V$61</f>
        <v>829.14874481480081</v>
      </c>
      <c r="W81" s="282">
        <f>CHI_emi!W$61</f>
        <v>921.47007753867967</v>
      </c>
      <c r="X81" s="282">
        <f>CHI_emi!X$61</f>
        <v>1007.5770263457085</v>
      </c>
      <c r="Y81" s="282">
        <f>CHI_emi!Y$61</f>
        <v>1224.5862287676773</v>
      </c>
      <c r="DA81" s="94"/>
    </row>
    <row r="82" spans="1:105" ht="12" customHeight="1" x14ac:dyDescent="0.25">
      <c r="A82" s="52" t="s">
        <v>50</v>
      </c>
      <c r="B82" s="242">
        <f>CHI_emi!B$110</f>
        <v>208.3714275554112</v>
      </c>
      <c r="C82" s="242">
        <f>CHI_emi!C$110</f>
        <v>235.69605839538929</v>
      </c>
      <c r="D82" s="242">
        <f>CHI_emi!D$110</f>
        <v>246.52094486031541</v>
      </c>
      <c r="E82" s="242">
        <f>CHI_emi!E$110</f>
        <v>256.33665143786021</v>
      </c>
      <c r="F82" s="242">
        <f>CHI_emi!F$110</f>
        <v>198.0780932493972</v>
      </c>
      <c r="G82" s="242">
        <f>CHI_emi!G$110</f>
        <v>248.1196987736169</v>
      </c>
      <c r="H82" s="242">
        <f>CHI_emi!H$110</f>
        <v>189.72232723039849</v>
      </c>
      <c r="I82" s="242">
        <f>CHI_emi!I$110</f>
        <v>243.47633704475979</v>
      </c>
      <c r="J82" s="242">
        <f>CHI_emi!J$110</f>
        <v>201.16750605635909</v>
      </c>
      <c r="K82" s="242">
        <f>CHI_emi!K$110</f>
        <v>255.241845942027</v>
      </c>
      <c r="L82" s="242">
        <f>CHI_emi!L$110</f>
        <v>276.74056541561788</v>
      </c>
      <c r="M82" s="242">
        <f>CHI_emi!M$110</f>
        <v>248.43977226975699</v>
      </c>
      <c r="N82" s="242">
        <f>CHI_emi!N$110</f>
        <v>273.33683847398112</v>
      </c>
      <c r="O82" s="242">
        <f>CHI_emi!O$110</f>
        <v>298.98484439250149</v>
      </c>
      <c r="P82" s="242">
        <f>CHI_emi!P$110</f>
        <v>288.11170976065279</v>
      </c>
      <c r="Q82" s="242">
        <f>CHI_emi!Q$110</f>
        <v>306.73707683878013</v>
      </c>
      <c r="R82" s="242">
        <f>CHI_emi!R$110</f>
        <v>327.18605880508159</v>
      </c>
      <c r="S82" s="242">
        <f>CHI_emi!S$110</f>
        <v>302.51814848537822</v>
      </c>
      <c r="T82" s="242">
        <f>CHI_emi!T$110</f>
        <v>311.20920646877369</v>
      </c>
      <c r="U82" s="242">
        <f>CHI_emi!U$110</f>
        <v>317.43837181607341</v>
      </c>
      <c r="V82" s="242">
        <f>CHI_emi!V$110</f>
        <v>288.43760423129868</v>
      </c>
      <c r="W82" s="242">
        <f>CHI_emi!W$110</f>
        <v>274.42413678533211</v>
      </c>
      <c r="X82" s="242">
        <f>CHI_emi!X$110</f>
        <v>249.36020862802289</v>
      </c>
      <c r="Y82" s="242">
        <f>CHI_emi!Y$110</f>
        <v>257.7030490892422</v>
      </c>
      <c r="DA82" s="84"/>
    </row>
    <row r="83" spans="1:105" ht="12" customHeight="1" x14ac:dyDescent="0.25">
      <c r="A83" s="172"/>
      <c r="B83" s="172"/>
      <c r="C83" s="172"/>
      <c r="D83" s="172"/>
      <c r="E83" s="172"/>
      <c r="F83" s="172"/>
      <c r="G83" s="172"/>
      <c r="H83" s="172"/>
      <c r="I83" s="172"/>
      <c r="J83" s="172"/>
      <c r="K83" s="172"/>
      <c r="L83" s="172"/>
      <c r="M83" s="172"/>
      <c r="N83" s="172"/>
      <c r="O83" s="172"/>
      <c r="P83" s="172"/>
      <c r="Q83" s="172"/>
      <c r="R83" s="172"/>
      <c r="S83" s="172"/>
      <c r="T83" s="172"/>
      <c r="U83" s="172"/>
      <c r="V83" s="172"/>
      <c r="W83" s="172"/>
      <c r="X83" s="172"/>
      <c r="Y83" s="172"/>
      <c r="DA83" s="176"/>
    </row>
    <row r="84" spans="1:105" ht="12" customHeight="1" x14ac:dyDescent="0.25">
      <c r="A84" s="115" t="s">
        <v>147</v>
      </c>
      <c r="B84" s="312"/>
      <c r="C84" s="312"/>
      <c r="D84" s="312"/>
      <c r="E84" s="312"/>
      <c r="F84" s="312"/>
      <c r="G84" s="312"/>
      <c r="H84" s="312"/>
      <c r="I84" s="312"/>
      <c r="J84" s="312"/>
      <c r="K84" s="312"/>
      <c r="L84" s="312"/>
      <c r="M84" s="312"/>
      <c r="N84" s="312"/>
      <c r="O84" s="312"/>
      <c r="P84" s="312"/>
      <c r="Q84" s="312"/>
      <c r="R84" s="312"/>
      <c r="S84" s="312"/>
      <c r="T84" s="312"/>
      <c r="U84" s="312"/>
      <c r="V84" s="312"/>
      <c r="W84" s="312"/>
      <c r="X84" s="312"/>
      <c r="Y84" s="312"/>
      <c r="DA84" s="118"/>
    </row>
    <row r="85" spans="1:105" ht="12" customHeight="1" x14ac:dyDescent="0.25">
      <c r="A85" s="50" t="s">
        <v>48</v>
      </c>
      <c r="B85" s="287">
        <f t="shared" ref="B85:Y85" si="17">IF(B$5=0,"",B$5/B$10*1000)</f>
        <v>699.5695845371788</v>
      </c>
      <c r="C85" s="287">
        <f t="shared" si="17"/>
        <v>699.89583693785949</v>
      </c>
      <c r="D85" s="287">
        <f t="shared" si="17"/>
        <v>736.98119308196942</v>
      </c>
      <c r="E85" s="287">
        <f t="shared" si="17"/>
        <v>736.49399100298456</v>
      </c>
      <c r="F85" s="287">
        <f t="shared" si="17"/>
        <v>745.55444142783563</v>
      </c>
      <c r="G85" s="287">
        <f t="shared" si="17"/>
        <v>708.93037359036089</v>
      </c>
      <c r="H85" s="287">
        <f t="shared" si="17"/>
        <v>883.78096956334559</v>
      </c>
      <c r="I85" s="287">
        <f t="shared" si="17"/>
        <v>1041.3932315258569</v>
      </c>
      <c r="J85" s="287">
        <f t="shared" si="17"/>
        <v>1095.2699391855965</v>
      </c>
      <c r="K85" s="287">
        <f t="shared" si="17"/>
        <v>1204.383373680552</v>
      </c>
      <c r="L85" s="287">
        <f t="shared" si="17"/>
        <v>1181.6787422397683</v>
      </c>
      <c r="M85" s="287">
        <f t="shared" si="17"/>
        <v>1339.4584228820197</v>
      </c>
      <c r="N85" s="287">
        <f t="shared" si="17"/>
        <v>1259.5366347131915</v>
      </c>
      <c r="O85" s="287">
        <f t="shared" si="17"/>
        <v>1118.2391146958632</v>
      </c>
      <c r="P85" s="287">
        <f t="shared" si="17"/>
        <v>1108.0858907828456</v>
      </c>
      <c r="Q85" s="287">
        <f t="shared" si="17"/>
        <v>1228.164726503383</v>
      </c>
      <c r="R85" s="287">
        <f t="shared" si="17"/>
        <v>1168.7722392253302</v>
      </c>
      <c r="S85" s="287">
        <f t="shared" si="17"/>
        <v>1184.3278064436529</v>
      </c>
      <c r="T85" s="287">
        <f t="shared" si="17"/>
        <v>1162.6183006475312</v>
      </c>
      <c r="U85" s="287">
        <f t="shared" si="17"/>
        <v>1134.6642974994234</v>
      </c>
      <c r="V85" s="287">
        <f t="shared" si="17"/>
        <v>1116.8803368351655</v>
      </c>
      <c r="W85" s="287">
        <f t="shared" si="17"/>
        <v>996.00255586556102</v>
      </c>
      <c r="X85" s="287">
        <f t="shared" si="17"/>
        <v>1292.7672537168598</v>
      </c>
      <c r="Y85" s="287">
        <f t="shared" si="17"/>
        <v>1073.2049098180842</v>
      </c>
      <c r="DA85" s="83"/>
    </row>
    <row r="86" spans="1:105" ht="12" customHeight="1" x14ac:dyDescent="0.25">
      <c r="A86" s="107" t="s">
        <v>49</v>
      </c>
      <c r="B86" s="288">
        <f t="shared" ref="B86:Y86" si="18">IF(B$6=0,"",B$6/B$11*1000)</f>
        <v>2111.1104463423876</v>
      </c>
      <c r="C86" s="288">
        <f t="shared" si="18"/>
        <v>2112.0949872178699</v>
      </c>
      <c r="D86" s="288">
        <f t="shared" si="18"/>
        <v>2224.0084901669074</v>
      </c>
      <c r="E86" s="288">
        <f t="shared" si="18"/>
        <v>2222.5382470043137</v>
      </c>
      <c r="F86" s="288">
        <f t="shared" si="18"/>
        <v>2249.8802183582065</v>
      </c>
      <c r="G86" s="288">
        <f t="shared" si="18"/>
        <v>2139.3587578656147</v>
      </c>
      <c r="H86" s="288">
        <f t="shared" si="18"/>
        <v>2667.010227950565</v>
      </c>
      <c r="I86" s="288">
        <f t="shared" si="18"/>
        <v>3142.641101641052</v>
      </c>
      <c r="J86" s="288">
        <f t="shared" si="18"/>
        <v>3305.226329571251</v>
      </c>
      <c r="K86" s="288">
        <f t="shared" si="18"/>
        <v>2453.4635407184037</v>
      </c>
      <c r="L86" s="288">
        <f t="shared" si="18"/>
        <v>2536.5565473415595</v>
      </c>
      <c r="M86" s="288">
        <f t="shared" si="18"/>
        <v>2483.4055424443623</v>
      </c>
      <c r="N86" s="288">
        <f t="shared" si="18"/>
        <v>2747.1190833869791</v>
      </c>
      <c r="O86" s="288">
        <f t="shared" si="18"/>
        <v>2683.5864138082716</v>
      </c>
      <c r="P86" s="288">
        <f t="shared" si="18"/>
        <v>2185.5102243999631</v>
      </c>
      <c r="Q86" s="288">
        <f t="shared" si="18"/>
        <v>2806.709626833102</v>
      </c>
      <c r="R86" s="288">
        <f t="shared" si="18"/>
        <v>4797.0058829182553</v>
      </c>
      <c r="S86" s="288">
        <f t="shared" si="18"/>
        <v>4189.0636674378929</v>
      </c>
      <c r="T86" s="288">
        <f t="shared" si="18"/>
        <v>2400.7359965125629</v>
      </c>
      <c r="U86" s="288">
        <f t="shared" si="18"/>
        <v>2686.8829252556202</v>
      </c>
      <c r="V86" s="288">
        <f t="shared" si="18"/>
        <v>5722.7899651630341</v>
      </c>
      <c r="W86" s="288">
        <f t="shared" si="18"/>
        <v>4031.0860660107874</v>
      </c>
      <c r="X86" s="288">
        <f t="shared" si="18"/>
        <v>2860.4617273004351</v>
      </c>
      <c r="Y86" s="288">
        <f t="shared" si="18"/>
        <v>2032.3261944009405</v>
      </c>
      <c r="DA86" s="94"/>
    </row>
    <row r="87" spans="1:105" ht="12" customHeight="1" x14ac:dyDescent="0.25">
      <c r="A87" s="49" t="s">
        <v>50</v>
      </c>
      <c r="B87" s="289">
        <f t="shared" ref="B87:Y87" si="19">IF(B$7=0,"",B$7/B$12*1000)</f>
        <v>32250.887848078746</v>
      </c>
      <c r="C87" s="289">
        <f t="shared" si="19"/>
        <v>32858.014543215773</v>
      </c>
      <c r="D87" s="289">
        <f t="shared" si="19"/>
        <v>35057.563096523088</v>
      </c>
      <c r="E87" s="289">
        <f t="shared" si="19"/>
        <v>34142.382621993958</v>
      </c>
      <c r="F87" s="289">
        <f t="shared" si="19"/>
        <v>37624.658875847817</v>
      </c>
      <c r="G87" s="289">
        <f t="shared" si="19"/>
        <v>36228.913130624584</v>
      </c>
      <c r="H87" s="289">
        <f t="shared" si="19"/>
        <v>40663.735714815317</v>
      </c>
      <c r="I87" s="289">
        <f t="shared" si="19"/>
        <v>50974.101234900292</v>
      </c>
      <c r="J87" s="289">
        <f t="shared" si="19"/>
        <v>51859.327805271401</v>
      </c>
      <c r="K87" s="289">
        <f t="shared" si="19"/>
        <v>43726.007524411136</v>
      </c>
      <c r="L87" s="289">
        <f t="shared" si="19"/>
        <v>42392.813438618432</v>
      </c>
      <c r="M87" s="289">
        <f t="shared" si="19"/>
        <v>47046.511982969292</v>
      </c>
      <c r="N87" s="289">
        <f t="shared" si="19"/>
        <v>43587.63204366366</v>
      </c>
      <c r="O87" s="289">
        <f t="shared" si="19"/>
        <v>40409.295171938487</v>
      </c>
      <c r="P87" s="289">
        <f t="shared" si="19"/>
        <v>40142.161234420812</v>
      </c>
      <c r="Q87" s="289">
        <f t="shared" si="19"/>
        <v>45374.712581398773</v>
      </c>
      <c r="R87" s="289">
        <f t="shared" si="19"/>
        <v>40885.368861480776</v>
      </c>
      <c r="S87" s="289">
        <f t="shared" si="19"/>
        <v>43831.807635731711</v>
      </c>
      <c r="T87" s="289">
        <f t="shared" si="19"/>
        <v>44892.368443017993</v>
      </c>
      <c r="U87" s="289">
        <f t="shared" si="19"/>
        <v>48533.438055490435</v>
      </c>
      <c r="V87" s="289">
        <f t="shared" si="19"/>
        <v>49016.079719409638</v>
      </c>
      <c r="W87" s="289">
        <f t="shared" si="19"/>
        <v>37069.625783879972</v>
      </c>
      <c r="X87" s="289">
        <f t="shared" si="19"/>
        <v>66407.976126638488</v>
      </c>
      <c r="Y87" s="289">
        <f t="shared" si="19"/>
        <v>52050.666595405783</v>
      </c>
      <c r="DA87" s="84"/>
    </row>
    <row r="88" spans="1:105" ht="12" customHeight="1" x14ac:dyDescent="0.25">
      <c r="A88" s="115" t="s">
        <v>148</v>
      </c>
      <c r="B88" s="286"/>
      <c r="C88" s="286"/>
      <c r="D88" s="286"/>
      <c r="E88" s="286"/>
      <c r="F88" s="286"/>
      <c r="G88" s="286"/>
      <c r="H88" s="286"/>
      <c r="I88" s="286"/>
      <c r="J88" s="286"/>
      <c r="K88" s="286"/>
      <c r="L88" s="286"/>
      <c r="M88" s="286"/>
      <c r="N88" s="286"/>
      <c r="O88" s="286"/>
      <c r="P88" s="286"/>
      <c r="Q88" s="286"/>
      <c r="R88" s="286"/>
      <c r="S88" s="286"/>
      <c r="T88" s="286"/>
      <c r="U88" s="286"/>
      <c r="V88" s="286"/>
      <c r="W88" s="286"/>
      <c r="X88" s="286"/>
      <c r="Y88" s="286"/>
      <c r="DA88" s="118"/>
    </row>
    <row r="89" spans="1:105" ht="12" customHeight="1" x14ac:dyDescent="0.25">
      <c r="A89" s="50" t="s">
        <v>48</v>
      </c>
      <c r="B89" s="252">
        <f t="shared" ref="B89:Y89" si="20">IF(SUM(B90,B91)=0,"",SUM(B90,B91))</f>
        <v>2.1783508099519158</v>
      </c>
      <c r="C89" s="252">
        <f t="shared" si="20"/>
        <v>2.1671928078381235</v>
      </c>
      <c r="D89" s="252">
        <f t="shared" si="20"/>
        <v>2.0654823593678113</v>
      </c>
      <c r="E89" s="252">
        <f t="shared" si="20"/>
        <v>1.9367574956021878</v>
      </c>
      <c r="F89" s="252">
        <f t="shared" si="20"/>
        <v>2.004580007297414</v>
      </c>
      <c r="G89" s="252">
        <f t="shared" si="20"/>
        <v>1.990520308740011</v>
      </c>
      <c r="H89" s="252">
        <f t="shared" si="20"/>
        <v>1.7562851366247809</v>
      </c>
      <c r="I89" s="252">
        <f t="shared" si="20"/>
        <v>1.6205347789388607</v>
      </c>
      <c r="J89" s="252">
        <f t="shared" si="20"/>
        <v>1.6690582468325352</v>
      </c>
      <c r="K89" s="252">
        <f t="shared" si="20"/>
        <v>1.860319444573892</v>
      </c>
      <c r="L89" s="252">
        <f t="shared" si="20"/>
        <v>1.8966027334896656</v>
      </c>
      <c r="M89" s="252">
        <f t="shared" si="20"/>
        <v>1.865891596931508</v>
      </c>
      <c r="N89" s="252">
        <f t="shared" si="20"/>
        <v>1.8642999624295054</v>
      </c>
      <c r="O89" s="252">
        <f t="shared" si="20"/>
        <v>1.7411997419049889</v>
      </c>
      <c r="P89" s="252">
        <f t="shared" si="20"/>
        <v>1.6806284971777758</v>
      </c>
      <c r="Q89" s="252">
        <f t="shared" si="20"/>
        <v>1.690217303632418</v>
      </c>
      <c r="R89" s="252">
        <f t="shared" si="20"/>
        <v>1.7030710705109517</v>
      </c>
      <c r="S89" s="252">
        <f t="shared" si="20"/>
        <v>1.5638822718446197</v>
      </c>
      <c r="T89" s="252">
        <f t="shared" si="20"/>
        <v>1.6242503046778416</v>
      </c>
      <c r="U89" s="252">
        <f t="shared" si="20"/>
        <v>1.6577602582594069</v>
      </c>
      <c r="V89" s="252">
        <f t="shared" si="20"/>
        <v>1.7720355604876823</v>
      </c>
      <c r="W89" s="252">
        <f t="shared" si="20"/>
        <v>1.7246083566835679</v>
      </c>
      <c r="X89" s="252">
        <f t="shared" si="20"/>
        <v>1.5247269593868169</v>
      </c>
      <c r="Y89" s="252">
        <f t="shared" si="20"/>
        <v>1.8086617301050163</v>
      </c>
      <c r="DA89" s="83"/>
    </row>
    <row r="90" spans="1:105" ht="12" customHeight="1" x14ac:dyDescent="0.25">
      <c r="A90" s="99" t="s">
        <v>982</v>
      </c>
      <c r="B90" s="291">
        <f t="shared" ref="B90:Y90" si="21">IF(B$72=0,"",B$72/B$10)</f>
        <v>1.7407378004066159</v>
      </c>
      <c r="C90" s="291">
        <f t="shared" si="21"/>
        <v>1.7263478949099245</v>
      </c>
      <c r="D90" s="291">
        <f t="shared" si="21"/>
        <v>1.628142993687504</v>
      </c>
      <c r="E90" s="291">
        <f t="shared" si="21"/>
        <v>1.5025318116728812</v>
      </c>
      <c r="F90" s="291">
        <f t="shared" si="21"/>
        <v>1.6146319546993884</v>
      </c>
      <c r="G90" s="291">
        <f t="shared" si="21"/>
        <v>1.6022017520111917</v>
      </c>
      <c r="H90" s="291">
        <f t="shared" si="21"/>
        <v>1.3278439385202849</v>
      </c>
      <c r="I90" s="291">
        <f t="shared" si="21"/>
        <v>1.1962046620724167</v>
      </c>
      <c r="J90" s="291">
        <f t="shared" si="21"/>
        <v>1.2665926608717835</v>
      </c>
      <c r="K90" s="291">
        <f t="shared" si="21"/>
        <v>1.2798900566398332</v>
      </c>
      <c r="L90" s="291">
        <f t="shared" si="21"/>
        <v>1.2840148443771127</v>
      </c>
      <c r="M90" s="291">
        <f t="shared" si="21"/>
        <v>1.2692356125057138</v>
      </c>
      <c r="N90" s="291">
        <f t="shared" si="21"/>
        <v>1.2573226514816311</v>
      </c>
      <c r="O90" s="291">
        <f t="shared" si="21"/>
        <v>1.2029702988051028</v>
      </c>
      <c r="P90" s="291">
        <f t="shared" si="21"/>
        <v>1.1932320364162865</v>
      </c>
      <c r="Q90" s="291">
        <f t="shared" si="21"/>
        <v>1.1587712176280969</v>
      </c>
      <c r="R90" s="291">
        <f t="shared" si="21"/>
        <v>1.1330121855171624</v>
      </c>
      <c r="S90" s="291">
        <f t="shared" si="21"/>
        <v>1.0532940438272149</v>
      </c>
      <c r="T90" s="291">
        <f t="shared" si="21"/>
        <v>1.1528184294432196</v>
      </c>
      <c r="U90" s="291">
        <f t="shared" si="21"/>
        <v>1.1636775545531184</v>
      </c>
      <c r="V90" s="291">
        <f t="shared" si="21"/>
        <v>1.1890914146310212</v>
      </c>
      <c r="W90" s="291">
        <f t="shared" si="21"/>
        <v>1.1613786425708332</v>
      </c>
      <c r="X90" s="291">
        <f t="shared" si="21"/>
        <v>1.0399166058196168</v>
      </c>
      <c r="Y90" s="291">
        <f t="shared" si="21"/>
        <v>1.2909824029426546</v>
      </c>
      <c r="DA90" s="94"/>
    </row>
    <row r="91" spans="1:105" ht="12" customHeight="1" x14ac:dyDescent="0.25">
      <c r="A91" s="99" t="s">
        <v>983</v>
      </c>
      <c r="B91" s="291">
        <f t="shared" ref="B91:Y91" si="22">IF(B$53=0,"",B$53/B$10)</f>
        <v>0.43761300954529986</v>
      </c>
      <c r="C91" s="291">
        <f t="shared" si="22"/>
        <v>0.44084491292819905</v>
      </c>
      <c r="D91" s="291">
        <f t="shared" si="22"/>
        <v>0.43733936568030746</v>
      </c>
      <c r="E91" s="291">
        <f t="shared" si="22"/>
        <v>0.43422568392930672</v>
      </c>
      <c r="F91" s="291">
        <f t="shared" si="22"/>
        <v>0.38994805259802584</v>
      </c>
      <c r="G91" s="291">
        <f t="shared" si="22"/>
        <v>0.38831855672881926</v>
      </c>
      <c r="H91" s="291">
        <f t="shared" si="22"/>
        <v>0.42844119810449599</v>
      </c>
      <c r="I91" s="291">
        <f t="shared" si="22"/>
        <v>0.42433011686644401</v>
      </c>
      <c r="J91" s="291">
        <f t="shared" si="22"/>
        <v>0.40246558596075177</v>
      </c>
      <c r="K91" s="291">
        <f t="shared" si="22"/>
        <v>0.58042938793405863</v>
      </c>
      <c r="L91" s="291">
        <f t="shared" si="22"/>
        <v>0.61258788911255302</v>
      </c>
      <c r="M91" s="291">
        <f t="shared" si="22"/>
        <v>0.59665598442579415</v>
      </c>
      <c r="N91" s="291">
        <f t="shared" si="22"/>
        <v>0.6069773109478741</v>
      </c>
      <c r="O91" s="291">
        <f t="shared" si="22"/>
        <v>0.53822944309988607</v>
      </c>
      <c r="P91" s="291">
        <f t="shared" si="22"/>
        <v>0.48739646076148946</v>
      </c>
      <c r="Q91" s="291">
        <f t="shared" si="22"/>
        <v>0.53144608600432119</v>
      </c>
      <c r="R91" s="291">
        <f t="shared" si="22"/>
        <v>0.57005888499378921</v>
      </c>
      <c r="S91" s="291">
        <f t="shared" si="22"/>
        <v>0.51058822801740489</v>
      </c>
      <c r="T91" s="291">
        <f t="shared" si="22"/>
        <v>0.4714318752346221</v>
      </c>
      <c r="U91" s="291">
        <f t="shared" si="22"/>
        <v>0.49408270370628848</v>
      </c>
      <c r="V91" s="291">
        <f t="shared" si="22"/>
        <v>0.58294414585666099</v>
      </c>
      <c r="W91" s="291">
        <f t="shared" si="22"/>
        <v>0.56322971411273481</v>
      </c>
      <c r="X91" s="291">
        <f t="shared" si="22"/>
        <v>0.48481035356720009</v>
      </c>
      <c r="Y91" s="291">
        <f t="shared" si="22"/>
        <v>0.51767932716236176</v>
      </c>
      <c r="DA91" s="94"/>
    </row>
    <row r="92" spans="1:105" ht="12" customHeight="1" x14ac:dyDescent="0.25">
      <c r="A92" s="107" t="s">
        <v>49</v>
      </c>
      <c r="B92" s="291">
        <f t="shared" ref="B92:Y92" si="23">IF(B$54=0,"",B$54/B$11)</f>
        <v>0.32557245756995179</v>
      </c>
      <c r="C92" s="291">
        <f t="shared" si="23"/>
        <v>0.32638445981066094</v>
      </c>
      <c r="D92" s="291">
        <f t="shared" si="23"/>
        <v>0.33177843151709657</v>
      </c>
      <c r="E92" s="291">
        <f t="shared" si="23"/>
        <v>0.34165606481787186</v>
      </c>
      <c r="F92" s="291">
        <f t="shared" si="23"/>
        <v>0.29857381080456541</v>
      </c>
      <c r="G92" s="291">
        <f t="shared" si="23"/>
        <v>0.29320541854322063</v>
      </c>
      <c r="H92" s="291">
        <f t="shared" si="23"/>
        <v>0.33996998215544161</v>
      </c>
      <c r="I92" s="291">
        <f t="shared" si="23"/>
        <v>0.32584808850694336</v>
      </c>
      <c r="J92" s="291">
        <f t="shared" si="23"/>
        <v>0.29573008516787436</v>
      </c>
      <c r="K92" s="291">
        <f t="shared" si="23"/>
        <v>0.56096692120857228</v>
      </c>
      <c r="L92" s="291">
        <f t="shared" si="23"/>
        <v>0.59604967078589877</v>
      </c>
      <c r="M92" s="291">
        <f t="shared" si="23"/>
        <v>0.5514996184739519</v>
      </c>
      <c r="N92" s="291">
        <f t="shared" si="23"/>
        <v>0.57976706928677324</v>
      </c>
      <c r="O92" s="291">
        <f t="shared" si="23"/>
        <v>0.59605387055929759</v>
      </c>
      <c r="P92" s="291">
        <f t="shared" si="23"/>
        <v>0.56110521546572989</v>
      </c>
      <c r="Q92" s="291">
        <f t="shared" si="23"/>
        <v>0.59227035705198794</v>
      </c>
      <c r="R92" s="291">
        <f t="shared" si="23"/>
        <v>0.74699523206254803</v>
      </c>
      <c r="S92" s="291">
        <f t="shared" si="23"/>
        <v>0.66248084821527853</v>
      </c>
      <c r="T92" s="291">
        <f t="shared" si="23"/>
        <v>0.58273266087430975</v>
      </c>
      <c r="U92" s="291">
        <f t="shared" si="23"/>
        <v>0.61947304065615139</v>
      </c>
      <c r="V92" s="291">
        <f t="shared" si="23"/>
        <v>0.88902352119256933</v>
      </c>
      <c r="W92" s="291">
        <f t="shared" si="23"/>
        <v>0.87913603308228994</v>
      </c>
      <c r="X92" s="291">
        <f t="shared" si="23"/>
        <v>0.60807201814869283</v>
      </c>
      <c r="Y92" s="291">
        <f t="shared" si="23"/>
        <v>0.55617331070194465</v>
      </c>
      <c r="DA92" s="94"/>
    </row>
    <row r="93" spans="1:105" ht="12" customHeight="1" x14ac:dyDescent="0.25">
      <c r="A93" s="49" t="s">
        <v>50</v>
      </c>
      <c r="B93" s="253">
        <f t="shared" ref="B93:Y93" si="24">IF(B$55=0,"",B$55/B$12)</f>
        <v>0.98420852453212571</v>
      </c>
      <c r="C93" s="253">
        <f t="shared" si="24"/>
        <v>1.0027363638784301</v>
      </c>
      <c r="D93" s="253">
        <f t="shared" si="24"/>
        <v>1.0698605449702796</v>
      </c>
      <c r="E93" s="253">
        <f t="shared" si="24"/>
        <v>1.0419317503039158</v>
      </c>
      <c r="F93" s="253">
        <f t="shared" si="24"/>
        <v>1.1482012579826926</v>
      </c>
      <c r="G93" s="253">
        <f t="shared" si="24"/>
        <v>1.1056069310606202</v>
      </c>
      <c r="H93" s="253">
        <f t="shared" si="24"/>
        <v>1.2409455367048723</v>
      </c>
      <c r="I93" s="253">
        <f t="shared" si="24"/>
        <v>1.5555895763887049</v>
      </c>
      <c r="J93" s="253">
        <f t="shared" si="24"/>
        <v>1.5826042601644095</v>
      </c>
      <c r="K93" s="253">
        <f t="shared" si="24"/>
        <v>1.0416356691713602</v>
      </c>
      <c r="L93" s="253">
        <f t="shared" si="24"/>
        <v>0.90987553327229054</v>
      </c>
      <c r="M93" s="253">
        <f t="shared" si="24"/>
        <v>1.0808758144899224</v>
      </c>
      <c r="N93" s="253">
        <f t="shared" si="24"/>
        <v>1.0038654415612687</v>
      </c>
      <c r="O93" s="253">
        <f t="shared" si="24"/>
        <v>0.8515603633252975</v>
      </c>
      <c r="P93" s="253">
        <f t="shared" si="24"/>
        <v>0.87239272918278188</v>
      </c>
      <c r="Q93" s="253">
        <f t="shared" si="24"/>
        <v>1.1294453266330042</v>
      </c>
      <c r="R93" s="253">
        <f t="shared" si="24"/>
        <v>0.94514067943231983</v>
      </c>
      <c r="S93" s="253">
        <f t="shared" si="24"/>
        <v>0.96440360706888095</v>
      </c>
      <c r="T93" s="253">
        <f t="shared" si="24"/>
        <v>0.81242794988554812</v>
      </c>
      <c r="U93" s="253">
        <f t="shared" si="24"/>
        <v>0.79100407523090155</v>
      </c>
      <c r="V93" s="253">
        <f t="shared" si="24"/>
        <v>0.6587687281814063</v>
      </c>
      <c r="W93" s="253">
        <f t="shared" si="24"/>
        <v>0.57280676257144869</v>
      </c>
      <c r="X93" s="253">
        <f t="shared" si="24"/>
        <v>0.71275786247209549</v>
      </c>
      <c r="Y93" s="253">
        <f t="shared" si="24"/>
        <v>0.55866063124768595</v>
      </c>
      <c r="DA93" s="84"/>
    </row>
    <row r="94" spans="1:105" ht="12" customHeight="1" x14ac:dyDescent="0.25">
      <c r="A94" s="115" t="s">
        <v>149</v>
      </c>
      <c r="B94" s="286"/>
      <c r="C94" s="286"/>
      <c r="D94" s="286"/>
      <c r="E94" s="286"/>
      <c r="F94" s="286"/>
      <c r="G94" s="286"/>
      <c r="H94" s="286"/>
      <c r="I94" s="286"/>
      <c r="J94" s="286"/>
      <c r="K94" s="286"/>
      <c r="L94" s="286"/>
      <c r="M94" s="286"/>
      <c r="N94" s="286"/>
      <c r="O94" s="286"/>
      <c r="P94" s="286"/>
      <c r="Q94" s="286"/>
      <c r="R94" s="286"/>
      <c r="S94" s="286"/>
      <c r="T94" s="286"/>
      <c r="U94" s="286"/>
      <c r="V94" s="286"/>
      <c r="W94" s="286"/>
      <c r="X94" s="286"/>
      <c r="Y94" s="286"/>
      <c r="DA94" s="118"/>
    </row>
    <row r="95" spans="1:105" ht="12" customHeight="1" x14ac:dyDescent="0.25">
      <c r="A95" s="50" t="s">
        <v>48</v>
      </c>
      <c r="B95" s="252">
        <f t="shared" ref="B95:Y95" si="25">IF(SUM(B96,B97)=0,"",SUM(B96,B97))</f>
        <v>1.9768628792545229</v>
      </c>
      <c r="C95" s="252">
        <f t="shared" si="25"/>
        <v>1.9641492386561386</v>
      </c>
      <c r="D95" s="252">
        <f t="shared" si="25"/>
        <v>1.8653330673551118</v>
      </c>
      <c r="E95" s="252">
        <f t="shared" si="25"/>
        <v>1.7382686917754782</v>
      </c>
      <c r="F95" s="252">
        <f t="shared" si="25"/>
        <v>1.8277445156695342</v>
      </c>
      <c r="G95" s="252">
        <f t="shared" si="25"/>
        <v>1.8162391211980009</v>
      </c>
      <c r="H95" s="252">
        <f t="shared" si="25"/>
        <v>1.5659459003123586</v>
      </c>
      <c r="I95" s="252">
        <f t="shared" si="25"/>
        <v>1.4354296531724757</v>
      </c>
      <c r="J95" s="252">
        <f t="shared" si="25"/>
        <v>1.4960115783755854</v>
      </c>
      <c r="K95" s="252">
        <f t="shared" si="25"/>
        <v>1.6058992070674294</v>
      </c>
      <c r="L95" s="252">
        <f t="shared" si="25"/>
        <v>1.6260892628881962</v>
      </c>
      <c r="M95" s="252">
        <f t="shared" si="25"/>
        <v>1.6031703268327324</v>
      </c>
      <c r="N95" s="252">
        <f t="shared" si="25"/>
        <v>1.5969013517866721</v>
      </c>
      <c r="O95" s="252">
        <f t="shared" si="25"/>
        <v>1.511761855386391</v>
      </c>
      <c r="P95" s="252">
        <f t="shared" si="25"/>
        <v>1.4765178848601681</v>
      </c>
      <c r="Q95" s="252">
        <f t="shared" si="25"/>
        <v>1.4680082076953374</v>
      </c>
      <c r="R95" s="252">
        <f t="shared" si="25"/>
        <v>1.463940766972792</v>
      </c>
      <c r="S95" s="252">
        <f t="shared" si="25"/>
        <v>1.354667532255867</v>
      </c>
      <c r="T95" s="252">
        <f t="shared" si="25"/>
        <v>1.4333259272216237</v>
      </c>
      <c r="U95" s="252">
        <f t="shared" si="25"/>
        <v>1.4584131085946135</v>
      </c>
      <c r="V95" s="252">
        <f t="shared" si="25"/>
        <v>1.5354762918124654</v>
      </c>
      <c r="W95" s="252">
        <f t="shared" si="25"/>
        <v>1.4956516722187791</v>
      </c>
      <c r="X95" s="252">
        <f t="shared" si="25"/>
        <v>1.3268251800731115</v>
      </c>
      <c r="Y95" s="252">
        <f t="shared" si="25"/>
        <v>1.5970556744753726</v>
      </c>
      <c r="DA95" s="83"/>
    </row>
    <row r="96" spans="1:105" ht="12" customHeight="1" x14ac:dyDescent="0.25">
      <c r="A96" s="99" t="s">
        <v>982</v>
      </c>
      <c r="B96" s="291">
        <f>IF(CHI_ued!B$16=0,"",CHI_ued!B$16/B$10)</f>
        <v>1.7407378004066159</v>
      </c>
      <c r="C96" s="291">
        <f>IF(CHI_ued!C$16=0,"",CHI_ued!C$16/C$10)</f>
        <v>1.7263478949099245</v>
      </c>
      <c r="D96" s="291">
        <f>IF(CHI_ued!D$16=0,"",CHI_ued!D$16/D$10)</f>
        <v>1.628142993687504</v>
      </c>
      <c r="E96" s="291">
        <f>IF(CHI_ued!E$16=0,"",CHI_ued!E$16/E$10)</f>
        <v>1.5025318116728812</v>
      </c>
      <c r="F96" s="291">
        <f>IF(CHI_ued!F$16=0,"",CHI_ued!F$16/F$10)</f>
        <v>1.6146319546993884</v>
      </c>
      <c r="G96" s="291">
        <f>IF(CHI_ued!G$16=0,"",CHI_ued!G$16/G$10)</f>
        <v>1.6022017520111917</v>
      </c>
      <c r="H96" s="291">
        <f>IF(CHI_ued!H$16=0,"",CHI_ued!H$16/H$10)</f>
        <v>1.3278439385202849</v>
      </c>
      <c r="I96" s="291">
        <f>IF(CHI_ued!I$16=0,"",CHI_ued!I$16/I$10)</f>
        <v>1.1962046620724167</v>
      </c>
      <c r="J96" s="291">
        <f>IF(CHI_ued!J$16=0,"",CHI_ued!J$16/J$10)</f>
        <v>1.2665926608717835</v>
      </c>
      <c r="K96" s="291">
        <f>IF(CHI_ued!K$16=0,"",CHI_ued!K$16/K$10)</f>
        <v>1.2798900566398332</v>
      </c>
      <c r="L96" s="291">
        <f>IF(CHI_ued!L$16=0,"",CHI_ued!L$16/L$10)</f>
        <v>1.2840148443771127</v>
      </c>
      <c r="M96" s="291">
        <f>IF(CHI_ued!M$16=0,"",CHI_ued!M$16/M$10)</f>
        <v>1.2692356125057138</v>
      </c>
      <c r="N96" s="291">
        <f>IF(CHI_ued!N$16=0,"",CHI_ued!N$16/N$10)</f>
        <v>1.2573226514816311</v>
      </c>
      <c r="O96" s="291">
        <f>IF(CHI_ued!O$16=0,"",CHI_ued!O$16/O$10)</f>
        <v>1.2029702988051028</v>
      </c>
      <c r="P96" s="291">
        <f>IF(CHI_ued!P$16=0,"",CHI_ued!P$16/P$10)</f>
        <v>1.1932320364162865</v>
      </c>
      <c r="Q96" s="291">
        <f>IF(CHI_ued!Q$16=0,"",CHI_ued!Q$16/Q$10)</f>
        <v>1.1587712176280969</v>
      </c>
      <c r="R96" s="291">
        <f>IF(CHI_ued!R$16=0,"",CHI_ued!R$16/R$10)</f>
        <v>1.1330121855171624</v>
      </c>
      <c r="S96" s="291">
        <f>IF(CHI_ued!S$16=0,"",CHI_ued!S$16/S$10)</f>
        <v>1.0532940438272149</v>
      </c>
      <c r="T96" s="291">
        <f>IF(CHI_ued!T$16=0,"",CHI_ued!T$16/T$10)</f>
        <v>1.1528184294432196</v>
      </c>
      <c r="U96" s="291">
        <f>IF(CHI_ued!U$16=0,"",CHI_ued!U$16/U$10)</f>
        <v>1.1636775545531184</v>
      </c>
      <c r="V96" s="291">
        <f>IF(CHI_ued!V$16=0,"",CHI_ued!V$16/V$10)</f>
        <v>1.1890914146310212</v>
      </c>
      <c r="W96" s="291">
        <f>IF(CHI_ued!W$16=0,"",CHI_ued!W$16/W$10)</f>
        <v>1.1613786425708332</v>
      </c>
      <c r="X96" s="291">
        <f>IF(CHI_ued!X$16=0,"",CHI_ued!X$16/X$10)</f>
        <v>1.0399166058196168</v>
      </c>
      <c r="Y96" s="291">
        <f>IF(CHI_ued!Y$16=0,"",CHI_ued!Y$16/Y$10)</f>
        <v>1.2909824029426546</v>
      </c>
      <c r="DA96" s="94"/>
    </row>
    <row r="97" spans="1:105" ht="12" customHeight="1" x14ac:dyDescent="0.25">
      <c r="A97" s="99" t="s">
        <v>983</v>
      </c>
      <c r="B97" s="291">
        <f>IF((CHI_ued!B$5-CHI_ued!B$16)=0,"",(CHI_ued!B$5-CHI_ued!B$16)/B$10)</f>
        <v>0.23612507884790698</v>
      </c>
      <c r="C97" s="291">
        <f>IF((CHI_ued!C$5-CHI_ued!C$16)=0,"",(CHI_ued!C$5-CHI_ued!C$16)/C$10)</f>
        <v>0.23780134374621412</v>
      </c>
      <c r="D97" s="291">
        <f>IF((CHI_ued!D$5-CHI_ued!D$16)=0,"",(CHI_ued!D$5-CHI_ued!D$16)/D$10)</f>
        <v>0.23719007366760775</v>
      </c>
      <c r="E97" s="291">
        <f>IF((CHI_ued!E$5-CHI_ued!E$16)=0,"",(CHI_ued!E$5-CHI_ued!E$16)/E$10)</f>
        <v>0.23573688010259697</v>
      </c>
      <c r="F97" s="291">
        <f>IF((CHI_ued!F$5-CHI_ued!F$16)=0,"",(CHI_ued!F$5-CHI_ued!F$16)/F$10)</f>
        <v>0.21311256097014597</v>
      </c>
      <c r="G97" s="291">
        <f>IF((CHI_ued!G$5-CHI_ued!G$16)=0,"",(CHI_ued!G$5-CHI_ued!G$16)/G$10)</f>
        <v>0.2140373691868091</v>
      </c>
      <c r="H97" s="291">
        <f>IF((CHI_ued!H$5-CHI_ued!H$16)=0,"",(CHI_ued!H$5-CHI_ued!H$16)/H$10)</f>
        <v>0.23810196179207355</v>
      </c>
      <c r="I97" s="291">
        <f>IF((CHI_ued!I$5-CHI_ued!I$16)=0,"",(CHI_ued!I$5-CHI_ued!I$16)/I$10)</f>
        <v>0.23922499110005913</v>
      </c>
      <c r="J97" s="291">
        <f>IF((CHI_ued!J$5-CHI_ued!J$16)=0,"",(CHI_ued!J$5-CHI_ued!J$16)/J$10)</f>
        <v>0.22941891750380186</v>
      </c>
      <c r="K97" s="291">
        <f>IF((CHI_ued!K$5-CHI_ued!K$16)=0,"",(CHI_ued!K$5-CHI_ued!K$16)/K$10)</f>
        <v>0.32600915042759621</v>
      </c>
      <c r="L97" s="291">
        <f>IF((CHI_ued!L$5-CHI_ued!L$16)=0,"",(CHI_ued!L$5-CHI_ued!L$16)/L$10)</f>
        <v>0.34207441851108361</v>
      </c>
      <c r="M97" s="291">
        <f>IF((CHI_ued!M$5-CHI_ued!M$16)=0,"",(CHI_ued!M$5-CHI_ued!M$16)/M$10)</f>
        <v>0.33393471432701871</v>
      </c>
      <c r="N97" s="291">
        <f>IF((CHI_ued!N$5-CHI_ued!N$16)=0,"",(CHI_ued!N$5-CHI_ued!N$16)/N$10)</f>
        <v>0.339578700305041</v>
      </c>
      <c r="O97" s="291">
        <f>IF((CHI_ued!O$5-CHI_ued!O$16)=0,"",(CHI_ued!O$5-CHI_ued!O$16)/O$10)</f>
        <v>0.3087915565812881</v>
      </c>
      <c r="P97" s="291">
        <f>IF((CHI_ued!P$5-CHI_ued!P$16)=0,"",(CHI_ued!P$5-CHI_ued!P$16)/P$10)</f>
        <v>0.28328584844388149</v>
      </c>
      <c r="Q97" s="291">
        <f>IF((CHI_ued!Q$5-CHI_ued!Q$16)=0,"",(CHI_ued!Q$5-CHI_ued!Q$16)/Q$10)</f>
        <v>0.30923699006724042</v>
      </c>
      <c r="R97" s="291">
        <f>IF((CHI_ued!R$5-CHI_ued!R$16)=0,"",(CHI_ued!R$5-CHI_ued!R$16)/R$10)</f>
        <v>0.33092858145562953</v>
      </c>
      <c r="S97" s="291">
        <f>IF((CHI_ued!S$5-CHI_ued!S$16)=0,"",(CHI_ued!S$5-CHI_ued!S$16)/S$10)</f>
        <v>0.30137348842865203</v>
      </c>
      <c r="T97" s="291">
        <f>IF((CHI_ued!T$5-CHI_ued!T$16)=0,"",(CHI_ued!T$5-CHI_ued!T$16)/T$10)</f>
        <v>0.28050749777840417</v>
      </c>
      <c r="U97" s="291">
        <f>IF((CHI_ued!U$5-CHI_ued!U$16)=0,"",(CHI_ued!U$5-CHI_ued!U$16)/U$10)</f>
        <v>0.29473555404149515</v>
      </c>
      <c r="V97" s="291">
        <f>IF((CHI_ued!V$5-CHI_ued!V$16)=0,"",(CHI_ued!V$5-CHI_ued!V$16)/V$10)</f>
        <v>0.34638487718144417</v>
      </c>
      <c r="W97" s="291">
        <f>IF((CHI_ued!W$5-CHI_ued!W$16)=0,"",(CHI_ued!W$5-CHI_ued!W$16)/W$10)</f>
        <v>0.33427302964794597</v>
      </c>
      <c r="X97" s="291">
        <f>IF((CHI_ued!X$5-CHI_ued!X$16)=0,"",(CHI_ued!X$5-CHI_ued!X$16)/X$10)</f>
        <v>0.28690857425349459</v>
      </c>
      <c r="Y97" s="291">
        <f>IF((CHI_ued!Y$5-CHI_ued!Y$16)=0,"",(CHI_ued!Y$5-CHI_ued!Y$16)/Y$10)</f>
        <v>0.30607327153271796</v>
      </c>
      <c r="DA97" s="94"/>
    </row>
    <row r="98" spans="1:105" ht="12" customHeight="1" x14ac:dyDescent="0.25">
      <c r="A98" s="107" t="s">
        <v>49</v>
      </c>
      <c r="B98" s="291">
        <f>IF(CHI_ued!B$61=0,"",CHI_ued!B$61/B$11)</f>
        <v>0.16104431308538561</v>
      </c>
      <c r="C98" s="291">
        <f>IF(CHI_ued!C$61=0,"",CHI_ued!C$61/C$11)</f>
        <v>0.16138002579982724</v>
      </c>
      <c r="D98" s="291">
        <f>IF(CHI_ued!D$61=0,"",CHI_ued!D$61/D$11)</f>
        <v>0.16448613114781391</v>
      </c>
      <c r="E98" s="291">
        <f>IF(CHI_ued!E$61=0,"",CHI_ued!E$61/E$11)</f>
        <v>0.16925532487300565</v>
      </c>
      <c r="F98" s="291">
        <f>IF(CHI_ued!F$61=0,"",CHI_ued!F$61/F$11)</f>
        <v>0.14895559959841745</v>
      </c>
      <c r="G98" s="291">
        <f>IF(CHI_ued!G$61=0,"",CHI_ued!G$61/G$11)</f>
        <v>0.14778338730919283</v>
      </c>
      <c r="H98" s="291">
        <f>IF(CHI_ued!H$61=0,"",CHI_ued!H$61/H$11)</f>
        <v>0.17112695672812089</v>
      </c>
      <c r="I98" s="291">
        <f>IF(CHI_ued!I$61=0,"",CHI_ued!I$61/I$11)</f>
        <v>0.16425077471105173</v>
      </c>
      <c r="J98" s="291">
        <f>IF(CHI_ued!J$61=0,"",CHI_ued!J$61/J$11)</f>
        <v>0.14999053259617232</v>
      </c>
      <c r="K98" s="291">
        <f>IF(CHI_ued!K$61=0,"",CHI_ued!K$61/K$11)</f>
        <v>0.28170617332382519</v>
      </c>
      <c r="L98" s="291">
        <f>IF(CHI_ued!L$61=0,"",CHI_ued!L$61/L$11)</f>
        <v>0.29765903658154907</v>
      </c>
      <c r="M98" s="291">
        <f>IF(CHI_ued!M$61=0,"",CHI_ued!M$61/M$11)</f>
        <v>0.27596081821967561</v>
      </c>
      <c r="N98" s="291">
        <f>IF(CHI_ued!N$61=0,"",CHI_ued!N$61/N$11)</f>
        <v>0.29039246863019508</v>
      </c>
      <c r="O98" s="291">
        <f>IF(CHI_ued!O$61=0,"",CHI_ued!O$61/O$11)</f>
        <v>0.29819457943768579</v>
      </c>
      <c r="P98" s="291">
        <f>IF(CHI_ued!P$61=0,"",CHI_ued!P$61/P$11)</f>
        <v>0.27971542086171008</v>
      </c>
      <c r="Q98" s="291">
        <f>IF(CHI_ued!Q$61=0,"",CHI_ued!Q$61/Q$11)</f>
        <v>0.29469483952954656</v>
      </c>
      <c r="R98" s="291">
        <f>IF(CHI_ued!R$61=0,"",CHI_ued!R$61/R$11)</f>
        <v>0.37080536629841132</v>
      </c>
      <c r="S98" s="291">
        <f>IF(CHI_ued!S$61=0,"",CHI_ued!S$61/S$11)</f>
        <v>0.32789321487536605</v>
      </c>
      <c r="T98" s="291">
        <f>IF(CHI_ued!T$61=0,"",CHI_ued!T$61/T$11)</f>
        <v>0.28933003975231847</v>
      </c>
      <c r="U98" s="291">
        <f>IF(CHI_ued!U$61=0,"",CHI_ued!U$61/U$11)</f>
        <v>0.30826788336605176</v>
      </c>
      <c r="V98" s="291">
        <f>IF(CHI_ued!V$61=0,"",CHI_ued!V$61/V$11)</f>
        <v>0.44157798737071546</v>
      </c>
      <c r="W98" s="291">
        <f>IF(CHI_ued!W$61=0,"",CHI_ued!W$61/W$11)</f>
        <v>0.436178432065843</v>
      </c>
      <c r="X98" s="291">
        <f>IF(CHI_ued!X$61=0,"",CHI_ued!X$61/X$11)</f>
        <v>0.30075936084214455</v>
      </c>
      <c r="Y98" s="291">
        <f>IF(CHI_ued!Y$61=0,"",CHI_ued!Y$61/Y$11)</f>
        <v>0.29192332737188526</v>
      </c>
      <c r="DA98" s="94"/>
    </row>
    <row r="99" spans="1:105" ht="12" customHeight="1" x14ac:dyDescent="0.25">
      <c r="A99" s="49" t="s">
        <v>50</v>
      </c>
      <c r="B99" s="253">
        <f>IF(CHI_ued!B$110=0,"",CHI_ued!B$110/B$12)</f>
        <v>0.25718010799774599</v>
      </c>
      <c r="C99" s="253">
        <f>IF(CHI_ued!C$110=0,"",CHI_ued!C$110/C$12)</f>
        <v>0.26186221683235844</v>
      </c>
      <c r="D99" s="253">
        <f>IF(CHI_ued!D$110=0,"",CHI_ued!D$110/D$12)</f>
        <v>0.2806299480252859</v>
      </c>
      <c r="E99" s="253">
        <f>IF(CHI_ued!E$110=0,"",CHI_ued!E$110/E$12)</f>
        <v>0.2734474980033425</v>
      </c>
      <c r="F99" s="253">
        <f>IF(CHI_ued!F$110=0,"",CHI_ued!F$110/F$12)</f>
        <v>0.3057668948657945</v>
      </c>
      <c r="G99" s="253">
        <f>IF(CHI_ued!G$110=0,"",CHI_ued!G$110/G$12)</f>
        <v>0.29749898128608193</v>
      </c>
      <c r="H99" s="253">
        <f>IF(CHI_ued!H$110=0,"",CHI_ued!H$110/H$12)</f>
        <v>0.33447923027131671</v>
      </c>
      <c r="I99" s="253">
        <f>IF(CHI_ued!I$110=0,"",CHI_ued!I$110/I$12)</f>
        <v>0.41876334401398529</v>
      </c>
      <c r="J99" s="253">
        <f>IF(CHI_ued!J$110=0,"",CHI_ued!J$110/J$12)</f>
        <v>0.4278205174344073</v>
      </c>
      <c r="K99" s="253">
        <f>IF(CHI_ued!K$110=0,"",CHI_ued!K$110/K$12)</f>
        <v>0.27490332266638806</v>
      </c>
      <c r="L99" s="253">
        <f>IF(CHI_ued!L$110=0,"",CHI_ued!L$110/L$12)</f>
        <v>0.24863093912946074</v>
      </c>
      <c r="M99" s="253">
        <f>IF(CHI_ued!M$110=0,"",CHI_ued!M$110/M$12)</f>
        <v>0.29486122290203948</v>
      </c>
      <c r="N99" s="253">
        <f>IF(CHI_ued!N$110=0,"",CHI_ued!N$110/N$12)</f>
        <v>0.27419938301292007</v>
      </c>
      <c r="O99" s="253">
        <f>IF(CHI_ued!O$110=0,"",CHI_ued!O$110/O$12)</f>
        <v>0.23627570694894592</v>
      </c>
      <c r="P99" s="253">
        <f>IF(CHI_ued!P$110=0,"",CHI_ued!P$110/P$12)</f>
        <v>0.2410934418547413</v>
      </c>
      <c r="Q99" s="253">
        <f>IF(CHI_ued!Q$110=0,"",CHI_ued!Q$110/Q$12)</f>
        <v>0.31376480652907779</v>
      </c>
      <c r="R99" s="253">
        <f>IF(CHI_ued!R$110=0,"",CHI_ued!R$110/R$12)</f>
        <v>0.26343547333562412</v>
      </c>
      <c r="S99" s="253">
        <f>IF(CHI_ued!S$110=0,"",CHI_ued!S$110/S$12)</f>
        <v>0.2724699490957303</v>
      </c>
      <c r="T99" s="253">
        <f>IF(CHI_ued!T$110=0,"",CHI_ued!T$110/T$12)</f>
        <v>0.23566807450989463</v>
      </c>
      <c r="U99" s="253">
        <f>IF(CHI_ued!U$110=0,"",CHI_ued!U$110/U$12)</f>
        <v>0.23559371017453434</v>
      </c>
      <c r="V99" s="253">
        <f>IF(CHI_ued!V$110=0,"",CHI_ued!V$110/V$12)</f>
        <v>0.20084427516204847</v>
      </c>
      <c r="W99" s="253">
        <f>IF(CHI_ued!W$110=0,"",CHI_ued!W$110/W$12)</f>
        <v>0.17476049749023392</v>
      </c>
      <c r="X99" s="253">
        <f>IF(CHI_ued!X$110=0,"",CHI_ued!X$110/X$12)</f>
        <v>0.21752081098979362</v>
      </c>
      <c r="Y99" s="253">
        <f>IF(CHI_ued!Y$110=0,"",CHI_ued!Y$110/Y$12)</f>
        <v>0.1720434414518428</v>
      </c>
      <c r="DA99" s="84"/>
    </row>
    <row r="100" spans="1:105" ht="12" customHeight="1" x14ac:dyDescent="0.25">
      <c r="A100" s="110" t="s">
        <v>984</v>
      </c>
      <c r="B100" s="313">
        <f t="shared" ref="B100:Y100" si="26">IF(B$52=0,"",B$79/B$52)</f>
        <v>3.4725148534077213</v>
      </c>
      <c r="C100" s="313">
        <f t="shared" si="26"/>
        <v>3.3847972342819537</v>
      </c>
      <c r="D100" s="313">
        <f t="shared" si="26"/>
        <v>3.2241471437841214</v>
      </c>
      <c r="E100" s="313">
        <f t="shared" si="26"/>
        <v>3.4097146206026854</v>
      </c>
      <c r="F100" s="313">
        <f t="shared" si="26"/>
        <v>3.5293120478756888</v>
      </c>
      <c r="G100" s="313">
        <f t="shared" si="26"/>
        <v>3.5259297389730331</v>
      </c>
      <c r="H100" s="313">
        <f t="shared" si="26"/>
        <v>3.2960591073868151</v>
      </c>
      <c r="I100" s="313">
        <f t="shared" si="26"/>
        <v>3.2993066655818737</v>
      </c>
      <c r="J100" s="313">
        <f t="shared" si="26"/>
        <v>3.3299563390667997</v>
      </c>
      <c r="K100" s="313">
        <f t="shared" si="26"/>
        <v>3.1158094993021832</v>
      </c>
      <c r="L100" s="313">
        <f t="shared" si="26"/>
        <v>3.0796022343265155</v>
      </c>
      <c r="M100" s="313">
        <f t="shared" si="26"/>
        <v>3.2265184199150894</v>
      </c>
      <c r="N100" s="313">
        <f t="shared" si="26"/>
        <v>3.1283345924057886</v>
      </c>
      <c r="O100" s="313">
        <f t="shared" si="26"/>
        <v>3.3349225325536174</v>
      </c>
      <c r="P100" s="313">
        <f t="shared" si="26"/>
        <v>3.3148864009567585</v>
      </c>
      <c r="Q100" s="313">
        <f t="shared" si="26"/>
        <v>3.4080745927059501</v>
      </c>
      <c r="R100" s="313">
        <f t="shared" si="26"/>
        <v>3.3384568521157911</v>
      </c>
      <c r="S100" s="313">
        <f t="shared" si="26"/>
        <v>3.3796275125918078</v>
      </c>
      <c r="T100" s="313">
        <f t="shared" si="26"/>
        <v>3.3926944277116968</v>
      </c>
      <c r="U100" s="313">
        <f t="shared" si="26"/>
        <v>3.2195722795805586</v>
      </c>
      <c r="V100" s="313">
        <f t="shared" si="26"/>
        <v>3.3369666357089134</v>
      </c>
      <c r="W100" s="313">
        <f t="shared" si="26"/>
        <v>3.2836920838313679</v>
      </c>
      <c r="X100" s="313">
        <f t="shared" si="26"/>
        <v>3.3268850645497823</v>
      </c>
      <c r="Y100" s="313">
        <f t="shared" si="26"/>
        <v>3.3497416604739305</v>
      </c>
      <c r="DA100" s="118"/>
    </row>
    <row r="101" spans="1:105" ht="12" customHeight="1" x14ac:dyDescent="0.25">
      <c r="A101" s="50" t="s">
        <v>985</v>
      </c>
      <c r="B101" s="255">
        <f t="shared" ref="B101:Y101" si="27">IF(B$53=0,"",B$80/B$53)</f>
        <v>5.3578186027716654</v>
      </c>
      <c r="C101" s="255">
        <f t="shared" si="27"/>
        <v>5.1592706939052571</v>
      </c>
      <c r="D101" s="255">
        <f t="shared" si="27"/>
        <v>4.7019253822569995</v>
      </c>
      <c r="E101" s="255">
        <f t="shared" si="27"/>
        <v>4.8652904838316733</v>
      </c>
      <c r="F101" s="255">
        <f t="shared" si="27"/>
        <v>5.2693708456121602</v>
      </c>
      <c r="G101" s="255">
        <f t="shared" si="27"/>
        <v>5.263752275884567</v>
      </c>
      <c r="H101" s="255">
        <f t="shared" si="27"/>
        <v>4.235931582978572</v>
      </c>
      <c r="I101" s="255">
        <f t="shared" si="27"/>
        <v>3.8945201096424564</v>
      </c>
      <c r="J101" s="255">
        <f t="shared" si="27"/>
        <v>3.7310010409083625</v>
      </c>
      <c r="K101" s="255">
        <f t="shared" si="27"/>
        <v>3.6511986731955934</v>
      </c>
      <c r="L101" s="255">
        <f t="shared" si="27"/>
        <v>3.5774671302164798</v>
      </c>
      <c r="M101" s="255">
        <f t="shared" si="27"/>
        <v>3.7358626128503212</v>
      </c>
      <c r="N101" s="255">
        <f t="shared" si="27"/>
        <v>3.5440341195512861</v>
      </c>
      <c r="O101" s="255">
        <f t="shared" si="27"/>
        <v>3.8028369726373588</v>
      </c>
      <c r="P101" s="255">
        <f t="shared" si="27"/>
        <v>3.8750839330154672</v>
      </c>
      <c r="Q101" s="255">
        <f t="shared" si="27"/>
        <v>3.8714991548524749</v>
      </c>
      <c r="R101" s="255">
        <f t="shared" si="27"/>
        <v>3.6173803357830701</v>
      </c>
      <c r="S101" s="255">
        <f t="shared" si="27"/>
        <v>3.7099293678183076</v>
      </c>
      <c r="T101" s="255">
        <f t="shared" si="27"/>
        <v>4.0011716101520154</v>
      </c>
      <c r="U101" s="255">
        <f t="shared" si="27"/>
        <v>3.7721586773065203</v>
      </c>
      <c r="V101" s="255">
        <f t="shared" si="27"/>
        <v>3.6846745091356055</v>
      </c>
      <c r="W101" s="255">
        <f t="shared" si="27"/>
        <v>3.6137083879049112</v>
      </c>
      <c r="X101" s="255">
        <f t="shared" si="27"/>
        <v>3.7806480313030786</v>
      </c>
      <c r="Y101" s="255">
        <f t="shared" si="27"/>
        <v>3.9629514727173314</v>
      </c>
      <c r="DA101" s="83"/>
    </row>
    <row r="102" spans="1:105" ht="12" customHeight="1" x14ac:dyDescent="0.25">
      <c r="A102" s="107" t="s">
        <v>986</v>
      </c>
      <c r="B102" s="293">
        <f t="shared" ref="B102:Y102" si="28">IF(B$54=0,"",B$81/B$54)</f>
        <v>1.469380021863024</v>
      </c>
      <c r="C102" s="293">
        <f t="shared" si="28"/>
        <v>1.4911391488582255</v>
      </c>
      <c r="D102" s="293">
        <f t="shared" si="28"/>
        <v>1.4835535994476841</v>
      </c>
      <c r="E102" s="293">
        <f t="shared" si="28"/>
        <v>1.4628880659821537</v>
      </c>
      <c r="F102" s="293">
        <f t="shared" si="28"/>
        <v>1.2083472089689298</v>
      </c>
      <c r="G102" s="293">
        <f t="shared" si="28"/>
        <v>1.2405068837860225</v>
      </c>
      <c r="H102" s="293">
        <f t="shared" si="28"/>
        <v>1.2139042481217095</v>
      </c>
      <c r="I102" s="293">
        <f t="shared" si="28"/>
        <v>1.2465919009191255</v>
      </c>
      <c r="J102" s="293">
        <f t="shared" si="28"/>
        <v>1.1907110778032362</v>
      </c>
      <c r="K102" s="293">
        <f t="shared" si="28"/>
        <v>1.6572013869553235</v>
      </c>
      <c r="L102" s="293">
        <f t="shared" si="28"/>
        <v>1.6425771419073243</v>
      </c>
      <c r="M102" s="293">
        <f t="shared" si="28"/>
        <v>1.6528240556513158</v>
      </c>
      <c r="N102" s="293">
        <f t="shared" si="28"/>
        <v>1.6741300597700561</v>
      </c>
      <c r="O102" s="293">
        <f t="shared" si="28"/>
        <v>1.7762014408722497</v>
      </c>
      <c r="P102" s="293">
        <f t="shared" si="28"/>
        <v>1.7854270596983861</v>
      </c>
      <c r="Q102" s="293">
        <f t="shared" si="28"/>
        <v>1.7691850508573368</v>
      </c>
      <c r="R102" s="293">
        <f t="shared" si="28"/>
        <v>1.7433964610345953</v>
      </c>
      <c r="S102" s="293">
        <f t="shared" si="28"/>
        <v>1.681508062182751</v>
      </c>
      <c r="T102" s="293">
        <f t="shared" si="28"/>
        <v>1.7165891006280627</v>
      </c>
      <c r="U102" s="293">
        <f t="shared" si="28"/>
        <v>1.623048725194022</v>
      </c>
      <c r="V102" s="293">
        <f t="shared" si="28"/>
        <v>1.6504016597885509</v>
      </c>
      <c r="W102" s="293">
        <f t="shared" si="28"/>
        <v>1.6768157975908444</v>
      </c>
      <c r="X102" s="293">
        <f t="shared" si="28"/>
        <v>1.6379140946090847</v>
      </c>
      <c r="Y102" s="293">
        <f t="shared" si="28"/>
        <v>1.6538113280701867</v>
      </c>
      <c r="DA102" s="94"/>
    </row>
    <row r="103" spans="1:105" ht="12" customHeight="1" x14ac:dyDescent="0.25">
      <c r="A103" s="49" t="s">
        <v>50</v>
      </c>
      <c r="B103" s="256">
        <f t="shared" ref="B103:Y103" si="29">IF(B$55=0,"",B$82/B$55)</f>
        <v>1.4666627286321672</v>
      </c>
      <c r="C103" s="256">
        <f t="shared" si="29"/>
        <v>1.4921509398824699</v>
      </c>
      <c r="D103" s="256">
        <f t="shared" si="29"/>
        <v>1.4874995003024745</v>
      </c>
      <c r="E103" s="256">
        <f t="shared" si="29"/>
        <v>1.4662833508775996</v>
      </c>
      <c r="F103" s="256">
        <f t="shared" si="29"/>
        <v>1.2075202339565367</v>
      </c>
      <c r="G103" s="256">
        <f t="shared" si="29"/>
        <v>1.2484515087942007</v>
      </c>
      <c r="H103" s="256">
        <f t="shared" si="29"/>
        <v>1.2180943686832237</v>
      </c>
      <c r="I103" s="256">
        <f t="shared" si="29"/>
        <v>1.2554650626192159</v>
      </c>
      <c r="J103" s="256">
        <f t="shared" si="29"/>
        <v>1.207247247021134</v>
      </c>
      <c r="K103" s="256">
        <f t="shared" si="29"/>
        <v>1.6177642953662421</v>
      </c>
      <c r="L103" s="256">
        <f t="shared" si="29"/>
        <v>1.6176265923214825</v>
      </c>
      <c r="M103" s="256">
        <f t="shared" si="29"/>
        <v>1.6040088183737649</v>
      </c>
      <c r="N103" s="256">
        <f t="shared" si="29"/>
        <v>1.652191082670956</v>
      </c>
      <c r="O103" s="256">
        <f t="shared" si="29"/>
        <v>1.7255117394515551</v>
      </c>
      <c r="P103" s="256">
        <f t="shared" si="29"/>
        <v>1.6870382736509479</v>
      </c>
      <c r="Q103" s="256">
        <f t="shared" si="29"/>
        <v>1.7543636098364881</v>
      </c>
      <c r="R103" s="256">
        <f t="shared" si="29"/>
        <v>1.7580372061153942</v>
      </c>
      <c r="S103" s="256">
        <f t="shared" si="29"/>
        <v>1.6600691823775264</v>
      </c>
      <c r="T103" s="256">
        <f t="shared" si="29"/>
        <v>1.6961347378852654</v>
      </c>
      <c r="U103" s="256">
        <f t="shared" si="29"/>
        <v>1.592574233544074</v>
      </c>
      <c r="V103" s="256">
        <f t="shared" si="29"/>
        <v>1.5768088074942239</v>
      </c>
      <c r="W103" s="256">
        <f t="shared" si="29"/>
        <v>1.6385843721285649</v>
      </c>
      <c r="X103" s="256">
        <f t="shared" si="29"/>
        <v>1.5731267840216465</v>
      </c>
      <c r="Y103" s="256">
        <f t="shared" si="29"/>
        <v>1.591678498392447</v>
      </c>
      <c r="DA103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  <ignoredErrors>
    <ignoredError sqref="B4:Y4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theme="4" tint="0.39997558519241921"/>
    <pageSetUpPr fitToPage="1"/>
  </sheetPr>
  <dimension ref="A1:DA249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 / final energy consumption"</f>
        <v>BE: Chemical industry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152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5" customHeight="1" x14ac:dyDescent="0.25">
      <c r="A5" s="34" t="s">
        <v>48</v>
      </c>
      <c r="B5" s="223">
        <f t="shared" ref="B5:Y5" si="0">SUM(B6:B10)+B16+B25+B36+B44+B58</f>
        <v>8077.4728581775926</v>
      </c>
      <c r="C5" s="223">
        <f t="shared" si="0"/>
        <v>7960.4871381310058</v>
      </c>
      <c r="D5" s="223">
        <f t="shared" si="0"/>
        <v>8026.4655969906089</v>
      </c>
      <c r="E5" s="223">
        <f t="shared" si="0"/>
        <v>8159.4582972546323</v>
      </c>
      <c r="F5" s="223">
        <f t="shared" si="0"/>
        <v>8301.0618799369458</v>
      </c>
      <c r="G5" s="223">
        <f t="shared" si="0"/>
        <v>8715.4532563174398</v>
      </c>
      <c r="H5" s="223">
        <f t="shared" si="0"/>
        <v>8574.7566188481396</v>
      </c>
      <c r="I5" s="223">
        <f t="shared" si="0"/>
        <v>8894.4777234560042</v>
      </c>
      <c r="J5" s="223">
        <f t="shared" si="0"/>
        <v>9867.7896912512479</v>
      </c>
      <c r="K5" s="223">
        <f t="shared" si="0"/>
        <v>8606.8217609213862</v>
      </c>
      <c r="L5" s="223">
        <f t="shared" si="0"/>
        <v>9561.7598499011219</v>
      </c>
      <c r="M5" s="223">
        <f t="shared" si="0"/>
        <v>9244.648132766868</v>
      </c>
      <c r="N5" s="223">
        <f t="shared" si="0"/>
        <v>9573.0210044646792</v>
      </c>
      <c r="O5" s="223">
        <f t="shared" si="0"/>
        <v>10360.654891402211</v>
      </c>
      <c r="P5" s="223">
        <f t="shared" si="0"/>
        <v>10814.643359139545</v>
      </c>
      <c r="Q5" s="223">
        <f t="shared" si="0"/>
        <v>10604.581357746019</v>
      </c>
      <c r="R5" s="223">
        <f t="shared" si="0"/>
        <v>10901.672629875224</v>
      </c>
      <c r="S5" s="223">
        <f t="shared" si="0"/>
        <v>10622.344815425749</v>
      </c>
      <c r="T5" s="223">
        <f t="shared" si="0"/>
        <v>10554.77973488327</v>
      </c>
      <c r="U5" s="223">
        <f t="shared" si="0"/>
        <v>9907.2514778456662</v>
      </c>
      <c r="V5" s="223">
        <f t="shared" si="0"/>
        <v>10222.439316953209</v>
      </c>
      <c r="W5" s="223">
        <f t="shared" si="0"/>
        <v>10749.425062099868</v>
      </c>
      <c r="X5" s="223">
        <f t="shared" si="0"/>
        <v>9127.8722240240913</v>
      </c>
      <c r="Y5" s="223">
        <f t="shared" si="0"/>
        <v>8776.580474734732</v>
      </c>
      <c r="DA5" s="89"/>
    </row>
    <row r="6" spans="1:105" ht="12" customHeight="1" x14ac:dyDescent="0.25">
      <c r="A6" s="55" t="s">
        <v>91</v>
      </c>
      <c r="B6" s="259">
        <v>12.7355388747013</v>
      </c>
      <c r="C6" s="259">
        <v>12.47428675044605</v>
      </c>
      <c r="D6" s="259">
        <v>13.03438881969192</v>
      </c>
      <c r="E6" s="259">
        <v>14.514771225689691</v>
      </c>
      <c r="F6" s="259">
        <v>13.68548484051559</v>
      </c>
      <c r="G6" s="259">
        <v>13.61147573801585</v>
      </c>
      <c r="H6" s="259">
        <v>17.69862332344136</v>
      </c>
      <c r="I6" s="259">
        <v>19.01151476492868</v>
      </c>
      <c r="J6" s="259">
        <v>18.992504702528691</v>
      </c>
      <c r="K6" s="259">
        <v>16.08286333768136</v>
      </c>
      <c r="L6" s="259">
        <v>20.173692458562591</v>
      </c>
      <c r="M6" s="259">
        <v>18.874474821397818</v>
      </c>
      <c r="N6" s="259">
        <v>19.497861744873781</v>
      </c>
      <c r="O6" s="259">
        <v>18.498975936199919</v>
      </c>
      <c r="P6" s="259">
        <v>18.680958700536351</v>
      </c>
      <c r="Q6" s="259">
        <v>20.541008460653149</v>
      </c>
      <c r="R6" s="259">
        <v>23.72902182959648</v>
      </c>
      <c r="S6" s="259">
        <v>24.273818101401631</v>
      </c>
      <c r="T6" s="259">
        <v>19.869576887713009</v>
      </c>
      <c r="U6" s="259">
        <v>20.293427290334581</v>
      </c>
      <c r="V6" s="259">
        <v>23.235231309397481</v>
      </c>
      <c r="W6" s="259">
        <v>23.96109968008215</v>
      </c>
      <c r="X6" s="259">
        <v>20.99600486116703</v>
      </c>
      <c r="Y6" s="259">
        <v>18.301813284237902</v>
      </c>
      <c r="DA6" s="67" t="s">
        <v>987</v>
      </c>
    </row>
    <row r="7" spans="1:105" ht="12" customHeight="1" x14ac:dyDescent="0.25">
      <c r="A7" s="173" t="s">
        <v>92</v>
      </c>
      <c r="B7" s="224">
        <v>100.7673966274868</v>
      </c>
      <c r="C7" s="224">
        <v>98.700291600867445</v>
      </c>
      <c r="D7" s="224">
        <v>103.1319868686422</v>
      </c>
      <c r="E7" s="224">
        <v>114.8452156949355</v>
      </c>
      <c r="F7" s="224">
        <v>108.2836535251076</v>
      </c>
      <c r="G7" s="224">
        <v>107.69807134762689</v>
      </c>
      <c r="H7" s="224">
        <v>140.03680674529249</v>
      </c>
      <c r="I7" s="224">
        <v>150.42479691318309</v>
      </c>
      <c r="J7" s="224">
        <v>150.27438360781611</v>
      </c>
      <c r="K7" s="224">
        <v>127.25242997554869</v>
      </c>
      <c r="L7" s="224">
        <v>159.62029478400041</v>
      </c>
      <c r="M7" s="224">
        <v>149.34049584987949</v>
      </c>
      <c r="N7" s="224">
        <v>154.27291983195971</v>
      </c>
      <c r="O7" s="224">
        <v>146.3694362449279</v>
      </c>
      <c r="P7" s="224">
        <v>147.80933836243329</v>
      </c>
      <c r="Q7" s="224">
        <v>162.52660896783181</v>
      </c>
      <c r="R7" s="224">
        <v>187.75112524175179</v>
      </c>
      <c r="S7" s="224">
        <v>192.06171645758329</v>
      </c>
      <c r="T7" s="224">
        <v>157.21404133450801</v>
      </c>
      <c r="U7" s="224">
        <v>160.5676726218758</v>
      </c>
      <c r="V7" s="224">
        <v>183.84410680387259</v>
      </c>
      <c r="W7" s="224">
        <v>189.5873946794589</v>
      </c>
      <c r="X7" s="224">
        <v>166.12667671571009</v>
      </c>
      <c r="Y7" s="224">
        <v>144.8094263116341</v>
      </c>
      <c r="DA7" s="177" t="s">
        <v>988</v>
      </c>
    </row>
    <row r="8" spans="1:105" ht="12" customHeight="1" x14ac:dyDescent="0.25">
      <c r="A8" s="173" t="s">
        <v>93</v>
      </c>
      <c r="B8" s="224">
        <v>111.2100810065962</v>
      </c>
      <c r="C8" s="224">
        <v>108.92875862303489</v>
      </c>
      <c r="D8" s="224">
        <v>113.8197174670718</v>
      </c>
      <c r="E8" s="224">
        <v>126.7468066865778</v>
      </c>
      <c r="F8" s="224">
        <v>119.50525947132181</v>
      </c>
      <c r="G8" s="224">
        <v>118.8589924884167</v>
      </c>
      <c r="H8" s="224">
        <v>154.54904208372659</v>
      </c>
      <c r="I8" s="224">
        <v>166.01355607070121</v>
      </c>
      <c r="J8" s="224">
        <v>165.84755519706371</v>
      </c>
      <c r="K8" s="224">
        <v>140.43980016852731</v>
      </c>
      <c r="L8" s="224">
        <v>176.16199790144529</v>
      </c>
      <c r="M8" s="224">
        <v>164.8168871765815</v>
      </c>
      <c r="N8" s="224">
        <v>170.26046604201369</v>
      </c>
      <c r="O8" s="224">
        <v>161.53793197479581</v>
      </c>
      <c r="P8" s="224">
        <v>163.12705342169909</v>
      </c>
      <c r="Q8" s="224">
        <v>179.36949801191611</v>
      </c>
      <c r="R8" s="224">
        <v>207.2080707255198</v>
      </c>
      <c r="S8" s="224">
        <v>211.96537531354139</v>
      </c>
      <c r="T8" s="224">
        <v>173.50638060858509</v>
      </c>
      <c r="U8" s="224">
        <v>177.20755400014519</v>
      </c>
      <c r="V8" s="224">
        <v>202.89616179949039</v>
      </c>
      <c r="W8" s="224">
        <v>209.23463566370381</v>
      </c>
      <c r="X8" s="224">
        <v>183.3426464634021</v>
      </c>
      <c r="Y8" s="224">
        <v>159.8162557495576</v>
      </c>
      <c r="DA8" s="177" t="s">
        <v>989</v>
      </c>
    </row>
    <row r="9" spans="1:105" ht="12" customHeight="1" x14ac:dyDescent="0.25">
      <c r="A9" s="173" t="s">
        <v>94</v>
      </c>
      <c r="B9" s="224">
        <v>180.94226578275811</v>
      </c>
      <c r="C9" s="224">
        <v>177.230483205799</v>
      </c>
      <c r="D9" s="224">
        <v>185.18822558922341</v>
      </c>
      <c r="E9" s="224">
        <v>206.22100240389511</v>
      </c>
      <c r="F9" s="224">
        <v>194.4387795240867</v>
      </c>
      <c r="G9" s="224">
        <v>193.38728301289831</v>
      </c>
      <c r="H9" s="224">
        <v>251.45610538244</v>
      </c>
      <c r="I9" s="224">
        <v>270.10922673731301</v>
      </c>
      <c r="J9" s="224">
        <v>269.83913814528972</v>
      </c>
      <c r="K9" s="224">
        <v>228.49992931004039</v>
      </c>
      <c r="L9" s="224">
        <v>286.62105770082479</v>
      </c>
      <c r="M9" s="224">
        <v>268.16220917259318</v>
      </c>
      <c r="N9" s="224">
        <v>277.01908154390293</v>
      </c>
      <c r="O9" s="224">
        <v>262.8272469259955</v>
      </c>
      <c r="P9" s="224">
        <v>265.4127970182538</v>
      </c>
      <c r="Q9" s="224">
        <v>291.83976028816119</v>
      </c>
      <c r="R9" s="224">
        <v>337.13398521241771</v>
      </c>
      <c r="S9" s="224">
        <v>344.8742679582262</v>
      </c>
      <c r="T9" s="224">
        <v>282.30028564785329</v>
      </c>
      <c r="U9" s="224">
        <v>288.32221004051689</v>
      </c>
      <c r="V9" s="224">
        <v>330.11837508190803</v>
      </c>
      <c r="W9" s="224">
        <v>340.43126949053209</v>
      </c>
      <c r="X9" s="224">
        <v>298.30419657483651</v>
      </c>
      <c r="Y9" s="224">
        <v>260.02602608055389</v>
      </c>
      <c r="DA9" s="177" t="s">
        <v>990</v>
      </c>
    </row>
    <row r="10" spans="1:105" ht="12" customHeight="1" x14ac:dyDescent="0.25">
      <c r="A10" s="56" t="s">
        <v>95</v>
      </c>
      <c r="B10" s="260">
        <v>41.276706790559487</v>
      </c>
      <c r="C10" s="260">
        <v>41.336973091577661</v>
      </c>
      <c r="D10" s="260">
        <v>43.481441301786333</v>
      </c>
      <c r="E10" s="260">
        <v>47.428651911468009</v>
      </c>
      <c r="F10" s="260">
        <v>40.382646358095101</v>
      </c>
      <c r="G10" s="260">
        <v>42.295217432681262</v>
      </c>
      <c r="H10" s="260">
        <v>53.078936358263462</v>
      </c>
      <c r="I10" s="260">
        <v>58.699104507254503</v>
      </c>
      <c r="J10" s="260">
        <v>59.343762428339012</v>
      </c>
      <c r="K10" s="260">
        <v>59.790459662449379</v>
      </c>
      <c r="L10" s="260">
        <v>69.656738796292743</v>
      </c>
      <c r="M10" s="260">
        <v>66.960261524389352</v>
      </c>
      <c r="N10" s="260">
        <v>70.713996313353192</v>
      </c>
      <c r="O10" s="260">
        <v>72.56412119807996</v>
      </c>
      <c r="P10" s="260">
        <v>71.132546121887927</v>
      </c>
      <c r="Q10" s="260">
        <v>76.667156591893772</v>
      </c>
      <c r="R10" s="260">
        <v>84.004848545876797</v>
      </c>
      <c r="S10" s="260">
        <v>83.93466812516516</v>
      </c>
      <c r="T10" s="260">
        <v>72.376676927401832</v>
      </c>
      <c r="U10" s="260">
        <v>70.868055439903642</v>
      </c>
      <c r="V10" s="260">
        <v>81.449017958328696</v>
      </c>
      <c r="W10" s="260">
        <v>84.097208961541781</v>
      </c>
      <c r="X10" s="260">
        <v>69.13072407566429</v>
      </c>
      <c r="Y10" s="260">
        <v>61.149896052378203</v>
      </c>
      <c r="DA10" s="68" t="s">
        <v>991</v>
      </c>
    </row>
    <row r="11" spans="1:105" ht="12" customHeight="1" x14ac:dyDescent="0.25">
      <c r="A11" s="37" t="s">
        <v>159</v>
      </c>
      <c r="B11" s="226">
        <v>0.26074101456646781</v>
      </c>
      <c r="C11" s="226">
        <v>0.29654326384764512</v>
      </c>
      <c r="D11" s="226">
        <v>0.23079861235842089</v>
      </c>
      <c r="E11" s="226">
        <v>0.15976179013839359</v>
      </c>
      <c r="F11" s="226">
        <v>0.29343792799700441</v>
      </c>
      <c r="G11" s="226">
        <v>0.52157911216657904</v>
      </c>
      <c r="H11" s="226">
        <v>0.46234749169005201</v>
      </c>
      <c r="I11" s="226">
        <v>0.57388002385949088</v>
      </c>
      <c r="J11" s="226">
        <v>0.52641779394184751</v>
      </c>
      <c r="K11" s="226">
        <v>0.77806974822296426</v>
      </c>
      <c r="L11" s="226">
        <v>0.72278188967604928</v>
      </c>
      <c r="M11" s="226">
        <v>0.35762569984871029</v>
      </c>
      <c r="N11" s="226">
        <v>0.85023240485368146</v>
      </c>
      <c r="O11" s="226">
        <v>0.98172943443297012</v>
      </c>
      <c r="P11" s="226">
        <v>0.92184858268887915</v>
      </c>
      <c r="Q11" s="226">
        <v>1.039504109820953</v>
      </c>
      <c r="R11" s="226">
        <v>0.85698922284539725</v>
      </c>
      <c r="S11" s="226">
        <v>0.75141699114910854</v>
      </c>
      <c r="T11" s="226">
        <v>0.69164199742159871</v>
      </c>
      <c r="U11" s="226">
        <v>1.153717684161166</v>
      </c>
      <c r="V11" s="226">
        <v>1.2221437255276499</v>
      </c>
      <c r="W11" s="226">
        <v>1.273583679880822</v>
      </c>
      <c r="X11" s="226">
        <v>1.214238909420241</v>
      </c>
      <c r="Y11" s="226">
        <v>1.0409387774755361</v>
      </c>
      <c r="DA11" s="69" t="s">
        <v>992</v>
      </c>
    </row>
    <row r="12" spans="1:105" ht="12" customHeight="1" x14ac:dyDescent="0.25">
      <c r="A12" s="37" t="s">
        <v>35</v>
      </c>
      <c r="B12" s="226">
        <v>28.175086636788411</v>
      </c>
      <c r="C12" s="226">
        <v>29.18992563942189</v>
      </c>
      <c r="D12" s="226">
        <v>31.13609205723095</v>
      </c>
      <c r="E12" s="226">
        <v>33.548338992896547</v>
      </c>
      <c r="F12" s="226">
        <v>22.863257843019959</v>
      </c>
      <c r="G12" s="226">
        <v>26.190991460954319</v>
      </c>
      <c r="H12" s="226">
        <v>31.312942334141319</v>
      </c>
      <c r="I12" s="226">
        <v>36.524200505129272</v>
      </c>
      <c r="J12" s="226">
        <v>37.280029118688283</v>
      </c>
      <c r="K12" s="226">
        <v>42.813530506648277</v>
      </c>
      <c r="L12" s="226">
        <v>45.885523252280038</v>
      </c>
      <c r="M12" s="226">
        <v>45.775532800817082</v>
      </c>
      <c r="N12" s="226">
        <v>49.002385651866803</v>
      </c>
      <c r="O12" s="226">
        <v>53.783009695842303</v>
      </c>
      <c r="P12" s="226">
        <v>50.779482222228289</v>
      </c>
      <c r="Q12" s="226">
        <v>53.403717661124404</v>
      </c>
      <c r="R12" s="226">
        <v>54.918139169685247</v>
      </c>
      <c r="S12" s="226">
        <v>54.555502030856893</v>
      </c>
      <c r="T12" s="226">
        <v>49.303901558293177</v>
      </c>
      <c r="U12" s="226">
        <v>45.542965660894573</v>
      </c>
      <c r="V12" s="226">
        <v>52.754994257293497</v>
      </c>
      <c r="W12" s="226">
        <v>55.970084730735088</v>
      </c>
      <c r="X12" s="226">
        <v>42.309163524576697</v>
      </c>
      <c r="Y12" s="226">
        <v>38.731736475865112</v>
      </c>
      <c r="DA12" s="69" t="s">
        <v>993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994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0.3910485808806623</v>
      </c>
      <c r="M14" s="226">
        <v>0.42105746820910989</v>
      </c>
      <c r="N14" s="226">
        <v>0.61855749590770059</v>
      </c>
      <c r="O14" s="226">
        <v>0.82729633432064975</v>
      </c>
      <c r="P14" s="226">
        <v>1.3148935996565561</v>
      </c>
      <c r="Q14" s="226">
        <v>1.8661080743962151</v>
      </c>
      <c r="R14" s="226">
        <v>2.6651030708799408</v>
      </c>
      <c r="S14" s="226">
        <v>2.677993366937149</v>
      </c>
      <c r="T14" s="226">
        <v>2.132896758810249</v>
      </c>
      <c r="U14" s="226">
        <v>2.2216528385345748</v>
      </c>
      <c r="V14" s="226">
        <v>2.720720495001427</v>
      </c>
      <c r="W14" s="226">
        <v>1.5266276849322971</v>
      </c>
      <c r="X14" s="226">
        <v>0.48993156983163638</v>
      </c>
      <c r="Y14" s="226">
        <v>0.45934631831128397</v>
      </c>
      <c r="DA14" s="69" t="s">
        <v>995</v>
      </c>
    </row>
    <row r="15" spans="1:105" ht="12" customHeight="1" x14ac:dyDescent="0.25">
      <c r="A15" s="37" t="s">
        <v>40</v>
      </c>
      <c r="B15" s="226">
        <v>12.84087913920462</v>
      </c>
      <c r="C15" s="226">
        <v>11.850504188308131</v>
      </c>
      <c r="D15" s="226">
        <v>12.114550632196959</v>
      </c>
      <c r="E15" s="226">
        <v>13.720551128433071</v>
      </c>
      <c r="F15" s="226">
        <v>17.225950587078131</v>
      </c>
      <c r="G15" s="226">
        <v>15.582646859560359</v>
      </c>
      <c r="H15" s="226">
        <v>21.30364653243209</v>
      </c>
      <c r="I15" s="226">
        <v>21.601023978265751</v>
      </c>
      <c r="J15" s="226">
        <v>21.53731551570889</v>
      </c>
      <c r="K15" s="226">
        <v>16.198859407578141</v>
      </c>
      <c r="L15" s="226">
        <v>22.657385073455991</v>
      </c>
      <c r="M15" s="226">
        <v>20.40604555551446</v>
      </c>
      <c r="N15" s="226">
        <v>20.242820760724999</v>
      </c>
      <c r="O15" s="226">
        <v>16.97208573348404</v>
      </c>
      <c r="P15" s="226">
        <v>18.1163217173142</v>
      </c>
      <c r="Q15" s="226">
        <v>20.35782674655221</v>
      </c>
      <c r="R15" s="226">
        <v>25.56461708246621</v>
      </c>
      <c r="S15" s="226">
        <v>25.94975573622202</v>
      </c>
      <c r="T15" s="226">
        <v>20.248236612876799</v>
      </c>
      <c r="U15" s="226">
        <v>21.94971925631334</v>
      </c>
      <c r="V15" s="226">
        <v>24.751159480506111</v>
      </c>
      <c r="W15" s="226">
        <v>25.32691286599357</v>
      </c>
      <c r="X15" s="226">
        <v>25.117390071835711</v>
      </c>
      <c r="Y15" s="226">
        <v>20.917874480726262</v>
      </c>
      <c r="DA15" s="69" t="s">
        <v>996</v>
      </c>
    </row>
    <row r="16" spans="1:105" ht="12" customHeight="1" x14ac:dyDescent="0.25">
      <c r="A16" s="134" t="s">
        <v>997</v>
      </c>
      <c r="B16" s="314">
        <v>6454.7740757598986</v>
      </c>
      <c r="C16" s="314">
        <v>6341.1848561267834</v>
      </c>
      <c r="D16" s="314">
        <v>6326.964578779498</v>
      </c>
      <c r="E16" s="314">
        <v>6330.0881424142481</v>
      </c>
      <c r="F16" s="314">
        <v>6686.2683058250113</v>
      </c>
      <c r="G16" s="314">
        <v>7015.2082425536937</v>
      </c>
      <c r="H16" s="314">
        <v>6482.9670098476317</v>
      </c>
      <c r="I16" s="314">
        <v>6565.4966852758535</v>
      </c>
      <c r="J16" s="314">
        <v>7488.3366267678884</v>
      </c>
      <c r="K16" s="314">
        <v>5921.4483959757781</v>
      </c>
      <c r="L16" s="314">
        <v>6473.3860016389199</v>
      </c>
      <c r="M16" s="314">
        <v>6288.4878491806994</v>
      </c>
      <c r="N16" s="314">
        <v>6456.2443783657</v>
      </c>
      <c r="O16" s="314">
        <v>7158.0300700542839</v>
      </c>
      <c r="P16" s="314">
        <v>7678.3054316952539</v>
      </c>
      <c r="Q16" s="314">
        <v>7270.2389366994557</v>
      </c>
      <c r="R16" s="314">
        <v>7252.6203668422486</v>
      </c>
      <c r="S16" s="314">
        <v>7154.2805535930211</v>
      </c>
      <c r="T16" s="314">
        <v>7491.2989469936638</v>
      </c>
      <c r="U16" s="314">
        <v>6954.471320350699</v>
      </c>
      <c r="V16" s="314">
        <v>6859.5772564690333</v>
      </c>
      <c r="W16" s="314">
        <v>7238.8334653819829</v>
      </c>
      <c r="X16" s="314">
        <v>6225.5250640938866</v>
      </c>
      <c r="Y16" s="314">
        <v>6264.5273918825887</v>
      </c>
      <c r="DA16" s="136" t="s">
        <v>971</v>
      </c>
    </row>
    <row r="17" spans="1:105" ht="12" customHeight="1" x14ac:dyDescent="0.25">
      <c r="A17" s="135" t="s">
        <v>28</v>
      </c>
      <c r="B17" s="315">
        <v>151.0908856405847</v>
      </c>
      <c r="C17" s="315">
        <v>165.48048151332759</v>
      </c>
      <c r="D17" s="315">
        <v>148.11066208082539</v>
      </c>
      <c r="E17" s="315">
        <v>140.29862424763539</v>
      </c>
      <c r="F17" s="315">
        <v>164.592777300086</v>
      </c>
      <c r="G17" s="315">
        <v>167.29079965606189</v>
      </c>
      <c r="H17" s="315">
        <v>167.5886500429923</v>
      </c>
      <c r="I17" s="315">
        <v>180.5298366294067</v>
      </c>
      <c r="J17" s="315">
        <v>197.6233877901978</v>
      </c>
      <c r="K17" s="315">
        <v>167.0104901117798</v>
      </c>
      <c r="L17" s="315">
        <v>170.87652622527941</v>
      </c>
      <c r="M17" s="315">
        <v>156.48693035253649</v>
      </c>
      <c r="N17" s="315">
        <v>165.48048151332759</v>
      </c>
      <c r="O17" s="315">
        <v>171.77592433361991</v>
      </c>
      <c r="P17" s="315">
        <v>214.0453998280309</v>
      </c>
      <c r="Q17" s="315">
        <v>262.34049871023211</v>
      </c>
      <c r="R17" s="315">
        <v>254.0664660361135</v>
      </c>
      <c r="S17" s="315">
        <v>248.04084264832329</v>
      </c>
      <c r="T17" s="315">
        <v>262.70025795356838</v>
      </c>
      <c r="U17" s="315">
        <v>258.20352536543419</v>
      </c>
      <c r="V17" s="315">
        <v>243.54411006018921</v>
      </c>
      <c r="W17" s="315">
        <v>214.13533963886499</v>
      </c>
      <c r="X17" s="315">
        <v>219.35159071367161</v>
      </c>
      <c r="Y17" s="315">
        <v>199.565864144454</v>
      </c>
      <c r="DA17" s="137" t="s">
        <v>972</v>
      </c>
    </row>
    <row r="18" spans="1:105" ht="12" customHeight="1" x14ac:dyDescent="0.25">
      <c r="A18" s="135" t="s">
        <v>30</v>
      </c>
      <c r="B18" s="315">
        <v>0</v>
      </c>
      <c r="C18" s="315">
        <v>0</v>
      </c>
      <c r="D18" s="315">
        <v>0</v>
      </c>
      <c r="E18" s="315">
        <v>0</v>
      </c>
      <c r="F18" s="315">
        <v>0</v>
      </c>
      <c r="G18" s="315">
        <v>0</v>
      </c>
      <c r="H18" s="315">
        <v>0</v>
      </c>
      <c r="I18" s="315">
        <v>0</v>
      </c>
      <c r="J18" s="315">
        <v>0</v>
      </c>
      <c r="K18" s="315">
        <v>0</v>
      </c>
      <c r="L18" s="315">
        <v>0</v>
      </c>
      <c r="M18" s="315">
        <v>0</v>
      </c>
      <c r="N18" s="315">
        <v>0</v>
      </c>
      <c r="O18" s="315">
        <v>0</v>
      </c>
      <c r="P18" s="315">
        <v>0</v>
      </c>
      <c r="Q18" s="315">
        <v>0</v>
      </c>
      <c r="R18" s="315">
        <v>0</v>
      </c>
      <c r="S18" s="315">
        <v>0</v>
      </c>
      <c r="T18" s="315">
        <v>0</v>
      </c>
      <c r="U18" s="315">
        <v>0</v>
      </c>
      <c r="V18" s="315">
        <v>0</v>
      </c>
      <c r="W18" s="315">
        <v>0</v>
      </c>
      <c r="X18" s="315">
        <v>0</v>
      </c>
      <c r="Y18" s="315">
        <v>0</v>
      </c>
      <c r="DA18" s="137" t="s">
        <v>973</v>
      </c>
    </row>
    <row r="19" spans="1:105" ht="12" customHeight="1" x14ac:dyDescent="0.25">
      <c r="A19" s="135" t="s">
        <v>31</v>
      </c>
      <c r="B19" s="315">
        <v>212.04737747205499</v>
      </c>
      <c r="C19" s="315">
        <v>314.22562338779022</v>
      </c>
      <c r="D19" s="315">
        <v>182.38271711092</v>
      </c>
      <c r="E19" s="315">
        <v>177.98796216681001</v>
      </c>
      <c r="F19" s="315">
        <v>113.16517626827169</v>
      </c>
      <c r="G19" s="315">
        <v>115.3625967325881</v>
      </c>
      <c r="H19" s="315">
        <v>172.49449699054171</v>
      </c>
      <c r="I19" s="315">
        <v>335.10077386070509</v>
      </c>
      <c r="J19" s="315">
        <v>437.27910576096298</v>
      </c>
      <c r="K19" s="315">
        <v>1077.8159931212381</v>
      </c>
      <c r="L19" s="315">
        <v>970.14428202923466</v>
      </c>
      <c r="M19" s="315">
        <v>1210.7576096302671</v>
      </c>
      <c r="N19" s="315">
        <v>1254.7052450558899</v>
      </c>
      <c r="O19" s="315">
        <v>1345.8966466036111</v>
      </c>
      <c r="P19" s="315">
        <v>1600.7929492691319</v>
      </c>
      <c r="Q19" s="315">
        <v>1587.608684436801</v>
      </c>
      <c r="R19" s="315">
        <v>1322.8240756663799</v>
      </c>
      <c r="S19" s="315">
        <v>1363.475666380052</v>
      </c>
      <c r="T19" s="315">
        <v>2054.112897678418</v>
      </c>
      <c r="U19" s="315">
        <v>2161.455030094583</v>
      </c>
      <c r="V19" s="315">
        <v>2000.093637145314</v>
      </c>
      <c r="W19" s="315">
        <v>2086.2928632846092</v>
      </c>
      <c r="X19" s="315">
        <v>2146.1691315563198</v>
      </c>
      <c r="Y19" s="315">
        <v>2502.2635425623389</v>
      </c>
      <c r="DA19" s="137" t="s">
        <v>974</v>
      </c>
    </row>
    <row r="20" spans="1:105" ht="12" customHeight="1" x14ac:dyDescent="0.25">
      <c r="A20" s="135" t="s">
        <v>82</v>
      </c>
      <c r="B20" s="315">
        <v>0</v>
      </c>
      <c r="C20" s="315">
        <v>0</v>
      </c>
      <c r="D20" s="315">
        <v>0</v>
      </c>
      <c r="E20" s="315">
        <v>0</v>
      </c>
      <c r="F20" s="315">
        <v>0</v>
      </c>
      <c r="G20" s="315">
        <v>0</v>
      </c>
      <c r="H20" s="315">
        <v>0</v>
      </c>
      <c r="I20" s="315">
        <v>0</v>
      </c>
      <c r="J20" s="315">
        <v>0</v>
      </c>
      <c r="K20" s="315">
        <v>0</v>
      </c>
      <c r="L20" s="315">
        <v>0</v>
      </c>
      <c r="M20" s="315">
        <v>0</v>
      </c>
      <c r="N20" s="315">
        <v>0</v>
      </c>
      <c r="O20" s="315">
        <v>0</v>
      </c>
      <c r="P20" s="315">
        <v>0</v>
      </c>
      <c r="Q20" s="315">
        <v>0</v>
      </c>
      <c r="R20" s="315">
        <v>0</v>
      </c>
      <c r="S20" s="315">
        <v>0</v>
      </c>
      <c r="T20" s="315">
        <v>0</v>
      </c>
      <c r="U20" s="315">
        <v>0</v>
      </c>
      <c r="V20" s="315">
        <v>0</v>
      </c>
      <c r="W20" s="315">
        <v>0</v>
      </c>
      <c r="X20" s="315">
        <v>0</v>
      </c>
      <c r="Y20" s="315">
        <v>0</v>
      </c>
      <c r="DA20" s="137" t="s">
        <v>975</v>
      </c>
    </row>
    <row r="21" spans="1:105" ht="12" customHeight="1" x14ac:dyDescent="0.25">
      <c r="A21" s="135" t="s">
        <v>32</v>
      </c>
      <c r="B21" s="315">
        <v>21.97386070507309</v>
      </c>
      <c r="C21" s="315">
        <v>28.661478933791919</v>
      </c>
      <c r="D21" s="315">
        <v>19.10765262252794</v>
      </c>
      <c r="E21" s="315">
        <v>18.152278589853829</v>
      </c>
      <c r="F21" s="315">
        <v>18.152278589853829</v>
      </c>
      <c r="G21" s="315">
        <v>7.643078245915734</v>
      </c>
      <c r="H21" s="315">
        <v>8.5984522785898534</v>
      </c>
      <c r="I21" s="315">
        <v>7.643078245915734</v>
      </c>
      <c r="J21" s="315">
        <v>7.643078245915734</v>
      </c>
      <c r="K21" s="315">
        <v>10.50920034393809</v>
      </c>
      <c r="L21" s="315">
        <v>14.33078245915735</v>
      </c>
      <c r="M21" s="315">
        <v>8.5984522785898534</v>
      </c>
      <c r="N21" s="315">
        <v>8.5984522785898534</v>
      </c>
      <c r="O21" s="315">
        <v>8.5984522785898534</v>
      </c>
      <c r="P21" s="315">
        <v>12.419948409286331</v>
      </c>
      <c r="Q21" s="315">
        <v>12.419948409286331</v>
      </c>
      <c r="R21" s="315">
        <v>14.33078245915735</v>
      </c>
      <c r="S21" s="315">
        <v>14.903955288048151</v>
      </c>
      <c r="T21" s="315">
        <v>17.38796216680997</v>
      </c>
      <c r="U21" s="315">
        <v>18.152278589853829</v>
      </c>
      <c r="V21" s="315">
        <v>18.04436801375752</v>
      </c>
      <c r="W21" s="315">
        <v>25.377815993121239</v>
      </c>
      <c r="X21" s="315">
        <v>22.48306104901118</v>
      </c>
      <c r="Y21" s="315">
        <v>22.19355116079106</v>
      </c>
      <c r="DA21" s="137" t="s">
        <v>976</v>
      </c>
    </row>
    <row r="22" spans="1:105" ht="12" customHeight="1" x14ac:dyDescent="0.25">
      <c r="A22" s="135" t="s">
        <v>33</v>
      </c>
      <c r="B22" s="315">
        <v>927.82085134029558</v>
      </c>
      <c r="C22" s="315">
        <v>1086.8013651551589</v>
      </c>
      <c r="D22" s="315">
        <v>1073.9276054346999</v>
      </c>
      <c r="E22" s="315">
        <v>1138.5307907375491</v>
      </c>
      <c r="F22" s="315">
        <v>1087.336233598013</v>
      </c>
      <c r="G22" s="315">
        <v>1098.3949149526629</v>
      </c>
      <c r="H22" s="315">
        <v>1297.515935041097</v>
      </c>
      <c r="I22" s="315">
        <v>1236.724888199328</v>
      </c>
      <c r="J22" s="315">
        <v>1185.430263913204</v>
      </c>
      <c r="K22" s="315">
        <v>1016.241431229433</v>
      </c>
      <c r="L22" s="315">
        <v>1035.4160962218959</v>
      </c>
      <c r="M22" s="315">
        <v>1000.544426996693</v>
      </c>
      <c r="N22" s="315">
        <v>980.79674294007805</v>
      </c>
      <c r="O22" s="315">
        <v>1176.1918069416461</v>
      </c>
      <c r="P22" s="315">
        <v>1245.41884528081</v>
      </c>
      <c r="Q22" s="315">
        <v>1148.7151189866449</v>
      </c>
      <c r="R22" s="315">
        <v>1352.8327486135299</v>
      </c>
      <c r="S22" s="315">
        <v>1346.92466365321</v>
      </c>
      <c r="T22" s="315">
        <v>1045.8812341819701</v>
      </c>
      <c r="U22" s="315">
        <v>931.53056368689829</v>
      </c>
      <c r="V22" s="315">
        <v>834.17570874762316</v>
      </c>
      <c r="W22" s="315">
        <v>937.4338953045966</v>
      </c>
      <c r="X22" s="315">
        <v>736.40081645846135</v>
      </c>
      <c r="Y22" s="315">
        <v>886.49557760915809</v>
      </c>
      <c r="DA22" s="137" t="s">
        <v>977</v>
      </c>
    </row>
    <row r="23" spans="1:105" ht="12" customHeight="1" x14ac:dyDescent="0.25">
      <c r="A23" s="135" t="s">
        <v>83</v>
      </c>
      <c r="B23" s="315">
        <v>4325.5947549441098</v>
      </c>
      <c r="C23" s="315">
        <v>4123.817712811694</v>
      </c>
      <c r="D23" s="315">
        <v>4236.2663800515902</v>
      </c>
      <c r="E23" s="315">
        <v>4038.6930352536542</v>
      </c>
      <c r="F23" s="315">
        <v>4429.6360275150473</v>
      </c>
      <c r="G23" s="315">
        <v>4694.4683576956149</v>
      </c>
      <c r="H23" s="315">
        <v>3948.313757523646</v>
      </c>
      <c r="I23" s="315">
        <v>3800.1337919174539</v>
      </c>
      <c r="J23" s="315">
        <v>4715.4867583834903</v>
      </c>
      <c r="K23" s="315">
        <v>2846.9475494410999</v>
      </c>
      <c r="L23" s="315">
        <v>3298.8440240756659</v>
      </c>
      <c r="M23" s="315">
        <v>2922.6139294926911</v>
      </c>
      <c r="N23" s="315">
        <v>3149.6130696474629</v>
      </c>
      <c r="O23" s="315">
        <v>3514.2829750644878</v>
      </c>
      <c r="P23" s="315">
        <v>3741.28211521926</v>
      </c>
      <c r="Q23" s="315">
        <v>3268.3672398968179</v>
      </c>
      <c r="R23" s="315">
        <v>3369.2557179707651</v>
      </c>
      <c r="S23" s="315">
        <v>3095.80584694755</v>
      </c>
      <c r="T23" s="315">
        <v>3036.3236457437661</v>
      </c>
      <c r="U23" s="315">
        <v>2534.6135855545999</v>
      </c>
      <c r="V23" s="315">
        <v>2582.760103181427</v>
      </c>
      <c r="W23" s="315">
        <v>2929.1475494411002</v>
      </c>
      <c r="X23" s="315">
        <v>2264.9637145313841</v>
      </c>
      <c r="Y23" s="315">
        <v>1800.4920034393811</v>
      </c>
      <c r="DA23" s="137" t="s">
        <v>978</v>
      </c>
    </row>
    <row r="24" spans="1:105" ht="12" customHeight="1" x14ac:dyDescent="0.25">
      <c r="A24" s="135" t="s">
        <v>73</v>
      </c>
      <c r="B24" s="315">
        <v>816.24634565778149</v>
      </c>
      <c r="C24" s="315">
        <v>622.1981943250214</v>
      </c>
      <c r="D24" s="315">
        <v>667.1695614789337</v>
      </c>
      <c r="E24" s="315">
        <v>816.42545141874461</v>
      </c>
      <c r="F24" s="315">
        <v>873.38581255374038</v>
      </c>
      <c r="G24" s="315">
        <v>932.04849527085116</v>
      </c>
      <c r="H24" s="315">
        <v>888.45571797076514</v>
      </c>
      <c r="I24" s="315">
        <v>1005.364316423044</v>
      </c>
      <c r="J24" s="315">
        <v>944.87403267411867</v>
      </c>
      <c r="K24" s="315">
        <v>802.92373172828889</v>
      </c>
      <c r="L24" s="315">
        <v>983.77429062768692</v>
      </c>
      <c r="M24" s="315">
        <v>989.48650042992244</v>
      </c>
      <c r="N24" s="315">
        <v>897.05038693035249</v>
      </c>
      <c r="O24" s="315">
        <v>941.28426483233011</v>
      </c>
      <c r="P24" s="315">
        <v>864.34617368873592</v>
      </c>
      <c r="Q24" s="315">
        <v>990.78744625967317</v>
      </c>
      <c r="R24" s="315">
        <v>939.31057609630261</v>
      </c>
      <c r="S24" s="315">
        <v>1085.129578675838</v>
      </c>
      <c r="T24" s="315">
        <v>1074.8929492691309</v>
      </c>
      <c r="U24" s="315">
        <v>1050.5163370593291</v>
      </c>
      <c r="V24" s="315">
        <v>1180.959329320722</v>
      </c>
      <c r="W24" s="315">
        <v>1046.44600171969</v>
      </c>
      <c r="X24" s="315">
        <v>836.15674978503864</v>
      </c>
      <c r="Y24" s="315">
        <v>853.51685296646599</v>
      </c>
      <c r="DA24" s="137" t="s">
        <v>979</v>
      </c>
    </row>
    <row r="25" spans="1:105" ht="12" customHeight="1" x14ac:dyDescent="0.25">
      <c r="A25" s="57" t="s">
        <v>998</v>
      </c>
      <c r="B25" s="294">
        <v>601.35190746883632</v>
      </c>
      <c r="C25" s="294">
        <v>603.87088776455755</v>
      </c>
      <c r="D25" s="294">
        <v>634.91666105771856</v>
      </c>
      <c r="E25" s="294">
        <v>685.22163089735784</v>
      </c>
      <c r="F25" s="294">
        <v>591.88459843227997</v>
      </c>
      <c r="G25" s="294">
        <v>640.82647395842309</v>
      </c>
      <c r="H25" s="294">
        <v>785.98104263299592</v>
      </c>
      <c r="I25" s="294">
        <v>877.70721137903683</v>
      </c>
      <c r="J25" s="294">
        <v>910.71909999605214</v>
      </c>
      <c r="K25" s="294">
        <v>1286.583399150717</v>
      </c>
      <c r="L25" s="294">
        <v>1450.2467724754199</v>
      </c>
      <c r="M25" s="294">
        <v>1384.2969827454431</v>
      </c>
      <c r="N25" s="294">
        <v>1487.53898890595</v>
      </c>
      <c r="O25" s="294">
        <v>1567.5796241233841</v>
      </c>
      <c r="P25" s="294">
        <v>1527.7979089355069</v>
      </c>
      <c r="Q25" s="294">
        <v>1602.611943514667</v>
      </c>
      <c r="R25" s="294">
        <v>1754.5899789845889</v>
      </c>
      <c r="S25" s="294">
        <v>1561.1515097861841</v>
      </c>
      <c r="T25" s="294">
        <v>1379.3765783686031</v>
      </c>
      <c r="U25" s="294">
        <v>1287.324854563147</v>
      </c>
      <c r="V25" s="294">
        <v>1492.630369905926</v>
      </c>
      <c r="W25" s="294">
        <v>1572.719434248698</v>
      </c>
      <c r="X25" s="294">
        <v>1273.021578676093</v>
      </c>
      <c r="Y25" s="294">
        <v>1083.2223942127609</v>
      </c>
      <c r="DA25" s="70" t="s">
        <v>999</v>
      </c>
    </row>
    <row r="26" spans="1:105" ht="12" customHeight="1" x14ac:dyDescent="0.25">
      <c r="A26" s="46" t="s">
        <v>28</v>
      </c>
      <c r="B26" s="229">
        <v>0.43381609701038198</v>
      </c>
      <c r="C26" s="229">
        <v>0.44037076165186573</v>
      </c>
      <c r="D26" s="229">
        <v>0</v>
      </c>
      <c r="E26" s="229">
        <v>0</v>
      </c>
      <c r="F26" s="229">
        <v>2.1834287632997591</v>
      </c>
      <c r="G26" s="229">
        <v>1.1450896096861409</v>
      </c>
      <c r="H26" s="229">
        <v>1.1318426967021911</v>
      </c>
      <c r="I26" s="229">
        <v>0</v>
      </c>
      <c r="J26" s="229">
        <v>0</v>
      </c>
      <c r="K26" s="229">
        <v>0.54167783380243062</v>
      </c>
      <c r="L26" s="229">
        <v>0</v>
      </c>
      <c r="M26" s="229">
        <v>0</v>
      </c>
      <c r="N26" s="229">
        <v>0.2131331229783463</v>
      </c>
      <c r="O26" s="229">
        <v>2.6544620727361878</v>
      </c>
      <c r="P26" s="229">
        <v>2.4972646111144141</v>
      </c>
      <c r="Q26" s="229">
        <v>2.7194310787138209</v>
      </c>
      <c r="R26" s="229">
        <v>2.8784068127874982</v>
      </c>
      <c r="S26" s="229">
        <v>3.3188056075281649</v>
      </c>
      <c r="T26" s="229">
        <v>2.7137964323455228</v>
      </c>
      <c r="U26" s="229">
        <v>4.4712763350905904</v>
      </c>
      <c r="V26" s="229">
        <v>3.6825020817870451</v>
      </c>
      <c r="W26" s="229">
        <v>3.5112063949025778</v>
      </c>
      <c r="X26" s="229">
        <v>3.2810871750247141</v>
      </c>
      <c r="Y26" s="229">
        <v>3.257707226824563</v>
      </c>
      <c r="DA26" s="73" t="s">
        <v>1000</v>
      </c>
    </row>
    <row r="27" spans="1:105" ht="12" customHeight="1" x14ac:dyDescent="0.25">
      <c r="A27" s="46" t="s">
        <v>30</v>
      </c>
      <c r="B27" s="229">
        <v>0</v>
      </c>
      <c r="C27" s="229">
        <v>0</v>
      </c>
      <c r="D27" s="229">
        <v>0</v>
      </c>
      <c r="E27" s="229">
        <v>0</v>
      </c>
      <c r="F27" s="229">
        <v>0</v>
      </c>
      <c r="G27" s="229">
        <v>0</v>
      </c>
      <c r="H27" s="229">
        <v>0</v>
      </c>
      <c r="I27" s="229">
        <v>0</v>
      </c>
      <c r="J27" s="229">
        <v>0</v>
      </c>
      <c r="K27" s="229">
        <v>0</v>
      </c>
      <c r="L27" s="229">
        <v>0</v>
      </c>
      <c r="M27" s="229">
        <v>0</v>
      </c>
      <c r="N27" s="229">
        <v>0</v>
      </c>
      <c r="O27" s="229">
        <v>0</v>
      </c>
      <c r="P27" s="229">
        <v>0</v>
      </c>
      <c r="Q27" s="229">
        <v>0</v>
      </c>
      <c r="R27" s="229">
        <v>0</v>
      </c>
      <c r="S27" s="229">
        <v>0</v>
      </c>
      <c r="T27" s="229">
        <v>0</v>
      </c>
      <c r="U27" s="229">
        <v>0</v>
      </c>
      <c r="V27" s="229">
        <v>0</v>
      </c>
      <c r="W27" s="229">
        <v>0</v>
      </c>
      <c r="X27" s="229">
        <v>0</v>
      </c>
      <c r="Y27" s="229">
        <v>0</v>
      </c>
      <c r="DA27" s="73" t="s">
        <v>1001</v>
      </c>
    </row>
    <row r="28" spans="1:105" ht="12" customHeight="1" x14ac:dyDescent="0.25">
      <c r="A28" s="46" t="s">
        <v>31</v>
      </c>
      <c r="B28" s="229">
        <v>29.61915238393566</v>
      </c>
      <c r="C28" s="229">
        <v>0</v>
      </c>
      <c r="D28" s="229">
        <v>7.8709771087955911</v>
      </c>
      <c r="E28" s="229">
        <v>0</v>
      </c>
      <c r="F28" s="229">
        <v>0</v>
      </c>
      <c r="G28" s="229">
        <v>0</v>
      </c>
      <c r="H28" s="229">
        <v>0</v>
      </c>
      <c r="I28" s="229">
        <v>0</v>
      </c>
      <c r="J28" s="229">
        <v>0</v>
      </c>
      <c r="K28" s="229">
        <v>35.335612410724828</v>
      </c>
      <c r="L28" s="229">
        <v>32.727867197044212</v>
      </c>
      <c r="M28" s="229">
        <v>42.875082411732301</v>
      </c>
      <c r="N28" s="229">
        <v>44.491807768924303</v>
      </c>
      <c r="O28" s="229">
        <v>46.462736226965603</v>
      </c>
      <c r="P28" s="229">
        <v>52.590579827860687</v>
      </c>
      <c r="Q28" s="229">
        <v>56.932360553205953</v>
      </c>
      <c r="R28" s="229">
        <v>50.276598355512618</v>
      </c>
      <c r="S28" s="229">
        <v>59.193791439538622</v>
      </c>
      <c r="T28" s="229">
        <v>78.250622425210523</v>
      </c>
      <c r="U28" s="229">
        <v>87.848623403178351</v>
      </c>
      <c r="V28" s="229">
        <v>90.934501867210457</v>
      </c>
      <c r="W28" s="229">
        <v>87.171501618800136</v>
      </c>
      <c r="X28" s="229">
        <v>86.244178632532908</v>
      </c>
      <c r="Y28" s="229">
        <v>99.837306973811877</v>
      </c>
      <c r="DA28" s="73" t="s">
        <v>1002</v>
      </c>
    </row>
    <row r="29" spans="1:105" ht="12" customHeight="1" x14ac:dyDescent="0.25">
      <c r="A29" s="46" t="s">
        <v>159</v>
      </c>
      <c r="B29" s="229">
        <v>4.2374647109457166</v>
      </c>
      <c r="C29" s="229">
        <v>4.8520701306010716</v>
      </c>
      <c r="D29" s="229">
        <v>3.8191131830373561</v>
      </c>
      <c r="E29" s="229">
        <v>2.7231698289025119</v>
      </c>
      <c r="F29" s="229">
        <v>4.7718592619147104</v>
      </c>
      <c r="G29" s="229">
        <v>7.8158006811568974</v>
      </c>
      <c r="H29" s="229">
        <v>7.31012259181123</v>
      </c>
      <c r="I29" s="229">
        <v>9.0473559940343691</v>
      </c>
      <c r="J29" s="229">
        <v>7.8690471499364296</v>
      </c>
      <c r="K29" s="229">
        <v>4.9783803908300008</v>
      </c>
      <c r="L29" s="229">
        <v>5.0430872010003656</v>
      </c>
      <c r="M29" s="229">
        <v>2.496781653638497</v>
      </c>
      <c r="N29" s="229">
        <v>5.6412944557466824</v>
      </c>
      <c r="O29" s="229">
        <v>6.0231373969911148</v>
      </c>
      <c r="P29" s="229">
        <v>5.7145458601495607</v>
      </c>
      <c r="Q29" s="229">
        <v>6.8229961874689158</v>
      </c>
      <c r="R29" s="229">
        <v>5.6860846267885554</v>
      </c>
      <c r="S29" s="229">
        <v>6.4906559949516076</v>
      </c>
      <c r="T29" s="229">
        <v>5.6054531056119661</v>
      </c>
      <c r="U29" s="229">
        <v>10.45503959821149</v>
      </c>
      <c r="V29" s="229">
        <v>10.794802993643581</v>
      </c>
      <c r="W29" s="229">
        <v>10.842050804805529</v>
      </c>
      <c r="X29" s="229">
        <v>10.723258268158981</v>
      </c>
      <c r="Y29" s="229">
        <v>9.8413288149247133</v>
      </c>
      <c r="DA29" s="73" t="s">
        <v>1003</v>
      </c>
    </row>
    <row r="30" spans="1:105" ht="12" customHeight="1" x14ac:dyDescent="0.25">
      <c r="A30" s="46" t="s">
        <v>32</v>
      </c>
      <c r="B30" s="229">
        <v>41.150022609697992</v>
      </c>
      <c r="C30" s="229">
        <v>54.274481870643307</v>
      </c>
      <c r="D30" s="229">
        <v>38.577142477534387</v>
      </c>
      <c r="E30" s="229">
        <v>39.217197642264608</v>
      </c>
      <c r="F30" s="229">
        <v>35.697488814684156</v>
      </c>
      <c r="G30" s="229">
        <v>43.152385046500306</v>
      </c>
      <c r="H30" s="229">
        <v>44.304266604445637</v>
      </c>
      <c r="I30" s="229">
        <v>43.379308242420919</v>
      </c>
      <c r="J30" s="229">
        <v>34.635702108750841</v>
      </c>
      <c r="K30" s="229">
        <v>11.050809998016129</v>
      </c>
      <c r="L30" s="229">
        <v>13.262446401406249</v>
      </c>
      <c r="M30" s="229">
        <v>15.02868617305233</v>
      </c>
      <c r="N30" s="229">
        <v>13.090107049400959</v>
      </c>
      <c r="O30" s="229">
        <v>9.8886982690490939</v>
      </c>
      <c r="P30" s="229">
        <v>6.1871384317481208</v>
      </c>
      <c r="Q30" s="229">
        <v>7.616373801707808</v>
      </c>
      <c r="R30" s="229">
        <v>7.7515617136782646</v>
      </c>
      <c r="S30" s="229">
        <v>9.2423694103609559</v>
      </c>
      <c r="T30" s="229">
        <v>7.9831542019369319</v>
      </c>
      <c r="U30" s="229">
        <v>6.9868895480618587</v>
      </c>
      <c r="V30" s="229">
        <v>7.2826503076091278</v>
      </c>
      <c r="W30" s="229">
        <v>6.6400169774667592</v>
      </c>
      <c r="X30" s="229">
        <v>7.2581305019770541</v>
      </c>
      <c r="Y30" s="229">
        <v>5.0242219655512477</v>
      </c>
      <c r="DA30" s="73" t="s">
        <v>1004</v>
      </c>
    </row>
    <row r="31" spans="1:105" ht="12" customHeight="1" x14ac:dyDescent="0.25">
      <c r="A31" s="46" t="s">
        <v>33</v>
      </c>
      <c r="B31" s="229">
        <v>1.003567380996206</v>
      </c>
      <c r="C31" s="229">
        <v>0.50268206259826087</v>
      </c>
      <c r="D31" s="229">
        <v>1.7056453013263351</v>
      </c>
      <c r="E31" s="229">
        <v>0.56304203993696733</v>
      </c>
      <c r="F31" s="229">
        <v>0.5620014636856574</v>
      </c>
      <c r="G31" s="229">
        <v>0.5578564660834201</v>
      </c>
      <c r="H31" s="229">
        <v>0.68484316682559832</v>
      </c>
      <c r="I31" s="229">
        <v>0</v>
      </c>
      <c r="J31" s="229">
        <v>0</v>
      </c>
      <c r="K31" s="229">
        <v>664.91956290018277</v>
      </c>
      <c r="L31" s="229">
        <v>762.77130693391916</v>
      </c>
      <c r="M31" s="229">
        <v>683.65153665308924</v>
      </c>
      <c r="N31" s="229">
        <v>753.80241580624204</v>
      </c>
      <c r="O31" s="229">
        <v>858.10220673507888</v>
      </c>
      <c r="P31" s="229">
        <v>876.92904963444005</v>
      </c>
      <c r="Q31" s="229">
        <v>914.99654829321628</v>
      </c>
      <c r="R31" s="229">
        <v>1048.694536446395</v>
      </c>
      <c r="S31" s="229">
        <v>796.23323250040323</v>
      </c>
      <c r="T31" s="229">
        <v>685.08434471813268</v>
      </c>
      <c r="U31" s="229">
        <v>543.49641386055703</v>
      </c>
      <c r="V31" s="229">
        <v>679.45538381479537</v>
      </c>
      <c r="W31" s="229">
        <v>754.92295594870836</v>
      </c>
      <c r="X31" s="229">
        <v>608.13705220191127</v>
      </c>
      <c r="Y31" s="229">
        <v>465.85742546335132</v>
      </c>
      <c r="DA31" s="73" t="s">
        <v>1005</v>
      </c>
    </row>
    <row r="32" spans="1:105" ht="12" customHeight="1" x14ac:dyDescent="0.25">
      <c r="A32" s="46" t="s">
        <v>35</v>
      </c>
      <c r="B32" s="229">
        <v>457.8908905058131</v>
      </c>
      <c r="C32" s="229">
        <v>477.60844226180541</v>
      </c>
      <c r="D32" s="229">
        <v>515.22086042427986</v>
      </c>
      <c r="E32" s="229">
        <v>571.83776218400465</v>
      </c>
      <c r="F32" s="229">
        <v>371.80009223917619</v>
      </c>
      <c r="G32" s="229">
        <v>392.46887792416828</v>
      </c>
      <c r="H32" s="229">
        <v>495.08530117935533</v>
      </c>
      <c r="I32" s="229">
        <v>575.81276683068779</v>
      </c>
      <c r="J32" s="229">
        <v>557.27277888780463</v>
      </c>
      <c r="K32" s="229">
        <v>273.93693331901858</v>
      </c>
      <c r="L32" s="229">
        <v>320.15840232036498</v>
      </c>
      <c r="M32" s="229">
        <v>319.58416447966999</v>
      </c>
      <c r="N32" s="229">
        <v>325.1309699773318</v>
      </c>
      <c r="O32" s="229">
        <v>329.97121779165872</v>
      </c>
      <c r="P32" s="229">
        <v>314.78236812726988</v>
      </c>
      <c r="Q32" s="229">
        <v>350.52613891183051</v>
      </c>
      <c r="R32" s="229">
        <v>364.37936270397631</v>
      </c>
      <c r="S32" s="229">
        <v>471.24432969324408</v>
      </c>
      <c r="T32" s="229">
        <v>399.58635990731511</v>
      </c>
      <c r="U32" s="229">
        <v>412.71232637023832</v>
      </c>
      <c r="V32" s="229">
        <v>465.96792017437599</v>
      </c>
      <c r="W32" s="229">
        <v>476.47477883564397</v>
      </c>
      <c r="X32" s="229">
        <v>373.64318015507388</v>
      </c>
      <c r="Y32" s="229">
        <v>366.18076152030022</v>
      </c>
      <c r="DA32" s="73" t="s">
        <v>1006</v>
      </c>
    </row>
    <row r="33" spans="1:105" ht="12" customHeight="1" x14ac:dyDescent="0.25">
      <c r="A33" s="46" t="s">
        <v>36</v>
      </c>
      <c r="B33" s="229">
        <v>0</v>
      </c>
      <c r="C33" s="229">
        <v>0</v>
      </c>
      <c r="D33" s="229">
        <v>0</v>
      </c>
      <c r="E33" s="229">
        <v>0</v>
      </c>
      <c r="F33" s="229">
        <v>0</v>
      </c>
      <c r="G33" s="229">
        <v>0</v>
      </c>
      <c r="H33" s="229">
        <v>0</v>
      </c>
      <c r="I33" s="229">
        <v>0</v>
      </c>
      <c r="J33" s="229">
        <v>0</v>
      </c>
      <c r="K33" s="229">
        <v>0</v>
      </c>
      <c r="L33" s="229">
        <v>0</v>
      </c>
      <c r="M33" s="229">
        <v>0</v>
      </c>
      <c r="N33" s="229">
        <v>0</v>
      </c>
      <c r="O33" s="229">
        <v>0</v>
      </c>
      <c r="P33" s="229">
        <v>0</v>
      </c>
      <c r="Q33" s="229">
        <v>0</v>
      </c>
      <c r="R33" s="229">
        <v>0</v>
      </c>
      <c r="S33" s="229">
        <v>0</v>
      </c>
      <c r="T33" s="229">
        <v>0</v>
      </c>
      <c r="U33" s="229">
        <v>0</v>
      </c>
      <c r="V33" s="229">
        <v>0</v>
      </c>
      <c r="W33" s="229">
        <v>0</v>
      </c>
      <c r="X33" s="229">
        <v>0</v>
      </c>
      <c r="Y33" s="229">
        <v>0</v>
      </c>
      <c r="DA33" s="73" t="s">
        <v>1007</v>
      </c>
    </row>
    <row r="34" spans="1:105" ht="12" customHeight="1" x14ac:dyDescent="0.25">
      <c r="A34" s="46" t="s">
        <v>38</v>
      </c>
      <c r="B34" s="229">
        <v>0</v>
      </c>
      <c r="C34" s="229">
        <v>0</v>
      </c>
      <c r="D34" s="229">
        <v>0</v>
      </c>
      <c r="E34" s="229">
        <v>0</v>
      </c>
      <c r="F34" s="229">
        <v>0</v>
      </c>
      <c r="G34" s="229">
        <v>0</v>
      </c>
      <c r="H34" s="229">
        <v>0</v>
      </c>
      <c r="I34" s="229">
        <v>0</v>
      </c>
      <c r="J34" s="229">
        <v>0</v>
      </c>
      <c r="K34" s="229">
        <v>2.8292355084474128</v>
      </c>
      <c r="L34" s="229">
        <v>14.563031090479971</v>
      </c>
      <c r="M34" s="229">
        <v>20.084813522354619</v>
      </c>
      <c r="N34" s="229">
        <v>20.460660496332821</v>
      </c>
      <c r="O34" s="229">
        <v>20.235196180253581</v>
      </c>
      <c r="P34" s="229">
        <v>14.622331974831051</v>
      </c>
      <c r="Q34" s="229">
        <v>8.3597847320786318</v>
      </c>
      <c r="R34" s="229">
        <v>4.4772800855558694</v>
      </c>
      <c r="S34" s="229">
        <v>4.3019653989391076</v>
      </c>
      <c r="T34" s="229">
        <v>4.0435764031775348</v>
      </c>
      <c r="U34" s="229">
        <v>2.8383309312314968</v>
      </c>
      <c r="V34" s="229">
        <v>2.9921693814765349</v>
      </c>
      <c r="W34" s="229">
        <v>2.713711275157817</v>
      </c>
      <c r="X34" s="229">
        <v>1.6799972948497319</v>
      </c>
      <c r="Y34" s="229">
        <v>4.5755807910485489</v>
      </c>
      <c r="DA34" s="73" t="s">
        <v>1008</v>
      </c>
    </row>
    <row r="35" spans="1:105" ht="12" customHeight="1" x14ac:dyDescent="0.25">
      <c r="A35" s="46" t="s">
        <v>39</v>
      </c>
      <c r="B35" s="229">
        <v>67.016993780437275</v>
      </c>
      <c r="C35" s="229">
        <v>66.19284067725782</v>
      </c>
      <c r="D35" s="229">
        <v>67.722922562745012</v>
      </c>
      <c r="E35" s="229">
        <v>70.880459202249114</v>
      </c>
      <c r="F35" s="229">
        <v>176.86972788951951</v>
      </c>
      <c r="G35" s="229">
        <v>195.68646423082799</v>
      </c>
      <c r="H35" s="229">
        <v>237.46466639385599</v>
      </c>
      <c r="I35" s="229">
        <v>249.46778031189379</v>
      </c>
      <c r="J35" s="229">
        <v>310.94157184956021</v>
      </c>
      <c r="K35" s="229">
        <v>292.9911867896945</v>
      </c>
      <c r="L35" s="229">
        <v>301.72063133120503</v>
      </c>
      <c r="M35" s="229">
        <v>300.57591785190618</v>
      </c>
      <c r="N35" s="229">
        <v>324.70860022899302</v>
      </c>
      <c r="O35" s="229">
        <v>294.24196945065069</v>
      </c>
      <c r="P35" s="229">
        <v>254.47463046809361</v>
      </c>
      <c r="Q35" s="229">
        <v>254.6383099564452</v>
      </c>
      <c r="R35" s="229">
        <v>270.44614823989502</v>
      </c>
      <c r="S35" s="229">
        <v>211.12635974121869</v>
      </c>
      <c r="T35" s="229">
        <v>196.1092711748731</v>
      </c>
      <c r="U35" s="229">
        <v>218.51595451657781</v>
      </c>
      <c r="V35" s="229">
        <v>231.52043928502749</v>
      </c>
      <c r="W35" s="229">
        <v>230.443212393213</v>
      </c>
      <c r="X35" s="229">
        <v>182.05469444656489</v>
      </c>
      <c r="Y35" s="229">
        <v>128.64806145694871</v>
      </c>
      <c r="DA35" s="73" t="s">
        <v>1009</v>
      </c>
    </row>
    <row r="36" spans="1:105" ht="12" customHeight="1" x14ac:dyDescent="0.25">
      <c r="A36" s="57" t="s">
        <v>1010</v>
      </c>
      <c r="B36" s="261">
        <v>341.75098370077387</v>
      </c>
      <c r="C36" s="261">
        <v>343.14402173994358</v>
      </c>
      <c r="D36" s="261">
        <v>360.79524408198228</v>
      </c>
      <c r="E36" s="261">
        <v>390.19941672543951</v>
      </c>
      <c r="F36" s="261">
        <v>321.8895457803298</v>
      </c>
      <c r="G36" s="261">
        <v>346.1522218143208</v>
      </c>
      <c r="H36" s="261">
        <v>426.27292169512941</v>
      </c>
      <c r="I36" s="261">
        <v>477.42001657550668</v>
      </c>
      <c r="J36" s="261">
        <v>485.73550203962088</v>
      </c>
      <c r="K36" s="261">
        <v>533.63523520611204</v>
      </c>
      <c r="L36" s="261">
        <v>605.71089357288656</v>
      </c>
      <c r="M36" s="261">
        <v>588.48615318314694</v>
      </c>
      <c r="N36" s="261">
        <v>623.13499301833349</v>
      </c>
      <c r="O36" s="261">
        <v>648.27037134591501</v>
      </c>
      <c r="P36" s="261">
        <v>631.3499860661143</v>
      </c>
      <c r="Q36" s="261">
        <v>673.5439497613678</v>
      </c>
      <c r="R36" s="261">
        <v>723.67864273534815</v>
      </c>
      <c r="S36" s="261">
        <v>710.87684081854059</v>
      </c>
      <c r="T36" s="261">
        <v>629.54364310819835</v>
      </c>
      <c r="U36" s="261">
        <v>607.89628027544745</v>
      </c>
      <c r="V36" s="261">
        <v>696.44934723103916</v>
      </c>
      <c r="W36" s="261">
        <v>725.65138422854398</v>
      </c>
      <c r="X36" s="261">
        <v>591.9733387989819</v>
      </c>
      <c r="Y36" s="261">
        <v>525.24087059162025</v>
      </c>
      <c r="DA36" s="70" t="s">
        <v>1011</v>
      </c>
    </row>
    <row r="37" spans="1:105" ht="12" customHeight="1" x14ac:dyDescent="0.25">
      <c r="A37" s="60" t="s">
        <v>1012</v>
      </c>
      <c r="B37" s="262">
        <v>328.88227814791111</v>
      </c>
      <c r="C37" s="262">
        <v>331.18939107220177</v>
      </c>
      <c r="D37" s="262">
        <v>348.44302582494032</v>
      </c>
      <c r="E37" s="262">
        <v>375.87727314866129</v>
      </c>
      <c r="F37" s="262">
        <v>301.51058695549801</v>
      </c>
      <c r="G37" s="262">
        <v>328.87880041736321</v>
      </c>
      <c r="H37" s="262">
        <v>401.58199937352578</v>
      </c>
      <c r="I37" s="262">
        <v>452.87152914636391</v>
      </c>
      <c r="J37" s="262">
        <v>460.99063795883831</v>
      </c>
      <c r="K37" s="262">
        <v>517.18430818934075</v>
      </c>
      <c r="L37" s="262">
        <v>580.9678716486892</v>
      </c>
      <c r="M37" s="262">
        <v>567.21966176487547</v>
      </c>
      <c r="N37" s="262">
        <v>602.31551057398246</v>
      </c>
      <c r="O37" s="262">
        <v>631.61997191429339</v>
      </c>
      <c r="P37" s="262">
        <v>613.30870680970747</v>
      </c>
      <c r="Q37" s="262">
        <v>652.99486823567167</v>
      </c>
      <c r="R37" s="262">
        <v>696.27495834233753</v>
      </c>
      <c r="S37" s="262">
        <v>683.0149054074609</v>
      </c>
      <c r="T37" s="262">
        <v>609.30858749921924</v>
      </c>
      <c r="U37" s="262">
        <v>585.60203043470119</v>
      </c>
      <c r="V37" s="262">
        <v>671.09532013348291</v>
      </c>
      <c r="W37" s="262">
        <v>699.84197858878349</v>
      </c>
      <c r="X37" s="262">
        <v>565.88508348148594</v>
      </c>
      <c r="Y37" s="262">
        <v>504.62768902219881</v>
      </c>
      <c r="DA37" s="72" t="s">
        <v>1013</v>
      </c>
    </row>
    <row r="38" spans="1:105" ht="12" customHeight="1" x14ac:dyDescent="0.25">
      <c r="A38" s="59" t="s">
        <v>28</v>
      </c>
      <c r="B38" s="230">
        <v>0.26751554595438048</v>
      </c>
      <c r="C38" s="230">
        <v>0.27150560858422179</v>
      </c>
      <c r="D38" s="230">
        <v>0</v>
      </c>
      <c r="E38" s="230">
        <v>0</v>
      </c>
      <c r="F38" s="230">
        <v>1.5884240093713109</v>
      </c>
      <c r="G38" s="230">
        <v>0.8470778560075124</v>
      </c>
      <c r="H38" s="230">
        <v>0.82968508688964249</v>
      </c>
      <c r="I38" s="230">
        <v>0</v>
      </c>
      <c r="J38" s="230">
        <v>0</v>
      </c>
      <c r="K38" s="230">
        <v>0.85976043627367049</v>
      </c>
      <c r="L38" s="230">
        <v>0</v>
      </c>
      <c r="M38" s="230">
        <v>0</v>
      </c>
      <c r="N38" s="230">
        <v>0.33037618373632799</v>
      </c>
      <c r="O38" s="230">
        <v>4.2445827625925698</v>
      </c>
      <c r="P38" s="230">
        <v>4.0118042784415113</v>
      </c>
      <c r="Q38" s="230">
        <v>4.1820588485019092</v>
      </c>
      <c r="R38" s="230">
        <v>4.6503311527708373</v>
      </c>
      <c r="S38" s="230">
        <v>4.1252686955245084</v>
      </c>
      <c r="T38" s="230">
        <v>3.3463017066818712</v>
      </c>
      <c r="U38" s="230">
        <v>5.0115177451922834</v>
      </c>
      <c r="V38" s="230">
        <v>4.2707285109286284</v>
      </c>
      <c r="W38" s="230">
        <v>4.2030848087084136</v>
      </c>
      <c r="X38" s="230">
        <v>3.8589191056879839</v>
      </c>
      <c r="Y38" s="230">
        <v>3.395556585229043</v>
      </c>
      <c r="DA38" s="71" t="s">
        <v>1014</v>
      </c>
    </row>
    <row r="39" spans="1:105" ht="12" customHeight="1" x14ac:dyDescent="0.25">
      <c r="A39" s="59" t="s">
        <v>31</v>
      </c>
      <c r="B39" s="295">
        <v>18.26484488542367</v>
      </c>
      <c r="C39" s="295">
        <v>0</v>
      </c>
      <c r="D39" s="295">
        <v>4.8499466443202319</v>
      </c>
      <c r="E39" s="295">
        <v>0</v>
      </c>
      <c r="F39" s="295">
        <v>0</v>
      </c>
      <c r="G39" s="295">
        <v>0</v>
      </c>
      <c r="H39" s="295">
        <v>0</v>
      </c>
      <c r="I39" s="295">
        <v>0</v>
      </c>
      <c r="J39" s="295">
        <v>0</v>
      </c>
      <c r="K39" s="295">
        <v>56.085295809469748</v>
      </c>
      <c r="L39" s="295">
        <v>51.223758685561037</v>
      </c>
      <c r="M39" s="295">
        <v>64.001494801617014</v>
      </c>
      <c r="N39" s="295">
        <v>68.966444318093622</v>
      </c>
      <c r="O39" s="295">
        <v>74.295628977880497</v>
      </c>
      <c r="P39" s="295">
        <v>84.485685745964787</v>
      </c>
      <c r="Q39" s="295">
        <v>87.553048901038849</v>
      </c>
      <c r="R39" s="295">
        <v>81.226472418458698</v>
      </c>
      <c r="S39" s="295">
        <v>73.577763711447759</v>
      </c>
      <c r="T39" s="295">
        <v>96.488516326954056</v>
      </c>
      <c r="U39" s="295">
        <v>98.462922459213772</v>
      </c>
      <c r="V39" s="295">
        <v>105.4599729005249</v>
      </c>
      <c r="W39" s="295">
        <v>104.3485266882028</v>
      </c>
      <c r="X39" s="295">
        <v>101.4326322118954</v>
      </c>
      <c r="Y39" s="295">
        <v>104.0619065933995</v>
      </c>
      <c r="DA39" s="122" t="s">
        <v>1015</v>
      </c>
    </row>
    <row r="40" spans="1:105" ht="12" customHeight="1" x14ac:dyDescent="0.25">
      <c r="A40" s="59" t="s">
        <v>159</v>
      </c>
      <c r="B40" s="295">
        <v>2.613060449861397</v>
      </c>
      <c r="C40" s="295">
        <v>2.991488918929655</v>
      </c>
      <c r="D40" s="295">
        <v>2.3532650280043161</v>
      </c>
      <c r="E40" s="295">
        <v>1.6676671913736021</v>
      </c>
      <c r="F40" s="295">
        <v>3.4714829942567649</v>
      </c>
      <c r="G40" s="295">
        <v>5.781723655488487</v>
      </c>
      <c r="H40" s="295">
        <v>5.3586065585195719</v>
      </c>
      <c r="I40" s="295">
        <v>6.52186052185567</v>
      </c>
      <c r="J40" s="295">
        <v>6.0481710226585301</v>
      </c>
      <c r="K40" s="295">
        <v>7.9017715506472719</v>
      </c>
      <c r="L40" s="295">
        <v>7.8931474592885982</v>
      </c>
      <c r="M40" s="295">
        <v>3.727054247769563</v>
      </c>
      <c r="N40" s="295">
        <v>8.7445316222004887</v>
      </c>
      <c r="O40" s="295">
        <v>9.6312188577033755</v>
      </c>
      <c r="P40" s="295">
        <v>9.1803004892091025</v>
      </c>
      <c r="Q40" s="295">
        <v>10.49269893340877</v>
      </c>
      <c r="R40" s="295">
        <v>9.1863930976591579</v>
      </c>
      <c r="S40" s="295">
        <v>8.0678723480085957</v>
      </c>
      <c r="T40" s="295">
        <v>6.9119175891253049</v>
      </c>
      <c r="U40" s="295">
        <v>11.7182684644033</v>
      </c>
      <c r="V40" s="295">
        <v>12.51911659271599</v>
      </c>
      <c r="W40" s="295">
        <v>12.978462074767149</v>
      </c>
      <c r="X40" s="295">
        <v>12.611730197602469</v>
      </c>
      <c r="Y40" s="295">
        <v>10.25776306408444</v>
      </c>
      <c r="DA40" s="122" t="s">
        <v>1016</v>
      </c>
    </row>
    <row r="41" spans="1:105" ht="12" customHeight="1" x14ac:dyDescent="0.25">
      <c r="A41" s="59" t="s">
        <v>32</v>
      </c>
      <c r="B41" s="295">
        <v>25.375431756293288</v>
      </c>
      <c r="C41" s="295">
        <v>33.46231746995889</v>
      </c>
      <c r="D41" s="295">
        <v>23.770502711449371</v>
      </c>
      <c r="E41" s="295">
        <v>24.016582862911921</v>
      </c>
      <c r="F41" s="295">
        <v>25.96958932693309</v>
      </c>
      <c r="G41" s="295">
        <v>31.92189458152458</v>
      </c>
      <c r="H41" s="295">
        <v>32.476765008418148</v>
      </c>
      <c r="I41" s="295">
        <v>31.27032893125908</v>
      </c>
      <c r="J41" s="295">
        <v>26.621094759264729</v>
      </c>
      <c r="K41" s="295">
        <v>17.540036959565089</v>
      </c>
      <c r="L41" s="295">
        <v>20.757611547237531</v>
      </c>
      <c r="M41" s="295">
        <v>22.43397157218152</v>
      </c>
      <c r="N41" s="295">
        <v>20.29088464171036</v>
      </c>
      <c r="O41" s="295">
        <v>15.81239327108527</v>
      </c>
      <c r="P41" s="295">
        <v>9.939510743605295</v>
      </c>
      <c r="Q41" s="295">
        <v>11.71278937725276</v>
      </c>
      <c r="R41" s="295">
        <v>12.52336145106427</v>
      </c>
      <c r="S41" s="295">
        <v>11.4882465892398</v>
      </c>
      <c r="T41" s="295">
        <v>9.8437901281922109</v>
      </c>
      <c r="U41" s="295">
        <v>7.8310796134457794</v>
      </c>
      <c r="V41" s="295">
        <v>8.4459483288971171</v>
      </c>
      <c r="W41" s="295">
        <v>7.9484232336990956</v>
      </c>
      <c r="X41" s="295">
        <v>8.5363591308557716</v>
      </c>
      <c r="Y41" s="295">
        <v>5.2368211115794887</v>
      </c>
      <c r="DA41" s="122" t="s">
        <v>1017</v>
      </c>
    </row>
    <row r="42" spans="1:105" ht="12" customHeight="1" x14ac:dyDescent="0.25">
      <c r="A42" s="59" t="s">
        <v>35</v>
      </c>
      <c r="B42" s="295">
        <v>282.36142551037841</v>
      </c>
      <c r="C42" s="295">
        <v>294.464079074729</v>
      </c>
      <c r="D42" s="295">
        <v>317.46931144116633</v>
      </c>
      <c r="E42" s="295">
        <v>350.19302309437569</v>
      </c>
      <c r="F42" s="295">
        <v>270.48109062493683</v>
      </c>
      <c r="G42" s="295">
        <v>290.32810432434258</v>
      </c>
      <c r="H42" s="295">
        <v>362.9169427196984</v>
      </c>
      <c r="I42" s="295">
        <v>415.0793396932491</v>
      </c>
      <c r="J42" s="295">
        <v>428.32137217691508</v>
      </c>
      <c r="K42" s="295">
        <v>434.79744343338501</v>
      </c>
      <c r="L42" s="295">
        <v>501.09335395660207</v>
      </c>
      <c r="M42" s="295">
        <v>477.05714114330738</v>
      </c>
      <c r="N42" s="295">
        <v>503.98327380824168</v>
      </c>
      <c r="O42" s="295">
        <v>527.63614804503163</v>
      </c>
      <c r="P42" s="295">
        <v>505.6914055524868</v>
      </c>
      <c r="Q42" s="295">
        <v>539.05427217546935</v>
      </c>
      <c r="R42" s="295">
        <v>588.68840022238453</v>
      </c>
      <c r="S42" s="295">
        <v>585.75575406324026</v>
      </c>
      <c r="T42" s="295">
        <v>492.71806174826582</v>
      </c>
      <c r="U42" s="295">
        <v>462.57824215244608</v>
      </c>
      <c r="V42" s="295">
        <v>540.39955380041624</v>
      </c>
      <c r="W42" s="295">
        <v>570.36348178340609</v>
      </c>
      <c r="X42" s="295">
        <v>439.44544283544428</v>
      </c>
      <c r="Y42" s="295">
        <v>381.67564166790629</v>
      </c>
      <c r="DA42" s="122" t="s">
        <v>1018</v>
      </c>
    </row>
    <row r="43" spans="1:105" ht="12" customHeight="1" x14ac:dyDescent="0.25">
      <c r="A43" s="60" t="s">
        <v>1019</v>
      </c>
      <c r="B43" s="262">
        <v>12.868705552862799</v>
      </c>
      <c r="C43" s="262">
        <v>11.95463066774186</v>
      </c>
      <c r="D43" s="262">
        <v>12.35221825704209</v>
      </c>
      <c r="E43" s="262">
        <v>14.32214357677824</v>
      </c>
      <c r="F43" s="262">
        <v>20.378958824831791</v>
      </c>
      <c r="G43" s="262">
        <v>17.273421396957641</v>
      </c>
      <c r="H43" s="262">
        <v>24.69092232160358</v>
      </c>
      <c r="I43" s="262">
        <v>24.548487429142831</v>
      </c>
      <c r="J43" s="262">
        <v>24.744864080782619</v>
      </c>
      <c r="K43" s="262">
        <v>16.450927016771281</v>
      </c>
      <c r="L43" s="262">
        <v>24.743021924197311</v>
      </c>
      <c r="M43" s="262">
        <v>21.266491418271499</v>
      </c>
      <c r="N43" s="262">
        <v>20.819482444351081</v>
      </c>
      <c r="O43" s="262">
        <v>16.650399431621661</v>
      </c>
      <c r="P43" s="262">
        <v>18.04127925640681</v>
      </c>
      <c r="Q43" s="262">
        <v>20.549081525696081</v>
      </c>
      <c r="R43" s="262">
        <v>27.40368439301059</v>
      </c>
      <c r="S43" s="262">
        <v>27.861935411079699</v>
      </c>
      <c r="T43" s="262">
        <v>20.235055608979081</v>
      </c>
      <c r="U43" s="262">
        <v>22.294249840746279</v>
      </c>
      <c r="V43" s="262">
        <v>25.354027097556258</v>
      </c>
      <c r="W43" s="262">
        <v>25.809405639760438</v>
      </c>
      <c r="X43" s="262">
        <v>26.088255317495928</v>
      </c>
      <c r="Y43" s="262">
        <v>20.613181569421489</v>
      </c>
      <c r="DA43" s="72" t="s">
        <v>1020</v>
      </c>
    </row>
    <row r="44" spans="1:105" ht="12" customHeight="1" x14ac:dyDescent="0.25">
      <c r="A44" s="57" t="s">
        <v>1021</v>
      </c>
      <c r="B44" s="261">
        <f t="shared" ref="B44:Y44" si="1">B45+B46+B57</f>
        <v>54.572721062038966</v>
      </c>
      <c r="C44" s="261">
        <f t="shared" si="1"/>
        <v>54.689074890195357</v>
      </c>
      <c r="D44" s="261">
        <f t="shared" si="1"/>
        <v>57.52683979307723</v>
      </c>
      <c r="E44" s="261">
        <f t="shared" si="1"/>
        <v>62.5758649109438</v>
      </c>
      <c r="F44" s="261">
        <f t="shared" si="1"/>
        <v>53.485902528709786</v>
      </c>
      <c r="G44" s="261">
        <f t="shared" si="1"/>
        <v>56.515233924888712</v>
      </c>
      <c r="H44" s="261">
        <f t="shared" si="1"/>
        <v>70.494047834097444</v>
      </c>
      <c r="I44" s="261">
        <f t="shared" si="1"/>
        <v>78.159059336193593</v>
      </c>
      <c r="J44" s="261">
        <f t="shared" si="1"/>
        <v>79.602003387621579</v>
      </c>
      <c r="K44" s="261">
        <f t="shared" si="1"/>
        <v>89.338884334865028</v>
      </c>
      <c r="L44" s="261">
        <f t="shared" si="1"/>
        <v>102.72737533054813</v>
      </c>
      <c r="M44" s="261">
        <f t="shared" si="1"/>
        <v>98.530262231950317</v>
      </c>
      <c r="N44" s="261">
        <f t="shared" si="1"/>
        <v>104.54060023931638</v>
      </c>
      <c r="O44" s="261">
        <f t="shared" si="1"/>
        <v>108.18606109507658</v>
      </c>
      <c r="P44" s="261">
        <f t="shared" si="1"/>
        <v>105.60587434948505</v>
      </c>
      <c r="Q44" s="261">
        <f t="shared" si="1"/>
        <v>112.51125150753012</v>
      </c>
      <c r="R44" s="261">
        <f t="shared" si="1"/>
        <v>123.00832692811971</v>
      </c>
      <c r="S44" s="261">
        <f t="shared" si="1"/>
        <v>118.12711327350836</v>
      </c>
      <c r="T44" s="261">
        <f t="shared" si="1"/>
        <v>102.75499410173232</v>
      </c>
      <c r="U44" s="261">
        <f t="shared" si="1"/>
        <v>98.909824381225576</v>
      </c>
      <c r="V44" s="261">
        <f t="shared" si="1"/>
        <v>113.94224691694276</v>
      </c>
      <c r="W44" s="261">
        <f t="shared" si="1"/>
        <v>119.03225042049169</v>
      </c>
      <c r="X44" s="261">
        <f t="shared" si="1"/>
        <v>97.70095645856594</v>
      </c>
      <c r="Y44" s="261">
        <f t="shared" si="1"/>
        <v>85.342804157451639</v>
      </c>
      <c r="DA44" s="70"/>
    </row>
    <row r="45" spans="1:105" ht="12" customHeight="1" x14ac:dyDescent="0.25">
      <c r="A45" s="60" t="s">
        <v>1022</v>
      </c>
      <c r="B45" s="262">
        <v>27.17051143916035</v>
      </c>
      <c r="C45" s="262">
        <v>28.170396533967981</v>
      </c>
      <c r="D45" s="262">
        <v>29.997734708877388</v>
      </c>
      <c r="E45" s="262">
        <v>32.265923019813087</v>
      </c>
      <c r="F45" s="262">
        <v>22.072796228299321</v>
      </c>
      <c r="G45" s="262">
        <v>25.39882412550298</v>
      </c>
      <c r="H45" s="262">
        <v>30.269736850369661</v>
      </c>
      <c r="I45" s="262">
        <v>35.338154515063799</v>
      </c>
      <c r="J45" s="262">
        <v>36.036990352756519</v>
      </c>
      <c r="K45" s="262">
        <v>41.502701741992233</v>
      </c>
      <c r="L45" s="262">
        <v>44.522256082633533</v>
      </c>
      <c r="M45" s="262">
        <v>44.236531550418881</v>
      </c>
      <c r="N45" s="262">
        <v>47.688327705903063</v>
      </c>
      <c r="O45" s="262">
        <v>52.475290793279818</v>
      </c>
      <c r="P45" s="262">
        <v>49.712450708433643</v>
      </c>
      <c r="Q45" s="262">
        <v>52.479449592565118</v>
      </c>
      <c r="R45" s="262">
        <v>54.033464106309701</v>
      </c>
      <c r="S45" s="262">
        <v>53.627811327866148</v>
      </c>
      <c r="T45" s="262">
        <v>48.419221498808547</v>
      </c>
      <c r="U45" s="262">
        <v>45.047225564909979</v>
      </c>
      <c r="V45" s="262">
        <v>52.180960084047712</v>
      </c>
      <c r="W45" s="262">
        <v>54.906769784420767</v>
      </c>
      <c r="X45" s="262">
        <v>41.355280737827137</v>
      </c>
      <c r="Y45" s="262">
        <v>37.848000977586203</v>
      </c>
      <c r="DA45" s="72" t="s">
        <v>1023</v>
      </c>
    </row>
    <row r="46" spans="1:105" ht="12" customHeight="1" x14ac:dyDescent="0.25">
      <c r="A46" s="60" t="s">
        <v>1024</v>
      </c>
      <c r="B46" s="262">
        <v>15.01916860375777</v>
      </c>
      <c r="C46" s="262">
        <v>15.082081831937639</v>
      </c>
      <c r="D46" s="262">
        <v>15.8574709139922</v>
      </c>
      <c r="E46" s="262">
        <v>17.113871391390951</v>
      </c>
      <c r="F46" s="262">
        <v>14.78271618899381</v>
      </c>
      <c r="G46" s="262">
        <v>16.005072468539449</v>
      </c>
      <c r="H46" s="262">
        <v>19.630405511391931</v>
      </c>
      <c r="I46" s="262">
        <v>21.921328308281741</v>
      </c>
      <c r="J46" s="262">
        <v>22.74582244376116</v>
      </c>
      <c r="K46" s="262">
        <v>32.133286274878571</v>
      </c>
      <c r="L46" s="262">
        <v>36.220889170444103</v>
      </c>
      <c r="M46" s="262">
        <v>34.573748787193182</v>
      </c>
      <c r="N46" s="262">
        <v>37.152287373761482</v>
      </c>
      <c r="O46" s="262">
        <v>39.151356106315248</v>
      </c>
      <c r="P46" s="262">
        <v>38.157780996080213</v>
      </c>
      <c r="Q46" s="262">
        <v>40.026311860148361</v>
      </c>
      <c r="R46" s="262">
        <v>43.822065578463317</v>
      </c>
      <c r="S46" s="262">
        <v>38.990809624570481</v>
      </c>
      <c r="T46" s="262">
        <v>34.450858376409442</v>
      </c>
      <c r="U46" s="262">
        <v>32.151804622809543</v>
      </c>
      <c r="V46" s="262">
        <v>37.279448040776707</v>
      </c>
      <c r="W46" s="262">
        <v>39.27972632332898</v>
      </c>
      <c r="X46" s="262">
        <v>31.794570681309398</v>
      </c>
      <c r="Y46" s="262">
        <v>27.054208312943199</v>
      </c>
      <c r="DA46" s="72" t="s">
        <v>1025</v>
      </c>
    </row>
    <row r="47" spans="1:105" ht="12" customHeight="1" x14ac:dyDescent="0.25">
      <c r="A47" s="64" t="s">
        <v>28</v>
      </c>
      <c r="B47" s="229">
        <v>1.083484898459513E-2</v>
      </c>
      <c r="C47" s="229">
        <v>1.0998556145358791E-2</v>
      </c>
      <c r="D47" s="229">
        <v>0</v>
      </c>
      <c r="E47" s="229">
        <v>0</v>
      </c>
      <c r="F47" s="229">
        <v>5.4532602828723617E-2</v>
      </c>
      <c r="G47" s="229">
        <v>2.859938365652993E-2</v>
      </c>
      <c r="H47" s="229">
        <v>2.826853308947562E-2</v>
      </c>
      <c r="I47" s="229">
        <v>0</v>
      </c>
      <c r="J47" s="229">
        <v>0</v>
      </c>
      <c r="K47" s="229">
        <v>1.352876845280248E-2</v>
      </c>
      <c r="L47" s="229">
        <v>0</v>
      </c>
      <c r="M47" s="229">
        <v>0</v>
      </c>
      <c r="N47" s="229">
        <v>5.3231431867090439E-3</v>
      </c>
      <c r="O47" s="229">
        <v>6.6296976741145902E-2</v>
      </c>
      <c r="P47" s="229">
        <v>6.237086434197215E-2</v>
      </c>
      <c r="Q47" s="229">
        <v>6.7919621390106585E-2</v>
      </c>
      <c r="R47" s="229">
        <v>7.1890147340558361E-2</v>
      </c>
      <c r="S47" s="229">
        <v>8.2889403631176528E-2</v>
      </c>
      <c r="T47" s="229">
        <v>6.7778892304895505E-2</v>
      </c>
      <c r="U47" s="229">
        <v>0.11167313567421901</v>
      </c>
      <c r="V47" s="229">
        <v>9.1972967846476614E-2</v>
      </c>
      <c r="W47" s="229">
        <v>8.7694742783146845E-2</v>
      </c>
      <c r="X47" s="229">
        <v>8.1947360394591037E-2</v>
      </c>
      <c r="Y47" s="229">
        <v>8.1363430453397056E-2</v>
      </c>
      <c r="DA47" s="73" t="s">
        <v>1026</v>
      </c>
    </row>
    <row r="48" spans="1:105" ht="12" customHeight="1" x14ac:dyDescent="0.25">
      <c r="A48" s="64" t="s">
        <v>30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1027</v>
      </c>
    </row>
    <row r="49" spans="1:105" ht="12" customHeight="1" x14ac:dyDescent="0.25">
      <c r="A49" s="64" t="s">
        <v>31</v>
      </c>
      <c r="B49" s="229">
        <v>0.73975826471919393</v>
      </c>
      <c r="C49" s="229">
        <v>0</v>
      </c>
      <c r="D49" s="229">
        <v>0.19658295052376659</v>
      </c>
      <c r="E49" s="229">
        <v>0</v>
      </c>
      <c r="F49" s="229">
        <v>0</v>
      </c>
      <c r="G49" s="229">
        <v>0</v>
      </c>
      <c r="H49" s="229">
        <v>0</v>
      </c>
      <c r="I49" s="229">
        <v>0</v>
      </c>
      <c r="J49" s="229">
        <v>0</v>
      </c>
      <c r="K49" s="229">
        <v>0.88253070111233523</v>
      </c>
      <c r="L49" s="229">
        <v>0.81740050936692787</v>
      </c>
      <c r="M49" s="229">
        <v>1.070834038512114</v>
      </c>
      <c r="N49" s="229">
        <v>1.1112128423772949</v>
      </c>
      <c r="O49" s="229">
        <v>1.1604381070677561</v>
      </c>
      <c r="P49" s="229">
        <v>1.3134851250886821</v>
      </c>
      <c r="Q49" s="229">
        <v>1.421924020757914</v>
      </c>
      <c r="R49" s="229">
        <v>1.255691880488442</v>
      </c>
      <c r="S49" s="229">
        <v>1.478404779105448</v>
      </c>
      <c r="T49" s="229">
        <v>1.954361958374816</v>
      </c>
      <c r="U49" s="229">
        <v>2.194078492332268</v>
      </c>
      <c r="V49" s="229">
        <v>2.2711503837927678</v>
      </c>
      <c r="W49" s="229">
        <v>2.1771669200589541</v>
      </c>
      <c r="X49" s="229">
        <v>2.1540064043810201</v>
      </c>
      <c r="Y49" s="229">
        <v>2.4935039329903681</v>
      </c>
      <c r="DA49" s="73" t="s">
        <v>1028</v>
      </c>
    </row>
    <row r="50" spans="1:105" ht="12" customHeight="1" x14ac:dyDescent="0.25">
      <c r="A50" s="64" t="s">
        <v>159</v>
      </c>
      <c r="B50" s="229">
        <v>0.1058335330040764</v>
      </c>
      <c r="C50" s="229">
        <v>0.12118371699441401</v>
      </c>
      <c r="D50" s="229">
        <v>9.5384922040585088E-2</v>
      </c>
      <c r="E50" s="229">
        <v>6.8012999192278406E-2</v>
      </c>
      <c r="F50" s="229">
        <v>0.11918039656640531</v>
      </c>
      <c r="G50" s="229">
        <v>0.19520488210930581</v>
      </c>
      <c r="H50" s="229">
        <v>0.18257523150243171</v>
      </c>
      <c r="I50" s="229">
        <v>0.22596380489516049</v>
      </c>
      <c r="J50" s="229">
        <v>0.19653474850238109</v>
      </c>
      <c r="K50" s="229">
        <v>0.1243384007514638</v>
      </c>
      <c r="L50" s="229">
        <v>0.12595449688367799</v>
      </c>
      <c r="M50" s="229">
        <v>6.2358802153976822E-2</v>
      </c>
      <c r="N50" s="229">
        <v>0.140895125669314</v>
      </c>
      <c r="O50" s="229">
        <v>0.15043191011029819</v>
      </c>
      <c r="P50" s="229">
        <v>0.14272462879306669</v>
      </c>
      <c r="Q50" s="229">
        <v>0.17040892171395119</v>
      </c>
      <c r="R50" s="229">
        <v>0.14201379033523409</v>
      </c>
      <c r="S50" s="229">
        <v>0.16210850173817951</v>
      </c>
      <c r="T50" s="229">
        <v>0.13999996382817939</v>
      </c>
      <c r="U50" s="229">
        <v>0.26112165029199619</v>
      </c>
      <c r="V50" s="229">
        <v>0.26960746975644068</v>
      </c>
      <c r="W50" s="229">
        <v>0.27078751563837139</v>
      </c>
      <c r="X50" s="229">
        <v>0.26782059208728071</v>
      </c>
      <c r="Y50" s="229">
        <v>0.2457938104470615</v>
      </c>
      <c r="DA50" s="73" t="s">
        <v>1029</v>
      </c>
    </row>
    <row r="51" spans="1:105" ht="12" customHeight="1" x14ac:dyDescent="0.25">
      <c r="A51" s="64" t="s">
        <v>32</v>
      </c>
      <c r="B51" s="229">
        <v>1.027749508977033</v>
      </c>
      <c r="C51" s="229">
        <v>1.3555417118869459</v>
      </c>
      <c r="D51" s="229">
        <v>0.9634900961069971</v>
      </c>
      <c r="E51" s="229">
        <v>0.97947590460846445</v>
      </c>
      <c r="F51" s="229">
        <v>0.89156880784698134</v>
      </c>
      <c r="G51" s="229">
        <v>1.0777598584423731</v>
      </c>
      <c r="H51" s="229">
        <v>1.106528875577713</v>
      </c>
      <c r="I51" s="229">
        <v>1.083427417981647</v>
      </c>
      <c r="J51" s="229">
        <v>0.8650499702752098</v>
      </c>
      <c r="K51" s="229">
        <v>0.27600141698544062</v>
      </c>
      <c r="L51" s="229">
        <v>0.33123852460939213</v>
      </c>
      <c r="M51" s="229">
        <v>0.3753515515999814</v>
      </c>
      <c r="N51" s="229">
        <v>0.32693423330727472</v>
      </c>
      <c r="O51" s="229">
        <v>0.24697689444384571</v>
      </c>
      <c r="P51" s="229">
        <v>0.15452794632738431</v>
      </c>
      <c r="Q51" s="229">
        <v>0.19022406157915331</v>
      </c>
      <c r="R51" s="229">
        <v>0.19360047066317931</v>
      </c>
      <c r="S51" s="229">
        <v>0.23083439621353199</v>
      </c>
      <c r="T51" s="229">
        <v>0.19938464892106739</v>
      </c>
      <c r="U51" s="229">
        <v>0.17450226869632429</v>
      </c>
      <c r="V51" s="229">
        <v>0.18188909271541359</v>
      </c>
      <c r="W51" s="229">
        <v>0.1658388927976511</v>
      </c>
      <c r="X51" s="229">
        <v>0.1812766940677239</v>
      </c>
      <c r="Y51" s="229">
        <v>0.1254833249318795</v>
      </c>
      <c r="DA51" s="73" t="s">
        <v>1030</v>
      </c>
    </row>
    <row r="52" spans="1:105" ht="12" customHeight="1" x14ac:dyDescent="0.25">
      <c r="A52" s="64" t="s">
        <v>33</v>
      </c>
      <c r="B52" s="229">
        <v>2.506477074938809E-2</v>
      </c>
      <c r="C52" s="229">
        <v>1.2554822822507229E-2</v>
      </c>
      <c r="D52" s="229">
        <v>4.2599639313782377E-2</v>
      </c>
      <c r="E52" s="229">
        <v>1.4062353879296991E-2</v>
      </c>
      <c r="F52" s="229">
        <v>1.403636478710424E-2</v>
      </c>
      <c r="G52" s="229">
        <v>1.3932840682371279E-2</v>
      </c>
      <c r="H52" s="229">
        <v>1.7104418996489359E-2</v>
      </c>
      <c r="I52" s="229">
        <v>0</v>
      </c>
      <c r="J52" s="229">
        <v>0</v>
      </c>
      <c r="K52" s="229">
        <v>16.60681357970466</v>
      </c>
      <c r="L52" s="229">
        <v>19.050726741966631</v>
      </c>
      <c r="M52" s="229">
        <v>17.074657230954159</v>
      </c>
      <c r="N52" s="229">
        <v>18.826722649916238</v>
      </c>
      <c r="O52" s="229">
        <v>21.43168012297135</v>
      </c>
      <c r="P52" s="229">
        <v>21.901893195001239</v>
      </c>
      <c r="Q52" s="229">
        <v>22.852654593740329</v>
      </c>
      <c r="R52" s="229">
        <v>26.191851827699139</v>
      </c>
      <c r="S52" s="229">
        <v>19.886460853137581</v>
      </c>
      <c r="T52" s="229">
        <v>17.110442576670088</v>
      </c>
      <c r="U52" s="229">
        <v>13.57418871367336</v>
      </c>
      <c r="V52" s="229">
        <v>16.96985548977279</v>
      </c>
      <c r="W52" s="229">
        <v>18.85470889410696</v>
      </c>
      <c r="X52" s="229">
        <v>15.1886321599239</v>
      </c>
      <c r="Y52" s="229">
        <v>11.63510272678263</v>
      </c>
      <c r="DA52" s="73" t="s">
        <v>1031</v>
      </c>
    </row>
    <row r="53" spans="1:105" ht="12" customHeight="1" x14ac:dyDescent="0.25">
      <c r="A53" s="64" t="s">
        <v>35</v>
      </c>
      <c r="B53" s="229">
        <v>11.436133154675311</v>
      </c>
      <c r="C53" s="229">
        <v>11.928592279853881</v>
      </c>
      <c r="D53" s="229">
        <v>12.867987736924951</v>
      </c>
      <c r="E53" s="229">
        <v>14.28203296200933</v>
      </c>
      <c r="F53" s="229">
        <v>9.2859575281587752</v>
      </c>
      <c r="G53" s="229">
        <v>9.8021743609022902</v>
      </c>
      <c r="H53" s="229">
        <v>12.365088593387849</v>
      </c>
      <c r="I53" s="229">
        <v>14.3813113782707</v>
      </c>
      <c r="J53" s="229">
        <v>13.918262701834539</v>
      </c>
      <c r="K53" s="229">
        <v>6.8417592714261204</v>
      </c>
      <c r="L53" s="229">
        <v>7.9961715671592284</v>
      </c>
      <c r="M53" s="229">
        <v>7.9818295906211381</v>
      </c>
      <c r="N53" s="229">
        <v>8.1203647909704433</v>
      </c>
      <c r="O53" s="229">
        <v>8.2412532376593948</v>
      </c>
      <c r="P53" s="229">
        <v>7.8619014950719519</v>
      </c>
      <c r="Q53" s="229">
        <v>8.7546262262647421</v>
      </c>
      <c r="R53" s="229">
        <v>9.1006198138058387</v>
      </c>
      <c r="S53" s="229">
        <v>11.769644285354561</v>
      </c>
      <c r="T53" s="229">
        <v>9.9799382635546277</v>
      </c>
      <c r="U53" s="229">
        <v>10.3077681098483</v>
      </c>
      <c r="V53" s="229">
        <v>11.637862406554319</v>
      </c>
      <c r="W53" s="229">
        <v>11.90027827282079</v>
      </c>
      <c r="X53" s="229">
        <v>9.3319898892714779</v>
      </c>
      <c r="Y53" s="229">
        <v>9.1456109615995853</v>
      </c>
      <c r="DA53" s="73" t="s">
        <v>1032</v>
      </c>
    </row>
    <row r="54" spans="1:105" ht="12" customHeight="1" x14ac:dyDescent="0.25">
      <c r="A54" s="64" t="s">
        <v>36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1033</v>
      </c>
    </row>
    <row r="55" spans="1:105" ht="12" customHeight="1" x14ac:dyDescent="0.25">
      <c r="A55" s="64" t="s">
        <v>38</v>
      </c>
      <c r="B55" s="229">
        <v>0</v>
      </c>
      <c r="C55" s="229">
        <v>0</v>
      </c>
      <c r="D55" s="229">
        <v>0</v>
      </c>
      <c r="E55" s="229">
        <v>0</v>
      </c>
      <c r="F55" s="229">
        <v>0</v>
      </c>
      <c r="G55" s="229">
        <v>0</v>
      </c>
      <c r="H55" s="229">
        <v>0</v>
      </c>
      <c r="I55" s="229">
        <v>0</v>
      </c>
      <c r="J55" s="229">
        <v>0</v>
      </c>
      <c r="K55" s="229">
        <v>7.0662060921977132E-2</v>
      </c>
      <c r="L55" s="229">
        <v>0.36372150252307972</v>
      </c>
      <c r="M55" s="229">
        <v>0.50163173496362601</v>
      </c>
      <c r="N55" s="229">
        <v>0.51101876608680108</v>
      </c>
      <c r="O55" s="229">
        <v>0.50538764305340389</v>
      </c>
      <c r="P55" s="229">
        <v>0.36520258201972522</v>
      </c>
      <c r="Q55" s="229">
        <v>0.20879124988676581</v>
      </c>
      <c r="R55" s="229">
        <v>0.1118230833826621</v>
      </c>
      <c r="S55" s="229">
        <v>0.1074444810961989</v>
      </c>
      <c r="T55" s="229">
        <v>0.1009910420291584</v>
      </c>
      <c r="U55" s="229">
        <v>7.0889225227303121E-2</v>
      </c>
      <c r="V55" s="229">
        <v>7.4731444056700916E-2</v>
      </c>
      <c r="W55" s="229">
        <v>6.7776765446821055E-2</v>
      </c>
      <c r="X55" s="229">
        <v>4.195906309071229E-2</v>
      </c>
      <c r="Y55" s="229">
        <v>0.114278209659516</v>
      </c>
      <c r="DA55" s="73" t="s">
        <v>1034</v>
      </c>
    </row>
    <row r="56" spans="1:105" ht="12" customHeight="1" x14ac:dyDescent="0.25">
      <c r="A56" s="64" t="s">
        <v>39</v>
      </c>
      <c r="B56" s="229">
        <v>1.6737945226481801</v>
      </c>
      <c r="C56" s="229">
        <v>1.653210744234533</v>
      </c>
      <c r="D56" s="229">
        <v>1.6914255690821269</v>
      </c>
      <c r="E56" s="229">
        <v>1.7702871717015749</v>
      </c>
      <c r="F56" s="229">
        <v>4.4174404888058243</v>
      </c>
      <c r="G56" s="229">
        <v>4.8874011427465742</v>
      </c>
      <c r="H56" s="229">
        <v>5.9308398588379676</v>
      </c>
      <c r="I56" s="229">
        <v>6.2306257071342337</v>
      </c>
      <c r="J56" s="229">
        <v>7.7659750231490268</v>
      </c>
      <c r="K56" s="229">
        <v>7.3176520755237746</v>
      </c>
      <c r="L56" s="229">
        <v>7.5356758279351563</v>
      </c>
      <c r="M56" s="229">
        <v>7.5070858383881927</v>
      </c>
      <c r="N56" s="229">
        <v>8.1098158222474055</v>
      </c>
      <c r="O56" s="229">
        <v>7.3488912142680567</v>
      </c>
      <c r="P56" s="229">
        <v>6.3556751594361884</v>
      </c>
      <c r="Q56" s="229">
        <v>6.3597631648153996</v>
      </c>
      <c r="R56" s="229">
        <v>6.7545745647482613</v>
      </c>
      <c r="S56" s="229">
        <v>5.273022924293806</v>
      </c>
      <c r="T56" s="229">
        <v>4.8979610307266066</v>
      </c>
      <c r="U56" s="229">
        <v>5.4575830270657741</v>
      </c>
      <c r="V56" s="229">
        <v>5.7823787862817992</v>
      </c>
      <c r="W56" s="229">
        <v>5.7554743196762734</v>
      </c>
      <c r="X56" s="229">
        <v>4.5469385180926887</v>
      </c>
      <c r="Y56" s="229">
        <v>3.2130719160787522</v>
      </c>
      <c r="DA56" s="73" t="s">
        <v>1035</v>
      </c>
    </row>
    <row r="57" spans="1:105" ht="12" customHeight="1" x14ac:dyDescent="0.25">
      <c r="A57" s="60" t="s">
        <v>1036</v>
      </c>
      <c r="B57" s="262">
        <v>12.383041019120849</v>
      </c>
      <c r="C57" s="262">
        <v>11.43659652428974</v>
      </c>
      <c r="D57" s="262">
        <v>11.671634170207639</v>
      </c>
      <c r="E57" s="262">
        <v>13.19607049973976</v>
      </c>
      <c r="F57" s="262">
        <v>16.630390111416659</v>
      </c>
      <c r="G57" s="262">
        <v>15.111337330846281</v>
      </c>
      <c r="H57" s="262">
        <v>20.593905472335841</v>
      </c>
      <c r="I57" s="262">
        <v>20.899576512848061</v>
      </c>
      <c r="J57" s="262">
        <v>20.819190591103901</v>
      </c>
      <c r="K57" s="262">
        <v>15.70289631799422</v>
      </c>
      <c r="L57" s="262">
        <v>21.984230077470482</v>
      </c>
      <c r="M57" s="262">
        <v>19.719981894338261</v>
      </c>
      <c r="N57" s="262">
        <v>19.699985159651831</v>
      </c>
      <c r="O57" s="262">
        <v>16.559414195481509</v>
      </c>
      <c r="P57" s="262">
        <v>17.73564264497119</v>
      </c>
      <c r="Q57" s="262">
        <v>20.005490054816651</v>
      </c>
      <c r="R57" s="262">
        <v>25.152797243346701</v>
      </c>
      <c r="S57" s="262">
        <v>25.508492321071731</v>
      </c>
      <c r="T57" s="262">
        <v>19.88491422651434</v>
      </c>
      <c r="U57" s="262">
        <v>21.71079419350605</v>
      </c>
      <c r="V57" s="262">
        <v>24.481838792118339</v>
      </c>
      <c r="W57" s="262">
        <v>24.845754312741949</v>
      </c>
      <c r="X57" s="262">
        <v>24.551105039429409</v>
      </c>
      <c r="Y57" s="262">
        <v>20.44059486692224</v>
      </c>
      <c r="DA57" s="72" t="s">
        <v>1037</v>
      </c>
    </row>
    <row r="58" spans="1:105" ht="12" customHeight="1" x14ac:dyDescent="0.25">
      <c r="A58" s="132" t="s">
        <v>1038</v>
      </c>
      <c r="B58" s="316">
        <v>178.0911811039428</v>
      </c>
      <c r="C58" s="316">
        <v>178.92750433780029</v>
      </c>
      <c r="D58" s="316">
        <v>187.60651323191621</v>
      </c>
      <c r="E58" s="316">
        <v>181.616794384077</v>
      </c>
      <c r="F58" s="316">
        <v>171.23770365148729</v>
      </c>
      <c r="G58" s="316">
        <v>180.90004404647601</v>
      </c>
      <c r="H58" s="316">
        <v>192.22208294512001</v>
      </c>
      <c r="I58" s="316">
        <v>231.43655189603251</v>
      </c>
      <c r="J58" s="316">
        <v>239.0991149790278</v>
      </c>
      <c r="K58" s="316">
        <v>203.75036379966679</v>
      </c>
      <c r="L58" s="316">
        <v>217.45502524221891</v>
      </c>
      <c r="M58" s="316">
        <v>216.69255688078721</v>
      </c>
      <c r="N58" s="316">
        <v>209.79771845927689</v>
      </c>
      <c r="O58" s="316">
        <v>216.79105250355201</v>
      </c>
      <c r="P58" s="316">
        <v>205.42146446837481</v>
      </c>
      <c r="Q58" s="316">
        <v>214.7312439425431</v>
      </c>
      <c r="R58" s="316">
        <v>207.9482628297535</v>
      </c>
      <c r="S58" s="316">
        <v>220.7989519985764</v>
      </c>
      <c r="T58" s="316">
        <v>246.53861090501169</v>
      </c>
      <c r="U58" s="316">
        <v>241.39027888237089</v>
      </c>
      <c r="V58" s="316">
        <v>238.2972034772728</v>
      </c>
      <c r="W58" s="316">
        <v>245.87691934483229</v>
      </c>
      <c r="X58" s="316">
        <v>201.75103730578331</v>
      </c>
      <c r="Y58" s="316">
        <v>174.14359641194741</v>
      </c>
      <c r="DA58" s="139" t="s">
        <v>1039</v>
      </c>
    </row>
    <row r="59" spans="1:105" ht="12" hidden="1" customHeight="1" x14ac:dyDescent="0.25">
      <c r="A59" s="98"/>
      <c r="B59" s="98"/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X59" s="98"/>
      <c r="Y59" s="98"/>
      <c r="DA59" s="94"/>
    </row>
    <row r="60" spans="1:105" ht="12" customHeight="1" x14ac:dyDescent="0.25">
      <c r="A60" s="172"/>
      <c r="B60" s="17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DA60" s="176"/>
    </row>
    <row r="61" spans="1:105" ht="15" customHeight="1" x14ac:dyDescent="0.25">
      <c r="A61" s="34" t="s">
        <v>49</v>
      </c>
      <c r="B61" s="223">
        <v>1384.981686827319</v>
      </c>
      <c r="C61" s="223">
        <v>1359.512437479214</v>
      </c>
      <c r="D61" s="223">
        <v>1277.5376277506809</v>
      </c>
      <c r="E61" s="223">
        <v>1193.2419259688261</v>
      </c>
      <c r="F61" s="223">
        <v>1046.537101666971</v>
      </c>
      <c r="G61" s="223">
        <v>1094.805546423092</v>
      </c>
      <c r="H61" s="223">
        <v>788.78159259921756</v>
      </c>
      <c r="I61" s="223">
        <v>482.22584656743811</v>
      </c>
      <c r="J61" s="223">
        <v>280.73133410267133</v>
      </c>
      <c r="K61" s="223">
        <v>823.63904548718028</v>
      </c>
      <c r="L61" s="223">
        <v>895.93483265898567</v>
      </c>
      <c r="M61" s="223">
        <v>797.1038107420801</v>
      </c>
      <c r="N61" s="223">
        <v>723.02818607512108</v>
      </c>
      <c r="O61" s="223">
        <v>782.49196614510072</v>
      </c>
      <c r="P61" s="223">
        <v>966.98584009546801</v>
      </c>
      <c r="Q61" s="223">
        <v>766.4198291701482</v>
      </c>
      <c r="R61" s="223">
        <v>453.69848800966167</v>
      </c>
      <c r="S61" s="223">
        <v>490.04153951495329</v>
      </c>
      <c r="T61" s="223">
        <v>926.41611235938922</v>
      </c>
      <c r="U61" s="223">
        <v>818.88317953194326</v>
      </c>
      <c r="V61" s="223">
        <v>502.39209340169418</v>
      </c>
      <c r="W61" s="223">
        <v>549.53566090121319</v>
      </c>
      <c r="X61" s="223">
        <v>615.158651886553</v>
      </c>
      <c r="Y61" s="223">
        <v>740.46307942311216</v>
      </c>
      <c r="DA61" s="89" t="s">
        <v>1040</v>
      </c>
    </row>
    <row r="62" spans="1:105" ht="12" customHeight="1" x14ac:dyDescent="0.25">
      <c r="A62" s="55" t="s">
        <v>91</v>
      </c>
      <c r="B62" s="259">
        <v>12.872909398269369</v>
      </c>
      <c r="C62" s="259">
        <v>12.42687234903347</v>
      </c>
      <c r="D62" s="259">
        <v>11.6277502107058</v>
      </c>
      <c r="E62" s="259">
        <v>11.081792274295919</v>
      </c>
      <c r="F62" s="259">
        <v>10.40664924617265</v>
      </c>
      <c r="G62" s="259">
        <v>10.32638998197293</v>
      </c>
      <c r="H62" s="259">
        <v>7.7174984877866253</v>
      </c>
      <c r="I62" s="259">
        <v>4.5983242662870376</v>
      </c>
      <c r="J62" s="259">
        <v>2.62403453184637</v>
      </c>
      <c r="K62" s="259">
        <v>5.7109682805138648</v>
      </c>
      <c r="L62" s="259">
        <v>6.7094713642688486</v>
      </c>
      <c r="M62" s="259">
        <v>5.8595844289244736</v>
      </c>
      <c r="N62" s="259">
        <v>5.1803764755762014</v>
      </c>
      <c r="O62" s="259">
        <v>5.1971973084676444</v>
      </c>
      <c r="P62" s="259">
        <v>6.5989060477752588</v>
      </c>
      <c r="Q62" s="259">
        <v>5.3955194033341609</v>
      </c>
      <c r="R62" s="259">
        <v>3.336944523451927</v>
      </c>
      <c r="S62" s="259">
        <v>3.8934996794605912</v>
      </c>
      <c r="T62" s="259">
        <v>6.9673270173846014</v>
      </c>
      <c r="U62" s="259">
        <v>6.5162401585490972</v>
      </c>
      <c r="V62" s="259">
        <v>3.9729374867706531</v>
      </c>
      <c r="W62" s="259">
        <v>4.2918232881002023</v>
      </c>
      <c r="X62" s="259">
        <v>5.0737902705365192</v>
      </c>
      <c r="Y62" s="259">
        <v>6.1490246451290949</v>
      </c>
      <c r="DA62" s="67" t="s">
        <v>1041</v>
      </c>
    </row>
    <row r="63" spans="1:105" ht="12" customHeight="1" x14ac:dyDescent="0.25">
      <c r="A63" s="173" t="s">
        <v>92</v>
      </c>
      <c r="B63" s="224">
        <v>102.16031973453769</v>
      </c>
      <c r="C63" s="224">
        <v>98.620538154973815</v>
      </c>
      <c r="D63" s="224">
        <v>92.27864832783979</v>
      </c>
      <c r="E63" s="224">
        <v>87.945887518326103</v>
      </c>
      <c r="F63" s="224">
        <v>82.587904681214724</v>
      </c>
      <c r="G63" s="224">
        <v>81.950961482235584</v>
      </c>
      <c r="H63" s="224">
        <v>61.246614007016021</v>
      </c>
      <c r="I63" s="224">
        <v>36.492626705670951</v>
      </c>
      <c r="J63" s="224">
        <v>20.824523693449802</v>
      </c>
      <c r="K63" s="224">
        <v>45.322648321407129</v>
      </c>
      <c r="L63" s="224">
        <v>53.246839437523043</v>
      </c>
      <c r="M63" s="224">
        <v>46.502076589688457</v>
      </c>
      <c r="N63" s="224">
        <v>41.111834218400659</v>
      </c>
      <c r="O63" s="224">
        <v>41.245325538290032</v>
      </c>
      <c r="P63" s="224">
        <v>52.369385263406507</v>
      </c>
      <c r="Q63" s="224">
        <v>42.81922371430845</v>
      </c>
      <c r="R63" s="224">
        <v>26.482227824744459</v>
      </c>
      <c r="S63" s="224">
        <v>30.899088918740389</v>
      </c>
      <c r="T63" s="224">
        <v>55.2932001437675</v>
      </c>
      <c r="U63" s="224">
        <v>51.713342917950399</v>
      </c>
      <c r="V63" s="224">
        <v>31.529512977725648</v>
      </c>
      <c r="W63" s="224">
        <v>34.060213258037621</v>
      </c>
      <c r="X63" s="224">
        <v>40.265958554301861</v>
      </c>
      <c r="Y63" s="224">
        <v>48.799094623193263</v>
      </c>
      <c r="DA63" s="177" t="s">
        <v>1042</v>
      </c>
    </row>
    <row r="64" spans="1:105" ht="12" customHeight="1" x14ac:dyDescent="0.25">
      <c r="A64" s="173" t="s">
        <v>93</v>
      </c>
      <c r="B64" s="224">
        <v>114.35642851578299</v>
      </c>
      <c r="C64" s="224">
        <v>110.394060541439</v>
      </c>
      <c r="D64" s="224">
        <v>103.29506288211149</v>
      </c>
      <c r="E64" s="224">
        <v>98.445048188768439</v>
      </c>
      <c r="F64" s="224">
        <v>92.447418356627509</v>
      </c>
      <c r="G64" s="224">
        <v>91.734435570434755</v>
      </c>
      <c r="H64" s="224">
        <v>68.558360572155053</v>
      </c>
      <c r="I64" s="224">
        <v>40.849191428375853</v>
      </c>
      <c r="J64" s="224">
        <v>23.310598100253671</v>
      </c>
      <c r="K64" s="224">
        <v>50.733359159219198</v>
      </c>
      <c r="L64" s="224">
        <v>59.60355648505189</v>
      </c>
      <c r="M64" s="224">
        <v>52.053589996413884</v>
      </c>
      <c r="N64" s="224">
        <v>46.019849420653649</v>
      </c>
      <c r="O64" s="224">
        <v>46.169277208468678</v>
      </c>
      <c r="P64" s="224">
        <v>58.621350029561441</v>
      </c>
      <c r="Q64" s="224">
        <v>47.931070581127067</v>
      </c>
      <c r="R64" s="224">
        <v>29.64373057022885</v>
      </c>
      <c r="S64" s="224">
        <v>34.587885612736322</v>
      </c>
      <c r="T64" s="224">
        <v>61.894215935112712</v>
      </c>
      <c r="U64" s="224">
        <v>57.886988001560518</v>
      </c>
      <c r="V64" s="224">
        <v>35.293570990614057</v>
      </c>
      <c r="W64" s="224">
        <v>38.126391467804957</v>
      </c>
      <c r="X64" s="224">
        <v>45.072991382561092</v>
      </c>
      <c r="Y64" s="224">
        <v>54.6248307602498</v>
      </c>
      <c r="DA64" s="177" t="s">
        <v>1043</v>
      </c>
    </row>
    <row r="65" spans="1:105" ht="12" customHeight="1" x14ac:dyDescent="0.25">
      <c r="A65" s="173" t="s">
        <v>94</v>
      </c>
      <c r="B65" s="224">
        <v>184.1041388864019</v>
      </c>
      <c r="C65" s="224">
        <v>177.72506292770331</v>
      </c>
      <c r="D65" s="224">
        <v>166.29627953537579</v>
      </c>
      <c r="E65" s="224">
        <v>158.4881677370864</v>
      </c>
      <c r="F65" s="224">
        <v>148.8324930195667</v>
      </c>
      <c r="G65" s="224">
        <v>147.68465127952209</v>
      </c>
      <c r="H65" s="224">
        <v>110.3731386194702</v>
      </c>
      <c r="I65" s="224">
        <v>65.763729330607561</v>
      </c>
      <c r="J65" s="224">
        <v>37.528083430673888</v>
      </c>
      <c r="K65" s="224">
        <v>81.676400024450757</v>
      </c>
      <c r="L65" s="224">
        <v>95.956664471495046</v>
      </c>
      <c r="M65" s="224">
        <v>83.801859559761965</v>
      </c>
      <c r="N65" s="224">
        <v>74.088049611500338</v>
      </c>
      <c r="O65" s="224">
        <v>74.3286156606367</v>
      </c>
      <c r="P65" s="224">
        <v>94.375395486063397</v>
      </c>
      <c r="Q65" s="224">
        <v>77.164953381032333</v>
      </c>
      <c r="R65" s="224">
        <v>47.723888904586303</v>
      </c>
      <c r="S65" s="224">
        <v>55.683558670733909</v>
      </c>
      <c r="T65" s="224">
        <v>99.644431665774263</v>
      </c>
      <c r="U65" s="224">
        <v>93.193134982209699</v>
      </c>
      <c r="V65" s="224">
        <v>56.819652203079343</v>
      </c>
      <c r="W65" s="224">
        <v>61.380252611311022</v>
      </c>
      <c r="X65" s="224">
        <v>72.563688576330009</v>
      </c>
      <c r="Y65" s="224">
        <v>87.94133884255794</v>
      </c>
      <c r="DA65" s="177" t="s">
        <v>1044</v>
      </c>
    </row>
    <row r="66" spans="1:105" ht="12" customHeight="1" x14ac:dyDescent="0.25">
      <c r="A66" s="56" t="s">
        <v>95</v>
      </c>
      <c r="B66" s="260">
        <v>41.721933559428408</v>
      </c>
      <c r="C66" s="260">
        <v>41.179852458185763</v>
      </c>
      <c r="D66" s="260">
        <v>38.789033015096962</v>
      </c>
      <c r="E66" s="260">
        <v>36.211006026917588</v>
      </c>
      <c r="F66" s="260">
        <v>30.707573840335851</v>
      </c>
      <c r="G66" s="260">
        <v>32.087403158085152</v>
      </c>
      <c r="H66" s="260">
        <v>23.14511154862933</v>
      </c>
      <c r="I66" s="260">
        <v>14.197580782093009</v>
      </c>
      <c r="J66" s="260">
        <v>8.1990282114247357</v>
      </c>
      <c r="K66" s="260">
        <v>21.23138221348724</v>
      </c>
      <c r="L66" s="260">
        <v>23.166799793446629</v>
      </c>
      <c r="M66" s="260">
        <v>20.787826389755239</v>
      </c>
      <c r="N66" s="260">
        <v>18.787963920812508</v>
      </c>
      <c r="O66" s="260">
        <v>20.386536891698551</v>
      </c>
      <c r="P66" s="260">
        <v>25.127028881226771</v>
      </c>
      <c r="Q66" s="260">
        <v>20.138209464369719</v>
      </c>
      <c r="R66" s="260">
        <v>11.81336176904435</v>
      </c>
      <c r="S66" s="260">
        <v>13.4630490380948</v>
      </c>
      <c r="T66" s="260">
        <v>25.379099888968401</v>
      </c>
      <c r="U66" s="260">
        <v>22.75580473465569</v>
      </c>
      <c r="V66" s="260">
        <v>13.92677578279263</v>
      </c>
      <c r="W66" s="260">
        <v>15.063180100427619</v>
      </c>
      <c r="X66" s="260">
        <v>16.705787483360101</v>
      </c>
      <c r="Y66" s="260">
        <v>20.54507998925941</v>
      </c>
      <c r="DA66" s="68" t="s">
        <v>1045</v>
      </c>
    </row>
    <row r="67" spans="1:105" ht="12" customHeight="1" x14ac:dyDescent="0.25">
      <c r="A67" s="37" t="s">
        <v>159</v>
      </c>
      <c r="B67" s="226">
        <v>0.26355346954297731</v>
      </c>
      <c r="C67" s="226">
        <v>0.29541611151985803</v>
      </c>
      <c r="D67" s="226">
        <v>0.20589140393194749</v>
      </c>
      <c r="E67" s="226">
        <v>0.121975534037342</v>
      </c>
      <c r="F67" s="226">
        <v>0.22313462970256451</v>
      </c>
      <c r="G67" s="226">
        <v>0.39569767616310308</v>
      </c>
      <c r="H67" s="226">
        <v>0.201606983929874</v>
      </c>
      <c r="I67" s="226">
        <v>0.138804638782311</v>
      </c>
      <c r="J67" s="226">
        <v>7.273071620184407E-2</v>
      </c>
      <c r="K67" s="226">
        <v>0.27628983464143508</v>
      </c>
      <c r="L67" s="226">
        <v>0.2403865529998834</v>
      </c>
      <c r="M67" s="226">
        <v>0.11102496901482201</v>
      </c>
      <c r="N67" s="226">
        <v>0.2258977936406088</v>
      </c>
      <c r="O67" s="226">
        <v>0.27581210937704659</v>
      </c>
      <c r="P67" s="226">
        <v>0.32563597430704011</v>
      </c>
      <c r="Q67" s="226">
        <v>0.27304718778185277</v>
      </c>
      <c r="R67" s="226">
        <v>0.1205159451732831</v>
      </c>
      <c r="S67" s="226">
        <v>0.1205266432317616</v>
      </c>
      <c r="T67" s="226">
        <v>0.24252635082397259</v>
      </c>
      <c r="U67" s="226">
        <v>0.37045992269329231</v>
      </c>
      <c r="V67" s="226">
        <v>0.2089714776976016</v>
      </c>
      <c r="W67" s="226">
        <v>0.22811958422761991</v>
      </c>
      <c r="X67" s="226">
        <v>0.29342694505267353</v>
      </c>
      <c r="Y67" s="226">
        <v>0.34973355357527303</v>
      </c>
      <c r="DA67" s="69" t="s">
        <v>1046</v>
      </c>
    </row>
    <row r="68" spans="1:105" ht="12" customHeight="1" x14ac:dyDescent="0.25">
      <c r="A68" s="37" t="s">
        <v>35</v>
      </c>
      <c r="B68" s="226">
        <v>28.478994185652461</v>
      </c>
      <c r="C68" s="226">
        <v>29.078975580379879</v>
      </c>
      <c r="D68" s="226">
        <v>27.775962953634028</v>
      </c>
      <c r="E68" s="226">
        <v>25.613612373644429</v>
      </c>
      <c r="F68" s="226">
        <v>17.385566369759111</v>
      </c>
      <c r="G68" s="226">
        <v>19.86988016919932</v>
      </c>
      <c r="H68" s="226">
        <v>13.654032898243431</v>
      </c>
      <c r="I68" s="226">
        <v>8.8341260318349129</v>
      </c>
      <c r="J68" s="226">
        <v>5.1506678707128284</v>
      </c>
      <c r="K68" s="226">
        <v>15.202934301345159</v>
      </c>
      <c r="L68" s="226">
        <v>15.26084552582711</v>
      </c>
      <c r="M68" s="226">
        <v>14.211023181493021</v>
      </c>
      <c r="N68" s="226">
        <v>13.01941767767357</v>
      </c>
      <c r="O68" s="226">
        <v>15.11007496828724</v>
      </c>
      <c r="P68" s="226">
        <v>17.93746443695845</v>
      </c>
      <c r="Q68" s="226">
        <v>14.027587564783831</v>
      </c>
      <c r="R68" s="226">
        <v>7.7229809579373372</v>
      </c>
      <c r="S68" s="226">
        <v>8.7506559035180747</v>
      </c>
      <c r="T68" s="226">
        <v>17.288561670479918</v>
      </c>
      <c r="U68" s="226">
        <v>14.62389262952599</v>
      </c>
      <c r="V68" s="226">
        <v>9.0204522394577378</v>
      </c>
      <c r="W68" s="226">
        <v>10.025153949173349</v>
      </c>
      <c r="X68" s="226">
        <v>10.224222353966679</v>
      </c>
      <c r="Y68" s="226">
        <v>13.013049496240599</v>
      </c>
      <c r="DA68" s="69" t="s">
        <v>1047</v>
      </c>
    </row>
    <row r="69" spans="1:105" ht="12" customHeight="1" x14ac:dyDescent="0.25">
      <c r="A69" s="37" t="s">
        <v>96</v>
      </c>
      <c r="B69" s="226">
        <v>0</v>
      </c>
      <c r="C69" s="226">
        <v>0</v>
      </c>
      <c r="D69" s="226">
        <v>0</v>
      </c>
      <c r="E69" s="226">
        <v>0</v>
      </c>
      <c r="F69" s="226">
        <v>0</v>
      </c>
      <c r="G69" s="226">
        <v>0</v>
      </c>
      <c r="H69" s="226">
        <v>0</v>
      </c>
      <c r="I69" s="226">
        <v>0</v>
      </c>
      <c r="J69" s="226">
        <v>0</v>
      </c>
      <c r="K69" s="226">
        <v>0</v>
      </c>
      <c r="L69" s="226">
        <v>0</v>
      </c>
      <c r="M69" s="226">
        <v>0</v>
      </c>
      <c r="N69" s="226">
        <v>0</v>
      </c>
      <c r="O69" s="226">
        <v>0</v>
      </c>
      <c r="P69" s="226">
        <v>0</v>
      </c>
      <c r="Q69" s="226">
        <v>0</v>
      </c>
      <c r="R69" s="226">
        <v>0</v>
      </c>
      <c r="S69" s="226">
        <v>0</v>
      </c>
      <c r="T69" s="226">
        <v>0</v>
      </c>
      <c r="U69" s="226">
        <v>0</v>
      </c>
      <c r="V69" s="226">
        <v>0</v>
      </c>
      <c r="W69" s="226">
        <v>0</v>
      </c>
      <c r="X69" s="226">
        <v>0</v>
      </c>
      <c r="Y69" s="226">
        <v>0</v>
      </c>
      <c r="DA69" s="69" t="s">
        <v>1048</v>
      </c>
    </row>
    <row r="70" spans="1:105" ht="12" customHeight="1" x14ac:dyDescent="0.25">
      <c r="A70" s="37" t="s">
        <v>78</v>
      </c>
      <c r="B70" s="226">
        <v>0</v>
      </c>
      <c r="C70" s="226">
        <v>0</v>
      </c>
      <c r="D70" s="226">
        <v>0</v>
      </c>
      <c r="E70" s="226">
        <v>0</v>
      </c>
      <c r="F70" s="226">
        <v>0</v>
      </c>
      <c r="G70" s="226">
        <v>0</v>
      </c>
      <c r="H70" s="226">
        <v>0</v>
      </c>
      <c r="I70" s="226">
        <v>0</v>
      </c>
      <c r="J70" s="226">
        <v>0</v>
      </c>
      <c r="K70" s="226">
        <v>0</v>
      </c>
      <c r="L70" s="226">
        <v>0.13005696705479239</v>
      </c>
      <c r="M70" s="226">
        <v>0.13071737400626421</v>
      </c>
      <c r="N70" s="226">
        <v>0.16434421079193759</v>
      </c>
      <c r="O70" s="226">
        <v>0.23242488107802189</v>
      </c>
      <c r="P70" s="226">
        <v>0.46447612598734328</v>
      </c>
      <c r="Q70" s="226">
        <v>0.49017176266735379</v>
      </c>
      <c r="R70" s="226">
        <v>0.37478582811683558</v>
      </c>
      <c r="S70" s="226">
        <v>0.42954784748779867</v>
      </c>
      <c r="T70" s="226">
        <v>0.74790667646980979</v>
      </c>
      <c r="U70" s="226">
        <v>0.71337498775816677</v>
      </c>
      <c r="V70" s="226">
        <v>0.46520959062906508</v>
      </c>
      <c r="W70" s="226">
        <v>0.27344388771511102</v>
      </c>
      <c r="X70" s="226">
        <v>0.1183944302107712</v>
      </c>
      <c r="Y70" s="226">
        <v>0.15433070964492851</v>
      </c>
      <c r="DA70" s="69" t="s">
        <v>1049</v>
      </c>
    </row>
    <row r="71" spans="1:105" ht="12" customHeight="1" x14ac:dyDescent="0.25">
      <c r="A71" s="37" t="s">
        <v>40</v>
      </c>
      <c r="B71" s="226">
        <v>12.97938590423297</v>
      </c>
      <c r="C71" s="226">
        <v>11.80546076628602</v>
      </c>
      <c r="D71" s="226">
        <v>10.80717865753099</v>
      </c>
      <c r="E71" s="226">
        <v>10.47541811923583</v>
      </c>
      <c r="F71" s="226">
        <v>13.098872840874179</v>
      </c>
      <c r="G71" s="226">
        <v>11.82182531272273</v>
      </c>
      <c r="H71" s="226">
        <v>9.2894716664560288</v>
      </c>
      <c r="I71" s="226">
        <v>5.2246501114757846</v>
      </c>
      <c r="J71" s="226">
        <v>2.9756296245100629</v>
      </c>
      <c r="K71" s="226">
        <v>5.7521580775006491</v>
      </c>
      <c r="L71" s="226">
        <v>7.5355107475648424</v>
      </c>
      <c r="M71" s="226">
        <v>6.3350608652411387</v>
      </c>
      <c r="N71" s="226">
        <v>5.3783042387063924</v>
      </c>
      <c r="O71" s="226">
        <v>4.768224932956235</v>
      </c>
      <c r="P71" s="226">
        <v>6.3994523439739348</v>
      </c>
      <c r="Q71" s="226">
        <v>5.3474029491366828</v>
      </c>
      <c r="R71" s="226">
        <v>3.5950790378168889</v>
      </c>
      <c r="S71" s="226">
        <v>4.1623186438571684</v>
      </c>
      <c r="T71" s="226">
        <v>7.100105191194702</v>
      </c>
      <c r="U71" s="226">
        <v>7.0480771946782426</v>
      </c>
      <c r="V71" s="226">
        <v>4.232142475008227</v>
      </c>
      <c r="W71" s="226">
        <v>4.5364626793115441</v>
      </c>
      <c r="X71" s="226">
        <v>6.069743754129977</v>
      </c>
      <c r="Y71" s="226">
        <v>7.0279662297986079</v>
      </c>
      <c r="DA71" s="69" t="s">
        <v>1050</v>
      </c>
    </row>
    <row r="72" spans="1:105" ht="12" customHeight="1" x14ac:dyDescent="0.25">
      <c r="A72" s="57" t="s">
        <v>1051</v>
      </c>
      <c r="B72" s="261">
        <f t="shared" ref="B72:Y72" si="2">B73+B84</f>
        <v>552.15106805868186</v>
      </c>
      <c r="C72" s="261">
        <f t="shared" si="2"/>
        <v>546.44880762341518</v>
      </c>
      <c r="D72" s="261">
        <f t="shared" si="2"/>
        <v>514.49176469128565</v>
      </c>
      <c r="E72" s="261">
        <f t="shared" si="2"/>
        <v>475.22666468520703</v>
      </c>
      <c r="F72" s="261">
        <f t="shared" si="2"/>
        <v>408.8810722650033</v>
      </c>
      <c r="G72" s="261">
        <f t="shared" si="2"/>
        <v>441.62622434721288</v>
      </c>
      <c r="H72" s="261">
        <f t="shared" si="2"/>
        <v>311.3480376673329</v>
      </c>
      <c r="I72" s="261">
        <f t="shared" si="2"/>
        <v>192.84667368000905</v>
      </c>
      <c r="J72" s="261">
        <f t="shared" si="2"/>
        <v>114.29705000821797</v>
      </c>
      <c r="K72" s="261">
        <f t="shared" si="2"/>
        <v>414.83768589976427</v>
      </c>
      <c r="L72" s="261">
        <f t="shared" si="2"/>
        <v>437.99312625952427</v>
      </c>
      <c r="M72" s="261">
        <f t="shared" si="2"/>
        <v>390.24567460679077</v>
      </c>
      <c r="N72" s="261">
        <f t="shared" si="2"/>
        <v>358.87969502724832</v>
      </c>
      <c r="O72" s="261">
        <f t="shared" si="2"/>
        <v>399.88105068381276</v>
      </c>
      <c r="P72" s="261">
        <f t="shared" si="2"/>
        <v>490.03493371182583</v>
      </c>
      <c r="Q72" s="261">
        <f t="shared" si="2"/>
        <v>382.24356197830065</v>
      </c>
      <c r="R72" s="261">
        <f t="shared" si="2"/>
        <v>224.05747411132393</v>
      </c>
      <c r="S72" s="261">
        <f t="shared" si="2"/>
        <v>227.40646219587259</v>
      </c>
      <c r="T72" s="261">
        <f t="shared" si="2"/>
        <v>439.23094039389542</v>
      </c>
      <c r="U72" s="261">
        <f t="shared" si="2"/>
        <v>375.39622586390294</v>
      </c>
      <c r="V72" s="261">
        <f t="shared" si="2"/>
        <v>231.77845727474872</v>
      </c>
      <c r="W72" s="261">
        <f t="shared" si="2"/>
        <v>255.82070226171206</v>
      </c>
      <c r="X72" s="261">
        <f t="shared" si="2"/>
        <v>279.38717082491195</v>
      </c>
      <c r="Y72" s="261">
        <f t="shared" si="2"/>
        <v>330.5314248547773</v>
      </c>
      <c r="DA72" s="70"/>
    </row>
    <row r="73" spans="1:105" ht="12" customHeight="1" x14ac:dyDescent="0.25">
      <c r="A73" s="60" t="s">
        <v>1052</v>
      </c>
      <c r="B73" s="262">
        <v>551.60522666163797</v>
      </c>
      <c r="C73" s="262">
        <v>545.9218792380733</v>
      </c>
      <c r="D73" s="262">
        <v>513.99872094933698</v>
      </c>
      <c r="E73" s="262">
        <v>474.75677083373898</v>
      </c>
      <c r="F73" s="262">
        <v>408.43980605335418</v>
      </c>
      <c r="G73" s="262">
        <v>441.18836131564842</v>
      </c>
      <c r="H73" s="262">
        <v>311.02079772289392</v>
      </c>
      <c r="I73" s="262">
        <v>192.65169400106339</v>
      </c>
      <c r="J73" s="262">
        <v>114.1857848209599</v>
      </c>
      <c r="K73" s="262">
        <v>414.59552751829312</v>
      </c>
      <c r="L73" s="262">
        <v>437.7086290173242</v>
      </c>
      <c r="M73" s="262">
        <v>389.99721455383559</v>
      </c>
      <c r="N73" s="262">
        <v>358.66003497642703</v>
      </c>
      <c r="O73" s="262">
        <v>399.66067739042592</v>
      </c>
      <c r="P73" s="262">
        <v>489.75512469704603</v>
      </c>
      <c r="Q73" s="262">
        <v>382.01477936531268</v>
      </c>
      <c r="R73" s="262">
        <v>223.9159798768672</v>
      </c>
      <c r="S73" s="262">
        <v>227.24136872409591</v>
      </c>
      <c r="T73" s="262">
        <v>438.93550947030462</v>
      </c>
      <c r="U73" s="262">
        <v>375.11992207572479</v>
      </c>
      <c r="V73" s="262">
        <v>231.60999545457631</v>
      </c>
      <c r="W73" s="262">
        <v>255.63871893945259</v>
      </c>
      <c r="X73" s="262">
        <v>279.17203027790009</v>
      </c>
      <c r="Y73" s="262">
        <v>330.27069186125482</v>
      </c>
      <c r="DA73" s="72" t="s">
        <v>1053</v>
      </c>
    </row>
    <row r="74" spans="1:105" ht="12" customHeight="1" x14ac:dyDescent="0.25">
      <c r="A74" s="64" t="s">
        <v>28</v>
      </c>
      <c r="B74" s="229">
        <v>0.39792877273492278</v>
      </c>
      <c r="C74" s="229">
        <v>0.39811164709801439</v>
      </c>
      <c r="D74" s="229">
        <v>0</v>
      </c>
      <c r="E74" s="229">
        <v>0</v>
      </c>
      <c r="F74" s="229">
        <v>1.5067113132789229</v>
      </c>
      <c r="G74" s="229">
        <v>0.78835726828879604</v>
      </c>
      <c r="H74" s="229">
        <v>0.44788181817448902</v>
      </c>
      <c r="I74" s="229">
        <v>0</v>
      </c>
      <c r="J74" s="229">
        <v>0</v>
      </c>
      <c r="K74" s="229">
        <v>0.1745531672478676</v>
      </c>
      <c r="L74" s="229">
        <v>0</v>
      </c>
      <c r="M74" s="229">
        <v>0</v>
      </c>
      <c r="N74" s="229">
        <v>5.1388456983080727E-2</v>
      </c>
      <c r="O74" s="229">
        <v>0.67676569264556652</v>
      </c>
      <c r="P74" s="229">
        <v>0.80053005300289903</v>
      </c>
      <c r="Q74" s="229">
        <v>0.64823107536295899</v>
      </c>
      <c r="R74" s="229">
        <v>0.36733441413050721</v>
      </c>
      <c r="S74" s="229">
        <v>0.48308567365584909</v>
      </c>
      <c r="T74" s="229">
        <v>0.86356520642034851</v>
      </c>
      <c r="U74" s="229">
        <v>1.3029072067185361</v>
      </c>
      <c r="V74" s="229">
        <v>0.57141024839118093</v>
      </c>
      <c r="W74" s="229">
        <v>0.5707313619823744</v>
      </c>
      <c r="X74" s="229">
        <v>0.71953828867773839</v>
      </c>
      <c r="Y74" s="229">
        <v>0.99326345673151839</v>
      </c>
      <c r="DA74" s="73" t="s">
        <v>1054</v>
      </c>
    </row>
    <row r="75" spans="1:105" ht="12" customHeight="1" x14ac:dyDescent="0.25">
      <c r="A75" s="64" t="s">
        <v>30</v>
      </c>
      <c r="B75" s="229">
        <v>0</v>
      </c>
      <c r="C75" s="229">
        <v>0</v>
      </c>
      <c r="D75" s="229">
        <v>0</v>
      </c>
      <c r="E75" s="229">
        <v>0</v>
      </c>
      <c r="F75" s="229">
        <v>0</v>
      </c>
      <c r="G75" s="229">
        <v>0</v>
      </c>
      <c r="H75" s="229">
        <v>0</v>
      </c>
      <c r="I75" s="229">
        <v>0</v>
      </c>
      <c r="J75" s="229">
        <v>0</v>
      </c>
      <c r="K75" s="229">
        <v>0</v>
      </c>
      <c r="L75" s="229">
        <v>0</v>
      </c>
      <c r="M75" s="229">
        <v>0</v>
      </c>
      <c r="N75" s="229">
        <v>0</v>
      </c>
      <c r="O75" s="229">
        <v>0</v>
      </c>
      <c r="P75" s="229">
        <v>0</v>
      </c>
      <c r="Q75" s="229">
        <v>0</v>
      </c>
      <c r="R75" s="229">
        <v>0</v>
      </c>
      <c r="S75" s="229">
        <v>0</v>
      </c>
      <c r="T75" s="229">
        <v>0</v>
      </c>
      <c r="U75" s="229">
        <v>0</v>
      </c>
      <c r="V75" s="229">
        <v>0</v>
      </c>
      <c r="W75" s="229">
        <v>0</v>
      </c>
      <c r="X75" s="229">
        <v>0</v>
      </c>
      <c r="Y75" s="229">
        <v>0</v>
      </c>
      <c r="DA75" s="73" t="s">
        <v>1055</v>
      </c>
    </row>
    <row r="76" spans="1:105" ht="12" customHeight="1" x14ac:dyDescent="0.25">
      <c r="A76" s="64" t="s">
        <v>31</v>
      </c>
      <c r="B76" s="229">
        <v>27.168915673744831</v>
      </c>
      <c r="C76" s="229">
        <v>0</v>
      </c>
      <c r="D76" s="229">
        <v>6.3719735434296076</v>
      </c>
      <c r="E76" s="229">
        <v>0</v>
      </c>
      <c r="F76" s="229">
        <v>0</v>
      </c>
      <c r="G76" s="229">
        <v>0</v>
      </c>
      <c r="H76" s="229">
        <v>0</v>
      </c>
      <c r="I76" s="229">
        <v>0</v>
      </c>
      <c r="J76" s="229">
        <v>0</v>
      </c>
      <c r="K76" s="229">
        <v>11.38673705667038</v>
      </c>
      <c r="L76" s="229">
        <v>9.8778153851896118</v>
      </c>
      <c r="M76" s="229">
        <v>12.079172982938291</v>
      </c>
      <c r="N76" s="229">
        <v>10.727405096321659</v>
      </c>
      <c r="O76" s="229">
        <v>11.8458599155791</v>
      </c>
      <c r="P76" s="229">
        <v>16.858581773704419</v>
      </c>
      <c r="Q76" s="229">
        <v>13.570972838116971</v>
      </c>
      <c r="R76" s="229">
        <v>6.416162135022188</v>
      </c>
      <c r="S76" s="229">
        <v>8.6162541575043612</v>
      </c>
      <c r="T76" s="229">
        <v>24.900362496513161</v>
      </c>
      <c r="U76" s="229">
        <v>25.598642524961441</v>
      </c>
      <c r="V76" s="229">
        <v>14.11021776640936</v>
      </c>
      <c r="W76" s="229">
        <v>14.16934929179148</v>
      </c>
      <c r="X76" s="229">
        <v>18.913239847460769</v>
      </c>
      <c r="Y76" s="229">
        <v>30.44004317485415</v>
      </c>
      <c r="DA76" s="73" t="s">
        <v>1056</v>
      </c>
    </row>
    <row r="77" spans="1:105" ht="12" customHeight="1" x14ac:dyDescent="0.25">
      <c r="A77" s="64" t="s">
        <v>159</v>
      </c>
      <c r="B77" s="229">
        <v>3.8869215401516541</v>
      </c>
      <c r="C77" s="229">
        <v>4.3864529613247676</v>
      </c>
      <c r="D77" s="229">
        <v>3.0917747346111928</v>
      </c>
      <c r="E77" s="229">
        <v>1.886752046499949</v>
      </c>
      <c r="F77" s="229">
        <v>3.2929008063610592</v>
      </c>
      <c r="G77" s="229">
        <v>5.3809267173207669</v>
      </c>
      <c r="H77" s="229">
        <v>2.8926908368436401</v>
      </c>
      <c r="I77" s="229">
        <v>1.9858427000307379</v>
      </c>
      <c r="J77" s="229">
        <v>0.98661961148341359</v>
      </c>
      <c r="K77" s="229">
        <v>1.604259969221864</v>
      </c>
      <c r="L77" s="229">
        <v>1.5220877071816401</v>
      </c>
      <c r="M77" s="229">
        <v>0.70341689854509548</v>
      </c>
      <c r="N77" s="229">
        <v>1.360170645542893</v>
      </c>
      <c r="O77" s="229">
        <v>1.5356229023729671</v>
      </c>
      <c r="P77" s="229">
        <v>1.83187063155136</v>
      </c>
      <c r="Q77" s="229">
        <v>1.6263983266280031</v>
      </c>
      <c r="R77" s="229">
        <v>0.72564258665547354</v>
      </c>
      <c r="S77" s="229">
        <v>0.94478053088650604</v>
      </c>
      <c r="T77" s="229">
        <v>1.783727847281311</v>
      </c>
      <c r="U77" s="229">
        <v>3.0465454197344801</v>
      </c>
      <c r="V77" s="229">
        <v>1.6750190286215421</v>
      </c>
      <c r="W77" s="229">
        <v>1.762328307299762</v>
      </c>
      <c r="X77" s="229">
        <v>2.3515970444346408</v>
      </c>
      <c r="Y77" s="229">
        <v>3.0005864851986059</v>
      </c>
      <c r="DA77" s="73" t="s">
        <v>1057</v>
      </c>
    </row>
    <row r="78" spans="1:105" ht="12" customHeight="1" x14ac:dyDescent="0.25">
      <c r="A78" s="64" t="s">
        <v>32</v>
      </c>
      <c r="B78" s="229">
        <v>37.745897646346599</v>
      </c>
      <c r="C78" s="229">
        <v>49.066162548717841</v>
      </c>
      <c r="D78" s="229">
        <v>31.230243443761921</v>
      </c>
      <c r="E78" s="229">
        <v>27.171690551285341</v>
      </c>
      <c r="F78" s="229">
        <v>24.633645556380479</v>
      </c>
      <c r="G78" s="229">
        <v>29.709025483804471</v>
      </c>
      <c r="H78" s="229">
        <v>17.531654829334911</v>
      </c>
      <c r="I78" s="229">
        <v>9.5215091196142385</v>
      </c>
      <c r="J78" s="229">
        <v>4.3426176393246116</v>
      </c>
      <c r="K78" s="229">
        <v>3.5610722193806348</v>
      </c>
      <c r="L78" s="229">
        <v>4.0028272028949923</v>
      </c>
      <c r="M78" s="229">
        <v>4.2340233482773906</v>
      </c>
      <c r="N78" s="229">
        <v>3.1561513931384799</v>
      </c>
      <c r="O78" s="229">
        <v>2.5211630643182059</v>
      </c>
      <c r="P78" s="229">
        <v>1.9833662138403929</v>
      </c>
      <c r="Q78" s="229">
        <v>1.815515832886045</v>
      </c>
      <c r="R78" s="229">
        <v>0.98923312995253443</v>
      </c>
      <c r="S78" s="229">
        <v>1.3453202087680709</v>
      </c>
      <c r="T78" s="229">
        <v>2.5403431606410898</v>
      </c>
      <c r="U78" s="229">
        <v>2.0359441158386309</v>
      </c>
      <c r="V78" s="229">
        <v>1.1300417294530369</v>
      </c>
      <c r="W78" s="229">
        <v>1.079305944144261</v>
      </c>
      <c r="X78" s="229">
        <v>1.5916988857063601</v>
      </c>
      <c r="Y78" s="229">
        <v>1.5318675772329009</v>
      </c>
      <c r="DA78" s="73" t="s">
        <v>1058</v>
      </c>
    </row>
    <row r="79" spans="1:105" ht="12" customHeight="1" x14ac:dyDescent="0.25">
      <c r="A79" s="64" t="s">
        <v>33</v>
      </c>
      <c r="B79" s="229">
        <v>0.92054752930724837</v>
      </c>
      <c r="C79" s="229">
        <v>0.45444339482698931</v>
      </c>
      <c r="D79" s="229">
        <v>1.3808103599210551</v>
      </c>
      <c r="E79" s="229">
        <v>0.39010446937300047</v>
      </c>
      <c r="F79" s="229">
        <v>0.3878184521737208</v>
      </c>
      <c r="G79" s="229">
        <v>0.38406618659242681</v>
      </c>
      <c r="H79" s="229">
        <v>0.27099949808920321</v>
      </c>
      <c r="I79" s="229">
        <v>0</v>
      </c>
      <c r="J79" s="229">
        <v>0</v>
      </c>
      <c r="K79" s="229">
        <v>214.26724230998761</v>
      </c>
      <c r="L79" s="229">
        <v>230.21708398075901</v>
      </c>
      <c r="M79" s="229">
        <v>192.6047649770708</v>
      </c>
      <c r="N79" s="229">
        <v>181.74905184651629</v>
      </c>
      <c r="O79" s="229">
        <v>218.7765801088056</v>
      </c>
      <c r="P79" s="229">
        <v>281.11080237923449</v>
      </c>
      <c r="Q79" s="229">
        <v>218.10782449909809</v>
      </c>
      <c r="R79" s="229">
        <v>133.8315318863302</v>
      </c>
      <c r="S79" s="229">
        <v>115.8997883567265</v>
      </c>
      <c r="T79" s="229">
        <v>218.00271992049639</v>
      </c>
      <c r="U79" s="229">
        <v>158.37209364297831</v>
      </c>
      <c r="V79" s="229">
        <v>105.4304277400241</v>
      </c>
      <c r="W79" s="229">
        <v>122.7094503660816</v>
      </c>
      <c r="X79" s="229">
        <v>133.36369028951259</v>
      </c>
      <c r="Y79" s="229">
        <v>142.03828783312969</v>
      </c>
      <c r="DA79" s="73" t="s">
        <v>1059</v>
      </c>
    </row>
    <row r="80" spans="1:105" ht="12" customHeight="1" x14ac:dyDescent="0.25">
      <c r="A80" s="64" t="s">
        <v>35</v>
      </c>
      <c r="B80" s="229">
        <v>420.01198517333609</v>
      </c>
      <c r="C80" s="229">
        <v>431.77590379417649</v>
      </c>
      <c r="D80" s="229">
        <v>417.09862019264659</v>
      </c>
      <c r="E80" s="229">
        <v>396.19859790435652</v>
      </c>
      <c r="F80" s="229">
        <v>256.56683408727531</v>
      </c>
      <c r="G80" s="229">
        <v>270.2021657269878</v>
      </c>
      <c r="H80" s="229">
        <v>195.91035529031481</v>
      </c>
      <c r="I80" s="229">
        <v>126.3875965916677</v>
      </c>
      <c r="J80" s="229">
        <v>69.870753360654305</v>
      </c>
      <c r="K80" s="229">
        <v>88.274905032283513</v>
      </c>
      <c r="L80" s="229">
        <v>96.629137887220537</v>
      </c>
      <c r="M80" s="229">
        <v>90.03626787901878</v>
      </c>
      <c r="N80" s="229">
        <v>78.392220932477528</v>
      </c>
      <c r="O80" s="229">
        <v>84.127478051206197</v>
      </c>
      <c r="P80" s="229">
        <v>100.9075068455996</v>
      </c>
      <c r="Q80" s="229">
        <v>83.55495300035642</v>
      </c>
      <c r="R80" s="229">
        <v>46.501098845889331</v>
      </c>
      <c r="S80" s="229">
        <v>68.594371405776243</v>
      </c>
      <c r="T80" s="229">
        <v>127.1535599587603</v>
      </c>
      <c r="U80" s="229">
        <v>120.26227502632329</v>
      </c>
      <c r="V80" s="229">
        <v>72.303786690584047</v>
      </c>
      <c r="W80" s="229">
        <v>77.448907552090191</v>
      </c>
      <c r="X80" s="229">
        <v>81.939479228516618</v>
      </c>
      <c r="Y80" s="229">
        <v>111.64722415241771</v>
      </c>
      <c r="DA80" s="73" t="s">
        <v>1060</v>
      </c>
    </row>
    <row r="81" spans="1:105" ht="12" customHeight="1" x14ac:dyDescent="0.25">
      <c r="A81" s="64" t="s">
        <v>36</v>
      </c>
      <c r="B81" s="229">
        <v>0</v>
      </c>
      <c r="C81" s="229">
        <v>0</v>
      </c>
      <c r="D81" s="229">
        <v>0</v>
      </c>
      <c r="E81" s="229">
        <v>0</v>
      </c>
      <c r="F81" s="229">
        <v>0</v>
      </c>
      <c r="G81" s="229">
        <v>0</v>
      </c>
      <c r="H81" s="229">
        <v>0</v>
      </c>
      <c r="I81" s="229">
        <v>0</v>
      </c>
      <c r="J81" s="229">
        <v>0</v>
      </c>
      <c r="K81" s="229">
        <v>0</v>
      </c>
      <c r="L81" s="229">
        <v>0</v>
      </c>
      <c r="M81" s="229">
        <v>0</v>
      </c>
      <c r="N81" s="229">
        <v>0</v>
      </c>
      <c r="O81" s="229">
        <v>0</v>
      </c>
      <c r="P81" s="229">
        <v>0</v>
      </c>
      <c r="Q81" s="229">
        <v>0</v>
      </c>
      <c r="R81" s="229">
        <v>0</v>
      </c>
      <c r="S81" s="229">
        <v>0</v>
      </c>
      <c r="T81" s="229">
        <v>0</v>
      </c>
      <c r="U81" s="229">
        <v>0</v>
      </c>
      <c r="V81" s="229">
        <v>0</v>
      </c>
      <c r="W81" s="229">
        <v>0</v>
      </c>
      <c r="X81" s="229">
        <v>0</v>
      </c>
      <c r="Y81" s="229">
        <v>0</v>
      </c>
      <c r="DA81" s="73" t="s">
        <v>1061</v>
      </c>
    </row>
    <row r="82" spans="1:105" ht="12" customHeight="1" x14ac:dyDescent="0.25">
      <c r="A82" s="64" t="s">
        <v>38</v>
      </c>
      <c r="B82" s="229">
        <v>0</v>
      </c>
      <c r="C82" s="229">
        <v>0</v>
      </c>
      <c r="D82" s="229">
        <v>0</v>
      </c>
      <c r="E82" s="229">
        <v>0</v>
      </c>
      <c r="F82" s="229">
        <v>0</v>
      </c>
      <c r="G82" s="229">
        <v>0</v>
      </c>
      <c r="H82" s="229">
        <v>0</v>
      </c>
      <c r="I82" s="229">
        <v>0</v>
      </c>
      <c r="J82" s="229">
        <v>0</v>
      </c>
      <c r="K82" s="229">
        <v>0.91170800810312036</v>
      </c>
      <c r="L82" s="229">
        <v>4.3953653225997407</v>
      </c>
      <c r="M82" s="229">
        <v>5.6584832779281733</v>
      </c>
      <c r="N82" s="229">
        <v>4.9332631036802361</v>
      </c>
      <c r="O82" s="229">
        <v>5.1590439733170186</v>
      </c>
      <c r="P82" s="229">
        <v>4.6873751939382222</v>
      </c>
      <c r="Q82" s="229">
        <v>1.9927227753979979</v>
      </c>
      <c r="R82" s="229">
        <v>0.57137825335159487</v>
      </c>
      <c r="S82" s="229">
        <v>0.62619451048189034</v>
      </c>
      <c r="T82" s="229">
        <v>1.2867184324022529</v>
      </c>
      <c r="U82" s="229">
        <v>0.82707521258104588</v>
      </c>
      <c r="V82" s="229">
        <v>0.46429199808307559</v>
      </c>
      <c r="W82" s="229">
        <v>0.4411019911407742</v>
      </c>
      <c r="X82" s="229">
        <v>0.36842129271079199</v>
      </c>
      <c r="Y82" s="229">
        <v>1.3950784636657481</v>
      </c>
      <c r="DA82" s="73" t="s">
        <v>1062</v>
      </c>
    </row>
    <row r="83" spans="1:105" ht="12" customHeight="1" x14ac:dyDescent="0.25">
      <c r="A83" s="64" t="s">
        <v>39</v>
      </c>
      <c r="B83" s="229">
        <v>61.473030326016563</v>
      </c>
      <c r="C83" s="229">
        <v>59.840804891929189</v>
      </c>
      <c r="D83" s="229">
        <v>54.825298674966568</v>
      </c>
      <c r="E83" s="229">
        <v>49.109625862224263</v>
      </c>
      <c r="F83" s="229">
        <v>122.0518958378847</v>
      </c>
      <c r="G83" s="229">
        <v>134.7238199326541</v>
      </c>
      <c r="H83" s="229">
        <v>93.967215450136877</v>
      </c>
      <c r="I83" s="229">
        <v>54.756745589750707</v>
      </c>
      <c r="J83" s="229">
        <v>38.985794209497577</v>
      </c>
      <c r="K83" s="229">
        <v>94.415049755398115</v>
      </c>
      <c r="L83" s="229">
        <v>91.064311531478779</v>
      </c>
      <c r="M83" s="229">
        <v>84.681085190057146</v>
      </c>
      <c r="N83" s="229">
        <v>78.290383501766826</v>
      </c>
      <c r="O83" s="229">
        <v>75.018163682181182</v>
      </c>
      <c r="P83" s="229">
        <v>81.57509160617451</v>
      </c>
      <c r="Q83" s="229">
        <v>60.69816101746607</v>
      </c>
      <c r="R83" s="229">
        <v>34.51359862553533</v>
      </c>
      <c r="S83" s="229">
        <v>30.731573880296391</v>
      </c>
      <c r="T83" s="229">
        <v>62.404512447789656</v>
      </c>
      <c r="U83" s="229">
        <v>63.674438926589097</v>
      </c>
      <c r="V83" s="229">
        <v>35.924800253009941</v>
      </c>
      <c r="W83" s="229">
        <v>37.457544124922123</v>
      </c>
      <c r="X83" s="229">
        <v>39.924365400880632</v>
      </c>
      <c r="Y83" s="229">
        <v>39.224340718024592</v>
      </c>
      <c r="DA83" s="73" t="s">
        <v>1063</v>
      </c>
    </row>
    <row r="84" spans="1:105" ht="12" customHeight="1" x14ac:dyDescent="0.25">
      <c r="A84" s="60" t="s">
        <v>1064</v>
      </c>
      <c r="B84" s="262">
        <v>0.54584139704392953</v>
      </c>
      <c r="C84" s="262">
        <v>0.52692838534192832</v>
      </c>
      <c r="D84" s="262">
        <v>0.49304374194871442</v>
      </c>
      <c r="E84" s="262">
        <v>0.46989385146807022</v>
      </c>
      <c r="F84" s="262">
        <v>0.44126621164914809</v>
      </c>
      <c r="G84" s="262">
        <v>0.4378630315644359</v>
      </c>
      <c r="H84" s="262">
        <v>0.32723994443899362</v>
      </c>
      <c r="I84" s="262">
        <v>0.19497967894565921</v>
      </c>
      <c r="J84" s="262">
        <v>0.1112651872580642</v>
      </c>
      <c r="K84" s="262">
        <v>0.24215838147111829</v>
      </c>
      <c r="L84" s="262">
        <v>0.28449724220005068</v>
      </c>
      <c r="M84" s="262">
        <v>0.24846005295516049</v>
      </c>
      <c r="N84" s="262">
        <v>0.21966005082131401</v>
      </c>
      <c r="O84" s="262">
        <v>0.22037329338683259</v>
      </c>
      <c r="P84" s="262">
        <v>0.27980901477979248</v>
      </c>
      <c r="Q84" s="262">
        <v>0.2287826129879767</v>
      </c>
      <c r="R84" s="262">
        <v>0.14149423445673939</v>
      </c>
      <c r="S84" s="262">
        <v>0.16509347177667369</v>
      </c>
      <c r="T84" s="262">
        <v>0.29543092359077811</v>
      </c>
      <c r="U84" s="262">
        <v>0.27630378817817031</v>
      </c>
      <c r="V84" s="262">
        <v>0.16846182017241859</v>
      </c>
      <c r="W84" s="262">
        <v>0.1819833222594755</v>
      </c>
      <c r="X84" s="262">
        <v>0.21514054701184179</v>
      </c>
      <c r="Y84" s="262">
        <v>0.2607329935225095</v>
      </c>
      <c r="DA84" s="72" t="s">
        <v>1065</v>
      </c>
    </row>
    <row r="85" spans="1:105" ht="12" customHeight="1" x14ac:dyDescent="0.25">
      <c r="A85" s="57" t="s">
        <v>1010</v>
      </c>
      <c r="B85" s="261">
        <v>285.87065762900778</v>
      </c>
      <c r="C85" s="261">
        <v>282.89350189534758</v>
      </c>
      <c r="D85" s="261">
        <v>266.35830736593857</v>
      </c>
      <c r="E85" s="261">
        <v>246.53969056842479</v>
      </c>
      <c r="F85" s="261">
        <v>202.56202117481911</v>
      </c>
      <c r="G85" s="261">
        <v>217.32558291784471</v>
      </c>
      <c r="H85" s="261">
        <v>153.82440114704221</v>
      </c>
      <c r="I85" s="261">
        <v>95.561710933861903</v>
      </c>
      <c r="J85" s="261">
        <v>55.537659166581882</v>
      </c>
      <c r="K85" s="261">
        <v>156.81633326737921</v>
      </c>
      <c r="L85" s="261">
        <v>166.71271063024469</v>
      </c>
      <c r="M85" s="261">
        <v>151.19192936951731</v>
      </c>
      <c r="N85" s="261">
        <v>137.01146086969939</v>
      </c>
      <c r="O85" s="261">
        <v>150.72250763210059</v>
      </c>
      <c r="P85" s="261">
        <v>184.56246445424509</v>
      </c>
      <c r="Q85" s="261">
        <v>146.4123991715565</v>
      </c>
      <c r="R85" s="261">
        <v>84.22001748408762</v>
      </c>
      <c r="S85" s="261">
        <v>94.36193469458216</v>
      </c>
      <c r="T85" s="261">
        <v>182.68539958294349</v>
      </c>
      <c r="U85" s="261">
        <v>161.53684219101851</v>
      </c>
      <c r="V85" s="261">
        <v>98.549559548140081</v>
      </c>
      <c r="W85" s="261">
        <v>107.56315562468281</v>
      </c>
      <c r="X85" s="261">
        <v>118.38547330410699</v>
      </c>
      <c r="Y85" s="261">
        <v>146.03973845397351</v>
      </c>
      <c r="DA85" s="70" t="s">
        <v>1066</v>
      </c>
    </row>
    <row r="86" spans="1:105" ht="12" customHeight="1" x14ac:dyDescent="0.25">
      <c r="A86" s="60" t="s">
        <v>1012</v>
      </c>
      <c r="B86" s="262">
        <v>275.10613757000488</v>
      </c>
      <c r="C86" s="262">
        <v>273.03791030929909</v>
      </c>
      <c r="D86" s="262">
        <v>257.23924052365851</v>
      </c>
      <c r="E86" s="262">
        <v>237.49053084561569</v>
      </c>
      <c r="F86" s="262">
        <v>189.73773674834229</v>
      </c>
      <c r="G86" s="262">
        <v>206.48076916970979</v>
      </c>
      <c r="H86" s="262">
        <v>144.91446071548651</v>
      </c>
      <c r="I86" s="262">
        <v>90.648017795492464</v>
      </c>
      <c r="J86" s="262">
        <v>52.708399576390747</v>
      </c>
      <c r="K86" s="262">
        <v>151.98199347228879</v>
      </c>
      <c r="L86" s="262">
        <v>159.90257018546151</v>
      </c>
      <c r="M86" s="262">
        <v>145.72821225220369</v>
      </c>
      <c r="N86" s="262">
        <v>132.4337887180607</v>
      </c>
      <c r="O86" s="262">
        <v>146.85129884895079</v>
      </c>
      <c r="P86" s="262">
        <v>179.2884594887631</v>
      </c>
      <c r="Q86" s="262">
        <v>141.94551868363141</v>
      </c>
      <c r="R86" s="262">
        <v>81.030841180660644</v>
      </c>
      <c r="S86" s="262">
        <v>90.663535789509268</v>
      </c>
      <c r="T86" s="262">
        <v>176.81344890886751</v>
      </c>
      <c r="U86" s="262">
        <v>155.61257050990221</v>
      </c>
      <c r="V86" s="262">
        <v>94.961892744847233</v>
      </c>
      <c r="W86" s="262">
        <v>103.7374327283343</v>
      </c>
      <c r="X86" s="262">
        <v>113.168227440119</v>
      </c>
      <c r="Y86" s="262">
        <v>140.3083801122059</v>
      </c>
      <c r="DA86" s="72" t="s">
        <v>1067</v>
      </c>
    </row>
    <row r="87" spans="1:105" ht="12" customHeight="1" x14ac:dyDescent="0.25">
      <c r="A87" s="59" t="s">
        <v>28</v>
      </c>
      <c r="B87" s="230">
        <v>0.22377359157778079</v>
      </c>
      <c r="C87" s="230">
        <v>0.2238336311591855</v>
      </c>
      <c r="D87" s="230">
        <v>0</v>
      </c>
      <c r="E87" s="230">
        <v>0</v>
      </c>
      <c r="F87" s="230">
        <v>0.9995800796849752</v>
      </c>
      <c r="G87" s="230">
        <v>0.53182293000672753</v>
      </c>
      <c r="H87" s="230">
        <v>0.29939929358850742</v>
      </c>
      <c r="I87" s="230">
        <v>0</v>
      </c>
      <c r="J87" s="230">
        <v>0</v>
      </c>
      <c r="K87" s="230">
        <v>0.25265288011336889</v>
      </c>
      <c r="L87" s="230">
        <v>0</v>
      </c>
      <c r="M87" s="230">
        <v>0</v>
      </c>
      <c r="N87" s="230">
        <v>7.2641280103713832E-2</v>
      </c>
      <c r="O87" s="230">
        <v>0.98686317639614995</v>
      </c>
      <c r="P87" s="230">
        <v>1.172770255608611</v>
      </c>
      <c r="Q87" s="230">
        <v>0.9090799044408866</v>
      </c>
      <c r="R87" s="230">
        <v>0.54119459642031409</v>
      </c>
      <c r="S87" s="230">
        <v>0.54758899557968999</v>
      </c>
      <c r="T87" s="230">
        <v>0.97105335126892411</v>
      </c>
      <c r="U87" s="230">
        <v>1.3317152570431861</v>
      </c>
      <c r="V87" s="230">
        <v>0.60432020702587996</v>
      </c>
      <c r="W87" s="230">
        <v>0.62302239781913704</v>
      </c>
      <c r="X87" s="230">
        <v>0.7717238848897956</v>
      </c>
      <c r="Y87" s="230">
        <v>0.94411197486204967</v>
      </c>
      <c r="DA87" s="71" t="s">
        <v>1068</v>
      </c>
    </row>
    <row r="88" spans="1:105" ht="12" customHeight="1" x14ac:dyDescent="0.25">
      <c r="A88" s="59" t="s">
        <v>31</v>
      </c>
      <c r="B88" s="295">
        <v>15.27832681663781</v>
      </c>
      <c r="C88" s="295">
        <v>0</v>
      </c>
      <c r="D88" s="295">
        <v>3.5804894886660819</v>
      </c>
      <c r="E88" s="295">
        <v>0</v>
      </c>
      <c r="F88" s="295">
        <v>0</v>
      </c>
      <c r="G88" s="295">
        <v>0</v>
      </c>
      <c r="H88" s="295">
        <v>0</v>
      </c>
      <c r="I88" s="295">
        <v>0</v>
      </c>
      <c r="J88" s="295">
        <v>0</v>
      </c>
      <c r="K88" s="295">
        <v>16.4814649760905</v>
      </c>
      <c r="L88" s="295">
        <v>14.098560467960001</v>
      </c>
      <c r="M88" s="295">
        <v>16.443053807211861</v>
      </c>
      <c r="N88" s="295">
        <v>15.163958681313821</v>
      </c>
      <c r="O88" s="295">
        <v>17.27369320057214</v>
      </c>
      <c r="P88" s="295">
        <v>24.697690213854361</v>
      </c>
      <c r="Q88" s="295">
        <v>19.03194579793545</v>
      </c>
      <c r="R88" s="295">
        <v>9.4529457182766325</v>
      </c>
      <c r="S88" s="295">
        <v>9.7667271398496673</v>
      </c>
      <c r="T88" s="295">
        <v>27.99971591060201</v>
      </c>
      <c r="U88" s="295">
        <v>26.164643678611611</v>
      </c>
      <c r="V88" s="295">
        <v>14.922885520140699</v>
      </c>
      <c r="W88" s="295">
        <v>15.467560676263391</v>
      </c>
      <c r="X88" s="295">
        <v>20.284951003450999</v>
      </c>
      <c r="Y88" s="295">
        <v>28.933722550577819</v>
      </c>
      <c r="DA88" s="122" t="s">
        <v>1069</v>
      </c>
    </row>
    <row r="89" spans="1:105" ht="12" customHeight="1" x14ac:dyDescent="0.25">
      <c r="A89" s="59" t="s">
        <v>159</v>
      </c>
      <c r="B89" s="295">
        <v>2.1857941742759559</v>
      </c>
      <c r="C89" s="295">
        <v>2.4662320266167921</v>
      </c>
      <c r="D89" s="295">
        <v>1.7373058540102579</v>
      </c>
      <c r="E89" s="295">
        <v>1.0536821320306109</v>
      </c>
      <c r="F89" s="295">
        <v>2.184571139413606</v>
      </c>
      <c r="G89" s="295">
        <v>3.6299534843746688</v>
      </c>
      <c r="H89" s="295">
        <v>1.933701163960901</v>
      </c>
      <c r="I89" s="295">
        <v>1.3054336397769539</v>
      </c>
      <c r="J89" s="295">
        <v>0.69153121282497332</v>
      </c>
      <c r="K89" s="295">
        <v>2.3220483939940659</v>
      </c>
      <c r="L89" s="295">
        <v>2.1724687838784731</v>
      </c>
      <c r="M89" s="295">
        <v>0.95754253441161963</v>
      </c>
      <c r="N89" s="295">
        <v>1.9226990388962499</v>
      </c>
      <c r="O89" s="295">
        <v>2.2392531294817379</v>
      </c>
      <c r="P89" s="295">
        <v>2.6836761227733921</v>
      </c>
      <c r="Q89" s="295">
        <v>2.2808626299285999</v>
      </c>
      <c r="R89" s="295">
        <v>1.0690908113250659</v>
      </c>
      <c r="S89" s="295">
        <v>1.070930996641291</v>
      </c>
      <c r="T89" s="295">
        <v>2.005748831676653</v>
      </c>
      <c r="U89" s="295">
        <v>3.1139063440700552</v>
      </c>
      <c r="V89" s="295">
        <v>1.771490534163269</v>
      </c>
      <c r="W89" s="295">
        <v>1.923794767374897</v>
      </c>
      <c r="X89" s="295">
        <v>2.5221501557080521</v>
      </c>
      <c r="Y89" s="295">
        <v>2.8521029471951769</v>
      </c>
      <c r="DA89" s="122" t="s">
        <v>1070</v>
      </c>
    </row>
    <row r="90" spans="1:105" ht="12" customHeight="1" x14ac:dyDescent="0.25">
      <c r="A90" s="59" t="s">
        <v>32</v>
      </c>
      <c r="B90" s="295">
        <v>21.226248671585449</v>
      </c>
      <c r="C90" s="295">
        <v>27.586877727348782</v>
      </c>
      <c r="D90" s="295">
        <v>17.548653900826999</v>
      </c>
      <c r="E90" s="295">
        <v>15.17439712550757</v>
      </c>
      <c r="F90" s="295">
        <v>16.342414881449798</v>
      </c>
      <c r="G90" s="295">
        <v>20.041599939500379</v>
      </c>
      <c r="H90" s="295">
        <v>11.71953148876314</v>
      </c>
      <c r="I90" s="295">
        <v>6.2591555242492687</v>
      </c>
      <c r="J90" s="295">
        <v>3.0437826372030878</v>
      </c>
      <c r="K90" s="295">
        <v>5.1543903024149538</v>
      </c>
      <c r="L90" s="295">
        <v>5.7132168563734433</v>
      </c>
      <c r="M90" s="295">
        <v>5.7636622834240736</v>
      </c>
      <c r="N90" s="295">
        <v>4.4614470030533004</v>
      </c>
      <c r="O90" s="295">
        <v>3.6763728080535918</v>
      </c>
      <c r="P90" s="295">
        <v>2.9056159638801939</v>
      </c>
      <c r="Q90" s="295">
        <v>2.5460812086906519</v>
      </c>
      <c r="R90" s="295">
        <v>1.457439335754857</v>
      </c>
      <c r="S90" s="295">
        <v>1.524952160715866</v>
      </c>
      <c r="T90" s="295">
        <v>2.856540213956789</v>
      </c>
      <c r="U90" s="295">
        <v>2.080960046554813</v>
      </c>
      <c r="V90" s="295">
        <v>1.1951256628905129</v>
      </c>
      <c r="W90" s="295">
        <v>1.178193143207664</v>
      </c>
      <c r="X90" s="295">
        <v>1.707139240511238</v>
      </c>
      <c r="Y90" s="295">
        <v>1.4560633573771189</v>
      </c>
      <c r="DA90" s="122" t="s">
        <v>1071</v>
      </c>
    </row>
    <row r="91" spans="1:105" ht="12" customHeight="1" x14ac:dyDescent="0.25">
      <c r="A91" s="59" t="s">
        <v>35</v>
      </c>
      <c r="B91" s="295">
        <v>236.1919943159279</v>
      </c>
      <c r="C91" s="295">
        <v>242.7609669241744</v>
      </c>
      <c r="D91" s="295">
        <v>234.37279128015521</v>
      </c>
      <c r="E91" s="295">
        <v>221.26245158807751</v>
      </c>
      <c r="F91" s="295">
        <v>170.21117064779389</v>
      </c>
      <c r="G91" s="295">
        <v>182.27739281582799</v>
      </c>
      <c r="H91" s="295">
        <v>130.96182876917391</v>
      </c>
      <c r="I91" s="295">
        <v>83.083428631466248</v>
      </c>
      <c r="J91" s="295">
        <v>48.973085726362683</v>
      </c>
      <c r="K91" s="295">
        <v>127.77143691967591</v>
      </c>
      <c r="L91" s="295">
        <v>137.91832407724959</v>
      </c>
      <c r="M91" s="295">
        <v>122.5639536271562</v>
      </c>
      <c r="N91" s="295">
        <v>110.81304271469359</v>
      </c>
      <c r="O91" s="295">
        <v>122.6751165344472</v>
      </c>
      <c r="P91" s="295">
        <v>147.82870693264661</v>
      </c>
      <c r="Q91" s="295">
        <v>117.1775491426358</v>
      </c>
      <c r="R91" s="295">
        <v>68.510170718883771</v>
      </c>
      <c r="S91" s="295">
        <v>77.753336496722753</v>
      </c>
      <c r="T91" s="295">
        <v>142.98039060136321</v>
      </c>
      <c r="U91" s="295">
        <v>122.92134518362251</v>
      </c>
      <c r="V91" s="295">
        <v>76.468070820626878</v>
      </c>
      <c r="W91" s="295">
        <v>84.544861743669244</v>
      </c>
      <c r="X91" s="295">
        <v>87.882263155558945</v>
      </c>
      <c r="Y91" s="295">
        <v>106.12237928219371</v>
      </c>
      <c r="DA91" s="122" t="s">
        <v>1072</v>
      </c>
    </row>
    <row r="92" spans="1:105" ht="12" customHeight="1" x14ac:dyDescent="0.25">
      <c r="A92" s="60" t="s">
        <v>1019</v>
      </c>
      <c r="B92" s="262">
        <v>10.7645200590029</v>
      </c>
      <c r="C92" s="262">
        <v>9.8555915860484422</v>
      </c>
      <c r="D92" s="262">
        <v>9.1190668422801426</v>
      </c>
      <c r="E92" s="262">
        <v>9.0491597228091241</v>
      </c>
      <c r="F92" s="262">
        <v>12.8242844264767</v>
      </c>
      <c r="G92" s="262">
        <v>10.844813748134911</v>
      </c>
      <c r="H92" s="262">
        <v>8.9099404315556878</v>
      </c>
      <c r="I92" s="262">
        <v>4.9136931383694371</v>
      </c>
      <c r="J92" s="262">
        <v>2.829259590191127</v>
      </c>
      <c r="K92" s="262">
        <v>4.8343397950904068</v>
      </c>
      <c r="L92" s="262">
        <v>6.8101404447832348</v>
      </c>
      <c r="M92" s="262">
        <v>5.4637171173135251</v>
      </c>
      <c r="N92" s="262">
        <v>4.5776721516387013</v>
      </c>
      <c r="O92" s="262">
        <v>3.8712087831498492</v>
      </c>
      <c r="P92" s="262">
        <v>5.274004965482022</v>
      </c>
      <c r="Q92" s="262">
        <v>4.4668804879251223</v>
      </c>
      <c r="R92" s="262">
        <v>3.1891763034269802</v>
      </c>
      <c r="S92" s="262">
        <v>3.698398905072894</v>
      </c>
      <c r="T92" s="262">
        <v>5.8719506740759684</v>
      </c>
      <c r="U92" s="262">
        <v>5.9242716811162994</v>
      </c>
      <c r="V92" s="262">
        <v>3.5876668032928549</v>
      </c>
      <c r="W92" s="262">
        <v>3.8257228963484939</v>
      </c>
      <c r="X92" s="262">
        <v>5.2172458639879773</v>
      </c>
      <c r="Y92" s="262">
        <v>5.731358341767641</v>
      </c>
      <c r="DA92" s="72" t="s">
        <v>1073</v>
      </c>
    </row>
    <row r="93" spans="1:105" ht="12" customHeight="1" x14ac:dyDescent="0.25">
      <c r="A93" s="57" t="s">
        <v>1021</v>
      </c>
      <c r="B93" s="261">
        <f t="shared" ref="B93:Y93" si="3">B94+B95+B106</f>
        <v>56.825539253037277</v>
      </c>
      <c r="C93" s="261">
        <f t="shared" si="3"/>
        <v>56.114957285291297</v>
      </c>
      <c r="D93" s="261">
        <f t="shared" si="3"/>
        <v>52.859673703762809</v>
      </c>
      <c r="E93" s="261">
        <f t="shared" si="3"/>
        <v>49.243511086373992</v>
      </c>
      <c r="F93" s="261">
        <f t="shared" si="3"/>
        <v>41.883185179477451</v>
      </c>
      <c r="G93" s="261">
        <f t="shared" si="3"/>
        <v>44.058822803616373</v>
      </c>
      <c r="H93" s="261">
        <f t="shared" si="3"/>
        <v>31.634161320965536</v>
      </c>
      <c r="I93" s="261">
        <f t="shared" si="3"/>
        <v>19.442724431898327</v>
      </c>
      <c r="J93" s="261">
        <f t="shared" si="3"/>
        <v>11.292474729040846</v>
      </c>
      <c r="K93" s="261">
        <f t="shared" si="3"/>
        <v>31.818856468953808</v>
      </c>
      <c r="L93" s="261">
        <f t="shared" si="3"/>
        <v>34.345740998146745</v>
      </c>
      <c r="M93" s="261">
        <f t="shared" si="3"/>
        <v>30.76672596707882</v>
      </c>
      <c r="N93" s="261">
        <f t="shared" si="3"/>
        <v>27.896813078531984</v>
      </c>
      <c r="O93" s="261">
        <f t="shared" si="3"/>
        <v>30.463684050962051</v>
      </c>
      <c r="P93" s="261">
        <f t="shared" si="3"/>
        <v>37.396369368309735</v>
      </c>
      <c r="Q93" s="261">
        <f t="shared" si="3"/>
        <v>29.679157371672183</v>
      </c>
      <c r="R93" s="261">
        <f t="shared" si="3"/>
        <v>17.369141008953921</v>
      </c>
      <c r="S93" s="261">
        <f t="shared" si="3"/>
        <v>19.184663036674493</v>
      </c>
      <c r="T93" s="261">
        <f t="shared" si="3"/>
        <v>36.422122523632886</v>
      </c>
      <c r="U93" s="261">
        <f t="shared" si="3"/>
        <v>32.208830993952745</v>
      </c>
      <c r="V93" s="261">
        <f t="shared" si="3"/>
        <v>19.744748709022776</v>
      </c>
      <c r="W93" s="261">
        <f t="shared" si="3"/>
        <v>21.588063209044655</v>
      </c>
      <c r="X93" s="261">
        <f t="shared" si="3"/>
        <v>23.94077077821888</v>
      </c>
      <c r="Y93" s="261">
        <f t="shared" si="3"/>
        <v>29.152876034146505</v>
      </c>
      <c r="DA93" s="70"/>
    </row>
    <row r="94" spans="1:105" ht="12" customHeight="1" x14ac:dyDescent="0.25">
      <c r="A94" s="60" t="s">
        <v>1022</v>
      </c>
      <c r="B94" s="262">
        <v>30.724060266781279</v>
      </c>
      <c r="C94" s="262">
        <v>31.394999652308211</v>
      </c>
      <c r="D94" s="262">
        <v>29.937455820252929</v>
      </c>
      <c r="E94" s="262">
        <v>27.559117825358431</v>
      </c>
      <c r="F94" s="262">
        <v>18.777142029419341</v>
      </c>
      <c r="G94" s="262">
        <v>21.55650394996232</v>
      </c>
      <c r="H94" s="262">
        <v>14.76614471340495</v>
      </c>
      <c r="I94" s="262">
        <v>9.5619869385618639</v>
      </c>
      <c r="J94" s="262">
        <v>5.5700260343311374</v>
      </c>
      <c r="K94" s="262">
        <v>16.48709551574396</v>
      </c>
      <c r="L94" s="262">
        <v>16.565382918423879</v>
      </c>
      <c r="M94" s="262">
        <v>15.363650394841599</v>
      </c>
      <c r="N94" s="262">
        <v>14.174502909081619</v>
      </c>
      <c r="O94" s="262">
        <v>16.492928625061779</v>
      </c>
      <c r="P94" s="262">
        <v>19.645331716273741</v>
      </c>
      <c r="Q94" s="262">
        <v>15.421342293049159</v>
      </c>
      <c r="R94" s="262">
        <v>8.5006741720747243</v>
      </c>
      <c r="S94" s="262">
        <v>9.6230674769741693</v>
      </c>
      <c r="T94" s="262">
        <v>18.994015430277109</v>
      </c>
      <c r="U94" s="262">
        <v>16.181960569342419</v>
      </c>
      <c r="V94" s="262">
        <v>9.9815550190695514</v>
      </c>
      <c r="W94" s="262">
        <v>11.002272288727131</v>
      </c>
      <c r="X94" s="262">
        <v>11.18016539099894</v>
      </c>
      <c r="Y94" s="262">
        <v>14.22579243727467</v>
      </c>
      <c r="DA94" s="72" t="s">
        <v>1074</v>
      </c>
    </row>
    <row r="95" spans="1:105" ht="12" customHeight="1" x14ac:dyDescent="0.25">
      <c r="A95" s="60" t="s">
        <v>1024</v>
      </c>
      <c r="B95" s="262">
        <v>12.098897569656391</v>
      </c>
      <c r="C95" s="262">
        <v>11.97423914546661</v>
      </c>
      <c r="D95" s="262">
        <v>11.274037255479319</v>
      </c>
      <c r="E95" s="262">
        <v>10.4133051377733</v>
      </c>
      <c r="F95" s="262">
        <v>8.9587102114990316</v>
      </c>
      <c r="G95" s="262">
        <v>9.677016341538252</v>
      </c>
      <c r="H95" s="262">
        <v>6.8219237088382272</v>
      </c>
      <c r="I95" s="262">
        <v>4.2256182495700703</v>
      </c>
      <c r="J95" s="262">
        <v>2.5045486294985082</v>
      </c>
      <c r="K95" s="262">
        <v>9.0937296780881631</v>
      </c>
      <c r="L95" s="262">
        <v>9.6006919656761056</v>
      </c>
      <c r="M95" s="262">
        <v>8.5541907931060575</v>
      </c>
      <c r="N95" s="262">
        <v>7.8668417479862089</v>
      </c>
      <c r="O95" s="262">
        <v>8.7661489859891795</v>
      </c>
      <c r="P95" s="262">
        <v>10.742278719484711</v>
      </c>
      <c r="Q95" s="262">
        <v>8.3791042256946806</v>
      </c>
      <c r="R95" s="262">
        <v>4.9113684457549169</v>
      </c>
      <c r="S95" s="262">
        <v>4.9843074555706766</v>
      </c>
      <c r="T95" s="262">
        <v>9.6276023360158849</v>
      </c>
      <c r="U95" s="262">
        <v>8.2278725692997838</v>
      </c>
      <c r="V95" s="262">
        <v>5.080128823421072</v>
      </c>
      <c r="W95" s="262">
        <v>5.607174344604009</v>
      </c>
      <c r="X95" s="262">
        <v>6.123353506070452</v>
      </c>
      <c r="Y95" s="262">
        <v>7.2441504865217912</v>
      </c>
      <c r="DA95" s="72" t="s">
        <v>1075</v>
      </c>
    </row>
    <row r="96" spans="1:105" ht="12" customHeight="1" x14ac:dyDescent="0.25">
      <c r="A96" s="64" t="s">
        <v>28</v>
      </c>
      <c r="B96" s="229">
        <v>8.7281614252944437E-3</v>
      </c>
      <c r="C96" s="229">
        <v>8.732172587771184E-3</v>
      </c>
      <c r="D96" s="229">
        <v>0</v>
      </c>
      <c r="E96" s="229">
        <v>0</v>
      </c>
      <c r="F96" s="229">
        <v>3.3048174609821797E-2</v>
      </c>
      <c r="G96" s="229">
        <v>1.7291811926885819E-2</v>
      </c>
      <c r="H96" s="229">
        <v>9.8238304850737403E-3</v>
      </c>
      <c r="I96" s="229">
        <v>0</v>
      </c>
      <c r="J96" s="229">
        <v>0</v>
      </c>
      <c r="K96" s="229">
        <v>3.828645540167294E-3</v>
      </c>
      <c r="L96" s="229">
        <v>0</v>
      </c>
      <c r="M96" s="229">
        <v>0</v>
      </c>
      <c r="N96" s="229">
        <v>1.127153346721954E-3</v>
      </c>
      <c r="O96" s="229">
        <v>1.484416462753891E-2</v>
      </c>
      <c r="P96" s="229">
        <v>1.7558809533642999E-2</v>
      </c>
      <c r="Q96" s="229">
        <v>1.4218286925507291E-2</v>
      </c>
      <c r="R96" s="229">
        <v>8.0571053999474989E-3</v>
      </c>
      <c r="S96" s="229">
        <v>1.059599111905416E-2</v>
      </c>
      <c r="T96" s="229">
        <v>1.8941421277735699E-2</v>
      </c>
      <c r="U96" s="229">
        <v>2.857793957511642E-2</v>
      </c>
      <c r="V96" s="229">
        <v>1.253330050437975E-2</v>
      </c>
      <c r="W96" s="229">
        <v>1.251840982400804E-2</v>
      </c>
      <c r="X96" s="229">
        <v>1.578233785935091E-2</v>
      </c>
      <c r="Y96" s="229">
        <v>2.1786220002677908E-2</v>
      </c>
      <c r="DA96" s="73" t="s">
        <v>1076</v>
      </c>
    </row>
    <row r="97" spans="1:105" ht="12" customHeight="1" x14ac:dyDescent="0.25">
      <c r="A97" s="64" t="s">
        <v>30</v>
      </c>
      <c r="B97" s="229">
        <v>0</v>
      </c>
      <c r="C97" s="229">
        <v>0</v>
      </c>
      <c r="D97" s="229">
        <v>0</v>
      </c>
      <c r="E97" s="229">
        <v>0</v>
      </c>
      <c r="F97" s="229">
        <v>0</v>
      </c>
      <c r="G97" s="229">
        <v>0</v>
      </c>
      <c r="H97" s="229">
        <v>0</v>
      </c>
      <c r="I97" s="229">
        <v>0</v>
      </c>
      <c r="J97" s="229">
        <v>0</v>
      </c>
      <c r="K97" s="229">
        <v>0</v>
      </c>
      <c r="L97" s="229">
        <v>0</v>
      </c>
      <c r="M97" s="229">
        <v>0</v>
      </c>
      <c r="N97" s="229">
        <v>0</v>
      </c>
      <c r="O97" s="229">
        <v>0</v>
      </c>
      <c r="P97" s="229">
        <v>0</v>
      </c>
      <c r="Q97" s="229">
        <v>0</v>
      </c>
      <c r="R97" s="229">
        <v>0</v>
      </c>
      <c r="S97" s="229">
        <v>0</v>
      </c>
      <c r="T97" s="229">
        <v>0</v>
      </c>
      <c r="U97" s="229">
        <v>0</v>
      </c>
      <c r="V97" s="229">
        <v>0</v>
      </c>
      <c r="W97" s="229">
        <v>0</v>
      </c>
      <c r="X97" s="229">
        <v>0</v>
      </c>
      <c r="Y97" s="229">
        <v>0</v>
      </c>
      <c r="DA97" s="73" t="s">
        <v>1077</v>
      </c>
    </row>
    <row r="98" spans="1:105" ht="12" customHeight="1" x14ac:dyDescent="0.25">
      <c r="A98" s="64" t="s">
        <v>31</v>
      </c>
      <c r="B98" s="229">
        <v>0.59592243134582956</v>
      </c>
      <c r="C98" s="229">
        <v>0</v>
      </c>
      <c r="D98" s="229">
        <v>0.13976273518127061</v>
      </c>
      <c r="E98" s="229">
        <v>0</v>
      </c>
      <c r="F98" s="229">
        <v>0</v>
      </c>
      <c r="G98" s="229">
        <v>0</v>
      </c>
      <c r="H98" s="229">
        <v>0</v>
      </c>
      <c r="I98" s="229">
        <v>0</v>
      </c>
      <c r="J98" s="229">
        <v>0</v>
      </c>
      <c r="K98" s="229">
        <v>0.24975645378678349</v>
      </c>
      <c r="L98" s="229">
        <v>0.21665979722613199</v>
      </c>
      <c r="M98" s="229">
        <v>0.2649443289926951</v>
      </c>
      <c r="N98" s="229">
        <v>0.23529468028086781</v>
      </c>
      <c r="O98" s="229">
        <v>0.25982684502553782</v>
      </c>
      <c r="P98" s="229">
        <v>0.36977578201020922</v>
      </c>
      <c r="Q98" s="229">
        <v>0.29766543599066542</v>
      </c>
      <c r="R98" s="229">
        <v>0.14073196683025571</v>
      </c>
      <c r="S98" s="229">
        <v>0.18898873949524389</v>
      </c>
      <c r="T98" s="229">
        <v>0.54616403313637818</v>
      </c>
      <c r="U98" s="229">
        <v>0.56148009275797184</v>
      </c>
      <c r="V98" s="229">
        <v>0.30949322303295262</v>
      </c>
      <c r="W98" s="229">
        <v>0.3107902126809034</v>
      </c>
      <c r="X98" s="229">
        <v>0.4148426094684895</v>
      </c>
      <c r="Y98" s="229">
        <v>0.66767127392430026</v>
      </c>
      <c r="DA98" s="73" t="s">
        <v>1078</v>
      </c>
    </row>
    <row r="99" spans="1:105" ht="12" customHeight="1" x14ac:dyDescent="0.25">
      <c r="A99" s="64" t="s">
        <v>159</v>
      </c>
      <c r="B99" s="229">
        <v>8.5255656223926959E-2</v>
      </c>
      <c r="C99" s="229">
        <v>9.6212368026996425E-2</v>
      </c>
      <c r="D99" s="229">
        <v>6.7814922728167637E-2</v>
      </c>
      <c r="E99" s="229">
        <v>4.1383980148442683E-2</v>
      </c>
      <c r="F99" s="229">
        <v>7.2226417803035167E-2</v>
      </c>
      <c r="G99" s="229">
        <v>0.1180251347085704</v>
      </c>
      <c r="H99" s="229">
        <v>6.3448220654956353E-2</v>
      </c>
      <c r="I99" s="229">
        <v>4.3557432482161672E-2</v>
      </c>
      <c r="J99" s="229">
        <v>2.164049403918053E-2</v>
      </c>
      <c r="K99" s="229">
        <v>3.5187804800518439E-2</v>
      </c>
      <c r="L99" s="229">
        <v>3.3385440113895389E-2</v>
      </c>
      <c r="M99" s="229">
        <v>1.542873162346409E-2</v>
      </c>
      <c r="N99" s="229">
        <v>2.983395465136076E-2</v>
      </c>
      <c r="O99" s="229">
        <v>3.3682320803725449E-2</v>
      </c>
      <c r="P99" s="229">
        <v>4.0180212334349631E-2</v>
      </c>
      <c r="Q99" s="229">
        <v>3.567338707144501E-2</v>
      </c>
      <c r="R99" s="229">
        <v>1.591622940424119E-2</v>
      </c>
      <c r="S99" s="229">
        <v>2.0722796515510958E-2</v>
      </c>
      <c r="T99" s="229">
        <v>3.9124249505413843E-2</v>
      </c>
      <c r="U99" s="229">
        <v>6.6822863876312796E-2</v>
      </c>
      <c r="V99" s="229">
        <v>3.6739832537788383E-2</v>
      </c>
      <c r="W99" s="229">
        <v>3.8654872440512772E-2</v>
      </c>
      <c r="X99" s="229">
        <v>5.1579880665587149E-2</v>
      </c>
      <c r="Y99" s="229">
        <v>6.5814801562028041E-2</v>
      </c>
      <c r="DA99" s="73" t="s">
        <v>1079</v>
      </c>
    </row>
    <row r="100" spans="1:105" ht="12" customHeight="1" x14ac:dyDescent="0.25">
      <c r="A100" s="64" t="s">
        <v>32</v>
      </c>
      <c r="B100" s="229">
        <v>0.82791773395943102</v>
      </c>
      <c r="C100" s="229">
        <v>1.0762161888962629</v>
      </c>
      <c r="D100" s="229">
        <v>0.68500351018843308</v>
      </c>
      <c r="E100" s="229">
        <v>0.59598329545209316</v>
      </c>
      <c r="F100" s="229">
        <v>0.54031386931851955</v>
      </c>
      <c r="G100" s="229">
        <v>0.65163714709206477</v>
      </c>
      <c r="H100" s="229">
        <v>0.38453895241425651</v>
      </c>
      <c r="I100" s="229">
        <v>0.20884458300723641</v>
      </c>
      <c r="J100" s="229">
        <v>9.5250884985904574E-2</v>
      </c>
      <c r="K100" s="229">
        <v>7.8108483998945474E-2</v>
      </c>
      <c r="L100" s="229">
        <v>8.7797928620005974E-2</v>
      </c>
      <c r="M100" s="229">
        <v>9.2868980064550882E-2</v>
      </c>
      <c r="N100" s="229">
        <v>6.922695901743979E-2</v>
      </c>
      <c r="O100" s="229">
        <v>5.529913821918539E-2</v>
      </c>
      <c r="P100" s="229">
        <v>4.3503113285567052E-2</v>
      </c>
      <c r="Q100" s="229">
        <v>3.9821486520561493E-2</v>
      </c>
      <c r="R100" s="229">
        <v>2.1697818898927908E-2</v>
      </c>
      <c r="S100" s="229">
        <v>2.9508225479991879E-2</v>
      </c>
      <c r="T100" s="229">
        <v>5.5719834053035877E-2</v>
      </c>
      <c r="U100" s="229">
        <v>4.4656355894514131E-2</v>
      </c>
      <c r="V100" s="229">
        <v>2.478631179192289E-2</v>
      </c>
      <c r="W100" s="229">
        <v>2.3673474132131261E-2</v>
      </c>
      <c r="X100" s="229">
        <v>3.4912290255926917E-2</v>
      </c>
      <c r="Y100" s="229">
        <v>3.3599951580204117E-2</v>
      </c>
      <c r="DA100" s="73" t="s">
        <v>1080</v>
      </c>
    </row>
    <row r="101" spans="1:105" ht="12" customHeight="1" x14ac:dyDescent="0.25">
      <c r="A101" s="64" t="s">
        <v>33</v>
      </c>
      <c r="B101" s="229">
        <v>2.0191270362854299E-2</v>
      </c>
      <c r="C101" s="229">
        <v>9.9677519709061163E-3</v>
      </c>
      <c r="D101" s="229">
        <v>3.028666571727948E-2</v>
      </c>
      <c r="E101" s="229">
        <v>8.5565433180790022E-3</v>
      </c>
      <c r="F101" s="229">
        <v>8.5064018643731514E-3</v>
      </c>
      <c r="G101" s="229">
        <v>8.424099749150319E-3</v>
      </c>
      <c r="H101" s="229">
        <v>5.9440973550107749E-3</v>
      </c>
      <c r="I101" s="229">
        <v>0</v>
      </c>
      <c r="J101" s="229">
        <v>0</v>
      </c>
      <c r="K101" s="229">
        <v>4.6997332366313804</v>
      </c>
      <c r="L101" s="229">
        <v>5.0495767321232634</v>
      </c>
      <c r="M101" s="229">
        <v>4.224588909333816</v>
      </c>
      <c r="N101" s="229">
        <v>3.9864799232985568</v>
      </c>
      <c r="O101" s="229">
        <v>4.7986409581282707</v>
      </c>
      <c r="P101" s="229">
        <v>6.1658784930197514</v>
      </c>
      <c r="Q101" s="229">
        <v>4.7839724864933082</v>
      </c>
      <c r="R101" s="229">
        <v>2.9354580370504002</v>
      </c>
      <c r="S101" s="229">
        <v>2.5421435474052418</v>
      </c>
      <c r="T101" s="229">
        <v>4.7816671248521567</v>
      </c>
      <c r="U101" s="229">
        <v>3.473730208241486</v>
      </c>
      <c r="V101" s="229">
        <v>2.312508809373695</v>
      </c>
      <c r="W101" s="229">
        <v>2.69150653229535</v>
      </c>
      <c r="X101" s="229">
        <v>2.9251964091956779</v>
      </c>
      <c r="Y101" s="229">
        <v>3.1154648513085261</v>
      </c>
      <c r="DA101" s="73" t="s">
        <v>1081</v>
      </c>
    </row>
    <row r="102" spans="1:105" ht="12" customHeight="1" x14ac:dyDescent="0.25">
      <c r="A102" s="64" t="s">
        <v>35</v>
      </c>
      <c r="B102" s="229">
        <v>9.2125341476457816</v>
      </c>
      <c r="C102" s="229">
        <v>9.4705636940166791</v>
      </c>
      <c r="D102" s="229">
        <v>9.1486324607496758</v>
      </c>
      <c r="E102" s="229">
        <v>8.6902118065438962</v>
      </c>
      <c r="F102" s="229">
        <v>5.6275316029539946</v>
      </c>
      <c r="G102" s="229">
        <v>5.926608683560362</v>
      </c>
      <c r="H102" s="229">
        <v>4.2970936585169124</v>
      </c>
      <c r="I102" s="229">
        <v>2.7721829151115749</v>
      </c>
      <c r="J102" s="229">
        <v>1.532543651084431</v>
      </c>
      <c r="K102" s="229">
        <v>1.936219931091927</v>
      </c>
      <c r="L102" s="229">
        <v>2.1194615007860138</v>
      </c>
      <c r="M102" s="229">
        <v>1.9748536271404971</v>
      </c>
      <c r="N102" s="229">
        <v>1.719453343580656</v>
      </c>
      <c r="O102" s="229">
        <v>1.8452503539445659</v>
      </c>
      <c r="P102" s="229">
        <v>2.2133031565402641</v>
      </c>
      <c r="Q102" s="229">
        <v>1.8326926013862439</v>
      </c>
      <c r="R102" s="229">
        <v>1.019954134985011</v>
      </c>
      <c r="S102" s="229">
        <v>1.504547515831528</v>
      </c>
      <c r="T102" s="229">
        <v>2.7889835396753568</v>
      </c>
      <c r="U102" s="229">
        <v>2.6378302392879132</v>
      </c>
      <c r="V102" s="229">
        <v>1.585909753542406</v>
      </c>
      <c r="W102" s="229">
        <v>1.698762727513681</v>
      </c>
      <c r="X102" s="229">
        <v>1.7972588332723221</v>
      </c>
      <c r="Y102" s="229">
        <v>2.448867892590096</v>
      </c>
      <c r="DA102" s="73" t="s">
        <v>1082</v>
      </c>
    </row>
    <row r="103" spans="1:105" ht="12" customHeight="1" x14ac:dyDescent="0.25">
      <c r="A103" s="64" t="s">
        <v>36</v>
      </c>
      <c r="B103" s="229">
        <v>0</v>
      </c>
      <c r="C103" s="229">
        <v>0</v>
      </c>
      <c r="D103" s="229">
        <v>0</v>
      </c>
      <c r="E103" s="229">
        <v>0</v>
      </c>
      <c r="F103" s="229">
        <v>0</v>
      </c>
      <c r="G103" s="229">
        <v>0</v>
      </c>
      <c r="H103" s="229">
        <v>0</v>
      </c>
      <c r="I103" s="229">
        <v>0</v>
      </c>
      <c r="J103" s="229">
        <v>0</v>
      </c>
      <c r="K103" s="229">
        <v>0</v>
      </c>
      <c r="L103" s="229">
        <v>0</v>
      </c>
      <c r="M103" s="229">
        <v>0</v>
      </c>
      <c r="N103" s="229">
        <v>0</v>
      </c>
      <c r="O103" s="229">
        <v>0</v>
      </c>
      <c r="P103" s="229">
        <v>0</v>
      </c>
      <c r="Q103" s="229">
        <v>0</v>
      </c>
      <c r="R103" s="229">
        <v>0</v>
      </c>
      <c r="S103" s="229">
        <v>0</v>
      </c>
      <c r="T103" s="229">
        <v>0</v>
      </c>
      <c r="U103" s="229">
        <v>0</v>
      </c>
      <c r="V103" s="229">
        <v>0</v>
      </c>
      <c r="W103" s="229">
        <v>0</v>
      </c>
      <c r="X103" s="229">
        <v>0</v>
      </c>
      <c r="Y103" s="229">
        <v>0</v>
      </c>
      <c r="DA103" s="73" t="s">
        <v>1083</v>
      </c>
    </row>
    <row r="104" spans="1:105" ht="12" customHeight="1" x14ac:dyDescent="0.25">
      <c r="A104" s="64" t="s">
        <v>38</v>
      </c>
      <c r="B104" s="229">
        <v>0</v>
      </c>
      <c r="C104" s="229">
        <v>0</v>
      </c>
      <c r="D104" s="229">
        <v>0</v>
      </c>
      <c r="E104" s="229">
        <v>0</v>
      </c>
      <c r="F104" s="229">
        <v>0</v>
      </c>
      <c r="G104" s="229">
        <v>0</v>
      </c>
      <c r="H104" s="229">
        <v>0</v>
      </c>
      <c r="I104" s="229">
        <v>0</v>
      </c>
      <c r="J104" s="229">
        <v>0</v>
      </c>
      <c r="K104" s="229">
        <v>1.9997384488601781E-2</v>
      </c>
      <c r="L104" s="229">
        <v>9.6407851573848E-2</v>
      </c>
      <c r="M104" s="229">
        <v>0.1241130545364858</v>
      </c>
      <c r="N104" s="229">
        <v>0.1082060903172065</v>
      </c>
      <c r="O104" s="229">
        <v>0.11315836321617059</v>
      </c>
      <c r="P104" s="229">
        <v>0.10281279001874789</v>
      </c>
      <c r="Q104" s="229">
        <v>4.3708339912179671E-2</v>
      </c>
      <c r="R104" s="229">
        <v>1.253259872584688E-2</v>
      </c>
      <c r="S104" s="229">
        <v>1.37349373697086E-2</v>
      </c>
      <c r="T104" s="229">
        <v>2.822285533594706E-2</v>
      </c>
      <c r="U104" s="229">
        <v>1.814105051176047E-2</v>
      </c>
      <c r="V104" s="229">
        <v>1.018377102990004E-2</v>
      </c>
      <c r="W104" s="229">
        <v>9.6751218999188357E-3</v>
      </c>
      <c r="X104" s="229">
        <v>8.0809449721232478E-3</v>
      </c>
      <c r="Y104" s="229">
        <v>3.059962200807648E-2</v>
      </c>
      <c r="DA104" s="73" t="s">
        <v>1084</v>
      </c>
    </row>
    <row r="105" spans="1:105" ht="12" customHeight="1" x14ac:dyDescent="0.25">
      <c r="A105" s="64" t="s">
        <v>39</v>
      </c>
      <c r="B105" s="229">
        <v>1.348348168693269</v>
      </c>
      <c r="C105" s="229">
        <v>1.3125469699679979</v>
      </c>
      <c r="D105" s="229">
        <v>1.2025369609144969</v>
      </c>
      <c r="E105" s="229">
        <v>1.0771695123107909</v>
      </c>
      <c r="F105" s="229">
        <v>2.6770837449492868</v>
      </c>
      <c r="G105" s="229">
        <v>2.9550294645012189</v>
      </c>
      <c r="H105" s="229">
        <v>2.0610749494120171</v>
      </c>
      <c r="I105" s="229">
        <v>1.2010333189690969</v>
      </c>
      <c r="J105" s="229">
        <v>0.85511359938899245</v>
      </c>
      <c r="K105" s="229">
        <v>2.070897737749839</v>
      </c>
      <c r="L105" s="229">
        <v>1.997402715232947</v>
      </c>
      <c r="M105" s="229">
        <v>1.857393161414548</v>
      </c>
      <c r="N105" s="229">
        <v>1.7172196434933991</v>
      </c>
      <c r="O105" s="229">
        <v>1.645446842024185</v>
      </c>
      <c r="P105" s="229">
        <v>1.789266362742175</v>
      </c>
      <c r="Q105" s="229">
        <v>1.331352201394769</v>
      </c>
      <c r="R105" s="229">
        <v>0.75702055446028693</v>
      </c>
      <c r="S105" s="229">
        <v>0.67406570235439778</v>
      </c>
      <c r="T105" s="229">
        <v>1.3687792781798589</v>
      </c>
      <c r="U105" s="229">
        <v>1.396633819154711</v>
      </c>
      <c r="V105" s="229">
        <v>0.78797382160802787</v>
      </c>
      <c r="W105" s="229">
        <v>0.8215929938175025</v>
      </c>
      <c r="X105" s="229">
        <v>0.87570020038097296</v>
      </c>
      <c r="Y105" s="229">
        <v>0.86034587354588277</v>
      </c>
      <c r="DA105" s="73" t="s">
        <v>1085</v>
      </c>
    </row>
    <row r="106" spans="1:105" ht="12" customHeight="1" x14ac:dyDescent="0.25">
      <c r="A106" s="60" t="s">
        <v>1036</v>
      </c>
      <c r="B106" s="262">
        <v>14.002581416599609</v>
      </c>
      <c r="C106" s="262">
        <v>12.745718487516481</v>
      </c>
      <c r="D106" s="262">
        <v>11.648180628030561</v>
      </c>
      <c r="E106" s="262">
        <v>11.27108812324226</v>
      </c>
      <c r="F106" s="262">
        <v>14.14733293855908</v>
      </c>
      <c r="G106" s="262">
        <v>12.825302512115799</v>
      </c>
      <c r="H106" s="262">
        <v>10.04609289872236</v>
      </c>
      <c r="I106" s="262">
        <v>5.6551192437663911</v>
      </c>
      <c r="J106" s="262">
        <v>3.2179000652112002</v>
      </c>
      <c r="K106" s="262">
        <v>6.2380312751216858</v>
      </c>
      <c r="L106" s="262">
        <v>8.1796661140467606</v>
      </c>
      <c r="M106" s="262">
        <v>6.8488847791311596</v>
      </c>
      <c r="N106" s="262">
        <v>5.855468421464157</v>
      </c>
      <c r="O106" s="262">
        <v>5.2046064399110916</v>
      </c>
      <c r="P106" s="262">
        <v>7.0087589325512791</v>
      </c>
      <c r="Q106" s="262">
        <v>5.8787108529283429</v>
      </c>
      <c r="R106" s="262">
        <v>3.9570983911242799</v>
      </c>
      <c r="S106" s="262">
        <v>4.5772881041296447</v>
      </c>
      <c r="T106" s="262">
        <v>7.8005047573398958</v>
      </c>
      <c r="U106" s="262">
        <v>7.7989978553105406</v>
      </c>
      <c r="V106" s="262">
        <v>4.6830648665321526</v>
      </c>
      <c r="W106" s="262">
        <v>4.9786165757135148</v>
      </c>
      <c r="X106" s="262">
        <v>6.6372518811494876</v>
      </c>
      <c r="Y106" s="262">
        <v>7.6829331103500458</v>
      </c>
      <c r="DA106" s="72" t="s">
        <v>1086</v>
      </c>
    </row>
    <row r="107" spans="1:105" ht="12" customHeight="1" x14ac:dyDescent="0.25">
      <c r="A107" s="132" t="s">
        <v>1038</v>
      </c>
      <c r="B107" s="316">
        <v>34.918691792171963</v>
      </c>
      <c r="C107" s="316">
        <v>33.708784243824603</v>
      </c>
      <c r="D107" s="316">
        <v>31.54110801856374</v>
      </c>
      <c r="E107" s="316">
        <v>30.060157883425699</v>
      </c>
      <c r="F107" s="316">
        <v>28.22878390375336</v>
      </c>
      <c r="G107" s="316">
        <v>28.011074882167811</v>
      </c>
      <c r="H107" s="316">
        <v>20.934269228819709</v>
      </c>
      <c r="I107" s="316">
        <v>12.47328500863442</v>
      </c>
      <c r="J107" s="316">
        <v>7.1178822311821817</v>
      </c>
      <c r="K107" s="316">
        <v>15.49141185200479</v>
      </c>
      <c r="L107" s="316">
        <v>18.19992321928444</v>
      </c>
      <c r="M107" s="316">
        <v>15.8945438341492</v>
      </c>
      <c r="N107" s="316">
        <v>14.052143452697839</v>
      </c>
      <c r="O107" s="316">
        <v>14.09777117066368</v>
      </c>
      <c r="P107" s="316">
        <v>17.90000685305392</v>
      </c>
      <c r="Q107" s="316">
        <v>14.635734104447151</v>
      </c>
      <c r="R107" s="316">
        <v>9.0517018132403866</v>
      </c>
      <c r="S107" s="316">
        <v>10.56139766805806</v>
      </c>
      <c r="T107" s="316">
        <v>18.89937520791015</v>
      </c>
      <c r="U107" s="316">
        <v>17.675769688143689</v>
      </c>
      <c r="V107" s="316">
        <v>10.776878428800369</v>
      </c>
      <c r="W107" s="316">
        <v>11.6418790800924</v>
      </c>
      <c r="X107" s="316">
        <v>13.76302071222565</v>
      </c>
      <c r="Y107" s="316">
        <v>16.67967121982532</v>
      </c>
      <c r="DA107" s="139" t="s">
        <v>1087</v>
      </c>
    </row>
    <row r="108" spans="1:105" ht="12" hidden="1" customHeight="1" x14ac:dyDescent="0.25">
      <c r="A108" s="98"/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X108" s="98"/>
      <c r="Y108" s="98"/>
      <c r="DA108" s="94"/>
    </row>
    <row r="109" spans="1:105" ht="12" customHeight="1" x14ac:dyDescent="0.25">
      <c r="A109" s="172"/>
      <c r="B109" s="172"/>
      <c r="C109" s="172"/>
      <c r="D109" s="172"/>
      <c r="E109" s="172"/>
      <c r="F109" s="172"/>
      <c r="G109" s="172"/>
      <c r="H109" s="172"/>
      <c r="I109" s="172"/>
      <c r="J109" s="172"/>
      <c r="K109" s="172"/>
      <c r="L109" s="172"/>
      <c r="M109" s="172"/>
      <c r="N109" s="172"/>
      <c r="O109" s="172"/>
      <c r="P109" s="172"/>
      <c r="Q109" s="172"/>
      <c r="R109" s="172"/>
      <c r="S109" s="172"/>
      <c r="T109" s="172"/>
      <c r="U109" s="172"/>
      <c r="V109" s="172"/>
      <c r="W109" s="172"/>
      <c r="X109" s="172"/>
      <c r="Y109" s="172"/>
      <c r="DA109" s="176"/>
    </row>
    <row r="110" spans="1:105" ht="15" customHeight="1" x14ac:dyDescent="0.25">
      <c r="A110" s="34" t="s">
        <v>50</v>
      </c>
      <c r="B110" s="223">
        <v>142.07180934483941</v>
      </c>
      <c r="C110" s="223">
        <v>157.95724956213479</v>
      </c>
      <c r="D110" s="223">
        <v>165.72842196598171</v>
      </c>
      <c r="E110" s="223">
        <v>174.82067929396979</v>
      </c>
      <c r="F110" s="223">
        <v>164.03708002505141</v>
      </c>
      <c r="G110" s="223">
        <v>198.7419591596792</v>
      </c>
      <c r="H110" s="223">
        <v>155.75338997379231</v>
      </c>
      <c r="I110" s="223">
        <v>193.93318404002969</v>
      </c>
      <c r="J110" s="223">
        <v>166.6332282411388</v>
      </c>
      <c r="K110" s="223">
        <v>157.77443393522501</v>
      </c>
      <c r="L110" s="223">
        <v>171.0781503773766</v>
      </c>
      <c r="M110" s="223">
        <v>154.8867870449985</v>
      </c>
      <c r="N110" s="223">
        <v>165.4389987580013</v>
      </c>
      <c r="O110" s="223">
        <v>173.27314416738321</v>
      </c>
      <c r="P110" s="223">
        <v>170.77959300659219</v>
      </c>
      <c r="Q110" s="223">
        <v>174.84236170822589</v>
      </c>
      <c r="R110" s="223">
        <v>186.10872265214491</v>
      </c>
      <c r="S110" s="223">
        <v>182.23225374988061</v>
      </c>
      <c r="T110" s="223">
        <v>183.4814177892425</v>
      </c>
      <c r="U110" s="223">
        <v>199.32406611254419</v>
      </c>
      <c r="V110" s="223">
        <v>182.92490685010031</v>
      </c>
      <c r="W110" s="223">
        <v>167.47635425623389</v>
      </c>
      <c r="X110" s="223">
        <v>158.51246775580401</v>
      </c>
      <c r="Y110" s="223">
        <v>161.9064712814274</v>
      </c>
      <c r="DA110" s="89" t="s">
        <v>1088</v>
      </c>
    </row>
    <row r="111" spans="1:105" ht="12" customHeight="1" x14ac:dyDescent="0.25">
      <c r="A111" s="55" t="s">
        <v>91</v>
      </c>
      <c r="B111" s="259">
        <v>0.79051752381769058</v>
      </c>
      <c r="C111" s="259">
        <v>0.86405527103172808</v>
      </c>
      <c r="D111" s="259">
        <v>0.90251402083692367</v>
      </c>
      <c r="E111" s="259">
        <v>0.97121285532682566</v>
      </c>
      <c r="F111" s="259">
        <v>0.97835015767509581</v>
      </c>
      <c r="G111" s="259">
        <v>1.125316532450789</v>
      </c>
      <c r="H111" s="259">
        <v>0.91422761344399106</v>
      </c>
      <c r="I111" s="259">
        <v>1.109432752724455</v>
      </c>
      <c r="J111" s="259">
        <v>0.93545656754881701</v>
      </c>
      <c r="K111" s="259">
        <v>0.70419414540791081</v>
      </c>
      <c r="L111" s="259">
        <v>0.78258101060705676</v>
      </c>
      <c r="M111" s="259">
        <v>0.73271053362573701</v>
      </c>
      <c r="N111" s="259">
        <v>0.72843916168718936</v>
      </c>
      <c r="O111" s="259">
        <v>0.7505926880074687</v>
      </c>
      <c r="P111" s="259">
        <v>0.81616315179650956</v>
      </c>
      <c r="Q111" s="259">
        <v>0.73580796752170108</v>
      </c>
      <c r="R111" s="259">
        <v>0.76315391587361048</v>
      </c>
      <c r="S111" s="259">
        <v>0.86710259091058994</v>
      </c>
      <c r="T111" s="259">
        <v>0.83161598385458069</v>
      </c>
      <c r="U111" s="259">
        <v>0.97470288331964405</v>
      </c>
      <c r="V111" s="259">
        <v>0.95303561239918289</v>
      </c>
      <c r="W111" s="259">
        <v>0.81202323171169732</v>
      </c>
      <c r="X111" s="259">
        <v>0.83332981717538679</v>
      </c>
      <c r="Y111" s="259">
        <v>0.85502253827857655</v>
      </c>
      <c r="DA111" s="67" t="s">
        <v>1089</v>
      </c>
    </row>
    <row r="112" spans="1:105" ht="12" customHeight="1" x14ac:dyDescent="0.25">
      <c r="A112" s="173" t="s">
        <v>92</v>
      </c>
      <c r="B112" s="224">
        <v>6.3084278835585632</v>
      </c>
      <c r="C112" s="224">
        <v>6.8952682268045162</v>
      </c>
      <c r="D112" s="224">
        <v>7.2021738200748944</v>
      </c>
      <c r="E112" s="224">
        <v>7.7503990396388058</v>
      </c>
      <c r="F112" s="224">
        <v>7.8073555975779296</v>
      </c>
      <c r="G112" s="224">
        <v>8.9801654957103327</v>
      </c>
      <c r="H112" s="224">
        <v>7.2956497418510589</v>
      </c>
      <c r="I112" s="224">
        <v>8.8534109635172928</v>
      </c>
      <c r="J112" s="224">
        <v>7.4650594285167191</v>
      </c>
      <c r="K112" s="224">
        <v>5.6195566176398328</v>
      </c>
      <c r="L112" s="224">
        <v>6.2450935238160961</v>
      </c>
      <c r="M112" s="224">
        <v>5.8471209323471669</v>
      </c>
      <c r="N112" s="224">
        <v>5.8130348545230524</v>
      </c>
      <c r="O112" s="224">
        <v>5.9898227421375818</v>
      </c>
      <c r="P112" s="224">
        <v>6.5130831755141916</v>
      </c>
      <c r="Q112" s="224">
        <v>5.8718388389944662</v>
      </c>
      <c r="R112" s="224">
        <v>6.090062898408644</v>
      </c>
      <c r="S112" s="224">
        <v>6.9195862173799769</v>
      </c>
      <c r="T112" s="224">
        <v>6.636398691866443</v>
      </c>
      <c r="U112" s="224">
        <v>7.7782498958702666</v>
      </c>
      <c r="V112" s="224">
        <v>7.6053423866538354</v>
      </c>
      <c r="W112" s="224">
        <v>6.4800460997861196</v>
      </c>
      <c r="X112" s="224">
        <v>6.6500752943236963</v>
      </c>
      <c r="Y112" s="224">
        <v>6.8231858991547458</v>
      </c>
      <c r="DA112" s="177" t="s">
        <v>1090</v>
      </c>
    </row>
    <row r="113" spans="1:105" ht="12" customHeight="1" x14ac:dyDescent="0.25">
      <c r="A113" s="173" t="s">
        <v>93</v>
      </c>
      <c r="B113" s="224">
        <v>7.7347099206833718</v>
      </c>
      <c r="C113" s="224">
        <v>8.4542298880260525</v>
      </c>
      <c r="D113" s="224">
        <v>8.8305242327974991</v>
      </c>
      <c r="E113" s="224">
        <v>9.5026985245225966</v>
      </c>
      <c r="F113" s="224">
        <v>9.5725324771128921</v>
      </c>
      <c r="G113" s="224">
        <v>11.010504745576579</v>
      </c>
      <c r="H113" s="224">
        <v>8.9451342676354173</v>
      </c>
      <c r="I113" s="224">
        <v>10.855092088771819</v>
      </c>
      <c r="J113" s="224">
        <v>9.1528460475430276</v>
      </c>
      <c r="K113" s="224">
        <v>6.8900907044659583</v>
      </c>
      <c r="L113" s="224">
        <v>7.6570561993977657</v>
      </c>
      <c r="M113" s="224">
        <v>7.1691053805547122</v>
      </c>
      <c r="N113" s="224">
        <v>7.1273127296486862</v>
      </c>
      <c r="O113" s="224">
        <v>7.3440708591586654</v>
      </c>
      <c r="P113" s="224">
        <v>7.9856360382879084</v>
      </c>
      <c r="Q113" s="224">
        <v>7.1994117962405673</v>
      </c>
      <c r="R113" s="224">
        <v>7.4669744645373308</v>
      </c>
      <c r="S113" s="224">
        <v>8.4840459700082693</v>
      </c>
      <c r="T113" s="224">
        <v>8.1368321469396161</v>
      </c>
      <c r="U113" s="224">
        <v>9.5368462231202802</v>
      </c>
      <c r="V113" s="224">
        <v>9.324845792651292</v>
      </c>
      <c r="W113" s="224">
        <v>7.9451295599543323</v>
      </c>
      <c r="X113" s="224">
        <v>8.1536009132091056</v>
      </c>
      <c r="Y113" s="224">
        <v>8.3658503574885437</v>
      </c>
      <c r="DA113" s="177" t="s">
        <v>1091</v>
      </c>
    </row>
    <row r="114" spans="1:105" ht="12" customHeight="1" x14ac:dyDescent="0.25">
      <c r="A114" s="173" t="s">
        <v>94</v>
      </c>
      <c r="B114" s="224">
        <v>14.322591865709351</v>
      </c>
      <c r="C114" s="224">
        <v>15.65494833895214</v>
      </c>
      <c r="D114" s="224">
        <v>16.35174374263287</v>
      </c>
      <c r="E114" s="224">
        <v>17.59642882348594</v>
      </c>
      <c r="F114" s="224">
        <v>17.725742425621871</v>
      </c>
      <c r="G114" s="224">
        <v>20.38847834288482</v>
      </c>
      <c r="H114" s="224">
        <v>16.563970544869981</v>
      </c>
      <c r="I114" s="224">
        <v>20.10069611484964</v>
      </c>
      <c r="J114" s="224">
        <v>16.948596610982861</v>
      </c>
      <c r="K114" s="224">
        <v>12.758585401359801</v>
      </c>
      <c r="L114" s="224">
        <v>14.17879816585085</v>
      </c>
      <c r="M114" s="224">
        <v>13.275245156042519</v>
      </c>
      <c r="N114" s="224">
        <v>13.197856464281459</v>
      </c>
      <c r="O114" s="224">
        <v>13.59923392437781</v>
      </c>
      <c r="P114" s="224">
        <v>14.78723920319853</v>
      </c>
      <c r="Q114" s="224">
        <v>13.33136444522496</v>
      </c>
      <c r="R114" s="224">
        <v>13.826818177273401</v>
      </c>
      <c r="S114" s="224">
        <v>15.710159662666269</v>
      </c>
      <c r="T114" s="224">
        <v>15.0672135239046</v>
      </c>
      <c r="U114" s="224">
        <v>17.659661130215369</v>
      </c>
      <c r="V114" s="224">
        <v>17.267093642604451</v>
      </c>
      <c r="W114" s="224">
        <v>14.7122321553534</v>
      </c>
      <c r="X114" s="224">
        <v>15.098264745971401</v>
      </c>
      <c r="Y114" s="224">
        <v>15.491293339843921</v>
      </c>
      <c r="DA114" s="177" t="s">
        <v>1092</v>
      </c>
    </row>
    <row r="115" spans="1:105" ht="12" customHeight="1" x14ac:dyDescent="0.25">
      <c r="A115" s="56" t="s">
        <v>95</v>
      </c>
      <c r="B115" s="260">
        <v>7.1977968043455078</v>
      </c>
      <c r="C115" s="260">
        <v>8.0438662192019468</v>
      </c>
      <c r="D115" s="260">
        <v>8.4579980969744124</v>
      </c>
      <c r="E115" s="260">
        <v>8.9154932169261016</v>
      </c>
      <c r="F115" s="260">
        <v>8.1101572189680766</v>
      </c>
      <c r="G115" s="260">
        <v>9.8233838382189198</v>
      </c>
      <c r="H115" s="260">
        <v>7.7026014296184666</v>
      </c>
      <c r="I115" s="260">
        <v>9.6231244831862135</v>
      </c>
      <c r="J115" s="260">
        <v>8.2113928327690946</v>
      </c>
      <c r="K115" s="260">
        <v>6.8599316034193718</v>
      </c>
      <c r="L115" s="260">
        <v>7.5722127593734019</v>
      </c>
      <c r="M115" s="260">
        <v>6.7906383084023068</v>
      </c>
      <c r="N115" s="260">
        <v>7.3465552200259818</v>
      </c>
      <c r="O115" s="260">
        <v>7.589778239837746</v>
      </c>
      <c r="P115" s="260">
        <v>7.2843945177691136</v>
      </c>
      <c r="Q115" s="260">
        <v>7.9133555450690043</v>
      </c>
      <c r="R115" s="260">
        <v>8.5312718853093266</v>
      </c>
      <c r="S115" s="260">
        <v>8.5642468377170502</v>
      </c>
      <c r="T115" s="260">
        <v>8.5872349668288592</v>
      </c>
      <c r="U115" s="260">
        <v>9.3752429887238922</v>
      </c>
      <c r="V115" s="260">
        <v>8.3686191084844577</v>
      </c>
      <c r="W115" s="260">
        <v>7.7546731704284699</v>
      </c>
      <c r="X115" s="260">
        <v>7.1917551118740484</v>
      </c>
      <c r="Y115" s="260">
        <v>7.4879458270879429</v>
      </c>
      <c r="DA115" s="68" t="s">
        <v>1093</v>
      </c>
    </row>
    <row r="116" spans="1:105" ht="12" customHeight="1" x14ac:dyDescent="0.25">
      <c r="A116" s="37" t="s">
        <v>159</v>
      </c>
      <c r="B116" s="226">
        <v>4.5467794970444828E-2</v>
      </c>
      <c r="C116" s="226">
        <v>5.7705104273393801E-2</v>
      </c>
      <c r="D116" s="226">
        <v>4.4894883096519213E-2</v>
      </c>
      <c r="E116" s="226">
        <v>3.0031533659475921E-2</v>
      </c>
      <c r="F116" s="226">
        <v>5.89319409372209E-2</v>
      </c>
      <c r="G116" s="226">
        <v>0.1211406899365108</v>
      </c>
      <c r="H116" s="226">
        <v>6.709400554741668E-2</v>
      </c>
      <c r="I116" s="226">
        <v>9.4081825512878775E-2</v>
      </c>
      <c r="J116" s="226">
        <v>7.2840398440122842E-2</v>
      </c>
      <c r="K116" s="226">
        <v>8.9270182661790348E-2</v>
      </c>
      <c r="L116" s="226">
        <v>7.8571841602499512E-2</v>
      </c>
      <c r="M116" s="226">
        <v>3.6267880712761047E-2</v>
      </c>
      <c r="N116" s="226">
        <v>8.8331584095941551E-2</v>
      </c>
      <c r="O116" s="226">
        <v>0.1026830970436218</v>
      </c>
      <c r="P116" s="226">
        <v>9.4402761155850431E-2</v>
      </c>
      <c r="Q116" s="226">
        <v>0.1072945179819466</v>
      </c>
      <c r="R116" s="226">
        <v>8.7033167602001291E-2</v>
      </c>
      <c r="S116" s="226">
        <v>7.6670590758268375E-2</v>
      </c>
      <c r="T116" s="226">
        <v>8.206085989197287E-2</v>
      </c>
      <c r="U116" s="226">
        <v>0.1526270695909113</v>
      </c>
      <c r="V116" s="226">
        <v>0.1255712541555479</v>
      </c>
      <c r="W116" s="226">
        <v>0.117438204128556</v>
      </c>
      <c r="X116" s="226">
        <v>0.12631878228704169</v>
      </c>
      <c r="Y116" s="226">
        <v>0.1274653544525334</v>
      </c>
      <c r="DA116" s="69" t="s">
        <v>1094</v>
      </c>
    </row>
    <row r="117" spans="1:105" ht="12" customHeight="1" x14ac:dyDescent="0.25">
      <c r="A117" s="37" t="s">
        <v>35</v>
      </c>
      <c r="B117" s="226">
        <v>4.9131474946740674</v>
      </c>
      <c r="C117" s="226">
        <v>5.6801415108887738</v>
      </c>
      <c r="D117" s="226">
        <v>6.0565841306750894</v>
      </c>
      <c r="E117" s="226">
        <v>6.3063143622259634</v>
      </c>
      <c r="F117" s="226">
        <v>4.5916905494611466</v>
      </c>
      <c r="G117" s="226">
        <v>6.0830556701587346</v>
      </c>
      <c r="H117" s="226">
        <v>4.5440080554848636</v>
      </c>
      <c r="I117" s="226">
        <v>5.9877732558300512</v>
      </c>
      <c r="J117" s="226">
        <v>5.1584353836728614</v>
      </c>
      <c r="K117" s="226">
        <v>4.9121196363868904</v>
      </c>
      <c r="L117" s="226">
        <v>4.9881023809850253</v>
      </c>
      <c r="M117" s="226">
        <v>4.6422322665441467</v>
      </c>
      <c r="N117" s="226">
        <v>5.090911995826044</v>
      </c>
      <c r="O117" s="226">
        <v>5.6253849688086266</v>
      </c>
      <c r="P117" s="226">
        <v>5.2001200868154234</v>
      </c>
      <c r="Q117" s="226">
        <v>5.5121726703718812</v>
      </c>
      <c r="R117" s="226">
        <v>5.5773158907128</v>
      </c>
      <c r="S117" s="226">
        <v>5.5665530844905904</v>
      </c>
      <c r="T117" s="226">
        <v>5.8497323369397431</v>
      </c>
      <c r="U117" s="226">
        <v>6.0249482908427217</v>
      </c>
      <c r="V117" s="226">
        <v>5.42040240725124</v>
      </c>
      <c r="W117" s="226">
        <v>5.1610477894281166</v>
      </c>
      <c r="X117" s="226">
        <v>4.4014748453083623</v>
      </c>
      <c r="Y117" s="226">
        <v>4.7427904746053082</v>
      </c>
      <c r="DA117" s="69" t="s">
        <v>1095</v>
      </c>
    </row>
    <row r="118" spans="1:105" ht="12" customHeight="1" x14ac:dyDescent="0.25">
      <c r="A118" s="37" t="s">
        <v>96</v>
      </c>
      <c r="B118" s="226">
        <v>0</v>
      </c>
      <c r="C118" s="226">
        <v>0</v>
      </c>
      <c r="D118" s="226">
        <v>0</v>
      </c>
      <c r="E118" s="226">
        <v>0</v>
      </c>
      <c r="F118" s="226">
        <v>0</v>
      </c>
      <c r="G118" s="226">
        <v>0</v>
      </c>
      <c r="H118" s="226">
        <v>0</v>
      </c>
      <c r="I118" s="226">
        <v>0</v>
      </c>
      <c r="J118" s="226">
        <v>0</v>
      </c>
      <c r="K118" s="226">
        <v>0</v>
      </c>
      <c r="L118" s="226">
        <v>0</v>
      </c>
      <c r="M118" s="226">
        <v>0</v>
      </c>
      <c r="N118" s="226">
        <v>0</v>
      </c>
      <c r="O118" s="226">
        <v>0</v>
      </c>
      <c r="P118" s="226">
        <v>0</v>
      </c>
      <c r="Q118" s="226">
        <v>0</v>
      </c>
      <c r="R118" s="226">
        <v>0</v>
      </c>
      <c r="S118" s="226">
        <v>0</v>
      </c>
      <c r="T118" s="226">
        <v>0</v>
      </c>
      <c r="U118" s="226">
        <v>0</v>
      </c>
      <c r="V118" s="226">
        <v>0</v>
      </c>
      <c r="W118" s="226">
        <v>0</v>
      </c>
      <c r="X118" s="226">
        <v>0</v>
      </c>
      <c r="Y118" s="226">
        <v>0</v>
      </c>
      <c r="DA118" s="69" t="s">
        <v>1096</v>
      </c>
    </row>
    <row r="119" spans="1:105" ht="12" customHeight="1" x14ac:dyDescent="0.25">
      <c r="A119" s="37" t="s">
        <v>78</v>
      </c>
      <c r="B119" s="226">
        <v>0</v>
      </c>
      <c r="C119" s="226">
        <v>0</v>
      </c>
      <c r="D119" s="226">
        <v>0</v>
      </c>
      <c r="E119" s="226">
        <v>0</v>
      </c>
      <c r="F119" s="226">
        <v>0</v>
      </c>
      <c r="G119" s="226">
        <v>0</v>
      </c>
      <c r="H119" s="226">
        <v>0</v>
      </c>
      <c r="I119" s="226">
        <v>0</v>
      </c>
      <c r="J119" s="226">
        <v>0</v>
      </c>
      <c r="K119" s="226">
        <v>0</v>
      </c>
      <c r="L119" s="226">
        <v>4.2509929474863782E-2</v>
      </c>
      <c r="M119" s="226">
        <v>4.2700684085862257E-2</v>
      </c>
      <c r="N119" s="226">
        <v>6.4262621791448774E-2</v>
      </c>
      <c r="O119" s="226">
        <v>8.6530307436432419E-2</v>
      </c>
      <c r="P119" s="226">
        <v>0.13465290153364329</v>
      </c>
      <c r="Q119" s="226">
        <v>0.19261411710921211</v>
      </c>
      <c r="R119" s="226">
        <v>0.27065960231608061</v>
      </c>
      <c r="S119" s="226">
        <v>0.273248190962256</v>
      </c>
      <c r="T119" s="226">
        <v>0.25306060467881181</v>
      </c>
      <c r="U119" s="226">
        <v>0.29390583766634443</v>
      </c>
      <c r="V119" s="226">
        <v>0.27954509574275338</v>
      </c>
      <c r="W119" s="226">
        <v>0.1407716010526775</v>
      </c>
      <c r="X119" s="226">
        <v>5.0968189888314731E-2</v>
      </c>
      <c r="Y119" s="226">
        <v>5.6248016258948652E-2</v>
      </c>
      <c r="DA119" s="69" t="s">
        <v>1097</v>
      </c>
    </row>
    <row r="120" spans="1:105" ht="12" customHeight="1" x14ac:dyDescent="0.25">
      <c r="A120" s="37" t="s">
        <v>40</v>
      </c>
      <c r="B120" s="226">
        <v>2.2391815147009959</v>
      </c>
      <c r="C120" s="226">
        <v>2.30601960403978</v>
      </c>
      <c r="D120" s="226">
        <v>2.3565190832028051</v>
      </c>
      <c r="E120" s="226">
        <v>2.5791473210406619</v>
      </c>
      <c r="F120" s="226">
        <v>3.4595347285697091</v>
      </c>
      <c r="G120" s="226">
        <v>3.6191874781236719</v>
      </c>
      <c r="H120" s="226">
        <v>3.0914993685861871</v>
      </c>
      <c r="I120" s="226">
        <v>3.5412694018432829</v>
      </c>
      <c r="J120" s="226">
        <v>2.9801170506561099</v>
      </c>
      <c r="K120" s="226">
        <v>1.8585417843706911</v>
      </c>
      <c r="L120" s="226">
        <v>2.4630286073110121</v>
      </c>
      <c r="M120" s="226">
        <v>2.069437477059537</v>
      </c>
      <c r="N120" s="226">
        <v>2.103049018312547</v>
      </c>
      <c r="O120" s="226">
        <v>1.775179866549065</v>
      </c>
      <c r="P120" s="226">
        <v>1.855218768264197</v>
      </c>
      <c r="Q120" s="226">
        <v>2.101274239605964</v>
      </c>
      <c r="R120" s="226">
        <v>2.5962632246784452</v>
      </c>
      <c r="S120" s="226">
        <v>2.647774971505934</v>
      </c>
      <c r="T120" s="226">
        <v>2.4023811653183311</v>
      </c>
      <c r="U120" s="226">
        <v>2.9037617906239142</v>
      </c>
      <c r="V120" s="226">
        <v>2.5431003513349171</v>
      </c>
      <c r="W120" s="226">
        <v>2.3354155758191202</v>
      </c>
      <c r="X120" s="226">
        <v>2.6129932943903298</v>
      </c>
      <c r="Y120" s="226">
        <v>2.5614419817711531</v>
      </c>
      <c r="DA120" s="69" t="s">
        <v>1098</v>
      </c>
    </row>
    <row r="121" spans="1:105" ht="12" customHeight="1" x14ac:dyDescent="0.25">
      <c r="A121" s="57" t="s">
        <v>1051</v>
      </c>
      <c r="B121" s="261">
        <f t="shared" ref="B121:Y121" si="4">B122+B133</f>
        <v>45.693590437720665</v>
      </c>
      <c r="C121" s="261">
        <f t="shared" si="4"/>
        <v>51.202052217727655</v>
      </c>
      <c r="D121" s="261">
        <f t="shared" si="4"/>
        <v>53.813819134958365</v>
      </c>
      <c r="E121" s="261">
        <f t="shared" si="4"/>
        <v>56.126483607373594</v>
      </c>
      <c r="F121" s="261">
        <f t="shared" si="4"/>
        <v>51.80352689274585</v>
      </c>
      <c r="G121" s="261">
        <f t="shared" si="4"/>
        <v>64.855100173206367</v>
      </c>
      <c r="H121" s="261">
        <f t="shared" si="4"/>
        <v>49.704734273152042</v>
      </c>
      <c r="I121" s="261">
        <f t="shared" si="4"/>
        <v>62.701824070842441</v>
      </c>
      <c r="J121" s="261">
        <f t="shared" si="4"/>
        <v>54.909686067750222</v>
      </c>
      <c r="K121" s="261">
        <f t="shared" si="4"/>
        <v>64.284894871515831</v>
      </c>
      <c r="L121" s="261">
        <f t="shared" si="4"/>
        <v>68.663374230709977</v>
      </c>
      <c r="M121" s="261">
        <f t="shared" si="4"/>
        <v>61.141822426467385</v>
      </c>
      <c r="N121" s="261">
        <f t="shared" si="4"/>
        <v>67.304986812541898</v>
      </c>
      <c r="O121" s="261">
        <f t="shared" si="4"/>
        <v>71.40025867323115</v>
      </c>
      <c r="P121" s="261">
        <f t="shared" si="4"/>
        <v>68.134375727351653</v>
      </c>
      <c r="Q121" s="261">
        <f t="shared" si="4"/>
        <v>72.039698820189727</v>
      </c>
      <c r="R121" s="261">
        <f t="shared" si="4"/>
        <v>77.606401470558367</v>
      </c>
      <c r="S121" s="261">
        <f t="shared" si="4"/>
        <v>69.384652452757663</v>
      </c>
      <c r="T121" s="261">
        <f t="shared" si="4"/>
        <v>71.281248738658221</v>
      </c>
      <c r="U121" s="261">
        <f t="shared" si="4"/>
        <v>74.181722793147088</v>
      </c>
      <c r="V121" s="261">
        <f t="shared" si="4"/>
        <v>66.802282890362576</v>
      </c>
      <c r="W121" s="261">
        <f t="shared" si="4"/>
        <v>63.167654152136343</v>
      </c>
      <c r="X121" s="261">
        <f t="shared" si="4"/>
        <v>57.689557789517487</v>
      </c>
      <c r="Y121" s="261">
        <f t="shared" si="4"/>
        <v>57.782165252422452</v>
      </c>
      <c r="DA121" s="70"/>
    </row>
    <row r="122" spans="1:105" ht="12" customHeight="1" x14ac:dyDescent="0.25">
      <c r="A122" s="60" t="s">
        <v>1052</v>
      </c>
      <c r="B122" s="262">
        <v>45.629684895946049</v>
      </c>
      <c r="C122" s="262">
        <v>51.132201874686771</v>
      </c>
      <c r="D122" s="262">
        <v>53.740859781467712</v>
      </c>
      <c r="E122" s="262">
        <v>56.047970630964933</v>
      </c>
      <c r="F122" s="262">
        <v>51.724436935866002</v>
      </c>
      <c r="G122" s="262">
        <v>64.764129435041198</v>
      </c>
      <c r="H122" s="262">
        <v>49.630827991276973</v>
      </c>
      <c r="I122" s="262">
        <v>62.6121373795431</v>
      </c>
      <c r="J122" s="262">
        <v>54.834063634401588</v>
      </c>
      <c r="K122" s="262">
        <v>64.231796901456264</v>
      </c>
      <c r="L122" s="262">
        <v>68.600268075760923</v>
      </c>
      <c r="M122" s="262">
        <v>61.086742292541629</v>
      </c>
      <c r="N122" s="262">
        <v>67.246697087644975</v>
      </c>
      <c r="O122" s="262">
        <v>71.34458094747967</v>
      </c>
      <c r="P122" s="262">
        <v>68.079326539222492</v>
      </c>
      <c r="Q122" s="262">
        <v>71.978689001111746</v>
      </c>
      <c r="R122" s="262">
        <v>77.537056348193559</v>
      </c>
      <c r="S122" s="262">
        <v>69.313381503222047</v>
      </c>
      <c r="T122" s="262">
        <v>71.21341121600652</v>
      </c>
      <c r="U122" s="262">
        <v>74.104470021559337</v>
      </c>
      <c r="V122" s="262">
        <v>66.733585284343889</v>
      </c>
      <c r="W122" s="262">
        <v>63.104074914615843</v>
      </c>
      <c r="X122" s="262">
        <v>57.626704631566803</v>
      </c>
      <c r="Y122" s="262">
        <v>57.717675940337138</v>
      </c>
      <c r="DA122" s="72" t="s">
        <v>1099</v>
      </c>
    </row>
    <row r="123" spans="1:105" ht="12" customHeight="1" x14ac:dyDescent="0.25">
      <c r="A123" s="64" t="s">
        <v>28</v>
      </c>
      <c r="B123" s="229">
        <v>3.2917317736118973E-2</v>
      </c>
      <c r="C123" s="229">
        <v>3.7287981819835538E-2</v>
      </c>
      <c r="D123" s="229">
        <v>0</v>
      </c>
      <c r="E123" s="229">
        <v>0</v>
      </c>
      <c r="F123" s="229">
        <v>0.1908085185361954</v>
      </c>
      <c r="G123" s="229">
        <v>0.1157266978037577</v>
      </c>
      <c r="H123" s="229">
        <v>7.1470286363432542E-2</v>
      </c>
      <c r="I123" s="229">
        <v>0</v>
      </c>
      <c r="J123" s="229">
        <v>0</v>
      </c>
      <c r="K123" s="229">
        <v>2.7042895648883371E-2</v>
      </c>
      <c r="L123" s="229">
        <v>0</v>
      </c>
      <c r="M123" s="229">
        <v>0</v>
      </c>
      <c r="N123" s="229">
        <v>9.635040605429683E-3</v>
      </c>
      <c r="O123" s="229">
        <v>0.12081139694977019</v>
      </c>
      <c r="P123" s="229">
        <v>0.1112791763364557</v>
      </c>
      <c r="Q123" s="229">
        <v>0.1221387901586599</v>
      </c>
      <c r="R123" s="229">
        <v>0.12719962721164541</v>
      </c>
      <c r="S123" s="229">
        <v>0.14735125820115841</v>
      </c>
      <c r="T123" s="229">
        <v>0.14010583065120721</v>
      </c>
      <c r="U123" s="229">
        <v>0.2573876842021115</v>
      </c>
      <c r="V123" s="229">
        <v>0.1646399347684438</v>
      </c>
      <c r="W123" s="229">
        <v>0.14088427125621239</v>
      </c>
      <c r="X123" s="229">
        <v>0.1485271299974405</v>
      </c>
      <c r="Y123" s="229">
        <v>0.1735814279975301</v>
      </c>
      <c r="DA123" s="73" t="s">
        <v>1100</v>
      </c>
    </row>
    <row r="124" spans="1:105" ht="12" customHeight="1" x14ac:dyDescent="0.25">
      <c r="A124" s="64" t="s">
        <v>30</v>
      </c>
      <c r="B124" s="229">
        <v>0</v>
      </c>
      <c r="C124" s="229">
        <v>0</v>
      </c>
      <c r="D124" s="229">
        <v>0</v>
      </c>
      <c r="E124" s="229">
        <v>0</v>
      </c>
      <c r="F124" s="229">
        <v>0</v>
      </c>
      <c r="G124" s="229">
        <v>0</v>
      </c>
      <c r="H124" s="229">
        <v>0</v>
      </c>
      <c r="I124" s="229">
        <v>0</v>
      </c>
      <c r="J124" s="229">
        <v>0</v>
      </c>
      <c r="K124" s="229">
        <v>0</v>
      </c>
      <c r="L124" s="229">
        <v>0</v>
      </c>
      <c r="M124" s="229">
        <v>0</v>
      </c>
      <c r="N124" s="229">
        <v>0</v>
      </c>
      <c r="O124" s="229">
        <v>0</v>
      </c>
      <c r="P124" s="229">
        <v>0</v>
      </c>
      <c r="Q124" s="229">
        <v>0</v>
      </c>
      <c r="R124" s="229">
        <v>0</v>
      </c>
      <c r="S124" s="229">
        <v>0</v>
      </c>
      <c r="T124" s="229">
        <v>0</v>
      </c>
      <c r="U124" s="229">
        <v>0</v>
      </c>
      <c r="V124" s="229">
        <v>0</v>
      </c>
      <c r="W124" s="229">
        <v>0</v>
      </c>
      <c r="X124" s="229">
        <v>0</v>
      </c>
      <c r="Y124" s="229">
        <v>0</v>
      </c>
      <c r="DA124" s="73" t="s">
        <v>1101</v>
      </c>
    </row>
    <row r="125" spans="1:105" ht="12" customHeight="1" x14ac:dyDescent="0.25">
      <c r="A125" s="64" t="s">
        <v>31</v>
      </c>
      <c r="B125" s="229">
        <v>2.247457060297148</v>
      </c>
      <c r="C125" s="229">
        <v>0</v>
      </c>
      <c r="D125" s="229">
        <v>0.66621826625600666</v>
      </c>
      <c r="E125" s="229">
        <v>0</v>
      </c>
      <c r="F125" s="229">
        <v>0</v>
      </c>
      <c r="G125" s="229">
        <v>0</v>
      </c>
      <c r="H125" s="229">
        <v>0</v>
      </c>
      <c r="I125" s="229">
        <v>0</v>
      </c>
      <c r="J125" s="229">
        <v>0</v>
      </c>
      <c r="K125" s="229">
        <v>1.764106299873355</v>
      </c>
      <c r="L125" s="229">
        <v>1.5481092637999221</v>
      </c>
      <c r="M125" s="229">
        <v>1.8920066594832701</v>
      </c>
      <c r="N125" s="229">
        <v>2.0113268574688412</v>
      </c>
      <c r="O125" s="229">
        <v>2.1146386408536459</v>
      </c>
      <c r="P125" s="229">
        <v>2.343458670841204</v>
      </c>
      <c r="Q125" s="229">
        <v>2.5570236706031819</v>
      </c>
      <c r="R125" s="229">
        <v>2.2217723151154041</v>
      </c>
      <c r="S125" s="229">
        <v>2.6281381550422589</v>
      </c>
      <c r="T125" s="229">
        <v>4.039863979179346</v>
      </c>
      <c r="U125" s="229">
        <v>5.056979717543979</v>
      </c>
      <c r="V125" s="229">
        <v>4.0655646957171871</v>
      </c>
      <c r="W125" s="229">
        <v>3.4976848691388742</v>
      </c>
      <c r="X125" s="229">
        <v>3.904071927372736</v>
      </c>
      <c r="Y125" s="229">
        <v>5.3196622978407682</v>
      </c>
      <c r="DA125" s="73" t="s">
        <v>1102</v>
      </c>
    </row>
    <row r="126" spans="1:105" ht="12" customHeight="1" x14ac:dyDescent="0.25">
      <c r="A126" s="64" t="s">
        <v>159</v>
      </c>
      <c r="B126" s="229">
        <v>0.32153249555987201</v>
      </c>
      <c r="C126" s="229">
        <v>0.41084449417068442</v>
      </c>
      <c r="D126" s="229">
        <v>0.32325884426666079</v>
      </c>
      <c r="E126" s="229">
        <v>0.22274273856996879</v>
      </c>
      <c r="F126" s="229">
        <v>0.41700989367435848</v>
      </c>
      <c r="G126" s="229">
        <v>0.78989172189813373</v>
      </c>
      <c r="H126" s="229">
        <v>0.46159820309907817</v>
      </c>
      <c r="I126" s="229">
        <v>0.64540234952619235</v>
      </c>
      <c r="J126" s="229">
        <v>0.47379244836700057</v>
      </c>
      <c r="K126" s="229">
        <v>0.24854223859336891</v>
      </c>
      <c r="L126" s="229">
        <v>0.2385505284232084</v>
      </c>
      <c r="M126" s="229">
        <v>0.1101788556484974</v>
      </c>
      <c r="N126" s="229">
        <v>0.25502418577063152</v>
      </c>
      <c r="O126" s="229">
        <v>0.27412847613257918</v>
      </c>
      <c r="P126" s="229">
        <v>0.25464260119818399</v>
      </c>
      <c r="Q126" s="229">
        <v>0.30644369188747511</v>
      </c>
      <c r="R126" s="229">
        <v>0.25127367042358673</v>
      </c>
      <c r="S126" s="229">
        <v>0.28817786894103131</v>
      </c>
      <c r="T126" s="229">
        <v>0.28939409536306782</v>
      </c>
      <c r="U126" s="229">
        <v>0.60184122580527288</v>
      </c>
      <c r="V126" s="229">
        <v>0.48262176673345258</v>
      </c>
      <c r="W126" s="229">
        <v>0.43502837907090353</v>
      </c>
      <c r="X126" s="229">
        <v>0.48541678103355551</v>
      </c>
      <c r="Y126" s="229">
        <v>0.52437858596427755</v>
      </c>
      <c r="DA126" s="73" t="s">
        <v>1103</v>
      </c>
    </row>
    <row r="127" spans="1:105" ht="12" customHeight="1" x14ac:dyDescent="0.25">
      <c r="A127" s="64" t="s">
        <v>32</v>
      </c>
      <c r="B127" s="229">
        <v>3.122402276971044</v>
      </c>
      <c r="C127" s="229">
        <v>4.5956409223949377</v>
      </c>
      <c r="D127" s="229">
        <v>3.2652613040602061</v>
      </c>
      <c r="E127" s="229">
        <v>3.2077859813092329</v>
      </c>
      <c r="F127" s="229">
        <v>3.119581948667939</v>
      </c>
      <c r="G127" s="229">
        <v>4.3611285802833484</v>
      </c>
      <c r="H127" s="229">
        <v>2.7975960180398989</v>
      </c>
      <c r="I127" s="229">
        <v>3.0945071111317022</v>
      </c>
      <c r="J127" s="229">
        <v>2.085402945278795</v>
      </c>
      <c r="K127" s="229">
        <v>0.55170413659752415</v>
      </c>
      <c r="L127" s="229">
        <v>0.62734659765795109</v>
      </c>
      <c r="M127" s="229">
        <v>0.66319112928208346</v>
      </c>
      <c r="N127" s="229">
        <v>0.59176026320044739</v>
      </c>
      <c r="O127" s="229">
        <v>0.45006009472463299</v>
      </c>
      <c r="P127" s="229">
        <v>0.27570152778376</v>
      </c>
      <c r="Q127" s="229">
        <v>0.34207694720348519</v>
      </c>
      <c r="R127" s="229">
        <v>0.34254913374565132</v>
      </c>
      <c r="S127" s="229">
        <v>0.41035086788072078</v>
      </c>
      <c r="T127" s="229">
        <v>0.41214825008534089</v>
      </c>
      <c r="U127" s="229">
        <v>0.40219820601071032</v>
      </c>
      <c r="V127" s="229">
        <v>0.32559793449031682</v>
      </c>
      <c r="W127" s="229">
        <v>0.26642522477669328</v>
      </c>
      <c r="X127" s="229">
        <v>0.32855856461583183</v>
      </c>
      <c r="Y127" s="229">
        <v>0.2677071825779232</v>
      </c>
      <c r="DA127" s="73" t="s">
        <v>1104</v>
      </c>
    </row>
    <row r="128" spans="1:105" ht="12" customHeight="1" x14ac:dyDescent="0.25">
      <c r="A128" s="64" t="s">
        <v>33</v>
      </c>
      <c r="B128" s="229">
        <v>7.6149194503186621E-2</v>
      </c>
      <c r="C128" s="229">
        <v>4.2564132870700017E-2</v>
      </c>
      <c r="D128" s="229">
        <v>0.14436988442356369</v>
      </c>
      <c r="E128" s="229">
        <v>4.6054243321330353E-2</v>
      </c>
      <c r="F128" s="229">
        <v>4.911296787121771E-2</v>
      </c>
      <c r="G128" s="229">
        <v>5.6378894823788668E-2</v>
      </c>
      <c r="H128" s="229">
        <v>4.3244469739193901E-2</v>
      </c>
      <c r="I128" s="229">
        <v>0</v>
      </c>
      <c r="J128" s="229">
        <v>0</v>
      </c>
      <c r="K128" s="229">
        <v>33.195654745896867</v>
      </c>
      <c r="L128" s="229">
        <v>36.080974030957371</v>
      </c>
      <c r="M128" s="229">
        <v>30.168414551190939</v>
      </c>
      <c r="N128" s="229">
        <v>34.076903595608748</v>
      </c>
      <c r="O128" s="229">
        <v>39.054438707607922</v>
      </c>
      <c r="P128" s="229">
        <v>39.076332525804773</v>
      </c>
      <c r="Q128" s="229">
        <v>41.095570423773893</v>
      </c>
      <c r="R128" s="229">
        <v>46.342842680284697</v>
      </c>
      <c r="S128" s="229">
        <v>35.351865250671878</v>
      </c>
      <c r="T128" s="229">
        <v>35.369016643563462</v>
      </c>
      <c r="U128" s="229">
        <v>31.286208422832111</v>
      </c>
      <c r="V128" s="229">
        <v>30.377576871606198</v>
      </c>
      <c r="W128" s="229">
        <v>30.29066324834217</v>
      </c>
      <c r="X128" s="229">
        <v>27.528939705167449</v>
      </c>
      <c r="Y128" s="229">
        <v>24.822426180391751</v>
      </c>
      <c r="DA128" s="73" t="s">
        <v>1105</v>
      </c>
    </row>
    <row r="129" spans="1:105" ht="12" customHeight="1" x14ac:dyDescent="0.25">
      <c r="A129" s="64" t="s">
        <v>35</v>
      </c>
      <c r="B129" s="229">
        <v>34.744077121909093</v>
      </c>
      <c r="C129" s="229">
        <v>40.44104755105672</v>
      </c>
      <c r="D129" s="229">
        <v>43.609521870825951</v>
      </c>
      <c r="E129" s="229">
        <v>46.773692854081467</v>
      </c>
      <c r="F129" s="229">
        <v>32.491385102284838</v>
      </c>
      <c r="G129" s="229">
        <v>39.664255835278333</v>
      </c>
      <c r="H129" s="229">
        <v>31.262196021330109</v>
      </c>
      <c r="I129" s="229">
        <v>41.076189866381817</v>
      </c>
      <c r="J129" s="229">
        <v>33.55319002246263</v>
      </c>
      <c r="K129" s="229">
        <v>13.67611417679559</v>
      </c>
      <c r="L129" s="229">
        <v>15.14428622957449</v>
      </c>
      <c r="M129" s="229">
        <v>14.10272198789932</v>
      </c>
      <c r="N129" s="229">
        <v>14.69809128697748</v>
      </c>
      <c r="O129" s="229">
        <v>15.01783890004331</v>
      </c>
      <c r="P129" s="229">
        <v>14.02683660135235</v>
      </c>
      <c r="Q129" s="229">
        <v>15.74330706918524</v>
      </c>
      <c r="R129" s="229">
        <v>16.102282308968562</v>
      </c>
      <c r="S129" s="229">
        <v>20.922721337746129</v>
      </c>
      <c r="T129" s="229">
        <v>20.62954251263405</v>
      </c>
      <c r="U129" s="229">
        <v>23.757661563529691</v>
      </c>
      <c r="V129" s="229">
        <v>20.832826778598179</v>
      </c>
      <c r="W129" s="229">
        <v>19.118158956898121</v>
      </c>
      <c r="X129" s="229">
        <v>16.91395145303683</v>
      </c>
      <c r="Y129" s="229">
        <v>19.5113234751527</v>
      </c>
      <c r="DA129" s="73" t="s">
        <v>1106</v>
      </c>
    </row>
    <row r="130" spans="1:105" ht="12" customHeight="1" x14ac:dyDescent="0.25">
      <c r="A130" s="64" t="s">
        <v>36</v>
      </c>
      <c r="B130" s="229">
        <v>0</v>
      </c>
      <c r="C130" s="229">
        <v>0</v>
      </c>
      <c r="D130" s="229">
        <v>0</v>
      </c>
      <c r="E130" s="229">
        <v>0</v>
      </c>
      <c r="F130" s="229">
        <v>0</v>
      </c>
      <c r="G130" s="229">
        <v>0</v>
      </c>
      <c r="H130" s="229">
        <v>0</v>
      </c>
      <c r="I130" s="229">
        <v>0</v>
      </c>
      <c r="J130" s="229">
        <v>0</v>
      </c>
      <c r="K130" s="229">
        <v>0</v>
      </c>
      <c r="L130" s="229">
        <v>0</v>
      </c>
      <c r="M130" s="229">
        <v>0</v>
      </c>
      <c r="N130" s="229">
        <v>0</v>
      </c>
      <c r="O130" s="229">
        <v>0</v>
      </c>
      <c r="P130" s="229">
        <v>0</v>
      </c>
      <c r="Q130" s="229">
        <v>0</v>
      </c>
      <c r="R130" s="229">
        <v>0</v>
      </c>
      <c r="S130" s="229">
        <v>0</v>
      </c>
      <c r="T130" s="229">
        <v>0</v>
      </c>
      <c r="U130" s="229">
        <v>0</v>
      </c>
      <c r="V130" s="229">
        <v>0</v>
      </c>
      <c r="W130" s="229">
        <v>0</v>
      </c>
      <c r="X130" s="229">
        <v>0</v>
      </c>
      <c r="Y130" s="229">
        <v>0</v>
      </c>
      <c r="DA130" s="73" t="s">
        <v>1107</v>
      </c>
    </row>
    <row r="131" spans="1:105" ht="12" customHeight="1" x14ac:dyDescent="0.25">
      <c r="A131" s="64" t="s">
        <v>38</v>
      </c>
      <c r="B131" s="229">
        <v>0</v>
      </c>
      <c r="C131" s="229">
        <v>0</v>
      </c>
      <c r="D131" s="229">
        <v>0</v>
      </c>
      <c r="E131" s="229">
        <v>0</v>
      </c>
      <c r="F131" s="229">
        <v>0</v>
      </c>
      <c r="G131" s="229">
        <v>0</v>
      </c>
      <c r="H131" s="229">
        <v>0</v>
      </c>
      <c r="I131" s="229">
        <v>0</v>
      </c>
      <c r="J131" s="229">
        <v>0</v>
      </c>
      <c r="K131" s="229">
        <v>0.14124764914963289</v>
      </c>
      <c r="L131" s="229">
        <v>0.68886747811707283</v>
      </c>
      <c r="M131" s="229">
        <v>0.88630968854712022</v>
      </c>
      <c r="N131" s="229">
        <v>0.92495850453102268</v>
      </c>
      <c r="O131" s="229">
        <v>0.92095582875259496</v>
      </c>
      <c r="P131" s="229">
        <v>0.65157735028779851</v>
      </c>
      <c r="Q131" s="229">
        <v>0.37546603080150032</v>
      </c>
      <c r="R131" s="229">
        <v>0.19785540920579911</v>
      </c>
      <c r="S131" s="229">
        <v>0.19100245366394089</v>
      </c>
      <c r="T131" s="229">
        <v>0.20875870570703081</v>
      </c>
      <c r="U131" s="229">
        <v>0.16338767068712071</v>
      </c>
      <c r="V131" s="229">
        <v>0.1337760470574853</v>
      </c>
      <c r="W131" s="229">
        <v>0.1088854349192947</v>
      </c>
      <c r="X131" s="229">
        <v>7.6049541903931595E-2</v>
      </c>
      <c r="Y131" s="229">
        <v>0.243802095255335</v>
      </c>
      <c r="DA131" s="73" t="s">
        <v>1108</v>
      </c>
    </row>
    <row r="132" spans="1:105" ht="12" customHeight="1" x14ac:dyDescent="0.25">
      <c r="A132" s="64" t="s">
        <v>39</v>
      </c>
      <c r="B132" s="229">
        <v>5.0851494289695927</v>
      </c>
      <c r="C132" s="229">
        <v>5.6048167923738959</v>
      </c>
      <c r="D132" s="229">
        <v>5.7322296116353106</v>
      </c>
      <c r="E132" s="229">
        <v>5.7976948136829227</v>
      </c>
      <c r="F132" s="229">
        <v>15.45653850483143</v>
      </c>
      <c r="G132" s="229">
        <v>19.776747704953841</v>
      </c>
      <c r="H132" s="229">
        <v>14.99472299270526</v>
      </c>
      <c r="I132" s="229">
        <v>17.796038052503381</v>
      </c>
      <c r="J132" s="229">
        <v>18.72167821829316</v>
      </c>
      <c r="K132" s="229">
        <v>14.627384758901041</v>
      </c>
      <c r="L132" s="229">
        <v>14.2721339472309</v>
      </c>
      <c r="M132" s="229">
        <v>13.26391942049041</v>
      </c>
      <c r="N132" s="229">
        <v>14.678997353482391</v>
      </c>
      <c r="O132" s="229">
        <v>13.3917089024152</v>
      </c>
      <c r="P132" s="229">
        <v>11.33949808561797</v>
      </c>
      <c r="Q132" s="229">
        <v>11.43666237749833</v>
      </c>
      <c r="R132" s="229">
        <v>11.95128120323821</v>
      </c>
      <c r="S132" s="229">
        <v>9.3737743110749374</v>
      </c>
      <c r="T132" s="229">
        <v>10.124581198823011</v>
      </c>
      <c r="U132" s="229">
        <v>12.57880553094833</v>
      </c>
      <c r="V132" s="229">
        <v>10.350981255372631</v>
      </c>
      <c r="W132" s="229">
        <v>9.2463445302135785</v>
      </c>
      <c r="X132" s="229">
        <v>8.2411895284390244</v>
      </c>
      <c r="Y132" s="229">
        <v>6.8547946951568566</v>
      </c>
      <c r="DA132" s="73" t="s">
        <v>1109</v>
      </c>
    </row>
    <row r="133" spans="1:105" ht="12" customHeight="1" x14ac:dyDescent="0.25">
      <c r="A133" s="60" t="s">
        <v>1064</v>
      </c>
      <c r="B133" s="262">
        <v>6.390554177461423E-2</v>
      </c>
      <c r="C133" s="262">
        <v>6.985034304088128E-2</v>
      </c>
      <c r="D133" s="262">
        <v>7.2959353490651094E-2</v>
      </c>
      <c r="E133" s="262">
        <v>7.8512976408660229E-2</v>
      </c>
      <c r="F133" s="262">
        <v>7.9089956879849169E-2</v>
      </c>
      <c r="G133" s="262">
        <v>9.0970738165170345E-2</v>
      </c>
      <c r="H133" s="262">
        <v>7.39062818750678E-2</v>
      </c>
      <c r="I133" s="262">
        <v>8.9686691299342564E-2</v>
      </c>
      <c r="J133" s="262">
        <v>7.5622433348631057E-2</v>
      </c>
      <c r="K133" s="262">
        <v>5.3097970059563737E-2</v>
      </c>
      <c r="L133" s="262">
        <v>6.3106154949048157E-2</v>
      </c>
      <c r="M133" s="262">
        <v>5.5080133925757252E-2</v>
      </c>
      <c r="N133" s="262">
        <v>5.8289724896916237E-2</v>
      </c>
      <c r="O133" s="262">
        <v>5.5677725751484802E-2</v>
      </c>
      <c r="P133" s="262">
        <v>5.5049188129166982E-2</v>
      </c>
      <c r="Q133" s="262">
        <v>6.1009819077978228E-2</v>
      </c>
      <c r="R133" s="262">
        <v>6.9345122364812453E-2</v>
      </c>
      <c r="S133" s="262">
        <v>7.1270949535614039E-2</v>
      </c>
      <c r="T133" s="262">
        <v>6.7837522651702786E-2</v>
      </c>
      <c r="U133" s="262">
        <v>7.7252771587751692E-2</v>
      </c>
      <c r="V133" s="262">
        <v>6.8697606018687796E-2</v>
      </c>
      <c r="W133" s="262">
        <v>6.3579237520501458E-2</v>
      </c>
      <c r="X133" s="262">
        <v>6.2853157950687077E-2</v>
      </c>
      <c r="Y133" s="262">
        <v>6.4489312085313541E-2</v>
      </c>
      <c r="DA133" s="72" t="s">
        <v>1110</v>
      </c>
    </row>
    <row r="134" spans="1:105" ht="12" customHeight="1" x14ac:dyDescent="0.25">
      <c r="A134" s="57" t="s">
        <v>1010</v>
      </c>
      <c r="B134" s="261">
        <v>26.55106288047897</v>
      </c>
      <c r="C134" s="261">
        <v>29.749536239096589</v>
      </c>
      <c r="D134" s="261">
        <v>31.268140291914801</v>
      </c>
      <c r="E134" s="261">
        <v>32.679003524607033</v>
      </c>
      <c r="F134" s="261">
        <v>28.801755918964702</v>
      </c>
      <c r="G134" s="261">
        <v>35.819091930115867</v>
      </c>
      <c r="H134" s="261">
        <v>27.56008521869536</v>
      </c>
      <c r="I134" s="261">
        <v>34.870875195703533</v>
      </c>
      <c r="J134" s="261">
        <v>29.944646794966811</v>
      </c>
      <c r="K134" s="261">
        <v>27.277840596034679</v>
      </c>
      <c r="L134" s="261">
        <v>29.33611846819668</v>
      </c>
      <c r="M134" s="261">
        <v>26.58932439534793</v>
      </c>
      <c r="N134" s="261">
        <v>28.842845402983439</v>
      </c>
      <c r="O134" s="261">
        <v>30.209317648144012</v>
      </c>
      <c r="P134" s="261">
        <v>28.805331394644359</v>
      </c>
      <c r="Q134" s="261">
        <v>30.973826244963611</v>
      </c>
      <c r="R134" s="261">
        <v>32.744079162802407</v>
      </c>
      <c r="S134" s="261">
        <v>32.316160791445007</v>
      </c>
      <c r="T134" s="261">
        <v>33.278071166519887</v>
      </c>
      <c r="U134" s="261">
        <v>35.829363936664301</v>
      </c>
      <c r="V134" s="261">
        <v>31.881230930615029</v>
      </c>
      <c r="W134" s="261">
        <v>29.811754779713851</v>
      </c>
      <c r="X134" s="261">
        <v>27.43743625122698</v>
      </c>
      <c r="Y134" s="261">
        <v>28.65517593146626</v>
      </c>
      <c r="DA134" s="70" t="s">
        <v>1111</v>
      </c>
    </row>
    <row r="135" spans="1:105" ht="12" customHeight="1" x14ac:dyDescent="0.25">
      <c r="A135" s="60" t="s">
        <v>1012</v>
      </c>
      <c r="B135" s="262">
        <v>25.551276993619339</v>
      </c>
      <c r="C135" s="262">
        <v>28.713106356181321</v>
      </c>
      <c r="D135" s="262">
        <v>30.19764144329422</v>
      </c>
      <c r="E135" s="262">
        <v>31.479531253855811</v>
      </c>
      <c r="F135" s="262">
        <v>26.97830496925291</v>
      </c>
      <c r="G135" s="262">
        <v>34.031675210031537</v>
      </c>
      <c r="H135" s="262">
        <v>25.963727841347652</v>
      </c>
      <c r="I135" s="262">
        <v>33.077847648335187</v>
      </c>
      <c r="J135" s="262">
        <v>28.419174162686261</v>
      </c>
      <c r="K135" s="262">
        <v>26.436918304523761</v>
      </c>
      <c r="L135" s="262">
        <v>28.13775101248228</v>
      </c>
      <c r="M135" s="262">
        <v>25.628449384079278</v>
      </c>
      <c r="N135" s="262">
        <v>27.879180835529311</v>
      </c>
      <c r="O135" s="262">
        <v>29.43341113192605</v>
      </c>
      <c r="P135" s="262">
        <v>27.982198363467411</v>
      </c>
      <c r="Q135" s="262">
        <v>30.028849037617299</v>
      </c>
      <c r="R135" s="262">
        <v>31.504152546030141</v>
      </c>
      <c r="S135" s="262">
        <v>31.04956898115541</v>
      </c>
      <c r="T135" s="262">
        <v>32.208433456750562</v>
      </c>
      <c r="U135" s="262">
        <v>34.515342421551438</v>
      </c>
      <c r="V135" s="262">
        <v>30.720604395272591</v>
      </c>
      <c r="W135" s="262">
        <v>28.751433406854218</v>
      </c>
      <c r="X135" s="262">
        <v>26.22826888630518</v>
      </c>
      <c r="Y135" s="262">
        <v>27.530597899841059</v>
      </c>
      <c r="DA135" s="72" t="s">
        <v>1112</v>
      </c>
    </row>
    <row r="136" spans="1:105" ht="12" customHeight="1" x14ac:dyDescent="0.25">
      <c r="A136" s="59" t="s">
        <v>28</v>
      </c>
      <c r="B136" s="230">
        <v>2.0783618543610171E-2</v>
      </c>
      <c r="C136" s="230">
        <v>2.3538705120777749E-2</v>
      </c>
      <c r="D136" s="230">
        <v>0</v>
      </c>
      <c r="E136" s="230">
        <v>0</v>
      </c>
      <c r="F136" s="230">
        <v>0.14212763730126551</v>
      </c>
      <c r="G136" s="230">
        <v>8.7653805707981355E-2</v>
      </c>
      <c r="H136" s="230">
        <v>5.3642139895794569E-2</v>
      </c>
      <c r="I136" s="230">
        <v>0</v>
      </c>
      <c r="J136" s="230">
        <v>0</v>
      </c>
      <c r="K136" s="230">
        <v>4.3948387558014453E-2</v>
      </c>
      <c r="L136" s="230">
        <v>0</v>
      </c>
      <c r="M136" s="230">
        <v>0</v>
      </c>
      <c r="N136" s="230">
        <v>1.529201424907653E-2</v>
      </c>
      <c r="O136" s="230">
        <v>0.1977970220862903</v>
      </c>
      <c r="P136" s="230">
        <v>0.18303849573358241</v>
      </c>
      <c r="Q136" s="230">
        <v>0.19231761218492699</v>
      </c>
      <c r="R136" s="230">
        <v>0.21041219459513669</v>
      </c>
      <c r="S136" s="230">
        <v>0.1875329717015134</v>
      </c>
      <c r="T136" s="230">
        <v>0.17688760351832719</v>
      </c>
      <c r="U136" s="230">
        <v>0.2953785028692465</v>
      </c>
      <c r="V136" s="230">
        <v>0.19550033672974221</v>
      </c>
      <c r="W136" s="230">
        <v>0.17267428459296111</v>
      </c>
      <c r="X136" s="230">
        <v>0.1788574586412405</v>
      </c>
      <c r="Y136" s="230">
        <v>0.18524885777717581</v>
      </c>
      <c r="DA136" s="71" t="s">
        <v>1113</v>
      </c>
    </row>
    <row r="137" spans="1:105" ht="12" customHeight="1" x14ac:dyDescent="0.25">
      <c r="A137" s="59" t="s">
        <v>31</v>
      </c>
      <c r="B137" s="295">
        <v>1.419018724697179</v>
      </c>
      <c r="C137" s="295">
        <v>0</v>
      </c>
      <c r="D137" s="295">
        <v>0.42031821253288959</v>
      </c>
      <c r="E137" s="295">
        <v>0</v>
      </c>
      <c r="F137" s="295">
        <v>0</v>
      </c>
      <c r="G137" s="295">
        <v>0</v>
      </c>
      <c r="H137" s="295">
        <v>0</v>
      </c>
      <c r="I137" s="295">
        <v>0</v>
      </c>
      <c r="J137" s="295">
        <v>0</v>
      </c>
      <c r="K137" s="295">
        <v>2.8669129359144772</v>
      </c>
      <c r="L137" s="295">
        <v>2.480896858767017</v>
      </c>
      <c r="M137" s="295">
        <v>2.8917528439071929</v>
      </c>
      <c r="N137" s="295">
        <v>3.1922272280441728</v>
      </c>
      <c r="O137" s="295">
        <v>3.462166952041418</v>
      </c>
      <c r="P137" s="295">
        <v>3.8546578438689449</v>
      </c>
      <c r="Q137" s="295">
        <v>4.0262449463592862</v>
      </c>
      <c r="R137" s="295">
        <v>3.6752308081556251</v>
      </c>
      <c r="S137" s="295">
        <v>3.3448140468836041</v>
      </c>
      <c r="T137" s="295">
        <v>5.1004433897975758</v>
      </c>
      <c r="U137" s="295">
        <v>5.8033977136037027</v>
      </c>
      <c r="V137" s="295">
        <v>4.8276213673622239</v>
      </c>
      <c r="W137" s="295">
        <v>4.2869244886238329</v>
      </c>
      <c r="X137" s="295">
        <v>4.7013120316438473</v>
      </c>
      <c r="Y137" s="295">
        <v>5.6772281217166309</v>
      </c>
      <c r="DA137" s="122" t="s">
        <v>1114</v>
      </c>
    </row>
    <row r="138" spans="1:105" ht="12" customHeight="1" x14ac:dyDescent="0.25">
      <c r="A138" s="59" t="s">
        <v>159</v>
      </c>
      <c r="B138" s="295">
        <v>0.20301194619386709</v>
      </c>
      <c r="C138" s="295">
        <v>0.25935293160957362</v>
      </c>
      <c r="D138" s="295">
        <v>0.20394454263642101</v>
      </c>
      <c r="E138" s="295">
        <v>0.13966628264623029</v>
      </c>
      <c r="F138" s="295">
        <v>0.31061836952497268</v>
      </c>
      <c r="G138" s="295">
        <v>0.59828040405170635</v>
      </c>
      <c r="H138" s="295">
        <v>0.34645328354185889</v>
      </c>
      <c r="I138" s="295">
        <v>0.47635829333822399</v>
      </c>
      <c r="J138" s="295">
        <v>0.37285795308058411</v>
      </c>
      <c r="K138" s="295">
        <v>0.40391497893047912</v>
      </c>
      <c r="L138" s="295">
        <v>0.38228519811947631</v>
      </c>
      <c r="M138" s="295">
        <v>0.1683979374824183</v>
      </c>
      <c r="N138" s="295">
        <v>0.40475527217456098</v>
      </c>
      <c r="O138" s="295">
        <v>0.4488135856141181</v>
      </c>
      <c r="P138" s="295">
        <v>0.41885103940810398</v>
      </c>
      <c r="Q138" s="295">
        <v>0.48252090115168178</v>
      </c>
      <c r="R138" s="295">
        <v>0.41565408324531239</v>
      </c>
      <c r="S138" s="295">
        <v>0.36676206773439002</v>
      </c>
      <c r="T138" s="295">
        <v>0.36536829169205082</v>
      </c>
      <c r="U138" s="295">
        <v>0.69067391780781695</v>
      </c>
      <c r="V138" s="295">
        <v>0.57308524837667474</v>
      </c>
      <c r="W138" s="295">
        <v>0.53319091949656783</v>
      </c>
      <c r="X138" s="295">
        <v>0.58454244580750558</v>
      </c>
      <c r="Y138" s="295">
        <v>0.55962515813659042</v>
      </c>
      <c r="DA138" s="122" t="s">
        <v>1115</v>
      </c>
    </row>
    <row r="139" spans="1:105" ht="12" customHeight="1" x14ac:dyDescent="0.25">
      <c r="A139" s="59" t="s">
        <v>32</v>
      </c>
      <c r="B139" s="295">
        <v>1.9714491437149899</v>
      </c>
      <c r="C139" s="295">
        <v>2.9010804885044479</v>
      </c>
      <c r="D139" s="295">
        <v>2.060058788973536</v>
      </c>
      <c r="E139" s="295">
        <v>2.0113766509762878</v>
      </c>
      <c r="F139" s="295">
        <v>2.3236845772572008</v>
      </c>
      <c r="G139" s="295">
        <v>3.3032094106055858</v>
      </c>
      <c r="H139" s="295">
        <v>2.0997402502139151</v>
      </c>
      <c r="I139" s="295">
        <v>2.283992500591093</v>
      </c>
      <c r="J139" s="295">
        <v>1.641138596034722</v>
      </c>
      <c r="K139" s="295">
        <v>0.89659434135149307</v>
      </c>
      <c r="L139" s="295">
        <v>1.0053438990911781</v>
      </c>
      <c r="M139" s="295">
        <v>1.013624780094198</v>
      </c>
      <c r="N139" s="295">
        <v>0.9391975340300045</v>
      </c>
      <c r="O139" s="295">
        <v>0.7368555346927933</v>
      </c>
      <c r="P139" s="295">
        <v>0.45348999317186373</v>
      </c>
      <c r="Q139" s="295">
        <v>0.53862840449152094</v>
      </c>
      <c r="R139" s="295">
        <v>0.56664092944359445</v>
      </c>
      <c r="S139" s="295">
        <v>0.52225083540794426</v>
      </c>
      <c r="T139" s="295">
        <v>0.52034890991340776</v>
      </c>
      <c r="U139" s="295">
        <v>0.46156328076231162</v>
      </c>
      <c r="V139" s="295">
        <v>0.38662858996446853</v>
      </c>
      <c r="W139" s="295">
        <v>0.32654308870413212</v>
      </c>
      <c r="X139" s="295">
        <v>0.3956526318324074</v>
      </c>
      <c r="Y139" s="295">
        <v>0.28570135851176282</v>
      </c>
      <c r="DA139" s="122" t="s">
        <v>1116</v>
      </c>
    </row>
    <row r="140" spans="1:105" ht="12" customHeight="1" x14ac:dyDescent="0.25">
      <c r="A140" s="59" t="s">
        <v>35</v>
      </c>
      <c r="B140" s="295">
        <v>21.937013560469701</v>
      </c>
      <c r="C140" s="295">
        <v>25.529134230946529</v>
      </c>
      <c r="D140" s="295">
        <v>27.51331989915138</v>
      </c>
      <c r="E140" s="295">
        <v>29.328488320233291</v>
      </c>
      <c r="F140" s="295">
        <v>24.201874385169479</v>
      </c>
      <c r="G140" s="295">
        <v>30.042531589666272</v>
      </c>
      <c r="H140" s="295">
        <v>23.463892167696081</v>
      </c>
      <c r="I140" s="295">
        <v>30.317496854405871</v>
      </c>
      <c r="J140" s="295">
        <v>26.405177613570949</v>
      </c>
      <c r="K140" s="295">
        <v>22.225547660769301</v>
      </c>
      <c r="L140" s="295">
        <v>24.269225056504599</v>
      </c>
      <c r="M140" s="295">
        <v>21.554673822595468</v>
      </c>
      <c r="N140" s="295">
        <v>23.327708787031501</v>
      </c>
      <c r="O140" s="295">
        <v>24.587778037491429</v>
      </c>
      <c r="P140" s="295">
        <v>23.072160991284921</v>
      </c>
      <c r="Q140" s="295">
        <v>24.789137173429879</v>
      </c>
      <c r="R140" s="295">
        <v>26.636214530590468</v>
      </c>
      <c r="S140" s="295">
        <v>26.628209059427959</v>
      </c>
      <c r="T140" s="295">
        <v>26.0453852618292</v>
      </c>
      <c r="U140" s="295">
        <v>27.264329006508358</v>
      </c>
      <c r="V140" s="295">
        <v>24.737768852839491</v>
      </c>
      <c r="W140" s="295">
        <v>23.432100625436721</v>
      </c>
      <c r="X140" s="295">
        <v>20.36790431838018</v>
      </c>
      <c r="Y140" s="295">
        <v>20.8227944036989</v>
      </c>
      <c r="DA140" s="122" t="s">
        <v>1117</v>
      </c>
    </row>
    <row r="141" spans="1:105" ht="12" customHeight="1" x14ac:dyDescent="0.25">
      <c r="A141" s="60" t="s">
        <v>1019</v>
      </c>
      <c r="B141" s="262">
        <v>0.99978588685963021</v>
      </c>
      <c r="C141" s="262">
        <v>1.0364298829152621</v>
      </c>
      <c r="D141" s="262">
        <v>1.07049884862058</v>
      </c>
      <c r="E141" s="262">
        <v>1.1994722707512191</v>
      </c>
      <c r="F141" s="262">
        <v>1.823450949711783</v>
      </c>
      <c r="G141" s="262">
        <v>1.7874167200843289</v>
      </c>
      <c r="H141" s="262">
        <v>1.5963573773477091</v>
      </c>
      <c r="I141" s="262">
        <v>1.7930275473683479</v>
      </c>
      <c r="J141" s="262">
        <v>1.525472632280553</v>
      </c>
      <c r="K141" s="262">
        <v>0.8409222915109098</v>
      </c>
      <c r="L141" s="262">
        <v>1.1983674557144071</v>
      </c>
      <c r="M141" s="262">
        <v>0.96087501126865515</v>
      </c>
      <c r="N141" s="262">
        <v>0.96366456745413231</v>
      </c>
      <c r="O141" s="262">
        <v>0.77590651621796514</v>
      </c>
      <c r="P141" s="262">
        <v>0.82313303117694236</v>
      </c>
      <c r="Q141" s="262">
        <v>0.94497720734631208</v>
      </c>
      <c r="R141" s="262">
        <v>1.2399266167722749</v>
      </c>
      <c r="S141" s="262">
        <v>1.2665918102896001</v>
      </c>
      <c r="T141" s="262">
        <v>1.069637709769329</v>
      </c>
      <c r="U141" s="262">
        <v>1.3140215151128649</v>
      </c>
      <c r="V141" s="262">
        <v>1.1606265353424361</v>
      </c>
      <c r="W141" s="262">
        <v>1.0603213728596319</v>
      </c>
      <c r="X141" s="262">
        <v>1.2091673649218051</v>
      </c>
      <c r="Y141" s="262">
        <v>1.124578031625199</v>
      </c>
      <c r="DA141" s="72" t="s">
        <v>1118</v>
      </c>
    </row>
    <row r="142" spans="1:105" ht="12" customHeight="1" x14ac:dyDescent="0.25">
      <c r="A142" s="57" t="s">
        <v>1021</v>
      </c>
      <c r="B142" s="261">
        <f t="shared" ref="B142:Y142" si="5">B143+B144+B155</f>
        <v>20.086734534033919</v>
      </c>
      <c r="C142" s="261">
        <f t="shared" si="5"/>
        <v>22.461650363198217</v>
      </c>
      <c r="D142" s="261">
        <f t="shared" si="5"/>
        <v>23.618617338766498</v>
      </c>
      <c r="E142" s="261">
        <f t="shared" si="5"/>
        <v>24.832743752161281</v>
      </c>
      <c r="F142" s="261">
        <f t="shared" si="5"/>
        <v>22.670582531830291</v>
      </c>
      <c r="G142" s="261">
        <f t="shared" si="5"/>
        <v>27.684158487953265</v>
      </c>
      <c r="H142" s="261">
        <f t="shared" si="5"/>
        <v>21.585741269189519</v>
      </c>
      <c r="I142" s="261">
        <f t="shared" si="5"/>
        <v>27.031939734807164</v>
      </c>
      <c r="J142" s="261">
        <f t="shared" si="5"/>
        <v>23.224813779937826</v>
      </c>
      <c r="K142" s="261">
        <f t="shared" si="5"/>
        <v>21.454735700315993</v>
      </c>
      <c r="L142" s="261">
        <f t="shared" si="5"/>
        <v>23.390932967341762</v>
      </c>
      <c r="M142" s="261">
        <f t="shared" si="5"/>
        <v>20.933327982194577</v>
      </c>
      <c r="N142" s="261">
        <f t="shared" si="5"/>
        <v>22.742806264127235</v>
      </c>
      <c r="O142" s="261">
        <f t="shared" si="5"/>
        <v>23.679766630636042</v>
      </c>
      <c r="P142" s="261">
        <f t="shared" si="5"/>
        <v>22.632717228205799</v>
      </c>
      <c r="Q142" s="261">
        <f t="shared" si="5"/>
        <v>24.317115139292</v>
      </c>
      <c r="R142" s="261">
        <f t="shared" si="5"/>
        <v>26.156949995787471</v>
      </c>
      <c r="S142" s="261">
        <f t="shared" si="5"/>
        <v>25.303054063340664</v>
      </c>
      <c r="T142" s="261">
        <f t="shared" si="5"/>
        <v>25.580476556481067</v>
      </c>
      <c r="U142" s="261">
        <f t="shared" si="5"/>
        <v>27.482961264702787</v>
      </c>
      <c r="V142" s="261">
        <f t="shared" si="5"/>
        <v>24.584048305752013</v>
      </c>
      <c r="W142" s="261">
        <f t="shared" si="5"/>
        <v>23.042292654416677</v>
      </c>
      <c r="X142" s="261">
        <f t="shared" si="5"/>
        <v>21.347100298737761</v>
      </c>
      <c r="Y142" s="261">
        <f t="shared" si="5"/>
        <v>21.967146820247365</v>
      </c>
      <c r="DA142" s="70"/>
    </row>
    <row r="143" spans="1:105" ht="12" customHeight="1" x14ac:dyDescent="0.25">
      <c r="A143" s="60" t="s">
        <v>1022</v>
      </c>
      <c r="B143" s="262">
        <v>10.273028857953699</v>
      </c>
      <c r="C143" s="262">
        <v>11.885714114955899</v>
      </c>
      <c r="D143" s="262">
        <v>12.651973236423659</v>
      </c>
      <c r="E143" s="262">
        <v>13.150880743380959</v>
      </c>
      <c r="F143" s="262">
        <v>9.6116512485783154</v>
      </c>
      <c r="G143" s="262">
        <v>12.79056166101971</v>
      </c>
      <c r="H143" s="262">
        <v>9.5242330284662806</v>
      </c>
      <c r="I143" s="262">
        <v>12.561301683653429</v>
      </c>
      <c r="J143" s="262">
        <v>10.811760537902151</v>
      </c>
      <c r="K143" s="262">
        <v>10.324532972122229</v>
      </c>
      <c r="L143" s="262">
        <v>10.494046552606211</v>
      </c>
      <c r="M143" s="262">
        <v>9.7270394834988103</v>
      </c>
      <c r="N143" s="262">
        <v>10.74228355352402</v>
      </c>
      <c r="O143" s="262">
        <v>11.90058069413382</v>
      </c>
      <c r="P143" s="262">
        <v>11.03815354433338</v>
      </c>
      <c r="Q143" s="262">
        <v>11.744830316281741</v>
      </c>
      <c r="R143" s="262">
        <v>11.898121342374569</v>
      </c>
      <c r="S143" s="262">
        <v>11.864352024085219</v>
      </c>
      <c r="T143" s="262">
        <v>12.45600180351436</v>
      </c>
      <c r="U143" s="262">
        <v>12.921300226171279</v>
      </c>
      <c r="V143" s="262">
        <v>11.62481814695029</v>
      </c>
      <c r="W143" s="262">
        <v>10.977765856005741</v>
      </c>
      <c r="X143" s="262">
        <v>9.3282657746678659</v>
      </c>
      <c r="Y143" s="262">
        <v>10.04884320259708</v>
      </c>
      <c r="DA143" s="72" t="s">
        <v>1119</v>
      </c>
    </row>
    <row r="144" spans="1:105" ht="12" customHeight="1" x14ac:dyDescent="0.25">
      <c r="A144" s="60" t="s">
        <v>1024</v>
      </c>
      <c r="B144" s="262">
        <v>5.1317423636301784</v>
      </c>
      <c r="C144" s="262">
        <v>5.7505829177736238</v>
      </c>
      <c r="D144" s="262">
        <v>6.043965620787553</v>
      </c>
      <c r="E144" s="262">
        <v>6.3034348349834097</v>
      </c>
      <c r="F144" s="262">
        <v>5.8171886320057311</v>
      </c>
      <c r="G144" s="262">
        <v>7.2836976065762169</v>
      </c>
      <c r="H144" s="262">
        <v>5.5817309088519798</v>
      </c>
      <c r="I144" s="262">
        <v>7.0416738270436854</v>
      </c>
      <c r="J144" s="262">
        <v>6.1669127885573438</v>
      </c>
      <c r="K144" s="262">
        <v>7.2238288299154521</v>
      </c>
      <c r="L144" s="262">
        <v>7.7151289263460558</v>
      </c>
      <c r="M144" s="262">
        <v>6.8701202735381237</v>
      </c>
      <c r="N144" s="262">
        <v>7.5628995695636201</v>
      </c>
      <c r="O144" s="262">
        <v>8.0237680645511471</v>
      </c>
      <c r="P144" s="262">
        <v>7.6565412381311377</v>
      </c>
      <c r="Q144" s="262">
        <v>8.0950830247434755</v>
      </c>
      <c r="R144" s="262">
        <v>8.7202047903810183</v>
      </c>
      <c r="S144" s="262">
        <v>7.7953292256494802</v>
      </c>
      <c r="T144" s="262">
        <v>8.0090160611270207</v>
      </c>
      <c r="U144" s="262">
        <v>8.334158980304176</v>
      </c>
      <c r="V144" s="262">
        <v>7.5051924522718041</v>
      </c>
      <c r="W144" s="262">
        <v>7.0969995803279673</v>
      </c>
      <c r="X144" s="262">
        <v>6.4809871492338162</v>
      </c>
      <c r="Y144" s="262">
        <v>6.4912182371792264</v>
      </c>
      <c r="DA144" s="72" t="s">
        <v>1120</v>
      </c>
    </row>
    <row r="145" spans="1:105" ht="12" customHeight="1" x14ac:dyDescent="0.25">
      <c r="A145" s="64" t="s">
        <v>28</v>
      </c>
      <c r="B145" s="229">
        <v>3.702046032286421E-3</v>
      </c>
      <c r="C145" s="229">
        <v>4.1935927542669157E-3</v>
      </c>
      <c r="D145" s="229">
        <v>0</v>
      </c>
      <c r="E145" s="229">
        <v>0</v>
      </c>
      <c r="F145" s="229">
        <v>2.145927941748076E-2</v>
      </c>
      <c r="G145" s="229">
        <v>1.3015202692651809E-2</v>
      </c>
      <c r="H145" s="229">
        <v>8.0379055237480342E-3</v>
      </c>
      <c r="I145" s="229">
        <v>0</v>
      </c>
      <c r="J145" s="229">
        <v>0</v>
      </c>
      <c r="K145" s="229">
        <v>3.0413791713239432E-3</v>
      </c>
      <c r="L145" s="229">
        <v>0</v>
      </c>
      <c r="M145" s="229">
        <v>0</v>
      </c>
      <c r="N145" s="229">
        <v>1.083604810397745E-3</v>
      </c>
      <c r="O145" s="229">
        <v>1.3587053365594419E-2</v>
      </c>
      <c r="P145" s="229">
        <v>1.2515012205276E-2</v>
      </c>
      <c r="Q145" s="229">
        <v>1.37363386385212E-2</v>
      </c>
      <c r="R145" s="229">
        <v>1.430550566124906E-2</v>
      </c>
      <c r="S145" s="229">
        <v>1.6571858775037789E-2</v>
      </c>
      <c r="T145" s="229">
        <v>1.575700178916364E-2</v>
      </c>
      <c r="U145" s="229">
        <v>2.8947105067867601E-2</v>
      </c>
      <c r="V145" s="229">
        <v>1.8516229729028791E-2</v>
      </c>
      <c r="W145" s="229">
        <v>1.5844549109277409E-2</v>
      </c>
      <c r="X145" s="229">
        <v>1.670410319278777E-2</v>
      </c>
      <c r="Y145" s="229">
        <v>1.9521834735998531E-2</v>
      </c>
      <c r="DA145" s="73" t="s">
        <v>1121</v>
      </c>
    </row>
    <row r="146" spans="1:105" ht="12" customHeight="1" x14ac:dyDescent="0.25">
      <c r="A146" s="64" t="s">
        <v>30</v>
      </c>
      <c r="B146" s="229">
        <v>0</v>
      </c>
      <c r="C146" s="229">
        <v>0</v>
      </c>
      <c r="D146" s="229">
        <v>0</v>
      </c>
      <c r="E146" s="229">
        <v>0</v>
      </c>
      <c r="F146" s="229">
        <v>0</v>
      </c>
      <c r="G146" s="229">
        <v>0</v>
      </c>
      <c r="H146" s="229">
        <v>0</v>
      </c>
      <c r="I146" s="229">
        <v>0</v>
      </c>
      <c r="J146" s="229">
        <v>0</v>
      </c>
      <c r="K146" s="229">
        <v>0</v>
      </c>
      <c r="L146" s="229">
        <v>0</v>
      </c>
      <c r="M146" s="229">
        <v>0</v>
      </c>
      <c r="N146" s="229">
        <v>0</v>
      </c>
      <c r="O146" s="229">
        <v>0</v>
      </c>
      <c r="P146" s="229">
        <v>0</v>
      </c>
      <c r="Q146" s="229">
        <v>0</v>
      </c>
      <c r="R146" s="229">
        <v>0</v>
      </c>
      <c r="S146" s="229">
        <v>0</v>
      </c>
      <c r="T146" s="229">
        <v>0</v>
      </c>
      <c r="U146" s="229">
        <v>0</v>
      </c>
      <c r="V146" s="229">
        <v>0</v>
      </c>
      <c r="W146" s="229">
        <v>0</v>
      </c>
      <c r="X146" s="229">
        <v>0</v>
      </c>
      <c r="Y146" s="229">
        <v>0</v>
      </c>
      <c r="DA146" s="73" t="s">
        <v>1122</v>
      </c>
    </row>
    <row r="147" spans="1:105" ht="12" customHeight="1" x14ac:dyDescent="0.25">
      <c r="A147" s="64" t="s">
        <v>31</v>
      </c>
      <c r="B147" s="229">
        <v>0.25276025098720972</v>
      </c>
      <c r="C147" s="229">
        <v>0</v>
      </c>
      <c r="D147" s="229">
        <v>7.4926235150792067E-2</v>
      </c>
      <c r="E147" s="229">
        <v>0</v>
      </c>
      <c r="F147" s="229">
        <v>0</v>
      </c>
      <c r="G147" s="229">
        <v>0</v>
      </c>
      <c r="H147" s="229">
        <v>0</v>
      </c>
      <c r="I147" s="229">
        <v>0</v>
      </c>
      <c r="J147" s="229">
        <v>0</v>
      </c>
      <c r="K147" s="229">
        <v>0.19840020928593541</v>
      </c>
      <c r="L147" s="229">
        <v>0.1741081033254343</v>
      </c>
      <c r="M147" s="229">
        <v>0.21278452281408</v>
      </c>
      <c r="N147" s="229">
        <v>0.2262038684930088</v>
      </c>
      <c r="O147" s="229">
        <v>0.23782282787585321</v>
      </c>
      <c r="P147" s="229">
        <v>0.26355707180526089</v>
      </c>
      <c r="Q147" s="229">
        <v>0.28757565880989239</v>
      </c>
      <c r="R147" s="229">
        <v>0.24987161620376169</v>
      </c>
      <c r="S147" s="229">
        <v>0.29557354907137329</v>
      </c>
      <c r="T147" s="229">
        <v>0.45434328929806211</v>
      </c>
      <c r="U147" s="229">
        <v>0.56873320750993461</v>
      </c>
      <c r="V147" s="229">
        <v>0.4572337203000218</v>
      </c>
      <c r="W147" s="229">
        <v>0.39336711744820579</v>
      </c>
      <c r="X147" s="229">
        <v>0.43907143663264608</v>
      </c>
      <c r="Y147" s="229">
        <v>0.59827580304989381</v>
      </c>
      <c r="DA147" s="73" t="s">
        <v>1123</v>
      </c>
    </row>
    <row r="148" spans="1:105" ht="12" customHeight="1" x14ac:dyDescent="0.25">
      <c r="A148" s="64" t="s">
        <v>159</v>
      </c>
      <c r="B148" s="229">
        <v>3.6161151068893803E-2</v>
      </c>
      <c r="C148" s="229">
        <v>4.6205624702598543E-2</v>
      </c>
      <c r="D148" s="229">
        <v>3.6355304870596121E-2</v>
      </c>
      <c r="E148" s="229">
        <v>2.5050761369865698E-2</v>
      </c>
      <c r="F148" s="229">
        <v>4.6899016337755763E-2</v>
      </c>
      <c r="G148" s="229">
        <v>8.8835169937927283E-2</v>
      </c>
      <c r="H148" s="229">
        <v>5.1913640412396593E-2</v>
      </c>
      <c r="I148" s="229">
        <v>7.2585173143377729E-2</v>
      </c>
      <c r="J148" s="229">
        <v>5.3285066166849977E-2</v>
      </c>
      <c r="K148" s="229">
        <v>2.795230205620788E-2</v>
      </c>
      <c r="L148" s="229">
        <v>2.6828584404371039E-2</v>
      </c>
      <c r="M148" s="229">
        <v>1.2391264642678311E-2</v>
      </c>
      <c r="N148" s="229">
        <v>2.8681294224447179E-2</v>
      </c>
      <c r="O148" s="229">
        <v>3.082985817795825E-2</v>
      </c>
      <c r="P148" s="229">
        <v>2.8638379316746169E-2</v>
      </c>
      <c r="Q148" s="229">
        <v>3.4464188812881873E-2</v>
      </c>
      <c r="R148" s="229">
        <v>2.8259492528122401E-2</v>
      </c>
      <c r="S148" s="229">
        <v>3.240992309453232E-2</v>
      </c>
      <c r="T148" s="229">
        <v>3.2546705995136697E-2</v>
      </c>
      <c r="U148" s="229">
        <v>6.7686071505578829E-2</v>
      </c>
      <c r="V148" s="229">
        <v>5.4278055428257879E-2</v>
      </c>
      <c r="W148" s="229">
        <v>4.8925465239359242E-2</v>
      </c>
      <c r="X148" s="229">
        <v>5.4592396702441502E-2</v>
      </c>
      <c r="Y148" s="229">
        <v>5.8974235967438178E-2</v>
      </c>
      <c r="DA148" s="73" t="s">
        <v>1124</v>
      </c>
    </row>
    <row r="149" spans="1:105" ht="12" customHeight="1" x14ac:dyDescent="0.25">
      <c r="A149" s="64" t="s">
        <v>32</v>
      </c>
      <c r="B149" s="229">
        <v>0.35116096193886309</v>
      </c>
      <c r="C149" s="229">
        <v>0.51684874141179615</v>
      </c>
      <c r="D149" s="229">
        <v>0.36722760195647991</v>
      </c>
      <c r="E149" s="229">
        <v>0.36076363996995531</v>
      </c>
      <c r="F149" s="229">
        <v>0.35084377372541409</v>
      </c>
      <c r="G149" s="229">
        <v>0.49047431161784649</v>
      </c>
      <c r="H149" s="229">
        <v>0.31463162708305148</v>
      </c>
      <c r="I149" s="229">
        <v>0.34802373220333721</v>
      </c>
      <c r="J149" s="229">
        <v>0.2345348354679769</v>
      </c>
      <c r="K149" s="229">
        <v>6.204740393066055E-2</v>
      </c>
      <c r="L149" s="229">
        <v>7.0554533068155997E-2</v>
      </c>
      <c r="M149" s="229">
        <v>7.45857882008511E-2</v>
      </c>
      <c r="N149" s="229">
        <v>6.6552316078967277E-2</v>
      </c>
      <c r="O149" s="229">
        <v>5.061600709153713E-2</v>
      </c>
      <c r="P149" s="229">
        <v>3.1006771426799491E-2</v>
      </c>
      <c r="Q149" s="229">
        <v>3.8471682756270137E-2</v>
      </c>
      <c r="R149" s="229">
        <v>3.8524787214201349E-2</v>
      </c>
      <c r="S149" s="229">
        <v>4.6150109023500939E-2</v>
      </c>
      <c r="T149" s="229">
        <v>4.6352251607306147E-2</v>
      </c>
      <c r="U149" s="229">
        <v>4.5233219932767778E-2</v>
      </c>
      <c r="V149" s="229">
        <v>3.6618370645002889E-2</v>
      </c>
      <c r="W149" s="229">
        <v>2.996351203923656E-2</v>
      </c>
      <c r="X149" s="229">
        <v>3.6951337902453633E-2</v>
      </c>
      <c r="Y149" s="229">
        <v>3.0107687419188432E-2</v>
      </c>
      <c r="DA149" s="73" t="s">
        <v>1125</v>
      </c>
    </row>
    <row r="150" spans="1:105" ht="12" customHeight="1" x14ac:dyDescent="0.25">
      <c r="A150" s="64" t="s">
        <v>33</v>
      </c>
      <c r="B150" s="229">
        <v>8.5641189124896957E-3</v>
      </c>
      <c r="C150" s="229">
        <v>4.7869750650669333E-3</v>
      </c>
      <c r="D150" s="229">
        <v>1.623655858282327E-2</v>
      </c>
      <c r="E150" s="229">
        <v>5.1794903255621746E-3</v>
      </c>
      <c r="F150" s="229">
        <v>5.5234897721313809E-3</v>
      </c>
      <c r="G150" s="229">
        <v>6.3406522232545871E-3</v>
      </c>
      <c r="H150" s="229">
        <v>4.8634891487725563E-3</v>
      </c>
      <c r="I150" s="229">
        <v>0</v>
      </c>
      <c r="J150" s="229">
        <v>0</v>
      </c>
      <c r="K150" s="229">
        <v>3.733349203187132</v>
      </c>
      <c r="L150" s="229">
        <v>4.057846627210755</v>
      </c>
      <c r="M150" s="229">
        <v>3.3928906445211569</v>
      </c>
      <c r="N150" s="229">
        <v>3.8324588522079321</v>
      </c>
      <c r="O150" s="229">
        <v>4.3922573224132817</v>
      </c>
      <c r="P150" s="229">
        <v>4.3947196106056881</v>
      </c>
      <c r="Q150" s="229">
        <v>4.621813194242864</v>
      </c>
      <c r="R150" s="229">
        <v>5.2119476515296883</v>
      </c>
      <c r="S150" s="229">
        <v>3.9758474106038881</v>
      </c>
      <c r="T150" s="229">
        <v>3.9777763419497361</v>
      </c>
      <c r="U150" s="229">
        <v>3.5186033286650011</v>
      </c>
      <c r="V150" s="229">
        <v>3.4164140842073589</v>
      </c>
      <c r="W150" s="229">
        <v>3.4066393438492391</v>
      </c>
      <c r="X150" s="229">
        <v>3.096042114535396</v>
      </c>
      <c r="Y150" s="229">
        <v>2.7916540797614942</v>
      </c>
      <c r="DA150" s="73" t="s">
        <v>1126</v>
      </c>
    </row>
    <row r="151" spans="1:105" ht="12" customHeight="1" x14ac:dyDescent="0.25">
      <c r="A151" s="64" t="s">
        <v>35</v>
      </c>
      <c r="B151" s="229">
        <v>3.9074925206765059</v>
      </c>
      <c r="C151" s="229">
        <v>4.5482022814884351</v>
      </c>
      <c r="D151" s="229">
        <v>4.9045447355709673</v>
      </c>
      <c r="E151" s="229">
        <v>5.2604032149264599</v>
      </c>
      <c r="F151" s="229">
        <v>3.6541435200055759</v>
      </c>
      <c r="G151" s="229">
        <v>4.4608404036962206</v>
      </c>
      <c r="H151" s="229">
        <v>3.5159027740080622</v>
      </c>
      <c r="I151" s="229">
        <v>4.6196335599187082</v>
      </c>
      <c r="J151" s="229">
        <v>3.7735594069049272</v>
      </c>
      <c r="K151" s="229">
        <v>1.5380841364771389</v>
      </c>
      <c r="L151" s="229">
        <v>1.703202101624709</v>
      </c>
      <c r="M151" s="229">
        <v>1.5860625825674191</v>
      </c>
      <c r="N151" s="229">
        <v>1.653020788854652</v>
      </c>
      <c r="O151" s="229">
        <v>1.6889812031196501</v>
      </c>
      <c r="P151" s="229">
        <v>1.5775281328158679</v>
      </c>
      <c r="Q151" s="229">
        <v>1.770570978406079</v>
      </c>
      <c r="R151" s="229">
        <v>1.810943127582461</v>
      </c>
      <c r="S151" s="229">
        <v>2.3530737872984968</v>
      </c>
      <c r="T151" s="229">
        <v>2.3201014316844311</v>
      </c>
      <c r="U151" s="229">
        <v>2.671905330584158</v>
      </c>
      <c r="V151" s="229">
        <v>2.342963795995876</v>
      </c>
      <c r="W151" s="229">
        <v>2.1501236849971388</v>
      </c>
      <c r="X151" s="229">
        <v>1.902227495234025</v>
      </c>
      <c r="Y151" s="229">
        <v>2.1943409312657538</v>
      </c>
      <c r="DA151" s="73" t="s">
        <v>1127</v>
      </c>
    </row>
    <row r="152" spans="1:105" ht="12" customHeight="1" x14ac:dyDescent="0.25">
      <c r="A152" s="64" t="s">
        <v>36</v>
      </c>
      <c r="B152" s="229">
        <v>0</v>
      </c>
      <c r="C152" s="229">
        <v>0</v>
      </c>
      <c r="D152" s="229">
        <v>0</v>
      </c>
      <c r="E152" s="229">
        <v>0</v>
      </c>
      <c r="F152" s="229">
        <v>0</v>
      </c>
      <c r="G152" s="229">
        <v>0</v>
      </c>
      <c r="H152" s="229">
        <v>0</v>
      </c>
      <c r="I152" s="229">
        <v>0</v>
      </c>
      <c r="J152" s="229">
        <v>0</v>
      </c>
      <c r="K152" s="229">
        <v>0</v>
      </c>
      <c r="L152" s="229">
        <v>0</v>
      </c>
      <c r="M152" s="229">
        <v>0</v>
      </c>
      <c r="N152" s="229">
        <v>0</v>
      </c>
      <c r="O152" s="229">
        <v>0</v>
      </c>
      <c r="P152" s="229">
        <v>0</v>
      </c>
      <c r="Q152" s="229">
        <v>0</v>
      </c>
      <c r="R152" s="229">
        <v>0</v>
      </c>
      <c r="S152" s="229">
        <v>0</v>
      </c>
      <c r="T152" s="229">
        <v>0</v>
      </c>
      <c r="U152" s="229">
        <v>0</v>
      </c>
      <c r="V152" s="229">
        <v>0</v>
      </c>
      <c r="W152" s="229">
        <v>0</v>
      </c>
      <c r="X152" s="229">
        <v>0</v>
      </c>
      <c r="Y152" s="229">
        <v>0</v>
      </c>
      <c r="DA152" s="73" t="s">
        <v>1128</v>
      </c>
    </row>
    <row r="153" spans="1:105" ht="12" customHeight="1" x14ac:dyDescent="0.25">
      <c r="A153" s="64" t="s">
        <v>38</v>
      </c>
      <c r="B153" s="229">
        <v>0</v>
      </c>
      <c r="C153" s="229">
        <v>0</v>
      </c>
      <c r="D153" s="229">
        <v>0</v>
      </c>
      <c r="E153" s="229">
        <v>0</v>
      </c>
      <c r="F153" s="229">
        <v>0</v>
      </c>
      <c r="G153" s="229">
        <v>0</v>
      </c>
      <c r="H153" s="229">
        <v>0</v>
      </c>
      <c r="I153" s="229">
        <v>0</v>
      </c>
      <c r="J153" s="229">
        <v>0</v>
      </c>
      <c r="K153" s="229">
        <v>1.5885416402880791E-2</v>
      </c>
      <c r="L153" s="229">
        <v>7.7473478689188593E-2</v>
      </c>
      <c r="M153" s="229">
        <v>9.9678816243967086E-2</v>
      </c>
      <c r="N153" s="229">
        <v>0.1040254552080762</v>
      </c>
      <c r="O153" s="229">
        <v>0.1035752942896548</v>
      </c>
      <c r="P153" s="229">
        <v>7.3279644583977149E-2</v>
      </c>
      <c r="Q153" s="229">
        <v>4.2226785934682563E-2</v>
      </c>
      <c r="R153" s="229">
        <v>2.225180795375142E-2</v>
      </c>
      <c r="S153" s="229">
        <v>2.1481090330992811E-2</v>
      </c>
      <c r="T153" s="229">
        <v>2.3478047159351589E-2</v>
      </c>
      <c r="U153" s="229">
        <v>1.837539385318979E-2</v>
      </c>
      <c r="V153" s="229">
        <v>1.504512269785308E-2</v>
      </c>
      <c r="W153" s="229">
        <v>1.2245800084569179E-2</v>
      </c>
      <c r="X153" s="229">
        <v>8.5529114832381247E-3</v>
      </c>
      <c r="Y153" s="229">
        <v>2.741920185109056E-2</v>
      </c>
      <c r="DA153" s="73" t="s">
        <v>1129</v>
      </c>
    </row>
    <row r="154" spans="1:105" ht="12" customHeight="1" x14ac:dyDescent="0.25">
      <c r="A154" s="64" t="s">
        <v>39</v>
      </c>
      <c r="B154" s="229">
        <v>0.57190131401392874</v>
      </c>
      <c r="C154" s="229">
        <v>0.63034570235146015</v>
      </c>
      <c r="D154" s="229">
        <v>0.64467518465589413</v>
      </c>
      <c r="E154" s="229">
        <v>0.65203772839156615</v>
      </c>
      <c r="F154" s="229">
        <v>1.7383195527473729</v>
      </c>
      <c r="G154" s="229">
        <v>2.2241918664083151</v>
      </c>
      <c r="H154" s="229">
        <v>1.686381472675949</v>
      </c>
      <c r="I154" s="229">
        <v>2.0014313617782622</v>
      </c>
      <c r="J154" s="229">
        <v>2.10553348001759</v>
      </c>
      <c r="K154" s="229">
        <v>1.645068779404171</v>
      </c>
      <c r="L154" s="229">
        <v>1.6051154980234421</v>
      </c>
      <c r="M154" s="229">
        <v>1.491726654547971</v>
      </c>
      <c r="N154" s="229">
        <v>1.6508733896861389</v>
      </c>
      <c r="O154" s="229">
        <v>1.5060984982176171</v>
      </c>
      <c r="P154" s="229">
        <v>1.2752966153715219</v>
      </c>
      <c r="Q154" s="229">
        <v>1.286224197142283</v>
      </c>
      <c r="R154" s="229">
        <v>1.3441008017077829</v>
      </c>
      <c r="S154" s="229">
        <v>1.0542214974516571</v>
      </c>
      <c r="T154" s="229">
        <v>1.1386609916438339</v>
      </c>
      <c r="U154" s="229">
        <v>1.4146753231856779</v>
      </c>
      <c r="V154" s="229">
        <v>1.164123073268404</v>
      </c>
      <c r="W154" s="229">
        <v>1.039890107560941</v>
      </c>
      <c r="X154" s="229">
        <v>0.92684535355082709</v>
      </c>
      <c r="Y154" s="229">
        <v>0.77092446312836915</v>
      </c>
      <c r="DA154" s="73" t="s">
        <v>1130</v>
      </c>
    </row>
    <row r="155" spans="1:105" ht="12" customHeight="1" x14ac:dyDescent="0.25">
      <c r="A155" s="60" t="s">
        <v>1036</v>
      </c>
      <c r="B155" s="262">
        <v>4.6819633124500406</v>
      </c>
      <c r="C155" s="262">
        <v>4.825353330468694</v>
      </c>
      <c r="D155" s="262">
        <v>4.9226784815552866</v>
      </c>
      <c r="E155" s="262">
        <v>5.3784281737969124</v>
      </c>
      <c r="F155" s="262">
        <v>7.2417426512462457</v>
      </c>
      <c r="G155" s="262">
        <v>7.609899220357339</v>
      </c>
      <c r="H155" s="262">
        <v>6.4797773318712588</v>
      </c>
      <c r="I155" s="262">
        <v>7.4289642241100502</v>
      </c>
      <c r="J155" s="262">
        <v>6.2461404534783318</v>
      </c>
      <c r="K155" s="262">
        <v>3.9063738982783089</v>
      </c>
      <c r="L155" s="262">
        <v>5.1817574883894917</v>
      </c>
      <c r="M155" s="262">
        <v>4.3361682251576434</v>
      </c>
      <c r="N155" s="262">
        <v>4.4376231410395937</v>
      </c>
      <c r="O155" s="262">
        <v>3.7554178719510758</v>
      </c>
      <c r="P155" s="262">
        <v>3.9380224457412831</v>
      </c>
      <c r="Q155" s="262">
        <v>4.4772017982667824</v>
      </c>
      <c r="R155" s="262">
        <v>5.5386238630318836</v>
      </c>
      <c r="S155" s="262">
        <v>5.6433728136059651</v>
      </c>
      <c r="T155" s="262">
        <v>5.1154586918396827</v>
      </c>
      <c r="U155" s="262">
        <v>6.2275020582273308</v>
      </c>
      <c r="V155" s="262">
        <v>5.4540377065299204</v>
      </c>
      <c r="W155" s="262">
        <v>4.9675272180829717</v>
      </c>
      <c r="X155" s="262">
        <v>5.5378473748360797</v>
      </c>
      <c r="Y155" s="262">
        <v>5.4270853804710573</v>
      </c>
      <c r="DA155" s="72" t="s">
        <v>1131</v>
      </c>
    </row>
    <row r="156" spans="1:105" ht="12" customHeight="1" x14ac:dyDescent="0.25">
      <c r="A156" s="132" t="s">
        <v>1038</v>
      </c>
      <c r="B156" s="316">
        <v>13.3863774944914</v>
      </c>
      <c r="C156" s="316">
        <v>14.631642798095999</v>
      </c>
      <c r="D156" s="316">
        <v>15.28289128702548</v>
      </c>
      <c r="E156" s="316">
        <v>16.446215949927581</v>
      </c>
      <c r="F156" s="316">
        <v>16.567076804554631</v>
      </c>
      <c r="G156" s="316">
        <v>19.055759613562209</v>
      </c>
      <c r="H156" s="316">
        <v>15.48124561533643</v>
      </c>
      <c r="I156" s="316">
        <v>18.78678863562714</v>
      </c>
      <c r="J156" s="316">
        <v>15.840730111123481</v>
      </c>
      <c r="K156" s="316">
        <v>11.92460429506562</v>
      </c>
      <c r="L156" s="316">
        <v>13.251983052082981</v>
      </c>
      <c r="M156" s="316">
        <v>12.40749193001616</v>
      </c>
      <c r="N156" s="316">
        <v>12.335161848182381</v>
      </c>
      <c r="O156" s="316">
        <v>12.71030276185275</v>
      </c>
      <c r="P156" s="316">
        <v>13.820652569824119</v>
      </c>
      <c r="Q156" s="316">
        <v>12.459942910729859</v>
      </c>
      <c r="R156" s="316">
        <v>12.92301068159429</v>
      </c>
      <c r="S156" s="316">
        <v>14.6832451636551</v>
      </c>
      <c r="T156" s="316">
        <v>14.08232601418919</v>
      </c>
      <c r="U156" s="316">
        <v>16.505314996780569</v>
      </c>
      <c r="V156" s="316">
        <v>16.138408180577461</v>
      </c>
      <c r="W156" s="316">
        <v>13.75054845273297</v>
      </c>
      <c r="X156" s="316">
        <v>14.1113475337681</v>
      </c>
      <c r="Y156" s="316">
        <v>14.478685315437559</v>
      </c>
      <c r="DA156" s="139" t="s">
        <v>1132</v>
      </c>
    </row>
    <row r="157" spans="1:105" ht="12" customHeight="1" x14ac:dyDescent="0.25">
      <c r="A157" s="172"/>
      <c r="B157" s="172"/>
      <c r="C157" s="172"/>
      <c r="D157" s="172"/>
      <c r="E157" s="172"/>
      <c r="F157" s="172"/>
      <c r="G157" s="172"/>
      <c r="H157" s="172"/>
      <c r="I157" s="172"/>
      <c r="J157" s="172"/>
      <c r="K157" s="172"/>
      <c r="L157" s="172"/>
      <c r="M157" s="172"/>
      <c r="N157" s="172"/>
      <c r="O157" s="172"/>
      <c r="P157" s="172"/>
      <c r="Q157" s="172"/>
      <c r="R157" s="172"/>
      <c r="S157" s="172"/>
      <c r="T157" s="172"/>
      <c r="U157" s="172"/>
      <c r="V157" s="172"/>
      <c r="W157" s="172"/>
      <c r="X157" s="172"/>
      <c r="Y157" s="172"/>
      <c r="DA157" s="176"/>
    </row>
    <row r="158" spans="1:105" ht="15" customHeight="1" x14ac:dyDescent="0.25">
      <c r="A158" s="32" t="s">
        <v>251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DA158" s="88"/>
    </row>
    <row r="159" spans="1:105" ht="12" customHeight="1" x14ac:dyDescent="0.25">
      <c r="A159" s="172"/>
      <c r="B159" s="172"/>
      <c r="C159" s="172"/>
      <c r="D159" s="172"/>
      <c r="E159" s="172"/>
      <c r="F159" s="172"/>
      <c r="G159" s="172"/>
      <c r="H159" s="172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  <c r="DA159" s="176"/>
    </row>
    <row r="160" spans="1:105" ht="12" customHeight="1" x14ac:dyDescent="0.25">
      <c r="A160" s="35" t="s">
        <v>48</v>
      </c>
      <c r="B160" s="232">
        <f t="shared" ref="B160:Y160" si="6">SUM(B$161:B$167,B$169:B$170,B$172:B$175)</f>
        <v>1</v>
      </c>
      <c r="C160" s="232">
        <f t="shared" si="6"/>
        <v>0.99999999999999989</v>
      </c>
      <c r="D160" s="232">
        <f t="shared" si="6"/>
        <v>0.99999999999999989</v>
      </c>
      <c r="E160" s="232">
        <f t="shared" si="6"/>
        <v>0.99999999999999989</v>
      </c>
      <c r="F160" s="232">
        <f t="shared" si="6"/>
        <v>0.99999999999999967</v>
      </c>
      <c r="G160" s="232">
        <f t="shared" si="6"/>
        <v>1.0000000000000002</v>
      </c>
      <c r="H160" s="232">
        <f t="shared" si="6"/>
        <v>0.99999999999999978</v>
      </c>
      <c r="I160" s="232">
        <f t="shared" si="6"/>
        <v>1</v>
      </c>
      <c r="J160" s="232">
        <f t="shared" si="6"/>
        <v>1</v>
      </c>
      <c r="K160" s="232">
        <f t="shared" si="6"/>
        <v>0.99999999999999978</v>
      </c>
      <c r="L160" s="232">
        <f t="shared" si="6"/>
        <v>0.99999999999999967</v>
      </c>
      <c r="M160" s="232">
        <f t="shared" si="6"/>
        <v>1.0000000000000002</v>
      </c>
      <c r="N160" s="232">
        <f t="shared" si="6"/>
        <v>1.0000000000000002</v>
      </c>
      <c r="O160" s="232">
        <f t="shared" si="6"/>
        <v>0.99999999999999989</v>
      </c>
      <c r="P160" s="232">
        <f t="shared" si="6"/>
        <v>0.99999999999999989</v>
      </c>
      <c r="Q160" s="232">
        <f t="shared" si="6"/>
        <v>1.0000000000000002</v>
      </c>
      <c r="R160" s="232">
        <f t="shared" si="6"/>
        <v>0.99999999999999989</v>
      </c>
      <c r="S160" s="232">
        <f t="shared" si="6"/>
        <v>0.99999999999999978</v>
      </c>
      <c r="T160" s="232">
        <f t="shared" si="6"/>
        <v>1</v>
      </c>
      <c r="U160" s="232">
        <f t="shared" si="6"/>
        <v>1</v>
      </c>
      <c r="V160" s="232">
        <f t="shared" si="6"/>
        <v>1.0000000000000004</v>
      </c>
      <c r="W160" s="232">
        <f t="shared" si="6"/>
        <v>0.99999999999999978</v>
      </c>
      <c r="X160" s="232">
        <f t="shared" si="6"/>
        <v>0.99999999999999989</v>
      </c>
      <c r="Y160" s="232">
        <f t="shared" si="6"/>
        <v>0.99999999999999978</v>
      </c>
      <c r="DA160" s="95"/>
    </row>
    <row r="161" spans="1:105" ht="12" customHeight="1" x14ac:dyDescent="0.25">
      <c r="A161" s="55" t="s">
        <v>91</v>
      </c>
      <c r="B161" s="266">
        <f t="shared" ref="B161:Y161" si="7">IF(B$6=0,0,B$6/B$5)</f>
        <v>1.5766736822653516E-3</v>
      </c>
      <c r="C161" s="266">
        <f t="shared" si="7"/>
        <v>1.5670255518275746E-3</v>
      </c>
      <c r="D161" s="266">
        <f t="shared" si="7"/>
        <v>1.623926329987504E-3</v>
      </c>
      <c r="E161" s="266">
        <f t="shared" si="7"/>
        <v>1.7788890753413613E-3</v>
      </c>
      <c r="F161" s="266">
        <f t="shared" si="7"/>
        <v>1.6486426722817713E-3</v>
      </c>
      <c r="G161" s="266">
        <f t="shared" si="7"/>
        <v>1.5617633802521404E-3</v>
      </c>
      <c r="H161" s="266">
        <f t="shared" si="7"/>
        <v>2.0640379791699377E-3</v>
      </c>
      <c r="I161" s="266">
        <f t="shared" si="7"/>
        <v>2.1374515014853102E-3</v>
      </c>
      <c r="J161" s="266">
        <f t="shared" si="7"/>
        <v>1.9246969480275192E-3</v>
      </c>
      <c r="K161" s="266">
        <f t="shared" si="7"/>
        <v>1.8686181478399339E-3</v>
      </c>
      <c r="L161" s="266">
        <f t="shared" si="7"/>
        <v>2.1098304888687628E-3</v>
      </c>
      <c r="M161" s="266">
        <f t="shared" si="7"/>
        <v>2.0416650315222759E-3</v>
      </c>
      <c r="N161" s="266">
        <f t="shared" si="7"/>
        <v>2.0367511714202173E-3</v>
      </c>
      <c r="O161" s="266">
        <f t="shared" si="7"/>
        <v>1.7855025700693199E-3</v>
      </c>
      <c r="P161" s="266">
        <f t="shared" si="7"/>
        <v>1.7273763063808218E-3</v>
      </c>
      <c r="Q161" s="266">
        <f t="shared" si="7"/>
        <v>1.9369938112313277E-3</v>
      </c>
      <c r="R161" s="266">
        <f t="shared" si="7"/>
        <v>2.1766404693320967E-3</v>
      </c>
      <c r="S161" s="266">
        <f t="shared" si="7"/>
        <v>2.2851657071187555E-3</v>
      </c>
      <c r="T161" s="266">
        <f t="shared" si="7"/>
        <v>1.8825193312224772E-3</v>
      </c>
      <c r="U161" s="266">
        <f t="shared" si="7"/>
        <v>2.0483407871208486E-3</v>
      </c>
      <c r="V161" s="266">
        <f t="shared" si="7"/>
        <v>2.2729634864022577E-3</v>
      </c>
      <c r="W161" s="266">
        <f t="shared" si="7"/>
        <v>2.2290587209695305E-3</v>
      </c>
      <c r="X161" s="266">
        <f t="shared" si="7"/>
        <v>2.3002080162676493E-3</v>
      </c>
      <c r="Y161" s="266">
        <f t="shared" si="7"/>
        <v>2.0853011417058835E-3</v>
      </c>
      <c r="DA161" s="76"/>
    </row>
    <row r="162" spans="1:105" ht="12" customHeight="1" x14ac:dyDescent="0.25">
      <c r="A162" s="173" t="s">
        <v>92</v>
      </c>
      <c r="B162" s="267">
        <f t="shared" ref="B162:Y162" si="8">IF(B$7=0,0,B$7/B$5)</f>
        <v>1.2475114233961233E-2</v>
      </c>
      <c r="C162" s="267">
        <f t="shared" si="8"/>
        <v>1.2398775337264183E-2</v>
      </c>
      <c r="D162" s="267">
        <f t="shared" si="8"/>
        <v>1.2848991330294849E-2</v>
      </c>
      <c r="E162" s="267">
        <f t="shared" si="8"/>
        <v>1.4075102967751774E-2</v>
      </c>
      <c r="F162" s="267">
        <f t="shared" si="8"/>
        <v>1.304455443065919E-2</v>
      </c>
      <c r="G162" s="267">
        <f t="shared" si="8"/>
        <v>1.2357139460252558E-2</v>
      </c>
      <c r="H162" s="267">
        <f t="shared" si="8"/>
        <v>1.6331286469108419E-2</v>
      </c>
      <c r="I162" s="267">
        <f t="shared" si="8"/>
        <v>1.6912156237852111E-2</v>
      </c>
      <c r="J162" s="267">
        <f t="shared" si="8"/>
        <v>1.5228778511671049E-2</v>
      </c>
      <c r="K162" s="267">
        <f t="shared" si="8"/>
        <v>1.4785066254459758E-2</v>
      </c>
      <c r="L162" s="267">
        <f t="shared" si="8"/>
        <v>1.6693610516232641E-2</v>
      </c>
      <c r="M162" s="267">
        <f t="shared" si="8"/>
        <v>1.6154265008805995E-2</v>
      </c>
      <c r="N162" s="267">
        <f t="shared" si="8"/>
        <v>1.6115385076457024E-2</v>
      </c>
      <c r="O162" s="267">
        <f t="shared" si="8"/>
        <v>1.4127430918135548E-2</v>
      </c>
      <c r="P162" s="267">
        <f t="shared" si="8"/>
        <v>1.366751851668954E-2</v>
      </c>
      <c r="Q162" s="267">
        <f t="shared" si="8"/>
        <v>1.5326074975049885E-2</v>
      </c>
      <c r="R162" s="267">
        <f t="shared" si="8"/>
        <v>1.7222231084726741E-2</v>
      </c>
      <c r="S162" s="267">
        <f t="shared" si="8"/>
        <v>1.8080915258810993E-2</v>
      </c>
      <c r="T162" s="267">
        <f t="shared" si="8"/>
        <v>1.4895056579430049E-2</v>
      </c>
      <c r="U162" s="267">
        <f t="shared" si="8"/>
        <v>1.620708558583912E-2</v>
      </c>
      <c r="V162" s="267">
        <f t="shared" si="8"/>
        <v>1.7984367635127934E-2</v>
      </c>
      <c r="W162" s="267">
        <f t="shared" si="8"/>
        <v>1.7636979985832243E-2</v>
      </c>
      <c r="X162" s="267">
        <f t="shared" si="8"/>
        <v>1.8199934512500428E-2</v>
      </c>
      <c r="Y162" s="267">
        <f t="shared" si="8"/>
        <v>1.649952697733463E-2</v>
      </c>
      <c r="DA162" s="77"/>
    </row>
    <row r="163" spans="1:105" ht="12" customHeight="1" x14ac:dyDescent="0.25">
      <c r="A163" s="173" t="s">
        <v>93</v>
      </c>
      <c r="B163" s="267">
        <f t="shared" ref="B163:Y163" si="9">IF(B$8=0,0,B$8/B$5)</f>
        <v>1.3767930014646558E-2</v>
      </c>
      <c r="C163" s="267">
        <f t="shared" si="9"/>
        <v>1.3683679997579848E-2</v>
      </c>
      <c r="D163" s="267">
        <f t="shared" si="9"/>
        <v>1.4180552584657764E-2</v>
      </c>
      <c r="E163" s="267">
        <f t="shared" si="9"/>
        <v>1.5533728106585654E-2</v>
      </c>
      <c r="F163" s="267">
        <f t="shared" si="9"/>
        <v>1.4396382197819439E-2</v>
      </c>
      <c r="G163" s="267">
        <f t="shared" si="9"/>
        <v>1.3637729328909104E-2</v>
      </c>
      <c r="H163" s="267">
        <f t="shared" si="9"/>
        <v>1.8023723465691484E-2</v>
      </c>
      <c r="I163" s="267">
        <f t="shared" si="9"/>
        <v>1.8664789685503381E-2</v>
      </c>
      <c r="J163" s="267">
        <f t="shared" si="9"/>
        <v>1.6806960868258437E-2</v>
      </c>
      <c r="K163" s="267">
        <f t="shared" si="9"/>
        <v>1.6317266009409356E-2</v>
      </c>
      <c r="L163" s="267">
        <f t="shared" si="9"/>
        <v>1.8423595725766632E-2</v>
      </c>
      <c r="M163" s="267">
        <f t="shared" si="9"/>
        <v>1.7828356992020289E-2</v>
      </c>
      <c r="N163" s="267">
        <f t="shared" si="9"/>
        <v>1.7785447870907981E-2</v>
      </c>
      <c r="O163" s="267">
        <f t="shared" si="9"/>
        <v>1.5591478885070098E-2</v>
      </c>
      <c r="P163" s="267">
        <f t="shared" si="9"/>
        <v>1.5083905035466477E-2</v>
      </c>
      <c r="Q163" s="267">
        <f t="shared" si="9"/>
        <v>1.691434031772478E-2</v>
      </c>
      <c r="R163" s="267">
        <f t="shared" si="9"/>
        <v>1.9006998078228976E-2</v>
      </c>
      <c r="S163" s="267">
        <f t="shared" si="9"/>
        <v>1.9954669048751428E-2</v>
      </c>
      <c r="T163" s="267">
        <f t="shared" si="9"/>
        <v>1.6438654805381779E-2</v>
      </c>
      <c r="U163" s="267">
        <f t="shared" si="9"/>
        <v>1.7886651448831399E-2</v>
      </c>
      <c r="V163" s="267">
        <f t="shared" si="9"/>
        <v>1.9848116042420632E-2</v>
      </c>
      <c r="W163" s="267">
        <f t="shared" si="9"/>
        <v>1.9464728062658865E-2</v>
      </c>
      <c r="X163" s="267">
        <f t="shared" si="9"/>
        <v>2.0086022455578823E-2</v>
      </c>
      <c r="Y163" s="267">
        <f t="shared" si="9"/>
        <v>1.8209399003361611E-2</v>
      </c>
      <c r="DA163" s="77"/>
    </row>
    <row r="164" spans="1:105" ht="12" customHeight="1" x14ac:dyDescent="0.25">
      <c r="A164" s="173" t="s">
        <v>94</v>
      </c>
      <c r="B164" s="267">
        <f t="shared" ref="B164:Y164" si="10">IF(B$9=0,0,B$9/B$5)</f>
        <v>2.2400850978975817E-2</v>
      </c>
      <c r="C164" s="267">
        <f t="shared" si="10"/>
        <v>2.226377357697859E-2</v>
      </c>
      <c r="D164" s="267">
        <f t="shared" si="10"/>
        <v>2.3072200752801666E-2</v>
      </c>
      <c r="E164" s="267">
        <f t="shared" si="10"/>
        <v>2.5273859475852846E-2</v>
      </c>
      <c r="F164" s="267">
        <f t="shared" si="10"/>
        <v>2.3423362256102545E-2</v>
      </c>
      <c r="G164" s="267">
        <f t="shared" si="10"/>
        <v>2.2189010407774327E-2</v>
      </c>
      <c r="H164" s="267">
        <f t="shared" si="10"/>
        <v>2.9325159483794012E-2</v>
      </c>
      <c r="I164" s="267">
        <f t="shared" si="10"/>
        <v>3.0368194191435941E-2</v>
      </c>
      <c r="J164" s="267">
        <f t="shared" si="10"/>
        <v>2.7345448837902197E-2</v>
      </c>
      <c r="K164" s="267">
        <f t="shared" si="10"/>
        <v>2.6548700049480144E-2</v>
      </c>
      <c r="L164" s="267">
        <f t="shared" si="10"/>
        <v>2.9975764106205692E-2</v>
      </c>
      <c r="M164" s="267">
        <f t="shared" si="10"/>
        <v>2.9007292145832472E-2</v>
      </c>
      <c r="N164" s="267">
        <f t="shared" si="10"/>
        <v>2.893747766924426E-2</v>
      </c>
      <c r="O164" s="267">
        <f t="shared" si="10"/>
        <v>2.5367821791275245E-2</v>
      </c>
      <c r="P164" s="267">
        <f t="shared" si="10"/>
        <v>2.4541983327998628E-2</v>
      </c>
      <c r="Q164" s="267">
        <f t="shared" si="10"/>
        <v>2.7520158546851969E-2</v>
      </c>
      <c r="R164" s="267">
        <f t="shared" si="10"/>
        <v>3.092497790554883E-2</v>
      </c>
      <c r="S164" s="267">
        <f t="shared" si="10"/>
        <v>3.2466868092758616E-2</v>
      </c>
      <c r="T164" s="267">
        <f t="shared" si="10"/>
        <v>2.674620340156017E-2</v>
      </c>
      <c r="U164" s="267">
        <f t="shared" si="10"/>
        <v>2.9102139042826904E-2</v>
      </c>
      <c r="V164" s="267">
        <f t="shared" si="10"/>
        <v>3.2293503032532513E-2</v>
      </c>
      <c r="W164" s="267">
        <f t="shared" si="10"/>
        <v>3.1669718847645037E-2</v>
      </c>
      <c r="X164" s="267">
        <f t="shared" si="10"/>
        <v>3.2680584177078552E-2</v>
      </c>
      <c r="Y164" s="267">
        <f t="shared" si="10"/>
        <v>2.9627259367027346E-2</v>
      </c>
      <c r="DA164" s="77"/>
    </row>
    <row r="165" spans="1:105" ht="12" customHeight="1" x14ac:dyDescent="0.25">
      <c r="A165" s="56" t="s">
        <v>95</v>
      </c>
      <c r="B165" s="268">
        <f t="shared" ref="B165:Y165" si="11">IF(B$10=0,0,B$10/B$5)</f>
        <v>5.1101015769766606E-3</v>
      </c>
      <c r="C165" s="268">
        <f t="shared" si="11"/>
        <v>5.1927692833736447E-3</v>
      </c>
      <c r="D165" s="268">
        <f t="shared" si="11"/>
        <v>5.4172587892345773E-3</v>
      </c>
      <c r="E165" s="268">
        <f t="shared" si="11"/>
        <v>5.8127206713497227E-3</v>
      </c>
      <c r="F165" s="268">
        <f t="shared" si="11"/>
        <v>4.8647566952484695E-3</v>
      </c>
      <c r="G165" s="268">
        <f t="shared" si="11"/>
        <v>4.8528993488690178E-3</v>
      </c>
      <c r="H165" s="268">
        <f t="shared" si="11"/>
        <v>6.1901391162042848E-3</v>
      </c>
      <c r="I165" s="268">
        <f t="shared" si="11"/>
        <v>6.5994998618588482E-3</v>
      </c>
      <c r="J165" s="268">
        <f t="shared" si="11"/>
        <v>6.0138860155231127E-3</v>
      </c>
      <c r="K165" s="268">
        <f t="shared" si="11"/>
        <v>6.9468685797495393E-3</v>
      </c>
      <c r="L165" s="268">
        <f t="shared" si="11"/>
        <v>7.2849287045222188E-3</v>
      </c>
      <c r="M165" s="268">
        <f t="shared" si="11"/>
        <v>7.2431379283170779E-3</v>
      </c>
      <c r="N165" s="268">
        <f t="shared" si="11"/>
        <v>7.3868004969772343E-3</v>
      </c>
      <c r="O165" s="268">
        <f t="shared" si="11"/>
        <v>7.0038160674859738E-3</v>
      </c>
      <c r="P165" s="268">
        <f t="shared" si="11"/>
        <v>6.5774287472710061E-3</v>
      </c>
      <c r="Q165" s="268">
        <f t="shared" si="11"/>
        <v>7.2296259517961028E-3</v>
      </c>
      <c r="R165" s="268">
        <f t="shared" si="11"/>
        <v>7.7056843842171294E-3</v>
      </c>
      <c r="S165" s="268">
        <f t="shared" si="11"/>
        <v>7.9017081052834386E-3</v>
      </c>
      <c r="T165" s="268">
        <f t="shared" si="11"/>
        <v>6.8572418132231425E-3</v>
      </c>
      <c r="U165" s="268">
        <f t="shared" si="11"/>
        <v>7.1531499526762713E-3</v>
      </c>
      <c r="V165" s="268">
        <f t="shared" si="11"/>
        <v>7.967669499710419E-3</v>
      </c>
      <c r="W165" s="268">
        <f t="shared" si="11"/>
        <v>7.8234145989863422E-3</v>
      </c>
      <c r="X165" s="268">
        <f t="shared" si="11"/>
        <v>7.573585867439705E-3</v>
      </c>
      <c r="Y165" s="268">
        <f t="shared" si="11"/>
        <v>6.9673942178746368E-3</v>
      </c>
      <c r="DA165" s="78"/>
    </row>
    <row r="166" spans="1:105" ht="12" customHeight="1" x14ac:dyDescent="0.25">
      <c r="A166" s="134" t="s">
        <v>997</v>
      </c>
      <c r="B166" s="317">
        <f t="shared" ref="B166:Y166" si="12">IF(B$16=0,0,B$16/B$5)</f>
        <v>0.79910811080288779</v>
      </c>
      <c r="C166" s="317">
        <f t="shared" si="12"/>
        <v>0.79658251387057599</v>
      </c>
      <c r="D166" s="317">
        <f t="shared" si="12"/>
        <v>0.78826284151167225</v>
      </c>
      <c r="E166" s="317">
        <f t="shared" si="12"/>
        <v>0.77579759731649067</v>
      </c>
      <c r="F166" s="317">
        <f t="shared" si="12"/>
        <v>0.80547144480216781</v>
      </c>
      <c r="G166" s="317">
        <f t="shared" si="12"/>
        <v>0.8049160538459299</v>
      </c>
      <c r="H166" s="317">
        <f t="shared" si="12"/>
        <v>0.75605259694455318</v>
      </c>
      <c r="I166" s="317">
        <f t="shared" si="12"/>
        <v>0.73815426710909671</v>
      </c>
      <c r="J166" s="317">
        <f t="shared" si="12"/>
        <v>0.75886666224828692</v>
      </c>
      <c r="K166" s="317">
        <f t="shared" si="12"/>
        <v>0.68799477443133072</v>
      </c>
      <c r="L166" s="317">
        <f t="shared" si="12"/>
        <v>0.67700780015991102</v>
      </c>
      <c r="M166" s="317">
        <f t="shared" si="12"/>
        <v>0.68023009192655903</v>
      </c>
      <c r="N166" s="317">
        <f t="shared" si="12"/>
        <v>0.67442078893952362</v>
      </c>
      <c r="O166" s="317">
        <f t="shared" si="12"/>
        <v>0.69088587015810887</v>
      </c>
      <c r="P166" s="317">
        <f t="shared" si="12"/>
        <v>0.70999155281493898</v>
      </c>
      <c r="Q166" s="317">
        <f t="shared" si="12"/>
        <v>0.68557528972032222</v>
      </c>
      <c r="R166" s="317">
        <f t="shared" si="12"/>
        <v>0.66527592719735329</v>
      </c>
      <c r="S166" s="317">
        <f t="shared" si="12"/>
        <v>0.673512362656839</v>
      </c>
      <c r="T166" s="317">
        <f t="shared" si="12"/>
        <v>0.70975417158494714</v>
      </c>
      <c r="U166" s="317">
        <f t="shared" si="12"/>
        <v>0.70195768583265539</v>
      </c>
      <c r="V166" s="317">
        <f t="shared" si="12"/>
        <v>0.67103135012921022</v>
      </c>
      <c r="W166" s="317">
        <f t="shared" si="12"/>
        <v>0.67341587327349561</v>
      </c>
      <c r="X166" s="317">
        <f t="shared" si="12"/>
        <v>0.68203464195178198</v>
      </c>
      <c r="Y166" s="317">
        <f t="shared" si="12"/>
        <v>0.71377769621282161</v>
      </c>
      <c r="DA166" s="140"/>
    </row>
    <row r="167" spans="1:105" ht="12" customHeight="1" x14ac:dyDescent="0.25">
      <c r="A167" s="174" t="s">
        <v>998</v>
      </c>
      <c r="B167" s="269">
        <f t="shared" ref="B167:Y167" si="13">IF(B$25=0,0,B$25/B$5)</f>
        <v>7.4448025765884274E-2</v>
      </c>
      <c r="C167" s="269">
        <f t="shared" si="13"/>
        <v>7.5858534444706943E-2</v>
      </c>
      <c r="D167" s="269">
        <f t="shared" si="13"/>
        <v>7.9102894466497195E-2</v>
      </c>
      <c r="E167" s="269">
        <f t="shared" si="13"/>
        <v>8.3978814025915241E-2</v>
      </c>
      <c r="F167" s="269">
        <f t="shared" si="13"/>
        <v>7.1302275177928906E-2</v>
      </c>
      <c r="G167" s="269">
        <f t="shared" si="13"/>
        <v>7.3527612978007403E-2</v>
      </c>
      <c r="H167" s="269">
        <f t="shared" si="13"/>
        <v>9.1662198423840283E-2</v>
      </c>
      <c r="I167" s="269">
        <f t="shared" si="13"/>
        <v>9.8680016822617692E-2</v>
      </c>
      <c r="J167" s="269">
        <f t="shared" si="13"/>
        <v>9.2292106793023049E-2</v>
      </c>
      <c r="K167" s="269">
        <f t="shared" si="13"/>
        <v>0.14948414581934882</v>
      </c>
      <c r="L167" s="269">
        <f t="shared" si="13"/>
        <v>0.15167153277651257</v>
      </c>
      <c r="M167" s="269">
        <f t="shared" si="13"/>
        <v>0.14974036468071947</v>
      </c>
      <c r="N167" s="269">
        <f t="shared" si="13"/>
        <v>0.15538866865665388</v>
      </c>
      <c r="O167" s="269">
        <f t="shared" si="13"/>
        <v>0.15130121025691531</v>
      </c>
      <c r="P167" s="269">
        <f t="shared" si="13"/>
        <v>0.14127122441299483</v>
      </c>
      <c r="Q167" s="269">
        <f t="shared" si="13"/>
        <v>0.15112448944946363</v>
      </c>
      <c r="R167" s="269">
        <f t="shared" si="13"/>
        <v>0.16094686004203296</v>
      </c>
      <c r="S167" s="269">
        <f t="shared" si="13"/>
        <v>0.14696863422462833</v>
      </c>
      <c r="T167" s="269">
        <f t="shared" si="13"/>
        <v>0.13068738647475509</v>
      </c>
      <c r="U167" s="269">
        <f t="shared" si="13"/>
        <v>0.12993763784454537</v>
      </c>
      <c r="V167" s="269">
        <f t="shared" si="13"/>
        <v>0.1460150873608515</v>
      </c>
      <c r="W167" s="269">
        <f t="shared" si="13"/>
        <v>0.14630730715019952</v>
      </c>
      <c r="X167" s="269">
        <f t="shared" si="13"/>
        <v>0.13946531540237445</v>
      </c>
      <c r="Y167" s="269">
        <f t="shared" si="13"/>
        <v>0.12342191783360829</v>
      </c>
      <c r="DA167" s="79"/>
    </row>
    <row r="168" spans="1:105" ht="12" customHeight="1" x14ac:dyDescent="0.25">
      <c r="A168" s="174" t="s">
        <v>1010</v>
      </c>
      <c r="B168" s="269">
        <f t="shared" ref="B168:Y168" si="14">IF(B$36=0,0,B$36/B$5)</f>
        <v>4.2309146647863623E-2</v>
      </c>
      <c r="C168" s="269">
        <f t="shared" si="14"/>
        <v>4.3105907438286281E-2</v>
      </c>
      <c r="D168" s="269">
        <f t="shared" si="14"/>
        <v>4.495069962266536E-2</v>
      </c>
      <c r="E168" s="269">
        <f t="shared" si="14"/>
        <v>4.7821730623554722E-2</v>
      </c>
      <c r="F168" s="269">
        <f t="shared" si="14"/>
        <v>3.8776911970541152E-2</v>
      </c>
      <c r="G168" s="269">
        <f t="shared" si="14"/>
        <v>3.9717064808237099E-2</v>
      </c>
      <c r="H168" s="269">
        <f t="shared" si="14"/>
        <v>4.9712538867650251E-2</v>
      </c>
      <c r="I168" s="269">
        <f t="shared" si="14"/>
        <v>5.3676003405627983E-2</v>
      </c>
      <c r="J168" s="269">
        <f t="shared" si="14"/>
        <v>4.9224346812971956E-2</v>
      </c>
      <c r="K168" s="269">
        <f t="shared" si="14"/>
        <v>6.2001427475707915E-2</v>
      </c>
      <c r="L168" s="269">
        <f t="shared" si="14"/>
        <v>6.3347218825951818E-2</v>
      </c>
      <c r="M168" s="269">
        <f t="shared" si="14"/>
        <v>6.3656955325028311E-2</v>
      </c>
      <c r="N168" s="269">
        <f t="shared" si="14"/>
        <v>6.5092826259099915E-2</v>
      </c>
      <c r="O168" s="269">
        <f t="shared" si="14"/>
        <v>6.2570404877000788E-2</v>
      </c>
      <c r="P168" s="269">
        <f t="shared" si="14"/>
        <v>5.8379177666784098E-2</v>
      </c>
      <c r="Q168" s="269">
        <f t="shared" si="14"/>
        <v>6.3514430889757265E-2</v>
      </c>
      <c r="R168" s="269">
        <f t="shared" si="14"/>
        <v>6.6382349507740732E-2</v>
      </c>
      <c r="S168" s="269">
        <f t="shared" si="14"/>
        <v>6.6922779590642412E-2</v>
      </c>
      <c r="T168" s="269">
        <f t="shared" si="14"/>
        <v>5.9645360577973323E-2</v>
      </c>
      <c r="U168" s="269">
        <f t="shared" si="14"/>
        <v>6.1358721097855347E-2</v>
      </c>
      <c r="V168" s="269">
        <f t="shared" si="14"/>
        <v>6.8129467501560625E-2</v>
      </c>
      <c r="W168" s="269">
        <f t="shared" si="14"/>
        <v>6.7506064746386554E-2</v>
      </c>
      <c r="X168" s="269">
        <f t="shared" si="14"/>
        <v>6.4853377027007289E-2</v>
      </c>
      <c r="Y168" s="269">
        <f t="shared" si="14"/>
        <v>5.9845730589907845E-2</v>
      </c>
      <c r="DA168" s="79"/>
    </row>
    <row r="169" spans="1:105" ht="12" customHeight="1" x14ac:dyDescent="0.25">
      <c r="A169" s="62" t="s">
        <v>1012</v>
      </c>
      <c r="B169" s="318">
        <f t="shared" ref="B169:Y169" si="15">IF(B$37=0,0,B$37/B$5)</f>
        <v>4.0715986784771722E-2</v>
      </c>
      <c r="C169" s="318">
        <f t="shared" si="15"/>
        <v>4.1604161318946585E-2</v>
      </c>
      <c r="D169" s="318">
        <f t="shared" si="15"/>
        <v>4.3411763448607227E-2</v>
      </c>
      <c r="E169" s="318">
        <f t="shared" si="15"/>
        <v>4.6066449444950364E-2</v>
      </c>
      <c r="F169" s="318">
        <f t="shared" si="15"/>
        <v>3.6321929810477244E-2</v>
      </c>
      <c r="G169" s="318">
        <f t="shared" si="15"/>
        <v>3.7735134449717087E-2</v>
      </c>
      <c r="H169" s="318">
        <f t="shared" si="15"/>
        <v>4.6833049289213634E-2</v>
      </c>
      <c r="I169" s="318">
        <f t="shared" si="15"/>
        <v>5.0916033883819531E-2</v>
      </c>
      <c r="J169" s="318">
        <f t="shared" si="15"/>
        <v>4.6716706819111803E-2</v>
      </c>
      <c r="K169" s="318">
        <f t="shared" si="15"/>
        <v>6.0090045147394175E-2</v>
      </c>
      <c r="L169" s="318">
        <f t="shared" si="15"/>
        <v>6.075951297340907E-2</v>
      </c>
      <c r="M169" s="318">
        <f t="shared" si="15"/>
        <v>6.135654419927717E-2</v>
      </c>
      <c r="N169" s="318">
        <f t="shared" si="15"/>
        <v>6.2918018282115296E-2</v>
      </c>
      <c r="O169" s="318">
        <f t="shared" si="15"/>
        <v>6.0963325053751495E-2</v>
      </c>
      <c r="P169" s="318">
        <f t="shared" si="15"/>
        <v>5.671095073989612E-2</v>
      </c>
      <c r="Q169" s="318">
        <f t="shared" si="15"/>
        <v>6.1576675797644531E-2</v>
      </c>
      <c r="R169" s="318">
        <f t="shared" si="15"/>
        <v>6.3868635757255057E-2</v>
      </c>
      <c r="S169" s="318">
        <f t="shared" si="15"/>
        <v>6.4299824311444681E-2</v>
      </c>
      <c r="T169" s="318">
        <f t="shared" si="15"/>
        <v>5.7728214401809863E-2</v>
      </c>
      <c r="U169" s="318">
        <f t="shared" si="15"/>
        <v>5.9108424949564364E-2</v>
      </c>
      <c r="V169" s="318">
        <f t="shared" si="15"/>
        <v>6.5649234916026131E-2</v>
      </c>
      <c r="W169" s="318">
        <f t="shared" si="15"/>
        <v>6.5105061391262112E-2</v>
      </c>
      <c r="X169" s="318">
        <f t="shared" si="15"/>
        <v>6.1995289766667135E-2</v>
      </c>
      <c r="Y169" s="318">
        <f t="shared" si="15"/>
        <v>5.7497073088417269E-2</v>
      </c>
      <c r="DA169" s="141"/>
    </row>
    <row r="170" spans="1:105" ht="12" customHeight="1" x14ac:dyDescent="0.25">
      <c r="A170" s="62" t="s">
        <v>1019</v>
      </c>
      <c r="B170" s="318">
        <f t="shared" ref="B170:Y170" si="16">IF(B$43=0,0,B$43/B$5)</f>
        <v>1.5931598630919059E-3</v>
      </c>
      <c r="C170" s="318">
        <f t="shared" si="16"/>
        <v>1.5017461193397035E-3</v>
      </c>
      <c r="D170" s="318">
        <f t="shared" si="16"/>
        <v>1.5389361740581497E-3</v>
      </c>
      <c r="E170" s="318">
        <f t="shared" si="16"/>
        <v>1.7552811786043605E-3</v>
      </c>
      <c r="F170" s="318">
        <f t="shared" si="16"/>
        <v>2.4549821600639106E-3</v>
      </c>
      <c r="G170" s="318">
        <f t="shared" si="16"/>
        <v>1.9819303585200134E-3</v>
      </c>
      <c r="H170" s="318">
        <f t="shared" si="16"/>
        <v>2.8794895784366122E-3</v>
      </c>
      <c r="I170" s="318">
        <f t="shared" si="16"/>
        <v>2.759969521808456E-3</v>
      </c>
      <c r="J170" s="318">
        <f t="shared" si="16"/>
        <v>2.507639993860159E-3</v>
      </c>
      <c r="K170" s="318">
        <f t="shared" si="16"/>
        <v>1.9113823283137398E-3</v>
      </c>
      <c r="L170" s="318">
        <f t="shared" si="16"/>
        <v>2.5877058525427387E-3</v>
      </c>
      <c r="M170" s="318">
        <f t="shared" si="16"/>
        <v>2.3004111257511504E-3</v>
      </c>
      <c r="N170" s="318">
        <f t="shared" si="16"/>
        <v>2.1748079769846177E-3</v>
      </c>
      <c r="O170" s="318">
        <f t="shared" si="16"/>
        <v>1.6070798232493001E-3</v>
      </c>
      <c r="P170" s="318">
        <f t="shared" si="16"/>
        <v>1.6682269268879749E-3</v>
      </c>
      <c r="Q170" s="318">
        <f t="shared" si="16"/>
        <v>1.9377550921127304E-3</v>
      </c>
      <c r="R170" s="318">
        <f t="shared" si="16"/>
        <v>2.5137137504856666E-3</v>
      </c>
      <c r="S170" s="318">
        <f t="shared" si="16"/>
        <v>2.6229552791977389E-3</v>
      </c>
      <c r="T170" s="318">
        <f t="shared" si="16"/>
        <v>1.917146176163464E-3</v>
      </c>
      <c r="U170" s="318">
        <f t="shared" si="16"/>
        <v>2.2502961482909855E-3</v>
      </c>
      <c r="V170" s="318">
        <f t="shared" si="16"/>
        <v>2.4802325855344878E-3</v>
      </c>
      <c r="W170" s="318">
        <f t="shared" si="16"/>
        <v>2.4010033551244321E-3</v>
      </c>
      <c r="X170" s="318">
        <f t="shared" si="16"/>
        <v>2.8580872603401457E-3</v>
      </c>
      <c r="Y170" s="318">
        <f t="shared" si="16"/>
        <v>2.3486575014905805E-3</v>
      </c>
      <c r="DA170" s="141"/>
    </row>
    <row r="171" spans="1:105" ht="12" customHeight="1" x14ac:dyDescent="0.25">
      <c r="A171" s="174" t="s">
        <v>1021</v>
      </c>
      <c r="B171" s="269">
        <f t="shared" ref="B171:Y171" si="17">IF(B$44=0,0,B$44/B$5)</f>
        <v>6.7561627281470613E-3</v>
      </c>
      <c r="C171" s="269">
        <f t="shared" si="17"/>
        <v>6.8700663591594558E-3</v>
      </c>
      <c r="D171" s="269">
        <f t="shared" si="17"/>
        <v>7.1671446289691904E-3</v>
      </c>
      <c r="E171" s="269">
        <f t="shared" si="17"/>
        <v>7.6691200115574284E-3</v>
      </c>
      <c r="F171" s="269">
        <f t="shared" si="17"/>
        <v>6.4432603084168382E-3</v>
      </c>
      <c r="G171" s="269">
        <f t="shared" si="17"/>
        <v>6.484485919756768E-3</v>
      </c>
      <c r="H171" s="269">
        <f t="shared" si="17"/>
        <v>8.2211135508085155E-3</v>
      </c>
      <c r="I171" s="269">
        <f t="shared" si="17"/>
        <v>8.7873691706570941E-3</v>
      </c>
      <c r="J171" s="269">
        <f t="shared" si="17"/>
        <v>8.0668524439871745E-3</v>
      </c>
      <c r="K171" s="269">
        <f t="shared" si="17"/>
        <v>1.0380008650870565E-2</v>
      </c>
      <c r="L171" s="269">
        <f t="shared" si="17"/>
        <v>1.0743563626690586E-2</v>
      </c>
      <c r="M171" s="269">
        <f t="shared" si="17"/>
        <v>1.0658086799725583E-2</v>
      </c>
      <c r="N171" s="269">
        <f t="shared" si="17"/>
        <v>1.0920335408285492E-2</v>
      </c>
      <c r="O171" s="269">
        <f t="shared" si="17"/>
        <v>1.044200991433995E-2</v>
      </c>
      <c r="P171" s="269">
        <f t="shared" si="17"/>
        <v>9.7650815512317982E-3</v>
      </c>
      <c r="Q171" s="269">
        <f t="shared" si="17"/>
        <v>1.0609683467169338E-2</v>
      </c>
      <c r="R171" s="269">
        <f t="shared" si="17"/>
        <v>1.1283436139058564E-2</v>
      </c>
      <c r="S171" s="269">
        <f t="shared" si="17"/>
        <v>1.1120624996278071E-2</v>
      </c>
      <c r="T171" s="269">
        <f t="shared" si="17"/>
        <v>9.7353991919063698E-3</v>
      </c>
      <c r="U171" s="269">
        <f t="shared" si="17"/>
        <v>9.9835786547262991E-3</v>
      </c>
      <c r="V171" s="269">
        <f t="shared" si="17"/>
        <v>1.1146287435326462E-2</v>
      </c>
      <c r="W171" s="269">
        <f t="shared" si="17"/>
        <v>1.1073359712992789E-2</v>
      </c>
      <c r="X171" s="269">
        <f t="shared" si="17"/>
        <v>1.0703585026247632E-2</v>
      </c>
      <c r="Y171" s="269">
        <f t="shared" si="17"/>
        <v>9.7239243009426268E-3</v>
      </c>
      <c r="DA171" s="79"/>
    </row>
    <row r="172" spans="1:105" ht="12" customHeight="1" x14ac:dyDescent="0.25">
      <c r="A172" s="62" t="s">
        <v>1133</v>
      </c>
      <c r="B172" s="318">
        <f t="shared" ref="B172:Y172" si="18">IF(B$45=0,0,B$45/B$5)</f>
        <v>3.3637391194268219E-3</v>
      </c>
      <c r="C172" s="318">
        <f t="shared" si="18"/>
        <v>3.538777972397043E-3</v>
      </c>
      <c r="D172" s="318">
        <f t="shared" si="18"/>
        <v>3.7373529290556659E-3</v>
      </c>
      <c r="E172" s="318">
        <f t="shared" si="18"/>
        <v>3.9544197475302276E-3</v>
      </c>
      <c r="F172" s="318">
        <f t="shared" si="18"/>
        <v>2.6590328499595506E-3</v>
      </c>
      <c r="G172" s="318">
        <f t="shared" si="18"/>
        <v>2.9142287129005615E-3</v>
      </c>
      <c r="H172" s="318">
        <f t="shared" si="18"/>
        <v>3.5300986600405506E-3</v>
      </c>
      <c r="I172" s="318">
        <f t="shared" si="18"/>
        <v>3.9730443555861692E-3</v>
      </c>
      <c r="J172" s="318">
        <f t="shared" si="18"/>
        <v>3.6519820020796353E-3</v>
      </c>
      <c r="K172" s="318">
        <f t="shared" si="18"/>
        <v>4.8220705499481898E-3</v>
      </c>
      <c r="L172" s="318">
        <f t="shared" si="18"/>
        <v>4.6562826071284294E-3</v>
      </c>
      <c r="M172" s="318">
        <f t="shared" si="18"/>
        <v>4.7850962973513579E-3</v>
      </c>
      <c r="N172" s="318">
        <f t="shared" si="18"/>
        <v>4.9815338004233056E-3</v>
      </c>
      <c r="O172" s="318">
        <f t="shared" si="18"/>
        <v>5.0648623415520226E-3</v>
      </c>
      <c r="P172" s="318">
        <f t="shared" si="18"/>
        <v>4.5967720855465142E-3</v>
      </c>
      <c r="Q172" s="318">
        <f t="shared" si="18"/>
        <v>4.9487526024996715E-3</v>
      </c>
      <c r="R172" s="318">
        <f t="shared" si="18"/>
        <v>4.9564379651462851E-3</v>
      </c>
      <c r="S172" s="318">
        <f t="shared" si="18"/>
        <v>5.0485850591093541E-3</v>
      </c>
      <c r="T172" s="318">
        <f t="shared" si="18"/>
        <v>4.5874213119563535E-3</v>
      </c>
      <c r="U172" s="318">
        <f t="shared" si="18"/>
        <v>4.5468943294357063E-3</v>
      </c>
      <c r="V172" s="318">
        <f t="shared" si="18"/>
        <v>5.1045507306176126E-3</v>
      </c>
      <c r="W172" s="318">
        <f t="shared" si="18"/>
        <v>5.1078796742357949E-3</v>
      </c>
      <c r="X172" s="318">
        <f t="shared" si="18"/>
        <v>4.5306594705589939E-3</v>
      </c>
      <c r="Y172" s="318">
        <f t="shared" si="18"/>
        <v>4.3123857961013161E-3</v>
      </c>
      <c r="DA172" s="141"/>
    </row>
    <row r="173" spans="1:105" ht="12" customHeight="1" x14ac:dyDescent="0.25">
      <c r="A173" s="62" t="s">
        <v>1024</v>
      </c>
      <c r="B173" s="318">
        <f t="shared" ref="B173:Y173" si="19">IF(B$46=0,0,B$46/B$5)</f>
        <v>1.8593895476296698E-3</v>
      </c>
      <c r="C173" s="318">
        <f t="shared" si="19"/>
        <v>1.8946179511670775E-3</v>
      </c>
      <c r="D173" s="318">
        <f t="shared" si="19"/>
        <v>1.9756480261919639E-3</v>
      </c>
      <c r="E173" s="318">
        <f t="shared" si="19"/>
        <v>2.0974273987219424E-3</v>
      </c>
      <c r="F173" s="318">
        <f t="shared" si="19"/>
        <v>1.7808223095797592E-3</v>
      </c>
      <c r="G173" s="318">
        <f t="shared" si="19"/>
        <v>1.8364016188071564E-3</v>
      </c>
      <c r="H173" s="318">
        <f t="shared" si="19"/>
        <v>2.2893250950402969E-3</v>
      </c>
      <c r="I173" s="318">
        <f t="shared" si="19"/>
        <v>2.4645998325986108E-3</v>
      </c>
      <c r="J173" s="318">
        <f t="shared" si="19"/>
        <v>2.3050574804940904E-3</v>
      </c>
      <c r="K173" s="318">
        <f t="shared" si="19"/>
        <v>3.7334671458838955E-3</v>
      </c>
      <c r="L173" s="318">
        <f t="shared" si="19"/>
        <v>3.7880986072682701E-3</v>
      </c>
      <c r="M173" s="318">
        <f t="shared" si="19"/>
        <v>3.7398663843840065E-3</v>
      </c>
      <c r="N173" s="318">
        <f t="shared" si="19"/>
        <v>3.8809365775374716E-3</v>
      </c>
      <c r="O173" s="318">
        <f t="shared" si="19"/>
        <v>3.7788495531112611E-3</v>
      </c>
      <c r="P173" s="318">
        <f t="shared" si="19"/>
        <v>3.5283439063973159E-3</v>
      </c>
      <c r="Q173" s="318">
        <f t="shared" si="19"/>
        <v>3.7744358320106158E-3</v>
      </c>
      <c r="R173" s="318">
        <f t="shared" si="19"/>
        <v>4.0197561480953114E-3</v>
      </c>
      <c r="S173" s="318">
        <f t="shared" si="19"/>
        <v>3.6706405508459957E-3</v>
      </c>
      <c r="T173" s="318">
        <f t="shared" si="19"/>
        <v>3.2640054308807846E-3</v>
      </c>
      <c r="U173" s="318">
        <f t="shared" si="19"/>
        <v>3.2452799542543719E-3</v>
      </c>
      <c r="V173" s="318">
        <f t="shared" si="19"/>
        <v>3.6468250761783755E-3</v>
      </c>
      <c r="W173" s="318">
        <f t="shared" si="19"/>
        <v>3.6541234620836366E-3</v>
      </c>
      <c r="X173" s="318">
        <f t="shared" si="19"/>
        <v>3.4832401134656243E-3</v>
      </c>
      <c r="Y173" s="318">
        <f t="shared" si="19"/>
        <v>3.0825454618486708E-3</v>
      </c>
      <c r="DA173" s="141"/>
    </row>
    <row r="174" spans="1:105" ht="12" customHeight="1" x14ac:dyDescent="0.25">
      <c r="A174" s="62" t="s">
        <v>1036</v>
      </c>
      <c r="B174" s="318">
        <f t="shared" ref="B174:Y174" si="20">IF(B$57=0,0,B$57/B$5)</f>
        <v>1.5330340610905701E-3</v>
      </c>
      <c r="C174" s="318">
        <f t="shared" si="20"/>
        <v>1.4366704355953358E-3</v>
      </c>
      <c r="D174" s="318">
        <f t="shared" si="20"/>
        <v>1.4541436737215601E-3</v>
      </c>
      <c r="E174" s="318">
        <f t="shared" si="20"/>
        <v>1.6172728653052579E-3</v>
      </c>
      <c r="F174" s="318">
        <f t="shared" si="20"/>
        <v>2.003405148877529E-3</v>
      </c>
      <c r="G174" s="318">
        <f t="shared" si="20"/>
        <v>1.7338555880490499E-3</v>
      </c>
      <c r="H174" s="318">
        <f t="shared" si="20"/>
        <v>2.4016897957276659E-3</v>
      </c>
      <c r="I174" s="318">
        <f t="shared" si="20"/>
        <v>2.3497249824723154E-3</v>
      </c>
      <c r="J174" s="318">
        <f t="shared" si="20"/>
        <v>2.1098129614134493E-3</v>
      </c>
      <c r="K174" s="318">
        <f t="shared" si="20"/>
        <v>1.8244709550384807E-3</v>
      </c>
      <c r="L174" s="318">
        <f t="shared" si="20"/>
        <v>2.2991824122938855E-3</v>
      </c>
      <c r="M174" s="318">
        <f t="shared" si="20"/>
        <v>2.1331241179902202E-3</v>
      </c>
      <c r="N174" s="318">
        <f t="shared" si="20"/>
        <v>2.057865030324714E-3</v>
      </c>
      <c r="O174" s="318">
        <f t="shared" si="20"/>
        <v>1.5982980196766652E-3</v>
      </c>
      <c r="P174" s="318">
        <f t="shared" si="20"/>
        <v>1.6399655592879677E-3</v>
      </c>
      <c r="Q174" s="318">
        <f t="shared" si="20"/>
        <v>1.8864950326590521E-3</v>
      </c>
      <c r="R174" s="318">
        <f t="shared" si="20"/>
        <v>2.3072420258169676E-3</v>
      </c>
      <c r="S174" s="318">
        <f t="shared" si="20"/>
        <v>2.401399386322721E-3</v>
      </c>
      <c r="T174" s="318">
        <f t="shared" si="20"/>
        <v>1.8839724490692326E-3</v>
      </c>
      <c r="U174" s="318">
        <f t="shared" si="20"/>
        <v>2.1914043710362205E-3</v>
      </c>
      <c r="V174" s="318">
        <f t="shared" si="20"/>
        <v>2.3949116285304725E-3</v>
      </c>
      <c r="W174" s="318">
        <f t="shared" si="20"/>
        <v>2.311356576673358E-3</v>
      </c>
      <c r="X174" s="318">
        <f t="shared" si="20"/>
        <v>2.6896854422230145E-3</v>
      </c>
      <c r="Y174" s="318">
        <f t="shared" si="20"/>
        <v>2.3289930429926408E-3</v>
      </c>
      <c r="DA174" s="141"/>
    </row>
    <row r="175" spans="1:105" ht="12" customHeight="1" x14ac:dyDescent="0.25">
      <c r="A175" s="41" t="s">
        <v>1038</v>
      </c>
      <c r="B175" s="319">
        <f t="shared" ref="B175:Y175" si="21">IF(B$58=0,0,B$58/B$5)</f>
        <v>2.2047883568391591E-2</v>
      </c>
      <c r="C175" s="319">
        <f t="shared" si="21"/>
        <v>2.2476954140247449E-2</v>
      </c>
      <c r="D175" s="319">
        <f t="shared" si="21"/>
        <v>2.3373489983219534E-2</v>
      </c>
      <c r="E175" s="319">
        <f t="shared" si="21"/>
        <v>2.2258437725600558E-2</v>
      </c>
      <c r="F175" s="319">
        <f t="shared" si="21"/>
        <v>2.0628409488833734E-2</v>
      </c>
      <c r="G175" s="319">
        <f t="shared" si="21"/>
        <v>2.0756240522011832E-2</v>
      </c>
      <c r="H175" s="319">
        <f t="shared" si="21"/>
        <v>2.241720569917954E-2</v>
      </c>
      <c r="I175" s="319">
        <f t="shared" si="21"/>
        <v>2.6020252013864893E-2</v>
      </c>
      <c r="J175" s="319">
        <f t="shared" si="21"/>
        <v>2.423026052034858E-2</v>
      </c>
      <c r="K175" s="319">
        <f t="shared" si="21"/>
        <v>2.3673124581803203E-2</v>
      </c>
      <c r="L175" s="319">
        <f t="shared" si="21"/>
        <v>2.2742155069337744E-2</v>
      </c>
      <c r="M175" s="319">
        <f t="shared" si="21"/>
        <v>2.3439784161469478E-2</v>
      </c>
      <c r="N175" s="319">
        <f t="shared" si="21"/>
        <v>2.1915518451430447E-2</v>
      </c>
      <c r="O175" s="319">
        <f t="shared" si="21"/>
        <v>2.0924454561598808E-2</v>
      </c>
      <c r="P175" s="319">
        <f t="shared" si="21"/>
        <v>1.8994751620243808E-2</v>
      </c>
      <c r="Q175" s="319">
        <f t="shared" si="21"/>
        <v>2.0248912870633469E-2</v>
      </c>
      <c r="R175" s="319">
        <f t="shared" si="21"/>
        <v>1.907489519176046E-2</v>
      </c>
      <c r="S175" s="319">
        <f t="shared" si="21"/>
        <v>2.0786272318888816E-2</v>
      </c>
      <c r="T175" s="319">
        <f t="shared" si="21"/>
        <v>2.3358006239600441E-2</v>
      </c>
      <c r="U175" s="319">
        <f t="shared" si="21"/>
        <v>2.4365009752923043E-2</v>
      </c>
      <c r="V175" s="319">
        <f t="shared" si="21"/>
        <v>2.3311187876857667E-2</v>
      </c>
      <c r="W175" s="319">
        <f t="shared" si="21"/>
        <v>2.2873494900833419E-2</v>
      </c>
      <c r="X175" s="319">
        <f t="shared" si="21"/>
        <v>2.2102745563723485E-2</v>
      </c>
      <c r="Y175" s="319">
        <f t="shared" si="21"/>
        <v>1.9841850355415424E-2</v>
      </c>
      <c r="DA175" s="82"/>
    </row>
    <row r="176" spans="1:105" ht="12" hidden="1" customHeight="1" x14ac:dyDescent="0.25">
      <c r="A176" s="98"/>
      <c r="B176" s="98"/>
      <c r="C176" s="98"/>
      <c r="D176" s="98"/>
      <c r="E176" s="98"/>
      <c r="F176" s="98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8"/>
      <c r="V176" s="98"/>
      <c r="W176" s="98"/>
      <c r="X176" s="98"/>
      <c r="Y176" s="98"/>
      <c r="DA176" s="94"/>
    </row>
    <row r="177" spans="1:105" ht="12" customHeight="1" x14ac:dyDescent="0.25">
      <c r="A177" s="172"/>
      <c r="B177" s="172"/>
      <c r="C177" s="172"/>
      <c r="D177" s="172"/>
      <c r="E177" s="172"/>
      <c r="F177" s="172"/>
      <c r="G177" s="172"/>
      <c r="H177" s="172"/>
      <c r="I177" s="172"/>
      <c r="J177" s="172"/>
      <c r="K177" s="172"/>
      <c r="L177" s="172"/>
      <c r="M177" s="172"/>
      <c r="N177" s="172"/>
      <c r="O177" s="172"/>
      <c r="P177" s="172"/>
      <c r="Q177" s="172"/>
      <c r="R177" s="172"/>
      <c r="S177" s="172"/>
      <c r="T177" s="172"/>
      <c r="U177" s="172"/>
      <c r="V177" s="172"/>
      <c r="W177" s="172"/>
      <c r="X177" s="172"/>
      <c r="Y177" s="172"/>
      <c r="DA177" s="176"/>
    </row>
    <row r="178" spans="1:105" ht="12" customHeight="1" x14ac:dyDescent="0.25">
      <c r="A178" s="35" t="s">
        <v>49</v>
      </c>
      <c r="B178" s="232">
        <f t="shared" ref="B178:Y178" si="22">SUM(B$179:B$183,B$185:B$186,B$188:B$189,B$191:B$194)</f>
        <v>1</v>
      </c>
      <c r="C178" s="232">
        <f t="shared" si="22"/>
        <v>1.0000000000000002</v>
      </c>
      <c r="D178" s="232">
        <f t="shared" si="22"/>
        <v>0.99999999999999978</v>
      </c>
      <c r="E178" s="232">
        <f t="shared" si="22"/>
        <v>0.99999999999999989</v>
      </c>
      <c r="F178" s="232">
        <f t="shared" si="22"/>
        <v>0.99999999999999944</v>
      </c>
      <c r="G178" s="232">
        <f t="shared" si="22"/>
        <v>1.0000000000000002</v>
      </c>
      <c r="H178" s="232">
        <f t="shared" si="22"/>
        <v>0.99999999999999989</v>
      </c>
      <c r="I178" s="232">
        <f t="shared" si="22"/>
        <v>1</v>
      </c>
      <c r="J178" s="232">
        <f t="shared" si="22"/>
        <v>1</v>
      </c>
      <c r="K178" s="232">
        <f t="shared" si="22"/>
        <v>0.99999999999999989</v>
      </c>
      <c r="L178" s="232">
        <f t="shared" si="22"/>
        <v>1.0000000000000002</v>
      </c>
      <c r="M178" s="232">
        <f t="shared" si="22"/>
        <v>0.99999999999999978</v>
      </c>
      <c r="N178" s="232">
        <f t="shared" si="22"/>
        <v>0.99999999999999989</v>
      </c>
      <c r="O178" s="232">
        <f t="shared" si="22"/>
        <v>1</v>
      </c>
      <c r="P178" s="232">
        <f t="shared" si="22"/>
        <v>0.99999999999999989</v>
      </c>
      <c r="Q178" s="232">
        <f t="shared" si="22"/>
        <v>1</v>
      </c>
      <c r="R178" s="232">
        <f t="shared" si="22"/>
        <v>1.0000000000000002</v>
      </c>
      <c r="S178" s="232">
        <f t="shared" si="22"/>
        <v>0.99999999999999989</v>
      </c>
      <c r="T178" s="232">
        <f t="shared" si="22"/>
        <v>1.0000000000000002</v>
      </c>
      <c r="U178" s="232">
        <f t="shared" si="22"/>
        <v>1</v>
      </c>
      <c r="V178" s="232">
        <f t="shared" si="22"/>
        <v>1</v>
      </c>
      <c r="W178" s="232">
        <f t="shared" si="22"/>
        <v>1.0000000000000002</v>
      </c>
      <c r="X178" s="232">
        <f t="shared" si="22"/>
        <v>0.99999999999999989</v>
      </c>
      <c r="Y178" s="232">
        <f t="shared" si="22"/>
        <v>1.0000000000000002</v>
      </c>
      <c r="DA178" s="95"/>
    </row>
    <row r="179" spans="1:105" ht="12" customHeight="1" x14ac:dyDescent="0.25">
      <c r="A179" s="55" t="s">
        <v>91</v>
      </c>
      <c r="B179" s="266">
        <f t="shared" ref="B179:Y179" si="23">IF(B$62=0,0,B$62/B$61)</f>
        <v>9.2946423196095147E-3</v>
      </c>
      <c r="C179" s="266">
        <f t="shared" si="23"/>
        <v>9.1406830908256909E-3</v>
      </c>
      <c r="D179" s="266">
        <f t="shared" si="23"/>
        <v>9.1016890290569388E-3</v>
      </c>
      <c r="E179" s="266">
        <f t="shared" si="23"/>
        <v>9.2871294857480857E-3</v>
      </c>
      <c r="F179" s="266">
        <f t="shared" si="23"/>
        <v>9.9438894517895962E-3</v>
      </c>
      <c r="G179" s="266">
        <f t="shared" si="23"/>
        <v>9.4321681285877007E-3</v>
      </c>
      <c r="H179" s="266">
        <f t="shared" si="23"/>
        <v>9.7840752880093019E-3</v>
      </c>
      <c r="I179" s="266">
        <f t="shared" si="23"/>
        <v>9.5356238140669076E-3</v>
      </c>
      <c r="J179" s="266">
        <f t="shared" si="23"/>
        <v>9.3471380394134669E-3</v>
      </c>
      <c r="K179" s="266">
        <f t="shared" si="23"/>
        <v>6.9338241208997597E-3</v>
      </c>
      <c r="L179" s="266">
        <f t="shared" si="23"/>
        <v>7.4887939610030034E-3</v>
      </c>
      <c r="M179" s="266">
        <f t="shared" si="23"/>
        <v>7.3510932327238198E-3</v>
      </c>
      <c r="N179" s="266">
        <f t="shared" si="23"/>
        <v>7.1648333707393964E-3</v>
      </c>
      <c r="O179" s="266">
        <f t="shared" si="23"/>
        <v>6.6418538890198739E-3</v>
      </c>
      <c r="P179" s="266">
        <f t="shared" si="23"/>
        <v>6.8242013214213828E-3</v>
      </c>
      <c r="Q179" s="266">
        <f t="shared" si="23"/>
        <v>7.0399005844828354E-3</v>
      </c>
      <c r="R179" s="266">
        <f t="shared" si="23"/>
        <v>7.3549826848461211E-3</v>
      </c>
      <c r="S179" s="266">
        <f t="shared" si="23"/>
        <v>7.9452441589225389E-3</v>
      </c>
      <c r="T179" s="266">
        <f t="shared" si="23"/>
        <v>7.5207316932779465E-3</v>
      </c>
      <c r="U179" s="266">
        <f t="shared" si="23"/>
        <v>7.9574722273250808E-3</v>
      </c>
      <c r="V179" s="266">
        <f t="shared" si="23"/>
        <v>7.908041426109862E-3</v>
      </c>
      <c r="W179" s="266">
        <f t="shared" si="23"/>
        <v>7.8099086073173301E-3</v>
      </c>
      <c r="X179" s="266">
        <f t="shared" si="23"/>
        <v>8.2479377555307841E-3</v>
      </c>
      <c r="Y179" s="266">
        <f t="shared" si="23"/>
        <v>8.3042960763415E-3</v>
      </c>
      <c r="DA179" s="76"/>
    </row>
    <row r="180" spans="1:105" ht="12" customHeight="1" x14ac:dyDescent="0.25">
      <c r="A180" s="173" t="s">
        <v>92</v>
      </c>
      <c r="B180" s="267">
        <f t="shared" ref="B180:Y180" si="24">IF(B$63=0,0,B$63/B$61)</f>
        <v>7.3762939038251096E-2</v>
      </c>
      <c r="C180" s="267">
        <f t="shared" si="24"/>
        <v>7.254110770610854E-2</v>
      </c>
      <c r="D180" s="267">
        <f t="shared" si="24"/>
        <v>7.2231648073107488E-2</v>
      </c>
      <c r="E180" s="267">
        <f t="shared" si="24"/>
        <v>7.3703316657198759E-2</v>
      </c>
      <c r="F180" s="267">
        <f t="shared" si="24"/>
        <v>7.8915410213039772E-2</v>
      </c>
      <c r="G180" s="267">
        <f t="shared" si="24"/>
        <v>7.4854353588162503E-2</v>
      </c>
      <c r="H180" s="267">
        <f t="shared" si="24"/>
        <v>7.7647113702532383E-2</v>
      </c>
      <c r="I180" s="267">
        <f t="shared" si="24"/>
        <v>7.5675385227547201E-2</v>
      </c>
      <c r="J180" s="267">
        <f t="shared" si="24"/>
        <v>7.417954878465291E-2</v>
      </c>
      <c r="K180" s="267">
        <f t="shared" si="24"/>
        <v>5.5027318786955888E-2</v>
      </c>
      <c r="L180" s="267">
        <f t="shared" si="24"/>
        <v>5.9431598701766369E-2</v>
      </c>
      <c r="M180" s="267">
        <f t="shared" si="24"/>
        <v>5.8338795979906807E-2</v>
      </c>
      <c r="N180" s="267">
        <f t="shared" si="24"/>
        <v>5.6860624537435706E-2</v>
      </c>
      <c r="O180" s="267">
        <f t="shared" si="24"/>
        <v>5.2710222370055286E-2</v>
      </c>
      <c r="P180" s="267">
        <f t="shared" si="24"/>
        <v>5.4157344494554553E-2</v>
      </c>
      <c r="Q180" s="267">
        <f t="shared" si="24"/>
        <v>5.5869149106791201E-2</v>
      </c>
      <c r="R180" s="267">
        <f t="shared" si="24"/>
        <v>5.8369662947125603E-2</v>
      </c>
      <c r="S180" s="267">
        <f t="shared" si="24"/>
        <v>6.3054019766007052E-2</v>
      </c>
      <c r="T180" s="267">
        <f t="shared" si="24"/>
        <v>5.9685058804673868E-2</v>
      </c>
      <c r="U180" s="267">
        <f t="shared" si="24"/>
        <v>6.3151062581977419E-2</v>
      </c>
      <c r="V180" s="267">
        <f t="shared" si="24"/>
        <v>6.2758776246336773E-2</v>
      </c>
      <c r="W180" s="267">
        <f t="shared" si="24"/>
        <v>6.1979987253566834E-2</v>
      </c>
      <c r="X180" s="267">
        <f t="shared" si="24"/>
        <v>6.5456217564062918E-2</v>
      </c>
      <c r="Y180" s="267">
        <f t="shared" si="24"/>
        <v>6.5903481185330917E-2</v>
      </c>
      <c r="DA180" s="77"/>
    </row>
    <row r="181" spans="1:105" ht="12" customHeight="1" x14ac:dyDescent="0.25">
      <c r="A181" s="173" t="s">
        <v>93</v>
      </c>
      <c r="B181" s="267">
        <f t="shared" ref="B181:Y181" si="25">IF(B$64=0,0,B$64/B$61)</f>
        <v>8.2568910190969971E-2</v>
      </c>
      <c r="C181" s="267">
        <f t="shared" si="25"/>
        <v>8.120121412506523E-2</v>
      </c>
      <c r="D181" s="267">
        <f t="shared" si="25"/>
        <v>8.0854810565525001E-2</v>
      </c>
      <c r="E181" s="267">
        <f t="shared" si="25"/>
        <v>8.2502169967618416E-2</v>
      </c>
      <c r="F181" s="267">
        <f t="shared" si="25"/>
        <v>8.8336493956471432E-2</v>
      </c>
      <c r="G181" s="267">
        <f t="shared" si="25"/>
        <v>8.3790620051337972E-2</v>
      </c>
      <c r="H181" s="267">
        <f t="shared" si="25"/>
        <v>8.6916785603780911E-2</v>
      </c>
      <c r="I181" s="267">
        <f t="shared" si="25"/>
        <v>8.4709668134022739E-2</v>
      </c>
      <c r="J181" s="267">
        <f t="shared" si="25"/>
        <v>8.3035255664507798E-2</v>
      </c>
      <c r="K181" s="267">
        <f t="shared" si="25"/>
        <v>6.1596593115872199E-2</v>
      </c>
      <c r="L181" s="267">
        <f t="shared" si="25"/>
        <v>6.6526665012184474E-2</v>
      </c>
      <c r="M181" s="267">
        <f t="shared" si="25"/>
        <v>6.5303401257050225E-2</v>
      </c>
      <c r="N181" s="267">
        <f t="shared" si="25"/>
        <v>6.3648762671988393E-2</v>
      </c>
      <c r="O181" s="267">
        <f t="shared" si="25"/>
        <v>5.9002876969994754E-2</v>
      </c>
      <c r="P181" s="267">
        <f t="shared" si="25"/>
        <v>6.062275950573786E-2</v>
      </c>
      <c r="Q181" s="267">
        <f t="shared" si="25"/>
        <v>6.2538922868194971E-2</v>
      </c>
      <c r="R181" s="267">
        <f t="shared" si="25"/>
        <v>6.5337953186208497E-2</v>
      </c>
      <c r="S181" s="267">
        <f t="shared" si="25"/>
        <v>7.0581538142606579E-2</v>
      </c>
      <c r="T181" s="267">
        <f t="shared" si="25"/>
        <v>6.6810383702719731E-2</v>
      </c>
      <c r="U181" s="267">
        <f t="shared" si="25"/>
        <v>7.0690166129248777E-2</v>
      </c>
      <c r="V181" s="267">
        <f t="shared" si="25"/>
        <v>7.0251047845202891E-2</v>
      </c>
      <c r="W181" s="267">
        <f t="shared" si="25"/>
        <v>6.9379285423041392E-2</v>
      </c>
      <c r="X181" s="267">
        <f t="shared" si="25"/>
        <v>7.3270515247298204E-2</v>
      </c>
      <c r="Y181" s="267">
        <f t="shared" si="25"/>
        <v>7.3771174118238941E-2</v>
      </c>
      <c r="DA181" s="77"/>
    </row>
    <row r="182" spans="1:105" ht="12" customHeight="1" x14ac:dyDescent="0.25">
      <c r="A182" s="173" t="s">
        <v>94</v>
      </c>
      <c r="B182" s="267">
        <f t="shared" ref="B182:Y182" si="26">IF(B$65=0,0,B$65/B$61)</f>
        <v>0.13292893374506851</v>
      </c>
      <c r="C182" s="267">
        <f t="shared" si="26"/>
        <v>0.13072705922222988</v>
      </c>
      <c r="D182" s="267">
        <f t="shared" si="26"/>
        <v>0.13016937890758509</v>
      </c>
      <c r="E182" s="267">
        <f t="shared" si="26"/>
        <v>0.13282148765297991</v>
      </c>
      <c r="F182" s="267">
        <f t="shared" si="26"/>
        <v>0.14221425383056144</v>
      </c>
      <c r="G182" s="267">
        <f t="shared" si="26"/>
        <v>0.13489578287398332</v>
      </c>
      <c r="H182" s="267">
        <f t="shared" si="26"/>
        <v>0.13992864394282478</v>
      </c>
      <c r="I182" s="267">
        <f t="shared" si="26"/>
        <v>0.13637537224253835</v>
      </c>
      <c r="J182" s="267">
        <f t="shared" si="26"/>
        <v>0.13367971035591208</v>
      </c>
      <c r="K182" s="267">
        <f t="shared" si="26"/>
        <v>9.9165284200604387E-2</v>
      </c>
      <c r="L182" s="267">
        <f t="shared" si="26"/>
        <v>0.1071022812973033</v>
      </c>
      <c r="M182" s="267">
        <f t="shared" si="26"/>
        <v>0.10513293052976991</v>
      </c>
      <c r="N182" s="267">
        <f t="shared" si="26"/>
        <v>0.10246910291793625</v>
      </c>
      <c r="O182" s="267">
        <f t="shared" si="26"/>
        <v>9.4989621461306656E-2</v>
      </c>
      <c r="P182" s="267">
        <f t="shared" si="26"/>
        <v>9.7597494785183161E-2</v>
      </c>
      <c r="Q182" s="267">
        <f t="shared" si="26"/>
        <v>0.1006823550802225</v>
      </c>
      <c r="R182" s="267">
        <f t="shared" si="26"/>
        <v>0.10518855620160235</v>
      </c>
      <c r="S182" s="267">
        <f t="shared" si="26"/>
        <v>0.11363028270184994</v>
      </c>
      <c r="T182" s="267">
        <f t="shared" si="26"/>
        <v>0.10755904429598122</v>
      </c>
      <c r="U182" s="267">
        <f t="shared" si="26"/>
        <v>0.11380516453577294</v>
      </c>
      <c r="V182" s="267">
        <f t="shared" si="26"/>
        <v>0.11309822138790795</v>
      </c>
      <c r="W182" s="267">
        <f t="shared" si="26"/>
        <v>0.11169475791734831</v>
      </c>
      <c r="X182" s="267">
        <f t="shared" si="26"/>
        <v>0.11795930749538111</v>
      </c>
      <c r="Y182" s="267">
        <f t="shared" si="26"/>
        <v>0.11876532576218683</v>
      </c>
      <c r="DA182" s="77"/>
    </row>
    <row r="183" spans="1:105" ht="12" customHeight="1" x14ac:dyDescent="0.25">
      <c r="A183" s="56" t="s">
        <v>95</v>
      </c>
      <c r="B183" s="268">
        <f t="shared" ref="B183:Y183" si="27">IF(B$66=0,0,B$66/B$61)</f>
        <v>3.0124538076026088E-2</v>
      </c>
      <c r="C183" s="268">
        <f t="shared" si="27"/>
        <v>3.0290162357426299E-2</v>
      </c>
      <c r="D183" s="268">
        <f t="shared" si="27"/>
        <v>3.0362340938162074E-2</v>
      </c>
      <c r="E183" s="268">
        <f t="shared" si="27"/>
        <v>3.0346742968754531E-2</v>
      </c>
      <c r="F183" s="268">
        <f t="shared" si="27"/>
        <v>2.9342078547835004E-2</v>
      </c>
      <c r="G183" s="268">
        <f t="shared" si="27"/>
        <v>2.9308769272241929E-2</v>
      </c>
      <c r="H183" s="268">
        <f t="shared" si="27"/>
        <v>2.9342864698909669E-2</v>
      </c>
      <c r="I183" s="268">
        <f t="shared" si="27"/>
        <v>2.9441766514909342E-2</v>
      </c>
      <c r="J183" s="268">
        <f t="shared" si="27"/>
        <v>2.9205960345082538E-2</v>
      </c>
      <c r="K183" s="268">
        <f t="shared" si="27"/>
        <v>2.57775324395032E-2</v>
      </c>
      <c r="L183" s="268">
        <f t="shared" si="27"/>
        <v>2.58576840066497E-2</v>
      </c>
      <c r="M183" s="268">
        <f t="shared" si="27"/>
        <v>2.6079195845773697E-2</v>
      </c>
      <c r="N183" s="268">
        <f t="shared" si="27"/>
        <v>2.5985105812818866E-2</v>
      </c>
      <c r="O183" s="268">
        <f t="shared" si="27"/>
        <v>2.6053349777035526E-2</v>
      </c>
      <c r="P183" s="268">
        <f t="shared" si="27"/>
        <v>2.598489847456923E-2</v>
      </c>
      <c r="Q183" s="268">
        <f t="shared" si="27"/>
        <v>2.6275689508418184E-2</v>
      </c>
      <c r="R183" s="268">
        <f t="shared" si="27"/>
        <v>2.603791302207906E-2</v>
      </c>
      <c r="S183" s="268">
        <f t="shared" si="27"/>
        <v>2.7473281247586939E-2</v>
      </c>
      <c r="T183" s="268">
        <f t="shared" si="27"/>
        <v>2.7394924969874619E-2</v>
      </c>
      <c r="U183" s="268">
        <f t="shared" si="27"/>
        <v>2.778882910705583E-2</v>
      </c>
      <c r="V183" s="268">
        <f t="shared" si="27"/>
        <v>2.7720929460681807E-2</v>
      </c>
      <c r="W183" s="268">
        <f t="shared" si="27"/>
        <v>2.7410741781024178E-2</v>
      </c>
      <c r="X183" s="268">
        <f t="shared" si="27"/>
        <v>2.7156876412494913E-2</v>
      </c>
      <c r="Y183" s="268">
        <f t="shared" si="27"/>
        <v>2.7746258470126409E-2</v>
      </c>
      <c r="DA183" s="78"/>
    </row>
    <row r="184" spans="1:105" ht="12" customHeight="1" x14ac:dyDescent="0.25">
      <c r="A184" s="174" t="s">
        <v>1051</v>
      </c>
      <c r="B184" s="269">
        <f t="shared" ref="B184:Y184" si="28">IF(B$72=0,0,B$72/B$61)</f>
        <v>0.3986703025103065</v>
      </c>
      <c r="C184" s="269">
        <f t="shared" si="28"/>
        <v>0.40194469175775377</v>
      </c>
      <c r="D184" s="269">
        <f t="shared" si="28"/>
        <v>0.40272141776139669</v>
      </c>
      <c r="E184" s="269">
        <f t="shared" si="28"/>
        <v>0.39826514166383936</v>
      </c>
      <c r="F184" s="269">
        <f t="shared" si="28"/>
        <v>0.39069906992663639</v>
      </c>
      <c r="G184" s="269">
        <f t="shared" si="28"/>
        <v>0.4033832544875916</v>
      </c>
      <c r="H184" s="269">
        <f t="shared" si="28"/>
        <v>0.39472021227241016</v>
      </c>
      <c r="I184" s="269">
        <f t="shared" si="28"/>
        <v>0.39990945125136484</v>
      </c>
      <c r="J184" s="269">
        <f t="shared" si="28"/>
        <v>0.40714033712537528</v>
      </c>
      <c r="K184" s="269">
        <f t="shared" si="28"/>
        <v>0.50366442457131066</v>
      </c>
      <c r="L184" s="269">
        <f t="shared" si="28"/>
        <v>0.48886717012623954</v>
      </c>
      <c r="M184" s="269">
        <f t="shared" si="28"/>
        <v>0.48957948682177743</v>
      </c>
      <c r="N184" s="269">
        <f t="shared" si="28"/>
        <v>0.49635643801853319</v>
      </c>
      <c r="O184" s="269">
        <f t="shared" si="28"/>
        <v>0.51103534347298485</v>
      </c>
      <c r="P184" s="269">
        <f t="shared" si="28"/>
        <v>0.50676536655743165</v>
      </c>
      <c r="Q184" s="269">
        <f t="shared" si="28"/>
        <v>0.49873913412728399</v>
      </c>
      <c r="R184" s="269">
        <f t="shared" si="28"/>
        <v>0.4938466405172427</v>
      </c>
      <c r="S184" s="269">
        <f t="shared" si="28"/>
        <v>0.46405548072712605</v>
      </c>
      <c r="T184" s="269">
        <f t="shared" si="28"/>
        <v>0.47411841669642979</v>
      </c>
      <c r="U184" s="269">
        <f t="shared" si="28"/>
        <v>0.45842463888252249</v>
      </c>
      <c r="V184" s="269">
        <f t="shared" si="28"/>
        <v>0.46134973125348772</v>
      </c>
      <c r="W184" s="269">
        <f t="shared" si="28"/>
        <v>0.46552156750333157</v>
      </c>
      <c r="X184" s="269">
        <f t="shared" si="28"/>
        <v>0.45417091992138031</v>
      </c>
      <c r="Y184" s="269">
        <f t="shared" si="28"/>
        <v>0.44638474765317299</v>
      </c>
      <c r="DA184" s="79"/>
    </row>
    <row r="185" spans="1:105" ht="12" customHeight="1" x14ac:dyDescent="0.25">
      <c r="A185" s="62" t="s">
        <v>1052</v>
      </c>
      <c r="B185" s="318">
        <f t="shared" ref="B185:Y185" si="29">IF(B$73=0,0,B$73/B$61)</f>
        <v>0.39827618798717929</v>
      </c>
      <c r="C185" s="318">
        <f t="shared" si="29"/>
        <v>0.40155710546518636</v>
      </c>
      <c r="D185" s="318">
        <f t="shared" si="29"/>
        <v>0.40233548490803972</v>
      </c>
      <c r="E185" s="318">
        <f t="shared" si="29"/>
        <v>0.39787134570239885</v>
      </c>
      <c r="F185" s="318">
        <f t="shared" si="29"/>
        <v>0.39027742581010555</v>
      </c>
      <c r="G185" s="318">
        <f t="shared" si="29"/>
        <v>0.40298330854925118</v>
      </c>
      <c r="H185" s="318">
        <f t="shared" si="29"/>
        <v>0.39430534464934525</v>
      </c>
      <c r="I185" s="318">
        <f t="shared" si="29"/>
        <v>0.39950511855054938</v>
      </c>
      <c r="J185" s="318">
        <f t="shared" si="29"/>
        <v>0.40674399666123107</v>
      </c>
      <c r="K185" s="318">
        <f t="shared" si="29"/>
        <v>0.50337041424870888</v>
      </c>
      <c r="L185" s="318">
        <f t="shared" si="29"/>
        <v>0.48854962778741146</v>
      </c>
      <c r="M185" s="318">
        <f t="shared" si="29"/>
        <v>0.48926778331514903</v>
      </c>
      <c r="N185" s="318">
        <f t="shared" si="29"/>
        <v>0.49605263236468489</v>
      </c>
      <c r="O185" s="318">
        <f t="shared" si="29"/>
        <v>0.51075371336951869</v>
      </c>
      <c r="P185" s="318">
        <f t="shared" si="29"/>
        <v>0.50647600449732932</v>
      </c>
      <c r="Q185" s="318">
        <f t="shared" si="29"/>
        <v>0.49844062591509997</v>
      </c>
      <c r="R185" s="318">
        <f t="shared" si="29"/>
        <v>0.49353477208876839</v>
      </c>
      <c r="S185" s="318">
        <f t="shared" si="29"/>
        <v>0.46371858383479303</v>
      </c>
      <c r="T185" s="318">
        <f t="shared" si="29"/>
        <v>0.47379952012322751</v>
      </c>
      <c r="U185" s="318">
        <f t="shared" si="29"/>
        <v>0.4580872234915554</v>
      </c>
      <c r="V185" s="318">
        <f t="shared" si="29"/>
        <v>0.46101441184383746</v>
      </c>
      <c r="W185" s="318">
        <f t="shared" si="29"/>
        <v>0.46519040915418819</v>
      </c>
      <c r="X185" s="318">
        <f t="shared" si="29"/>
        <v>0.45382118811422445</v>
      </c>
      <c r="Y185" s="318">
        <f t="shared" si="29"/>
        <v>0.4460326261217043</v>
      </c>
      <c r="DA185" s="141"/>
    </row>
    <row r="186" spans="1:105" ht="12" customHeight="1" x14ac:dyDescent="0.25">
      <c r="A186" s="62" t="s">
        <v>1064</v>
      </c>
      <c r="B186" s="318">
        <f t="shared" ref="B186:Y186" si="30">IF(B$84=0,0,B$84/B$61)</f>
        <v>3.9411452312725461E-4</v>
      </c>
      <c r="C186" s="318">
        <f t="shared" si="30"/>
        <v>3.8758629256746666E-4</v>
      </c>
      <c r="D186" s="318">
        <f t="shared" si="30"/>
        <v>3.8593285335696963E-4</v>
      </c>
      <c r="E186" s="318">
        <f t="shared" si="30"/>
        <v>3.9379596144055234E-4</v>
      </c>
      <c r="F186" s="318">
        <f t="shared" si="30"/>
        <v>4.2164411653087077E-4</v>
      </c>
      <c r="G186" s="318">
        <f t="shared" si="30"/>
        <v>3.9994593834037992E-4</v>
      </c>
      <c r="H186" s="318">
        <f t="shared" si="30"/>
        <v>4.1486762306491257E-4</v>
      </c>
      <c r="I186" s="318">
        <f t="shared" si="30"/>
        <v>4.0433270081551253E-4</v>
      </c>
      <c r="J186" s="318">
        <f t="shared" si="30"/>
        <v>3.9634046414416778E-4</v>
      </c>
      <c r="K186" s="318">
        <f t="shared" si="30"/>
        <v>2.9401032260179243E-4</v>
      </c>
      <c r="L186" s="318">
        <f t="shared" si="30"/>
        <v>3.1754233882804866E-4</v>
      </c>
      <c r="M186" s="318">
        <f t="shared" si="30"/>
        <v>3.11703506628392E-4</v>
      </c>
      <c r="N186" s="318">
        <f t="shared" si="30"/>
        <v>3.0380565384831597E-4</v>
      </c>
      <c r="O186" s="318">
        <f t="shared" si="30"/>
        <v>2.8163010346609469E-4</v>
      </c>
      <c r="P186" s="318">
        <f t="shared" si="30"/>
        <v>2.8936206010231509E-4</v>
      </c>
      <c r="Q186" s="318">
        <f t="shared" si="30"/>
        <v>2.9850821218403793E-4</v>
      </c>
      <c r="R186" s="318">
        <f t="shared" si="30"/>
        <v>3.1186842847430034E-4</v>
      </c>
      <c r="S186" s="318">
        <f t="shared" si="30"/>
        <v>3.3689689233301411E-4</v>
      </c>
      <c r="T186" s="318">
        <f t="shared" si="30"/>
        <v>3.1889657320226971E-4</v>
      </c>
      <c r="U186" s="318">
        <f t="shared" si="30"/>
        <v>3.3741539096712167E-4</v>
      </c>
      <c r="V186" s="318">
        <f t="shared" si="30"/>
        <v>3.353194096502684E-4</v>
      </c>
      <c r="W186" s="318">
        <f t="shared" si="30"/>
        <v>3.3115834914340453E-4</v>
      </c>
      <c r="X186" s="318">
        <f t="shared" si="30"/>
        <v>3.4973180715585191E-4</v>
      </c>
      <c r="Y186" s="318">
        <f t="shared" si="30"/>
        <v>3.5212153146871837E-4</v>
      </c>
      <c r="DA186" s="141"/>
    </row>
    <row r="187" spans="1:105" ht="12" customHeight="1" x14ac:dyDescent="0.25">
      <c r="A187" s="174" t="s">
        <v>1010</v>
      </c>
      <c r="B187" s="269">
        <f t="shared" ref="B187:Y187" si="31">IF(B$85=0,0,B$85/B$61)</f>
        <v>0.20640753617751659</v>
      </c>
      <c r="C187" s="269">
        <f t="shared" si="31"/>
        <v>0.20808452655268395</v>
      </c>
      <c r="D187" s="269">
        <f t="shared" si="31"/>
        <v>0.20849351250413423</v>
      </c>
      <c r="E187" s="269">
        <f t="shared" si="31"/>
        <v>0.20661333230329834</v>
      </c>
      <c r="F187" s="269">
        <f t="shared" si="31"/>
        <v>0.1935545532520245</v>
      </c>
      <c r="G187" s="269">
        <f t="shared" si="31"/>
        <v>0.19850610332390331</v>
      </c>
      <c r="H187" s="269">
        <f t="shared" si="31"/>
        <v>0.19501520140721751</v>
      </c>
      <c r="I187" s="269">
        <f t="shared" si="31"/>
        <v>0.19816795722188199</v>
      </c>
      <c r="J187" s="269">
        <f t="shared" si="31"/>
        <v>0.19783206368502562</v>
      </c>
      <c r="K187" s="269">
        <f t="shared" si="31"/>
        <v>0.19039448667058126</v>
      </c>
      <c r="L187" s="269">
        <f t="shared" si="31"/>
        <v>0.18607682674360262</v>
      </c>
      <c r="M187" s="269">
        <f t="shared" si="31"/>
        <v>0.18967658582482763</v>
      </c>
      <c r="N187" s="269">
        <f t="shared" si="31"/>
        <v>0.18949670774724706</v>
      </c>
      <c r="O187" s="269">
        <f t="shared" si="31"/>
        <v>0.19261860076931639</v>
      </c>
      <c r="P187" s="269">
        <f t="shared" si="31"/>
        <v>0.19086366811330321</v>
      </c>
      <c r="Q187" s="269">
        <f t="shared" si="31"/>
        <v>0.1910342003156241</v>
      </c>
      <c r="R187" s="269">
        <f t="shared" si="31"/>
        <v>0.18562992760578503</v>
      </c>
      <c r="S187" s="269">
        <f t="shared" si="31"/>
        <v>0.19255905282638344</v>
      </c>
      <c r="T187" s="269">
        <f t="shared" si="31"/>
        <v>0.19719583580825442</v>
      </c>
      <c r="U187" s="269">
        <f t="shared" si="31"/>
        <v>0.19726481899817461</v>
      </c>
      <c r="V187" s="269">
        <f t="shared" si="31"/>
        <v>0.19616064990366697</v>
      </c>
      <c r="W187" s="269">
        <f t="shared" si="31"/>
        <v>0.1957346233878329</v>
      </c>
      <c r="X187" s="269">
        <f t="shared" si="31"/>
        <v>0.1924470588864278</v>
      </c>
      <c r="Y187" s="269">
        <f t="shared" si="31"/>
        <v>0.19722757624559986</v>
      </c>
      <c r="DA187" s="79"/>
    </row>
    <row r="188" spans="1:105" ht="12" customHeight="1" x14ac:dyDescent="0.25">
      <c r="A188" s="62" t="s">
        <v>1012</v>
      </c>
      <c r="B188" s="318">
        <f t="shared" ref="B188:Y188" si="32">IF(B$86=0,0,B$86/B$61)</f>
        <v>0.19863521675886636</v>
      </c>
      <c r="C188" s="318">
        <f t="shared" si="32"/>
        <v>0.20083516912545615</v>
      </c>
      <c r="D188" s="318">
        <f t="shared" si="32"/>
        <v>0.20135550995595433</v>
      </c>
      <c r="E188" s="318">
        <f t="shared" si="32"/>
        <v>0.19902965666647238</v>
      </c>
      <c r="F188" s="318">
        <f t="shared" si="32"/>
        <v>0.18130053530459603</v>
      </c>
      <c r="G188" s="318">
        <f t="shared" si="32"/>
        <v>0.18860040474248244</v>
      </c>
      <c r="H188" s="318">
        <f t="shared" si="32"/>
        <v>0.1837193743808852</v>
      </c>
      <c r="I188" s="318">
        <f t="shared" si="32"/>
        <v>0.18797834757456444</v>
      </c>
      <c r="J188" s="318">
        <f t="shared" si="32"/>
        <v>0.18775388841031121</v>
      </c>
      <c r="K188" s="318">
        <f t="shared" si="32"/>
        <v>0.18452499830479971</v>
      </c>
      <c r="L188" s="318">
        <f t="shared" si="32"/>
        <v>0.1784756707258465</v>
      </c>
      <c r="M188" s="318">
        <f t="shared" si="32"/>
        <v>0.18282212465718239</v>
      </c>
      <c r="N188" s="318">
        <f t="shared" si="32"/>
        <v>0.18316545781840532</v>
      </c>
      <c r="O188" s="318">
        <f t="shared" si="32"/>
        <v>0.18767131830426939</v>
      </c>
      <c r="P188" s="318">
        <f t="shared" si="32"/>
        <v>0.18540960172804849</v>
      </c>
      <c r="Q188" s="318">
        <f t="shared" si="32"/>
        <v>0.18520595798953285</v>
      </c>
      <c r="R188" s="318">
        <f t="shared" si="32"/>
        <v>0.17860064188473793</v>
      </c>
      <c r="S188" s="318">
        <f t="shared" si="32"/>
        <v>0.18501193976177754</v>
      </c>
      <c r="T188" s="318">
        <f t="shared" si="32"/>
        <v>0.19085748461192067</v>
      </c>
      <c r="U188" s="318">
        <f t="shared" si="32"/>
        <v>0.19003024411717329</v>
      </c>
      <c r="V188" s="318">
        <f t="shared" si="32"/>
        <v>0.18901948098319135</v>
      </c>
      <c r="W188" s="318">
        <f t="shared" si="32"/>
        <v>0.18877288610935583</v>
      </c>
      <c r="X188" s="318">
        <f t="shared" si="32"/>
        <v>0.18396592016231511</v>
      </c>
      <c r="Y188" s="318">
        <f t="shared" si="32"/>
        <v>0.18948734111296789</v>
      </c>
      <c r="DA188" s="141"/>
    </row>
    <row r="189" spans="1:105" ht="12" customHeight="1" x14ac:dyDescent="0.25">
      <c r="A189" s="62" t="s">
        <v>1019</v>
      </c>
      <c r="B189" s="318">
        <f t="shared" ref="B189:Y189" si="33">IF(B$92=0,0,B$92/B$61)</f>
        <v>7.7723194186502132E-3</v>
      </c>
      <c r="C189" s="318">
        <f t="shared" si="33"/>
        <v>7.2493574272277502E-3</v>
      </c>
      <c r="D189" s="318">
        <f t="shared" si="33"/>
        <v>7.1380025481799607E-3</v>
      </c>
      <c r="E189" s="318">
        <f t="shared" si="33"/>
        <v>7.5836756368260032E-3</v>
      </c>
      <c r="F189" s="318">
        <f t="shared" si="33"/>
        <v>1.225401794742834E-2</v>
      </c>
      <c r="G189" s="318">
        <f t="shared" si="33"/>
        <v>9.9056985814208586E-3</v>
      </c>
      <c r="H189" s="318">
        <f t="shared" si="33"/>
        <v>1.1295827026332316E-2</v>
      </c>
      <c r="I189" s="318">
        <f t="shared" si="33"/>
        <v>1.0189609647317544E-2</v>
      </c>
      <c r="J189" s="318">
        <f t="shared" si="33"/>
        <v>1.007817527471439E-2</v>
      </c>
      <c r="K189" s="318">
        <f t="shared" si="33"/>
        <v>5.8694883657815274E-3</v>
      </c>
      <c r="L189" s="318">
        <f t="shared" si="33"/>
        <v>7.601156017756191E-3</v>
      </c>
      <c r="M189" s="318">
        <f t="shared" si="33"/>
        <v>6.8544611676451097E-3</v>
      </c>
      <c r="N189" s="318">
        <f t="shared" si="33"/>
        <v>6.3312499288417654E-3</v>
      </c>
      <c r="O189" s="318">
        <f t="shared" si="33"/>
        <v>4.9472824650470528E-3</v>
      </c>
      <c r="P189" s="318">
        <f t="shared" si="33"/>
        <v>5.4540663852547557E-3</v>
      </c>
      <c r="Q189" s="318">
        <f t="shared" si="33"/>
        <v>5.8282423260913015E-3</v>
      </c>
      <c r="R189" s="318">
        <f t="shared" si="33"/>
        <v>7.0292857210471141E-3</v>
      </c>
      <c r="S189" s="318">
        <f t="shared" si="33"/>
        <v>7.5471130646059034E-3</v>
      </c>
      <c r="T189" s="318">
        <f t="shared" si="33"/>
        <v>6.33835119633372E-3</v>
      </c>
      <c r="U189" s="318">
        <f t="shared" si="33"/>
        <v>7.2345748810013306E-3</v>
      </c>
      <c r="V189" s="318">
        <f t="shared" si="33"/>
        <v>7.1411689204756035E-3</v>
      </c>
      <c r="W189" s="318">
        <f t="shared" si="33"/>
        <v>6.9617372784770409E-3</v>
      </c>
      <c r="X189" s="318">
        <f t="shared" si="33"/>
        <v>8.4811387241126492E-3</v>
      </c>
      <c r="Y189" s="318">
        <f t="shared" si="33"/>
        <v>7.7402351326319859E-3</v>
      </c>
      <c r="DA189" s="141"/>
    </row>
    <row r="190" spans="1:105" ht="12" customHeight="1" x14ac:dyDescent="0.25">
      <c r="A190" s="174" t="s">
        <v>1021</v>
      </c>
      <c r="B190" s="269">
        <f t="shared" ref="B190:Y190" si="34">IF(B$93=0,0,B$93/B$61)</f>
        <v>4.1029812735799982E-2</v>
      </c>
      <c r="C190" s="269">
        <f t="shared" si="34"/>
        <v>4.1275795453066061E-2</v>
      </c>
      <c r="D190" s="269">
        <f t="shared" si="34"/>
        <v>4.1376216680859036E-2</v>
      </c>
      <c r="E190" s="269">
        <f t="shared" si="34"/>
        <v>4.1268673195833126E-2</v>
      </c>
      <c r="F190" s="269">
        <f t="shared" si="34"/>
        <v>4.0020736114146402E-2</v>
      </c>
      <c r="G190" s="269">
        <f t="shared" si="34"/>
        <v>4.024351442825963E-2</v>
      </c>
      <c r="H190" s="269">
        <f t="shared" si="34"/>
        <v>4.0105095780346073E-2</v>
      </c>
      <c r="I190" s="269">
        <f t="shared" si="34"/>
        <v>4.0318710766531485E-2</v>
      </c>
      <c r="J190" s="269">
        <f t="shared" si="34"/>
        <v>4.0225202381259199E-2</v>
      </c>
      <c r="K190" s="269">
        <f t="shared" si="34"/>
        <v>3.8632039900601163E-2</v>
      </c>
      <c r="L190" s="269">
        <f t="shared" si="34"/>
        <v>3.8335088386076355E-2</v>
      </c>
      <c r="M190" s="269">
        <f t="shared" si="34"/>
        <v>3.8598141863649987E-2</v>
      </c>
      <c r="N190" s="269">
        <f t="shared" si="34"/>
        <v>3.8583299539077118E-2</v>
      </c>
      <c r="O190" s="269">
        <f t="shared" si="34"/>
        <v>3.8931625331617842E-2</v>
      </c>
      <c r="P190" s="269">
        <f t="shared" si="34"/>
        <v>3.8673130275224801E-2</v>
      </c>
      <c r="Q190" s="269">
        <f t="shared" si="34"/>
        <v>3.872441218516972E-2</v>
      </c>
      <c r="R190" s="269">
        <f t="shared" si="34"/>
        <v>3.8283444772211891E-2</v>
      </c>
      <c r="S190" s="269">
        <f t="shared" si="34"/>
        <v>3.9149054701900603E-2</v>
      </c>
      <c r="T190" s="269">
        <f t="shared" si="34"/>
        <v>3.9315078869767615E-2</v>
      </c>
      <c r="U190" s="269">
        <f t="shared" si="34"/>
        <v>3.9332632296053084E-2</v>
      </c>
      <c r="V190" s="269">
        <f t="shared" si="34"/>
        <v>3.9301471835138144E-2</v>
      </c>
      <c r="W190" s="269">
        <f t="shared" si="34"/>
        <v>3.9284189807884763E-2</v>
      </c>
      <c r="X190" s="269">
        <f t="shared" si="34"/>
        <v>3.8918042857396105E-2</v>
      </c>
      <c r="Y190" s="269">
        <f t="shared" si="34"/>
        <v>3.9371140633857445E-2</v>
      </c>
      <c r="DA190" s="79"/>
    </row>
    <row r="191" spans="1:105" ht="12" customHeight="1" x14ac:dyDescent="0.25">
      <c r="A191" s="62" t="s">
        <v>1133</v>
      </c>
      <c r="B191" s="318">
        <f t="shared" ref="B191:Y191" si="35">IF(B$94=0,0,B$94/B$61)</f>
        <v>2.2183730340264052E-2</v>
      </c>
      <c r="C191" s="318">
        <f t="shared" si="35"/>
        <v>2.3092837392882048E-2</v>
      </c>
      <c r="D191" s="318">
        <f t="shared" si="35"/>
        <v>2.3433717465498716E-2</v>
      </c>
      <c r="E191" s="318">
        <f t="shared" si="35"/>
        <v>2.3096001930188986E-2</v>
      </c>
      <c r="F191" s="318">
        <f t="shared" si="35"/>
        <v>1.7942165642775846E-2</v>
      </c>
      <c r="G191" s="318">
        <f t="shared" si="35"/>
        <v>1.9689801554614816E-2</v>
      </c>
      <c r="H191" s="318">
        <f t="shared" si="35"/>
        <v>1.8720194350310703E-2</v>
      </c>
      <c r="I191" s="318">
        <f t="shared" si="35"/>
        <v>1.9828856139971842E-2</v>
      </c>
      <c r="J191" s="318">
        <f t="shared" si="35"/>
        <v>1.9841126934174089E-2</v>
      </c>
      <c r="K191" s="318">
        <f t="shared" si="35"/>
        <v>2.0017379707869345E-2</v>
      </c>
      <c r="L191" s="318">
        <f t="shared" si="35"/>
        <v>1.848949534561635E-2</v>
      </c>
      <c r="M191" s="318">
        <f t="shared" si="35"/>
        <v>1.9274340666541909E-2</v>
      </c>
      <c r="N191" s="318">
        <f t="shared" si="35"/>
        <v>1.9604357315620498E-2</v>
      </c>
      <c r="O191" s="318">
        <f t="shared" si="35"/>
        <v>2.1077441480087257E-2</v>
      </c>
      <c r="P191" s="318">
        <f t="shared" si="35"/>
        <v>2.0316049006812973E-2</v>
      </c>
      <c r="Q191" s="318">
        <f t="shared" si="35"/>
        <v>2.0121272579477534E-2</v>
      </c>
      <c r="R191" s="318">
        <f t="shared" si="35"/>
        <v>1.8736395197979368E-2</v>
      </c>
      <c r="S191" s="318">
        <f t="shared" si="35"/>
        <v>1.9637248479994474E-2</v>
      </c>
      <c r="T191" s="318">
        <f t="shared" si="35"/>
        <v>2.050268251693432E-2</v>
      </c>
      <c r="U191" s="318">
        <f t="shared" si="35"/>
        <v>1.9761012283329223E-2</v>
      </c>
      <c r="V191" s="318">
        <f t="shared" si="35"/>
        <v>1.9868057539449906E-2</v>
      </c>
      <c r="W191" s="318">
        <f t="shared" si="35"/>
        <v>2.0021034250414085E-2</v>
      </c>
      <c r="X191" s="318">
        <f t="shared" si="35"/>
        <v>1.8174442246259387E-2</v>
      </c>
      <c r="Y191" s="318">
        <f t="shared" si="35"/>
        <v>1.9212021277762899E-2</v>
      </c>
      <c r="DA191" s="141"/>
    </row>
    <row r="192" spans="1:105" ht="12" customHeight="1" x14ac:dyDescent="0.25">
      <c r="A192" s="62" t="s">
        <v>1024</v>
      </c>
      <c r="B192" s="318">
        <f t="shared" ref="B192:Y192" si="36">IF(B$95=0,0,B$95/B$61)</f>
        <v>8.735781624212114E-3</v>
      </c>
      <c r="C192" s="318">
        <f t="shared" si="36"/>
        <v>8.8077451999402454E-3</v>
      </c>
      <c r="D192" s="318">
        <f t="shared" si="36"/>
        <v>8.8248181584515452E-3</v>
      </c>
      <c r="E192" s="318">
        <f t="shared" si="36"/>
        <v>8.726901821957395E-3</v>
      </c>
      <c r="F192" s="318">
        <f t="shared" si="36"/>
        <v>8.5603369409734242E-3</v>
      </c>
      <c r="G192" s="318">
        <f t="shared" si="36"/>
        <v>8.8390275087248515E-3</v>
      </c>
      <c r="H192" s="318">
        <f t="shared" si="36"/>
        <v>8.6486852290231734E-3</v>
      </c>
      <c r="I192" s="318">
        <f t="shared" si="36"/>
        <v>8.7627369616305462E-3</v>
      </c>
      <c r="J192" s="318">
        <f t="shared" si="36"/>
        <v>8.9215143635605863E-3</v>
      </c>
      <c r="K192" s="318">
        <f t="shared" si="36"/>
        <v>1.1040916197348616E-2</v>
      </c>
      <c r="L192" s="318">
        <f t="shared" si="36"/>
        <v>1.0715837375339954E-2</v>
      </c>
      <c r="M192" s="318">
        <f t="shared" si="36"/>
        <v>1.07315893837496E-2</v>
      </c>
      <c r="N192" s="318">
        <f t="shared" si="36"/>
        <v>1.088040812169508E-2</v>
      </c>
      <c r="O192" s="318">
        <f t="shared" si="36"/>
        <v>1.1202861326711227E-2</v>
      </c>
      <c r="P192" s="318">
        <f t="shared" si="36"/>
        <v>1.1109034149273741E-2</v>
      </c>
      <c r="Q192" s="318">
        <f t="shared" si="36"/>
        <v>1.0932786322565887E-2</v>
      </c>
      <c r="R192" s="318">
        <f t="shared" si="36"/>
        <v>1.0825181426768008E-2</v>
      </c>
      <c r="S192" s="318">
        <f t="shared" si="36"/>
        <v>1.0171193773703716E-2</v>
      </c>
      <c r="T192" s="318">
        <f t="shared" si="36"/>
        <v>1.0392308820597241E-2</v>
      </c>
      <c r="U192" s="318">
        <f t="shared" si="36"/>
        <v>1.0047675633052649E-2</v>
      </c>
      <c r="V192" s="318">
        <f t="shared" si="36"/>
        <v>1.0111880521493774E-2</v>
      </c>
      <c r="W192" s="318">
        <f t="shared" si="36"/>
        <v>1.020347675964923E-2</v>
      </c>
      <c r="X192" s="318">
        <f t="shared" si="36"/>
        <v>9.9541045018086086E-3</v>
      </c>
      <c r="Y192" s="318">
        <f t="shared" si="36"/>
        <v>9.7832703450462938E-3</v>
      </c>
      <c r="DA192" s="141"/>
    </row>
    <row r="193" spans="1:105" ht="12" customHeight="1" x14ac:dyDescent="0.25">
      <c r="A193" s="62" t="s">
        <v>1036</v>
      </c>
      <c r="B193" s="318">
        <f t="shared" ref="B193:Y193" si="37">IF(B$106=0,0,B$106/B$61)</f>
        <v>1.011030077132382E-2</v>
      </c>
      <c r="C193" s="318">
        <f t="shared" si="37"/>
        <v>9.3752128602437694E-3</v>
      </c>
      <c r="D193" s="318">
        <f t="shared" si="37"/>
        <v>9.117681056908777E-3</v>
      </c>
      <c r="E193" s="318">
        <f t="shared" si="37"/>
        <v>9.4457694436867468E-3</v>
      </c>
      <c r="F193" s="318">
        <f t="shared" si="37"/>
        <v>1.3518233530397132E-2</v>
      </c>
      <c r="G193" s="318">
        <f t="shared" si="37"/>
        <v>1.1714685364919963E-2</v>
      </c>
      <c r="H193" s="318">
        <f t="shared" si="37"/>
        <v>1.2736216201012202E-2</v>
      </c>
      <c r="I193" s="318">
        <f t="shared" si="37"/>
        <v>1.1727117664929095E-2</v>
      </c>
      <c r="J193" s="318">
        <f t="shared" si="37"/>
        <v>1.146256108352452E-2</v>
      </c>
      <c r="K193" s="318">
        <f t="shared" si="37"/>
        <v>7.5737439953832046E-3</v>
      </c>
      <c r="L193" s="318">
        <f t="shared" si="37"/>
        <v>9.1297556651200526E-3</v>
      </c>
      <c r="M193" s="318">
        <f t="shared" si="37"/>
        <v>8.5922118133584767E-3</v>
      </c>
      <c r="N193" s="318">
        <f t="shared" si="37"/>
        <v>8.0985341017615411E-3</v>
      </c>
      <c r="O193" s="318">
        <f t="shared" si="37"/>
        <v>6.6513225248193541E-3</v>
      </c>
      <c r="P193" s="318">
        <f t="shared" si="37"/>
        <v>7.2480471191380862E-3</v>
      </c>
      <c r="Q193" s="318">
        <f t="shared" si="37"/>
        <v>7.670353283126298E-3</v>
      </c>
      <c r="R193" s="318">
        <f t="shared" si="37"/>
        <v>8.721868147464517E-3</v>
      </c>
      <c r="S193" s="318">
        <f t="shared" si="37"/>
        <v>9.3406124482024074E-3</v>
      </c>
      <c r="T193" s="318">
        <f t="shared" si="37"/>
        <v>8.4200875322360622E-3</v>
      </c>
      <c r="U193" s="318">
        <f t="shared" si="37"/>
        <v>9.5239443796712089E-3</v>
      </c>
      <c r="V193" s="318">
        <f t="shared" si="37"/>
        <v>9.3215337741944654E-3</v>
      </c>
      <c r="W193" s="318">
        <f t="shared" si="37"/>
        <v>9.0596787978214424E-3</v>
      </c>
      <c r="X193" s="318">
        <f t="shared" si="37"/>
        <v>1.0789496109328108E-2</v>
      </c>
      <c r="Y193" s="318">
        <f t="shared" si="37"/>
        <v>1.0375849011048257E-2</v>
      </c>
      <c r="DA193" s="141"/>
    </row>
    <row r="194" spans="1:105" ht="12" customHeight="1" x14ac:dyDescent="0.25">
      <c r="A194" s="41" t="s">
        <v>1038</v>
      </c>
      <c r="B194" s="319">
        <f t="shared" ref="B194:Y194" si="38">IF(B$107=0,0,B$107/B$61)</f>
        <v>2.521238520645195E-2</v>
      </c>
      <c r="C194" s="319">
        <f t="shared" si="38"/>
        <v>2.4794759734840591E-2</v>
      </c>
      <c r="D194" s="319">
        <f t="shared" si="38"/>
        <v>2.4688985540173205E-2</v>
      </c>
      <c r="E194" s="319">
        <f t="shared" si="38"/>
        <v>2.519200610472937E-2</v>
      </c>
      <c r="F194" s="319">
        <f t="shared" si="38"/>
        <v>2.6973514707495122E-2</v>
      </c>
      <c r="G194" s="319">
        <f t="shared" si="38"/>
        <v>2.5585433845932325E-2</v>
      </c>
      <c r="H194" s="319">
        <f t="shared" si="38"/>
        <v>2.6540007303969222E-2</v>
      </c>
      <c r="I194" s="319">
        <f t="shared" si="38"/>
        <v>2.5866064827137093E-2</v>
      </c>
      <c r="J194" s="319">
        <f t="shared" si="38"/>
        <v>2.5354783618771151E-2</v>
      </c>
      <c r="K194" s="319">
        <f t="shared" si="38"/>
        <v>1.8808496193671417E-2</v>
      </c>
      <c r="L194" s="319">
        <f t="shared" si="38"/>
        <v>2.0313891765174587E-2</v>
      </c>
      <c r="M194" s="319">
        <f t="shared" si="38"/>
        <v>1.9940368644520531E-2</v>
      </c>
      <c r="N194" s="319">
        <f t="shared" si="38"/>
        <v>1.9435125384223751E-2</v>
      </c>
      <c r="O194" s="319">
        <f t="shared" si="38"/>
        <v>1.801650595866881E-2</v>
      </c>
      <c r="P194" s="319">
        <f t="shared" si="38"/>
        <v>1.8511136472574095E-2</v>
      </c>
      <c r="Q194" s="319">
        <f t="shared" si="38"/>
        <v>1.9096236223812471E-2</v>
      </c>
      <c r="R194" s="319">
        <f t="shared" si="38"/>
        <v>1.9950919062898944E-2</v>
      </c>
      <c r="S194" s="319">
        <f t="shared" si="38"/>
        <v>2.1552045727616907E-2</v>
      </c>
      <c r="T194" s="319">
        <f t="shared" si="38"/>
        <v>2.0400525159021004E-2</v>
      </c>
      <c r="U194" s="319">
        <f t="shared" si="38"/>
        <v>2.1585215241869779E-2</v>
      </c>
      <c r="V194" s="319">
        <f t="shared" si="38"/>
        <v>2.1451130641468068E-2</v>
      </c>
      <c r="W194" s="319">
        <f t="shared" si="38"/>
        <v>2.1184938318652976E-2</v>
      </c>
      <c r="X194" s="319">
        <f t="shared" si="38"/>
        <v>2.2373123860027922E-2</v>
      </c>
      <c r="Y194" s="319">
        <f t="shared" si="38"/>
        <v>2.2525999855145102E-2</v>
      </c>
      <c r="DA194" s="82"/>
    </row>
    <row r="195" spans="1:105" ht="12" hidden="1" customHeight="1" x14ac:dyDescent="0.25">
      <c r="A195" s="98"/>
      <c r="B195" s="98"/>
      <c r="C195" s="98"/>
      <c r="D195" s="98"/>
      <c r="E195" s="98"/>
      <c r="F195" s="98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8"/>
      <c r="V195" s="98"/>
      <c r="W195" s="98"/>
      <c r="X195" s="98"/>
      <c r="Y195" s="98"/>
      <c r="DA195" s="94"/>
    </row>
    <row r="196" spans="1:105" ht="12" customHeight="1" x14ac:dyDescent="0.25">
      <c r="A196" s="172"/>
      <c r="B196" s="172"/>
      <c r="C196" s="172"/>
      <c r="D196" s="172"/>
      <c r="E196" s="172"/>
      <c r="F196" s="172"/>
      <c r="G196" s="172"/>
      <c r="H196" s="172"/>
      <c r="I196" s="172"/>
      <c r="J196" s="172"/>
      <c r="K196" s="172"/>
      <c r="L196" s="172"/>
      <c r="M196" s="172"/>
      <c r="N196" s="172"/>
      <c r="O196" s="172"/>
      <c r="P196" s="172"/>
      <c r="Q196" s="172"/>
      <c r="R196" s="172"/>
      <c r="S196" s="172"/>
      <c r="T196" s="172"/>
      <c r="U196" s="172"/>
      <c r="V196" s="172"/>
      <c r="W196" s="172"/>
      <c r="X196" s="172"/>
      <c r="Y196" s="172"/>
      <c r="DA196" s="176"/>
    </row>
    <row r="197" spans="1:105" ht="12" customHeight="1" x14ac:dyDescent="0.25">
      <c r="A197" s="35" t="s">
        <v>50</v>
      </c>
      <c r="B197" s="232">
        <f t="shared" ref="B197:Y197" si="39">SUM(B$198:B$202,B$204:B$205,B$207:B$208,B$210:B$213)</f>
        <v>1.0000000000000002</v>
      </c>
      <c r="C197" s="232">
        <f t="shared" si="39"/>
        <v>1.0000000000000002</v>
      </c>
      <c r="D197" s="232">
        <f t="shared" si="39"/>
        <v>1.0000000000000002</v>
      </c>
      <c r="E197" s="232">
        <f t="shared" si="39"/>
        <v>0.99999999999999967</v>
      </c>
      <c r="F197" s="232">
        <f t="shared" si="39"/>
        <v>0.99999999999999956</v>
      </c>
      <c r="G197" s="232">
        <f t="shared" si="39"/>
        <v>1</v>
      </c>
      <c r="H197" s="232">
        <f t="shared" si="39"/>
        <v>0.99999999999999967</v>
      </c>
      <c r="I197" s="232">
        <f t="shared" si="39"/>
        <v>1.0000000000000002</v>
      </c>
      <c r="J197" s="232">
        <f t="shared" si="39"/>
        <v>1.0000000000000004</v>
      </c>
      <c r="K197" s="232">
        <f t="shared" si="39"/>
        <v>0.99999999999999989</v>
      </c>
      <c r="L197" s="232">
        <f t="shared" si="39"/>
        <v>0.99999999999999989</v>
      </c>
      <c r="M197" s="232">
        <f t="shared" si="39"/>
        <v>1</v>
      </c>
      <c r="N197" s="232">
        <f t="shared" si="39"/>
        <v>1.0000000000000002</v>
      </c>
      <c r="O197" s="232">
        <f t="shared" si="39"/>
        <v>1.0000000000000002</v>
      </c>
      <c r="P197" s="232">
        <f t="shared" si="39"/>
        <v>0.99999999999999989</v>
      </c>
      <c r="Q197" s="232">
        <f t="shared" si="39"/>
        <v>1</v>
      </c>
      <c r="R197" s="232">
        <f t="shared" si="39"/>
        <v>0.99999999999999967</v>
      </c>
      <c r="S197" s="232">
        <f t="shared" si="39"/>
        <v>0.99999999999999978</v>
      </c>
      <c r="T197" s="232">
        <f t="shared" si="39"/>
        <v>1</v>
      </c>
      <c r="U197" s="232">
        <f t="shared" si="39"/>
        <v>1</v>
      </c>
      <c r="V197" s="232">
        <f t="shared" si="39"/>
        <v>0.99999999999999989</v>
      </c>
      <c r="W197" s="232">
        <f t="shared" si="39"/>
        <v>0.99999999999999967</v>
      </c>
      <c r="X197" s="232">
        <f t="shared" si="39"/>
        <v>0.99999999999999978</v>
      </c>
      <c r="Y197" s="232">
        <f t="shared" si="39"/>
        <v>0.99999999999999978</v>
      </c>
      <c r="DA197" s="95"/>
    </row>
    <row r="198" spans="1:105" ht="12" customHeight="1" x14ac:dyDescent="0.25">
      <c r="A198" s="55" t="s">
        <v>91</v>
      </c>
      <c r="B198" s="266">
        <f t="shared" ref="B198:Y198" si="40">IF(B$111=0,0,B$111/B$110)</f>
        <v>5.5642109962781667E-3</v>
      </c>
      <c r="C198" s="266">
        <f t="shared" si="40"/>
        <v>5.4701843278920819E-3</v>
      </c>
      <c r="D198" s="266">
        <f t="shared" si="40"/>
        <v>5.4457407494182168E-3</v>
      </c>
      <c r="E198" s="266">
        <f t="shared" si="40"/>
        <v>5.5554803885281912E-3</v>
      </c>
      <c r="F198" s="266">
        <f t="shared" si="40"/>
        <v>5.9642012496545545E-3</v>
      </c>
      <c r="G198" s="266">
        <f t="shared" si="40"/>
        <v>5.6621990505117924E-3</v>
      </c>
      <c r="H198" s="266">
        <f t="shared" si="40"/>
        <v>5.8697124576089334E-3</v>
      </c>
      <c r="I198" s="266">
        <f t="shared" si="40"/>
        <v>5.7206958067344332E-3</v>
      </c>
      <c r="J198" s="266">
        <f t="shared" si="40"/>
        <v>5.6138657182773664E-3</v>
      </c>
      <c r="K198" s="266">
        <f t="shared" si="40"/>
        <v>4.4632969223456116E-3</v>
      </c>
      <c r="L198" s="266">
        <f t="shared" si="40"/>
        <v>4.574406543914479E-3</v>
      </c>
      <c r="M198" s="266">
        <f t="shared" si="40"/>
        <v>4.7306200070692033E-3</v>
      </c>
      <c r="N198" s="266">
        <f t="shared" si="40"/>
        <v>4.4030680018362902E-3</v>
      </c>
      <c r="O198" s="266">
        <f t="shared" si="40"/>
        <v>4.3318466437152568E-3</v>
      </c>
      <c r="P198" s="266">
        <f t="shared" si="40"/>
        <v>4.7790437805119088E-3</v>
      </c>
      <c r="Q198" s="266">
        <f t="shared" si="40"/>
        <v>4.2084078499786308E-3</v>
      </c>
      <c r="R198" s="266">
        <f t="shared" si="40"/>
        <v>4.1005811280539414E-3</v>
      </c>
      <c r="S198" s="266">
        <f t="shared" si="40"/>
        <v>4.7582278826486723E-3</v>
      </c>
      <c r="T198" s="266">
        <f t="shared" si="40"/>
        <v>4.532426192661229E-3</v>
      </c>
      <c r="U198" s="266">
        <f t="shared" si="40"/>
        <v>4.8900411391833553E-3</v>
      </c>
      <c r="V198" s="266">
        <f t="shared" si="40"/>
        <v>5.2099827673011074E-3</v>
      </c>
      <c r="W198" s="266">
        <f t="shared" si="40"/>
        <v>4.8485843587765575E-3</v>
      </c>
      <c r="X198" s="266">
        <f t="shared" si="40"/>
        <v>5.2571878349605347E-3</v>
      </c>
      <c r="Y198" s="266">
        <f t="shared" si="40"/>
        <v>5.2809658039694295E-3</v>
      </c>
      <c r="DA198" s="76"/>
    </row>
    <row r="199" spans="1:105" ht="12" customHeight="1" x14ac:dyDescent="0.25">
      <c r="A199" s="173" t="s">
        <v>92</v>
      </c>
      <c r="B199" s="267">
        <f t="shared" ref="B199:Y199" si="41">IF(B$112=0,0,B$112/B$110)</f>
        <v>4.4403093848453964E-2</v>
      </c>
      <c r="C199" s="267">
        <f t="shared" si="41"/>
        <v>4.3652749373128089E-2</v>
      </c>
      <c r="D199" s="267">
        <f t="shared" si="41"/>
        <v>4.3457686585305508E-2</v>
      </c>
      <c r="E199" s="267">
        <f t="shared" si="41"/>
        <v>4.4333422515800427E-2</v>
      </c>
      <c r="F199" s="267">
        <f t="shared" si="41"/>
        <v>4.7595065678964821E-2</v>
      </c>
      <c r="G199" s="267">
        <f t="shared" si="41"/>
        <v>4.5185050674151905E-2</v>
      </c>
      <c r="H199" s="267">
        <f t="shared" si="41"/>
        <v>4.6841033399521219E-2</v>
      </c>
      <c r="I199" s="267">
        <f t="shared" si="41"/>
        <v>4.5651862043835999E-2</v>
      </c>
      <c r="J199" s="267">
        <f t="shared" si="41"/>
        <v>4.4799344688406677E-2</v>
      </c>
      <c r="K199" s="267">
        <f t="shared" si="41"/>
        <v>3.5617662998220403E-2</v>
      </c>
      <c r="L199" s="267">
        <f t="shared" si="41"/>
        <v>3.650433155864858E-2</v>
      </c>
      <c r="M199" s="267">
        <f t="shared" si="41"/>
        <v>3.7750934368910576E-2</v>
      </c>
      <c r="N199" s="267">
        <f t="shared" si="41"/>
        <v>3.513702874269789E-2</v>
      </c>
      <c r="O199" s="267">
        <f t="shared" si="41"/>
        <v>3.4568673471702956E-2</v>
      </c>
      <c r="P199" s="267">
        <f t="shared" si="41"/>
        <v>3.8137362086714789E-2</v>
      </c>
      <c r="Q199" s="267">
        <f t="shared" si="41"/>
        <v>3.3583616588257349E-2</v>
      </c>
      <c r="R199" s="267">
        <f t="shared" si="41"/>
        <v>3.2723145974149513E-2</v>
      </c>
      <c r="S199" s="267">
        <f t="shared" si="41"/>
        <v>3.7971248640086087E-2</v>
      </c>
      <c r="T199" s="267">
        <f t="shared" si="41"/>
        <v>3.6169323149058068E-2</v>
      </c>
      <c r="U199" s="267">
        <f t="shared" si="41"/>
        <v>3.9023134775298229E-2</v>
      </c>
      <c r="V199" s="267">
        <f t="shared" si="41"/>
        <v>4.157630864825921E-2</v>
      </c>
      <c r="W199" s="267">
        <f t="shared" si="41"/>
        <v>3.8692304525997978E-2</v>
      </c>
      <c r="X199" s="267">
        <f t="shared" si="41"/>
        <v>4.1953010942763526E-2</v>
      </c>
      <c r="Y199" s="267">
        <f t="shared" si="41"/>
        <v>4.2142762084503821E-2</v>
      </c>
      <c r="DA199" s="77"/>
    </row>
    <row r="200" spans="1:105" ht="12" customHeight="1" x14ac:dyDescent="0.25">
      <c r="A200" s="173" t="s">
        <v>93</v>
      </c>
      <c r="B200" s="267">
        <f t="shared" ref="B200:Y200" si="42">IF(B$113=0,0,B$113/B$110)</f>
        <v>5.4442256745738604E-2</v>
      </c>
      <c r="C200" s="267">
        <f t="shared" si="42"/>
        <v>5.3522265748875662E-2</v>
      </c>
      <c r="D200" s="267">
        <f t="shared" si="42"/>
        <v>5.3283100919226146E-2</v>
      </c>
      <c r="E200" s="267">
        <f t="shared" si="42"/>
        <v>5.435683331571621E-2</v>
      </c>
      <c r="F200" s="267">
        <f t="shared" si="42"/>
        <v>5.8355906333196095E-2</v>
      </c>
      <c r="G200" s="267">
        <f t="shared" si="42"/>
        <v>5.5401007377260433E-2</v>
      </c>
      <c r="H200" s="267">
        <f t="shared" si="42"/>
        <v>5.7431393750983918E-2</v>
      </c>
      <c r="I200" s="267">
        <f t="shared" si="42"/>
        <v>5.5973360838190656E-2</v>
      </c>
      <c r="J200" s="267">
        <f t="shared" si="42"/>
        <v>5.492809653965134E-2</v>
      </c>
      <c r="K200" s="267">
        <f t="shared" si="42"/>
        <v>4.3670514497264591E-2</v>
      </c>
      <c r="L200" s="267">
        <f t="shared" si="42"/>
        <v>4.4757651298586498E-2</v>
      </c>
      <c r="M200" s="267">
        <f t="shared" si="42"/>
        <v>4.6286100430709479E-2</v>
      </c>
      <c r="N200" s="267">
        <f t="shared" si="42"/>
        <v>4.3081212913251996E-2</v>
      </c>
      <c r="O200" s="267">
        <f t="shared" si="42"/>
        <v>4.2384357336208059E-2</v>
      </c>
      <c r="P200" s="267">
        <f t="shared" si="42"/>
        <v>4.6759896177874474E-2</v>
      </c>
      <c r="Q200" s="267">
        <f t="shared" si="42"/>
        <v>4.117658744655274E-2</v>
      </c>
      <c r="R200" s="267">
        <f t="shared" si="42"/>
        <v>4.0121571725006272E-2</v>
      </c>
      <c r="S200" s="267">
        <f t="shared" si="42"/>
        <v>4.655622588991784E-2</v>
      </c>
      <c r="T200" s="267">
        <f t="shared" si="42"/>
        <v>4.4346900329089771E-2</v>
      </c>
      <c r="U200" s="267">
        <f t="shared" si="42"/>
        <v>4.7845934558326232E-2</v>
      </c>
      <c r="V200" s="267">
        <f t="shared" si="42"/>
        <v>5.0976359388241382E-2</v>
      </c>
      <c r="W200" s="267">
        <f t="shared" si="42"/>
        <v>4.7440306395722692E-2</v>
      </c>
      <c r="X200" s="267">
        <f t="shared" si="42"/>
        <v>5.1438230876388318E-2</v>
      </c>
      <c r="Y200" s="267">
        <f t="shared" si="42"/>
        <v>5.1670883141829098E-2</v>
      </c>
      <c r="DA200" s="77"/>
    </row>
    <row r="201" spans="1:105" ht="12" customHeight="1" x14ac:dyDescent="0.25">
      <c r="A201" s="173" t="s">
        <v>94</v>
      </c>
      <c r="B201" s="267">
        <f t="shared" ref="B201:Y201" si="43">IF(B$114=0,0,B$114/B$110)</f>
        <v>0.10081234223564565</v>
      </c>
      <c r="C201" s="267">
        <f t="shared" si="43"/>
        <v>9.9108767608630952E-2</v>
      </c>
      <c r="D201" s="267">
        <f t="shared" si="43"/>
        <v>9.8665898997030904E-2</v>
      </c>
      <c r="E201" s="267">
        <f t="shared" si="43"/>
        <v>0.10065416113557514</v>
      </c>
      <c r="F201" s="267">
        <f t="shared" si="43"/>
        <v>0.10805936330319237</v>
      </c>
      <c r="G201" s="267">
        <f t="shared" si="43"/>
        <v>0.10258768922824042</v>
      </c>
      <c r="H201" s="267">
        <f t="shared" si="43"/>
        <v>0.10634741592242135</v>
      </c>
      <c r="I201" s="267">
        <f t="shared" si="43"/>
        <v>0.10364753311481062</v>
      </c>
      <c r="J201" s="267">
        <f t="shared" si="43"/>
        <v>0.1017119861979518</v>
      </c>
      <c r="K201" s="267">
        <f t="shared" si="43"/>
        <v>8.0865987493245542E-2</v>
      </c>
      <c r="L201" s="267">
        <f t="shared" si="43"/>
        <v>8.2879070965954607E-2</v>
      </c>
      <c r="M201" s="267">
        <f t="shared" si="43"/>
        <v>8.5709345576299723E-2</v>
      </c>
      <c r="N201" s="267">
        <f t="shared" si="43"/>
        <v>7.9774760264276309E-2</v>
      </c>
      <c r="O201" s="267">
        <f t="shared" si="43"/>
        <v>7.848437211505116E-2</v>
      </c>
      <c r="P201" s="267">
        <f t="shared" si="43"/>
        <v>8.6586687219870201E-2</v>
      </c>
      <c r="Q201" s="267">
        <f t="shared" si="43"/>
        <v>7.62479087732304E-2</v>
      </c>
      <c r="R201" s="267">
        <f t="shared" si="43"/>
        <v>7.4294304857043442E-2</v>
      </c>
      <c r="S201" s="267">
        <f t="shared" si="43"/>
        <v>8.6209544904322741E-2</v>
      </c>
      <c r="T201" s="267">
        <f t="shared" si="43"/>
        <v>8.2118471207867402E-2</v>
      </c>
      <c r="U201" s="267">
        <f t="shared" si="43"/>
        <v>8.8597736714061459E-2</v>
      </c>
      <c r="V201" s="267">
        <f t="shared" si="43"/>
        <v>9.4394437258093822E-2</v>
      </c>
      <c r="W201" s="267">
        <f t="shared" si="43"/>
        <v>8.7846623009503286E-2</v>
      </c>
      <c r="X201" s="267">
        <f t="shared" si="43"/>
        <v>9.5249698397421936E-2</v>
      </c>
      <c r="Y201" s="267">
        <f t="shared" si="43"/>
        <v>9.5680507500634754E-2</v>
      </c>
      <c r="DA201" s="77"/>
    </row>
    <row r="202" spans="1:105" ht="12" customHeight="1" x14ac:dyDescent="0.25">
      <c r="A202" s="56" t="s">
        <v>95</v>
      </c>
      <c r="B202" s="268">
        <f t="shared" ref="B202:Y202" si="44">IF(B$115=0,0,B$115/B$110)</f>
        <v>5.0663089585034272E-2</v>
      </c>
      <c r="C202" s="268">
        <f t="shared" si="44"/>
        <v>5.0924324407394639E-2</v>
      </c>
      <c r="D202" s="268">
        <f t="shared" si="44"/>
        <v>5.1035290124892073E-2</v>
      </c>
      <c r="E202" s="268">
        <f t="shared" si="44"/>
        <v>5.0997932584017996E-2</v>
      </c>
      <c r="F202" s="268">
        <f t="shared" si="44"/>
        <v>4.9440999667450247E-2</v>
      </c>
      <c r="G202" s="268">
        <f t="shared" si="44"/>
        <v>4.9427830337157558E-2</v>
      </c>
      <c r="H202" s="268">
        <f t="shared" si="44"/>
        <v>4.9453828458658505E-2</v>
      </c>
      <c r="I202" s="268">
        <f t="shared" si="44"/>
        <v>4.9620824464986391E-2</v>
      </c>
      <c r="J202" s="268">
        <f t="shared" si="44"/>
        <v>4.92782437179108E-2</v>
      </c>
      <c r="K202" s="268">
        <f t="shared" si="44"/>
        <v>4.3479361214097255E-2</v>
      </c>
      <c r="L202" s="268">
        <f t="shared" si="44"/>
        <v>4.4261717482156931E-2</v>
      </c>
      <c r="M202" s="268">
        <f t="shared" si="44"/>
        <v>4.3842592631413137E-2</v>
      </c>
      <c r="N202" s="268">
        <f t="shared" si="44"/>
        <v>4.4406429410107105E-2</v>
      </c>
      <c r="O202" s="268">
        <f t="shared" si="44"/>
        <v>4.3802392322874695E-2</v>
      </c>
      <c r="P202" s="268">
        <f t="shared" si="44"/>
        <v>4.2653776071991993E-2</v>
      </c>
      <c r="Q202" s="268">
        <f t="shared" si="44"/>
        <v>4.5259944259244705E-2</v>
      </c>
      <c r="R202" s="268">
        <f t="shared" si="44"/>
        <v>4.5840258122963391E-2</v>
      </c>
      <c r="S202" s="268">
        <f t="shared" si="44"/>
        <v>4.6996328374842702E-2</v>
      </c>
      <c r="T202" s="268">
        <f t="shared" si="44"/>
        <v>4.6801660191511385E-2</v>
      </c>
      <c r="U202" s="268">
        <f t="shared" si="44"/>
        <v>4.703517829819083E-2</v>
      </c>
      <c r="V202" s="268">
        <f t="shared" si="44"/>
        <v>4.5748931911946844E-2</v>
      </c>
      <c r="W202" s="268">
        <f t="shared" si="44"/>
        <v>4.6303092785051007E-2</v>
      </c>
      <c r="X202" s="268">
        <f t="shared" si="44"/>
        <v>4.5370280418277814E-2</v>
      </c>
      <c r="Y202" s="268">
        <f t="shared" si="44"/>
        <v>4.6248588878651568E-2</v>
      </c>
      <c r="DA202" s="78"/>
    </row>
    <row r="203" spans="1:105" ht="12" customHeight="1" x14ac:dyDescent="0.25">
      <c r="A203" s="174" t="s">
        <v>1051</v>
      </c>
      <c r="B203" s="269">
        <f t="shared" ref="B203:Y203" si="45">IF(B$121=0,0,B$121/B$110)</f>
        <v>0.32162320342392703</v>
      </c>
      <c r="C203" s="269">
        <f t="shared" si="45"/>
        <v>0.32415132803123786</v>
      </c>
      <c r="D203" s="269">
        <f t="shared" si="45"/>
        <v>0.32471086429583257</v>
      </c>
      <c r="E203" s="269">
        <f t="shared" si="45"/>
        <v>0.32105174189944702</v>
      </c>
      <c r="F203" s="269">
        <f t="shared" si="45"/>
        <v>0.31580376147170214</v>
      </c>
      <c r="G203" s="269">
        <f t="shared" si="45"/>
        <v>0.32632817170277839</v>
      </c>
      <c r="H203" s="269">
        <f t="shared" si="45"/>
        <v>0.31912457431273605</v>
      </c>
      <c r="I203" s="269">
        <f t="shared" si="45"/>
        <v>0.32331663289713314</v>
      </c>
      <c r="J203" s="269">
        <f t="shared" si="45"/>
        <v>0.32952422903485462</v>
      </c>
      <c r="K203" s="269">
        <f t="shared" si="45"/>
        <v>0.40744810973562601</v>
      </c>
      <c r="L203" s="269">
        <f t="shared" si="45"/>
        <v>0.40135677220759824</v>
      </c>
      <c r="M203" s="269">
        <f t="shared" si="45"/>
        <v>0.39475169956688527</v>
      </c>
      <c r="N203" s="269">
        <f t="shared" si="45"/>
        <v>0.40682660870665333</v>
      </c>
      <c r="O203" s="269">
        <f t="shared" si="45"/>
        <v>0.41206765778000742</v>
      </c>
      <c r="P203" s="269">
        <f t="shared" si="45"/>
        <v>0.39896087423467291</v>
      </c>
      <c r="Q203" s="269">
        <f t="shared" si="45"/>
        <v>0.41202657134321036</v>
      </c>
      <c r="R203" s="269">
        <f t="shared" si="45"/>
        <v>0.41699497135130087</v>
      </c>
      <c r="S203" s="269">
        <f t="shared" si="45"/>
        <v>0.38074847358245506</v>
      </c>
      <c r="T203" s="269">
        <f t="shared" si="45"/>
        <v>0.38849301252149704</v>
      </c>
      <c r="U203" s="269">
        <f t="shared" si="45"/>
        <v>0.37216641341874857</v>
      </c>
      <c r="V203" s="269">
        <f t="shared" si="45"/>
        <v>0.36518965099216583</v>
      </c>
      <c r="W203" s="269">
        <f t="shared" si="45"/>
        <v>0.37717356836829452</v>
      </c>
      <c r="X203" s="269">
        <f t="shared" si="45"/>
        <v>0.36394334531710776</v>
      </c>
      <c r="Y203" s="269">
        <f t="shared" si="45"/>
        <v>0.35688607623338864</v>
      </c>
      <c r="DA203" s="79"/>
    </row>
    <row r="204" spans="1:105" ht="12" customHeight="1" x14ac:dyDescent="0.25">
      <c r="A204" s="62" t="s">
        <v>1052</v>
      </c>
      <c r="B204" s="318">
        <f t="shared" ref="B204:Y204" si="46">IF(B$122=0,0,B$122/B$110)</f>
        <v>0.32117339186687494</v>
      </c>
      <c r="C204" s="318">
        <f t="shared" si="46"/>
        <v>0.32370911760256482</v>
      </c>
      <c r="D204" s="318">
        <f t="shared" si="46"/>
        <v>0.32427062988929467</v>
      </c>
      <c r="E204" s="318">
        <f t="shared" si="46"/>
        <v>0.32060263612588669</v>
      </c>
      <c r="F204" s="318">
        <f t="shared" si="46"/>
        <v>0.31532161464936315</v>
      </c>
      <c r="G204" s="318">
        <f t="shared" si="46"/>
        <v>0.32587043877838834</v>
      </c>
      <c r="H204" s="318">
        <f t="shared" si="46"/>
        <v>0.31865006597691425</v>
      </c>
      <c r="I204" s="318">
        <f t="shared" si="46"/>
        <v>0.32285417108718922</v>
      </c>
      <c r="J204" s="318">
        <f t="shared" si="46"/>
        <v>0.32907040338347132</v>
      </c>
      <c r="K204" s="318">
        <f t="shared" si="46"/>
        <v>0.40711156617317934</v>
      </c>
      <c r="L204" s="318">
        <f t="shared" si="46"/>
        <v>0.40098789894815601</v>
      </c>
      <c r="M204" s="318">
        <f t="shared" si="46"/>
        <v>0.39439608412042532</v>
      </c>
      <c r="N204" s="318">
        <f t="shared" si="46"/>
        <v>0.40647427506504208</v>
      </c>
      <c r="O204" s="318">
        <f t="shared" si="46"/>
        <v>0.41174632855141274</v>
      </c>
      <c r="P204" s="318">
        <f t="shared" si="46"/>
        <v>0.39863853368355662</v>
      </c>
      <c r="Q204" s="318">
        <f t="shared" si="46"/>
        <v>0.4116776294821996</v>
      </c>
      <c r="R204" s="318">
        <f t="shared" si="46"/>
        <v>0.41662236591198237</v>
      </c>
      <c r="S204" s="318">
        <f t="shared" si="46"/>
        <v>0.38035737404837677</v>
      </c>
      <c r="T204" s="318">
        <f t="shared" si="46"/>
        <v>0.38812328830926307</v>
      </c>
      <c r="U204" s="318">
        <f t="shared" si="46"/>
        <v>0.37177883968972314</v>
      </c>
      <c r="V204" s="318">
        <f t="shared" si="46"/>
        <v>0.36481410013251725</v>
      </c>
      <c r="W204" s="318">
        <f t="shared" si="46"/>
        <v>0.37679393723885624</v>
      </c>
      <c r="X204" s="318">
        <f t="shared" si="46"/>
        <v>0.36354682661520027</v>
      </c>
      <c r="Y204" s="318">
        <f t="shared" si="46"/>
        <v>0.35648776409938371</v>
      </c>
      <c r="DA204" s="141"/>
    </row>
    <row r="205" spans="1:105" ht="12" customHeight="1" x14ac:dyDescent="0.25">
      <c r="A205" s="62" t="s">
        <v>1064</v>
      </c>
      <c r="B205" s="318">
        <f t="shared" ref="B205:Y205" si="47">IF(B$133=0,0,B$133/B$110)</f>
        <v>4.4981155705212057E-4</v>
      </c>
      <c r="C205" s="318">
        <f t="shared" si="47"/>
        <v>4.4221042867301018E-4</v>
      </c>
      <c r="D205" s="318">
        <f t="shared" si="47"/>
        <v>4.4023440653786659E-4</v>
      </c>
      <c r="E205" s="318">
        <f t="shared" si="47"/>
        <v>4.4910577356032749E-4</v>
      </c>
      <c r="F205" s="318">
        <f t="shared" si="47"/>
        <v>4.8214682233901451E-4</v>
      </c>
      <c r="G205" s="318">
        <f t="shared" si="47"/>
        <v>4.5773292439006257E-4</v>
      </c>
      <c r="H205" s="318">
        <f t="shared" si="47"/>
        <v>4.745083358217986E-4</v>
      </c>
      <c r="I205" s="318">
        <f t="shared" si="47"/>
        <v>4.6246180994393598E-4</v>
      </c>
      <c r="J205" s="318">
        <f t="shared" si="47"/>
        <v>4.5382565138326486E-4</v>
      </c>
      <c r="K205" s="318">
        <f t="shared" si="47"/>
        <v>3.3654356244664673E-4</v>
      </c>
      <c r="L205" s="318">
        <f t="shared" si="47"/>
        <v>3.6887325944221411E-4</v>
      </c>
      <c r="M205" s="318">
        <f t="shared" si="47"/>
        <v>3.5561544645996881E-4</v>
      </c>
      <c r="N205" s="318">
        <f t="shared" si="47"/>
        <v>3.5233364161119302E-4</v>
      </c>
      <c r="O205" s="318">
        <f t="shared" si="47"/>
        <v>3.2132922859470759E-4</v>
      </c>
      <c r="P205" s="318">
        <f t="shared" si="47"/>
        <v>3.2234055111632717E-4</v>
      </c>
      <c r="Q205" s="318">
        <f t="shared" si="47"/>
        <v>3.4894186101072248E-4</v>
      </c>
      <c r="R205" s="318">
        <f t="shared" si="47"/>
        <v>3.7260543931852755E-4</v>
      </c>
      <c r="S205" s="318">
        <f t="shared" si="47"/>
        <v>3.9109953407828459E-4</v>
      </c>
      <c r="T205" s="318">
        <f t="shared" si="47"/>
        <v>3.6972421223398731E-4</v>
      </c>
      <c r="U205" s="318">
        <f t="shared" si="47"/>
        <v>3.87573729025438E-4</v>
      </c>
      <c r="V205" s="318">
        <f t="shared" si="47"/>
        <v>3.7555085964855925E-4</v>
      </c>
      <c r="W205" s="318">
        <f t="shared" si="47"/>
        <v>3.7963112943829131E-4</v>
      </c>
      <c r="X205" s="318">
        <f t="shared" si="47"/>
        <v>3.965187019075077E-4</v>
      </c>
      <c r="Y205" s="318">
        <f t="shared" si="47"/>
        <v>3.9831213400493172E-4</v>
      </c>
      <c r="DA205" s="141"/>
    </row>
    <row r="206" spans="1:105" ht="12" customHeight="1" x14ac:dyDescent="0.25">
      <c r="A206" s="174" t="s">
        <v>1010</v>
      </c>
      <c r="B206" s="269">
        <f t="shared" ref="B206:Y206" si="48">IF(B$134=0,0,B$134/B$110)</f>
        <v>0.18688480848465669</v>
      </c>
      <c r="C206" s="269">
        <f t="shared" si="48"/>
        <v>0.18833916342278531</v>
      </c>
      <c r="D206" s="269">
        <f t="shared" si="48"/>
        <v>0.18867095891574387</v>
      </c>
      <c r="E206" s="269">
        <f t="shared" si="48"/>
        <v>0.18692870692748906</v>
      </c>
      <c r="F206" s="269">
        <f t="shared" si="48"/>
        <v>0.1755807645110859</v>
      </c>
      <c r="G206" s="269">
        <f t="shared" si="48"/>
        <v>0.18022913772997992</v>
      </c>
      <c r="H206" s="269">
        <f t="shared" si="48"/>
        <v>0.17694693658566746</v>
      </c>
      <c r="I206" s="269">
        <f t="shared" si="48"/>
        <v>0.17980870766555274</v>
      </c>
      <c r="J206" s="269">
        <f t="shared" si="48"/>
        <v>0.1797039348696601</v>
      </c>
      <c r="K206" s="269">
        <f t="shared" si="48"/>
        <v>0.17289138623836683</v>
      </c>
      <c r="L206" s="269">
        <f t="shared" si="48"/>
        <v>0.17147787957424687</v>
      </c>
      <c r="M206" s="269">
        <f t="shared" si="48"/>
        <v>0.17166941675678934</v>
      </c>
      <c r="N206" s="269">
        <f t="shared" si="48"/>
        <v>0.17434127152312981</v>
      </c>
      <c r="O206" s="269">
        <f t="shared" si="48"/>
        <v>0.17434506537817296</v>
      </c>
      <c r="P206" s="269">
        <f t="shared" si="48"/>
        <v>0.16866963369289945</v>
      </c>
      <c r="Q206" s="269">
        <f t="shared" si="48"/>
        <v>0.17715287040478342</v>
      </c>
      <c r="R206" s="269">
        <f t="shared" si="48"/>
        <v>0.17594059373565332</v>
      </c>
      <c r="S206" s="269">
        <f t="shared" si="48"/>
        <v>0.17733502234900708</v>
      </c>
      <c r="T206" s="269">
        <f t="shared" si="48"/>
        <v>0.18137025300701037</v>
      </c>
      <c r="U206" s="269">
        <f t="shared" si="48"/>
        <v>0.17975432989829734</v>
      </c>
      <c r="V206" s="269">
        <f t="shared" si="48"/>
        <v>0.17428589402940317</v>
      </c>
      <c r="W206" s="269">
        <f t="shared" si="48"/>
        <v>0.17800575437713878</v>
      </c>
      <c r="X206" s="269">
        <f t="shared" si="48"/>
        <v>0.17309323764674242</v>
      </c>
      <c r="Y206" s="269">
        <f t="shared" si="48"/>
        <v>0.17698598273850064</v>
      </c>
      <c r="DA206" s="79"/>
    </row>
    <row r="207" spans="1:105" ht="12" customHeight="1" x14ac:dyDescent="0.25">
      <c r="A207" s="62" t="s">
        <v>1012</v>
      </c>
      <c r="B207" s="318">
        <f t="shared" ref="B207:Y207" si="49">IF(B$135=0,0,B$135/B$110)</f>
        <v>0.17984762150526845</v>
      </c>
      <c r="C207" s="318">
        <f t="shared" si="49"/>
        <v>0.18177770527009968</v>
      </c>
      <c r="D207" s="318">
        <f t="shared" si="49"/>
        <v>0.18221160308575646</v>
      </c>
      <c r="E207" s="318">
        <f t="shared" si="49"/>
        <v>0.18006754910797132</v>
      </c>
      <c r="F207" s="318">
        <f t="shared" si="49"/>
        <v>0.16446467448172594</v>
      </c>
      <c r="G207" s="318">
        <f t="shared" si="49"/>
        <v>0.17123548219975426</v>
      </c>
      <c r="H207" s="318">
        <f t="shared" si="49"/>
        <v>0.1666976740969581</v>
      </c>
      <c r="I207" s="318">
        <f t="shared" si="49"/>
        <v>0.17056311333241245</v>
      </c>
      <c r="J207" s="318">
        <f t="shared" si="49"/>
        <v>0.17054926236896892</v>
      </c>
      <c r="K207" s="318">
        <f t="shared" si="49"/>
        <v>0.16756148410823996</v>
      </c>
      <c r="L207" s="318">
        <f t="shared" si="49"/>
        <v>0.1644730840870911</v>
      </c>
      <c r="M207" s="318">
        <f t="shared" si="49"/>
        <v>0.16546569189684057</v>
      </c>
      <c r="N207" s="318">
        <f t="shared" si="49"/>
        <v>0.16851637790863358</v>
      </c>
      <c r="O207" s="318">
        <f t="shared" si="49"/>
        <v>0.16986712668809856</v>
      </c>
      <c r="P207" s="318">
        <f t="shared" si="49"/>
        <v>0.16384977777987375</v>
      </c>
      <c r="Q207" s="318">
        <f t="shared" si="49"/>
        <v>0.17174813211302278</v>
      </c>
      <c r="R207" s="318">
        <f t="shared" si="49"/>
        <v>0.16927821596473172</v>
      </c>
      <c r="S207" s="318">
        <f t="shared" si="49"/>
        <v>0.17038459626237132</v>
      </c>
      <c r="T207" s="318">
        <f t="shared" si="49"/>
        <v>0.17554057432533607</v>
      </c>
      <c r="U207" s="318">
        <f t="shared" si="49"/>
        <v>0.17316194223161727</v>
      </c>
      <c r="V207" s="318">
        <f t="shared" si="49"/>
        <v>0.16794106895703878</v>
      </c>
      <c r="W207" s="318">
        <f t="shared" si="49"/>
        <v>0.17167458376162983</v>
      </c>
      <c r="X207" s="318">
        <f t="shared" si="49"/>
        <v>0.16546502150676926</v>
      </c>
      <c r="Y207" s="318">
        <f t="shared" si="49"/>
        <v>0.17004013293568176</v>
      </c>
      <c r="DA207" s="141"/>
    </row>
    <row r="208" spans="1:105" ht="12" customHeight="1" x14ac:dyDescent="0.25">
      <c r="A208" s="62" t="s">
        <v>1019</v>
      </c>
      <c r="B208" s="318">
        <f t="shared" ref="B208:Y208" si="50">IF(B$141=0,0,B$141/B$110)</f>
        <v>7.037186979388225E-3</v>
      </c>
      <c r="C208" s="318">
        <f t="shared" si="50"/>
        <v>6.5614581526855925E-3</v>
      </c>
      <c r="D208" s="318">
        <f t="shared" si="50"/>
        <v>6.4593558299874251E-3</v>
      </c>
      <c r="E208" s="318">
        <f t="shared" si="50"/>
        <v>6.8611578195177129E-3</v>
      </c>
      <c r="F208" s="318">
        <f t="shared" si="50"/>
        <v>1.1116090029359881E-2</v>
      </c>
      <c r="G208" s="318">
        <f t="shared" si="50"/>
        <v>8.9936555302256495E-3</v>
      </c>
      <c r="H208" s="318">
        <f t="shared" si="50"/>
        <v>1.0249262488709355E-2</v>
      </c>
      <c r="I208" s="318">
        <f t="shared" si="50"/>
        <v>9.2455943331402717E-3</v>
      </c>
      <c r="J208" s="318">
        <f t="shared" si="50"/>
        <v>9.154672500691196E-3</v>
      </c>
      <c r="K208" s="318">
        <f t="shared" si="50"/>
        <v>5.3299021301268252E-3</v>
      </c>
      <c r="L208" s="318">
        <f t="shared" si="50"/>
        <v>7.0047954871557891E-3</v>
      </c>
      <c r="M208" s="318">
        <f t="shared" si="50"/>
        <v>6.2037248599488143E-3</v>
      </c>
      <c r="N208" s="318">
        <f t="shared" si="50"/>
        <v>5.8248936144962345E-3</v>
      </c>
      <c r="O208" s="318">
        <f t="shared" si="50"/>
        <v>4.4779386900744029E-3</v>
      </c>
      <c r="P208" s="318">
        <f t="shared" si="50"/>
        <v>4.8198559130256799E-3</v>
      </c>
      <c r="Q208" s="318">
        <f t="shared" si="50"/>
        <v>5.4047382917606357E-3</v>
      </c>
      <c r="R208" s="318">
        <f t="shared" si="50"/>
        <v>6.6623777709216613E-3</v>
      </c>
      <c r="S208" s="318">
        <f t="shared" si="50"/>
        <v>6.9504260866357741E-3</v>
      </c>
      <c r="T208" s="318">
        <f t="shared" si="50"/>
        <v>5.8296786816743346E-3</v>
      </c>
      <c r="U208" s="318">
        <f t="shared" si="50"/>
        <v>6.592387666680099E-3</v>
      </c>
      <c r="V208" s="318">
        <f t="shared" si="50"/>
        <v>6.3448250723643846E-3</v>
      </c>
      <c r="W208" s="318">
        <f t="shared" si="50"/>
        <v>6.33117061550893E-3</v>
      </c>
      <c r="X208" s="318">
        <f t="shared" si="50"/>
        <v>7.6282161399731973E-3</v>
      </c>
      <c r="Y208" s="318">
        <f t="shared" si="50"/>
        <v>6.9458498028188544E-3</v>
      </c>
      <c r="DA208" s="141"/>
    </row>
    <row r="209" spans="1:105" ht="12" customHeight="1" x14ac:dyDescent="0.25">
      <c r="A209" s="174" t="s">
        <v>1021</v>
      </c>
      <c r="B209" s="269">
        <f t="shared" ref="B209:Y209" si="51">IF(B$142=0,0,B$142/B$110)</f>
        <v>0.14138437897471282</v>
      </c>
      <c r="C209" s="269">
        <f t="shared" si="51"/>
        <v>0.14220081968673809</v>
      </c>
      <c r="D209" s="269">
        <f t="shared" si="51"/>
        <v>0.14251398196269907</v>
      </c>
      <c r="E209" s="269">
        <f t="shared" si="51"/>
        <v>0.14204694691984218</v>
      </c>
      <c r="F209" s="269">
        <f t="shared" si="51"/>
        <v>0.13820401172934854</v>
      </c>
      <c r="G209" s="269">
        <f t="shared" si="51"/>
        <v>0.13929699900819853</v>
      </c>
      <c r="H209" s="269">
        <f t="shared" si="51"/>
        <v>0.13858922282732736</v>
      </c>
      <c r="I209" s="269">
        <f t="shared" si="51"/>
        <v>0.13938790242946514</v>
      </c>
      <c r="J209" s="269">
        <f t="shared" si="51"/>
        <v>0.13937684593332525</v>
      </c>
      <c r="K209" s="269">
        <f t="shared" si="51"/>
        <v>0.13598360117789635</v>
      </c>
      <c r="L209" s="269">
        <f t="shared" si="51"/>
        <v>0.13672659492602851</v>
      </c>
      <c r="M209" s="269">
        <f t="shared" si="51"/>
        <v>0.13515244509599725</v>
      </c>
      <c r="N209" s="269">
        <f t="shared" si="51"/>
        <v>0.13746943849312496</v>
      </c>
      <c r="O209" s="269">
        <f t="shared" si="51"/>
        <v>0.1366614932996264</v>
      </c>
      <c r="P209" s="269">
        <f t="shared" si="51"/>
        <v>0.13252588807453219</v>
      </c>
      <c r="Q209" s="269">
        <f t="shared" si="51"/>
        <v>0.1390802257628618</v>
      </c>
      <c r="R209" s="269">
        <f t="shared" si="51"/>
        <v>0.14054660965395654</v>
      </c>
      <c r="S209" s="269">
        <f t="shared" si="51"/>
        <v>0.13885057964585065</v>
      </c>
      <c r="T209" s="269">
        <f t="shared" si="51"/>
        <v>0.13941726014927736</v>
      </c>
      <c r="U209" s="269">
        <f t="shared" si="51"/>
        <v>0.13788079784196808</v>
      </c>
      <c r="V209" s="269">
        <f t="shared" si="51"/>
        <v>0.1343942097830213</v>
      </c>
      <c r="W209" s="269">
        <f t="shared" si="51"/>
        <v>0.13758534902881064</v>
      </c>
      <c r="X209" s="269">
        <f t="shared" si="51"/>
        <v>0.13467142743385954</v>
      </c>
      <c r="Y209" s="269">
        <f t="shared" si="51"/>
        <v>0.13567800376591407</v>
      </c>
      <c r="DA209" s="79"/>
    </row>
    <row r="210" spans="1:105" ht="12" customHeight="1" x14ac:dyDescent="0.25">
      <c r="A210" s="62" t="s">
        <v>1133</v>
      </c>
      <c r="B210" s="318">
        <f t="shared" ref="B210:Y210" si="52">IF(B$143=0,0,B$143/B$110)</f>
        <v>7.2308707162437882E-2</v>
      </c>
      <c r="C210" s="318">
        <f t="shared" si="52"/>
        <v>7.5246398300196277E-2</v>
      </c>
      <c r="D210" s="318">
        <f t="shared" si="52"/>
        <v>7.6341602039876236E-2</v>
      </c>
      <c r="E210" s="318">
        <f t="shared" si="52"/>
        <v>7.522497222006036E-2</v>
      </c>
      <c r="F210" s="318">
        <f t="shared" si="52"/>
        <v>5.8594381508805471E-2</v>
      </c>
      <c r="G210" s="318">
        <f t="shared" si="52"/>
        <v>6.435763094567834E-2</v>
      </c>
      <c r="H210" s="318">
        <f t="shared" si="52"/>
        <v>6.114944291144396E-2</v>
      </c>
      <c r="I210" s="318">
        <f t="shared" si="52"/>
        <v>6.4771285769539347E-2</v>
      </c>
      <c r="J210" s="318">
        <f t="shared" si="52"/>
        <v>6.4883580856131537E-2</v>
      </c>
      <c r="K210" s="318">
        <f t="shared" si="52"/>
        <v>6.5438567672890607E-2</v>
      </c>
      <c r="L210" s="318">
        <f t="shared" si="52"/>
        <v>6.1340659397226827E-2</v>
      </c>
      <c r="M210" s="318">
        <f t="shared" si="52"/>
        <v>6.2800963652715328E-2</v>
      </c>
      <c r="N210" s="318">
        <f t="shared" si="52"/>
        <v>6.4931990849615068E-2</v>
      </c>
      <c r="O210" s="318">
        <f t="shared" si="52"/>
        <v>6.8681045474870403E-2</v>
      </c>
      <c r="P210" s="318">
        <f t="shared" si="52"/>
        <v>6.4633914099486697E-2</v>
      </c>
      <c r="Q210" s="318">
        <f t="shared" si="52"/>
        <v>6.7173825619453273E-2</v>
      </c>
      <c r="R210" s="318">
        <f t="shared" si="52"/>
        <v>6.3931024687184076E-2</v>
      </c>
      <c r="S210" s="318">
        <f t="shared" si="52"/>
        <v>6.510566477638699E-2</v>
      </c>
      <c r="T210" s="318">
        <f t="shared" si="52"/>
        <v>6.7886993427432818E-2</v>
      </c>
      <c r="U210" s="318">
        <f t="shared" si="52"/>
        <v>6.4825590196798094E-2</v>
      </c>
      <c r="V210" s="318">
        <f t="shared" si="52"/>
        <v>6.3549673727462203E-2</v>
      </c>
      <c r="W210" s="318">
        <f t="shared" si="52"/>
        <v>6.5548153975277509E-2</v>
      </c>
      <c r="X210" s="318">
        <f t="shared" si="52"/>
        <v>5.884878272817317E-2</v>
      </c>
      <c r="Y210" s="318">
        <f t="shared" si="52"/>
        <v>6.2065729201954398E-2</v>
      </c>
      <c r="DA210" s="141"/>
    </row>
    <row r="211" spans="1:105" ht="12" customHeight="1" x14ac:dyDescent="0.25">
      <c r="A211" s="62" t="s">
        <v>1024</v>
      </c>
      <c r="B211" s="318">
        <f t="shared" ref="B211:Y211" si="53">IF(B$144=0,0,B$144/B$110)</f>
        <v>3.6120764473227165E-2</v>
      </c>
      <c r="C211" s="318">
        <f t="shared" si="53"/>
        <v>3.6405944859856196E-2</v>
      </c>
      <c r="D211" s="318">
        <f t="shared" si="53"/>
        <v>3.6469095337359633E-2</v>
      </c>
      <c r="E211" s="318">
        <f t="shared" si="53"/>
        <v>3.6056574430670563E-2</v>
      </c>
      <c r="F211" s="318">
        <f t="shared" si="53"/>
        <v>3.5462644367464609E-2</v>
      </c>
      <c r="G211" s="318">
        <f t="shared" si="53"/>
        <v>3.6649017838875843E-2</v>
      </c>
      <c r="H211" s="318">
        <f t="shared" si="53"/>
        <v>3.5836978635207774E-2</v>
      </c>
      <c r="I211" s="318">
        <f t="shared" si="53"/>
        <v>3.6309793302781106E-2</v>
      </c>
      <c r="J211" s="318">
        <f t="shared" si="53"/>
        <v>3.7008901847793894E-2</v>
      </c>
      <c r="K211" s="318">
        <f t="shared" si="53"/>
        <v>4.5785800967482644E-2</v>
      </c>
      <c r="L211" s="318">
        <f t="shared" si="53"/>
        <v>4.5097102752908333E-2</v>
      </c>
      <c r="M211" s="318">
        <f t="shared" si="53"/>
        <v>4.4355754319715994E-2</v>
      </c>
      <c r="N211" s="318">
        <f t="shared" si="53"/>
        <v>4.5714128025075754E-2</v>
      </c>
      <c r="O211" s="318">
        <f t="shared" si="53"/>
        <v>4.6307049503298239E-2</v>
      </c>
      <c r="P211" s="318">
        <f t="shared" si="53"/>
        <v>4.483288139605527E-2</v>
      </c>
      <c r="Q211" s="318">
        <f t="shared" si="53"/>
        <v>4.6299323262702315E-2</v>
      </c>
      <c r="R211" s="318">
        <f t="shared" si="53"/>
        <v>4.6855433029218727E-2</v>
      </c>
      <c r="S211" s="318">
        <f t="shared" si="53"/>
        <v>4.2776890837056811E-2</v>
      </c>
      <c r="T211" s="318">
        <f t="shared" si="53"/>
        <v>4.3650284359185873E-2</v>
      </c>
      <c r="U211" s="318">
        <f t="shared" si="53"/>
        <v>4.1812105998271509E-2</v>
      </c>
      <c r="V211" s="318">
        <f t="shared" si="53"/>
        <v>4.1028816586589877E-2</v>
      </c>
      <c r="W211" s="318">
        <f t="shared" si="53"/>
        <v>4.2376128927847131E-2</v>
      </c>
      <c r="X211" s="318">
        <f t="shared" si="53"/>
        <v>4.0886292674580556E-2</v>
      </c>
      <c r="Y211" s="318">
        <f t="shared" si="53"/>
        <v>4.0092395231665127E-2</v>
      </c>
      <c r="DA211" s="141"/>
    </row>
    <row r="212" spans="1:105" ht="12" customHeight="1" x14ac:dyDescent="0.25">
      <c r="A212" s="62" t="s">
        <v>1036</v>
      </c>
      <c r="B212" s="318">
        <f t="shared" ref="B212:Y212" si="54">IF(B$155=0,0,B$155/B$110)</f>
        <v>3.2954907339047747E-2</v>
      </c>
      <c r="C212" s="318">
        <f t="shared" si="54"/>
        <v>3.0548476526685599E-2</v>
      </c>
      <c r="D212" s="318">
        <f t="shared" si="54"/>
        <v>2.9703284585463209E-2</v>
      </c>
      <c r="E212" s="318">
        <f t="shared" si="54"/>
        <v>3.0765400269111266E-2</v>
      </c>
      <c r="F212" s="318">
        <f t="shared" si="54"/>
        <v>4.4146985853078469E-2</v>
      </c>
      <c r="G212" s="318">
        <f t="shared" si="54"/>
        <v>3.8290350223644354E-2</v>
      </c>
      <c r="H212" s="318">
        <f t="shared" si="54"/>
        <v>4.1602801280675637E-2</v>
      </c>
      <c r="I212" s="318">
        <f t="shared" si="54"/>
        <v>3.8306823357144699E-2</v>
      </c>
      <c r="J212" s="318">
        <f t="shared" si="54"/>
        <v>3.7484363229399825E-2</v>
      </c>
      <c r="K212" s="318">
        <f t="shared" si="54"/>
        <v>2.4759232537523084E-2</v>
      </c>
      <c r="L212" s="318">
        <f t="shared" si="54"/>
        <v>3.0288832775893327E-2</v>
      </c>
      <c r="M212" s="318">
        <f t="shared" si="54"/>
        <v>2.7995727123565923E-2</v>
      </c>
      <c r="N212" s="318">
        <f t="shared" si="54"/>
        <v>2.6823319618434115E-2</v>
      </c>
      <c r="O212" s="318">
        <f t="shared" si="54"/>
        <v>2.1673398321457784E-2</v>
      </c>
      <c r="P212" s="318">
        <f t="shared" si="54"/>
        <v>2.3059092578990237E-2</v>
      </c>
      <c r="Q212" s="318">
        <f t="shared" si="54"/>
        <v>2.5607076880706202E-2</v>
      </c>
      <c r="R212" s="318">
        <f t="shared" si="54"/>
        <v>2.9760151937553748E-2</v>
      </c>
      <c r="S212" s="318">
        <f t="shared" si="54"/>
        <v>3.0968024032406845E-2</v>
      </c>
      <c r="T212" s="318">
        <f t="shared" si="54"/>
        <v>2.7879982362658644E-2</v>
      </c>
      <c r="U212" s="318">
        <f t="shared" si="54"/>
        <v>3.1243101646898482E-2</v>
      </c>
      <c r="V212" s="318">
        <f t="shared" si="54"/>
        <v>2.9815719468969239E-2</v>
      </c>
      <c r="W212" s="318">
        <f t="shared" si="54"/>
        <v>2.9661066125686027E-2</v>
      </c>
      <c r="X212" s="318">
        <f t="shared" si="54"/>
        <v>3.4936352031105823E-2</v>
      </c>
      <c r="Y212" s="318">
        <f t="shared" si="54"/>
        <v>3.3519879332294535E-2</v>
      </c>
      <c r="DA212" s="141"/>
    </row>
    <row r="213" spans="1:105" ht="12" customHeight="1" x14ac:dyDescent="0.25">
      <c r="A213" s="41" t="s">
        <v>1038</v>
      </c>
      <c r="B213" s="319">
        <f t="shared" ref="B213:Y213" si="55">IF(B$156=0,0,B$156/B$110)</f>
        <v>9.4222615705553028E-2</v>
      </c>
      <c r="C213" s="319">
        <f t="shared" si="55"/>
        <v>9.2630397393317673E-2</v>
      </c>
      <c r="D213" s="319">
        <f t="shared" si="55"/>
        <v>9.2216477449851827E-2</v>
      </c>
      <c r="E213" s="319">
        <f t="shared" si="55"/>
        <v>9.4074774313583576E-2</v>
      </c>
      <c r="F213" s="319">
        <f t="shared" si="55"/>
        <v>0.10099592605540492</v>
      </c>
      <c r="G213" s="319">
        <f t="shared" si="55"/>
        <v>9.5881914891720793E-2</v>
      </c>
      <c r="H213" s="319">
        <f t="shared" si="55"/>
        <v>9.9395882285074927E-2</v>
      </c>
      <c r="I213" s="319">
        <f t="shared" si="55"/>
        <v>9.6872480739290931E-2</v>
      </c>
      <c r="J213" s="319">
        <f t="shared" si="55"/>
        <v>9.506345329996245E-2</v>
      </c>
      <c r="K213" s="319">
        <f t="shared" si="55"/>
        <v>7.5580079722937371E-2</v>
      </c>
      <c r="L213" s="319">
        <f t="shared" si="55"/>
        <v>7.746157544286511E-2</v>
      </c>
      <c r="M213" s="319">
        <f t="shared" si="55"/>
        <v>8.0106845565925983E-2</v>
      </c>
      <c r="N213" s="319">
        <f t="shared" si="55"/>
        <v>7.4560181944922477E-2</v>
      </c>
      <c r="O213" s="319">
        <f t="shared" si="55"/>
        <v>7.3354141652641217E-2</v>
      </c>
      <c r="P213" s="319">
        <f t="shared" si="55"/>
        <v>8.0926838660932018E-2</v>
      </c>
      <c r="Q213" s="319">
        <f t="shared" si="55"/>
        <v>7.1263867571880607E-2</v>
      </c>
      <c r="R213" s="319">
        <f t="shared" si="55"/>
        <v>6.9437963451872378E-2</v>
      </c>
      <c r="S213" s="319">
        <f t="shared" si="55"/>
        <v>8.057434873086905E-2</v>
      </c>
      <c r="T213" s="319">
        <f t="shared" si="55"/>
        <v>7.6750693252027158E-2</v>
      </c>
      <c r="U213" s="319">
        <f t="shared" si="55"/>
        <v>8.2806433355925954E-2</v>
      </c>
      <c r="V213" s="319">
        <f t="shared" si="55"/>
        <v>8.8224225221567254E-2</v>
      </c>
      <c r="W213" s="319">
        <f t="shared" si="55"/>
        <v>8.2104417150704365E-2</v>
      </c>
      <c r="X213" s="319">
        <f t="shared" si="55"/>
        <v>8.9023581132477866E-2</v>
      </c>
      <c r="Y213" s="319">
        <f t="shared" si="55"/>
        <v>8.942622985260773E-2</v>
      </c>
      <c r="DA213" s="82"/>
    </row>
    <row r="214" spans="1:105" ht="12" customHeight="1" x14ac:dyDescent="0.25">
      <c r="A214" s="172"/>
      <c r="B214" s="172"/>
      <c r="C214" s="172"/>
      <c r="D214" s="172"/>
      <c r="E214" s="172"/>
      <c r="F214" s="172"/>
      <c r="G214" s="172"/>
      <c r="H214" s="172"/>
      <c r="I214" s="172"/>
      <c r="J214" s="172"/>
      <c r="K214" s="172"/>
      <c r="L214" s="172"/>
      <c r="M214" s="172"/>
      <c r="N214" s="172"/>
      <c r="O214" s="172"/>
      <c r="P214" s="172"/>
      <c r="Q214" s="172"/>
      <c r="R214" s="172"/>
      <c r="S214" s="172"/>
      <c r="T214" s="172"/>
      <c r="U214" s="172"/>
      <c r="V214" s="172"/>
      <c r="W214" s="172"/>
      <c r="X214" s="172"/>
      <c r="Y214" s="172"/>
      <c r="DA214" s="176"/>
    </row>
    <row r="215" spans="1:105" ht="15" customHeight="1" x14ac:dyDescent="0.25">
      <c r="A215" s="32" t="s">
        <v>252</v>
      </c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DA215" s="88"/>
    </row>
    <row r="216" spans="1:105" ht="12" customHeight="1" x14ac:dyDescent="0.25">
      <c r="A216" s="172"/>
      <c r="B216" s="172"/>
      <c r="C216" s="172"/>
      <c r="D216" s="172"/>
      <c r="E216" s="172"/>
      <c r="F216" s="172"/>
      <c r="G216" s="172"/>
      <c r="H216" s="172"/>
      <c r="I216" s="172"/>
      <c r="J216" s="172"/>
      <c r="K216" s="172"/>
      <c r="L216" s="172"/>
      <c r="M216" s="172"/>
      <c r="N216" s="172"/>
      <c r="O216" s="172"/>
      <c r="P216" s="172"/>
      <c r="Q216" s="172"/>
      <c r="R216" s="172"/>
      <c r="S216" s="172"/>
      <c r="T216" s="172"/>
      <c r="U216" s="172"/>
      <c r="V216" s="172"/>
      <c r="W216" s="172"/>
      <c r="X216" s="172"/>
      <c r="Y216" s="172"/>
      <c r="DA216" s="176"/>
    </row>
    <row r="217" spans="1:105" ht="12" customHeight="1" x14ac:dyDescent="0.25">
      <c r="A217" s="35" t="s">
        <v>48</v>
      </c>
      <c r="B217" s="320">
        <f t="shared" ref="B217:Y217" si="56">SUM(B218:B227)</f>
        <v>2178.3508099519158</v>
      </c>
      <c r="C217" s="320">
        <f t="shared" si="56"/>
        <v>2167.1928078381238</v>
      </c>
      <c r="D217" s="320">
        <f t="shared" si="56"/>
        <v>2065.4823593678111</v>
      </c>
      <c r="E217" s="320">
        <f t="shared" si="56"/>
        <v>1936.7574956021883</v>
      </c>
      <c r="F217" s="320">
        <f t="shared" si="56"/>
        <v>2004.5800072974139</v>
      </c>
      <c r="G217" s="320">
        <f t="shared" si="56"/>
        <v>1990.5203087400112</v>
      </c>
      <c r="H217" s="320">
        <f t="shared" si="56"/>
        <v>1756.2851366247805</v>
      </c>
      <c r="I217" s="320">
        <f t="shared" si="56"/>
        <v>1620.5347789388607</v>
      </c>
      <c r="J217" s="320">
        <f t="shared" si="56"/>
        <v>1669.0582468325354</v>
      </c>
      <c r="K217" s="320">
        <f t="shared" si="56"/>
        <v>1860.319444573892</v>
      </c>
      <c r="L217" s="320">
        <f t="shared" si="56"/>
        <v>1896.6027334896651</v>
      </c>
      <c r="M217" s="320">
        <f t="shared" si="56"/>
        <v>1865.891596931508</v>
      </c>
      <c r="N217" s="320">
        <f t="shared" si="56"/>
        <v>1864.2999624295051</v>
      </c>
      <c r="O217" s="320">
        <f t="shared" si="56"/>
        <v>1741.1997419049887</v>
      </c>
      <c r="P217" s="320">
        <f t="shared" si="56"/>
        <v>1680.6284971777759</v>
      </c>
      <c r="Q217" s="320">
        <f t="shared" si="56"/>
        <v>1690.217303632418</v>
      </c>
      <c r="R217" s="320">
        <f t="shared" si="56"/>
        <v>1703.0710705109514</v>
      </c>
      <c r="S217" s="320">
        <f t="shared" si="56"/>
        <v>1563.8822718446197</v>
      </c>
      <c r="T217" s="320">
        <f t="shared" si="56"/>
        <v>1624.2503046778418</v>
      </c>
      <c r="U217" s="320">
        <f t="shared" si="56"/>
        <v>1657.7602582594068</v>
      </c>
      <c r="V217" s="320">
        <f t="shared" si="56"/>
        <v>1772.0355604876827</v>
      </c>
      <c r="W217" s="320">
        <f t="shared" si="56"/>
        <v>1724.608356683568</v>
      </c>
      <c r="X217" s="320">
        <f t="shared" si="56"/>
        <v>1524.7269593868166</v>
      </c>
      <c r="Y217" s="320">
        <f t="shared" si="56"/>
        <v>1808.6617301050162</v>
      </c>
      <c r="DA217" s="95"/>
    </row>
    <row r="218" spans="1:105" ht="12" customHeight="1" x14ac:dyDescent="0.25">
      <c r="A218" s="55" t="s">
        <v>91</v>
      </c>
      <c r="B218" s="273">
        <f>IF(B$6=0,0,B$6/CHI!B$10*1000)</f>
        <v>3.4345483927925984</v>
      </c>
      <c r="C218" s="273">
        <f>IF(C$6=0,0,C$6/CHI!C$10*1000)</f>
        <v>3.3960465056192861</v>
      </c>
      <c r="D218" s="273">
        <f>IF(D$6=0,0,D$6/CHI!D$10*1000)</f>
        <v>3.3541911875021011</v>
      </c>
      <c r="E218" s="273">
        <f>IF(E$6=0,0,E$6/CHI!E$10*1000)</f>
        <v>3.4452767505122264</v>
      </c>
      <c r="F218" s="273">
        <f>IF(F$6=0,0,F$6/CHI!F$10*1000)</f>
        <v>3.3048361400334212</v>
      </c>
      <c r="G218" s="273">
        <f>IF(G$6=0,0,G$6/CHI!G$10*1000)</f>
        <v>3.1087217258383339</v>
      </c>
      <c r="H218" s="273">
        <f>IF(H$6=0,0,H$6/CHI!H$10*1000)</f>
        <v>3.6250392242452105</v>
      </c>
      <c r="I218" s="273">
        <f>IF(I$6=0,0,I$6/CHI!I$10*1000)</f>
        <v>3.463814496452033</v>
      </c>
      <c r="J218" s="273">
        <f>IF(J$6=0,0,J$6/CHI!J$10*1000)</f>
        <v>3.2124313137587421</v>
      </c>
      <c r="K218" s="273">
        <f>IF(K$6=0,0,K$6/CHI!K$10*1000)</f>
        <v>3.4762266749102806</v>
      </c>
      <c r="L218" s="273">
        <f>IF(L$6=0,0,L$6/CHI!L$10*1000)</f>
        <v>4.0015102723883329</v>
      </c>
      <c r="M218" s="273">
        <f>IF(M$6=0,0,M$6/CHI!M$10*1000)</f>
        <v>3.8095256260663173</v>
      </c>
      <c r="N218" s="273">
        <f>IF(N$6=0,0,N$6/CHI!N$10*1000)</f>
        <v>3.7971151323569621</v>
      </c>
      <c r="O218" s="273">
        <f>IF(O$6=0,0,O$6/CHI!O$10*1000)</f>
        <v>3.1089166141753943</v>
      </c>
      <c r="P218" s="273">
        <f>IF(P$6=0,0,P$6/CHI!P$10*1000)</f>
        <v>2.9030778458532982</v>
      </c>
      <c r="Q218" s="273">
        <f>IF(Q$6=0,0,Q$6/CHI!Q$10*1000)</f>
        <v>3.2739404567720958</v>
      </c>
      <c r="R218" s="273">
        <f>IF(R$6=0,0,R$6/CHI!R$10*1000)</f>
        <v>3.7069734142228743</v>
      </c>
      <c r="S218" s="273">
        <f>IF(S$6=0,0,S$6/CHI!S$10*1000)</f>
        <v>3.5737301375902968</v>
      </c>
      <c r="T218" s="273">
        <f>IF(T$6=0,0,T$6/CHI!T$10*1000)</f>
        <v>3.0576825973000354</v>
      </c>
      <c r="U218" s="273">
        <f>IF(U$6=0,0,U$6/CHI!U$10*1000)</f>
        <v>3.3956579522607346</v>
      </c>
      <c r="V218" s="273">
        <f>IF(V$6=0,0,V$6/CHI!V$10*1000)</f>
        <v>4.0277721255948604</v>
      </c>
      <c r="W218" s="273">
        <f>IF(W$6=0,0,W$6/CHI!W$10*1000)</f>
        <v>3.8442532977224384</v>
      </c>
      <c r="X218" s="273">
        <f>IF(X$6=0,0,X$6/CHI!X$10*1000)</f>
        <v>3.5071891746009549</v>
      </c>
      <c r="Y218" s="273">
        <f>IF(Y$6=0,0,Y$6/CHI!Y$10*1000)</f>
        <v>3.7716043707477289</v>
      </c>
      <c r="DA218" s="76"/>
    </row>
    <row r="219" spans="1:105" ht="12" customHeight="1" x14ac:dyDescent="0.25">
      <c r="A219" s="173" t="s">
        <v>92</v>
      </c>
      <c r="B219" s="274">
        <f>IF(B$7=0,0,B$7/CHI!B$10*1000)</f>
        <v>27.175175195792121</v>
      </c>
      <c r="C219" s="274">
        <f>IF(C$7=0,0,C$7/CHI!C$10*1000)</f>
        <v>26.870536736919636</v>
      </c>
      <c r="D219" s="274">
        <f>IF(D$7=0,0,D$7/CHI!D$10*1000)</f>
        <v>26.539364928393958</v>
      </c>
      <c r="E219" s="274">
        <f>IF(E$7=0,0,E$7/CHI!E$10*1000)</f>
        <v>27.260061174165848</v>
      </c>
      <c r="F219" s="274">
        <f>IF(F$7=0,0,F$7/CHI!F$10*1000)</f>
        <v>26.148853015802317</v>
      </c>
      <c r="G219" s="274">
        <f>IF(G$7=0,0,G$7/CHI!G$10*1000)</f>
        <v>24.597137053565294</v>
      </c>
      <c r="H219" s="274">
        <f>IF(H$7=0,0,H$7/CHI!H$10*1000)</f>
        <v>28.682395687656516</v>
      </c>
      <c r="I219" s="274">
        <f>IF(I$7=0,0,I$7/CHI!I$10*1000)</f>
        <v>27.406737370287143</v>
      </c>
      <c r="J219" s="274">
        <f>IF(J$7=0,0,J$7/CHI!J$10*1000)</f>
        <v>25.417718364090671</v>
      </c>
      <c r="K219" s="274">
        <f>IF(K$7=0,0,K$7/CHI!K$10*1000)</f>
        <v>27.504946242484767</v>
      </c>
      <c r="L219" s="274">
        <f>IF(L$7=0,0,L$7/CHI!L$10*1000)</f>
        <v>31.661147336898654</v>
      </c>
      <c r="M219" s="274">
        <f>IF(M$7=0,0,M$7/CHI!M$10*1000)</f>
        <v>30.142107334535797</v>
      </c>
      <c r="N219" s="274">
        <f>IF(N$7=0,0,N$7/CHI!N$10*1000)</f>
        <v>30.043911792575837</v>
      </c>
      <c r="O219" s="274">
        <f>IF(O$7=0,0,O$7/CHI!O$10*1000)</f>
        <v>24.598679068438177</v>
      </c>
      <c r="P219" s="274">
        <f>IF(P$7=0,0,P$7/CHI!P$10*1000)</f>
        <v>22.970021104853366</v>
      </c>
      <c r="Q219" s="274">
        <f>IF(Q$7=0,0,Q$7/CHI!Q$10*1000)</f>
        <v>25.904397119597096</v>
      </c>
      <c r="R219" s="274">
        <f>IF(R$7=0,0,R$7/CHI!R$10*1000)</f>
        <v>29.330683530052557</v>
      </c>
      <c r="S219" s="274">
        <f>IF(S$7=0,0,S$7/CHI!S$10*1000)</f>
        <v>28.276422831979392</v>
      </c>
      <c r="T219" s="274">
        <f>IF(T$7=0,0,T$7/CHI!T$10*1000)</f>
        <v>24.193300187332948</v>
      </c>
      <c r="U219" s="274">
        <f>IF(U$7=0,0,U$7/CHI!U$10*1000)</f>
        <v>26.867462386412971</v>
      </c>
      <c r="V219" s="274">
        <f>IF(V$7=0,0,V$7/CHI!V$10*1000)</f>
        <v>31.868938982330459</v>
      </c>
      <c r="W219" s="274">
        <f>IF(W$7=0,0,W$7/CHI!W$10*1000)</f>
        <v>30.416883070227126</v>
      </c>
      <c r="X219" s="274">
        <f>IF(X$7=0,0,X$7/CHI!X$10*1000)</f>
        <v>27.749930810283963</v>
      </c>
      <c r="Y219" s="274">
        <f>IF(Y$7=0,0,Y$7/CHI!Y$10*1000)</f>
        <v>29.842063008740446</v>
      </c>
      <c r="DA219" s="77"/>
    </row>
    <row r="220" spans="1:105" ht="12" customHeight="1" x14ac:dyDescent="0.25">
      <c r="A220" s="173" t="s">
        <v>93</v>
      </c>
      <c r="B220" s="274">
        <f>IF(B$8=0,0,B$8/CHI!B$10*1000)</f>
        <v>29.991381498766618</v>
      </c>
      <c r="C220" s="274">
        <f>IF(C$8=0,0,C$8/CHI!C$10*1000)</f>
        <v>29.655172875513436</v>
      </c>
      <c r="D220" s="274">
        <f>IF(D$8=0,0,D$8/CHI!D$10*1000)</f>
        <v>29.289681209698237</v>
      </c>
      <c r="E220" s="274">
        <f>IF(E$8=0,0,E$8/CHI!E$10*1000)</f>
        <v>30.085064345076148</v>
      </c>
      <c r="F220" s="274">
        <f>IF(F$8=0,0,F$8/CHI!F$10*1000)</f>
        <v>28.858699931161254</v>
      </c>
      <c r="G220" s="274">
        <f>IF(G$8=0,0,G$8/CHI!G$10*1000)</f>
        <v>27.146177194292854</v>
      </c>
      <c r="H220" s="274">
        <f>IF(H$8=0,0,H$8/CHI!H$10*1000)</f>
        <v>31.654797629429243</v>
      </c>
      <c r="I220" s="274">
        <f>IF(I$8=0,0,I$8/CHI!I$10*1000)</f>
        <v>30.246940826937546</v>
      </c>
      <c r="J220" s="274">
        <f>IF(J$8=0,0,J$8/CHI!J$10*1000)</f>
        <v>28.05179664135845</v>
      </c>
      <c r="K220" s="274">
        <f>IF(K$8=0,0,K$8/CHI!K$10*1000)</f>
        <v>30.35532723958886</v>
      </c>
      <c r="L220" s="274">
        <f>IF(L$8=0,0,L$8/CHI!L$10*1000)</f>
        <v>34.942242014197511</v>
      </c>
      <c r="M220" s="274">
        <f>IF(M$8=0,0,M$8/CHI!M$10*1000)</f>
        <v>33.265781498505753</v>
      </c>
      <c r="N220" s="274">
        <f>IF(N$8=0,0,N$8/CHI!N$10*1000)</f>
        <v>33.157409797525666</v>
      </c>
      <c r="O220" s="274">
        <f>IF(O$8=0,0,O$8/CHI!O$10*1000)</f>
        <v>27.147879010601137</v>
      </c>
      <c r="P220" s="274">
        <f>IF(P$8=0,0,P$8/CHI!P$10*1000)</f>
        <v>25.350440651328313</v>
      </c>
      <c r="Q220" s="274">
        <f>IF(Q$8=0,0,Q$8/CHI!Q$10*1000)</f>
        <v>28.58891068454588</v>
      </c>
      <c r="R220" s="274">
        <f>IF(R$8=0,0,R$8/CHI!R$10*1000)</f>
        <v>32.370268564289027</v>
      </c>
      <c r="S220" s="274">
        <f>IF(S$8=0,0,S$8/CHI!S$10*1000)</f>
        <v>31.2067531658689</v>
      </c>
      <c r="T220" s="274">
        <f>IF(T$8=0,0,T$8/CHI!T$10*1000)</f>
        <v>26.700490076135221</v>
      </c>
      <c r="U220" s="274">
        <f>IF(U$8=0,0,U$8/CHI!U$10*1000)</f>
        <v>29.651779925210732</v>
      </c>
      <c r="V220" s="274">
        <f>IF(V$8=0,0,V$8/CHI!V$10*1000)</f>
        <v>35.171567435855401</v>
      </c>
      <c r="W220" s="274">
        <f>IF(W$8=0,0,W$8/CHI!W$10*1000)</f>
        <v>33.569032677434635</v>
      </c>
      <c r="X220" s="274">
        <f>IF(X$8=0,0,X$8/CHI!X$10*1000)</f>
        <v>30.625699944870021</v>
      </c>
      <c r="Y220" s="274">
        <f>IF(Y$8=0,0,Y$8/CHI!Y$10*1000)</f>
        <v>32.934643105592571</v>
      </c>
      <c r="DA220" s="77"/>
    </row>
    <row r="221" spans="1:105" ht="12" customHeight="1" x14ac:dyDescent="0.25">
      <c r="A221" s="173" t="s">
        <v>94</v>
      </c>
      <c r="B221" s="274">
        <f>IF(B$9=0,0,B$9/CHI!B$10*1000)</f>
        <v>48.796911873664129</v>
      </c>
      <c r="C221" s="274">
        <f>IF(C$9=0,0,C$9/CHI!C$10*1000)</f>
        <v>48.249889971364453</v>
      </c>
      <c r="D221" s="274">
        <f>IF(D$9=0,0,D$9/CHI!D$10*1000)</f>
        <v>47.655223646704584</v>
      </c>
      <c r="E221" s="274">
        <f>IF(E$9=0,0,E$9/CHI!E$10*1000)</f>
        <v>48.949336782654385</v>
      </c>
      <c r="F221" s="274">
        <f>IF(F$9=0,0,F$9/CHI!F$10*1000)</f>
        <v>46.954003682268016</v>
      </c>
      <c r="G221" s="274">
        <f>IF(G$9=0,0,G$9/CHI!G$10*1000)</f>
        <v>44.167675847518268</v>
      </c>
      <c r="H221" s="274">
        <f>IF(H$9=0,0,H$9/CHI!H$10*1000)</f>
        <v>51.503341730538658</v>
      </c>
      <c r="I221" s="274">
        <f>IF(I$9=0,0,I$9/CHI!I$10*1000)</f>
        <v>49.212714860791039</v>
      </c>
      <c r="J221" s="274">
        <f>IF(J$9=0,0,J$9/CHI!J$10*1000)</f>
        <v>45.641146896237835</v>
      </c>
      <c r="K221" s="274">
        <f>IF(K$9=0,0,K$9/CHI!K$10*1000)</f>
        <v>49.389062930207757</v>
      </c>
      <c r="L221" s="274">
        <f>IF(L$9=0,0,L$9/CHI!L$10*1000)</f>
        <v>56.852116142271122</v>
      </c>
      <c r="M221" s="274">
        <f>IF(M$9=0,0,M$9/CHI!M$10*1000)</f>
        <v>54.124462664646138</v>
      </c>
      <c r="N221" s="274">
        <f>IF(N$9=0,0,N$9/CHI!N$10*1000)</f>
        <v>53.948138531576724</v>
      </c>
      <c r="O221" s="274">
        <f>IF(O$9=0,0,O$9/CHI!O$10*1000)</f>
        <v>44.170444755660213</v>
      </c>
      <c r="P221" s="274">
        <f>IF(P$9=0,0,P$9/CHI!P$10*1000)</f>
        <v>41.245956558296371</v>
      </c>
      <c r="Q221" s="274">
        <f>IF(Q$9=0,0,Q$9/CHI!Q$10*1000)</f>
        <v>46.515048174596785</v>
      </c>
      <c r="R221" s="274">
        <f>IF(R$9=0,0,R$9/CHI!R$10*1000)</f>
        <v>52.667435227130575</v>
      </c>
      <c r="S221" s="274">
        <f>IF(S$9=0,0,S$9/CHI!S$10*1000)</f>
        <v>50.774359432582948</v>
      </c>
      <c r="T221" s="274">
        <f>IF(T$9=0,0,T$9/CHI!T$10*1000)</f>
        <v>43.442529023959636</v>
      </c>
      <c r="U221" s="274">
        <f>IF(U$9=0,0,U$9/CHI!U$10*1000)</f>
        <v>48.244369535537892</v>
      </c>
      <c r="V221" s="274">
        <f>IF(V$9=0,0,V$9/CHI!V$10*1000)</f>
        <v>57.225235746364412</v>
      </c>
      <c r="W221" s="274">
        <f>IF(W$9=0,0,W$9/CHI!W$10*1000)</f>
        <v>54.617861778467727</v>
      </c>
      <c r="X221" s="274">
        <f>IF(X$9=0,0,X$9/CHI!X$10*1000)</f>
        <v>49.828967743301895</v>
      </c>
      <c r="Y221" s="274">
        <f>IF(Y$9=0,0,Y$9/CHI!Y$10*1000)</f>
        <v>53.585690185037727</v>
      </c>
      <c r="DA221" s="77"/>
    </row>
    <row r="222" spans="1:105" ht="12" customHeight="1" x14ac:dyDescent="0.25">
      <c r="A222" s="56" t="s">
        <v>95</v>
      </c>
      <c r="B222" s="275">
        <f>IF(B$10=0,0,B$10/CHI!B$10*1000)</f>
        <v>11.131593909143669</v>
      </c>
      <c r="C222" s="275">
        <f>IF(C$10=0,0,C$10/CHI!C$10*1000)</f>
        <v>11.25373224369009</v>
      </c>
      <c r="D222" s="275">
        <f>IF(D$10=0,0,D$10/CHI!D$10*1000)</f>
        <v>11.189252465294247</v>
      </c>
      <c r="E222" s="275">
        <f>IF(E$10=0,0,E$10/CHI!E$10*1000)</f>
        <v>11.257830330078358</v>
      </c>
      <c r="F222" s="275">
        <f>IF(F$10=0,0,F$10/CHI!F$10*1000)</f>
        <v>9.7517940116613211</v>
      </c>
      <c r="G222" s="275">
        <f>IF(G$10=0,0,G$10/CHI!G$10*1000)</f>
        <v>9.6597947101949568</v>
      </c>
      <c r="H222" s="275">
        <f>IF(H$10=0,0,H$10/CHI!H$10*1000)</f>
        <v>10.871649323429242</v>
      </c>
      <c r="I222" s="275">
        <f>IF(I$10=0,0,I$10/CHI!I$10*1000)</f>
        <v>10.694719049744471</v>
      </c>
      <c r="J222" s="275">
        <f>IF(J$10=0,0,J$10/CHI!J$10*1000)</f>
        <v>10.037526049719707</v>
      </c>
      <c r="K222" s="275">
        <f>IF(K$10=0,0,K$10/CHI!K$10*1000)</f>
        <v>12.923394697807485</v>
      </c>
      <c r="L222" s="275">
        <f>IF(L$10=0,0,L$10/CHI!L$10*1000)</f>
        <v>13.816615694274169</v>
      </c>
      <c r="M222" s="275">
        <f>IF(M$10=0,0,M$10/CHI!M$10*1000)</f>
        <v>13.514910195862727</v>
      </c>
      <c r="N222" s="275">
        <f>IF(N$10=0,0,N$10/CHI!N$10*1000)</f>
        <v>13.771211888988908</v>
      </c>
      <c r="O222" s="275">
        <f>IF(O$10=0,0,O$10/CHI!O$10*1000)</f>
        <v>12.195042729056592</v>
      </c>
      <c r="P222" s="275">
        <f>IF(P$10=0,0,P$10/CHI!P$10*1000)</f>
        <v>11.054214190819973</v>
      </c>
      <c r="Q222" s="275">
        <f>IF(Q$10=0,0,Q$10/CHI!Q$10*1000)</f>
        <v>12.219638882515763</v>
      </c>
      <c r="R222" s="275">
        <f>IF(R$10=0,0,R$10/CHI!R$10*1000)</f>
        <v>13.12332815324819</v>
      </c>
      <c r="S222" s="275">
        <f>IF(S$10=0,0,S$10/CHI!S$10*1000)</f>
        <v>12.357341223143711</v>
      </c>
      <c r="T222" s="275">
        <f>IF(T$10=0,0,T$10/CHI!T$10*1000)</f>
        <v>11.137877104377324</v>
      </c>
      <c r="U222" s="275">
        <f>IF(U$10=0,0,U$10/CHI!U$10*1000)</f>
        <v>11.858207712916879</v>
      </c>
      <c r="V222" s="275">
        <f>IF(V$10=0,0,V$10/CHI!V$10*1000)</f>
        <v>14.118993687699962</v>
      </c>
      <c r="W222" s="275">
        <f>IF(W$10=0,0,W$10/CHI!W$10*1000)</f>
        <v>13.492326195212073</v>
      </c>
      <c r="X222" s="275">
        <f>IF(X$10=0,0,X$10/CHI!X$10*1000)</f>
        <v>11.547650551316309</v>
      </c>
      <c r="Y222" s="275">
        <f>IF(Y$10=0,0,Y$10/CHI!Y$10*1000)</f>
        <v>12.601659280424826</v>
      </c>
      <c r="DA222" s="78"/>
    </row>
    <row r="223" spans="1:105" ht="12" customHeight="1" x14ac:dyDescent="0.25">
      <c r="A223" s="134" t="s">
        <v>997</v>
      </c>
      <c r="B223" s="321">
        <f>IF(B$16=0,0,B$16/CHI!B$10*1000)</f>
        <v>1740.7378004066159</v>
      </c>
      <c r="C223" s="321">
        <f>IF(C$16=0,0,C$16/CHI!C$10*1000)</f>
        <v>1726.3478949099244</v>
      </c>
      <c r="D223" s="321">
        <f>IF(D$16=0,0,D$16/CHI!D$10*1000)</f>
        <v>1628.142993687504</v>
      </c>
      <c r="E223" s="321">
        <f>IF(E$16=0,0,E$16/CHI!E$10*1000)</f>
        <v>1502.5318116728813</v>
      </c>
      <c r="F223" s="321">
        <f>IF(F$16=0,0,F$16/CHI!F$10*1000)</f>
        <v>1614.6319546993884</v>
      </c>
      <c r="G223" s="321">
        <f>IF(G$16=0,0,G$16/CHI!G$10*1000)</f>
        <v>1602.2017520111917</v>
      </c>
      <c r="H223" s="321">
        <f>IF(H$16=0,0,H$16/CHI!H$10*1000)</f>
        <v>1327.8439385202848</v>
      </c>
      <c r="I223" s="321">
        <f>IF(I$16=0,0,I$16/CHI!I$10*1000)</f>
        <v>1196.2046620724168</v>
      </c>
      <c r="J223" s="321">
        <f>IF(J$16=0,0,J$16/CHI!J$10*1000)</f>
        <v>1266.5926608717834</v>
      </c>
      <c r="K223" s="321">
        <f>IF(K$16=0,0,K$16/CHI!K$10*1000)</f>
        <v>1279.8900566398333</v>
      </c>
      <c r="L223" s="321">
        <f>IF(L$16=0,0,L$16/CHI!L$10*1000)</f>
        <v>1284.0148443771127</v>
      </c>
      <c r="M223" s="321">
        <f>IF(M$16=0,0,M$16/CHI!M$10*1000)</f>
        <v>1269.2356125057138</v>
      </c>
      <c r="N223" s="321">
        <f>IF(N$16=0,0,N$16/CHI!N$10*1000)</f>
        <v>1257.3226514816311</v>
      </c>
      <c r="O223" s="321">
        <f>IF(O$16=0,0,O$16/CHI!O$10*1000)</f>
        <v>1202.9702988051029</v>
      </c>
      <c r="P223" s="321">
        <f>IF(P$16=0,0,P$16/CHI!P$10*1000)</f>
        <v>1193.2320364162865</v>
      </c>
      <c r="Q223" s="321">
        <f>IF(Q$16=0,0,Q$16/CHI!Q$10*1000)</f>
        <v>1158.7712176280968</v>
      </c>
      <c r="R223" s="321">
        <f>IF(R$16=0,0,R$16/CHI!R$10*1000)</f>
        <v>1133.0121855171624</v>
      </c>
      <c r="S223" s="321">
        <f>IF(S$16=0,0,S$16/CHI!S$10*1000)</f>
        <v>1053.2940438272149</v>
      </c>
      <c r="T223" s="321">
        <f>IF(T$16=0,0,T$16/CHI!T$10*1000)</f>
        <v>1152.8184294432197</v>
      </c>
      <c r="U223" s="321">
        <f>IF(U$16=0,0,U$16/CHI!U$10*1000)</f>
        <v>1163.6775545531184</v>
      </c>
      <c r="V223" s="321">
        <f>IF(V$16=0,0,V$16/CHI!V$10*1000)</f>
        <v>1189.0914146310213</v>
      </c>
      <c r="W223" s="321">
        <f>IF(W$16=0,0,W$16/CHI!W$10*1000)</f>
        <v>1161.3786425708333</v>
      </c>
      <c r="X223" s="321">
        <f>IF(X$16=0,0,X$16/CHI!X$10*1000)</f>
        <v>1039.9166058196167</v>
      </c>
      <c r="Y223" s="321">
        <f>IF(Y$16=0,0,Y$16/CHI!Y$10*1000)</f>
        <v>1290.9824029426547</v>
      </c>
      <c r="DA223" s="140"/>
    </row>
    <row r="224" spans="1:105" ht="12" customHeight="1" x14ac:dyDescent="0.25">
      <c r="A224" s="174" t="s">
        <v>998</v>
      </c>
      <c r="B224" s="276">
        <f>IF(B$25=0,0,B$25/CHI!B$10*1000)</f>
        <v>162.17391722643509</v>
      </c>
      <c r="C224" s="276">
        <f>IF(C$25=0,0,C$25/CHI!C$10*1000)</f>
        <v>164.40007026170943</v>
      </c>
      <c r="D224" s="276">
        <f>IF(D$25=0,0,D$25/CHI!D$10*1000)</f>
        <v>163.38563309548363</v>
      </c>
      <c r="E224" s="276">
        <f>IF(E$25=0,0,E$25/CHI!E$10*1000)</f>
        <v>162.64659753647351</v>
      </c>
      <c r="F224" s="276">
        <f>IF(F$25=0,0,F$25/CHI!F$10*1000)</f>
        <v>142.93111529649497</v>
      </c>
      <c r="G224" s="276">
        <f>IF(G$25=0,0,G$25/CHI!G$10*1000)</f>
        <v>146.35820688589934</v>
      </c>
      <c r="H224" s="276">
        <f>IF(H$25=0,0,H$25/CHI!H$10*1000)</f>
        <v>160.9849566821421</v>
      </c>
      <c r="I224" s="276">
        <f>IF(I$25=0,0,I$25/CHI!I$10*1000)</f>
        <v>159.91439924732381</v>
      </c>
      <c r="J224" s="276">
        <f>IF(J$25=0,0,J$25/CHI!J$10*1000)</f>
        <v>154.04090196044419</v>
      </c>
      <c r="K224" s="276">
        <f>IF(K$25=0,0,K$25/CHI!K$10*1000)</f>
        <v>278.08826312325363</v>
      </c>
      <c r="L224" s="276">
        <f>IF(L$25=0,0,L$25/CHI!L$10*1000)</f>
        <v>287.66064365650112</v>
      </c>
      <c r="M224" s="276">
        <f>IF(M$25=0,0,M$25/CHI!M$10*1000)</f>
        <v>279.39928817921401</v>
      </c>
      <c r="N224" s="276">
        <f>IF(N$25=0,0,N$25/CHI!N$10*1000)</f>
        <v>289.69108913857065</v>
      </c>
      <c r="O224" s="276">
        <f>IF(O$25=0,0,O$25/CHI!O$10*1000)</f>
        <v>263.44562824925339</v>
      </c>
      <c r="P224" s="276">
        <f>IF(P$25=0,0,P$25/CHI!P$10*1000)</f>
        <v>237.42444557967585</v>
      </c>
      <c r="Q224" s="276">
        <f>IF(Q$25=0,0,Q$25/CHI!Q$10*1000)</f>
        <v>255.43322707009824</v>
      </c>
      <c r="R224" s="276">
        <f>IF(R$25=0,0,R$25/CHI!R$10*1000)</f>
        <v>274.10394122716139</v>
      </c>
      <c r="S224" s="276">
        <f>IF(S$25=0,0,S$25/CHI!S$10*1000)</f>
        <v>229.8416415811127</v>
      </c>
      <c r="T224" s="276">
        <f>IF(T$25=0,0,T$25/CHI!T$10*1000)</f>
        <v>212.26902729917182</v>
      </c>
      <c r="U224" s="276">
        <f>IF(U$25=0,0,U$25/CHI!U$10*1000)</f>
        <v>215.4054520707908</v>
      </c>
      <c r="V224" s="276">
        <f>IF(V$25=0,0,V$25/CHI!V$10*1000)</f>
        <v>258.74392717114438</v>
      </c>
      <c r="W224" s="276">
        <f>IF(W$25=0,0,W$25/CHI!W$10*1000)</f>
        <v>252.32280455510363</v>
      </c>
      <c r="X224" s="276">
        <f>IF(X$25=0,0,X$25/CHI!X$10*1000)</f>
        <v>212.64652629338579</v>
      </c>
      <c r="Y224" s="276">
        <f>IF(Y$25=0,0,Y$25/CHI!Y$10*1000)</f>
        <v>223.22849944181314</v>
      </c>
      <c r="DA224" s="79"/>
    </row>
    <row r="225" spans="1:105" ht="12" customHeight="1" x14ac:dyDescent="0.25">
      <c r="A225" s="174" t="s">
        <v>1010</v>
      </c>
      <c r="B225" s="276">
        <f>IF(B$36=0,0,B$36/CHI!B$10*1000)</f>
        <v>92.164163868748091</v>
      </c>
      <c r="C225" s="276">
        <f>IF(C$36=0,0,C$36/CHI!C$10*1000)</f>
        <v>93.418812575589882</v>
      </c>
      <c r="D225" s="276">
        <f>IF(D$36=0,0,D$36/CHI!D$10*1000)</f>
        <v>92.844877111856647</v>
      </c>
      <c r="E225" s="276">
        <f>IF(E$36=0,0,E$36/CHI!E$10*1000)</f>
        <v>92.619095237838295</v>
      </c>
      <c r="F225" s="276">
        <f>IF(F$36=0,0,F$36/CHI!F$10*1000)</f>
        <v>77.731422480878564</v>
      </c>
      <c r="G225" s="276">
        <f>IF(G$36=0,0,G$36/CHI!G$10*1000)</f>
        <v>79.057624104339126</v>
      </c>
      <c r="H225" s="276">
        <f>IF(H$36=0,0,H$36/CHI!H$10*1000)</f>
        <v>87.309393117135855</v>
      </c>
      <c r="I225" s="276">
        <f>IF(I$36=0,0,I$36/CHI!I$10*1000)</f>
        <v>86.983830313260867</v>
      </c>
      <c r="J225" s="276">
        <f>IF(J$36=0,0,J$36/CHI!J$10*1000)</f>
        <v>82.15830199313568</v>
      </c>
      <c r="K225" s="276">
        <f>IF(K$36=0,0,K$36/CHI!K$10*1000)</f>
        <v>115.3424611243974</v>
      </c>
      <c r="L225" s="276">
        <f>IF(L$36=0,0,L$36/CHI!L$10*1000)</f>
        <v>120.14450838426822</v>
      </c>
      <c r="M225" s="276">
        <f>IF(M$36=0,0,M$36/CHI!M$10*1000)</f>
        <v>118.77697802721474</v>
      </c>
      <c r="N225" s="276">
        <f>IF(N$36=0,0,N$36/CHI!N$10*1000)</f>
        <v>121.35255354927028</v>
      </c>
      <c r="O225" s="276">
        <f>IF(O$36=0,0,O$36/CHI!O$10*1000)</f>
        <v>108.94757282272444</v>
      </c>
      <c r="P225" s="276">
        <f>IF(P$36=0,0,P$36/CHI!P$10*1000)</f>
        <v>98.113709628601754</v>
      </c>
      <c r="Q225" s="276">
        <f>IF(Q$36=0,0,Q$36/CHI!Q$10*1000)</f>
        <v>107.35319012023309</v>
      </c>
      <c r="R225" s="276">
        <f>IF(R$36=0,0,R$36/CHI!R$10*1000)</f>
        <v>113.05385903918015</v>
      </c>
      <c r="S225" s="276">
        <f>IF(S$36=0,0,S$36/CHI!S$10*1000)</f>
        <v>104.6593485843706</v>
      </c>
      <c r="T225" s="276">
        <f>IF(T$36=0,0,T$36/CHI!T$10*1000)</f>
        <v>96.878995091392909</v>
      </c>
      <c r="U225" s="276">
        <f>IF(U$36=0,0,U$36/CHI!U$10*1000)</f>
        <v>101.7180493336476</v>
      </c>
      <c r="V225" s="276">
        <f>IF(V$36=0,0,V$36/CHI!V$10*1000)</f>
        <v>120.7278391298553</v>
      </c>
      <c r="W225" s="276">
        <f>IF(W$36=0,0,W$36/CHI!W$10*1000)</f>
        <v>116.42152338844026</v>
      </c>
      <c r="X225" s="276">
        <f>IF(X$36=0,0,X$36/CHI!X$10*1000)</f>
        <v>98.883692360355653</v>
      </c>
      <c r="Y225" s="276">
        <f>IF(Y$36=0,0,Y$36/CHI!Y$10*1000)</f>
        <v>108.24068262814141</v>
      </c>
      <c r="DA225" s="79"/>
    </row>
    <row r="226" spans="1:105" ht="12" customHeight="1" x14ac:dyDescent="0.25">
      <c r="A226" s="174" t="s">
        <v>1021</v>
      </c>
      <c r="B226" s="276">
        <f>IF(B$44=0,0,B$44/CHI!B$10*1000)</f>
        <v>14.717292551026096</v>
      </c>
      <c r="C226" s="276">
        <f>IF(C$44=0,0,C$44/CHI!C$10*1000)</f>
        <v>14.888758402941015</v>
      </c>
      <c r="D226" s="276">
        <f>IF(D$44=0,0,D$44/CHI!D$10*1000)</f>
        <v>14.80361079817362</v>
      </c>
      <c r="E226" s="276">
        <f>IF(E$44=0,0,E$44/CHI!E$10*1000)</f>
        <v>14.853225667056586</v>
      </c>
      <c r="F226" s="276">
        <f>IF(F$44=0,0,F$44/CHI!F$10*1000)</f>
        <v>12.916030796065366</v>
      </c>
      <c r="G226" s="276">
        <f>IF(G$44=0,0,G$44/CHI!G$10*1000)</f>
        <v>12.907500915014495</v>
      </c>
      <c r="H226" s="276">
        <f>IF(H$44=0,0,H$44/CHI!H$10*1000)</f>
        <v>14.43861953578957</v>
      </c>
      <c r="I226" s="276">
        <f>IF(I$44=0,0,I$44/CHI!I$10*1000)</f>
        <v>14.240237356424954</v>
      </c>
      <c r="J226" s="276">
        <f>IF(J$44=0,0,J$44/CHI!J$10*1000)</f>
        <v>13.464046597617987</v>
      </c>
      <c r="K226" s="276">
        <f>IF(K$44=0,0,K$44/CHI!K$10*1000)</f>
        <v>19.310131928059725</v>
      </c>
      <c r="L226" s="276">
        <f>IF(L$44=0,0,L$44/CHI!L$10*1000)</f>
        <v>20.376272141801508</v>
      </c>
      <c r="M226" s="276">
        <f>IF(M$44=0,0,M$44/CHI!M$10*1000)</f>
        <v>19.886834598974595</v>
      </c>
      <c r="N226" s="276">
        <f>IF(N$44=0,0,N$44/CHI!N$10*1000)</f>
        <v>20.358780891384239</v>
      </c>
      <c r="O226" s="276">
        <f>IF(O$44=0,0,O$44/CHI!O$10*1000)</f>
        <v>18.181624967818056</v>
      </c>
      <c r="P226" s="276">
        <f>IF(P$44=0,0,P$44/CHI!P$10*1000)</f>
        <v>16.411474332265122</v>
      </c>
      <c r="Q226" s="276">
        <f>IF(Q$44=0,0,Q$44/CHI!Q$10*1000)</f>
        <v>17.932670582272404</v>
      </c>
      <c r="R226" s="276">
        <f>IF(R$44=0,0,R$44/CHI!R$10*1000)</f>
        <v>19.216493664388427</v>
      </c>
      <c r="S226" s="276">
        <f>IF(S$44=0,0,S$44/CHI!S$10*1000)</f>
        <v>17.391348283511416</v>
      </c>
      <c r="T226" s="276">
        <f>IF(T$44=0,0,T$44/CHI!T$10*1000)</f>
        <v>15.812725103614335</v>
      </c>
      <c r="U226" s="276">
        <f>IF(U$44=0,0,U$44/CHI!U$10*1000)</f>
        <v>16.550379929012173</v>
      </c>
      <c r="V226" s="276">
        <f>IF(V$44=0,0,V$44/CHI!V$10*1000)</f>
        <v>19.751617702815533</v>
      </c>
      <c r="W226" s="276">
        <f>IF(W$44=0,0,W$44/CHI!W$10*1000)</f>
        <v>19.097208697590521</v>
      </c>
      <c r="X226" s="276">
        <f>IF(X$44=0,0,X$44/CHI!X$10*1000)</f>
        <v>16.320044651608814</v>
      </c>
      <c r="Y226" s="276">
        <f>IF(Y$44=0,0,Y$44/CHI!Y$10*1000)</f>
        <v>17.587289749553104</v>
      </c>
      <c r="DA226" s="79"/>
    </row>
    <row r="227" spans="1:105" ht="12" customHeight="1" x14ac:dyDescent="0.25">
      <c r="A227" s="41" t="s">
        <v>1038</v>
      </c>
      <c r="B227" s="277">
        <f>IF(B$58=0,0,B$58/CHI!B$10*1000)</f>
        <v>48.028025028931353</v>
      </c>
      <c r="C227" s="277">
        <f>IF(C$58=0,0,C$58/CHI!C$10*1000)</f>
        <v>48.711893354851604</v>
      </c>
      <c r="D227" s="277">
        <f>IF(D$58=0,0,D$58/CHI!D$10*1000)</f>
        <v>48.277531237200193</v>
      </c>
      <c r="E227" s="277">
        <f>IF(E$58=0,0,E$58/CHI!E$10*1000)</f>
        <v>43.109196105451396</v>
      </c>
      <c r="F227" s="277">
        <f>IF(F$58=0,0,F$58/CHI!F$10*1000)</f>
        <v>41.351297243660376</v>
      </c>
      <c r="G227" s="277">
        <f>IF(G$58=0,0,G$58/CHI!G$10*1000)</f>
        <v>41.315718292156916</v>
      </c>
      <c r="H227" s="277">
        <f>IF(H$58=0,0,H$58/CHI!H$10*1000)</f>
        <v>39.371005174129358</v>
      </c>
      <c r="I227" s="277">
        <f>IF(I$58=0,0,I$58/CHI!I$10*1000)</f>
        <v>42.166723345221989</v>
      </c>
      <c r="J227" s="277">
        <f>IF(J$58=0,0,J$58/CHI!J$10*1000)</f>
        <v>40.441716144388593</v>
      </c>
      <c r="K227" s="277">
        <f>IF(K$58=0,0,K$58/CHI!K$10*1000)</f>
        <v>44.039573973348681</v>
      </c>
      <c r="L227" s="277">
        <f>IF(L$58=0,0,L$58/CHI!L$10*1000)</f>
        <v>43.132833469951819</v>
      </c>
      <c r="M227" s="277">
        <f>IF(M$58=0,0,M$58/CHI!M$10*1000)</f>
        <v>43.73609630077415</v>
      </c>
      <c r="N227" s="277">
        <f>IF(N$58=0,0,N$58/CHI!N$10*1000)</f>
        <v>40.857100225624905</v>
      </c>
      <c r="O227" s="277">
        <f>IF(O$58=0,0,O$58/CHI!O$10*1000)</f>
        <v>36.433654882158507</v>
      </c>
      <c r="P227" s="277">
        <f>IF(P$58=0,0,P$58/CHI!P$10*1000)</f>
        <v>31.923120869795479</v>
      </c>
      <c r="Q227" s="277">
        <f>IF(Q$58=0,0,Q$58/CHI!Q$10*1000)</f>
        <v>34.225062913689868</v>
      </c>
      <c r="R227" s="277">
        <f>IF(R$58=0,0,R$58/CHI!R$10*1000)</f>
        <v>32.485902174115694</v>
      </c>
      <c r="S227" s="277">
        <f>IF(S$58=0,0,S$58/CHI!S$10*1000)</f>
        <v>32.507282777244782</v>
      </c>
      <c r="T227" s="277">
        <f>IF(T$58=0,0,T$58/CHI!T$10*1000)</f>
        <v>37.939248751337935</v>
      </c>
      <c r="U227" s="277">
        <f>IF(U$58=0,0,U$58/CHI!U$10*1000)</f>
        <v>40.391344860498677</v>
      </c>
      <c r="V227" s="277">
        <f>IF(V$58=0,0,V$58/CHI!V$10*1000)</f>
        <v>41.308253875001135</v>
      </c>
      <c r="W227" s="277">
        <f>IF(W$58=0,0,W$58/CHI!W$10*1000)</f>
        <v>39.447820452536291</v>
      </c>
      <c r="X227" s="277">
        <f>IF(X$58=0,0,X$58/CHI!X$10*1000)</f>
        <v>33.700652037476566</v>
      </c>
      <c r="Y227" s="277">
        <f>IF(Y$58=0,0,Y$58/CHI!Y$10*1000)</f>
        <v>35.887195392310495</v>
      </c>
      <c r="DA227" s="82"/>
    </row>
    <row r="228" spans="1:105" ht="12" customHeight="1" x14ac:dyDescent="0.25">
      <c r="A228" s="172"/>
      <c r="B228" s="172"/>
      <c r="C228" s="172"/>
      <c r="D228" s="172"/>
      <c r="E228" s="172"/>
      <c r="F228" s="172"/>
      <c r="G228" s="172"/>
      <c r="H228" s="172"/>
      <c r="I228" s="172"/>
      <c r="J228" s="172"/>
      <c r="K228" s="172"/>
      <c r="L228" s="172"/>
      <c r="M228" s="172"/>
      <c r="N228" s="172"/>
      <c r="O228" s="172"/>
      <c r="P228" s="172"/>
      <c r="Q228" s="172"/>
      <c r="R228" s="172"/>
      <c r="S228" s="172"/>
      <c r="T228" s="172"/>
      <c r="U228" s="172"/>
      <c r="V228" s="172"/>
      <c r="W228" s="172"/>
      <c r="X228" s="172"/>
      <c r="Y228" s="172"/>
      <c r="DA228" s="176"/>
    </row>
    <row r="229" spans="1:105" ht="12" customHeight="1" x14ac:dyDescent="0.25">
      <c r="A229" s="35" t="s">
        <v>49</v>
      </c>
      <c r="B229" s="320">
        <f t="shared" ref="B229:Y229" si="57">SUM(B230:B238)</f>
        <v>325.57245756995184</v>
      </c>
      <c r="C229" s="320">
        <f t="shared" si="57"/>
        <v>326.38445981066099</v>
      </c>
      <c r="D229" s="320">
        <f t="shared" si="57"/>
        <v>331.77843151709652</v>
      </c>
      <c r="E229" s="320">
        <f t="shared" si="57"/>
        <v>341.65606481787177</v>
      </c>
      <c r="F229" s="320">
        <f t="shared" si="57"/>
        <v>298.57381080456531</v>
      </c>
      <c r="G229" s="320">
        <f t="shared" si="57"/>
        <v>293.20541854322067</v>
      </c>
      <c r="H229" s="320">
        <f t="shared" si="57"/>
        <v>339.96998215544158</v>
      </c>
      <c r="I229" s="320">
        <f t="shared" si="57"/>
        <v>325.84808850694333</v>
      </c>
      <c r="J229" s="320">
        <f t="shared" si="57"/>
        <v>295.73008516787439</v>
      </c>
      <c r="K229" s="320">
        <f t="shared" si="57"/>
        <v>560.96692120857222</v>
      </c>
      <c r="L229" s="320">
        <f t="shared" si="57"/>
        <v>596.04967078589868</v>
      </c>
      <c r="M229" s="320">
        <f t="shared" si="57"/>
        <v>551.49961847395195</v>
      </c>
      <c r="N229" s="320">
        <f t="shared" si="57"/>
        <v>579.76706928677311</v>
      </c>
      <c r="O229" s="320">
        <f t="shared" si="57"/>
        <v>596.05387055929759</v>
      </c>
      <c r="P229" s="320">
        <f t="shared" si="57"/>
        <v>561.10521546572988</v>
      </c>
      <c r="Q229" s="320">
        <f t="shared" si="57"/>
        <v>592.27035705198784</v>
      </c>
      <c r="R229" s="320">
        <f t="shared" si="57"/>
        <v>746.99523206254821</v>
      </c>
      <c r="S229" s="320">
        <f t="shared" si="57"/>
        <v>662.48084821527868</v>
      </c>
      <c r="T229" s="320">
        <f t="shared" si="57"/>
        <v>582.73266087431</v>
      </c>
      <c r="U229" s="320">
        <f t="shared" si="57"/>
        <v>619.47304065615128</v>
      </c>
      <c r="V229" s="320">
        <f t="shared" si="57"/>
        <v>889.02352119256955</v>
      </c>
      <c r="W229" s="320">
        <f t="shared" si="57"/>
        <v>879.13603308229017</v>
      </c>
      <c r="X229" s="320">
        <f t="shared" si="57"/>
        <v>608.07201814869279</v>
      </c>
      <c r="Y229" s="320">
        <f t="shared" si="57"/>
        <v>556.17331070194462</v>
      </c>
      <c r="DA229" s="95"/>
    </row>
    <row r="230" spans="1:105" ht="12" customHeight="1" x14ac:dyDescent="0.25">
      <c r="A230" s="55" t="s">
        <v>91</v>
      </c>
      <c r="B230" s="273">
        <f>IF(B$62=0,0,B$62/CHI!B$11*1000)</f>
        <v>3.0260795422289468</v>
      </c>
      <c r="C230" s="273">
        <f>IF(C$62=0,0,C$62/CHI!C$11*1000)</f>
        <v>2.983376912899586</v>
      </c>
      <c r="D230" s="273">
        <f>IF(D$62=0,0,D$62/CHI!D$11*1000)</f>
        <v>3.0197441102168767</v>
      </c>
      <c r="E230" s="273">
        <f>IF(E$62=0,0,E$62/CHI!E$11*1000)</f>
        <v>3.1730041135547169</v>
      </c>
      <c r="F230" s="273">
        <f>IF(F$62=0,0,F$62/CHI!F$11*1000)</f>
        <v>2.9689849678401408</v>
      </c>
      <c r="G230" s="273">
        <f>IF(G$62=0,0,G$62/CHI!G$11*1000)</f>
        <v>2.7655628039125828</v>
      </c>
      <c r="H230" s="273">
        <f>IF(H$62=0,0,H$62/CHI!H$11*1000)</f>
        <v>3.3262919010720196</v>
      </c>
      <c r="I230" s="273">
        <f>IF(I$62=0,0,I$62/CHI!I$11*1000)</f>
        <v>3.1071647925349906</v>
      </c>
      <c r="J230" s="273">
        <f>IF(J$62=0,0,J$62/CHI!J$11*1000)</f>
        <v>2.7642299284716225</v>
      </c>
      <c r="K230" s="273">
        <f>IF(K$62=0,0,K$62/CHI!K$11*1000)</f>
        <v>3.8896459693028733</v>
      </c>
      <c r="L230" s="273">
        <f>IF(L$62=0,0,L$62/CHI!L$11*1000)</f>
        <v>4.4636931750392677</v>
      </c>
      <c r="M230" s="273">
        <f>IF(M$62=0,0,M$62/CHI!M$11*1000)</f>
        <v>4.0541251132136367</v>
      </c>
      <c r="N230" s="273">
        <f>IF(N$62=0,0,N$62/CHI!N$11*1000)</f>
        <v>4.153934445281652</v>
      </c>
      <c r="O230" s="273">
        <f>IF(O$62=0,0,O$62/CHI!O$11*1000)</f>
        <v>3.958902718239619</v>
      </c>
      <c r="P230" s="273">
        <f>IF(P$62=0,0,P$62/CHI!P$11*1000)</f>
        <v>3.8290949528376639</v>
      </c>
      <c r="Q230" s="273">
        <f>IF(Q$62=0,0,Q$62/CHI!Q$11*1000)</f>
        <v>4.169524432782147</v>
      </c>
      <c r="R230" s="273">
        <f>IF(R$62=0,0,R$62/CHI!R$11*1000)</f>
        <v>5.4941369974826513</v>
      </c>
      <c r="S230" s="273">
        <f>IF(S$62=0,0,S$62/CHI!S$11*1000)</f>
        <v>5.2635720896804914</v>
      </c>
      <c r="T230" s="273">
        <f>IF(T$62=0,0,T$62/CHI!T$11*1000)</f>
        <v>4.382575991345611</v>
      </c>
      <c r="U230" s="273">
        <f>IF(U$62=0,0,U$62/CHI!U$11*1000)</f>
        <v>4.9294395165979461</v>
      </c>
      <c r="V230" s="273">
        <f>IF(V$62=0,0,V$62/CHI!V$11*1000)</f>
        <v>7.0304348343768979</v>
      </c>
      <c r="W230" s="273">
        <f>IF(W$62=0,0,W$62/CHI!W$11*1000)</f>
        <v>6.8659720717721884</v>
      </c>
      <c r="X230" s="273">
        <f>IF(X$62=0,0,X$62/CHI!X$11*1000)</f>
        <v>5.015340156570403</v>
      </c>
      <c r="Y230" s="273">
        <f>IF(Y$62=0,0,Y$62/CHI!Y$11*1000)</f>
        <v>4.6186278418280207</v>
      </c>
      <c r="DA230" s="76"/>
    </row>
    <row r="231" spans="1:105" ht="12" customHeight="1" x14ac:dyDescent="0.25">
      <c r="A231" s="173" t="s">
        <v>92</v>
      </c>
      <c r="B231" s="274">
        <f>IF(B$63=0,0,B$63/CHI!B$11*1000)</f>
        <v>24.015181340265944</v>
      </c>
      <c r="C231" s="274">
        <f>IF(C$63=0,0,C$63/CHI!C$11*1000)</f>
        <v>23.676290252725213</v>
      </c>
      <c r="D231" s="274">
        <f>IF(D$63=0,0,D$63/CHI!D$11*1000)</f>
        <v>23.964902903590513</v>
      </c>
      <c r="E231" s="274">
        <f>IF(E$63=0,0,E$63/CHI!E$11*1000)</f>
        <v>25.181185133124032</v>
      </c>
      <c r="F231" s="274">
        <f>IF(F$63=0,0,F$63/CHI!F$11*1000)</f>
        <v>23.562074758512807</v>
      </c>
      <c r="G231" s="274">
        <f>IF(G$63=0,0,G$63/CHI!G$11*1000)</f>
        <v>21.947702073599416</v>
      </c>
      <c r="H231" s="274">
        <f>IF(H$63=0,0,H$63/CHI!H$11*1000)</f>
        <v>26.397687859871478</v>
      </c>
      <c r="I231" s="274">
        <f>IF(I$63=0,0,I$63/CHI!I$11*1000)</f>
        <v>24.658679623422838</v>
      </c>
      <c r="J231" s="274">
        <f>IF(J$63=0,0,J$63/CHI!J$11*1000)</f>
        <v>21.937124279799892</v>
      </c>
      <c r="K231" s="274">
        <f>IF(K$63=0,0,K$63/CHI!K$11*1000)</f>
        <v>30.868505602281271</v>
      </c>
      <c r="L231" s="274">
        <f>IF(L$63=0,0,L$63/CHI!L$11*1000)</f>
        <v>35.42418484046749</v>
      </c>
      <c r="M231" s="274">
        <f>IF(M$63=0,0,M$63/CHI!M$11*1000)</f>
        <v>32.173823725148324</v>
      </c>
      <c r="N231" s="274">
        <f>IF(N$63=0,0,N$63/CHI!N$11*1000)</f>
        <v>32.96591764588468</v>
      </c>
      <c r="O231" s="274">
        <f>IF(O$63=0,0,O$63/CHI!O$11*1000)</f>
        <v>31.418132061712726</v>
      </c>
      <c r="P231" s="274">
        <f>IF(P$63=0,0,P$63/CHI!P$11*1000)</f>
        <v>30.387968451668797</v>
      </c>
      <c r="Q231" s="274">
        <f>IF(Q$63=0,0,Q$63/CHI!Q$11*1000)</f>
        <v>33.08964088966998</v>
      </c>
      <c r="R231" s="274">
        <f>IF(R$63=0,0,R$63/CHI!R$11*1000)</f>
        <v>43.601859918600809</v>
      </c>
      <c r="S231" s="274">
        <f>IF(S$63=0,0,S$63/CHI!S$11*1000)</f>
        <v>41.772080497967295</v>
      </c>
      <c r="T231" s="274">
        <f>IF(T$63=0,0,T$63/CHI!T$11*1000)</f>
        <v>34.780433131687261</v>
      </c>
      <c r="U231" s="274">
        <f>IF(U$63=0,0,U$63/CHI!U$11*1000)</f>
        <v>39.120380758324458</v>
      </c>
      <c r="V231" s="274">
        <f>IF(V$63=0,0,V$63/CHI!V$11*1000)</f>
        <v>55.794028244254896</v>
      </c>
      <c r="W231" s="274">
        <f>IF(W$63=0,0,W$63/CHI!W$11*1000)</f>
        <v>54.48884012459164</v>
      </c>
      <c r="X231" s="274">
        <f>IF(X$63=0,0,X$63/CHI!X$11*1000)</f>
        <v>39.802094314559653</v>
      </c>
      <c r="Y231" s="274">
        <f>IF(Y$63=0,0,Y$63/CHI!Y$11*1000)</f>
        <v>36.653757317628809</v>
      </c>
      <c r="DA231" s="77"/>
    </row>
    <row r="232" spans="1:105" ht="12" customHeight="1" x14ac:dyDescent="0.25">
      <c r="A232" s="173" t="s">
        <v>93</v>
      </c>
      <c r="B232" s="274">
        <f>IF(B$64=0,0,B$64/CHI!B$11*1000)</f>
        <v>26.882163009746733</v>
      </c>
      <c r="C232" s="274">
        <f>IF(C$64=0,0,C$64/CHI!C$11*1000)</f>
        <v>26.502814408179226</v>
      </c>
      <c r="D232" s="274">
        <f>IF(D$64=0,0,D$64/CHI!D$11*1000)</f>
        <v>26.825882230041852</v>
      </c>
      <c r="E232" s="274">
        <f>IF(E$64=0,0,E$64/CHI!E$11*1000)</f>
        <v>28.187366730071716</v>
      </c>
      <c r="F232" s="274">
        <f>IF(F$64=0,0,F$64/CHI!F$11*1000)</f>
        <v>26.374963633698137</v>
      </c>
      <c r="G232" s="274">
        <f>IF(G$64=0,0,G$64/CHI!G$11*1000)</f>
        <v>24.567863822148521</v>
      </c>
      <c r="H232" s="274">
        <f>IF(H$64=0,0,H$64/CHI!H$11*1000)</f>
        <v>29.549098050725739</v>
      </c>
      <c r="I232" s="274">
        <f>IF(I$64=0,0,I$64/CHI!I$11*1000)</f>
        <v>27.602483439528843</v>
      </c>
      <c r="J232" s="274">
        <f>IF(J$64=0,0,J$64/CHI!J$11*1000)</f>
        <v>24.556023229601116</v>
      </c>
      <c r="K232" s="274">
        <f>IF(K$64=0,0,K$64/CHI!K$11*1000)</f>
        <v>34.553651197147964</v>
      </c>
      <c r="L232" s="274">
        <f>IF(L$64=0,0,L$64/CHI!L$11*1000)</f>
        <v>39.653196778996325</v>
      </c>
      <c r="M232" s="274">
        <f>IF(M$64=0,0,M$64/CHI!M$11*1000)</f>
        <v>36.014800878314595</v>
      </c>
      <c r="N232" s="274">
        <f>IF(N$64=0,0,N$64/CHI!N$11*1000)</f>
        <v>36.90145659806808</v>
      </c>
      <c r="O232" s="274">
        <f>IF(O$64=0,0,O$64/CHI!O$11*1000)</f>
        <v>35.168893192099411</v>
      </c>
      <c r="P232" s="274">
        <f>IF(P$64=0,0,P$64/CHI!P$11*1000)</f>
        <v>34.015746534594165</v>
      </c>
      <c r="Q232" s="274">
        <f>IF(Q$64=0,0,Q$64/CHI!Q$11*1000)</f>
        <v>37.039950176792566</v>
      </c>
      <c r="R232" s="274">
        <f>IF(R$64=0,0,R$64/CHI!R$11*1000)</f>
        <v>48.807139502823716</v>
      </c>
      <c r="S232" s="274">
        <f>IF(S$64=0,0,S$64/CHI!S$11*1000)</f>
        <v>46.758917257053042</v>
      </c>
      <c r="T232" s="274">
        <f>IF(T$64=0,0,T$64/CHI!T$11*1000)</f>
        <v>38.932592669119494</v>
      </c>
      <c r="U232" s="274">
        <f>IF(U$64=0,0,U$64/CHI!U$11*1000)</f>
        <v>43.790652156574218</v>
      </c>
      <c r="V232" s="274">
        <f>IF(V$64=0,0,V$64/CHI!V$11*1000)</f>
        <v>62.454833922809932</v>
      </c>
      <c r="W232" s="274">
        <f>IF(W$64=0,0,W$64/CHI!W$11*1000)</f>
        <v>60.993829764896546</v>
      </c>
      <c r="X232" s="274">
        <f>IF(X$64=0,0,X$64/CHI!X$11*1000)</f>
        <v>44.553750077219185</v>
      </c>
      <c r="Y232" s="274">
        <f>IF(Y$64=0,0,Y$64/CHI!Y$11*1000)</f>
        <v>41.029558143710567</v>
      </c>
      <c r="DA232" s="77"/>
    </row>
    <row r="233" spans="1:105" ht="12" customHeight="1" x14ac:dyDescent="0.25">
      <c r="A233" s="173" t="s">
        <v>94</v>
      </c>
      <c r="B233" s="274">
        <f>IF(B$65=0,0,B$65/CHI!B$11*1000)</f>
        <v>43.277999641535246</v>
      </c>
      <c r="C233" s="274">
        <f>IF(C$65=0,0,C$65/CHI!C$11*1000)</f>
        <v>42.667280606883786</v>
      </c>
      <c r="D233" s="274">
        <f>IF(D$65=0,0,D$65/CHI!D$11*1000)</f>
        <v>43.187392365513219</v>
      </c>
      <c r="E233" s="274">
        <f>IF(E$65=0,0,E$65/CHI!E$11*1000)</f>
        <v>45.379266794772668</v>
      </c>
      <c r="F233" s="274">
        <f>IF(F$65=0,0,F$65/CHI!F$11*1000)</f>
        <v>42.461451716918496</v>
      </c>
      <c r="G233" s="274">
        <f>IF(G$65=0,0,G$65/CHI!G$11*1000)</f>
        <v>39.552174477281689</v>
      </c>
      <c r="H233" s="274">
        <f>IF(H$65=0,0,H$65/CHI!H$11*1000)</f>
        <v>47.571538584277285</v>
      </c>
      <c r="I233" s="274">
        <f>IF(I$65=0,0,I$65/CHI!I$11*1000)</f>
        <v>44.437654364653987</v>
      </c>
      <c r="J233" s="274">
        <f>IF(J$65=0,0,J$65/CHI!J$11*1000)</f>
        <v>39.533112128770654</v>
      </c>
      <c r="K233" s="274">
        <f>IF(K$65=0,0,K$65/CHI!K$11*1000)</f>
        <v>55.628444168786118</v>
      </c>
      <c r="L233" s="274">
        <f>IF(L$65=0,0,L$65/CHI!L$11*1000)</f>
        <v>63.838279507676354</v>
      </c>
      <c r="M233" s="274">
        <f>IF(M$65=0,0,M$65/CHI!M$11*1000)</f>
        <v>57.980771076216598</v>
      </c>
      <c r="N233" s="274">
        <f>IF(N$65=0,0,N$65/CHI!N$11*1000)</f>
        <v>59.408211491176637</v>
      </c>
      <c r="O233" s="274">
        <f>IF(O$65=0,0,O$65/CHI!O$11*1000)</f>
        <v>56.618931534974351</v>
      </c>
      <c r="P233" s="274">
        <f>IF(P$65=0,0,P$65/CHI!P$11*1000)</f>
        <v>54.762463340355652</v>
      </c>
      <c r="Q233" s="274">
        <f>IF(Q$65=0,0,Q$65/CHI!Q$11*1000)</f>
        <v>59.631174392198417</v>
      </c>
      <c r="R233" s="274">
        <f>IF(R$65=0,0,R$65/CHI!R$11*1000)</f>
        <v>78.575349950140321</v>
      </c>
      <c r="S233" s="274">
        <f>IF(S$65=0,0,S$65/CHI!S$11*1000)</f>
        <v>75.277886067263452</v>
      </c>
      <c r="T233" s="274">
        <f>IF(T$65=0,0,T$65/CHI!T$11*1000)</f>
        <v>62.678168083694892</v>
      </c>
      <c r="U233" s="274">
        <f>IF(U$65=0,0,U$65/CHI!U$11*1000)</f>
        <v>70.499231317348858</v>
      </c>
      <c r="V233" s="274">
        <f>IF(V$65=0,0,V$65/CHI!V$11*1000)</f>
        <v>100.54697901889469</v>
      </c>
      <c r="W233" s="274">
        <f>IF(W$65=0,0,W$65/CHI!W$11*1000)</f>
        <v>98.194886391544287</v>
      </c>
      <c r="X233" s="274">
        <f>IF(X$65=0,0,X$65/CHI!X$11*1000)</f>
        <v>71.727754168138617</v>
      </c>
      <c r="Y233" s="274">
        <f>IF(Y$65=0,0,Y$65/CHI!Y$11*1000)</f>
        <v>66.05410442575041</v>
      </c>
      <c r="DA233" s="77"/>
    </row>
    <row r="234" spans="1:105" ht="12" customHeight="1" x14ac:dyDescent="0.25">
      <c r="A234" s="56" t="s">
        <v>95</v>
      </c>
      <c r="B234" s="275">
        <f>IF(B$66=0,0,B$66/CHI!B$11*1000)</f>
        <v>9.8077198945714006</v>
      </c>
      <c r="C234" s="275">
        <f>IF(C$66=0,0,C$66/CHI!C$11*1000)</f>
        <v>9.8862382786058003</v>
      </c>
      <c r="D234" s="275">
        <f>IF(D$66=0,0,D$66/CHI!D$11*1000)</f>
        <v>10.073569853650746</v>
      </c>
      <c r="E234" s="275">
        <f>IF(E$66=0,0,E$66/CHI!E$11*1000)</f>
        <v>10.368148782744095</v>
      </c>
      <c r="F234" s="275">
        <f>IF(F$66=0,0,F$66/CHI!F$11*1000)</f>
        <v>8.7607762089539865</v>
      </c>
      <c r="G234" s="275">
        <f>IF(G$66=0,0,G$66/CHI!G$11*1000)</f>
        <v>8.5934899614543774</v>
      </c>
      <c r="H234" s="275">
        <f>IF(H$66=0,0,H$66/CHI!H$11*1000)</f>
        <v>9.975693188077857</v>
      </c>
      <c r="I234" s="275">
        <f>IF(I$66=0,0,I$66/CHI!I$11*1000)</f>
        <v>9.5935433411509408</v>
      </c>
      <c r="J234" s="275">
        <f>IF(J$66=0,0,J$66/CHI!J$11*1000)</f>
        <v>8.6370811402608201</v>
      </c>
      <c r="K234" s="275">
        <f>IF(K$66=0,0,K$66/CHI!K$11*1000)</f>
        <v>14.460343008942207</v>
      </c>
      <c r="L234" s="275">
        <f>IF(L$66=0,0,L$66/CHI!L$11*1000)</f>
        <v>15.412464039449354</v>
      </c>
      <c r="M234" s="275">
        <f>IF(M$66=0,0,M$66/CHI!M$11*1000)</f>
        <v>14.382666559051666</v>
      </c>
      <c r="N234" s="275">
        <f>IF(N$66=0,0,N$66/CHI!N$11*1000)</f>
        <v>15.065308642204688</v>
      </c>
      <c r="O234" s="275">
        <f>IF(O$66=0,0,O$66/CHI!O$11*1000)</f>
        <v>15.529199975637239</v>
      </c>
      <c r="P234" s="275">
        <f>IF(P$66=0,0,P$66/CHI!P$11*1000)</f>
        <v>14.580262057428284</v>
      </c>
      <c r="Q234" s="275">
        <f>IF(Q$66=0,0,Q$66/CHI!Q$11*1000)</f>
        <v>15.562312006938011</v>
      </c>
      <c r="R234" s="275">
        <f>IF(R$66=0,0,R$66/CHI!R$11*1000)</f>
        <v>19.45019688035239</v>
      </c>
      <c r="S234" s="275">
        <f>IF(S$66=0,0,S$66/CHI!S$11*1000)</f>
        <v>18.200522664158303</v>
      </c>
      <c r="T234" s="275">
        <f>IF(T$66=0,0,T$66/CHI!T$11*1000)</f>
        <v>15.963917522147108</v>
      </c>
      <c r="U234" s="275">
        <f>IF(U$66=0,0,U$66/CHI!U$11*1000)</f>
        <v>17.21443046322204</v>
      </c>
      <c r="V234" s="275">
        <f>IF(V$66=0,0,V$66/CHI!V$11*1000)</f>
        <v>24.644558319866171</v>
      </c>
      <c r="W234" s="275">
        <f>IF(W$66=0,0,W$66/CHI!W$11*1000)</f>
        <v>24.097770793212575</v>
      </c>
      <c r="X234" s="275">
        <f>IF(X$66=0,0,X$66/CHI!X$11*1000)</f>
        <v>16.513336646760415</v>
      </c>
      <c r="Y234" s="275">
        <f>IF(Y$66=0,0,Y$66/CHI!Y$11*1000)</f>
        <v>15.431728432922077</v>
      </c>
      <c r="DA234" s="78"/>
    </row>
    <row r="235" spans="1:105" ht="12" customHeight="1" x14ac:dyDescent="0.25">
      <c r="A235" s="174" t="s">
        <v>1051</v>
      </c>
      <c r="B235" s="276">
        <f>IF(B$72=0,0,B$72/CHI!B$11*1000)</f>
        <v>129.7960701484366</v>
      </c>
      <c r="C235" s="276">
        <f>IF(C$72=0,0,C$72/CHI!C$11*1000)</f>
        <v>131.18850109311711</v>
      </c>
      <c r="D235" s="276">
        <f>IF(D$72=0,0,D$72/CHI!D$11*1000)</f>
        <v>133.6142803232176</v>
      </c>
      <c r="E235" s="276">
        <f>IF(E$72=0,0,E$72/CHI!E$11*1000)</f>
        <v>136.0697010549996</v>
      </c>
      <c r="F235" s="276">
        <f>IF(F$72=0,0,F$72/CHI!F$11*1000)</f>
        <v>116.65251018579521</v>
      </c>
      <c r="G235" s="276">
        <f>IF(G$72=0,0,G$72/CHI!G$11*1000)</f>
        <v>118.27415596536076</v>
      </c>
      <c r="H235" s="276">
        <f>IF(H$72=0,0,H$72/CHI!H$11*1000)</f>
        <v>134.19302352264339</v>
      </c>
      <c r="I235" s="276">
        <f>IF(I$72=0,0,I$72/CHI!I$11*1000)</f>
        <v>130.3097302661179</v>
      </c>
      <c r="J235" s="276">
        <f>IF(J$72=0,0,J$72/CHI!J$11*1000)</f>
        <v>120.40364657336431</v>
      </c>
      <c r="K235" s="276">
        <f>IF(K$72=0,0,K$72/CHI!K$11*1000)</f>
        <v>282.53908157405533</v>
      </c>
      <c r="L235" s="276">
        <f>IF(L$72=0,0,L$72/CHI!L$11*1000)</f>
        <v>291.38911581177899</v>
      </c>
      <c r="M235" s="276">
        <f>IF(M$72=0,0,M$72/CHI!M$11*1000)</f>
        <v>270.00290019488341</v>
      </c>
      <c r="N235" s="276">
        <f>IF(N$72=0,0,N$72/CHI!N$11*1000)</f>
        <v>287.77111739162689</v>
      </c>
      <c r="O235" s="276">
        <f>IF(O$72=0,0,O$72/CHI!O$11*1000)</f>
        <v>304.60459446967269</v>
      </c>
      <c r="P235" s="276">
        <f>IF(P$72=0,0,P$72/CHI!P$11*1000)</f>
        <v>284.34869019277733</v>
      </c>
      <c r="Q235" s="276">
        <f>IF(Q$72=0,0,Q$72/CHI!Q$11*1000)</f>
        <v>295.3884050453658</v>
      </c>
      <c r="R235" s="276">
        <f>IF(R$72=0,0,R$72/CHI!R$11*1000)</f>
        <v>368.90108583648743</v>
      </c>
      <c r="S235" s="276">
        <f>IF(S$72=0,0,S$72/CHI!S$11*1000)</f>
        <v>307.42786849105534</v>
      </c>
      <c r="T235" s="276">
        <f>IF(T$72=0,0,T$72/CHI!T$11*1000)</f>
        <v>276.28428653102532</v>
      </c>
      <c r="U235" s="276">
        <f>IF(U$72=0,0,U$72/CHI!U$11*1000)</f>
        <v>283.98170496025438</v>
      </c>
      <c r="V235" s="276">
        <f>IF(V$72=0,0,V$72/CHI!V$11*1000)</f>
        <v>410.15076258022123</v>
      </c>
      <c r="W235" s="276">
        <f>IF(W$72=0,0,W$72/CHI!W$11*1000)</f>
        <v>409.25678416912837</v>
      </c>
      <c r="X235" s="276">
        <f>IF(X$72=0,0,X$72/CHI!X$11*1000)</f>
        <v>276.16862786104207</v>
      </c>
      <c r="Y235" s="276">
        <f>IF(Y$72=0,0,Y$72/CHI!Y$11*1000)</f>
        <v>248.26728294911732</v>
      </c>
      <c r="DA235" s="79"/>
    </row>
    <row r="236" spans="1:105" ht="12" customHeight="1" x14ac:dyDescent="0.25">
      <c r="A236" s="174" t="s">
        <v>1010</v>
      </c>
      <c r="B236" s="276">
        <f>IF(B$85=0,0,B$85/CHI!B$11*1000)</f>
        <v>67.200608814272812</v>
      </c>
      <c r="C236" s="276">
        <f>IF(C$85=0,0,C$85/CHI!C$11*1000)</f>
        <v>67.915555793854892</v>
      </c>
      <c r="D236" s="276">
        <f>IF(D$85=0,0,D$85/CHI!D$11*1000)</f>
        <v>69.173650560111824</v>
      </c>
      <c r="E236" s="276">
        <f>IF(E$85=0,0,E$85/CHI!E$11*1000)</f>
        <v>70.59069805365219</v>
      </c>
      <c r="F236" s="276">
        <f>IF(F$85=0,0,F$85/CHI!F$11*1000)</f>
        <v>57.790320563032139</v>
      </c>
      <c r="G236" s="276">
        <f>IF(G$85=0,0,G$85/CHI!G$11*1000)</f>
        <v>58.203065108468863</v>
      </c>
      <c r="H236" s="276">
        <f>IF(H$85=0,0,H$85/CHI!H$11*1000)</f>
        <v>66.299314542451583</v>
      </c>
      <c r="I236" s="276">
        <f>IF(I$85=0,0,I$85/CHI!I$11*1000)</f>
        <v>64.572650064075958</v>
      </c>
      <c r="J236" s="276">
        <f>IF(J$85=0,0,J$85/CHI!J$11*1000)</f>
        <v>58.504893042508975</v>
      </c>
      <c r="K236" s="276">
        <f>IF(K$85=0,0,K$85/CHI!K$11*1000)</f>
        <v>106.80500900268251</v>
      </c>
      <c r="L236" s="276">
        <f>IF(L$85=0,0,L$85/CHI!L$11*1000)</f>
        <v>110.91103132140907</v>
      </c>
      <c r="M236" s="276">
        <f>IF(M$85=0,0,M$85/CHI!M$11*1000)</f>
        <v>104.60656471583424</v>
      </c>
      <c r="N236" s="276">
        <f>IF(N$85=0,0,N$85/CHI!N$11*1000)</f>
        <v>109.8639508901136</v>
      </c>
      <c r="O236" s="276">
        <f>IF(O$85=0,0,O$85/CHI!O$11*1000)</f>
        <v>114.81106253026712</v>
      </c>
      <c r="P236" s="276">
        <f>IF(P$85=0,0,P$85/CHI!P$11*1000)</f>
        <v>107.09459962129456</v>
      </c>
      <c r="Q236" s="276">
        <f>IF(Q$85=0,0,Q$85/CHI!Q$11*1000)</f>
        <v>113.14389403007567</v>
      </c>
      <c r="R236" s="276">
        <f>IF(R$85=0,0,R$85/CHI!R$11*1000)</f>
        <v>138.66467084963739</v>
      </c>
      <c r="S236" s="276">
        <f>IF(S$85=0,0,S$85/CHI!S$11*1000)</f>
        <v>127.56668464795315</v>
      </c>
      <c r="T236" s="276">
        <f>IF(T$85=0,0,T$85/CHI!T$11*1000)</f>
        <v>114.9124541138776</v>
      </c>
      <c r="U236" s="276">
        <f>IF(U$85=0,0,U$85/CHI!U$11*1000)</f>
        <v>122.20023723928456</v>
      </c>
      <c r="V236" s="276">
        <f>IF(V$85=0,0,V$85/CHI!V$11*1000)</f>
        <v>174.39143169678084</v>
      </c>
      <c r="W236" s="276">
        <f>IF(W$85=0,0,W$85/CHI!W$11*1000)</f>
        <v>172.0773603420354</v>
      </c>
      <c r="X236" s="276">
        <f>IF(X$85=0,0,X$85/CHI!X$11*1000)</f>
        <v>117.02167148385047</v>
      </c>
      <c r="Y236" s="276">
        <f>IF(Y$85=0,0,Y$85/CHI!Y$11*1000)</f>
        <v>109.69271404223548</v>
      </c>
      <c r="DA236" s="79"/>
    </row>
    <row r="237" spans="1:105" ht="12" customHeight="1" x14ac:dyDescent="0.25">
      <c r="A237" s="174" t="s">
        <v>1021</v>
      </c>
      <c r="B237" s="276">
        <f>IF(B$93=0,0,B$93/CHI!B$11*1000)</f>
        <v>13.358176966029308</v>
      </c>
      <c r="C237" s="276">
        <f>IF(C$93=0,0,C$93/CHI!C$11*1000)</f>
        <v>13.471778202204302</v>
      </c>
      <c r="D237" s="276">
        <f>IF(D$93=0,0,D$93/CHI!D$11*1000)</f>
        <v>13.72773627248694</v>
      </c>
      <c r="E237" s="276">
        <f>IF(E$93=0,0,E$93/CHI!E$11*1000)</f>
        <v>14.099692484343134</v>
      </c>
      <c r="F237" s="276">
        <f>IF(F$93=0,0,F$93/CHI!F$11*1000)</f>
        <v>11.949143692804586</v>
      </c>
      <c r="G237" s="276">
        <f>IF(G$93=0,0,G$93/CHI!G$11*1000)</f>
        <v>11.799616491588004</v>
      </c>
      <c r="H237" s="276">
        <f>IF(H$93=0,0,H$93/CHI!H$11*1000)</f>
        <v>13.63452869678653</v>
      </c>
      <c r="I237" s="276">
        <f>IF(I$93=0,0,I$93/CHI!I$11*1000)</f>
        <v>13.137774834338602</v>
      </c>
      <c r="J237" s="276">
        <f>IF(J$93=0,0,J$93/CHI!J$11*1000)</f>
        <v>11.895802526104765</v>
      </c>
      <c r="K237" s="276">
        <f>IF(K$93=0,0,K$93/CHI!K$11*1000)</f>
        <v>21.671296483046955</v>
      </c>
      <c r="L237" s="276">
        <f>IF(L$93=0,0,L$93/CHI!L$11*1000)</f>
        <v>22.849616812069144</v>
      </c>
      <c r="M237" s="276">
        <f>IF(M$93=0,0,M$93/CHI!M$11*1000)</f>
        <v>21.286860511606442</v>
      </c>
      <c r="N237" s="276">
        <f>IF(N$93=0,0,N$93/CHI!N$11*1000)</f>
        <v>22.369326497184449</v>
      </c>
      <c r="O237" s="276">
        <f>IF(O$93=0,0,O$93/CHI!O$11*1000)</f>
        <v>23.20534596607521</v>
      </c>
      <c r="P237" s="276">
        <f>IF(P$93=0,0,P$93/CHI!P$11*1000)</f>
        <v>21.699695095814256</v>
      </c>
      <c r="Q237" s="276">
        <f>IF(Q$93=0,0,Q$93/CHI!Q$11*1000)</f>
        <v>22.935321431538824</v>
      </c>
      <c r="R237" s="276">
        <f>IF(R$93=0,0,R$93/CHI!R$11*1000)</f>
        <v>28.597550711772165</v>
      </c>
      <c r="S237" s="276">
        <f>IF(S$93=0,0,S$93/CHI!S$11*1000)</f>
        <v>25.935498965741452</v>
      </c>
      <c r="T237" s="276">
        <f>IF(T$93=0,0,T$93/CHI!T$11*1000)</f>
        <v>22.910180522263033</v>
      </c>
      <c r="U237" s="276">
        <f>IF(U$93=0,0,U$93/CHI!U$11*1000)</f>
        <v>24.365505325446343</v>
      </c>
      <c r="V237" s="276">
        <f>IF(V$93=0,0,V$93/CHI!V$11*1000)</f>
        <v>34.939932878925106</v>
      </c>
      <c r="W237" s="276">
        <f>IF(W$93=0,0,W$93/CHI!W$11*1000)</f>
        <v>34.536146790555534</v>
      </c>
      <c r="X237" s="276">
        <f>IF(X$93=0,0,X$93/CHI!X$11*1000)</f>
        <v>23.664972862694167</v>
      </c>
      <c r="Y237" s="276">
        <f>IF(Y$93=0,0,Y$93/CHI!Y$11*1000)</f>
        <v>21.897177632444354</v>
      </c>
      <c r="DA237" s="79"/>
    </row>
    <row r="238" spans="1:105" ht="12" customHeight="1" x14ac:dyDescent="0.25">
      <c r="A238" s="41" t="s">
        <v>1038</v>
      </c>
      <c r="B238" s="277">
        <f>IF(B$107=0,0,B$107/CHI!B$11*1000)</f>
        <v>8.2084582128648584</v>
      </c>
      <c r="C238" s="277">
        <f>IF(C$107=0,0,C$107/CHI!C$11*1000)</f>
        <v>8.0926242621910749</v>
      </c>
      <c r="D238" s="277">
        <f>IF(D$107=0,0,D$107/CHI!D$11*1000)</f>
        <v>8.1912728982669432</v>
      </c>
      <c r="E238" s="277">
        <f>IF(E$107=0,0,E$107/CHI!E$11*1000)</f>
        <v>8.6070016706096411</v>
      </c>
      <c r="F238" s="277">
        <f>IF(F$107=0,0,F$107/CHI!F$11*1000)</f>
        <v>8.0535850770098119</v>
      </c>
      <c r="G238" s="277">
        <f>IF(G$107=0,0,G$107/CHI!G$11*1000)</f>
        <v>7.5017878394064699</v>
      </c>
      <c r="H238" s="277">
        <f>IF(H$107=0,0,H$107/CHI!H$11*1000)</f>
        <v>9.022805809535706</v>
      </c>
      <c r="I238" s="277">
        <f>IF(I$107=0,0,I$107/CHI!I$11*1000)</f>
        <v>8.4284077811193026</v>
      </c>
      <c r="J238" s="277">
        <f>IF(J$107=0,0,J$107/CHI!J$11*1000)</f>
        <v>7.4981723189922178</v>
      </c>
      <c r="K238" s="277">
        <f>IF(K$107=0,0,K$107/CHI!K$11*1000)</f>
        <v>10.550944202327006</v>
      </c>
      <c r="L238" s="277">
        <f>IF(L$107=0,0,L$107/CHI!L$11*1000)</f>
        <v>12.108088499012691</v>
      </c>
      <c r="M238" s="277">
        <f>IF(M$107=0,0,M$107/CHI!M$11*1000)</f>
        <v>10.997105699683027</v>
      </c>
      <c r="N238" s="277">
        <f>IF(N$107=0,0,N$107/CHI!N$11*1000)</f>
        <v>11.267845685232377</v>
      </c>
      <c r="O238" s="277">
        <f>IF(O$107=0,0,O$107/CHI!O$11*1000)</f>
        <v>10.738808110619193</v>
      </c>
      <c r="P238" s="277">
        <f>IF(P$107=0,0,P$107/CHI!P$11*1000)</f>
        <v>10.38669521895922</v>
      </c>
      <c r="Q238" s="277">
        <f>IF(Q$107=0,0,Q$107/CHI!Q$11*1000)</f>
        <v>11.310134646626519</v>
      </c>
      <c r="R238" s="277">
        <f>IF(R$107=0,0,R$107/CHI!R$11*1000)</f>
        <v>14.90324141525131</v>
      </c>
      <c r="S238" s="277">
        <f>IF(S$107=0,0,S$107/CHI!S$11*1000)</f>
        <v>14.277817534406118</v>
      </c>
      <c r="T238" s="277">
        <f>IF(T$107=0,0,T$107/CHI!T$11*1000)</f>
        <v>11.888052309149613</v>
      </c>
      <c r="U238" s="277">
        <f>IF(U$107=0,0,U$107/CHI!U$11*1000)</f>
        <v>13.371458919098576</v>
      </c>
      <c r="V238" s="277">
        <f>IF(V$107=0,0,V$107/CHI!V$11*1000)</f>
        <v>19.070559696439762</v>
      </c>
      <c r="W238" s="277">
        <f>IF(W$107=0,0,W$107/CHI!W$11*1000)</f>
        <v>18.624442634553574</v>
      </c>
      <c r="X238" s="277">
        <f>IF(X$107=0,0,X$107/CHI!X$11*1000)</f>
        <v>13.604470577857851</v>
      </c>
      <c r="Y238" s="277">
        <f>IF(Y$107=0,0,Y$107/CHI!Y$11*1000)</f>
        <v>12.528359916307574</v>
      </c>
      <c r="DA238" s="82"/>
    </row>
    <row r="239" spans="1:105" ht="12" customHeight="1" x14ac:dyDescent="0.25">
      <c r="A239" s="172"/>
      <c r="B239" s="172"/>
      <c r="C239" s="172"/>
      <c r="D239" s="172"/>
      <c r="E239" s="172"/>
      <c r="F239" s="172"/>
      <c r="G239" s="172"/>
      <c r="H239" s="172"/>
      <c r="I239" s="172"/>
      <c r="J239" s="172"/>
      <c r="K239" s="172"/>
      <c r="L239" s="172"/>
      <c r="M239" s="172"/>
      <c r="N239" s="172"/>
      <c r="O239" s="172"/>
      <c r="P239" s="172"/>
      <c r="Q239" s="172"/>
      <c r="R239" s="172"/>
      <c r="S239" s="172"/>
      <c r="T239" s="172"/>
      <c r="U239" s="172"/>
      <c r="V239" s="172"/>
      <c r="W239" s="172"/>
      <c r="X239" s="172"/>
      <c r="Y239" s="172"/>
      <c r="DA239" s="176"/>
    </row>
    <row r="240" spans="1:105" ht="12" customHeight="1" x14ac:dyDescent="0.25">
      <c r="A240" s="35" t="s">
        <v>50</v>
      </c>
      <c r="B240" s="320">
        <f t="shared" ref="B240:Y240" si="58">SUM(B241:B249)</f>
        <v>984.20852453212581</v>
      </c>
      <c r="C240" s="320">
        <f t="shared" si="58"/>
        <v>1002.7363638784307</v>
      </c>
      <c r="D240" s="320">
        <f t="shared" si="58"/>
        <v>1069.8605449702798</v>
      </c>
      <c r="E240" s="320">
        <f t="shared" si="58"/>
        <v>1041.9317503039158</v>
      </c>
      <c r="F240" s="320">
        <f t="shared" si="58"/>
        <v>1148.2012579826921</v>
      </c>
      <c r="G240" s="320">
        <f t="shared" si="58"/>
        <v>1105.6069310606199</v>
      </c>
      <c r="H240" s="320">
        <f t="shared" si="58"/>
        <v>1240.945536704872</v>
      </c>
      <c r="I240" s="320">
        <f t="shared" si="58"/>
        <v>1555.5895763887052</v>
      </c>
      <c r="J240" s="320">
        <f t="shared" si="58"/>
        <v>1582.6042601644099</v>
      </c>
      <c r="K240" s="320">
        <f t="shared" si="58"/>
        <v>1041.63566917136</v>
      </c>
      <c r="L240" s="320">
        <f t="shared" si="58"/>
        <v>909.87553327229045</v>
      </c>
      <c r="M240" s="320">
        <f t="shared" si="58"/>
        <v>1080.8758144899225</v>
      </c>
      <c r="N240" s="320">
        <f t="shared" si="58"/>
        <v>1003.8654415612688</v>
      </c>
      <c r="O240" s="320">
        <f t="shared" si="58"/>
        <v>851.56036332529754</v>
      </c>
      <c r="P240" s="320">
        <f t="shared" si="58"/>
        <v>872.39272918278175</v>
      </c>
      <c r="Q240" s="320">
        <f t="shared" si="58"/>
        <v>1129.4453266330042</v>
      </c>
      <c r="R240" s="320">
        <f t="shared" si="58"/>
        <v>945.14067943231953</v>
      </c>
      <c r="S240" s="320">
        <f t="shared" si="58"/>
        <v>964.40360706888077</v>
      </c>
      <c r="T240" s="320">
        <f t="shared" si="58"/>
        <v>812.42794988554783</v>
      </c>
      <c r="U240" s="320">
        <f t="shared" si="58"/>
        <v>791.00407523090166</v>
      </c>
      <c r="V240" s="320">
        <f t="shared" si="58"/>
        <v>658.76872818140623</v>
      </c>
      <c r="W240" s="320">
        <f t="shared" si="58"/>
        <v>572.80676257144864</v>
      </c>
      <c r="X240" s="320">
        <f t="shared" si="58"/>
        <v>712.75786247209521</v>
      </c>
      <c r="Y240" s="320">
        <f t="shared" si="58"/>
        <v>558.66063124768596</v>
      </c>
      <c r="DA240" s="95"/>
    </row>
    <row r="241" spans="1:105" ht="12" customHeight="1" x14ac:dyDescent="0.25">
      <c r="A241" s="55" t="s">
        <v>91</v>
      </c>
      <c r="B241" s="273">
        <f>IF(B$111=0,0,B$111/CHI!B$12*1000)</f>
        <v>5.4763438948323637</v>
      </c>
      <c r="C241" s="273">
        <f>IF(C$111=0,0,C$111/CHI!C$12*1000)</f>
        <v>5.4851527426952806</v>
      </c>
      <c r="D241" s="273">
        <f>IF(D$111=0,0,D$111/CHI!D$12*1000)</f>
        <v>5.8261831659394323</v>
      </c>
      <c r="E241" s="273">
        <f>IF(E$111=0,0,E$111/CHI!E$12*1000)</f>
        <v>5.7884314049982573</v>
      </c>
      <c r="F241" s="273">
        <f>IF(F$111=0,0,F$111/CHI!F$12*1000)</f>
        <v>6.8481033777153071</v>
      </c>
      <c r="G241" s="273">
        <f>IF(G$111=0,0,G$111/CHI!G$12*1000)</f>
        <v>6.2601665152906998</v>
      </c>
      <c r="H241" s="273">
        <f>IF(H$111=0,0,H$111/CHI!H$12*1000)</f>
        <v>7.2839934760107932</v>
      </c>
      <c r="I241" s="273">
        <f>IF(I$111=0,0,I$111/CHI!I$12*1000)</f>
        <v>8.8990547666466568</v>
      </c>
      <c r="J241" s="273">
        <f>IF(J$111=0,0,J$111/CHI!J$12*1000)</f>
        <v>8.8845278017366915</v>
      </c>
      <c r="K241" s="273">
        <f>IF(K$111=0,0,K$111/CHI!K$12*1000)</f>
        <v>4.649129276417943</v>
      </c>
      <c r="L241" s="273">
        <f>IF(L$111=0,0,L$111/CHI!L$12*1000)</f>
        <v>4.1621405935484423</v>
      </c>
      <c r="M241" s="273">
        <f>IF(M$111=0,0,M$111/CHI!M$12*1000)</f>
        <v>5.1132127531832481</v>
      </c>
      <c r="N241" s="273">
        <f>IF(N$111=0,0,N$111/CHI!N$12*1000)</f>
        <v>4.4200878038876805</v>
      </c>
      <c r="O241" s="273">
        <f>IF(O$111=0,0,O$111/CHI!O$12*1000)</f>
        <v>3.6888289017916343</v>
      </c>
      <c r="P241" s="273">
        <f>IF(P$111=0,0,P$111/CHI!P$12*1000)</f>
        <v>4.1692030465647836</v>
      </c>
      <c r="Q241" s="273">
        <f>IF(Q$111=0,0,Q$111/CHI!Q$12*1000)</f>
        <v>4.7531665787240138</v>
      </c>
      <c r="R241" s="273">
        <f>IF(R$111=0,0,R$111/CHI!R$12*1000)</f>
        <v>3.8756260334362507</v>
      </c>
      <c r="S241" s="273">
        <f>IF(S$111=0,0,S$111/CHI!S$12*1000)</f>
        <v>4.5888521332821028</v>
      </c>
      <c r="T241" s="273">
        <f>IF(T$111=0,0,T$111/CHI!T$12*1000)</f>
        <v>3.6822697197113223</v>
      </c>
      <c r="U241" s="273">
        <f>IF(U$111=0,0,U$111/CHI!U$12*1000)</f>
        <v>3.8680424691407946</v>
      </c>
      <c r="V241" s="273">
        <f>IF(V$111=0,0,V$111/CHI!V$12*1000)</f>
        <v>3.4321737214619934</v>
      </c>
      <c r="W241" s="273">
        <f>IF(W$111=0,0,W$111/CHI!W$12*1000)</f>
        <v>2.7773019096053635</v>
      </c>
      <c r="X241" s="273">
        <f>IF(X$111=0,0,X$111/CHI!X$12*1000)</f>
        <v>3.7471019638607741</v>
      </c>
      <c r="Y241" s="273">
        <f>IF(Y$111=0,0,Y$111/CHI!Y$12*1000)</f>
        <v>2.9502676896430051</v>
      </c>
      <c r="DA241" s="76"/>
    </row>
    <row r="242" spans="1:105" ht="12" customHeight="1" x14ac:dyDescent="0.25">
      <c r="A242" s="173" t="s">
        <v>92</v>
      </c>
      <c r="B242" s="274">
        <f>IF(B$112=0,0,B$112/CHI!B$12*1000)</f>
        <v>43.701903481248387</v>
      </c>
      <c r="C242" s="274">
        <f>IF(C$112=0,0,C$112/CHI!C$12*1000)</f>
        <v>43.772199179706881</v>
      </c>
      <c r="D242" s="274">
        <f>IF(D$112=0,0,D$112/CHI!D$12*1000)</f>
        <v>46.493664253302562</v>
      </c>
      <c r="E242" s="274">
        <f>IF(E$112=0,0,E$112/CHI!E$12*1000)</f>
        <v>46.192400518850981</v>
      </c>
      <c r="F242" s="274">
        <f>IF(F$112=0,0,F$112/CHI!F$12*1000)</f>
        <v>54.648714286356288</v>
      </c>
      <c r="G242" s="274">
        <f>IF(G$112=0,0,G$112/CHI!G$12*1000)</f>
        <v>49.956905205667695</v>
      </c>
      <c r="H242" s="274">
        <f>IF(H$112=0,0,H$112/CHI!H$12*1000)</f>
        <v>58.127171331779714</v>
      </c>
      <c r="I242" s="274">
        <f>IF(I$112=0,0,I$112/CHI!I$12*1000)</f>
        <v>71.015560738126439</v>
      </c>
      <c r="J242" s="274">
        <f>IF(J$112=0,0,J$112/CHI!J$12*1000)</f>
        <v>70.899633756446221</v>
      </c>
      <c r="K242" s="274">
        <f>IF(K$112=0,0,K$112/CHI!K$12*1000)</f>
        <v>37.100628231471298</v>
      </c>
      <c r="L242" s="274">
        <f>IF(L$112=0,0,L$112/CHI!L$12*1000)</f>
        <v>33.214398143673883</v>
      </c>
      <c r="M242" s="274">
        <f>IF(M$112=0,0,M$112/CHI!M$12*1000)</f>
        <v>40.804071933751821</v>
      </c>
      <c r="N242" s="274">
        <f>IF(N$112=0,0,N$112/CHI!N$12*1000)</f>
        <v>35.272848873939402</v>
      </c>
      <c r="O242" s="274">
        <f>IF(O$112=0,0,O$112/CHI!O$12*1000)</f>
        <v>29.437312141236941</v>
      </c>
      <c r="P242" s="274">
        <f>IF(P$112=0,0,P$112/CHI!P$12*1000)</f>
        <v>33.270757394661068</v>
      </c>
      <c r="Q242" s="274">
        <f>IF(Q$112=0,0,Q$112/CHI!Q$12*1000)</f>
        <v>37.930858807041893</v>
      </c>
      <c r="R242" s="274">
        <f>IF(R$112=0,0,R$112/CHI!R$12*1000)</f>
        <v>30.927976419170651</v>
      </c>
      <c r="S242" s="274">
        <f>IF(S$112=0,0,S$112/CHI!S$12*1000)</f>
        <v>36.619609153408369</v>
      </c>
      <c r="T242" s="274">
        <f>IF(T$112=0,0,T$112/CHI!T$12*1000)</f>
        <v>29.384969054737137</v>
      </c>
      <c r="U242" s="274">
        <f>IF(U$112=0,0,U$112/CHI!U$12*1000)</f>
        <v>30.867458635545614</v>
      </c>
      <c r="V242" s="274">
        <f>IF(V$112=0,0,V$112/CHI!V$12*1000)</f>
        <v>27.389171970691319</v>
      </c>
      <c r="W242" s="274">
        <f>IF(W$112=0,0,W$112/CHI!W$12*1000)</f>
        <v>22.163213691965513</v>
      </c>
      <c r="X242" s="274">
        <f>IF(X$112=0,0,X$112/CHI!X$12*1000)</f>
        <v>29.902338403832566</v>
      </c>
      <c r="Y242" s="274">
        <f>IF(Y$112=0,0,Y$112/CHI!Y$12*1000)</f>
        <v>23.543502068649953</v>
      </c>
      <c r="DA242" s="77"/>
    </row>
    <row r="243" spans="1:105" ht="12" customHeight="1" x14ac:dyDescent="0.25">
      <c r="A243" s="173" t="s">
        <v>93</v>
      </c>
      <c r="B243" s="274">
        <f>IF(B$113=0,0,B$113/CHI!B$12*1000)</f>
        <v>53.582533183922557</v>
      </c>
      <c r="C243" s="274">
        <f>IF(C$113=0,0,C$113/CHI!C$12*1000)</f>
        <v>53.668722143562626</v>
      </c>
      <c r="D243" s="274">
        <f>IF(D$113=0,0,D$113/CHI!D$12*1000)</f>
        <v>57.005487387149692</v>
      </c>
      <c r="E243" s="274">
        <f>IF(E$113=0,0,E$113/CHI!E$12*1000)</f>
        <v>56.636110477622402</v>
      </c>
      <c r="F243" s="274">
        <f>IF(F$113=0,0,F$113/CHI!F$12*1000)</f>
        <v>67.004325062495937</v>
      </c>
      <c r="G243" s="274">
        <f>IF(G$113=0,0,G$113/CHI!G$12*1000)</f>
        <v>61.251737744039687</v>
      </c>
      <c r="H243" s="274">
        <f>IF(H$113=0,0,H$113/CHI!H$12*1000)</f>
        <v>71.269231742023592</v>
      </c>
      <c r="I243" s="274">
        <f>IF(I$113=0,0,I$113/CHI!I$12*1000)</f>
        <v>87.071576675333134</v>
      </c>
      <c r="J243" s="274">
        <f>IF(J$113=0,0,J$113/CHI!J$12*1000)</f>
        <v>86.929439586374173</v>
      </c>
      <c r="K243" s="274">
        <f>IF(K$113=0,0,K$113/CHI!K$12*1000)</f>
        <v>45.488765591415785</v>
      </c>
      <c r="L243" s="274">
        <f>IF(L$113=0,0,L$113/CHI!L$12*1000)</f>
        <v>40.723891843316615</v>
      </c>
      <c r="M243" s="274">
        <f>IF(M$113=0,0,M$113/CHI!M$12*1000)</f>
        <v>50.029526502605457</v>
      </c>
      <c r="N243" s="274">
        <f>IF(N$113=0,0,N$113/CHI!N$12*1000)</f>
        <v>43.247740824156736</v>
      </c>
      <c r="O243" s="274">
        <f>IF(O$113=0,0,O$113/CHI!O$12*1000)</f>
        <v>36.092838732530574</v>
      </c>
      <c r="P243" s="274">
        <f>IF(P$113=0,0,P$113/CHI!P$12*1000)</f>
        <v>40.792993442919446</v>
      </c>
      <c r="Q243" s="274">
        <f>IF(Q$113=0,0,Q$113/CHI!Q$12*1000)</f>
        <v>46.506704258204216</v>
      </c>
      <c r="R243" s="274">
        <f>IF(R$113=0,0,R$113/CHI!R$12*1000)</f>
        <v>37.920529560064978</v>
      </c>
      <c r="S243" s="274">
        <f>IF(S$113=0,0,S$113/CHI!S$12*1000)</f>
        <v>44.898992179750387</v>
      </c>
      <c r="T243" s="274">
        <f>IF(T$113=0,0,T$113/CHI!T$12*1000)</f>
        <v>36.02866131814114</v>
      </c>
      <c r="U243" s="274">
        <f>IF(U$113=0,0,U$113/CHI!U$12*1000)</f>
        <v>37.846329218867076</v>
      </c>
      <c r="V243" s="274">
        <f>IF(V$113=0,0,V$113/CHI!V$12*1000)</f>
        <v>33.581631441510062</v>
      </c>
      <c r="W243" s="274">
        <f>IF(W$113=0,0,W$113/CHI!W$12*1000)</f>
        <v>27.174128321931509</v>
      </c>
      <c r="X243" s="274">
        <f>IF(X$113=0,0,X$113/CHI!X$12*1000)</f>
        <v>36.663003488800683</v>
      </c>
      <c r="Y243" s="274">
        <f>IF(Y$113=0,0,Y$113/CHI!Y$12*1000)</f>
        <v>28.866488193139659</v>
      </c>
      <c r="DA243" s="77"/>
    </row>
    <row r="244" spans="1:105" ht="12" customHeight="1" x14ac:dyDescent="0.25">
      <c r="A244" s="173" t="s">
        <v>94</v>
      </c>
      <c r="B244" s="274">
        <f>IF(B$114=0,0,B$114/CHI!B$12*1000)</f>
        <v>99.220366606372508</v>
      </c>
      <c r="C244" s="274">
        <f>IF(C$114=0,0,C$114/CHI!C$12*1000)</f>
        <v>99.379965260350943</v>
      </c>
      <c r="D244" s="274">
        <f>IF(D$114=0,0,D$114/CHI!D$12*1000)</f>
        <v>105.55875247094605</v>
      </c>
      <c r="E244" s="274">
        <f>IF(E$114=0,0,E$114/CHI!E$12*1000)</f>
        <v>104.87476628736219</v>
      </c>
      <c r="F244" s="274">
        <f>IF(F$114=0,0,F$114/CHI!F$12*1000)</f>
        <v>124.0738968815343</v>
      </c>
      <c r="G244" s="274">
        <f>IF(G$114=0,0,G$114/CHI!G$12*1000)</f>
        <v>113.42166025223553</v>
      </c>
      <c r="H244" s="274">
        <f>IF(H$114=0,0,H$114/CHI!H$12*1000)</f>
        <v>131.97135112902544</v>
      </c>
      <c r="I244" s="274">
        <f>IF(I$114=0,0,I$114/CHI!I$12*1000)</f>
        <v>161.23302213180253</v>
      </c>
      <c r="J244" s="274">
        <f>IF(J$114=0,0,J$114/CHI!J$12*1000)</f>
        <v>160.96982266666214</v>
      </c>
      <c r="K244" s="274">
        <f>IF(K$114=0,0,K$114/CHI!K$12*1000)</f>
        <v>84.232896995729647</v>
      </c>
      <c r="L244" s="274">
        <f>IF(L$114=0,0,L$114/CHI!L$12*1000)</f>
        <v>75.409638892259963</v>
      </c>
      <c r="M244" s="274">
        <f>IF(M$114=0,0,M$114/CHI!M$12*1000)</f>
        <v>92.641158709181184</v>
      </c>
      <c r="N244" s="274">
        <f>IF(N$114=0,0,N$114/CHI!N$12*1000)</f>
        <v>80.083124938142078</v>
      </c>
      <c r="O244" s="274">
        <f>IF(O$114=0,0,O$114/CHI!O$12*1000)</f>
        <v>66.834180433650815</v>
      </c>
      <c r="P244" s="274">
        <f>IF(P$114=0,0,P$114/CHI!P$12*1000)</f>
        <v>75.537596374638454</v>
      </c>
      <c r="Q244" s="274">
        <f>IF(Q$114=0,0,Q$114/CHI!Q$12*1000)</f>
        <v>86.117844229464708</v>
      </c>
      <c r="R244" s="274">
        <f>IF(R$114=0,0,R$114/CHI!R$12*1000)</f>
        <v>70.21856977053794</v>
      </c>
      <c r="S244" s="274">
        <f>IF(S$114=0,0,S$114/CHI!S$12*1000)</f>
        <v>83.140796069495522</v>
      </c>
      <c r="T244" s="274">
        <f>IF(T$114=0,0,T$114/CHI!T$12*1000)</f>
        <v>66.715341211143127</v>
      </c>
      <c r="U244" s="274">
        <f>IF(U$114=0,0,U$114/CHI!U$12*1000)</f>
        <v>70.081170797057069</v>
      </c>
      <c r="V244" s="274">
        <f>IF(V$114=0,0,V$114/CHI!V$12*1000)</f>
        <v>62.184103379914013</v>
      </c>
      <c r="W244" s="274">
        <f>IF(W$114=0,0,W$114/CHI!W$12*1000)</f>
        <v>50.319139728908112</v>
      </c>
      <c r="X244" s="274">
        <f>IF(X$114=0,0,X$114/CHI!X$12*1000)</f>
        <v>67.889971430858225</v>
      </c>
      <c r="Y244" s="274">
        <f>IF(Y$114=0,0,Y$114/CHI!Y$12*1000)</f>
        <v>53.452932718403567</v>
      </c>
      <c r="DA244" s="77"/>
    </row>
    <row r="245" spans="1:105" ht="12" customHeight="1" x14ac:dyDescent="0.25">
      <c r="A245" s="56" t="s">
        <v>95</v>
      </c>
      <c r="B245" s="275">
        <f>IF(B$115=0,0,B$115/CHI!B$12*1000)</f>
        <v>49.863044648725484</v>
      </c>
      <c r="C245" s="275">
        <f>IF(C$115=0,0,C$115/CHI!C$12*1000)</f>
        <v>51.063671889236495</v>
      </c>
      <c r="D245" s="275">
        <f>IF(D$115=0,0,D$115/CHI!D$12*1000)</f>
        <v>54.600643305733357</v>
      </c>
      <c r="E245" s="275">
        <f>IF(E$115=0,0,E$115/CHI!E$12*1000)</f>
        <v>53.136365159146969</v>
      </c>
      <c r="F245" s="275">
        <f>IF(F$115=0,0,F$115/CHI!F$12*1000)</f>
        <v>56.768218014088269</v>
      </c>
      <c r="G245" s="275">
        <f>IF(G$115=0,0,G$115/CHI!G$12*1000)</f>
        <v>54.64775180804979</v>
      </c>
      <c r="H245" s="275">
        <f>IF(H$115=0,0,H$115/CHI!H$12*1000)</f>
        <v>61.369507698740676</v>
      </c>
      <c r="I245" s="275">
        <f>IF(I$115=0,0,I$115/CHI!I$12*1000)</f>
        <v>77.18963730954647</v>
      </c>
      <c r="J245" s="275">
        <f>IF(J$115=0,0,J$115/CHI!J$12*1000)</f>
        <v>77.987958441385686</v>
      </c>
      <c r="K245" s="275">
        <f>IF(K$115=0,0,K$115/CHI!K$12*1000)</f>
        <v>45.289653513389474</v>
      </c>
      <c r="L245" s="275">
        <f>IF(L$115=0,0,L$115/CHI!L$12*1000)</f>
        <v>40.272653797624997</v>
      </c>
      <c r="M245" s="275">
        <f>IF(M$115=0,0,M$115/CHI!M$12*1000)</f>
        <v>47.38839801982855</v>
      </c>
      <c r="N245" s="275">
        <f>IF(N$115=0,0,N$115/CHI!N$12*1000)</f>
        <v>44.578079867936474</v>
      </c>
      <c r="O245" s="275">
        <f>IF(O$115=0,0,O$115/CHI!O$12*1000)</f>
        <v>37.300381120984397</v>
      </c>
      <c r="P245" s="275">
        <f>IF(P$115=0,0,P$115/CHI!P$12*1000)</f>
        <v>37.210844117396334</v>
      </c>
      <c r="Q245" s="275">
        <f>IF(Q$115=0,0,Q$115/CHI!Q$12*1000)</f>
        <v>51.118632527274194</v>
      </c>
      <c r="R245" s="275">
        <f>IF(R$115=0,0,R$115/CHI!R$12*1000)</f>
        <v>43.325492707690536</v>
      </c>
      <c r="S245" s="275">
        <f>IF(S$115=0,0,S$115/CHI!S$12*1000)</f>
        <v>45.323428603691909</v>
      </c>
      <c r="T245" s="275">
        <f>IF(T$115=0,0,T$115/CHI!T$12*1000)</f>
        <v>38.02297684062966</v>
      </c>
      <c r="U245" s="275">
        <f>IF(U$115=0,0,U$115/CHI!U$12*1000)</f>
        <v>37.205017713081006</v>
      </c>
      <c r="V245" s="275">
        <f>IF(V$115=0,0,V$115/CHI!V$12*1000)</f>
        <v>30.137965691290972</v>
      </c>
      <c r="W245" s="275">
        <f>IF(W$115=0,0,W$115/CHI!W$12*1000)</f>
        <v>26.522724675250473</v>
      </c>
      <c r="X245" s="275">
        <f>IF(X$115=0,0,X$115/CHI!X$12*1000)</f>
        <v>32.33802409069127</v>
      </c>
      <c r="Y245" s="275">
        <f>IF(Y$115=0,0,Y$115/CHI!Y$12*1000)</f>
        <v>25.837265857262196</v>
      </c>
      <c r="DA245" s="78"/>
    </row>
    <row r="246" spans="1:105" ht="12" customHeight="1" x14ac:dyDescent="0.25">
      <c r="A246" s="174" t="s">
        <v>1051</v>
      </c>
      <c r="B246" s="276">
        <f>IF(B$121=0,0,B$121/CHI!B$12*1000)</f>
        <v>316.54429849715899</v>
      </c>
      <c r="C246" s="276">
        <f>IF(C$121=0,0,C$121/CHI!C$12*1000)</f>
        <v>325.03832401640767</v>
      </c>
      <c r="D246" s="276">
        <f>IF(D$121=0,0,D$121/CHI!D$12*1000)</f>
        <v>347.39534223330992</v>
      </c>
      <c r="E246" s="276">
        <f>IF(E$121=0,0,E$121/CHI!E$12*1000)</f>
        <v>334.5140033754119</v>
      </c>
      <c r="F246" s="276">
        <f>IF(F$121=0,0,F$121/CHI!F$12*1000)</f>
        <v>362.60627619747459</v>
      </c>
      <c r="G246" s="276">
        <f>IF(G$121=0,0,G$121/CHI!G$12*1000)</f>
        <v>360.79068843493195</v>
      </c>
      <c r="H246" s="276">
        <f>IF(H$121=0,0,H$121/CHI!H$12*1000)</f>
        <v>396.01621614623218</v>
      </c>
      <c r="I246" s="276">
        <f>IF(I$121=0,0,I$121/CHI!I$12*1000)</f>
        <v>502.9479840078738</v>
      </c>
      <c r="J246" s="276">
        <f>IF(J$121=0,0,J$121/CHI!J$12*1000)</f>
        <v>521.50644869795349</v>
      </c>
      <c r="K246" s="276">
        <f>IF(K$121=0,0,K$121/CHI!K$12*1000)</f>
        <v>424.41248443707451</v>
      </c>
      <c r="L246" s="276">
        <f>IF(L$121=0,0,L$121/CHI!L$12*1000)</f>
        <v>365.18470714483368</v>
      </c>
      <c r="M246" s="276">
        <f>IF(M$121=0,0,M$121/CHI!M$12*1000)</f>
        <v>426.67756479063831</v>
      </c>
      <c r="N246" s="276">
        <f>IF(N$121=0,0,N$121/CHI!N$12*1000)</f>
        <v>408.399173188178</v>
      </c>
      <c r="O246" s="276">
        <f>IF(O$121=0,0,O$121/CHI!O$12*1000)</f>
        <v>350.90048437374747</v>
      </c>
      <c r="P246" s="276">
        <f>IF(P$121=0,0,P$121/CHI!P$12*1000)</f>
        <v>348.05056591073492</v>
      </c>
      <c r="Q246" s="276">
        <f>IF(Q$121=0,0,Q$121/CHI!Q$12*1000)</f>
        <v>465.36148545220908</v>
      </c>
      <c r="R246" s="276">
        <f>IF(R$121=0,0,R$121/CHI!R$12*1000)</f>
        <v>394.11891054282927</v>
      </c>
      <c r="S246" s="276">
        <f>IF(S$121=0,0,S$121/CHI!S$12*1000)</f>
        <v>367.19520130889015</v>
      </c>
      <c r="T246" s="276">
        <f>IF(T$121=0,0,T$121/CHI!T$12*1000)</f>
        <v>315.62258170770042</v>
      </c>
      <c r="U246" s="276">
        <f>IF(U$121=0,0,U$121/CHI!U$12*1000)</f>
        <v>294.3851496782986</v>
      </c>
      <c r="V246" s="276">
        <f>IF(V$121=0,0,V$121/CHI!V$12*1000)</f>
        <v>240.57552192912073</v>
      </c>
      <c r="W246" s="276">
        <f>IF(W$121=0,0,W$121/CHI!W$12*1000)</f>
        <v>216.04757062456375</v>
      </c>
      <c r="X246" s="276">
        <f>IF(X$121=0,0,X$121/CHI!X$12*1000)</f>
        <v>259.40348086916543</v>
      </c>
      <c r="Y246" s="276">
        <f>IF(Y$121=0,0,Y$121/CHI!Y$12*1000)</f>
        <v>199.3782006320547</v>
      </c>
      <c r="DA246" s="79"/>
    </row>
    <row r="247" spans="1:105" ht="12" customHeight="1" x14ac:dyDescent="0.25">
      <c r="A247" s="174" t="s">
        <v>1010</v>
      </c>
      <c r="B247" s="276">
        <f>IF(B$134=0,0,B$134/CHI!B$12*1000)</f>
        <v>183.93362161615283</v>
      </c>
      <c r="C247" s="276">
        <f>IF(C$134=0,0,C$134/CHI!C$12*1000)</f>
        <v>188.8545279064692</v>
      </c>
      <c r="D247" s="276">
        <f>IF(D$134=0,0,D$134/CHI!D$12*1000)</f>
        <v>201.85161492566297</v>
      </c>
      <c r="E247" s="276">
        <f>IF(E$134=0,0,E$134/CHI!E$12*1000)</f>
        <v>194.76695479100638</v>
      </c>
      <c r="F247" s="276">
        <f>IF(F$134=0,0,F$134/CHI!F$12*1000)</f>
        <v>201.60205468919173</v>
      </c>
      <c r="G247" s="276">
        <f>IF(G$134=0,0,G$134/CHI!G$12*1000)</f>
        <v>199.26258385334492</v>
      </c>
      <c r="H247" s="276">
        <f>IF(H$134=0,0,H$134/CHI!H$12*1000)</f>
        <v>219.58151118958409</v>
      </c>
      <c r="I247" s="276">
        <f>IF(I$134=0,0,I$134/CHI!I$12*1000)</f>
        <v>279.70855138845764</v>
      </c>
      <c r="J247" s="276">
        <f>IF(J$134=0,0,J$134/CHI!J$12*1000)</f>
        <v>284.40021289303161</v>
      </c>
      <c r="K247" s="276">
        <f>IF(K$134=0,0,K$134/CHI!K$12*1000)</f>
        <v>180.08983479836533</v>
      </c>
      <c r="L247" s="276">
        <f>IF(L$134=0,0,L$134/CHI!L$12*1000)</f>
        <v>156.02352712201949</v>
      </c>
      <c r="M247" s="276">
        <f>IF(M$134=0,0,M$134/CHI!M$12*1000)</f>
        <v>185.55332066000463</v>
      </c>
      <c r="N247" s="276">
        <f>IF(N$134=0,0,N$134/CHI!N$12*1000)</f>
        <v>175.01517751991972</v>
      </c>
      <c r="O247" s="276">
        <f>IF(O$134=0,0,O$134/CHI!O$12*1000)</f>
        <v>148.46534721740969</v>
      </c>
      <c r="P247" s="276">
        <f>IF(P$134=0,0,P$134/CHI!P$12*1000)</f>
        <v>147.14616206760863</v>
      </c>
      <c r="Q247" s="276">
        <f>IF(Q$134=0,0,Q$134/CHI!Q$12*1000)</f>
        <v>200.08448157830489</v>
      </c>
      <c r="R247" s="276">
        <f>IF(R$134=0,0,R$134/CHI!R$12*1000)</f>
        <v>166.28861230304113</v>
      </c>
      <c r="S247" s="276">
        <f>IF(S$134=0,0,S$134/CHI!S$12*1000)</f>
        <v>171.02253521302305</v>
      </c>
      <c r="T247" s="276">
        <f>IF(T$134=0,0,T$134/CHI!T$12*1000)</f>
        <v>147.35026282070859</v>
      </c>
      <c r="U247" s="276">
        <f>IF(U$134=0,0,U$134/CHI!U$12*1000)</f>
        <v>142.1864074899531</v>
      </c>
      <c r="V247" s="276">
        <f>IF(V$134=0,0,V$134/CHI!V$12*1000)</f>
        <v>114.81409674970926</v>
      </c>
      <c r="W247" s="276">
        <f>IF(W$134=0,0,W$134/CHI!W$12*1000)</f>
        <v>101.96289988385736</v>
      </c>
      <c r="X247" s="276">
        <f>IF(X$134=0,0,X$134/CHI!X$12*1000)</f>
        <v>123.37356607346658</v>
      </c>
      <c r="Y247" s="276">
        <f>IF(Y$134=0,0,Y$134/CHI!Y$12*1000)</f>
        <v>98.875100838682826</v>
      </c>
      <c r="DA247" s="79"/>
    </row>
    <row r="248" spans="1:105" ht="12" customHeight="1" x14ac:dyDescent="0.25">
      <c r="A248" s="174" t="s">
        <v>1021</v>
      </c>
      <c r="B248" s="276">
        <f>IF(B$142=0,0,B$142/CHI!B$12*1000)</f>
        <v>139.15171102259299</v>
      </c>
      <c r="C248" s="276">
        <f>IF(C$142=0,0,C$142/CHI!C$12*1000)</f>
        <v>142.58993287321204</v>
      </c>
      <c r="D248" s="276">
        <f>IF(D$142=0,0,D$142/CHI!D$12*1000)</f>
        <v>152.47008640849782</v>
      </c>
      <c r="E248" s="276">
        <f>IF(E$142=0,0,E$142/CHI!E$12*1000)</f>
        <v>148.00322402951861</v>
      </c>
      <c r="F248" s="276">
        <f>IF(F$142=0,0,F$142/CHI!F$12*1000)</f>
        <v>158.68602012589281</v>
      </c>
      <c r="G248" s="276">
        <f>IF(G$142=0,0,G$142/CHI!G$12*1000)</f>
        <v>154.00772757940862</v>
      </c>
      <c r="H248" s="276">
        <f>IF(H$142=0,0,H$142/CHI!H$12*1000)</f>
        <v>171.98167750296892</v>
      </c>
      <c r="I248" s="276">
        <f>IF(I$142=0,0,I$142/CHI!I$12*1000)</f>
        <v>216.83036809396179</v>
      </c>
      <c r="J248" s="276">
        <f>IF(J$142=0,0,J$142/CHI!J$12*1000)</f>
        <v>220.5783901423591</v>
      </c>
      <c r="K248" s="276">
        <f>IF(K$142=0,0,K$142/CHI!K$12*1000)</f>
        <v>141.64536940926942</v>
      </c>
      <c r="L248" s="276">
        <f>IF(L$142=0,0,L$142/CHI!L$12*1000)</f>
        <v>124.40418347082465</v>
      </c>
      <c r="M248" s="276">
        <f>IF(M$142=0,0,M$142/CHI!M$12*1000)</f>
        <v>146.08300917344056</v>
      </c>
      <c r="N248" s="276">
        <f>IF(N$142=0,0,N$142/CHI!N$12*1000)</f>
        <v>138.00081857408054</v>
      </c>
      <c r="O248" s="276">
        <f>IF(O$142=0,0,O$142/CHI!O$12*1000)</f>
        <v>116.37551088680759</v>
      </c>
      <c r="P248" s="276">
        <f>IF(P$142=0,0,P$142/CHI!P$12*1000)</f>
        <v>115.61462118471303</v>
      </c>
      <c r="Q248" s="276">
        <f>IF(Q$142=0,0,Q$142/CHI!Q$12*1000)</f>
        <v>157.08351101492741</v>
      </c>
      <c r="R248" s="276">
        <f>IF(R$142=0,0,R$142/CHI!R$12*1000)</f>
        <v>132.83631814024955</v>
      </c>
      <c r="S248" s="276">
        <f>IF(S$142=0,0,S$142/CHI!S$12*1000)</f>
        <v>133.90799985406332</v>
      </c>
      <c r="T248" s="276">
        <f>IF(T$142=0,0,T$142/CHI!T$12*1000)</f>
        <v>113.26647884173752</v>
      </c>
      <c r="U248" s="276">
        <f>IF(U$142=0,0,U$142/CHI!U$12*1000)</f>
        <v>109.06427298908486</v>
      </c>
      <c r="V248" s="276">
        <f>IF(V$142=0,0,V$142/CHI!V$12*1000)</f>
        <v>88.534702653706049</v>
      </c>
      <c r="W248" s="276">
        <f>IF(W$142=0,0,W$142/CHI!W$12*1000)</f>
        <v>78.809818354455842</v>
      </c>
      <c r="X248" s="276">
        <f>IF(X$142=0,0,X$142/CHI!X$12*1000)</f>
        <v>95.988118753823656</v>
      </c>
      <c r="Y248" s="276">
        <f>IF(Y$142=0,0,Y$142/CHI!Y$12*1000)</f>
        <v>75.797959230291468</v>
      </c>
      <c r="DA248" s="79"/>
    </row>
    <row r="249" spans="1:105" ht="12" customHeight="1" x14ac:dyDescent="0.25">
      <c r="A249" s="41" t="s">
        <v>1038</v>
      </c>
      <c r="B249" s="277">
        <f>IF(B$156=0,0,B$156/CHI!B$12*1000)</f>
        <v>92.734701581119836</v>
      </c>
      <c r="C249" s="277">
        <f>IF(C$156=0,0,C$156/CHI!C$12*1000)</f>
        <v>92.883867866789387</v>
      </c>
      <c r="D249" s="277">
        <f>IF(D$156=0,0,D$156/CHI!D$12*1000)</f>
        <v>98.658770819737967</v>
      </c>
      <c r="E249" s="277">
        <f>IF(E$156=0,0,E$156/CHI!E$12*1000)</f>
        <v>98.019494259997998</v>
      </c>
      <c r="F249" s="277">
        <f>IF(F$156=0,0,F$156/CHI!F$12*1000)</f>
        <v>115.96364934794293</v>
      </c>
      <c r="G249" s="277">
        <f>IF(G$156=0,0,G$156/CHI!G$12*1000)</f>
        <v>106.007709667651</v>
      </c>
      <c r="H249" s="277">
        <f>IF(H$156=0,0,H$156/CHI!H$12*1000)</f>
        <v>123.34487648850661</v>
      </c>
      <c r="I249" s="277">
        <f>IF(I$156=0,0,I$156/CHI!I$12*1000)</f>
        <v>150.69382127695658</v>
      </c>
      <c r="J249" s="277">
        <f>IF(J$156=0,0,J$156/CHI!J$12*1000)</f>
        <v>150.44782617846096</v>
      </c>
      <c r="K249" s="277">
        <f>IF(K$156=0,0,K$156/CHI!K$12*1000)</f>
        <v>78.726906918226604</v>
      </c>
      <c r="L249" s="277">
        <f>IF(L$156=0,0,L$156/CHI!L$12*1000)</f>
        <v>70.480392264188666</v>
      </c>
      <c r="M249" s="277">
        <f>IF(M$156=0,0,M$156/CHI!M$12*1000)</f>
        <v>86.585551947288678</v>
      </c>
      <c r="N249" s="277">
        <f>IF(N$156=0,0,N$156/CHI!N$12*1000)</f>
        <v>74.848389971028141</v>
      </c>
      <c r="O249" s="277">
        <f>IF(O$156=0,0,O$156/CHI!O$12*1000)</f>
        <v>62.46547951713849</v>
      </c>
      <c r="P249" s="277">
        <f>IF(P$156=0,0,P$156/CHI!P$12*1000)</f>
        <v>70.599985643545139</v>
      </c>
      <c r="Q249" s="277">
        <f>IF(Q$156=0,0,Q$156/CHI!Q$12*1000)</f>
        <v>80.488642186853852</v>
      </c>
      <c r="R249" s="277">
        <f>IF(R$156=0,0,R$156/CHI!R$12*1000)</f>
        <v>65.628643955299239</v>
      </c>
      <c r="S249" s="277">
        <f>IF(S$156=0,0,S$156/CHI!S$12*1000)</f>
        <v>77.706192553276026</v>
      </c>
      <c r="T249" s="277">
        <f>IF(T$156=0,0,T$156/CHI!T$12*1000)</f>
        <v>62.354408371039</v>
      </c>
      <c r="U249" s="277">
        <f>IF(U$156=0,0,U$156/CHI!U$12*1000)</f>
        <v>65.500226239873484</v>
      </c>
      <c r="V249" s="277">
        <f>IF(V$156=0,0,V$156/CHI!V$12*1000)</f>
        <v>58.119360644001802</v>
      </c>
      <c r="W249" s="277">
        <f>IF(W$156=0,0,W$156/CHI!W$12*1000)</f>
        <v>47.029965380910696</v>
      </c>
      <c r="X249" s="277">
        <f>IF(X$156=0,0,X$156/CHI!X$12*1000)</f>
        <v>63.452257397596092</v>
      </c>
      <c r="Y249" s="277">
        <f>IF(Y$156=0,0,Y$156/CHI!Y$12*1000)</f>
        <v>49.958914019558492</v>
      </c>
      <c r="DA249" s="82"/>
    </row>
  </sheetData>
  <pageMargins left="0.39370078740157483" right="0.39370078740157483" top="0.39370078740157483" bottom="0.39370078740157483" header="0.31496062992125978" footer="0.31496062992125978"/>
  <pageSetup paperSize="9" scale="2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4" tint="0.39997558519241921"/>
    <pageSetUpPr fitToPage="1"/>
  </sheetPr>
  <dimension ref="A1:DA249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 / useful energy demand"</f>
        <v>BE: Chemical industry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253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5" customHeight="1" x14ac:dyDescent="0.25">
      <c r="A5" s="34" t="s">
        <v>48</v>
      </c>
      <c r="B5" s="223">
        <f t="shared" ref="B5:Y5" si="0">SUM(B6:B10)+B16+B25+B36+B44+B58</f>
        <v>7330.3419167226284</v>
      </c>
      <c r="C5" s="223">
        <f t="shared" si="0"/>
        <v>7214.6717611568802</v>
      </c>
      <c r="D5" s="223">
        <f t="shared" si="0"/>
        <v>7248.6853369385863</v>
      </c>
      <c r="E5" s="223">
        <f t="shared" si="0"/>
        <v>7323.2353209793137</v>
      </c>
      <c r="F5" s="223">
        <f t="shared" si="0"/>
        <v>7568.777634245419</v>
      </c>
      <c r="G5" s="223">
        <f t="shared" si="0"/>
        <v>7952.3665714901126</v>
      </c>
      <c r="H5" s="223">
        <f t="shared" si="0"/>
        <v>7645.4584130152134</v>
      </c>
      <c r="I5" s="223">
        <f t="shared" si="0"/>
        <v>7878.5085267290342</v>
      </c>
      <c r="J5" s="223">
        <f t="shared" si="0"/>
        <v>8844.7048861850089</v>
      </c>
      <c r="K5" s="223">
        <f t="shared" si="0"/>
        <v>7429.7391674042428</v>
      </c>
      <c r="L5" s="223">
        <f t="shared" si="0"/>
        <v>8197.9608864274505</v>
      </c>
      <c r="M5" s="223">
        <f t="shared" si="0"/>
        <v>7942.9831791056085</v>
      </c>
      <c r="N5" s="223">
        <f t="shared" si="0"/>
        <v>8199.9519877638286</v>
      </c>
      <c r="O5" s="223">
        <f t="shared" si="0"/>
        <v>8995.4314170228954</v>
      </c>
      <c r="P5" s="223">
        <f t="shared" si="0"/>
        <v>9501.2159825733906</v>
      </c>
      <c r="Q5" s="223">
        <f t="shared" si="0"/>
        <v>9210.420718618856</v>
      </c>
      <c r="R5" s="223">
        <f t="shared" si="0"/>
        <v>9370.955368455483</v>
      </c>
      <c r="S5" s="223">
        <f t="shared" si="0"/>
        <v>9201.2972440123685</v>
      </c>
      <c r="T5" s="223">
        <f t="shared" si="0"/>
        <v>9314.1059641803076</v>
      </c>
      <c r="U5" s="223">
        <f t="shared" si="0"/>
        <v>8715.8956510420303</v>
      </c>
      <c r="V5" s="223">
        <f t="shared" si="0"/>
        <v>8857.7868106402329</v>
      </c>
      <c r="W5" s="223">
        <f t="shared" si="0"/>
        <v>9322.3458573731186</v>
      </c>
      <c r="X5" s="223">
        <f t="shared" si="0"/>
        <v>7943.1209848848639</v>
      </c>
      <c r="Y5" s="223">
        <f t="shared" si="0"/>
        <v>7749.7563067533983</v>
      </c>
      <c r="DA5" s="89"/>
    </row>
    <row r="6" spans="1:105" ht="12" customHeight="1" x14ac:dyDescent="0.25">
      <c r="A6" s="55" t="s">
        <v>91</v>
      </c>
      <c r="B6" s="259">
        <v>5.6977081632041822</v>
      </c>
      <c r="C6" s="259">
        <v>5.5808274897070858</v>
      </c>
      <c r="D6" s="259">
        <v>5.8484957828917263</v>
      </c>
      <c r="E6" s="259">
        <v>6.5373327887923756</v>
      </c>
      <c r="F6" s="259">
        <v>6.1638290667700444</v>
      </c>
      <c r="G6" s="259">
        <v>6.1685918652557161</v>
      </c>
      <c r="H6" s="259">
        <v>8.117163620716827</v>
      </c>
      <c r="I6" s="259">
        <v>8.8209107218381035</v>
      </c>
      <c r="J6" s="259">
        <v>8.8623010725012321</v>
      </c>
      <c r="K6" s="259">
        <v>7.5046013803249174</v>
      </c>
      <c r="L6" s="259">
        <v>9.4134680555337997</v>
      </c>
      <c r="M6" s="259">
        <v>8.8072258542234643</v>
      </c>
      <c r="N6" s="259">
        <v>9.0981112686032066</v>
      </c>
      <c r="O6" s="259">
        <v>8.786252854774796</v>
      </c>
      <c r="P6" s="259">
        <v>9.0128711944346467</v>
      </c>
      <c r="Q6" s="259">
        <v>10.04553264927655</v>
      </c>
      <c r="R6" s="259">
        <v>11.604623209284631</v>
      </c>
      <c r="S6" s="259">
        <v>12.019009104238769</v>
      </c>
      <c r="T6" s="259">
        <v>9.9094870901309928</v>
      </c>
      <c r="U6" s="259">
        <v>10.120872572401749</v>
      </c>
      <c r="V6" s="259">
        <v>11.58802857241835</v>
      </c>
      <c r="W6" s="259">
        <v>11.9500384576355</v>
      </c>
      <c r="X6" s="259">
        <v>10.471266715534471</v>
      </c>
      <c r="Y6" s="259">
        <v>9.1276016339479327</v>
      </c>
      <c r="DA6" s="67" t="s">
        <v>1134</v>
      </c>
    </row>
    <row r="7" spans="1:105" ht="12" customHeight="1" x14ac:dyDescent="0.25">
      <c r="A7" s="173" t="s">
        <v>92</v>
      </c>
      <c r="B7" s="224">
        <v>11.812330935811239</v>
      </c>
      <c r="C7" s="224">
        <v>11.570017157042381</v>
      </c>
      <c r="D7" s="224">
        <v>12.12493965738023</v>
      </c>
      <c r="E7" s="224">
        <v>13.55301748121108</v>
      </c>
      <c r="F7" s="224">
        <v>12.77867989776351</v>
      </c>
      <c r="G7" s="224">
        <v>12.7885539998203</v>
      </c>
      <c r="H7" s="224">
        <v>16.82827905564648</v>
      </c>
      <c r="I7" s="224">
        <v>18.287268076398199</v>
      </c>
      <c r="J7" s="224">
        <v>18.373077406321329</v>
      </c>
      <c r="K7" s="224">
        <v>15.55833196551295</v>
      </c>
      <c r="L7" s="224">
        <v>19.515741547408549</v>
      </c>
      <c r="M7" s="224">
        <v>18.258896987453909</v>
      </c>
      <c r="N7" s="224">
        <v>18.861952581147531</v>
      </c>
      <c r="O7" s="224">
        <v>18.439679618704691</v>
      </c>
      <c r="P7" s="224">
        <v>18.940252879982381</v>
      </c>
      <c r="Q7" s="224">
        <v>20.82612037697286</v>
      </c>
      <c r="R7" s="224">
        <v>24.05838379345467</v>
      </c>
      <c r="S7" s="224">
        <v>25.097823169000449</v>
      </c>
      <c r="T7" s="224">
        <v>20.54407448747768</v>
      </c>
      <c r="U7" s="224">
        <v>20.982313021303209</v>
      </c>
      <c r="V7" s="224">
        <v>24.023980251397191</v>
      </c>
      <c r="W7" s="224">
        <v>24.77448913035936</v>
      </c>
      <c r="X7" s="224">
        <v>21.70874046512758</v>
      </c>
      <c r="Y7" s="224">
        <v>18.923091190723831</v>
      </c>
      <c r="DA7" s="177" t="s">
        <v>1135</v>
      </c>
    </row>
    <row r="8" spans="1:105" ht="12" customHeight="1" x14ac:dyDescent="0.25">
      <c r="A8" s="173" t="s">
        <v>93</v>
      </c>
      <c r="B8" s="224">
        <v>70.65915488378711</v>
      </c>
      <c r="C8" s="224">
        <v>69.209679169167813</v>
      </c>
      <c r="D8" s="224">
        <v>72.529121801865998</v>
      </c>
      <c r="E8" s="224">
        <v>81.07161630938505</v>
      </c>
      <c r="F8" s="224">
        <v>76.43967367769973</v>
      </c>
      <c r="G8" s="224">
        <v>76.49873870985644</v>
      </c>
      <c r="H8" s="224">
        <v>100.6636186102462</v>
      </c>
      <c r="I8" s="224">
        <v>109.3910181176967</v>
      </c>
      <c r="J8" s="224">
        <v>109.9043134839085</v>
      </c>
      <c r="K8" s="224">
        <v>93.06703258301971</v>
      </c>
      <c r="L8" s="224">
        <v>116.73951671043299</v>
      </c>
      <c r="M8" s="224">
        <v>109.22130756870931</v>
      </c>
      <c r="N8" s="224">
        <v>112.8286733655096</v>
      </c>
      <c r="O8" s="224">
        <v>108.71995098071091</v>
      </c>
      <c r="P8" s="224">
        <v>111.3086729651768</v>
      </c>
      <c r="Q8" s="224">
        <v>123.8950122726709</v>
      </c>
      <c r="R8" s="224">
        <v>143.91275320280889</v>
      </c>
      <c r="S8" s="224">
        <v>148.73511015312019</v>
      </c>
      <c r="T8" s="224">
        <v>122.8671176688261</v>
      </c>
      <c r="U8" s="224">
        <v>125.51227303475019</v>
      </c>
      <c r="V8" s="224">
        <v>143.70695764729999</v>
      </c>
      <c r="W8" s="224">
        <v>148.1963614244558</v>
      </c>
      <c r="X8" s="224">
        <v>129.85762616987171</v>
      </c>
      <c r="Y8" s="224">
        <v>113.1943930957566</v>
      </c>
      <c r="DA8" s="177" t="s">
        <v>1136</v>
      </c>
    </row>
    <row r="9" spans="1:105" ht="12" customHeight="1" x14ac:dyDescent="0.25">
      <c r="A9" s="173" t="s">
        <v>94</v>
      </c>
      <c r="B9" s="224">
        <v>81.607913823214631</v>
      </c>
      <c r="C9" s="224">
        <v>79.933839325691366</v>
      </c>
      <c r="D9" s="224">
        <v>83.767635367490513</v>
      </c>
      <c r="E9" s="224">
        <v>93.633804256029848</v>
      </c>
      <c r="F9" s="224">
        <v>88.28413405770452</v>
      </c>
      <c r="G9" s="224">
        <v>88.352351319319666</v>
      </c>
      <c r="H9" s="224">
        <v>116.2616213877596</v>
      </c>
      <c r="I9" s="224">
        <v>126.34134662755579</v>
      </c>
      <c r="J9" s="224">
        <v>126.93417800348389</v>
      </c>
      <c r="K9" s="224">
        <v>107.4879311436552</v>
      </c>
      <c r="L9" s="224">
        <v>134.8285078577228</v>
      </c>
      <c r="M9" s="224">
        <v>126.1453391338429</v>
      </c>
      <c r="N9" s="224">
        <v>130.31167253477679</v>
      </c>
      <c r="O9" s="224">
        <v>127.3943130638841</v>
      </c>
      <c r="P9" s="224">
        <v>130.8526262275214</v>
      </c>
      <c r="Q9" s="224">
        <v>143.88152907596921</v>
      </c>
      <c r="R9" s="224">
        <v>166.21228460420161</v>
      </c>
      <c r="S9" s="224">
        <v>173.39346496944421</v>
      </c>
      <c r="T9" s="224">
        <v>141.93295713287091</v>
      </c>
      <c r="U9" s="224">
        <v>144.9606180320437</v>
      </c>
      <c r="V9" s="224">
        <v>165.9746006694476</v>
      </c>
      <c r="W9" s="224">
        <v>171.1596453698308</v>
      </c>
      <c r="X9" s="224">
        <v>149.9792911928771</v>
      </c>
      <c r="Y9" s="224">
        <v>130.73406117328409</v>
      </c>
      <c r="DA9" s="177" t="s">
        <v>1137</v>
      </c>
    </row>
    <row r="10" spans="1:105" ht="12" customHeight="1" x14ac:dyDescent="0.25">
      <c r="A10" s="56" t="s">
        <v>95</v>
      </c>
      <c r="B10" s="260">
        <v>28.204706613956379</v>
      </c>
      <c r="C10" s="260">
        <v>28.08600111944936</v>
      </c>
      <c r="D10" s="260">
        <v>29.57973814464691</v>
      </c>
      <c r="E10" s="260">
        <v>32.472231364700363</v>
      </c>
      <c r="F10" s="260">
        <v>28.510207091783609</v>
      </c>
      <c r="G10" s="260">
        <v>29.643243271360451</v>
      </c>
      <c r="H10" s="260">
        <v>37.940209839191468</v>
      </c>
      <c r="I10" s="260">
        <v>42.125018940700024</v>
      </c>
      <c r="J10" s="260">
        <v>42.784786015830221</v>
      </c>
      <c r="K10" s="260">
        <v>42.194289115763148</v>
      </c>
      <c r="L10" s="260">
        <v>49.894086577120603</v>
      </c>
      <c r="M10" s="260">
        <v>47.773219728794643</v>
      </c>
      <c r="N10" s="260">
        <v>50.255599533111052</v>
      </c>
      <c r="O10" s="260">
        <v>52.547668107319844</v>
      </c>
      <c r="P10" s="260">
        <v>52.795504638509549</v>
      </c>
      <c r="Q10" s="260">
        <v>57.172555464893072</v>
      </c>
      <c r="R10" s="260">
        <v>63.400266610815919</v>
      </c>
      <c r="S10" s="260">
        <v>64.683626827764172</v>
      </c>
      <c r="T10" s="260">
        <v>55.350653103479743</v>
      </c>
      <c r="U10" s="260">
        <v>54.572927613000687</v>
      </c>
      <c r="V10" s="260">
        <v>62.694850967318757</v>
      </c>
      <c r="W10" s="260">
        <v>64.31308212292663</v>
      </c>
      <c r="X10" s="260">
        <v>53.378024891535048</v>
      </c>
      <c r="Y10" s="260">
        <v>46.999380256983663</v>
      </c>
      <c r="DA10" s="68" t="s">
        <v>1138</v>
      </c>
    </row>
    <row r="11" spans="1:105" ht="12" customHeight="1" x14ac:dyDescent="0.25">
      <c r="A11" s="37" t="s">
        <v>159</v>
      </c>
      <c r="B11" s="226">
        <v>0.14926397148695189</v>
      </c>
      <c r="C11" s="226">
        <v>0.1697593504926668</v>
      </c>
      <c r="D11" s="226">
        <v>0.1325102487127349</v>
      </c>
      <c r="E11" s="226">
        <v>9.2071683343299932E-2</v>
      </c>
      <c r="F11" s="226">
        <v>0.16911004792854711</v>
      </c>
      <c r="G11" s="226">
        <v>0.30245709795792858</v>
      </c>
      <c r="H11" s="226">
        <v>0.27132892018416349</v>
      </c>
      <c r="I11" s="226">
        <v>0.34070662597150669</v>
      </c>
      <c r="J11" s="226">
        <v>0.3143095557633554</v>
      </c>
      <c r="K11" s="226">
        <v>0.46456400169459539</v>
      </c>
      <c r="L11" s="226">
        <v>0.4315531451867553</v>
      </c>
      <c r="M11" s="226">
        <v>0.21352844858702549</v>
      </c>
      <c r="N11" s="226">
        <v>0.50765033503918955</v>
      </c>
      <c r="O11" s="226">
        <v>0.60398319868432515</v>
      </c>
      <c r="P11" s="226">
        <v>0.57686417260489697</v>
      </c>
      <c r="Q11" s="226">
        <v>0.65048934227589428</v>
      </c>
      <c r="R11" s="226">
        <v>0.53627720240783916</v>
      </c>
      <c r="S11" s="226">
        <v>0.47951956861073292</v>
      </c>
      <c r="T11" s="226">
        <v>0.44137393237473121</v>
      </c>
      <c r="U11" s="226">
        <v>0.73624926335709506</v>
      </c>
      <c r="V11" s="226">
        <v>0.77991559806110444</v>
      </c>
      <c r="W11" s="226">
        <v>0.81274219768732237</v>
      </c>
      <c r="X11" s="226">
        <v>0.77487111004124287</v>
      </c>
      <c r="Y11" s="226">
        <v>0.66427898145066422</v>
      </c>
      <c r="DA11" s="69" t="s">
        <v>1139</v>
      </c>
    </row>
    <row r="12" spans="1:105" ht="12" customHeight="1" x14ac:dyDescent="0.25">
      <c r="A12" s="37" t="s">
        <v>35</v>
      </c>
      <c r="B12" s="226">
        <v>17.893943227459101</v>
      </c>
      <c r="C12" s="226">
        <v>18.538465522358582</v>
      </c>
      <c r="D12" s="226">
        <v>19.832411805036621</v>
      </c>
      <c r="E12" s="226">
        <v>21.449607088783729</v>
      </c>
      <c r="F12" s="226">
        <v>14.6179486741853</v>
      </c>
      <c r="G12" s="226">
        <v>16.849642168896299</v>
      </c>
      <c r="H12" s="226">
        <v>20.386684976142941</v>
      </c>
      <c r="I12" s="226">
        <v>24.056660735672569</v>
      </c>
      <c r="J12" s="226">
        <v>24.694396676787662</v>
      </c>
      <c r="K12" s="226">
        <v>28.359803639072979</v>
      </c>
      <c r="L12" s="226">
        <v>30.39470031813206</v>
      </c>
      <c r="M12" s="226">
        <v>30.321842332146119</v>
      </c>
      <c r="N12" s="226">
        <v>32.459318782814947</v>
      </c>
      <c r="O12" s="226">
        <v>36.709063098190427</v>
      </c>
      <c r="P12" s="226">
        <v>35.253106759108903</v>
      </c>
      <c r="Q12" s="226">
        <v>37.074953852460027</v>
      </c>
      <c r="R12" s="226">
        <v>38.126324618430857</v>
      </c>
      <c r="S12" s="226">
        <v>38.624158764634203</v>
      </c>
      <c r="T12" s="226">
        <v>34.906135048052839</v>
      </c>
      <c r="U12" s="226">
        <v>32.243470792437073</v>
      </c>
      <c r="V12" s="226">
        <v>37.349436774838622</v>
      </c>
      <c r="W12" s="226">
        <v>39.625653843075547</v>
      </c>
      <c r="X12" s="226">
        <v>29.954006256744432</v>
      </c>
      <c r="Y12" s="226">
        <v>27.421262442560838</v>
      </c>
      <c r="DA12" s="69" t="s">
        <v>1140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1141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0.36729058553411692</v>
      </c>
      <c r="M14" s="226">
        <v>0.39547629528217632</v>
      </c>
      <c r="N14" s="226">
        <v>0.58097729020474054</v>
      </c>
      <c r="O14" s="226">
        <v>0.80065644503396627</v>
      </c>
      <c r="P14" s="226">
        <v>1.294364652976087</v>
      </c>
      <c r="Q14" s="226">
        <v>1.8369732203142739</v>
      </c>
      <c r="R14" s="226">
        <v>2.623493803898691</v>
      </c>
      <c r="S14" s="226">
        <v>2.6883566215410548</v>
      </c>
      <c r="T14" s="226">
        <v>2.1411506075420248</v>
      </c>
      <c r="U14" s="226">
        <v>2.2302501540811619</v>
      </c>
      <c r="V14" s="226">
        <v>2.7312490943414671</v>
      </c>
      <c r="W14" s="226">
        <v>1.5325354035919669</v>
      </c>
      <c r="X14" s="226">
        <v>0.49182749894757138</v>
      </c>
      <c r="Y14" s="226">
        <v>0.46112388912486341</v>
      </c>
      <c r="DA14" s="69" t="s">
        <v>1142</v>
      </c>
    </row>
    <row r="15" spans="1:105" ht="12" customHeight="1" x14ac:dyDescent="0.25">
      <c r="A15" s="37" t="s">
        <v>40</v>
      </c>
      <c r="B15" s="226">
        <v>10.161499415010329</v>
      </c>
      <c r="C15" s="226">
        <v>9.3777762465981223</v>
      </c>
      <c r="D15" s="226">
        <v>9.6148160908975626</v>
      </c>
      <c r="E15" s="226">
        <v>10.93055259257333</v>
      </c>
      <c r="F15" s="226">
        <v>13.72314836966977</v>
      </c>
      <c r="G15" s="226">
        <v>12.491144004506211</v>
      </c>
      <c r="H15" s="226">
        <v>17.282195942864369</v>
      </c>
      <c r="I15" s="226">
        <v>17.727651579055951</v>
      </c>
      <c r="J15" s="226">
        <v>17.776079783279201</v>
      </c>
      <c r="K15" s="226">
        <v>13.369921474995589</v>
      </c>
      <c r="L15" s="226">
        <v>18.700542528267661</v>
      </c>
      <c r="M15" s="226">
        <v>16.842372652779321</v>
      </c>
      <c r="N15" s="226">
        <v>16.707653125052168</v>
      </c>
      <c r="O15" s="226">
        <v>14.433965365411121</v>
      </c>
      <c r="P15" s="226">
        <v>15.671169053819661</v>
      </c>
      <c r="Q15" s="226">
        <v>17.610139049842871</v>
      </c>
      <c r="R15" s="226">
        <v>22.11417098607853</v>
      </c>
      <c r="S15" s="226">
        <v>22.891591872978189</v>
      </c>
      <c r="T15" s="226">
        <v>17.86199351551015</v>
      </c>
      <c r="U15" s="226">
        <v>19.362957403125371</v>
      </c>
      <c r="V15" s="226">
        <v>21.834249500077568</v>
      </c>
      <c r="W15" s="226">
        <v>22.342150678571802</v>
      </c>
      <c r="X15" s="226">
        <v>22.157320025801809</v>
      </c>
      <c r="Y15" s="226">
        <v>18.452714943847301</v>
      </c>
      <c r="DA15" s="69" t="s">
        <v>1143</v>
      </c>
    </row>
    <row r="16" spans="1:105" ht="12" customHeight="1" x14ac:dyDescent="0.25">
      <c r="A16" s="134" t="s">
        <v>997</v>
      </c>
      <c r="B16" s="314">
        <f>CHI_fec!B16</f>
        <v>6454.7740757598986</v>
      </c>
      <c r="C16" s="314">
        <f>CHI_fec!C16</f>
        <v>6341.1848561267834</v>
      </c>
      <c r="D16" s="314">
        <f>CHI_fec!D16</f>
        <v>6326.964578779498</v>
      </c>
      <c r="E16" s="314">
        <f>CHI_fec!E16</f>
        <v>6330.0881424142481</v>
      </c>
      <c r="F16" s="314">
        <f>CHI_fec!F16</f>
        <v>6686.2683058250113</v>
      </c>
      <c r="G16" s="314">
        <f>CHI_fec!G16</f>
        <v>7015.2082425536937</v>
      </c>
      <c r="H16" s="314">
        <f>CHI_fec!H16</f>
        <v>6482.9670098476317</v>
      </c>
      <c r="I16" s="314">
        <f>CHI_fec!I16</f>
        <v>6565.4966852758535</v>
      </c>
      <c r="J16" s="314">
        <f>CHI_fec!J16</f>
        <v>7488.3366267678884</v>
      </c>
      <c r="K16" s="314">
        <f>CHI_fec!K16</f>
        <v>5921.4483959757781</v>
      </c>
      <c r="L16" s="314">
        <f>CHI_fec!L16</f>
        <v>6473.3860016389199</v>
      </c>
      <c r="M16" s="314">
        <f>CHI_fec!M16</f>
        <v>6288.4878491806994</v>
      </c>
      <c r="N16" s="314">
        <f>CHI_fec!N16</f>
        <v>6456.2443783657</v>
      </c>
      <c r="O16" s="314">
        <f>CHI_fec!O16</f>
        <v>7158.0300700542839</v>
      </c>
      <c r="P16" s="314">
        <f>CHI_fec!P16</f>
        <v>7678.3054316952539</v>
      </c>
      <c r="Q16" s="314">
        <f>CHI_fec!Q16</f>
        <v>7270.2389366994557</v>
      </c>
      <c r="R16" s="314">
        <f>CHI_fec!R16</f>
        <v>7252.6203668422486</v>
      </c>
      <c r="S16" s="314">
        <f>CHI_fec!S16</f>
        <v>7154.2805535930211</v>
      </c>
      <c r="T16" s="314">
        <f>CHI_fec!T16</f>
        <v>7491.2989469936638</v>
      </c>
      <c r="U16" s="314">
        <f>CHI_fec!U16</f>
        <v>6954.471320350699</v>
      </c>
      <c r="V16" s="314">
        <f>CHI_fec!V16</f>
        <v>6859.5772564690333</v>
      </c>
      <c r="W16" s="314">
        <f>CHI_fec!W16</f>
        <v>7238.8334653819829</v>
      </c>
      <c r="X16" s="314">
        <f>CHI_fec!X16</f>
        <v>6225.5250640938866</v>
      </c>
      <c r="Y16" s="314">
        <f>CHI_fec!Y16</f>
        <v>6264.5273918825887</v>
      </c>
      <c r="DA16" s="136"/>
    </row>
    <row r="17" spans="1:105" ht="12" customHeight="1" x14ac:dyDescent="0.25">
      <c r="A17" s="135" t="s">
        <v>28</v>
      </c>
      <c r="B17" s="315">
        <f>CHI_fec!B17</f>
        <v>151.0908856405847</v>
      </c>
      <c r="C17" s="315">
        <f>CHI_fec!C17</f>
        <v>165.48048151332759</v>
      </c>
      <c r="D17" s="315">
        <f>CHI_fec!D17</f>
        <v>148.11066208082539</v>
      </c>
      <c r="E17" s="315">
        <f>CHI_fec!E17</f>
        <v>140.29862424763539</v>
      </c>
      <c r="F17" s="315">
        <f>CHI_fec!F17</f>
        <v>164.592777300086</v>
      </c>
      <c r="G17" s="315">
        <f>CHI_fec!G17</f>
        <v>167.29079965606189</v>
      </c>
      <c r="H17" s="315">
        <f>CHI_fec!H17</f>
        <v>167.5886500429923</v>
      </c>
      <c r="I17" s="315">
        <f>CHI_fec!I17</f>
        <v>180.5298366294067</v>
      </c>
      <c r="J17" s="315">
        <f>CHI_fec!J17</f>
        <v>197.6233877901978</v>
      </c>
      <c r="K17" s="315">
        <f>CHI_fec!K17</f>
        <v>167.0104901117798</v>
      </c>
      <c r="L17" s="315">
        <f>CHI_fec!L17</f>
        <v>170.87652622527941</v>
      </c>
      <c r="M17" s="315">
        <f>CHI_fec!M17</f>
        <v>156.48693035253649</v>
      </c>
      <c r="N17" s="315">
        <f>CHI_fec!N17</f>
        <v>165.48048151332759</v>
      </c>
      <c r="O17" s="315">
        <f>CHI_fec!O17</f>
        <v>171.77592433361991</v>
      </c>
      <c r="P17" s="315">
        <f>CHI_fec!P17</f>
        <v>214.0453998280309</v>
      </c>
      <c r="Q17" s="315">
        <f>CHI_fec!Q17</f>
        <v>262.34049871023211</v>
      </c>
      <c r="R17" s="315">
        <f>CHI_fec!R17</f>
        <v>254.0664660361135</v>
      </c>
      <c r="S17" s="315">
        <f>CHI_fec!S17</f>
        <v>248.04084264832329</v>
      </c>
      <c r="T17" s="315">
        <f>CHI_fec!T17</f>
        <v>262.70025795356838</v>
      </c>
      <c r="U17" s="315">
        <f>CHI_fec!U17</f>
        <v>258.20352536543419</v>
      </c>
      <c r="V17" s="315">
        <f>CHI_fec!V17</f>
        <v>243.54411006018921</v>
      </c>
      <c r="W17" s="315">
        <f>CHI_fec!W17</f>
        <v>214.13533963886499</v>
      </c>
      <c r="X17" s="315">
        <f>CHI_fec!X17</f>
        <v>219.35159071367161</v>
      </c>
      <c r="Y17" s="315">
        <f>CHI_fec!Y17</f>
        <v>199.565864144454</v>
      </c>
      <c r="DA17" s="137"/>
    </row>
    <row r="18" spans="1:105" ht="12" customHeight="1" x14ac:dyDescent="0.25">
      <c r="A18" s="135" t="s">
        <v>30</v>
      </c>
      <c r="B18" s="315">
        <f>CHI_fec!B18</f>
        <v>0</v>
      </c>
      <c r="C18" s="315">
        <f>CHI_fec!C18</f>
        <v>0</v>
      </c>
      <c r="D18" s="315">
        <f>CHI_fec!D18</f>
        <v>0</v>
      </c>
      <c r="E18" s="315">
        <f>CHI_fec!E18</f>
        <v>0</v>
      </c>
      <c r="F18" s="315">
        <f>CHI_fec!F18</f>
        <v>0</v>
      </c>
      <c r="G18" s="315">
        <f>CHI_fec!G18</f>
        <v>0</v>
      </c>
      <c r="H18" s="315">
        <f>CHI_fec!H18</f>
        <v>0</v>
      </c>
      <c r="I18" s="315">
        <f>CHI_fec!I18</f>
        <v>0</v>
      </c>
      <c r="J18" s="315">
        <f>CHI_fec!J18</f>
        <v>0</v>
      </c>
      <c r="K18" s="315">
        <f>CHI_fec!K18</f>
        <v>0</v>
      </c>
      <c r="L18" s="315">
        <f>CHI_fec!L18</f>
        <v>0</v>
      </c>
      <c r="M18" s="315">
        <f>CHI_fec!M18</f>
        <v>0</v>
      </c>
      <c r="N18" s="315">
        <f>CHI_fec!N18</f>
        <v>0</v>
      </c>
      <c r="O18" s="315">
        <f>CHI_fec!O18</f>
        <v>0</v>
      </c>
      <c r="P18" s="315">
        <f>CHI_fec!P18</f>
        <v>0</v>
      </c>
      <c r="Q18" s="315">
        <f>CHI_fec!Q18</f>
        <v>0</v>
      </c>
      <c r="R18" s="315">
        <f>CHI_fec!R18</f>
        <v>0</v>
      </c>
      <c r="S18" s="315">
        <f>CHI_fec!S18</f>
        <v>0</v>
      </c>
      <c r="T18" s="315">
        <f>CHI_fec!T18</f>
        <v>0</v>
      </c>
      <c r="U18" s="315">
        <f>CHI_fec!U18</f>
        <v>0</v>
      </c>
      <c r="V18" s="315">
        <f>CHI_fec!V18</f>
        <v>0</v>
      </c>
      <c r="W18" s="315">
        <f>CHI_fec!W18</f>
        <v>0</v>
      </c>
      <c r="X18" s="315">
        <f>CHI_fec!X18</f>
        <v>0</v>
      </c>
      <c r="Y18" s="315">
        <f>CHI_fec!Y18</f>
        <v>0</v>
      </c>
      <c r="DA18" s="137"/>
    </row>
    <row r="19" spans="1:105" ht="12" customHeight="1" x14ac:dyDescent="0.25">
      <c r="A19" s="135" t="s">
        <v>31</v>
      </c>
      <c r="B19" s="315">
        <f>CHI_fec!B19</f>
        <v>212.04737747205499</v>
      </c>
      <c r="C19" s="315">
        <f>CHI_fec!C19</f>
        <v>314.22562338779022</v>
      </c>
      <c r="D19" s="315">
        <f>CHI_fec!D19</f>
        <v>182.38271711092</v>
      </c>
      <c r="E19" s="315">
        <f>CHI_fec!E19</f>
        <v>177.98796216681001</v>
      </c>
      <c r="F19" s="315">
        <f>CHI_fec!F19</f>
        <v>113.16517626827169</v>
      </c>
      <c r="G19" s="315">
        <f>CHI_fec!G19</f>
        <v>115.3625967325881</v>
      </c>
      <c r="H19" s="315">
        <f>CHI_fec!H19</f>
        <v>172.49449699054171</v>
      </c>
      <c r="I19" s="315">
        <f>CHI_fec!I19</f>
        <v>335.10077386070509</v>
      </c>
      <c r="J19" s="315">
        <f>CHI_fec!J19</f>
        <v>437.27910576096298</v>
      </c>
      <c r="K19" s="315">
        <f>CHI_fec!K19</f>
        <v>1077.8159931212381</v>
      </c>
      <c r="L19" s="315">
        <f>CHI_fec!L19</f>
        <v>970.14428202923466</v>
      </c>
      <c r="M19" s="315">
        <f>CHI_fec!M19</f>
        <v>1210.7576096302671</v>
      </c>
      <c r="N19" s="315">
        <f>CHI_fec!N19</f>
        <v>1254.7052450558899</v>
      </c>
      <c r="O19" s="315">
        <f>CHI_fec!O19</f>
        <v>1345.8966466036111</v>
      </c>
      <c r="P19" s="315">
        <f>CHI_fec!P19</f>
        <v>1600.7929492691319</v>
      </c>
      <c r="Q19" s="315">
        <f>CHI_fec!Q19</f>
        <v>1587.608684436801</v>
      </c>
      <c r="R19" s="315">
        <f>CHI_fec!R19</f>
        <v>1322.8240756663799</v>
      </c>
      <c r="S19" s="315">
        <f>CHI_fec!S19</f>
        <v>1363.475666380052</v>
      </c>
      <c r="T19" s="315">
        <f>CHI_fec!T19</f>
        <v>2054.112897678418</v>
      </c>
      <c r="U19" s="315">
        <f>CHI_fec!U19</f>
        <v>2161.455030094583</v>
      </c>
      <c r="V19" s="315">
        <f>CHI_fec!V19</f>
        <v>2000.093637145314</v>
      </c>
      <c r="W19" s="315">
        <f>CHI_fec!W19</f>
        <v>2086.2928632846092</v>
      </c>
      <c r="X19" s="315">
        <f>CHI_fec!X19</f>
        <v>2146.1691315563198</v>
      </c>
      <c r="Y19" s="315">
        <f>CHI_fec!Y19</f>
        <v>2502.2635425623389</v>
      </c>
      <c r="DA19" s="137"/>
    </row>
    <row r="20" spans="1:105" ht="12" customHeight="1" x14ac:dyDescent="0.25">
      <c r="A20" s="135" t="s">
        <v>82</v>
      </c>
      <c r="B20" s="315">
        <f>CHI_fec!B20</f>
        <v>0</v>
      </c>
      <c r="C20" s="315">
        <f>CHI_fec!C20</f>
        <v>0</v>
      </c>
      <c r="D20" s="315">
        <f>CHI_fec!D20</f>
        <v>0</v>
      </c>
      <c r="E20" s="315">
        <f>CHI_fec!E20</f>
        <v>0</v>
      </c>
      <c r="F20" s="315">
        <f>CHI_fec!F20</f>
        <v>0</v>
      </c>
      <c r="G20" s="315">
        <f>CHI_fec!G20</f>
        <v>0</v>
      </c>
      <c r="H20" s="315">
        <f>CHI_fec!H20</f>
        <v>0</v>
      </c>
      <c r="I20" s="315">
        <f>CHI_fec!I20</f>
        <v>0</v>
      </c>
      <c r="J20" s="315">
        <f>CHI_fec!J20</f>
        <v>0</v>
      </c>
      <c r="K20" s="315">
        <f>CHI_fec!K20</f>
        <v>0</v>
      </c>
      <c r="L20" s="315">
        <f>CHI_fec!L20</f>
        <v>0</v>
      </c>
      <c r="M20" s="315">
        <f>CHI_fec!M20</f>
        <v>0</v>
      </c>
      <c r="N20" s="315">
        <f>CHI_fec!N20</f>
        <v>0</v>
      </c>
      <c r="O20" s="315">
        <f>CHI_fec!O20</f>
        <v>0</v>
      </c>
      <c r="P20" s="315">
        <f>CHI_fec!P20</f>
        <v>0</v>
      </c>
      <c r="Q20" s="315">
        <f>CHI_fec!Q20</f>
        <v>0</v>
      </c>
      <c r="R20" s="315">
        <f>CHI_fec!R20</f>
        <v>0</v>
      </c>
      <c r="S20" s="315">
        <f>CHI_fec!S20</f>
        <v>0</v>
      </c>
      <c r="T20" s="315">
        <f>CHI_fec!T20</f>
        <v>0</v>
      </c>
      <c r="U20" s="315">
        <f>CHI_fec!U20</f>
        <v>0</v>
      </c>
      <c r="V20" s="315">
        <f>CHI_fec!V20</f>
        <v>0</v>
      </c>
      <c r="W20" s="315">
        <f>CHI_fec!W20</f>
        <v>0</v>
      </c>
      <c r="X20" s="315">
        <f>CHI_fec!X20</f>
        <v>0</v>
      </c>
      <c r="Y20" s="315">
        <f>CHI_fec!Y20</f>
        <v>0</v>
      </c>
      <c r="DA20" s="137"/>
    </row>
    <row r="21" spans="1:105" ht="12" customHeight="1" x14ac:dyDescent="0.25">
      <c r="A21" s="135" t="s">
        <v>32</v>
      </c>
      <c r="B21" s="315">
        <f>CHI_fec!B21</f>
        <v>21.97386070507309</v>
      </c>
      <c r="C21" s="315">
        <f>CHI_fec!C21</f>
        <v>28.661478933791919</v>
      </c>
      <c r="D21" s="315">
        <f>CHI_fec!D21</f>
        <v>19.10765262252794</v>
      </c>
      <c r="E21" s="315">
        <f>CHI_fec!E21</f>
        <v>18.152278589853829</v>
      </c>
      <c r="F21" s="315">
        <f>CHI_fec!F21</f>
        <v>18.152278589853829</v>
      </c>
      <c r="G21" s="315">
        <f>CHI_fec!G21</f>
        <v>7.643078245915734</v>
      </c>
      <c r="H21" s="315">
        <f>CHI_fec!H21</f>
        <v>8.5984522785898534</v>
      </c>
      <c r="I21" s="315">
        <f>CHI_fec!I21</f>
        <v>7.643078245915734</v>
      </c>
      <c r="J21" s="315">
        <f>CHI_fec!J21</f>
        <v>7.643078245915734</v>
      </c>
      <c r="K21" s="315">
        <f>CHI_fec!K21</f>
        <v>10.50920034393809</v>
      </c>
      <c r="L21" s="315">
        <f>CHI_fec!L21</f>
        <v>14.33078245915735</v>
      </c>
      <c r="M21" s="315">
        <f>CHI_fec!M21</f>
        <v>8.5984522785898534</v>
      </c>
      <c r="N21" s="315">
        <f>CHI_fec!N21</f>
        <v>8.5984522785898534</v>
      </c>
      <c r="O21" s="315">
        <f>CHI_fec!O21</f>
        <v>8.5984522785898534</v>
      </c>
      <c r="P21" s="315">
        <f>CHI_fec!P21</f>
        <v>12.419948409286331</v>
      </c>
      <c r="Q21" s="315">
        <f>CHI_fec!Q21</f>
        <v>12.419948409286331</v>
      </c>
      <c r="R21" s="315">
        <f>CHI_fec!R21</f>
        <v>14.33078245915735</v>
      </c>
      <c r="S21" s="315">
        <f>CHI_fec!S21</f>
        <v>14.903955288048151</v>
      </c>
      <c r="T21" s="315">
        <f>CHI_fec!T21</f>
        <v>17.38796216680997</v>
      </c>
      <c r="U21" s="315">
        <f>CHI_fec!U21</f>
        <v>18.152278589853829</v>
      </c>
      <c r="V21" s="315">
        <f>CHI_fec!V21</f>
        <v>18.04436801375752</v>
      </c>
      <c r="W21" s="315">
        <f>CHI_fec!W21</f>
        <v>25.377815993121239</v>
      </c>
      <c r="X21" s="315">
        <f>CHI_fec!X21</f>
        <v>22.48306104901118</v>
      </c>
      <c r="Y21" s="315">
        <f>CHI_fec!Y21</f>
        <v>22.19355116079106</v>
      </c>
      <c r="DA21" s="137"/>
    </row>
    <row r="22" spans="1:105" ht="12" customHeight="1" x14ac:dyDescent="0.25">
      <c r="A22" s="135" t="s">
        <v>33</v>
      </c>
      <c r="B22" s="315">
        <f>CHI_fec!B22</f>
        <v>927.82085134029558</v>
      </c>
      <c r="C22" s="315">
        <f>CHI_fec!C22</f>
        <v>1086.8013651551589</v>
      </c>
      <c r="D22" s="315">
        <f>CHI_fec!D22</f>
        <v>1073.9276054346999</v>
      </c>
      <c r="E22" s="315">
        <f>CHI_fec!E22</f>
        <v>1138.5307907375491</v>
      </c>
      <c r="F22" s="315">
        <f>CHI_fec!F22</f>
        <v>1087.336233598013</v>
      </c>
      <c r="G22" s="315">
        <f>CHI_fec!G22</f>
        <v>1098.3949149526629</v>
      </c>
      <c r="H22" s="315">
        <f>CHI_fec!H22</f>
        <v>1297.515935041097</v>
      </c>
      <c r="I22" s="315">
        <f>CHI_fec!I22</f>
        <v>1236.724888199328</v>
      </c>
      <c r="J22" s="315">
        <f>CHI_fec!J22</f>
        <v>1185.430263913204</v>
      </c>
      <c r="K22" s="315">
        <f>CHI_fec!K22</f>
        <v>1016.241431229433</v>
      </c>
      <c r="L22" s="315">
        <f>CHI_fec!L22</f>
        <v>1035.4160962218959</v>
      </c>
      <c r="M22" s="315">
        <f>CHI_fec!M22</f>
        <v>1000.544426996693</v>
      </c>
      <c r="N22" s="315">
        <f>CHI_fec!N22</f>
        <v>980.79674294007805</v>
      </c>
      <c r="O22" s="315">
        <f>CHI_fec!O22</f>
        <v>1176.1918069416461</v>
      </c>
      <c r="P22" s="315">
        <f>CHI_fec!P22</f>
        <v>1245.41884528081</v>
      </c>
      <c r="Q22" s="315">
        <f>CHI_fec!Q22</f>
        <v>1148.7151189866449</v>
      </c>
      <c r="R22" s="315">
        <f>CHI_fec!R22</f>
        <v>1352.8327486135299</v>
      </c>
      <c r="S22" s="315">
        <f>CHI_fec!S22</f>
        <v>1346.92466365321</v>
      </c>
      <c r="T22" s="315">
        <f>CHI_fec!T22</f>
        <v>1045.8812341819701</v>
      </c>
      <c r="U22" s="315">
        <f>CHI_fec!U22</f>
        <v>931.53056368689829</v>
      </c>
      <c r="V22" s="315">
        <f>CHI_fec!V22</f>
        <v>834.17570874762316</v>
      </c>
      <c r="W22" s="315">
        <f>CHI_fec!W22</f>
        <v>937.4338953045966</v>
      </c>
      <c r="X22" s="315">
        <f>CHI_fec!X22</f>
        <v>736.40081645846135</v>
      </c>
      <c r="Y22" s="315">
        <f>CHI_fec!Y22</f>
        <v>886.49557760915809</v>
      </c>
      <c r="DA22" s="137"/>
    </row>
    <row r="23" spans="1:105" ht="12" customHeight="1" x14ac:dyDescent="0.25">
      <c r="A23" s="135" t="s">
        <v>83</v>
      </c>
      <c r="B23" s="315">
        <f>CHI_fec!B23</f>
        <v>4325.5947549441098</v>
      </c>
      <c r="C23" s="315">
        <f>CHI_fec!C23</f>
        <v>4123.817712811694</v>
      </c>
      <c r="D23" s="315">
        <f>CHI_fec!D23</f>
        <v>4236.2663800515902</v>
      </c>
      <c r="E23" s="315">
        <f>CHI_fec!E23</f>
        <v>4038.6930352536542</v>
      </c>
      <c r="F23" s="315">
        <f>CHI_fec!F23</f>
        <v>4429.6360275150473</v>
      </c>
      <c r="G23" s="315">
        <f>CHI_fec!G23</f>
        <v>4694.4683576956149</v>
      </c>
      <c r="H23" s="315">
        <f>CHI_fec!H23</f>
        <v>3948.313757523646</v>
      </c>
      <c r="I23" s="315">
        <f>CHI_fec!I23</f>
        <v>3800.1337919174539</v>
      </c>
      <c r="J23" s="315">
        <f>CHI_fec!J23</f>
        <v>4715.4867583834903</v>
      </c>
      <c r="K23" s="315">
        <f>CHI_fec!K23</f>
        <v>2846.9475494410999</v>
      </c>
      <c r="L23" s="315">
        <f>CHI_fec!L23</f>
        <v>3298.8440240756659</v>
      </c>
      <c r="M23" s="315">
        <f>CHI_fec!M23</f>
        <v>2922.6139294926911</v>
      </c>
      <c r="N23" s="315">
        <f>CHI_fec!N23</f>
        <v>3149.6130696474629</v>
      </c>
      <c r="O23" s="315">
        <f>CHI_fec!O23</f>
        <v>3514.2829750644878</v>
      </c>
      <c r="P23" s="315">
        <f>CHI_fec!P23</f>
        <v>3741.28211521926</v>
      </c>
      <c r="Q23" s="315">
        <f>CHI_fec!Q23</f>
        <v>3268.3672398968179</v>
      </c>
      <c r="R23" s="315">
        <f>CHI_fec!R23</f>
        <v>3369.2557179707651</v>
      </c>
      <c r="S23" s="315">
        <f>CHI_fec!S23</f>
        <v>3095.80584694755</v>
      </c>
      <c r="T23" s="315">
        <f>CHI_fec!T23</f>
        <v>3036.3236457437661</v>
      </c>
      <c r="U23" s="315">
        <f>CHI_fec!U23</f>
        <v>2534.6135855545999</v>
      </c>
      <c r="V23" s="315">
        <f>CHI_fec!V23</f>
        <v>2582.760103181427</v>
      </c>
      <c r="W23" s="315">
        <f>CHI_fec!W23</f>
        <v>2929.1475494411002</v>
      </c>
      <c r="X23" s="315">
        <f>CHI_fec!X23</f>
        <v>2264.9637145313841</v>
      </c>
      <c r="Y23" s="315">
        <f>CHI_fec!Y23</f>
        <v>1800.4920034393811</v>
      </c>
      <c r="DA23" s="137"/>
    </row>
    <row r="24" spans="1:105" ht="12" customHeight="1" x14ac:dyDescent="0.25">
      <c r="A24" s="135" t="s">
        <v>73</v>
      </c>
      <c r="B24" s="315">
        <f>CHI_fec!B24</f>
        <v>816.24634565778149</v>
      </c>
      <c r="C24" s="315">
        <f>CHI_fec!C24</f>
        <v>622.1981943250214</v>
      </c>
      <c r="D24" s="315">
        <f>CHI_fec!D24</f>
        <v>667.1695614789337</v>
      </c>
      <c r="E24" s="315">
        <f>CHI_fec!E24</f>
        <v>816.42545141874461</v>
      </c>
      <c r="F24" s="315">
        <f>CHI_fec!F24</f>
        <v>873.38581255374038</v>
      </c>
      <c r="G24" s="315">
        <f>CHI_fec!G24</f>
        <v>932.04849527085116</v>
      </c>
      <c r="H24" s="315">
        <f>CHI_fec!H24</f>
        <v>888.45571797076514</v>
      </c>
      <c r="I24" s="315">
        <f>CHI_fec!I24</f>
        <v>1005.364316423044</v>
      </c>
      <c r="J24" s="315">
        <f>CHI_fec!J24</f>
        <v>944.87403267411867</v>
      </c>
      <c r="K24" s="315">
        <f>CHI_fec!K24</f>
        <v>802.92373172828889</v>
      </c>
      <c r="L24" s="315">
        <f>CHI_fec!L24</f>
        <v>983.77429062768692</v>
      </c>
      <c r="M24" s="315">
        <f>CHI_fec!M24</f>
        <v>989.48650042992244</v>
      </c>
      <c r="N24" s="315">
        <f>CHI_fec!N24</f>
        <v>897.05038693035249</v>
      </c>
      <c r="O24" s="315">
        <f>CHI_fec!O24</f>
        <v>941.28426483233011</v>
      </c>
      <c r="P24" s="315">
        <f>CHI_fec!P24</f>
        <v>864.34617368873592</v>
      </c>
      <c r="Q24" s="315">
        <f>CHI_fec!Q24</f>
        <v>990.78744625967317</v>
      </c>
      <c r="R24" s="315">
        <f>CHI_fec!R24</f>
        <v>939.31057609630261</v>
      </c>
      <c r="S24" s="315">
        <f>CHI_fec!S24</f>
        <v>1085.129578675838</v>
      </c>
      <c r="T24" s="315">
        <f>CHI_fec!T24</f>
        <v>1074.8929492691309</v>
      </c>
      <c r="U24" s="315">
        <f>CHI_fec!U24</f>
        <v>1050.5163370593291</v>
      </c>
      <c r="V24" s="315">
        <f>CHI_fec!V24</f>
        <v>1180.959329320722</v>
      </c>
      <c r="W24" s="315">
        <f>CHI_fec!W24</f>
        <v>1046.44600171969</v>
      </c>
      <c r="X24" s="315">
        <f>CHI_fec!X24</f>
        <v>836.15674978503864</v>
      </c>
      <c r="Y24" s="315">
        <f>CHI_fec!Y24</f>
        <v>853.51685296646599</v>
      </c>
      <c r="DA24" s="137"/>
    </row>
    <row r="25" spans="1:105" ht="12" customHeight="1" x14ac:dyDescent="0.25">
      <c r="A25" s="57" t="s">
        <v>998</v>
      </c>
      <c r="B25" s="294">
        <v>387.26183638932912</v>
      </c>
      <c r="C25" s="294">
        <v>388.23218013612728</v>
      </c>
      <c r="D25" s="294">
        <v>410.91813563739959</v>
      </c>
      <c r="E25" s="294">
        <v>445.63039334217717</v>
      </c>
      <c r="F25" s="294">
        <v>389.12816923590799</v>
      </c>
      <c r="G25" s="294">
        <v>423.70390415823948</v>
      </c>
      <c r="H25" s="294">
        <v>526.77346915668795</v>
      </c>
      <c r="I25" s="294">
        <v>595.23076455830596</v>
      </c>
      <c r="J25" s="294">
        <v>624.43062438764605</v>
      </c>
      <c r="K25" s="294">
        <v>818.82321971251099</v>
      </c>
      <c r="L25" s="294">
        <v>919.53029815270088</v>
      </c>
      <c r="M25" s="294">
        <v>881.20146871031091</v>
      </c>
      <c r="N25" s="294">
        <v>945.58478587856371</v>
      </c>
      <c r="O25" s="294">
        <v>1015.619535030369</v>
      </c>
      <c r="P25" s="294">
        <v>1001.891775950214</v>
      </c>
      <c r="Q25" s="294">
        <v>1053.7605539396841</v>
      </c>
      <c r="R25" s="294">
        <v>1151.631299799848</v>
      </c>
      <c r="S25" s="294">
        <v>1054.3574295977139</v>
      </c>
      <c r="T25" s="294">
        <v>934.37301567148097</v>
      </c>
      <c r="U25" s="294">
        <v>882.56459997665752</v>
      </c>
      <c r="V25" s="294">
        <v>1018.189731257656</v>
      </c>
      <c r="W25" s="294">
        <v>1068.873714500648</v>
      </c>
      <c r="X25" s="294">
        <v>864.63505705339685</v>
      </c>
      <c r="Y25" s="294">
        <v>738.58919861642221</v>
      </c>
      <c r="DA25" s="70" t="s">
        <v>1144</v>
      </c>
    </row>
    <row r="26" spans="1:105" ht="12" customHeight="1" x14ac:dyDescent="0.25">
      <c r="A26" s="46" t="s">
        <v>28</v>
      </c>
      <c r="B26" s="229">
        <v>0.2320535124447696</v>
      </c>
      <c r="C26" s="229">
        <v>0.23555968237123359</v>
      </c>
      <c r="D26" s="229">
        <v>0</v>
      </c>
      <c r="E26" s="229">
        <v>0</v>
      </c>
      <c r="F26" s="229">
        <v>1.175788029521553</v>
      </c>
      <c r="G26" s="229">
        <v>0.62046873998753538</v>
      </c>
      <c r="H26" s="229">
        <v>0.62065533878491952</v>
      </c>
      <c r="I26" s="229">
        <v>0</v>
      </c>
      <c r="J26" s="229">
        <v>0</v>
      </c>
      <c r="K26" s="229">
        <v>0.3022072855377349</v>
      </c>
      <c r="L26" s="229">
        <v>0</v>
      </c>
      <c r="M26" s="229">
        <v>0</v>
      </c>
      <c r="N26" s="229">
        <v>0.11890902402507959</v>
      </c>
      <c r="O26" s="229">
        <v>1.5259714628415859</v>
      </c>
      <c r="P26" s="229">
        <v>1.4602102057254109</v>
      </c>
      <c r="Q26" s="229">
        <v>1.5901162404783109</v>
      </c>
      <c r="R26" s="229">
        <v>1.6830731455351129</v>
      </c>
      <c r="S26" s="229">
        <v>1.9789917373321111</v>
      </c>
      <c r="T26" s="229">
        <v>1.6182269622031711</v>
      </c>
      <c r="U26" s="229">
        <v>2.66620584899617</v>
      </c>
      <c r="V26" s="229">
        <v>2.1958626248051529</v>
      </c>
      <c r="W26" s="229">
        <v>2.0937196284765829</v>
      </c>
      <c r="X26" s="229">
        <v>1.9565003729388091</v>
      </c>
      <c r="Y26" s="229">
        <v>1.9425589946904429</v>
      </c>
      <c r="DA26" s="73" t="s">
        <v>1145</v>
      </c>
    </row>
    <row r="27" spans="1:105" ht="12" customHeight="1" x14ac:dyDescent="0.25">
      <c r="A27" s="46" t="s">
        <v>30</v>
      </c>
      <c r="B27" s="229">
        <v>0</v>
      </c>
      <c r="C27" s="229">
        <v>0</v>
      </c>
      <c r="D27" s="229">
        <v>0</v>
      </c>
      <c r="E27" s="229">
        <v>0</v>
      </c>
      <c r="F27" s="229">
        <v>0</v>
      </c>
      <c r="G27" s="229">
        <v>0</v>
      </c>
      <c r="H27" s="229">
        <v>0</v>
      </c>
      <c r="I27" s="229">
        <v>0</v>
      </c>
      <c r="J27" s="229">
        <v>0</v>
      </c>
      <c r="K27" s="229">
        <v>0</v>
      </c>
      <c r="L27" s="229">
        <v>0</v>
      </c>
      <c r="M27" s="229">
        <v>0</v>
      </c>
      <c r="N27" s="229">
        <v>0</v>
      </c>
      <c r="O27" s="229">
        <v>0</v>
      </c>
      <c r="P27" s="229">
        <v>0</v>
      </c>
      <c r="Q27" s="229">
        <v>0</v>
      </c>
      <c r="R27" s="229">
        <v>0</v>
      </c>
      <c r="S27" s="229">
        <v>0</v>
      </c>
      <c r="T27" s="229">
        <v>0</v>
      </c>
      <c r="U27" s="229">
        <v>0</v>
      </c>
      <c r="V27" s="229">
        <v>0</v>
      </c>
      <c r="W27" s="229">
        <v>0</v>
      </c>
      <c r="X27" s="229">
        <v>0</v>
      </c>
      <c r="Y27" s="229">
        <v>0</v>
      </c>
      <c r="DA27" s="73" t="s">
        <v>1146</v>
      </c>
    </row>
    <row r="28" spans="1:105" ht="12" customHeight="1" x14ac:dyDescent="0.25">
      <c r="A28" s="46" t="s">
        <v>31</v>
      </c>
      <c r="B28" s="229">
        <v>18.572243118581721</v>
      </c>
      <c r="C28" s="229">
        <v>0</v>
      </c>
      <c r="D28" s="229">
        <v>4.9498383648631474</v>
      </c>
      <c r="E28" s="229">
        <v>0</v>
      </c>
      <c r="F28" s="229">
        <v>0</v>
      </c>
      <c r="G28" s="229">
        <v>0</v>
      </c>
      <c r="H28" s="229">
        <v>0</v>
      </c>
      <c r="I28" s="229">
        <v>0</v>
      </c>
      <c r="J28" s="229">
        <v>0</v>
      </c>
      <c r="K28" s="229">
        <v>23.109244040975121</v>
      </c>
      <c r="L28" s="229">
        <v>21.403796860969841</v>
      </c>
      <c r="M28" s="229">
        <v>28.040004831752039</v>
      </c>
      <c r="N28" s="229">
        <v>29.097331938250491</v>
      </c>
      <c r="O28" s="229">
        <v>31.310061451194031</v>
      </c>
      <c r="P28" s="229">
        <v>36.046908662946358</v>
      </c>
      <c r="Q28" s="229">
        <v>39.022874582191648</v>
      </c>
      <c r="R28" s="229">
        <v>34.46084745094786</v>
      </c>
      <c r="S28" s="229">
        <v>41.375911479818001</v>
      </c>
      <c r="T28" s="229">
        <v>54.696459678768782</v>
      </c>
      <c r="U28" s="229">
        <v>61.405373387282161</v>
      </c>
      <c r="V28" s="229">
        <v>63.562373827027351</v>
      </c>
      <c r="W28" s="229">
        <v>60.932071537034822</v>
      </c>
      <c r="X28" s="229">
        <v>60.28388136607434</v>
      </c>
      <c r="Y28" s="229">
        <v>69.785352066038456</v>
      </c>
      <c r="DA28" s="73" t="s">
        <v>1147</v>
      </c>
    </row>
    <row r="29" spans="1:105" ht="12" customHeight="1" x14ac:dyDescent="0.25">
      <c r="A29" s="46" t="s">
        <v>159</v>
      </c>
      <c r="B29" s="229">
        <v>2.588213576454228</v>
      </c>
      <c r="C29" s="229">
        <v>2.963610234556266</v>
      </c>
      <c r="D29" s="229">
        <v>2.3395222496606549</v>
      </c>
      <c r="E29" s="229">
        <v>1.6744657420782221</v>
      </c>
      <c r="F29" s="229">
        <v>2.9341963087609169</v>
      </c>
      <c r="G29" s="229">
        <v>4.8357678138107332</v>
      </c>
      <c r="H29" s="229">
        <v>4.5772076549617768</v>
      </c>
      <c r="I29" s="229">
        <v>5.7309883549700702</v>
      </c>
      <c r="J29" s="229">
        <v>5.0129981724067978</v>
      </c>
      <c r="K29" s="229">
        <v>3.1714909474113702</v>
      </c>
      <c r="L29" s="229">
        <v>3.2127125991495911</v>
      </c>
      <c r="M29" s="229">
        <v>1.5905816330875231</v>
      </c>
      <c r="N29" s="229">
        <v>3.5938021793267789</v>
      </c>
      <c r="O29" s="229">
        <v>3.953704349553294</v>
      </c>
      <c r="P29" s="229">
        <v>3.8154351101849371</v>
      </c>
      <c r="Q29" s="229">
        <v>4.555514969591222</v>
      </c>
      <c r="R29" s="229">
        <v>3.796432377211524</v>
      </c>
      <c r="S29" s="229">
        <v>4.4193896131923642</v>
      </c>
      <c r="T29" s="229">
        <v>3.816668338523324</v>
      </c>
      <c r="U29" s="229">
        <v>7.118678519057025</v>
      </c>
      <c r="V29" s="229">
        <v>7.350018282230959</v>
      </c>
      <c r="W29" s="229">
        <v>7.3821886030825956</v>
      </c>
      <c r="X29" s="229">
        <v>7.3013045594683792</v>
      </c>
      <c r="Y29" s="229">
        <v>6.7008121179919753</v>
      </c>
      <c r="DA29" s="73" t="s">
        <v>1148</v>
      </c>
    </row>
    <row r="30" spans="1:105" ht="12" customHeight="1" x14ac:dyDescent="0.25">
      <c r="A30" s="46" t="s">
        <v>32</v>
      </c>
      <c r="B30" s="229">
        <v>22.714621293303061</v>
      </c>
      <c r="C30" s="229">
        <v>29.959261827753171</v>
      </c>
      <c r="D30" s="229">
        <v>21.356796595563949</v>
      </c>
      <c r="E30" s="229">
        <v>21.793124643145969</v>
      </c>
      <c r="F30" s="229">
        <v>19.837210967550341</v>
      </c>
      <c r="G30" s="229">
        <v>24.128936195790011</v>
      </c>
      <c r="H30" s="229">
        <v>25.070495238845421</v>
      </c>
      <c r="I30" s="229">
        <v>24.83315360066663</v>
      </c>
      <c r="J30" s="229">
        <v>19.940718392771501</v>
      </c>
      <c r="K30" s="229">
        <v>6.3622527266969513</v>
      </c>
      <c r="L30" s="229">
        <v>7.6355521265108202</v>
      </c>
      <c r="M30" s="229">
        <v>8.6524245372366586</v>
      </c>
      <c r="N30" s="229">
        <v>7.5363316610056019</v>
      </c>
      <c r="O30" s="229">
        <v>5.8662687009885044</v>
      </c>
      <c r="P30" s="229">
        <v>3.7333060009719001</v>
      </c>
      <c r="Q30" s="229">
        <v>4.5957035442517276</v>
      </c>
      <c r="R30" s="229">
        <v>4.6772756391039154</v>
      </c>
      <c r="S30" s="229">
        <v>5.6871990319521331</v>
      </c>
      <c r="T30" s="229">
        <v>4.9123536220358854</v>
      </c>
      <c r="U30" s="229">
        <v>4.2993121903944767</v>
      </c>
      <c r="V30" s="229">
        <v>4.4813055982213754</v>
      </c>
      <c r="W30" s="229">
        <v>4.0858676438599373</v>
      </c>
      <c r="X30" s="229">
        <v>4.4662175825121064</v>
      </c>
      <c r="Y30" s="229">
        <v>3.0916044393079249</v>
      </c>
      <c r="DA30" s="73" t="s">
        <v>1149</v>
      </c>
    </row>
    <row r="31" spans="1:105" ht="12" customHeight="1" x14ac:dyDescent="0.25">
      <c r="A31" s="46" t="s">
        <v>33</v>
      </c>
      <c r="B31" s="229">
        <v>0.56294774025338634</v>
      </c>
      <c r="C31" s="229">
        <v>0.28197780892867841</v>
      </c>
      <c r="D31" s="229">
        <v>0.95957936325637105</v>
      </c>
      <c r="E31" s="229">
        <v>0.31795809747497239</v>
      </c>
      <c r="F31" s="229">
        <v>0.31737046880486253</v>
      </c>
      <c r="G31" s="229">
        <v>0.31698737313683939</v>
      </c>
      <c r="H31" s="229">
        <v>0.39381713549548097</v>
      </c>
      <c r="I31" s="229">
        <v>0</v>
      </c>
      <c r="J31" s="229">
        <v>0</v>
      </c>
      <c r="K31" s="229">
        <v>389.02009552426512</v>
      </c>
      <c r="L31" s="229">
        <v>446.26956889693321</v>
      </c>
      <c r="M31" s="229">
        <v>399.9794876452151</v>
      </c>
      <c r="N31" s="229">
        <v>441.02219902257218</v>
      </c>
      <c r="O31" s="229">
        <v>517.30653621693898</v>
      </c>
      <c r="P31" s="229">
        <v>537.7177010226294</v>
      </c>
      <c r="Q31" s="229">
        <v>561.06003170606641</v>
      </c>
      <c r="R31" s="229">
        <v>643.04132181277112</v>
      </c>
      <c r="S31" s="229">
        <v>497.8993107216246</v>
      </c>
      <c r="T31" s="229">
        <v>428.39586329519511</v>
      </c>
      <c r="U31" s="229">
        <v>339.85832140045608</v>
      </c>
      <c r="V31" s="229">
        <v>424.87597032985178</v>
      </c>
      <c r="W31" s="229">
        <v>472.06723366021129</v>
      </c>
      <c r="X31" s="229">
        <v>380.27930354622418</v>
      </c>
      <c r="Y31" s="229">
        <v>291.30923147274649</v>
      </c>
      <c r="DA31" s="73" t="s">
        <v>1150</v>
      </c>
    </row>
    <row r="32" spans="1:105" ht="12" customHeight="1" x14ac:dyDescent="0.25">
      <c r="A32" s="46" t="s">
        <v>35</v>
      </c>
      <c r="B32" s="229">
        <v>296.48277080230389</v>
      </c>
      <c r="C32" s="229">
        <v>309.24981749239339</v>
      </c>
      <c r="D32" s="229">
        <v>334.58119640170241</v>
      </c>
      <c r="E32" s="229">
        <v>372.75013719787171</v>
      </c>
      <c r="F32" s="229">
        <v>242.35638944694171</v>
      </c>
      <c r="G32" s="229">
        <v>257.41901799724468</v>
      </c>
      <c r="H32" s="229">
        <v>328.62411430183101</v>
      </c>
      <c r="I32" s="229">
        <v>386.66296532386548</v>
      </c>
      <c r="J32" s="229">
        <v>376.34544931991081</v>
      </c>
      <c r="K32" s="229">
        <v>184.99902051741981</v>
      </c>
      <c r="L32" s="229">
        <v>216.2139661931356</v>
      </c>
      <c r="M32" s="229">
        <v>215.8261636548452</v>
      </c>
      <c r="N32" s="229">
        <v>219.57211193438241</v>
      </c>
      <c r="O32" s="229">
        <v>229.61535150550711</v>
      </c>
      <c r="P32" s="229">
        <v>222.80051400884469</v>
      </c>
      <c r="Q32" s="229">
        <v>248.09967720782859</v>
      </c>
      <c r="R32" s="229">
        <v>257.90488135548179</v>
      </c>
      <c r="S32" s="229">
        <v>340.14436196398538</v>
      </c>
      <c r="T32" s="229">
        <v>288.42160823167922</v>
      </c>
      <c r="U32" s="229">
        <v>297.89593652884508</v>
      </c>
      <c r="V32" s="229">
        <v>336.33584728026631</v>
      </c>
      <c r="W32" s="229">
        <v>343.91970242799653</v>
      </c>
      <c r="X32" s="229">
        <v>269.69580981223243</v>
      </c>
      <c r="Y32" s="229">
        <v>264.3094327986658</v>
      </c>
      <c r="DA32" s="73" t="s">
        <v>1151</v>
      </c>
    </row>
    <row r="33" spans="1:105" ht="12" customHeight="1" x14ac:dyDescent="0.25">
      <c r="A33" s="46" t="s">
        <v>36</v>
      </c>
      <c r="B33" s="229">
        <v>0</v>
      </c>
      <c r="C33" s="229">
        <v>0</v>
      </c>
      <c r="D33" s="229">
        <v>0</v>
      </c>
      <c r="E33" s="229">
        <v>0</v>
      </c>
      <c r="F33" s="229">
        <v>0</v>
      </c>
      <c r="G33" s="229">
        <v>0</v>
      </c>
      <c r="H33" s="229">
        <v>0</v>
      </c>
      <c r="I33" s="229">
        <v>0</v>
      </c>
      <c r="J33" s="229">
        <v>0</v>
      </c>
      <c r="K33" s="229">
        <v>0</v>
      </c>
      <c r="L33" s="229">
        <v>0</v>
      </c>
      <c r="M33" s="229">
        <v>0</v>
      </c>
      <c r="N33" s="229">
        <v>0</v>
      </c>
      <c r="O33" s="229">
        <v>0</v>
      </c>
      <c r="P33" s="229">
        <v>0</v>
      </c>
      <c r="Q33" s="229">
        <v>0</v>
      </c>
      <c r="R33" s="229">
        <v>0</v>
      </c>
      <c r="S33" s="229">
        <v>0</v>
      </c>
      <c r="T33" s="229">
        <v>0</v>
      </c>
      <c r="U33" s="229">
        <v>0</v>
      </c>
      <c r="V33" s="229">
        <v>0</v>
      </c>
      <c r="W33" s="229">
        <v>0</v>
      </c>
      <c r="X33" s="229">
        <v>0</v>
      </c>
      <c r="Y33" s="229">
        <v>0</v>
      </c>
      <c r="DA33" s="73" t="s">
        <v>1152</v>
      </c>
    </row>
    <row r="34" spans="1:105" ht="12" customHeight="1" x14ac:dyDescent="0.25">
      <c r="A34" s="46" t="s">
        <v>38</v>
      </c>
      <c r="B34" s="229">
        <v>0</v>
      </c>
      <c r="C34" s="229">
        <v>0</v>
      </c>
      <c r="D34" s="229">
        <v>0</v>
      </c>
      <c r="E34" s="229">
        <v>0</v>
      </c>
      <c r="F34" s="229">
        <v>0</v>
      </c>
      <c r="G34" s="229">
        <v>0</v>
      </c>
      <c r="H34" s="229">
        <v>0</v>
      </c>
      <c r="I34" s="229">
        <v>0</v>
      </c>
      <c r="J34" s="229">
        <v>0</v>
      </c>
      <c r="K34" s="229">
        <v>1.608634163939652</v>
      </c>
      <c r="L34" s="229">
        <v>8.2801835593803617</v>
      </c>
      <c r="M34" s="229">
        <v>11.41973409846919</v>
      </c>
      <c r="N34" s="229">
        <v>11.633431502219951</v>
      </c>
      <c r="O34" s="229">
        <v>11.85500191945372</v>
      </c>
      <c r="P34" s="229">
        <v>8.7134827986239234</v>
      </c>
      <c r="Q34" s="229">
        <v>4.9816158317666481</v>
      </c>
      <c r="R34" s="229">
        <v>2.6680219733257191</v>
      </c>
      <c r="S34" s="229">
        <v>2.614287826708221</v>
      </c>
      <c r="T34" s="229">
        <v>2.4572658278001351</v>
      </c>
      <c r="U34" s="229">
        <v>1.724842790115835</v>
      </c>
      <c r="V34" s="229">
        <v>1.81832982463602</v>
      </c>
      <c r="W34" s="229">
        <v>1.6491119044322049</v>
      </c>
      <c r="X34" s="229">
        <v>1.020927894471557</v>
      </c>
      <c r="Y34" s="229">
        <v>2.7805628481131142</v>
      </c>
      <c r="DA34" s="73" t="s">
        <v>1153</v>
      </c>
    </row>
    <row r="35" spans="1:105" ht="12" customHeight="1" x14ac:dyDescent="0.25">
      <c r="A35" s="46" t="s">
        <v>39</v>
      </c>
      <c r="B35" s="229">
        <v>46.108986345988093</v>
      </c>
      <c r="C35" s="229">
        <v>45.541953090124593</v>
      </c>
      <c r="D35" s="229">
        <v>46.731202662353077</v>
      </c>
      <c r="E35" s="229">
        <v>49.094707661606343</v>
      </c>
      <c r="F35" s="229">
        <v>122.5072140143286</v>
      </c>
      <c r="G35" s="229">
        <v>136.38272603826971</v>
      </c>
      <c r="H35" s="229">
        <v>167.48717948676941</v>
      </c>
      <c r="I35" s="229">
        <v>178.0036572788037</v>
      </c>
      <c r="J35" s="229">
        <v>223.13145850255691</v>
      </c>
      <c r="K35" s="229">
        <v>210.25027450626521</v>
      </c>
      <c r="L35" s="229">
        <v>216.51451791662149</v>
      </c>
      <c r="M35" s="229">
        <v>215.69307230970509</v>
      </c>
      <c r="N35" s="229">
        <v>233.01066861678109</v>
      </c>
      <c r="O35" s="229">
        <v>214.18663942389199</v>
      </c>
      <c r="P35" s="229">
        <v>187.60421814028791</v>
      </c>
      <c r="Q35" s="229">
        <v>189.85501985750909</v>
      </c>
      <c r="R35" s="229">
        <v>203.39944604547071</v>
      </c>
      <c r="S35" s="229">
        <v>160.23797722310161</v>
      </c>
      <c r="T35" s="229">
        <v>150.05456971527519</v>
      </c>
      <c r="U35" s="229">
        <v>167.5959293115107</v>
      </c>
      <c r="V35" s="229">
        <v>177.5700234906173</v>
      </c>
      <c r="W35" s="229">
        <v>176.74381909555419</v>
      </c>
      <c r="X35" s="229">
        <v>139.6311119194749</v>
      </c>
      <c r="Y35" s="229">
        <v>98.669643878868044</v>
      </c>
      <c r="DA35" s="73" t="s">
        <v>1154</v>
      </c>
    </row>
    <row r="36" spans="1:105" ht="12" customHeight="1" x14ac:dyDescent="0.25">
      <c r="A36" s="57" t="s">
        <v>1010</v>
      </c>
      <c r="B36" s="261">
        <v>143.20076362682201</v>
      </c>
      <c r="C36" s="261">
        <v>143.46880879477351</v>
      </c>
      <c r="D36" s="261">
        <v>151.91487093767361</v>
      </c>
      <c r="E36" s="261">
        <v>165.21793929913349</v>
      </c>
      <c r="F36" s="261">
        <v>136.62612454066269</v>
      </c>
      <c r="G36" s="261">
        <v>147.1179857109982</v>
      </c>
      <c r="H36" s="261">
        <v>184.1849519879591</v>
      </c>
      <c r="I36" s="261">
        <v>208.7220722623608</v>
      </c>
      <c r="J36" s="261">
        <v>213.87974769008039</v>
      </c>
      <c r="K36" s="261">
        <v>233.60871962094481</v>
      </c>
      <c r="L36" s="261">
        <v>266.0451440785547</v>
      </c>
      <c r="M36" s="261">
        <v>257.96802423289921</v>
      </c>
      <c r="N36" s="261">
        <v>272.98499525359659</v>
      </c>
      <c r="O36" s="261">
        <v>292.06346910338078</v>
      </c>
      <c r="P36" s="261">
        <v>289.69491436644938</v>
      </c>
      <c r="Q36" s="261">
        <v>309.15235959444772</v>
      </c>
      <c r="R36" s="261">
        <v>333.02043149123779</v>
      </c>
      <c r="S36" s="261">
        <v>333.93140690563359</v>
      </c>
      <c r="T36" s="261">
        <v>294.77871826006549</v>
      </c>
      <c r="U36" s="261">
        <v>284.65845602282678</v>
      </c>
      <c r="V36" s="261">
        <v>326.40306662064899</v>
      </c>
      <c r="W36" s="261">
        <v>340.18565829340571</v>
      </c>
      <c r="X36" s="261">
        <v>277.58728911726388</v>
      </c>
      <c r="Y36" s="261">
        <v>245.97281426014399</v>
      </c>
      <c r="DA36" s="70" t="s">
        <v>1155</v>
      </c>
    </row>
    <row r="37" spans="1:105" ht="12" customHeight="1" x14ac:dyDescent="0.25">
      <c r="A37" s="60" t="s">
        <v>1012</v>
      </c>
      <c r="B37" s="262">
        <v>136.48158954064041</v>
      </c>
      <c r="C37" s="262">
        <v>137.22690324626299</v>
      </c>
      <c r="D37" s="262">
        <v>145.44647463465731</v>
      </c>
      <c r="E37" s="262">
        <v>157.68964521397899</v>
      </c>
      <c r="F37" s="262">
        <v>125.9141250162801</v>
      </c>
      <c r="G37" s="262">
        <v>137.9819593123664</v>
      </c>
      <c r="H37" s="262">
        <v>170.96894433617911</v>
      </c>
      <c r="I37" s="262">
        <v>195.42917654869291</v>
      </c>
      <c r="J37" s="262">
        <v>200.40416714346571</v>
      </c>
      <c r="K37" s="262">
        <v>224.6498588505942</v>
      </c>
      <c r="L37" s="262">
        <v>252.57056673524571</v>
      </c>
      <c r="M37" s="262">
        <v>246.38669902879869</v>
      </c>
      <c r="N37" s="262">
        <v>261.64710260234659</v>
      </c>
      <c r="O37" s="262">
        <v>282.72032408943983</v>
      </c>
      <c r="P37" s="262">
        <v>279.39777261682622</v>
      </c>
      <c r="Q37" s="262">
        <v>297.4238783549859</v>
      </c>
      <c r="R37" s="262">
        <v>317.37965465682572</v>
      </c>
      <c r="S37" s="262">
        <v>317.71435179785539</v>
      </c>
      <c r="T37" s="262">
        <v>283.00089281189958</v>
      </c>
      <c r="U37" s="262">
        <v>271.68207541898039</v>
      </c>
      <c r="V37" s="262">
        <v>311.6457409511026</v>
      </c>
      <c r="W37" s="262">
        <v>325.16327928837239</v>
      </c>
      <c r="X37" s="262">
        <v>262.40260550115812</v>
      </c>
      <c r="Y37" s="262">
        <v>233.9749003849646</v>
      </c>
      <c r="DA37" s="72" t="s">
        <v>1156</v>
      </c>
    </row>
    <row r="38" spans="1:105" ht="12" customHeight="1" x14ac:dyDescent="0.25">
      <c r="A38" s="59" t="s">
        <v>28</v>
      </c>
      <c r="B38" s="230">
        <v>9.3655531383103327E-2</v>
      </c>
      <c r="C38" s="230">
        <v>9.50524275317607E-2</v>
      </c>
      <c r="D38" s="230">
        <v>0</v>
      </c>
      <c r="E38" s="230">
        <v>0</v>
      </c>
      <c r="F38" s="230">
        <v>0.55983284390267729</v>
      </c>
      <c r="G38" s="230">
        <v>0.30040398151766029</v>
      </c>
      <c r="H38" s="230">
        <v>0.29776910132328988</v>
      </c>
      <c r="I38" s="230">
        <v>0</v>
      </c>
      <c r="J38" s="230">
        <v>0</v>
      </c>
      <c r="K38" s="230">
        <v>0.31393753639760019</v>
      </c>
      <c r="L38" s="230">
        <v>0</v>
      </c>
      <c r="M38" s="230">
        <v>0</v>
      </c>
      <c r="N38" s="230">
        <v>0.1206353314606458</v>
      </c>
      <c r="O38" s="230">
        <v>1.597006990602637</v>
      </c>
      <c r="P38" s="230">
        <v>1.535297269486724</v>
      </c>
      <c r="Q38" s="230">
        <v>1.6004528350102021</v>
      </c>
      <c r="R38" s="230">
        <v>1.779658284783447</v>
      </c>
      <c r="S38" s="230">
        <v>1.609964613746286</v>
      </c>
      <c r="T38" s="230">
        <v>1.305957922333985</v>
      </c>
      <c r="U38" s="230">
        <v>1.955840171011042</v>
      </c>
      <c r="V38" s="230">
        <v>1.6667330748593201</v>
      </c>
      <c r="W38" s="230">
        <v>1.6403338327843771</v>
      </c>
      <c r="X38" s="230">
        <v>1.506016617585973</v>
      </c>
      <c r="Y38" s="230">
        <v>1.3251805760247251</v>
      </c>
      <c r="DA38" s="71" t="s">
        <v>1157</v>
      </c>
    </row>
    <row r="39" spans="1:105" ht="12" customHeight="1" x14ac:dyDescent="0.25">
      <c r="A39" s="59" t="s">
        <v>31</v>
      </c>
      <c r="B39" s="295">
        <v>7.4216795599946606</v>
      </c>
      <c r="C39" s="295">
        <v>0</v>
      </c>
      <c r="D39" s="295">
        <v>1.976486288282443</v>
      </c>
      <c r="E39" s="295">
        <v>0</v>
      </c>
      <c r="F39" s="295">
        <v>0</v>
      </c>
      <c r="G39" s="295">
        <v>0</v>
      </c>
      <c r="H39" s="295">
        <v>0</v>
      </c>
      <c r="I39" s="295">
        <v>0</v>
      </c>
      <c r="J39" s="295">
        <v>0</v>
      </c>
      <c r="K39" s="295">
        <v>23.769311818333922</v>
      </c>
      <c r="L39" s="295">
        <v>21.708960880591679</v>
      </c>
      <c r="M39" s="295">
        <v>27.12424825121904</v>
      </c>
      <c r="N39" s="295">
        <v>29.228426031083629</v>
      </c>
      <c r="O39" s="295">
        <v>32.444185696247793</v>
      </c>
      <c r="P39" s="295">
        <v>37.526466871616257</v>
      </c>
      <c r="Q39" s="295">
        <v>38.88891425907326</v>
      </c>
      <c r="R39" s="295">
        <v>36.078804348879039</v>
      </c>
      <c r="S39" s="295">
        <v>33.32824743521298</v>
      </c>
      <c r="T39" s="295">
        <v>43.706046291550663</v>
      </c>
      <c r="U39" s="295">
        <v>44.600385733173511</v>
      </c>
      <c r="V39" s="295">
        <v>47.769813786725521</v>
      </c>
      <c r="W39" s="295">
        <v>47.266366107607773</v>
      </c>
      <c r="X39" s="295">
        <v>45.945564173718317</v>
      </c>
      <c r="Y39" s="295">
        <v>47.136536863585512</v>
      </c>
      <c r="DA39" s="122" t="s">
        <v>1158</v>
      </c>
    </row>
    <row r="40" spans="1:105" ht="12" customHeight="1" x14ac:dyDescent="0.25">
      <c r="A40" s="59" t="s">
        <v>159</v>
      </c>
      <c r="B40" s="295">
        <v>1.0149779021102181</v>
      </c>
      <c r="C40" s="295">
        <v>1.1619689652729761</v>
      </c>
      <c r="D40" s="295">
        <v>0.91674511644258427</v>
      </c>
      <c r="E40" s="295">
        <v>0.65211477270856788</v>
      </c>
      <c r="F40" s="295">
        <v>1.3574682979142789</v>
      </c>
      <c r="G40" s="295">
        <v>2.2749005141677361</v>
      </c>
      <c r="H40" s="295">
        <v>2.133737257086759</v>
      </c>
      <c r="I40" s="295">
        <v>2.6271959577396289</v>
      </c>
      <c r="J40" s="295">
        <v>2.4502622868921859</v>
      </c>
      <c r="K40" s="295">
        <v>3.2012012817848698</v>
      </c>
      <c r="L40" s="295">
        <v>3.197707451048982</v>
      </c>
      <c r="M40" s="295">
        <v>1.5099210042669919</v>
      </c>
      <c r="N40" s="295">
        <v>3.5426240379353282</v>
      </c>
      <c r="O40" s="295">
        <v>4.0204603724012449</v>
      </c>
      <c r="P40" s="295">
        <v>3.8979149604006689</v>
      </c>
      <c r="Q40" s="295">
        <v>4.455153531803159</v>
      </c>
      <c r="R40" s="295">
        <v>3.9005018549857922</v>
      </c>
      <c r="S40" s="295">
        <v>3.4933800068800109</v>
      </c>
      <c r="T40" s="295">
        <v>2.992852845646798</v>
      </c>
      <c r="U40" s="295">
        <v>5.073997579907596</v>
      </c>
      <c r="V40" s="295">
        <v>5.4207639539052446</v>
      </c>
      <c r="W40" s="295">
        <v>5.6196600511698804</v>
      </c>
      <c r="X40" s="295">
        <v>5.460865544723716</v>
      </c>
      <c r="Y40" s="295">
        <v>4.4416003200930474</v>
      </c>
      <c r="DA40" s="122" t="s">
        <v>1159</v>
      </c>
    </row>
    <row r="41" spans="1:105" ht="12" customHeight="1" x14ac:dyDescent="0.25">
      <c r="A41" s="59" t="s">
        <v>32</v>
      </c>
      <c r="B41" s="295">
        <v>9.1880761668049029</v>
      </c>
      <c r="C41" s="295">
        <v>12.11622031044014</v>
      </c>
      <c r="D41" s="295">
        <v>8.6321732251428926</v>
      </c>
      <c r="E41" s="295">
        <v>8.7544705253986503</v>
      </c>
      <c r="F41" s="295">
        <v>9.4663760293073533</v>
      </c>
      <c r="G41" s="295">
        <v>11.70840546571621</v>
      </c>
      <c r="H41" s="295">
        <v>12.054962067225469</v>
      </c>
      <c r="I41" s="295">
        <v>11.74241502976578</v>
      </c>
      <c r="J41" s="295">
        <v>10.05352679883597</v>
      </c>
      <c r="K41" s="295">
        <v>6.6240413183680591</v>
      </c>
      <c r="L41" s="295">
        <v>7.8391668658687168</v>
      </c>
      <c r="M41" s="295">
        <v>8.4722486601253735</v>
      </c>
      <c r="N41" s="295">
        <v>7.6629062163767543</v>
      </c>
      <c r="O41" s="295">
        <v>6.1531309432508712</v>
      </c>
      <c r="P41" s="295">
        <v>3.9340917734413292</v>
      </c>
      <c r="Q41" s="295">
        <v>4.6359614192023173</v>
      </c>
      <c r="R41" s="295">
        <v>4.9567885715261601</v>
      </c>
      <c r="S41" s="295">
        <v>4.6370798800025614</v>
      </c>
      <c r="T41" s="295">
        <v>3.9733166233706729</v>
      </c>
      <c r="U41" s="295">
        <v>3.160912453621922</v>
      </c>
      <c r="V41" s="295">
        <v>3.4090961365812462</v>
      </c>
      <c r="W41" s="295">
        <v>3.2082766650615491</v>
      </c>
      <c r="X41" s="295">
        <v>3.445589269579457</v>
      </c>
      <c r="Y41" s="295">
        <v>2.1137740753599878</v>
      </c>
      <c r="DA41" s="122" t="s">
        <v>1160</v>
      </c>
    </row>
    <row r="42" spans="1:105" ht="12" customHeight="1" x14ac:dyDescent="0.25">
      <c r="A42" s="59" t="s">
        <v>35</v>
      </c>
      <c r="B42" s="295">
        <v>118.7632003803475</v>
      </c>
      <c r="C42" s="295">
        <v>123.85366154301811</v>
      </c>
      <c r="D42" s="295">
        <v>133.92107000478941</v>
      </c>
      <c r="E42" s="295">
        <v>148.2830599158718</v>
      </c>
      <c r="F42" s="295">
        <v>114.53044784515581</v>
      </c>
      <c r="G42" s="295">
        <v>123.6982493509648</v>
      </c>
      <c r="H42" s="295">
        <v>156.4824759105436</v>
      </c>
      <c r="I42" s="295">
        <v>181.05956556118741</v>
      </c>
      <c r="J42" s="295">
        <v>187.9003780577375</v>
      </c>
      <c r="K42" s="295">
        <v>190.74136689570969</v>
      </c>
      <c r="L42" s="295">
        <v>219.8247315377364</v>
      </c>
      <c r="M42" s="295">
        <v>209.2802811131873</v>
      </c>
      <c r="N42" s="295">
        <v>221.09251098549029</v>
      </c>
      <c r="O42" s="295">
        <v>238.50554008693729</v>
      </c>
      <c r="P42" s="295">
        <v>232.50400174188121</v>
      </c>
      <c r="Q42" s="295">
        <v>247.84339630989689</v>
      </c>
      <c r="R42" s="295">
        <v>270.66390159665121</v>
      </c>
      <c r="S42" s="295">
        <v>274.64567986201359</v>
      </c>
      <c r="T42" s="295">
        <v>231.02271912899749</v>
      </c>
      <c r="U42" s="295">
        <v>216.89093948126629</v>
      </c>
      <c r="V42" s="295">
        <v>253.37933399903119</v>
      </c>
      <c r="W42" s="295">
        <v>267.4286426317488</v>
      </c>
      <c r="X42" s="295">
        <v>206.04456989555061</v>
      </c>
      <c r="Y42" s="295">
        <v>178.9578085499013</v>
      </c>
      <c r="DA42" s="122" t="s">
        <v>1161</v>
      </c>
    </row>
    <row r="43" spans="1:105" ht="12" customHeight="1" x14ac:dyDescent="0.25">
      <c r="A43" s="60" t="s">
        <v>1019</v>
      </c>
      <c r="B43" s="262">
        <v>6.7191740861815763</v>
      </c>
      <c r="C43" s="262">
        <v>6.241905548510533</v>
      </c>
      <c r="D43" s="262">
        <v>6.468396303016279</v>
      </c>
      <c r="E43" s="262">
        <v>7.5282940851544433</v>
      </c>
      <c r="F43" s="262">
        <v>10.71199952438255</v>
      </c>
      <c r="G43" s="262">
        <v>9.13602639863179</v>
      </c>
      <c r="H43" s="262">
        <v>13.21600765177997</v>
      </c>
      <c r="I43" s="262">
        <v>13.29289571366799</v>
      </c>
      <c r="J43" s="262">
        <v>13.47558054661469</v>
      </c>
      <c r="K43" s="262">
        <v>8.9588607703505971</v>
      </c>
      <c r="L43" s="262">
        <v>13.47457734330899</v>
      </c>
      <c r="M43" s="262">
        <v>11.581325204100439</v>
      </c>
      <c r="N43" s="262">
        <v>11.33789265124992</v>
      </c>
      <c r="O43" s="262">
        <v>9.3431450139410313</v>
      </c>
      <c r="P43" s="262">
        <v>10.297141749623281</v>
      </c>
      <c r="Q43" s="262">
        <v>11.72848123946174</v>
      </c>
      <c r="R43" s="262">
        <v>15.640776834412209</v>
      </c>
      <c r="S43" s="262">
        <v>16.217055107778162</v>
      </c>
      <c r="T43" s="262">
        <v>11.77782544816591</v>
      </c>
      <c r="U43" s="262">
        <v>12.97638060384644</v>
      </c>
      <c r="V43" s="262">
        <v>14.75732566954642</v>
      </c>
      <c r="W43" s="262">
        <v>15.02237900503323</v>
      </c>
      <c r="X43" s="262">
        <v>15.18468361610574</v>
      </c>
      <c r="Y43" s="262">
        <v>11.9979138751794</v>
      </c>
      <c r="DA43" s="72" t="s">
        <v>1162</v>
      </c>
    </row>
    <row r="44" spans="1:105" ht="12" customHeight="1" x14ac:dyDescent="0.25">
      <c r="A44" s="57" t="s">
        <v>1021</v>
      </c>
      <c r="B44" s="261">
        <f t="shared" ref="B44:Y44" si="1">B45+B46+B57</f>
        <v>33.47887645678415</v>
      </c>
      <c r="C44" s="261">
        <f t="shared" si="1"/>
        <v>33.227322464064834</v>
      </c>
      <c r="D44" s="261">
        <f t="shared" si="1"/>
        <v>34.970520611785957</v>
      </c>
      <c r="E44" s="261">
        <f t="shared" si="1"/>
        <v>38.35801461870831</v>
      </c>
      <c r="F44" s="261">
        <f t="shared" si="1"/>
        <v>34.573335382494932</v>
      </c>
      <c r="G44" s="261">
        <f t="shared" si="1"/>
        <v>35.95041752446155</v>
      </c>
      <c r="H44" s="261">
        <f t="shared" si="1"/>
        <v>45.976889120866161</v>
      </c>
      <c r="I44" s="261">
        <f t="shared" si="1"/>
        <v>50.931106688891262</v>
      </c>
      <c r="J44" s="261">
        <f t="shared" si="1"/>
        <v>52.06428933392634</v>
      </c>
      <c r="K44" s="261">
        <f t="shared" si="1"/>
        <v>54.438438685408016</v>
      </c>
      <c r="L44" s="261">
        <f t="shared" si="1"/>
        <v>63.878632376783877</v>
      </c>
      <c r="M44" s="261">
        <f t="shared" si="1"/>
        <v>60.897827149727021</v>
      </c>
      <c r="N44" s="261">
        <f t="shared" si="1"/>
        <v>64.148730978324636</v>
      </c>
      <c r="O44" s="261">
        <f t="shared" si="1"/>
        <v>66.826198019449095</v>
      </c>
      <c r="P44" s="261">
        <f t="shared" si="1"/>
        <v>66.802474520349293</v>
      </c>
      <c r="Q44" s="261">
        <f t="shared" si="1"/>
        <v>71.662618926965337</v>
      </c>
      <c r="R44" s="261">
        <f t="shared" si="1"/>
        <v>79.440918926418277</v>
      </c>
      <c r="S44" s="261">
        <f t="shared" si="1"/>
        <v>78.720163251023152</v>
      </c>
      <c r="T44" s="261">
        <f t="shared" si="1"/>
        <v>67.674724955370294</v>
      </c>
      <c r="U44" s="261">
        <f t="shared" si="1"/>
        <v>66.338289051826152</v>
      </c>
      <c r="V44" s="261">
        <f t="shared" si="1"/>
        <v>76.114628904572186</v>
      </c>
      <c r="W44" s="261">
        <f t="shared" si="1"/>
        <v>79.153830925208851</v>
      </c>
      <c r="X44" s="261">
        <f t="shared" si="1"/>
        <v>66.462183591286148</v>
      </c>
      <c r="Y44" s="261">
        <f t="shared" si="1"/>
        <v>57.810601239293014</v>
      </c>
      <c r="DA44" s="70"/>
    </row>
    <row r="45" spans="1:105" ht="12" customHeight="1" x14ac:dyDescent="0.25">
      <c r="A45" s="60" t="s">
        <v>1022</v>
      </c>
      <c r="B45" s="262">
        <v>15.00692637800976</v>
      </c>
      <c r="C45" s="262">
        <v>15.55918694321284</v>
      </c>
      <c r="D45" s="262">
        <v>16.617015795411248</v>
      </c>
      <c r="E45" s="262">
        <v>17.940954940897559</v>
      </c>
      <c r="F45" s="262">
        <v>12.27322839357055</v>
      </c>
      <c r="G45" s="262">
        <v>14.21037365966909</v>
      </c>
      <c r="H45" s="262">
        <v>17.1389622785142</v>
      </c>
      <c r="I45" s="262">
        <v>20.241916743897949</v>
      </c>
      <c r="J45" s="262">
        <v>20.759831986533499</v>
      </c>
      <c r="K45" s="262">
        <v>23.90846479456534</v>
      </c>
      <c r="L45" s="262">
        <v>25.647939711097219</v>
      </c>
      <c r="M45" s="262">
        <v>25.48334235640294</v>
      </c>
      <c r="N45" s="262">
        <v>27.47181885064305</v>
      </c>
      <c r="O45" s="262">
        <v>31.14843249997735</v>
      </c>
      <c r="P45" s="262">
        <v>30.014246499095659</v>
      </c>
      <c r="Q45" s="262">
        <v>31.68484180042439</v>
      </c>
      <c r="R45" s="262">
        <v>32.623089141161287</v>
      </c>
      <c r="S45" s="262">
        <v>33.018983057124963</v>
      </c>
      <c r="T45" s="262">
        <v>29.81202131360514</v>
      </c>
      <c r="U45" s="262">
        <v>27.735862062402639</v>
      </c>
      <c r="V45" s="262">
        <v>32.128147583461001</v>
      </c>
      <c r="W45" s="262">
        <v>33.806445878412987</v>
      </c>
      <c r="X45" s="262">
        <v>25.462708251444401</v>
      </c>
      <c r="Y45" s="262">
        <v>23.303253891616411</v>
      </c>
      <c r="DA45" s="72" t="s">
        <v>1163</v>
      </c>
    </row>
    <row r="46" spans="1:105" ht="12" customHeight="1" x14ac:dyDescent="0.25">
      <c r="A46" s="60" t="s">
        <v>1024</v>
      </c>
      <c r="B46" s="262">
        <v>7.7025286317354764</v>
      </c>
      <c r="C46" s="262">
        <v>7.7218284950063456</v>
      </c>
      <c r="D46" s="262">
        <v>8.1730457474369587</v>
      </c>
      <c r="E46" s="262">
        <v>8.8634627566008284</v>
      </c>
      <c r="F46" s="262">
        <v>7.7396494653325929</v>
      </c>
      <c r="G46" s="262">
        <v>8.4273510748834362</v>
      </c>
      <c r="H46" s="262">
        <v>10.47737563414038</v>
      </c>
      <c r="I46" s="262">
        <v>11.838971919481621</v>
      </c>
      <c r="J46" s="262">
        <v>12.41974889062638</v>
      </c>
      <c r="K46" s="262">
        <v>16.2861627496513</v>
      </c>
      <c r="L46" s="262">
        <v>18.289198118011608</v>
      </c>
      <c r="M46" s="262">
        <v>17.52684851766497</v>
      </c>
      <c r="N46" s="262">
        <v>18.807414525713359</v>
      </c>
      <c r="O46" s="262">
        <v>20.200385920952709</v>
      </c>
      <c r="P46" s="262">
        <v>19.927344667132491</v>
      </c>
      <c r="Q46" s="262">
        <v>20.959000022800861</v>
      </c>
      <c r="R46" s="262">
        <v>22.905621536621659</v>
      </c>
      <c r="S46" s="262">
        <v>20.970871711187279</v>
      </c>
      <c r="T46" s="262">
        <v>18.584415580509589</v>
      </c>
      <c r="U46" s="262">
        <v>17.553960813846139</v>
      </c>
      <c r="V46" s="262">
        <v>20.251506398545949</v>
      </c>
      <c r="W46" s="262">
        <v>21.259596521082731</v>
      </c>
      <c r="X46" s="262">
        <v>17.19734726522497</v>
      </c>
      <c r="Y46" s="262">
        <v>14.69033071390537</v>
      </c>
      <c r="DA46" s="72" t="s">
        <v>1164</v>
      </c>
    </row>
    <row r="47" spans="1:105" ht="12" customHeight="1" x14ac:dyDescent="0.25">
      <c r="A47" s="64" t="s">
        <v>28</v>
      </c>
      <c r="B47" s="229">
        <v>4.6154788717772902E-3</v>
      </c>
      <c r="C47" s="229">
        <v>4.685215602094216E-3</v>
      </c>
      <c r="D47" s="229">
        <v>0</v>
      </c>
      <c r="E47" s="229">
        <v>0</v>
      </c>
      <c r="F47" s="229">
        <v>2.3386092073210941E-2</v>
      </c>
      <c r="G47" s="229">
        <v>1.2340948128041559E-2</v>
      </c>
      <c r="H47" s="229">
        <v>1.234465952545913E-2</v>
      </c>
      <c r="I47" s="229">
        <v>0</v>
      </c>
      <c r="J47" s="229">
        <v>0</v>
      </c>
      <c r="K47" s="229">
        <v>6.0108176196150579E-3</v>
      </c>
      <c r="L47" s="229">
        <v>0</v>
      </c>
      <c r="M47" s="229">
        <v>0</v>
      </c>
      <c r="N47" s="229">
        <v>2.3650669290430871E-3</v>
      </c>
      <c r="O47" s="229">
        <v>3.035114173226201E-2</v>
      </c>
      <c r="P47" s="229">
        <v>2.9043168887535251E-2</v>
      </c>
      <c r="Q47" s="229">
        <v>3.1626963256349581E-2</v>
      </c>
      <c r="R47" s="229">
        <v>3.3475849863388481E-2</v>
      </c>
      <c r="S47" s="229">
        <v>3.9361587139311913E-2</v>
      </c>
      <c r="T47" s="229">
        <v>3.2186077577975612E-2</v>
      </c>
      <c r="U47" s="229">
        <v>5.303008187294616E-2</v>
      </c>
      <c r="V47" s="229">
        <v>4.3675087885281669E-2</v>
      </c>
      <c r="W47" s="229">
        <v>4.1643492515369938E-2</v>
      </c>
      <c r="X47" s="229">
        <v>3.8914240249100798E-2</v>
      </c>
      <c r="Y47" s="229">
        <v>3.8636950170313031E-2</v>
      </c>
      <c r="DA47" s="73" t="s">
        <v>1165</v>
      </c>
    </row>
    <row r="48" spans="1:105" ht="12" customHeight="1" x14ac:dyDescent="0.25">
      <c r="A48" s="64" t="s">
        <v>30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1166</v>
      </c>
    </row>
    <row r="49" spans="1:105" ht="12" customHeight="1" x14ac:dyDescent="0.25">
      <c r="A49" s="64" t="s">
        <v>31</v>
      </c>
      <c r="B49" s="229">
        <v>0.36939667412156502</v>
      </c>
      <c r="C49" s="229">
        <v>0</v>
      </c>
      <c r="D49" s="229">
        <v>9.8450888120799246E-2</v>
      </c>
      <c r="E49" s="229">
        <v>0</v>
      </c>
      <c r="F49" s="229">
        <v>0</v>
      </c>
      <c r="G49" s="229">
        <v>0</v>
      </c>
      <c r="H49" s="229">
        <v>0</v>
      </c>
      <c r="I49" s="229">
        <v>0</v>
      </c>
      <c r="J49" s="229">
        <v>0</v>
      </c>
      <c r="K49" s="229">
        <v>0.45963634202370413</v>
      </c>
      <c r="L49" s="229">
        <v>0.42571547892916228</v>
      </c>
      <c r="M49" s="229">
        <v>0.55770778258005105</v>
      </c>
      <c r="N49" s="229">
        <v>0.57873772032668369</v>
      </c>
      <c r="O49" s="229">
        <v>0.62274828585682085</v>
      </c>
      <c r="P49" s="229">
        <v>0.71696284005316624</v>
      </c>
      <c r="Q49" s="229">
        <v>0.77615396230207034</v>
      </c>
      <c r="R49" s="229">
        <v>0.68541653016885884</v>
      </c>
      <c r="S49" s="229">
        <v>0.82295520211563122</v>
      </c>
      <c r="T49" s="229">
        <v>1.087897146432812</v>
      </c>
      <c r="U49" s="229">
        <v>1.221335546687971</v>
      </c>
      <c r="V49" s="229">
        <v>1.264237676680197</v>
      </c>
      <c r="W49" s="229">
        <v>1.211921706463037</v>
      </c>
      <c r="X49" s="229">
        <v>1.199029386896558</v>
      </c>
      <c r="Y49" s="229">
        <v>1.388010957588935</v>
      </c>
      <c r="DA49" s="73" t="s">
        <v>1167</v>
      </c>
    </row>
    <row r="50" spans="1:105" ht="12" customHeight="1" x14ac:dyDescent="0.25">
      <c r="A50" s="64" t="s">
        <v>159</v>
      </c>
      <c r="B50" s="229">
        <v>5.1478837583270043E-2</v>
      </c>
      <c r="C50" s="229">
        <v>5.8945371167492953E-2</v>
      </c>
      <c r="D50" s="229">
        <v>4.6532437279662553E-2</v>
      </c>
      <c r="E50" s="229">
        <v>3.3304651037834837E-2</v>
      </c>
      <c r="F50" s="229">
        <v>5.8360336484698509E-2</v>
      </c>
      <c r="G50" s="229">
        <v>9.6182057053656039E-2</v>
      </c>
      <c r="H50" s="229">
        <v>9.1039368465674536E-2</v>
      </c>
      <c r="I50" s="229">
        <v>0.1139877409658329</v>
      </c>
      <c r="J50" s="229">
        <v>9.9707118867716452E-2</v>
      </c>
      <c r="K50" s="229">
        <v>6.3080059877542533E-2</v>
      </c>
      <c r="L50" s="229">
        <v>6.3899946896933346E-2</v>
      </c>
      <c r="M50" s="229">
        <v>3.1636219784002467E-2</v>
      </c>
      <c r="N50" s="229">
        <v>7.1479711094559639E-2</v>
      </c>
      <c r="O50" s="229">
        <v>7.8638063687833326E-2</v>
      </c>
      <c r="P50" s="229">
        <v>7.5887927539503006E-2</v>
      </c>
      <c r="Q50" s="229">
        <v>9.0607907075820601E-2</v>
      </c>
      <c r="R50" s="229">
        <v>7.5509968543662834E-2</v>
      </c>
      <c r="S50" s="229">
        <v>8.7900412154701416E-2</v>
      </c>
      <c r="T50" s="229">
        <v>7.5912456103108622E-2</v>
      </c>
      <c r="U50" s="229">
        <v>0.14158850669197501</v>
      </c>
      <c r="V50" s="229">
        <v>0.14618978929219159</v>
      </c>
      <c r="W50" s="229">
        <v>0.14682964789473851</v>
      </c>
      <c r="X50" s="229">
        <v>0.1452208870945581</v>
      </c>
      <c r="Y50" s="229">
        <v>0.1332772619061397</v>
      </c>
      <c r="DA50" s="73" t="s">
        <v>1168</v>
      </c>
    </row>
    <row r="51" spans="1:105" ht="12" customHeight="1" x14ac:dyDescent="0.25">
      <c r="A51" s="64" t="s">
        <v>32</v>
      </c>
      <c r="B51" s="229">
        <v>0.4517874069439704</v>
      </c>
      <c r="C51" s="229">
        <v>0.59588126257278473</v>
      </c>
      <c r="D51" s="229">
        <v>0.4247806569147769</v>
      </c>
      <c r="E51" s="229">
        <v>0.43345909863954052</v>
      </c>
      <c r="F51" s="229">
        <v>0.39455652763501631</v>
      </c>
      <c r="G51" s="229">
        <v>0.47991773120278552</v>
      </c>
      <c r="H51" s="229">
        <v>0.49864507483990189</v>
      </c>
      <c r="I51" s="229">
        <v>0.4939244166397036</v>
      </c>
      <c r="J51" s="229">
        <v>0.39661526111052903</v>
      </c>
      <c r="K51" s="229">
        <v>0.12654341116239851</v>
      </c>
      <c r="L51" s="229">
        <v>0.15186897687080969</v>
      </c>
      <c r="M51" s="229">
        <v>0.17209428213575539</v>
      </c>
      <c r="N51" s="229">
        <v>0.14989550981417021</v>
      </c>
      <c r="O51" s="229">
        <v>0.1166784288689664</v>
      </c>
      <c r="P51" s="229">
        <v>7.4254402735947717E-2</v>
      </c>
      <c r="Q51" s="229">
        <v>9.140724648369343E-2</v>
      </c>
      <c r="R51" s="229">
        <v>9.3029692428813426E-2</v>
      </c>
      <c r="S51" s="229">
        <v>0.1131167836893433</v>
      </c>
      <c r="T51" s="229">
        <v>9.7705327165007183E-2</v>
      </c>
      <c r="U51" s="229">
        <v>8.5512106103815724E-2</v>
      </c>
      <c r="V51" s="229">
        <v>8.9131903622837197E-2</v>
      </c>
      <c r="W51" s="229">
        <v>8.1266754312121867E-2</v>
      </c>
      <c r="X51" s="229">
        <v>8.8831807248559089E-2</v>
      </c>
      <c r="Y51" s="229">
        <v>6.1491139777144273E-2</v>
      </c>
      <c r="DA51" s="73" t="s">
        <v>1169</v>
      </c>
    </row>
    <row r="52" spans="1:105" ht="12" customHeight="1" x14ac:dyDescent="0.25">
      <c r="A52" s="64" t="s">
        <v>33</v>
      </c>
      <c r="B52" s="229">
        <v>1.1196871677056309E-2</v>
      </c>
      <c r="C52" s="229">
        <v>5.6084590390767146E-3</v>
      </c>
      <c r="D52" s="229">
        <v>1.908576272017172E-2</v>
      </c>
      <c r="E52" s="229">
        <v>6.324096823811372E-3</v>
      </c>
      <c r="F52" s="229">
        <v>6.3124090554049841E-3</v>
      </c>
      <c r="G52" s="229">
        <v>6.3047893906862697E-3</v>
      </c>
      <c r="H52" s="229">
        <v>7.8329116809031825E-3</v>
      </c>
      <c r="I52" s="229">
        <v>0</v>
      </c>
      <c r="J52" s="229">
        <v>0</v>
      </c>
      <c r="K52" s="229">
        <v>7.7374999097088688</v>
      </c>
      <c r="L52" s="229">
        <v>8.8761757779951314</v>
      </c>
      <c r="M52" s="229">
        <v>7.9554791260062547</v>
      </c>
      <c r="N52" s="229">
        <v>8.7718070721205414</v>
      </c>
      <c r="O52" s="229">
        <v>10.289081009751349</v>
      </c>
      <c r="P52" s="229">
        <v>10.695053317244209</v>
      </c>
      <c r="Q52" s="229">
        <v>11.159325686804159</v>
      </c>
      <c r="R52" s="229">
        <v>12.789910410052419</v>
      </c>
      <c r="S52" s="229">
        <v>9.903076771807477</v>
      </c>
      <c r="T52" s="229">
        <v>8.5206728179404987</v>
      </c>
      <c r="U52" s="229">
        <v>6.7596860969507713</v>
      </c>
      <c r="V52" s="229">
        <v>8.4506631402532282</v>
      </c>
      <c r="W52" s="229">
        <v>9.3892840494523124</v>
      </c>
      <c r="X52" s="229">
        <v>7.5636480241148041</v>
      </c>
      <c r="Y52" s="229">
        <v>5.7940583999397566</v>
      </c>
      <c r="DA52" s="73" t="s">
        <v>1170</v>
      </c>
    </row>
    <row r="53" spans="1:105" ht="12" customHeight="1" x14ac:dyDescent="0.25">
      <c r="A53" s="64" t="s">
        <v>35</v>
      </c>
      <c r="B53" s="229">
        <v>5.8969586371148512</v>
      </c>
      <c r="C53" s="229">
        <v>6.1508915926314263</v>
      </c>
      <c r="D53" s="229">
        <v>6.6547255700495764</v>
      </c>
      <c r="E53" s="229">
        <v>7.4138950303470876</v>
      </c>
      <c r="F53" s="229">
        <v>4.8204001876456024</v>
      </c>
      <c r="G53" s="229">
        <v>5.1199916184967078</v>
      </c>
      <c r="H53" s="229">
        <v>6.5362408883064251</v>
      </c>
      <c r="I53" s="229">
        <v>7.6906172552583687</v>
      </c>
      <c r="J53" s="229">
        <v>7.4854047737760574</v>
      </c>
      <c r="K53" s="229">
        <v>3.6795783071840789</v>
      </c>
      <c r="L53" s="229">
        <v>4.3004347671104606</v>
      </c>
      <c r="M53" s="229">
        <v>4.292721484070511</v>
      </c>
      <c r="N53" s="229">
        <v>4.3672273381591857</v>
      </c>
      <c r="O53" s="229">
        <v>4.5669845387995176</v>
      </c>
      <c r="P53" s="229">
        <v>4.4314393442921629</v>
      </c>
      <c r="Q53" s="229">
        <v>4.9346325603239496</v>
      </c>
      <c r="R53" s="229">
        <v>5.1296553035704147</v>
      </c>
      <c r="S53" s="229">
        <v>6.7653753630322546</v>
      </c>
      <c r="T53" s="229">
        <v>5.7366243886275106</v>
      </c>
      <c r="U53" s="229">
        <v>5.9250661045884314</v>
      </c>
      <c r="V53" s="229">
        <v>6.689625080822057</v>
      </c>
      <c r="W53" s="229">
        <v>6.8404658193749706</v>
      </c>
      <c r="X53" s="229">
        <v>5.3641735429085173</v>
      </c>
      <c r="Y53" s="229">
        <v>5.2570400242660886</v>
      </c>
      <c r="DA53" s="73" t="s">
        <v>1171</v>
      </c>
    </row>
    <row r="54" spans="1:105" ht="12" customHeight="1" x14ac:dyDescent="0.25">
      <c r="A54" s="64" t="s">
        <v>36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1172</v>
      </c>
    </row>
    <row r="55" spans="1:105" ht="12" customHeight="1" x14ac:dyDescent="0.25">
      <c r="A55" s="64" t="s">
        <v>38</v>
      </c>
      <c r="B55" s="229">
        <v>0</v>
      </c>
      <c r="C55" s="229">
        <v>0</v>
      </c>
      <c r="D55" s="229">
        <v>0</v>
      </c>
      <c r="E55" s="229">
        <v>0</v>
      </c>
      <c r="F55" s="229">
        <v>0</v>
      </c>
      <c r="G55" s="229">
        <v>0</v>
      </c>
      <c r="H55" s="229">
        <v>0</v>
      </c>
      <c r="I55" s="229">
        <v>0</v>
      </c>
      <c r="J55" s="229">
        <v>0</v>
      </c>
      <c r="K55" s="229">
        <v>3.199527952781886E-2</v>
      </c>
      <c r="L55" s="229">
        <v>0.16469051414101599</v>
      </c>
      <c r="M55" s="229">
        <v>0.22713528831132879</v>
      </c>
      <c r="N55" s="229">
        <v>0.23138566936169119</v>
      </c>
      <c r="O55" s="229">
        <v>0.23579264242828821</v>
      </c>
      <c r="P55" s="229">
        <v>0.1733087137227258</v>
      </c>
      <c r="Q55" s="229">
        <v>9.9082932969190143E-2</v>
      </c>
      <c r="R55" s="229">
        <v>5.3066204073309503E-2</v>
      </c>
      <c r="S55" s="229">
        <v>5.1997447062078893E-2</v>
      </c>
      <c r="T55" s="229">
        <v>4.8874323818956233E-2</v>
      </c>
      <c r="U55" s="229">
        <v>3.4306636305760731E-2</v>
      </c>
      <c r="V55" s="229">
        <v>3.616606703821184E-2</v>
      </c>
      <c r="W55" s="229">
        <v>3.2800370362481943E-2</v>
      </c>
      <c r="X55" s="229">
        <v>2.0305967692098841E-2</v>
      </c>
      <c r="Y55" s="229">
        <v>5.5304610311250807E-2</v>
      </c>
      <c r="DA55" s="73" t="s">
        <v>1173</v>
      </c>
    </row>
    <row r="56" spans="1:105" ht="12" customHeight="1" x14ac:dyDescent="0.25">
      <c r="A56" s="64" t="s">
        <v>39</v>
      </c>
      <c r="B56" s="229">
        <v>0.91709472542298653</v>
      </c>
      <c r="C56" s="229">
        <v>0.90581659399347014</v>
      </c>
      <c r="D56" s="229">
        <v>0.92947043235197047</v>
      </c>
      <c r="E56" s="229">
        <v>0.97647987975255535</v>
      </c>
      <c r="F56" s="229">
        <v>2.4366339124386611</v>
      </c>
      <c r="G56" s="229">
        <v>2.7126139306115591</v>
      </c>
      <c r="H56" s="229">
        <v>3.331272731322017</v>
      </c>
      <c r="I56" s="229">
        <v>3.5404425066177141</v>
      </c>
      <c r="J56" s="229">
        <v>4.4380217368720798</v>
      </c>
      <c r="K56" s="229">
        <v>4.181818622547274</v>
      </c>
      <c r="L56" s="229">
        <v>4.3064126560681011</v>
      </c>
      <c r="M56" s="229">
        <v>4.2900743347770636</v>
      </c>
      <c r="N56" s="229">
        <v>4.6345164379074806</v>
      </c>
      <c r="O56" s="229">
        <v>4.2601118098276674</v>
      </c>
      <c r="P56" s="229">
        <v>3.7313949526572361</v>
      </c>
      <c r="Q56" s="229">
        <v>3.7761627635856212</v>
      </c>
      <c r="R56" s="229">
        <v>4.0455575779207944</v>
      </c>
      <c r="S56" s="229">
        <v>3.187088144186486</v>
      </c>
      <c r="T56" s="229">
        <v>2.9845430428437192</v>
      </c>
      <c r="U56" s="229">
        <v>3.3334357346444632</v>
      </c>
      <c r="V56" s="229">
        <v>3.5318176529519469</v>
      </c>
      <c r="W56" s="229">
        <v>3.5153846807077058</v>
      </c>
      <c r="X56" s="229">
        <v>2.7772234090207699</v>
      </c>
      <c r="Y56" s="229">
        <v>1.962511369945739</v>
      </c>
      <c r="DA56" s="73" t="s">
        <v>1174</v>
      </c>
    </row>
    <row r="57" spans="1:105" ht="12" customHeight="1" x14ac:dyDescent="0.25">
      <c r="A57" s="60" t="s">
        <v>1036</v>
      </c>
      <c r="B57" s="262">
        <v>10.76942144703891</v>
      </c>
      <c r="C57" s="262">
        <v>9.9463070258456483</v>
      </c>
      <c r="D57" s="262">
        <v>10.180459068937751</v>
      </c>
      <c r="E57" s="262">
        <v>11.55359692120992</v>
      </c>
      <c r="F57" s="262">
        <v>14.56045752359179</v>
      </c>
      <c r="G57" s="262">
        <v>13.31269278990902</v>
      </c>
      <c r="H57" s="262">
        <v>18.360551208211579</v>
      </c>
      <c r="I57" s="262">
        <v>18.85021802551169</v>
      </c>
      <c r="J57" s="262">
        <v>18.884708456766461</v>
      </c>
      <c r="K57" s="262">
        <v>14.243811141191371</v>
      </c>
      <c r="L57" s="262">
        <v>19.941494547675049</v>
      </c>
      <c r="M57" s="262">
        <v>17.887636275659109</v>
      </c>
      <c r="N57" s="262">
        <v>17.86949760196822</v>
      </c>
      <c r="O57" s="262">
        <v>15.477379598519031</v>
      </c>
      <c r="P57" s="262">
        <v>16.860883354121139</v>
      </c>
      <c r="Q57" s="262">
        <v>19.018777103740081</v>
      </c>
      <c r="R57" s="262">
        <v>23.912208248635331</v>
      </c>
      <c r="S57" s="262">
        <v>24.73030848271091</v>
      </c>
      <c r="T57" s="262">
        <v>19.278288061255569</v>
      </c>
      <c r="U57" s="262">
        <v>21.048466175577371</v>
      </c>
      <c r="V57" s="262">
        <v>23.734974922565229</v>
      </c>
      <c r="W57" s="262">
        <v>24.08778852571314</v>
      </c>
      <c r="X57" s="262">
        <v>23.802128074616771</v>
      </c>
      <c r="Y57" s="262">
        <v>19.817016633771232</v>
      </c>
      <c r="DA57" s="72" t="s">
        <v>1175</v>
      </c>
    </row>
    <row r="58" spans="1:105" ht="12" customHeight="1" x14ac:dyDescent="0.25">
      <c r="A58" s="132" t="s">
        <v>1038</v>
      </c>
      <c r="B58" s="316">
        <v>113.6445500698217</v>
      </c>
      <c r="C58" s="316">
        <v>114.1782293740721</v>
      </c>
      <c r="D58" s="316">
        <v>120.0673002179546</v>
      </c>
      <c r="E58" s="316">
        <v>116.6728291049279</v>
      </c>
      <c r="F58" s="316">
        <v>110.0051754696199</v>
      </c>
      <c r="G58" s="316">
        <v>116.9345423771065</v>
      </c>
      <c r="H58" s="316">
        <v>125.7452003885078</v>
      </c>
      <c r="I58" s="316">
        <v>153.16233545943399</v>
      </c>
      <c r="J58" s="316">
        <v>159.13494202342389</v>
      </c>
      <c r="K58" s="316">
        <v>135.6082072213253</v>
      </c>
      <c r="L58" s="316">
        <v>144.72948943227149</v>
      </c>
      <c r="M58" s="316">
        <v>144.22202055894769</v>
      </c>
      <c r="N58" s="316">
        <v>139.6330880044957</v>
      </c>
      <c r="O58" s="316">
        <v>147.0042801900189</v>
      </c>
      <c r="P58" s="316">
        <v>141.61145813549959</v>
      </c>
      <c r="Q58" s="316">
        <v>149.78549961852181</v>
      </c>
      <c r="R58" s="316">
        <v>145.0540399751639</v>
      </c>
      <c r="S58" s="316">
        <v>156.07865644141029</v>
      </c>
      <c r="T58" s="316">
        <v>175.37626881694089</v>
      </c>
      <c r="U58" s="316">
        <v>171.7139813665205</v>
      </c>
      <c r="V58" s="316">
        <v>169.5137092804392</v>
      </c>
      <c r="W58" s="316">
        <v>174.90557176666579</v>
      </c>
      <c r="X58" s="316">
        <v>143.51644159408411</v>
      </c>
      <c r="Y58" s="316">
        <v>123.8777734042539</v>
      </c>
      <c r="DA58" s="139" t="s">
        <v>1176</v>
      </c>
    </row>
    <row r="59" spans="1:105" ht="12" hidden="1" customHeight="1" x14ac:dyDescent="0.25">
      <c r="A59" s="98"/>
      <c r="B59" s="98"/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X59" s="98"/>
      <c r="Y59" s="98"/>
      <c r="DA59" s="94"/>
    </row>
    <row r="60" spans="1:105" ht="12" customHeight="1" x14ac:dyDescent="0.25">
      <c r="A60" s="172"/>
      <c r="B60" s="17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DA60" s="176"/>
    </row>
    <row r="61" spans="1:105" ht="15" customHeight="1" x14ac:dyDescent="0.25">
      <c r="A61" s="34" t="s">
        <v>49</v>
      </c>
      <c r="B61" s="223">
        <v>685.08075300878795</v>
      </c>
      <c r="C61" s="223">
        <v>672.20771590306947</v>
      </c>
      <c r="D61" s="223">
        <v>633.36613179943004</v>
      </c>
      <c r="E61" s="223">
        <v>591.12824453915584</v>
      </c>
      <c r="F61" s="223">
        <v>522.10728416107281</v>
      </c>
      <c r="G61" s="223">
        <v>551.81133042889746</v>
      </c>
      <c r="H61" s="223">
        <v>397.04032870451488</v>
      </c>
      <c r="I61" s="223">
        <v>243.07636496295331</v>
      </c>
      <c r="J61" s="223">
        <v>142.38335708925641</v>
      </c>
      <c r="K61" s="223">
        <v>413.61476930653629</v>
      </c>
      <c r="L61" s="223">
        <v>447.41757642026732</v>
      </c>
      <c r="M61" s="223">
        <v>398.85688484623188</v>
      </c>
      <c r="N61" s="223">
        <v>362.14878520413492</v>
      </c>
      <c r="O61" s="223">
        <v>391.46606419829158</v>
      </c>
      <c r="P61" s="223">
        <v>482.05014634396679</v>
      </c>
      <c r="Q61" s="223">
        <v>381.34606245325551</v>
      </c>
      <c r="R61" s="223">
        <v>225.214066722947</v>
      </c>
      <c r="S61" s="223">
        <v>242.54481657380239</v>
      </c>
      <c r="T61" s="223">
        <v>459.97080413164662</v>
      </c>
      <c r="U61" s="223">
        <v>407.50019437648632</v>
      </c>
      <c r="V61" s="223">
        <v>249.53815527590211</v>
      </c>
      <c r="W61" s="223">
        <v>272.64904851616029</v>
      </c>
      <c r="X61" s="223">
        <v>304.26449077726357</v>
      </c>
      <c r="Y61" s="223">
        <v>388.65303635015232</v>
      </c>
      <c r="DA61" s="89" t="s">
        <v>1177</v>
      </c>
    </row>
    <row r="62" spans="1:105" ht="12" customHeight="1" x14ac:dyDescent="0.25">
      <c r="A62" s="55" t="s">
        <v>91</v>
      </c>
      <c r="B62" s="259">
        <v>5.2097463395463732</v>
      </c>
      <c r="C62" s="259">
        <v>5.02923237703288</v>
      </c>
      <c r="D62" s="259">
        <v>4.7058226872573314</v>
      </c>
      <c r="E62" s="259">
        <v>4.4848701214651694</v>
      </c>
      <c r="F62" s="259">
        <v>4.2116355471654137</v>
      </c>
      <c r="G62" s="259">
        <v>4.2099094465622082</v>
      </c>
      <c r="H62" s="259">
        <v>3.1463047438922151</v>
      </c>
      <c r="I62" s="259">
        <v>1.8746656673622411</v>
      </c>
      <c r="J62" s="259">
        <v>1.069778284861451</v>
      </c>
      <c r="K62" s="259">
        <v>2.328273419377382</v>
      </c>
      <c r="L62" s="259">
        <v>2.7353476797975249</v>
      </c>
      <c r="M62" s="259">
        <v>2.388861923994944</v>
      </c>
      <c r="N62" s="259">
        <v>2.1119593487510468</v>
      </c>
      <c r="O62" s="259">
        <v>2.118816942102872</v>
      </c>
      <c r="P62" s="259">
        <v>2.6902719107067692</v>
      </c>
      <c r="Q62" s="259">
        <v>2.1996697921403099</v>
      </c>
      <c r="R62" s="259">
        <v>1.360420659732849</v>
      </c>
      <c r="S62" s="259">
        <v>1.587319586938204</v>
      </c>
      <c r="T62" s="259">
        <v>2.84047144054998</v>
      </c>
      <c r="U62" s="259">
        <v>2.656570306509249</v>
      </c>
      <c r="V62" s="259">
        <v>1.619705152076905</v>
      </c>
      <c r="W62" s="259">
        <v>1.7497099601207069</v>
      </c>
      <c r="X62" s="259">
        <v>2.0685058018432589</v>
      </c>
      <c r="Y62" s="259">
        <v>2.5943723557375402</v>
      </c>
      <c r="DA62" s="67" t="s">
        <v>1178</v>
      </c>
    </row>
    <row r="63" spans="1:105" ht="12" customHeight="1" x14ac:dyDescent="0.25">
      <c r="A63" s="173" t="s">
        <v>92</v>
      </c>
      <c r="B63" s="224">
        <v>10.99777113692976</v>
      </c>
      <c r="C63" s="224">
        <v>10.616706279381139</v>
      </c>
      <c r="D63" s="224">
        <v>9.9339886344513033</v>
      </c>
      <c r="E63" s="224">
        <v>9.46755791166275</v>
      </c>
      <c r="F63" s="224">
        <v>8.8907599028931354</v>
      </c>
      <c r="G63" s="224">
        <v>8.8871161056415779</v>
      </c>
      <c r="H63" s="224">
        <v>6.6418472695497739</v>
      </c>
      <c r="I63" s="224">
        <v>3.957418005442626</v>
      </c>
      <c r="J63" s="224">
        <v>2.258301264085715</v>
      </c>
      <c r="K63" s="224">
        <v>4.9149836751435592</v>
      </c>
      <c r="L63" s="224">
        <v>5.7743171743299131</v>
      </c>
      <c r="M63" s="224">
        <v>5.0428859690143151</v>
      </c>
      <c r="N63" s="224">
        <v>4.4583448126354792</v>
      </c>
      <c r="O63" s="224">
        <v>4.4728211877443833</v>
      </c>
      <c r="P63" s="224">
        <v>5.6791622550744032</v>
      </c>
      <c r="Q63" s="224">
        <v>4.6435015016265488</v>
      </c>
      <c r="R63" s="224">
        <v>2.8718471285486098</v>
      </c>
      <c r="S63" s="224">
        <v>3.3508306164158239</v>
      </c>
      <c r="T63" s="224">
        <v>5.9962333649576394</v>
      </c>
      <c r="U63" s="224">
        <v>5.6080181905163604</v>
      </c>
      <c r="V63" s="224">
        <v>3.4191965233760042</v>
      </c>
      <c r="W63" s="224">
        <v>3.693636588665385</v>
      </c>
      <c r="X63" s="224">
        <v>4.3666144033539203</v>
      </c>
      <c r="Y63" s="224">
        <v>5.5814097265647993</v>
      </c>
      <c r="DA63" s="177" t="s">
        <v>1179</v>
      </c>
    </row>
    <row r="64" spans="1:105" ht="12" customHeight="1" x14ac:dyDescent="0.25">
      <c r="A64" s="173" t="s">
        <v>93</v>
      </c>
      <c r="B64" s="224">
        <v>65.471008380175007</v>
      </c>
      <c r="C64" s="224">
        <v>63.202485042916237</v>
      </c>
      <c r="D64" s="224">
        <v>59.138187641563569</v>
      </c>
      <c r="E64" s="224">
        <v>56.361471397858807</v>
      </c>
      <c r="F64" s="224">
        <v>52.92772588746022</v>
      </c>
      <c r="G64" s="224">
        <v>52.906033939389829</v>
      </c>
      <c r="H64" s="224">
        <v>39.539687890425753</v>
      </c>
      <c r="I64" s="224">
        <v>23.558968828525849</v>
      </c>
      <c r="J64" s="224">
        <v>13.44392960583026</v>
      </c>
      <c r="K64" s="224">
        <v>29.259468430216931</v>
      </c>
      <c r="L64" s="224">
        <v>34.375180516429801</v>
      </c>
      <c r="M64" s="224">
        <v>30.020885634629991</v>
      </c>
      <c r="N64" s="224">
        <v>26.541044267561869</v>
      </c>
      <c r="O64" s="224">
        <v>26.627223809240739</v>
      </c>
      <c r="P64" s="224">
        <v>33.808712234954783</v>
      </c>
      <c r="Q64" s="224">
        <v>27.64330353315739</v>
      </c>
      <c r="R64" s="224">
        <v>17.096439367466012</v>
      </c>
      <c r="S64" s="224">
        <v>19.947883679015352</v>
      </c>
      <c r="T64" s="224">
        <v>35.69627336291547</v>
      </c>
      <c r="U64" s="224">
        <v>33.385183359068421</v>
      </c>
      <c r="V64" s="224">
        <v>20.35487386018745</v>
      </c>
      <c r="W64" s="224">
        <v>21.98864743036858</v>
      </c>
      <c r="X64" s="224">
        <v>25.99496249153518</v>
      </c>
      <c r="Y64" s="224">
        <v>32.538554556763437</v>
      </c>
      <c r="DA64" s="177" t="s">
        <v>1180</v>
      </c>
    </row>
    <row r="65" spans="1:105" ht="12" customHeight="1" x14ac:dyDescent="0.25">
      <c r="A65" s="173" t="s">
        <v>94</v>
      </c>
      <c r="B65" s="224">
        <v>77.482893100115263</v>
      </c>
      <c r="C65" s="224">
        <v>74.798166599260554</v>
      </c>
      <c r="D65" s="224">
        <v>69.988197593628996</v>
      </c>
      <c r="E65" s="224">
        <v>66.702040663969157</v>
      </c>
      <c r="F65" s="224">
        <v>62.6383101228068</v>
      </c>
      <c r="G65" s="224">
        <v>62.612638379923112</v>
      </c>
      <c r="H65" s="224">
        <v>46.793985396343338</v>
      </c>
      <c r="I65" s="224">
        <v>27.881303625107481</v>
      </c>
      <c r="J65" s="224">
        <v>15.910470699416431</v>
      </c>
      <c r="K65" s="224">
        <v>34.62766681979484</v>
      </c>
      <c r="L65" s="224">
        <v>40.681952258707177</v>
      </c>
      <c r="M65" s="224">
        <v>35.528780294503321</v>
      </c>
      <c r="N65" s="224">
        <v>31.410496747009589</v>
      </c>
      <c r="O65" s="224">
        <v>31.512487542333009</v>
      </c>
      <c r="P65" s="224">
        <v>40.011554744081039</v>
      </c>
      <c r="Q65" s="224">
        <v>32.714986153203157</v>
      </c>
      <c r="R65" s="224">
        <v>20.233101897710998</v>
      </c>
      <c r="S65" s="224">
        <v>23.60769716115604</v>
      </c>
      <c r="T65" s="224">
        <v>42.245424371511383</v>
      </c>
      <c r="U65" s="224">
        <v>39.510321550534393</v>
      </c>
      <c r="V65" s="224">
        <v>24.08935732617806</v>
      </c>
      <c r="W65" s="224">
        <v>26.022877307313269</v>
      </c>
      <c r="X65" s="224">
        <v>30.76422602470603</v>
      </c>
      <c r="Y65" s="224">
        <v>39.284958208991632</v>
      </c>
      <c r="DA65" s="177" t="s">
        <v>1181</v>
      </c>
    </row>
    <row r="66" spans="1:105" ht="12" customHeight="1" x14ac:dyDescent="0.25">
      <c r="A66" s="56" t="s">
        <v>95</v>
      </c>
      <c r="B66" s="260">
        <v>25.71231164826661</v>
      </c>
      <c r="C66" s="260">
        <v>25.234585355190308</v>
      </c>
      <c r="D66" s="260">
        <v>23.729515042385</v>
      </c>
      <c r="E66" s="260">
        <v>22.210818807503539</v>
      </c>
      <c r="F66" s="260">
        <v>19.422437273289109</v>
      </c>
      <c r="G66" s="260">
        <v>20.17045036672214</v>
      </c>
      <c r="H66" s="260">
        <v>14.66220788850312</v>
      </c>
      <c r="I66" s="260">
        <v>8.9259339316113788</v>
      </c>
      <c r="J66" s="260">
        <v>5.1492004895469856</v>
      </c>
      <c r="K66" s="260">
        <v>13.05158286398942</v>
      </c>
      <c r="L66" s="260">
        <v>14.4549008930531</v>
      </c>
      <c r="M66" s="260">
        <v>12.91931794033904</v>
      </c>
      <c r="N66" s="260">
        <v>11.63113050208336</v>
      </c>
      <c r="O66" s="260">
        <v>12.4805026940335</v>
      </c>
      <c r="P66" s="260">
        <v>15.50050736162882</v>
      </c>
      <c r="Q66" s="260">
        <v>12.481744409326289</v>
      </c>
      <c r="R66" s="260">
        <v>7.4103107159051849</v>
      </c>
      <c r="S66" s="260">
        <v>8.4559274369950153</v>
      </c>
      <c r="T66" s="260">
        <v>15.81849494235037</v>
      </c>
      <c r="U66" s="260">
        <v>14.28182703915334</v>
      </c>
      <c r="V66" s="260">
        <v>8.7369819829809394</v>
      </c>
      <c r="W66" s="260">
        <v>9.3885655690650598</v>
      </c>
      <c r="X66" s="260">
        <v>10.51291567750266</v>
      </c>
      <c r="Y66" s="260">
        <v>14.28783971911907</v>
      </c>
      <c r="DA66" s="68" t="s">
        <v>1182</v>
      </c>
    </row>
    <row r="67" spans="1:105" ht="12" customHeight="1" x14ac:dyDescent="0.25">
      <c r="A67" s="37" t="s">
        <v>159</v>
      </c>
      <c r="B67" s="226">
        <v>0.1360738051723393</v>
      </c>
      <c r="C67" s="226">
        <v>0.15252462611640219</v>
      </c>
      <c r="D67" s="226">
        <v>0.10630262934454229</v>
      </c>
      <c r="E67" s="226">
        <v>6.2976499923036527E-2</v>
      </c>
      <c r="F67" s="226">
        <v>0.11520538197429279</v>
      </c>
      <c r="G67" s="226">
        <v>0.20580392727530419</v>
      </c>
      <c r="H67" s="226">
        <v>0.1048565901655555</v>
      </c>
      <c r="I67" s="226">
        <v>7.2192841925244777E-2</v>
      </c>
      <c r="J67" s="226">
        <v>3.7827533315397378E-2</v>
      </c>
      <c r="K67" s="226">
        <v>0.14369943636468041</v>
      </c>
      <c r="L67" s="226">
        <v>0.12502599750208521</v>
      </c>
      <c r="M67" s="226">
        <v>5.774452574609263E-2</v>
      </c>
      <c r="N67" s="226">
        <v>0.11749033642264931</v>
      </c>
      <c r="O67" s="226">
        <v>0.14345096956415951</v>
      </c>
      <c r="P67" s="226">
        <v>0.16936455888329499</v>
      </c>
      <c r="Q67" s="226">
        <v>0.1420129229008158</v>
      </c>
      <c r="R67" s="226">
        <v>6.2680820004951135E-2</v>
      </c>
      <c r="S67" s="226">
        <v>6.2686384107501436E-2</v>
      </c>
      <c r="T67" s="226">
        <v>0.1261389148182617</v>
      </c>
      <c r="U67" s="226">
        <v>0.19267767182175419</v>
      </c>
      <c r="V67" s="226">
        <v>0.10868689251781929</v>
      </c>
      <c r="W67" s="226">
        <v>0.1186458984992932</v>
      </c>
      <c r="X67" s="226">
        <v>0.1526125153066189</v>
      </c>
      <c r="Y67" s="226">
        <v>0.20200745091203881</v>
      </c>
      <c r="DA67" s="69" t="s">
        <v>1183</v>
      </c>
    </row>
    <row r="68" spans="1:105" ht="12" customHeight="1" x14ac:dyDescent="0.25">
      <c r="A68" s="37" t="s">
        <v>35</v>
      </c>
      <c r="B68" s="226">
        <v>16.31269033137724</v>
      </c>
      <c r="C68" s="226">
        <v>16.656358040741321</v>
      </c>
      <c r="D68" s="226">
        <v>15.909995955780889</v>
      </c>
      <c r="E68" s="226">
        <v>14.67140743087382</v>
      </c>
      <c r="F68" s="226">
        <v>9.9584050818889303</v>
      </c>
      <c r="G68" s="226">
        <v>11.465171606006709</v>
      </c>
      <c r="H68" s="226">
        <v>7.8785492896472871</v>
      </c>
      <c r="I68" s="226">
        <v>5.0974022028115593</v>
      </c>
      <c r="J68" s="226">
        <v>2.9720003603648979</v>
      </c>
      <c r="K68" s="226">
        <v>8.7722849456314371</v>
      </c>
      <c r="L68" s="226">
        <v>8.8057004529694662</v>
      </c>
      <c r="M68" s="226">
        <v>8.1999397120331139</v>
      </c>
      <c r="N68" s="226">
        <v>7.5123682988380978</v>
      </c>
      <c r="O68" s="226">
        <v>8.7187039386166791</v>
      </c>
      <c r="P68" s="226">
        <v>10.350143342341971</v>
      </c>
      <c r="Q68" s="226">
        <v>8.0940950463222148</v>
      </c>
      <c r="R68" s="226">
        <v>4.4562574730535811</v>
      </c>
      <c r="S68" s="226">
        <v>5.049238885419669</v>
      </c>
      <c r="T68" s="226">
        <v>9.9757182572414855</v>
      </c>
      <c r="U68" s="226">
        <v>8.4381705937629885</v>
      </c>
      <c r="V68" s="226">
        <v>5.2049147759574996</v>
      </c>
      <c r="W68" s="226">
        <v>5.7846403413181671</v>
      </c>
      <c r="X68" s="226">
        <v>5.8995053230319208</v>
      </c>
      <c r="Y68" s="226">
        <v>8.3388146870384503</v>
      </c>
      <c r="DA68" s="69" t="s">
        <v>1184</v>
      </c>
    </row>
    <row r="69" spans="1:105" ht="12" customHeight="1" x14ac:dyDescent="0.25">
      <c r="A69" s="37" t="s">
        <v>96</v>
      </c>
      <c r="B69" s="226">
        <v>0</v>
      </c>
      <c r="C69" s="226">
        <v>0</v>
      </c>
      <c r="D69" s="226">
        <v>0</v>
      </c>
      <c r="E69" s="226">
        <v>0</v>
      </c>
      <c r="F69" s="226">
        <v>0</v>
      </c>
      <c r="G69" s="226">
        <v>0</v>
      </c>
      <c r="H69" s="226">
        <v>0</v>
      </c>
      <c r="I69" s="226">
        <v>0</v>
      </c>
      <c r="J69" s="226">
        <v>0</v>
      </c>
      <c r="K69" s="226">
        <v>0</v>
      </c>
      <c r="L69" s="226">
        <v>0</v>
      </c>
      <c r="M69" s="226">
        <v>0</v>
      </c>
      <c r="N69" s="226">
        <v>0</v>
      </c>
      <c r="O69" s="226">
        <v>0</v>
      </c>
      <c r="P69" s="226">
        <v>0</v>
      </c>
      <c r="Q69" s="226">
        <v>0</v>
      </c>
      <c r="R69" s="226">
        <v>0</v>
      </c>
      <c r="S69" s="226">
        <v>0</v>
      </c>
      <c r="T69" s="226">
        <v>0</v>
      </c>
      <c r="U69" s="226">
        <v>0</v>
      </c>
      <c r="V69" s="226">
        <v>0</v>
      </c>
      <c r="W69" s="226">
        <v>0</v>
      </c>
      <c r="X69" s="226">
        <v>0</v>
      </c>
      <c r="Y69" s="226">
        <v>0</v>
      </c>
      <c r="DA69" s="69" t="s">
        <v>1185</v>
      </c>
    </row>
    <row r="70" spans="1:105" ht="12" customHeight="1" x14ac:dyDescent="0.25">
      <c r="A70" s="37" t="s">
        <v>78</v>
      </c>
      <c r="B70" s="226">
        <v>0</v>
      </c>
      <c r="C70" s="226">
        <v>0</v>
      </c>
      <c r="D70" s="226">
        <v>0</v>
      </c>
      <c r="E70" s="226">
        <v>0</v>
      </c>
      <c r="F70" s="226">
        <v>0</v>
      </c>
      <c r="G70" s="226">
        <v>0</v>
      </c>
      <c r="H70" s="226">
        <v>0</v>
      </c>
      <c r="I70" s="226">
        <v>0</v>
      </c>
      <c r="J70" s="226">
        <v>0</v>
      </c>
      <c r="K70" s="226">
        <v>0</v>
      </c>
      <c r="L70" s="226">
        <v>0.1064083817756805</v>
      </c>
      <c r="M70" s="226">
        <v>0.10694870527092171</v>
      </c>
      <c r="N70" s="226">
        <v>0.13446108978693899</v>
      </c>
      <c r="O70" s="226">
        <v>0.19016248064202379</v>
      </c>
      <c r="P70" s="226">
        <v>0.38001926431921279</v>
      </c>
      <c r="Q70" s="226">
        <v>0.40104259878359272</v>
      </c>
      <c r="R70" s="226">
        <v>0.3066375787893732</v>
      </c>
      <c r="S70" s="226">
        <v>0.35144208250794529</v>
      </c>
      <c r="T70" s="226">
        <v>0.61191292527105989</v>
      </c>
      <c r="U70" s="226">
        <v>0.58366022032954434</v>
      </c>
      <c r="V70" s="226">
        <v>0.38061936124122092</v>
      </c>
      <c r="W70" s="226">
        <v>0.2237228981816678</v>
      </c>
      <c r="X70" s="226">
        <v>9.686647332529566E-2</v>
      </c>
      <c r="Y70" s="226">
        <v>0.13554105955304979</v>
      </c>
      <c r="DA70" s="69" t="s">
        <v>1186</v>
      </c>
    </row>
    <row r="71" spans="1:105" ht="12" customHeight="1" x14ac:dyDescent="0.25">
      <c r="A71" s="37" t="s">
        <v>40</v>
      </c>
      <c r="B71" s="226">
        <v>9.2635475117170234</v>
      </c>
      <c r="C71" s="226">
        <v>8.4257026883325867</v>
      </c>
      <c r="D71" s="226">
        <v>7.7132164572595601</v>
      </c>
      <c r="E71" s="226">
        <v>7.4764348767066791</v>
      </c>
      <c r="F71" s="226">
        <v>9.3488268094258888</v>
      </c>
      <c r="G71" s="226">
        <v>8.4994748334401251</v>
      </c>
      <c r="H71" s="226">
        <v>6.6788020086902753</v>
      </c>
      <c r="I71" s="226">
        <v>3.7563388868745751</v>
      </c>
      <c r="J71" s="226">
        <v>2.13937259586669</v>
      </c>
      <c r="K71" s="226">
        <v>4.1355984819933003</v>
      </c>
      <c r="L71" s="226">
        <v>5.41776606080587</v>
      </c>
      <c r="M71" s="226">
        <v>4.5546849972889083</v>
      </c>
      <c r="N71" s="226">
        <v>3.8668107770356701</v>
      </c>
      <c r="O71" s="226">
        <v>3.4281853052106399</v>
      </c>
      <c r="P71" s="226">
        <v>4.6009801960843424</v>
      </c>
      <c r="Q71" s="226">
        <v>3.8445938413196652</v>
      </c>
      <c r="R71" s="226">
        <v>2.5847348440572802</v>
      </c>
      <c r="S71" s="226">
        <v>2.9925600849598988</v>
      </c>
      <c r="T71" s="226">
        <v>5.1047248450195681</v>
      </c>
      <c r="U71" s="226">
        <v>5.0673185532390574</v>
      </c>
      <c r="V71" s="226">
        <v>3.0427609532644002</v>
      </c>
      <c r="W71" s="226">
        <v>3.2615564310659311</v>
      </c>
      <c r="X71" s="226">
        <v>4.3639313658388268</v>
      </c>
      <c r="Y71" s="226">
        <v>5.6114765216155256</v>
      </c>
      <c r="DA71" s="69" t="s">
        <v>1187</v>
      </c>
    </row>
    <row r="72" spans="1:105" ht="12" customHeight="1" x14ac:dyDescent="0.25">
      <c r="A72" s="57" t="s">
        <v>1051</v>
      </c>
      <c r="B72" s="261">
        <f t="shared" ref="B72:Y72" si="2">B73+B84</f>
        <v>333.98149732092872</v>
      </c>
      <c r="C72" s="261">
        <f t="shared" si="2"/>
        <v>329.9707420973827</v>
      </c>
      <c r="D72" s="261">
        <f t="shared" si="2"/>
        <v>311.81687156123979</v>
      </c>
      <c r="E72" s="261">
        <f t="shared" si="2"/>
        <v>288.31293063704021</v>
      </c>
      <c r="F72" s="261">
        <f t="shared" si="2"/>
        <v>251.56226908363234</v>
      </c>
      <c r="G72" s="261">
        <f t="shared" si="2"/>
        <v>273.60042973668817</v>
      </c>
      <c r="H72" s="261">
        <f t="shared" si="2"/>
        <v>193.18931861527133</v>
      </c>
      <c r="I72" s="261">
        <f t="shared" si="2"/>
        <v>119.65089931658584</v>
      </c>
      <c r="J72" s="261">
        <f t="shared" si="2"/>
        <v>71.355723866719799</v>
      </c>
      <c r="K72" s="261">
        <f t="shared" si="2"/>
        <v>240.04192591361647</v>
      </c>
      <c r="L72" s="261">
        <f t="shared" si="2"/>
        <v>252.40789834968763</v>
      </c>
      <c r="M72" s="261">
        <f t="shared" si="2"/>
        <v>225.81762677936601</v>
      </c>
      <c r="N72" s="261">
        <f t="shared" si="2"/>
        <v>207.3801177118394</v>
      </c>
      <c r="O72" s="261">
        <f t="shared" si="2"/>
        <v>229.21165628898663</v>
      </c>
      <c r="P72" s="261">
        <f t="shared" si="2"/>
        <v>279.53929650475749</v>
      </c>
      <c r="Q72" s="261">
        <f t="shared" si="2"/>
        <v>218.1216900434506</v>
      </c>
      <c r="R72" s="261">
        <f t="shared" si="2"/>
        <v>127.41713095815192</v>
      </c>
      <c r="S72" s="261">
        <f t="shared" si="2"/>
        <v>130.64639337629606</v>
      </c>
      <c r="T72" s="261">
        <f t="shared" si="2"/>
        <v>252.81589190918311</v>
      </c>
      <c r="U72" s="261">
        <f t="shared" si="2"/>
        <v>218.69927632934309</v>
      </c>
      <c r="V72" s="261">
        <f t="shared" si="2"/>
        <v>134.32152233787809</v>
      </c>
      <c r="W72" s="261">
        <f t="shared" si="2"/>
        <v>147.68873163186188</v>
      </c>
      <c r="X72" s="261">
        <f t="shared" si="2"/>
        <v>161.18039158538167</v>
      </c>
      <c r="Y72" s="261">
        <f t="shared" si="2"/>
        <v>202.28755580659009</v>
      </c>
      <c r="DA72" s="70"/>
    </row>
    <row r="73" spans="1:105" ht="12" customHeight="1" x14ac:dyDescent="0.25">
      <c r="A73" s="60" t="s">
        <v>1052</v>
      </c>
      <c r="B73" s="262">
        <v>333.69230993007528</v>
      </c>
      <c r="C73" s="262">
        <v>329.69157484156648</v>
      </c>
      <c r="D73" s="262">
        <v>311.55565642790077</v>
      </c>
      <c r="E73" s="262">
        <v>288.06398034191778</v>
      </c>
      <c r="F73" s="262">
        <v>251.32848574453479</v>
      </c>
      <c r="G73" s="262">
        <v>273.36674221157028</v>
      </c>
      <c r="H73" s="262">
        <v>193.0146706381118</v>
      </c>
      <c r="I73" s="262">
        <v>119.5468386507235</v>
      </c>
      <c r="J73" s="262">
        <v>71.296341629883727</v>
      </c>
      <c r="K73" s="262">
        <v>239.91268597150409</v>
      </c>
      <c r="L73" s="262">
        <v>252.25606215517021</v>
      </c>
      <c r="M73" s="262">
        <v>225.68502363482031</v>
      </c>
      <c r="N73" s="262">
        <v>207.26288513008819</v>
      </c>
      <c r="O73" s="262">
        <v>229.09404304963721</v>
      </c>
      <c r="P73" s="262">
        <v>279.38996241748379</v>
      </c>
      <c r="Q73" s="262">
        <v>217.99958874974661</v>
      </c>
      <c r="R73" s="262">
        <v>127.3416154770881</v>
      </c>
      <c r="S73" s="262">
        <v>130.55828298091791</v>
      </c>
      <c r="T73" s="262">
        <v>252.65822040827891</v>
      </c>
      <c r="U73" s="262">
        <v>218.5518129817082</v>
      </c>
      <c r="V73" s="262">
        <v>134.23161425476749</v>
      </c>
      <c r="W73" s="262">
        <v>147.59160712231011</v>
      </c>
      <c r="X73" s="262">
        <v>161.06557106307341</v>
      </c>
      <c r="Y73" s="262">
        <v>202.14093780885241</v>
      </c>
      <c r="DA73" s="72" t="s">
        <v>1188</v>
      </c>
    </row>
    <row r="74" spans="1:105" ht="12" customHeight="1" x14ac:dyDescent="0.25">
      <c r="A74" s="64" t="s">
        <v>28</v>
      </c>
      <c r="B74" s="229">
        <v>0.1995825462782426</v>
      </c>
      <c r="C74" s="229">
        <v>0.1996742675447998</v>
      </c>
      <c r="D74" s="229">
        <v>0</v>
      </c>
      <c r="E74" s="229">
        <v>0</v>
      </c>
      <c r="F74" s="229">
        <v>0.75569624770702415</v>
      </c>
      <c r="G74" s="229">
        <v>0.39831316328229088</v>
      </c>
      <c r="H74" s="229">
        <v>0.22628981928578221</v>
      </c>
      <c r="I74" s="229">
        <v>0</v>
      </c>
      <c r="J74" s="229">
        <v>0</v>
      </c>
      <c r="K74" s="229">
        <v>8.8192025372399341E-2</v>
      </c>
      <c r="L74" s="229">
        <v>0</v>
      </c>
      <c r="M74" s="229">
        <v>0</v>
      </c>
      <c r="N74" s="229">
        <v>2.5963734566126429E-2</v>
      </c>
      <c r="O74" s="229">
        <v>0.34193213493636188</v>
      </c>
      <c r="P74" s="229">
        <v>0.40446339564578893</v>
      </c>
      <c r="Q74" s="229">
        <v>0.3275151768767815</v>
      </c>
      <c r="R74" s="229">
        <v>0.1855936874817658</v>
      </c>
      <c r="S74" s="229">
        <v>0.24407637317517489</v>
      </c>
      <c r="T74" s="229">
        <v>0.43631155937260729</v>
      </c>
      <c r="U74" s="229">
        <v>0.65828668275972957</v>
      </c>
      <c r="V74" s="229">
        <v>0.28870187759242538</v>
      </c>
      <c r="W74" s="229">
        <v>0.28835887397734111</v>
      </c>
      <c r="X74" s="229">
        <v>0.36354275325963831</v>
      </c>
      <c r="Y74" s="229">
        <v>0.53435218740833168</v>
      </c>
      <c r="DA74" s="73" t="s">
        <v>1189</v>
      </c>
    </row>
    <row r="75" spans="1:105" ht="12" customHeight="1" x14ac:dyDescent="0.25">
      <c r="A75" s="64" t="s">
        <v>30</v>
      </c>
      <c r="B75" s="229">
        <v>0</v>
      </c>
      <c r="C75" s="229">
        <v>0</v>
      </c>
      <c r="D75" s="229">
        <v>0</v>
      </c>
      <c r="E75" s="229">
        <v>0</v>
      </c>
      <c r="F75" s="229">
        <v>0</v>
      </c>
      <c r="G75" s="229">
        <v>0</v>
      </c>
      <c r="H75" s="229">
        <v>0</v>
      </c>
      <c r="I75" s="229">
        <v>0</v>
      </c>
      <c r="J75" s="229">
        <v>0</v>
      </c>
      <c r="K75" s="229">
        <v>0</v>
      </c>
      <c r="L75" s="229">
        <v>0</v>
      </c>
      <c r="M75" s="229">
        <v>0</v>
      </c>
      <c r="N75" s="229">
        <v>0</v>
      </c>
      <c r="O75" s="229">
        <v>0</v>
      </c>
      <c r="P75" s="229">
        <v>0</v>
      </c>
      <c r="Q75" s="229">
        <v>0</v>
      </c>
      <c r="R75" s="229">
        <v>0</v>
      </c>
      <c r="S75" s="229">
        <v>0</v>
      </c>
      <c r="T75" s="229">
        <v>0</v>
      </c>
      <c r="U75" s="229">
        <v>0</v>
      </c>
      <c r="V75" s="229">
        <v>0</v>
      </c>
      <c r="W75" s="229">
        <v>0</v>
      </c>
      <c r="X75" s="229">
        <v>0</v>
      </c>
      <c r="Y75" s="229">
        <v>0</v>
      </c>
      <c r="DA75" s="73" t="s">
        <v>1190</v>
      </c>
    </row>
    <row r="76" spans="1:105" ht="12" customHeight="1" x14ac:dyDescent="0.25">
      <c r="A76" s="64" t="s">
        <v>31</v>
      </c>
      <c r="B76" s="229">
        <v>15.973451695058181</v>
      </c>
      <c r="C76" s="229">
        <v>0</v>
      </c>
      <c r="D76" s="229">
        <v>3.7462817000282711</v>
      </c>
      <c r="E76" s="229">
        <v>0</v>
      </c>
      <c r="F76" s="229">
        <v>0</v>
      </c>
      <c r="G76" s="229">
        <v>0</v>
      </c>
      <c r="H76" s="229">
        <v>0</v>
      </c>
      <c r="I76" s="229">
        <v>0</v>
      </c>
      <c r="J76" s="229">
        <v>0</v>
      </c>
      <c r="K76" s="229">
        <v>6.7438845267155756</v>
      </c>
      <c r="L76" s="229">
        <v>5.8502138059743896</v>
      </c>
      <c r="M76" s="229">
        <v>7.153985146907254</v>
      </c>
      <c r="N76" s="229">
        <v>6.3533899905516744</v>
      </c>
      <c r="O76" s="229">
        <v>7.0158036488175597</v>
      </c>
      <c r="P76" s="229">
        <v>9.9846275715529167</v>
      </c>
      <c r="Q76" s="229">
        <v>8.0375153373583075</v>
      </c>
      <c r="R76" s="229">
        <v>3.8000224584027689</v>
      </c>
      <c r="S76" s="229">
        <v>5.1030442524360513</v>
      </c>
      <c r="T76" s="229">
        <v>14.747435416669511</v>
      </c>
      <c r="U76" s="229">
        <v>15.1609972523148</v>
      </c>
      <c r="V76" s="229">
        <v>8.3568873848484664</v>
      </c>
      <c r="W76" s="229">
        <v>8.3919084955565566</v>
      </c>
      <c r="X76" s="229">
        <v>11.201514966276729</v>
      </c>
      <c r="Y76" s="229">
        <v>19.111425701777019</v>
      </c>
      <c r="DA76" s="73" t="s">
        <v>1191</v>
      </c>
    </row>
    <row r="77" spans="1:105" ht="12" customHeight="1" x14ac:dyDescent="0.25">
      <c r="A77" s="64" t="s">
        <v>159</v>
      </c>
      <c r="B77" s="229">
        <v>2.226047994096179</v>
      </c>
      <c r="C77" s="229">
        <v>2.512130670734678</v>
      </c>
      <c r="D77" s="229">
        <v>1.7706657762662119</v>
      </c>
      <c r="E77" s="229">
        <v>1.080546793929934</v>
      </c>
      <c r="F77" s="229">
        <v>1.8858510929633341</v>
      </c>
      <c r="G77" s="229">
        <v>3.1043465217221691</v>
      </c>
      <c r="H77" s="229">
        <v>1.668841671615324</v>
      </c>
      <c r="I77" s="229">
        <v>1.145665830884478</v>
      </c>
      <c r="J77" s="229">
        <v>0.56919733720076093</v>
      </c>
      <c r="K77" s="229">
        <v>0.92552437842374202</v>
      </c>
      <c r="L77" s="229">
        <v>0.87811782761057122</v>
      </c>
      <c r="M77" s="229">
        <v>0.40581296067275391</v>
      </c>
      <c r="N77" s="229">
        <v>0.7847051696221734</v>
      </c>
      <c r="O77" s="229">
        <v>0.88592650784733684</v>
      </c>
      <c r="P77" s="229">
        <v>1.056836772185771</v>
      </c>
      <c r="Q77" s="229">
        <v>0.93829636667423566</v>
      </c>
      <c r="R77" s="229">
        <v>0.41863533146554688</v>
      </c>
      <c r="S77" s="229">
        <v>0.54505967260388388</v>
      </c>
      <c r="T77" s="229">
        <v>1.029062395624635</v>
      </c>
      <c r="U77" s="229">
        <v>1.757602950915184</v>
      </c>
      <c r="V77" s="229">
        <v>0.96634646195456808</v>
      </c>
      <c r="W77" s="229">
        <v>1.016716643489721</v>
      </c>
      <c r="X77" s="229">
        <v>1.356675622785225</v>
      </c>
      <c r="Y77" s="229">
        <v>1.836677849854262</v>
      </c>
      <c r="DA77" s="73" t="s">
        <v>1192</v>
      </c>
    </row>
    <row r="78" spans="1:105" ht="12" customHeight="1" x14ac:dyDescent="0.25">
      <c r="A78" s="64" t="s">
        <v>32</v>
      </c>
      <c r="B78" s="229">
        <v>19.53619192272474</v>
      </c>
      <c r="C78" s="229">
        <v>25.395235727190069</v>
      </c>
      <c r="D78" s="229">
        <v>16.16387654698687</v>
      </c>
      <c r="E78" s="229">
        <v>14.06328619995544</v>
      </c>
      <c r="F78" s="229">
        <v>12.7496670460665</v>
      </c>
      <c r="G78" s="229">
        <v>15.489697197275021</v>
      </c>
      <c r="H78" s="229">
        <v>9.1406574349461494</v>
      </c>
      <c r="I78" s="229">
        <v>4.9643261844558673</v>
      </c>
      <c r="J78" s="229">
        <v>2.2641547873508232</v>
      </c>
      <c r="K78" s="229">
        <v>1.8566724918629169</v>
      </c>
      <c r="L78" s="229">
        <v>2.0869947868084311</v>
      </c>
      <c r="M78" s="229">
        <v>2.2075358758152972</v>
      </c>
      <c r="N78" s="229">
        <v>1.6455547966433091</v>
      </c>
      <c r="O78" s="229">
        <v>1.314484464410715</v>
      </c>
      <c r="P78" s="229">
        <v>1.0340878431182841</v>
      </c>
      <c r="Q78" s="229">
        <v>0.94657398047585461</v>
      </c>
      <c r="R78" s="229">
        <v>0.5157665521149617</v>
      </c>
      <c r="S78" s="229">
        <v>0.70142329907630763</v>
      </c>
      <c r="T78" s="229">
        <v>1.324484586576216</v>
      </c>
      <c r="U78" s="229">
        <v>1.061500919379055</v>
      </c>
      <c r="V78" s="229">
        <v>0.58918136574539015</v>
      </c>
      <c r="W78" s="229">
        <v>0.56272873262461309</v>
      </c>
      <c r="X78" s="229">
        <v>0.82988025919166941</v>
      </c>
      <c r="Y78" s="229">
        <v>0.85042750272238421</v>
      </c>
      <c r="DA78" s="73" t="s">
        <v>1193</v>
      </c>
    </row>
    <row r="79" spans="1:105" ht="12" customHeight="1" x14ac:dyDescent="0.25">
      <c r="A79" s="64" t="s">
        <v>33</v>
      </c>
      <c r="B79" s="229">
        <v>0.48417514666189232</v>
      </c>
      <c r="C79" s="229">
        <v>0.23902100688431371</v>
      </c>
      <c r="D79" s="229">
        <v>0.72625696907812343</v>
      </c>
      <c r="E79" s="229">
        <v>0.2051810283106964</v>
      </c>
      <c r="F79" s="229">
        <v>0.20397866485036989</v>
      </c>
      <c r="G79" s="229">
        <v>0.2034917074423683</v>
      </c>
      <c r="H79" s="229">
        <v>0.14358501869553589</v>
      </c>
      <c r="I79" s="229">
        <v>0</v>
      </c>
      <c r="J79" s="229">
        <v>0</v>
      </c>
      <c r="K79" s="229">
        <v>113.5262840331667</v>
      </c>
      <c r="L79" s="229">
        <v>121.977068372755</v>
      </c>
      <c r="M79" s="229">
        <v>102.0487453854211</v>
      </c>
      <c r="N79" s="229">
        <v>96.297008633897775</v>
      </c>
      <c r="O79" s="229">
        <v>115.9154890195709</v>
      </c>
      <c r="P79" s="229">
        <v>148.9423415900695</v>
      </c>
      <c r="Q79" s="229">
        <v>115.5611588920259</v>
      </c>
      <c r="R79" s="229">
        <v>70.908629512020923</v>
      </c>
      <c r="S79" s="229">
        <v>61.407764203797399</v>
      </c>
      <c r="T79" s="229">
        <v>115.50547080776769</v>
      </c>
      <c r="U79" s="229">
        <v>83.91107801643625</v>
      </c>
      <c r="V79" s="229">
        <v>55.8607305359169</v>
      </c>
      <c r="W79" s="229">
        <v>65.015761465112178</v>
      </c>
      <c r="X79" s="229">
        <v>70.660750660217673</v>
      </c>
      <c r="Y79" s="229">
        <v>80.132302532468358</v>
      </c>
      <c r="DA79" s="73" t="s">
        <v>1194</v>
      </c>
    </row>
    <row r="80" spans="1:105" ht="12" customHeight="1" x14ac:dyDescent="0.25">
      <c r="A80" s="64" t="s">
        <v>35</v>
      </c>
      <c r="B80" s="229">
        <v>254.9962967633854</v>
      </c>
      <c r="C80" s="229">
        <v>262.13836839379888</v>
      </c>
      <c r="D80" s="229">
        <v>253.22754418626701</v>
      </c>
      <c r="E80" s="229">
        <v>240.5387913079729</v>
      </c>
      <c r="F80" s="229">
        <v>155.76601352830741</v>
      </c>
      <c r="G80" s="229">
        <v>165.25148930075571</v>
      </c>
      <c r="H80" s="229">
        <v>119.8157605216083</v>
      </c>
      <c r="I80" s="229">
        <v>77.296710445389792</v>
      </c>
      <c r="J80" s="229">
        <v>42.731878259925672</v>
      </c>
      <c r="K80" s="229">
        <v>53.987574397190031</v>
      </c>
      <c r="L80" s="229">
        <v>59.096894737126</v>
      </c>
      <c r="M80" s="229">
        <v>55.064796827435529</v>
      </c>
      <c r="N80" s="229">
        <v>47.943476780918701</v>
      </c>
      <c r="O80" s="229">
        <v>51.451071836060819</v>
      </c>
      <c r="P80" s="229">
        <v>61.713479397904138</v>
      </c>
      <c r="Q80" s="229">
        <v>51.100924319439841</v>
      </c>
      <c r="R80" s="229">
        <v>28.439356944937131</v>
      </c>
      <c r="S80" s="229">
        <v>41.951262684944211</v>
      </c>
      <c r="T80" s="229">
        <v>77.76516186146678</v>
      </c>
      <c r="U80" s="229">
        <v>73.550557973237019</v>
      </c>
      <c r="V80" s="229">
        <v>44.219884028523069</v>
      </c>
      <c r="W80" s="229">
        <v>47.366560824057572</v>
      </c>
      <c r="X80" s="229">
        <v>50.112925403870193</v>
      </c>
      <c r="Y80" s="229">
        <v>72.199598134130909</v>
      </c>
      <c r="DA80" s="73" t="s">
        <v>1195</v>
      </c>
    </row>
    <row r="81" spans="1:105" ht="12" customHeight="1" x14ac:dyDescent="0.25">
      <c r="A81" s="64" t="s">
        <v>36</v>
      </c>
      <c r="B81" s="229">
        <v>0</v>
      </c>
      <c r="C81" s="229">
        <v>0</v>
      </c>
      <c r="D81" s="229">
        <v>0</v>
      </c>
      <c r="E81" s="229">
        <v>0</v>
      </c>
      <c r="F81" s="229">
        <v>0</v>
      </c>
      <c r="G81" s="229">
        <v>0</v>
      </c>
      <c r="H81" s="229">
        <v>0</v>
      </c>
      <c r="I81" s="229">
        <v>0</v>
      </c>
      <c r="J81" s="229">
        <v>0</v>
      </c>
      <c r="K81" s="229">
        <v>0</v>
      </c>
      <c r="L81" s="229">
        <v>0</v>
      </c>
      <c r="M81" s="229">
        <v>0</v>
      </c>
      <c r="N81" s="229">
        <v>0</v>
      </c>
      <c r="O81" s="229">
        <v>0</v>
      </c>
      <c r="P81" s="229">
        <v>0</v>
      </c>
      <c r="Q81" s="229">
        <v>0</v>
      </c>
      <c r="R81" s="229">
        <v>0</v>
      </c>
      <c r="S81" s="229">
        <v>0</v>
      </c>
      <c r="T81" s="229">
        <v>0</v>
      </c>
      <c r="U81" s="229">
        <v>0</v>
      </c>
      <c r="V81" s="229">
        <v>0</v>
      </c>
      <c r="W81" s="229">
        <v>0</v>
      </c>
      <c r="X81" s="229">
        <v>0</v>
      </c>
      <c r="Y81" s="229">
        <v>0</v>
      </c>
      <c r="DA81" s="73" t="s">
        <v>1196</v>
      </c>
    </row>
    <row r="82" spans="1:105" ht="12" customHeight="1" x14ac:dyDescent="0.25">
      <c r="A82" s="64" t="s">
        <v>38</v>
      </c>
      <c r="B82" s="229">
        <v>0</v>
      </c>
      <c r="C82" s="229">
        <v>0</v>
      </c>
      <c r="D82" s="229">
        <v>0</v>
      </c>
      <c r="E82" s="229">
        <v>0</v>
      </c>
      <c r="F82" s="229">
        <v>0</v>
      </c>
      <c r="G82" s="229">
        <v>0</v>
      </c>
      <c r="H82" s="229">
        <v>0</v>
      </c>
      <c r="I82" s="229">
        <v>0</v>
      </c>
      <c r="J82" s="229">
        <v>0</v>
      </c>
      <c r="K82" s="229">
        <v>0.46944171034341209</v>
      </c>
      <c r="L82" s="229">
        <v>2.26318930653943</v>
      </c>
      <c r="M82" s="229">
        <v>2.913573254080434</v>
      </c>
      <c r="N82" s="229">
        <v>2.5401547955952131</v>
      </c>
      <c r="O82" s="229">
        <v>2.656410171947162</v>
      </c>
      <c r="P82" s="229">
        <v>2.4135462324630108</v>
      </c>
      <c r="Q82" s="229">
        <v>1.0260600758234211</v>
      </c>
      <c r="R82" s="229">
        <v>0.29420470383327563</v>
      </c>
      <c r="S82" s="229">
        <v>0.32242979045438552</v>
      </c>
      <c r="T82" s="229">
        <v>0.66253591749628116</v>
      </c>
      <c r="U82" s="229">
        <v>0.42586398158825012</v>
      </c>
      <c r="V82" s="229">
        <v>0.23906560844228841</v>
      </c>
      <c r="W82" s="229">
        <v>0.22712499102408731</v>
      </c>
      <c r="X82" s="229">
        <v>0.1897014397591241</v>
      </c>
      <c r="Y82" s="229">
        <v>0.76148530755491439</v>
      </c>
      <c r="DA82" s="73" t="s">
        <v>1197</v>
      </c>
    </row>
    <row r="83" spans="1:105" ht="12" customHeight="1" x14ac:dyDescent="0.25">
      <c r="A83" s="64" t="s">
        <v>39</v>
      </c>
      <c r="B83" s="229">
        <v>40.276563861870713</v>
      </c>
      <c r="C83" s="229">
        <v>39.207144775413752</v>
      </c>
      <c r="D83" s="229">
        <v>35.921031249274293</v>
      </c>
      <c r="E83" s="229">
        <v>32.176175011748853</v>
      </c>
      <c r="F83" s="229">
        <v>79.967279164640146</v>
      </c>
      <c r="G83" s="229">
        <v>88.919404321092784</v>
      </c>
      <c r="H83" s="229">
        <v>62.019536171960681</v>
      </c>
      <c r="I83" s="229">
        <v>36.140136189993328</v>
      </c>
      <c r="J83" s="229">
        <v>25.731111245406471</v>
      </c>
      <c r="K83" s="229">
        <v>62.315112408429371</v>
      </c>
      <c r="L83" s="229">
        <v>60.103583318356357</v>
      </c>
      <c r="M83" s="229">
        <v>55.890574184487903</v>
      </c>
      <c r="N83" s="229">
        <v>51.672631228293227</v>
      </c>
      <c r="O83" s="229">
        <v>49.512925266046352</v>
      </c>
      <c r="P83" s="229">
        <v>53.840579614544453</v>
      </c>
      <c r="Q83" s="229">
        <v>40.061544601072313</v>
      </c>
      <c r="R83" s="229">
        <v>22.77940628683174</v>
      </c>
      <c r="S83" s="229">
        <v>20.28322270443045</v>
      </c>
      <c r="T83" s="229">
        <v>41.187757863305123</v>
      </c>
      <c r="U83" s="229">
        <v>42.025925205077911</v>
      </c>
      <c r="V83" s="229">
        <v>23.710816991744391</v>
      </c>
      <c r="W83" s="229">
        <v>24.722447096468009</v>
      </c>
      <c r="X83" s="229">
        <v>26.350579957713169</v>
      </c>
      <c r="Y83" s="229">
        <v>26.714668592936249</v>
      </c>
      <c r="DA83" s="73" t="s">
        <v>1198</v>
      </c>
    </row>
    <row r="84" spans="1:105" ht="12" customHeight="1" x14ac:dyDescent="0.25">
      <c r="A84" s="60" t="s">
        <v>1064</v>
      </c>
      <c r="B84" s="262">
        <v>0.28918739085345863</v>
      </c>
      <c r="C84" s="262">
        <v>0.27916725581624269</v>
      </c>
      <c r="D84" s="262">
        <v>0.26121513333899732</v>
      </c>
      <c r="E84" s="262">
        <v>0.24895029512244471</v>
      </c>
      <c r="F84" s="262">
        <v>0.23378333909756049</v>
      </c>
      <c r="G84" s="262">
        <v>0.2336875251179043</v>
      </c>
      <c r="H84" s="262">
        <v>0.1746479771595317</v>
      </c>
      <c r="I84" s="262">
        <v>0.1040606658623323</v>
      </c>
      <c r="J84" s="262">
        <v>5.9382236836066089E-2</v>
      </c>
      <c r="K84" s="262">
        <v>0.12923994211238929</v>
      </c>
      <c r="L84" s="262">
        <v>0.15183619451740621</v>
      </c>
      <c r="M84" s="262">
        <v>0.13260314454569461</v>
      </c>
      <c r="N84" s="262">
        <v>0.1172325817511999</v>
      </c>
      <c r="O84" s="262">
        <v>0.1176132393494202</v>
      </c>
      <c r="P84" s="262">
        <v>0.14933408727369649</v>
      </c>
      <c r="Q84" s="262">
        <v>0.1221012937039876</v>
      </c>
      <c r="R84" s="262">
        <v>7.5515481063813034E-2</v>
      </c>
      <c r="S84" s="262">
        <v>8.8110395378140041E-2</v>
      </c>
      <c r="T84" s="262">
        <v>0.15767150090419521</v>
      </c>
      <c r="U84" s="262">
        <v>0.1474633476349016</v>
      </c>
      <c r="V84" s="262">
        <v>8.9908083110589468E-2</v>
      </c>
      <c r="W84" s="262">
        <v>9.7124509551778773E-2</v>
      </c>
      <c r="X84" s="262">
        <v>0.11482052230826641</v>
      </c>
      <c r="Y84" s="262">
        <v>0.14661799773768019</v>
      </c>
      <c r="DA84" s="72" t="s">
        <v>1199</v>
      </c>
    </row>
    <row r="85" spans="1:105" ht="12" customHeight="1" x14ac:dyDescent="0.25">
      <c r="A85" s="57" t="s">
        <v>1010</v>
      </c>
      <c r="B85" s="261">
        <v>112.9298078759321</v>
      </c>
      <c r="C85" s="261">
        <v>111.50837198035811</v>
      </c>
      <c r="D85" s="261">
        <v>105.42377060386811</v>
      </c>
      <c r="E85" s="261">
        <v>97.758235973649761</v>
      </c>
      <c r="F85" s="261">
        <v>80.515746482278004</v>
      </c>
      <c r="G85" s="261">
        <v>86.596305879152126</v>
      </c>
      <c r="H85" s="261">
        <v>61.57401995880911</v>
      </c>
      <c r="I85" s="261">
        <v>38.258298853506012</v>
      </c>
      <c r="J85" s="261">
        <v>22.267108193659318</v>
      </c>
      <c r="K85" s="261">
        <v>62.508960729299027</v>
      </c>
      <c r="L85" s="261">
        <v>66.675318224954239</v>
      </c>
      <c r="M85" s="261">
        <v>60.34824853196541</v>
      </c>
      <c r="N85" s="261">
        <v>54.653749927849923</v>
      </c>
      <c r="O85" s="261">
        <v>60.006678480096632</v>
      </c>
      <c r="P85" s="261">
        <v>73.575556916271324</v>
      </c>
      <c r="Q85" s="261">
        <v>58.385360340800347</v>
      </c>
      <c r="R85" s="261">
        <v>33.671303708637957</v>
      </c>
      <c r="S85" s="261">
        <v>37.763120152415112</v>
      </c>
      <c r="T85" s="261">
        <v>72.875618737489106</v>
      </c>
      <c r="U85" s="261">
        <v>64.442788536446372</v>
      </c>
      <c r="V85" s="261">
        <v>39.348439607802341</v>
      </c>
      <c r="W85" s="261">
        <v>42.959541709007773</v>
      </c>
      <c r="X85" s="261">
        <v>47.293774402089397</v>
      </c>
      <c r="Y85" s="261">
        <v>63.28525031638619</v>
      </c>
      <c r="DA85" s="70" t="s">
        <v>1200</v>
      </c>
    </row>
    <row r="86" spans="1:105" ht="12" customHeight="1" x14ac:dyDescent="0.25">
      <c r="A86" s="60" t="s">
        <v>1012</v>
      </c>
      <c r="B86" s="262">
        <v>107.63098809718539</v>
      </c>
      <c r="C86" s="262">
        <v>106.6569709572604</v>
      </c>
      <c r="D86" s="262">
        <v>100.93492284449449</v>
      </c>
      <c r="E86" s="262">
        <v>93.303799894991926</v>
      </c>
      <c r="F86" s="262">
        <v>74.203010606008775</v>
      </c>
      <c r="G86" s="262">
        <v>81.218675586618943</v>
      </c>
      <c r="H86" s="262">
        <v>57.155837527816203</v>
      </c>
      <c r="I86" s="262">
        <v>35.821740173680617</v>
      </c>
      <c r="J86" s="262">
        <v>20.864159979793641</v>
      </c>
      <c r="K86" s="262">
        <v>60.111751083264508</v>
      </c>
      <c r="L86" s="262">
        <v>63.298366033537391</v>
      </c>
      <c r="M86" s="262">
        <v>57.638948827768061</v>
      </c>
      <c r="N86" s="262">
        <v>52.383814361997388</v>
      </c>
      <c r="O86" s="262">
        <v>58.087057719014638</v>
      </c>
      <c r="P86" s="262">
        <v>70.960329995456377</v>
      </c>
      <c r="Q86" s="262">
        <v>56.170363164926982</v>
      </c>
      <c r="R86" s="262">
        <v>32.089883179356178</v>
      </c>
      <c r="S86" s="262">
        <v>35.929190824748048</v>
      </c>
      <c r="T86" s="262">
        <v>69.963887788988288</v>
      </c>
      <c r="U86" s="262">
        <v>61.505113109881627</v>
      </c>
      <c r="V86" s="262">
        <v>37.569419135069801</v>
      </c>
      <c r="W86" s="262">
        <v>41.062476087038959</v>
      </c>
      <c r="X86" s="262">
        <v>44.706692682350287</v>
      </c>
      <c r="Y86" s="262">
        <v>60.223793462128548</v>
      </c>
      <c r="DA86" s="72" t="s">
        <v>1201</v>
      </c>
    </row>
    <row r="87" spans="1:105" ht="12" customHeight="1" x14ac:dyDescent="0.25">
      <c r="A87" s="59" t="s">
        <v>28</v>
      </c>
      <c r="B87" s="230">
        <v>7.3857854509591273E-2</v>
      </c>
      <c r="C87" s="230">
        <v>7.3877670943858317E-2</v>
      </c>
      <c r="D87" s="230">
        <v>0</v>
      </c>
      <c r="E87" s="230">
        <v>0</v>
      </c>
      <c r="F87" s="230">
        <v>0.32991757237983682</v>
      </c>
      <c r="G87" s="230">
        <v>0.17682321400131659</v>
      </c>
      <c r="H87" s="230">
        <v>9.9545811914078228E-2</v>
      </c>
      <c r="I87" s="230">
        <v>0</v>
      </c>
      <c r="J87" s="230">
        <v>0</v>
      </c>
      <c r="K87" s="230">
        <v>8.4003324730225704E-2</v>
      </c>
      <c r="L87" s="230">
        <v>0</v>
      </c>
      <c r="M87" s="230">
        <v>0</v>
      </c>
      <c r="N87" s="230">
        <v>2.415214518288275E-2</v>
      </c>
      <c r="O87" s="230">
        <v>0.32811732774987368</v>
      </c>
      <c r="P87" s="230">
        <v>0.38992866644399299</v>
      </c>
      <c r="Q87" s="230">
        <v>0.30225554675728999</v>
      </c>
      <c r="R87" s="230">
        <v>0.17993915369157709</v>
      </c>
      <c r="S87" s="230">
        <v>0.18206519630307921</v>
      </c>
      <c r="T87" s="230">
        <v>0.32286079604718931</v>
      </c>
      <c r="U87" s="230">
        <v>0.44277551530541748</v>
      </c>
      <c r="V87" s="230">
        <v>0.20092748030045529</v>
      </c>
      <c r="W87" s="230">
        <v>0.20714568056663729</v>
      </c>
      <c r="X87" s="230">
        <v>0.25658671326200538</v>
      </c>
      <c r="Y87" s="230">
        <v>0.34609216341528498</v>
      </c>
      <c r="DA87" s="71" t="s">
        <v>1202</v>
      </c>
    </row>
    <row r="88" spans="1:105" ht="12" customHeight="1" x14ac:dyDescent="0.25">
      <c r="A88" s="59" t="s">
        <v>31</v>
      </c>
      <c r="B88" s="295">
        <v>5.8528238648997339</v>
      </c>
      <c r="C88" s="295">
        <v>0</v>
      </c>
      <c r="D88" s="295">
        <v>1.3716144823179739</v>
      </c>
      <c r="E88" s="295">
        <v>0</v>
      </c>
      <c r="F88" s="295">
        <v>0</v>
      </c>
      <c r="G88" s="295">
        <v>0</v>
      </c>
      <c r="H88" s="295">
        <v>0</v>
      </c>
      <c r="I88" s="295">
        <v>0</v>
      </c>
      <c r="J88" s="295">
        <v>0</v>
      </c>
      <c r="K88" s="295">
        <v>6.3601863039425934</v>
      </c>
      <c r="L88" s="295">
        <v>5.44062504902982</v>
      </c>
      <c r="M88" s="295">
        <v>6.3453634595792563</v>
      </c>
      <c r="N88" s="295">
        <v>5.8517615065381774</v>
      </c>
      <c r="O88" s="295">
        <v>6.6659066455660163</v>
      </c>
      <c r="P88" s="295">
        <v>9.5308221244319409</v>
      </c>
      <c r="Q88" s="295">
        <v>7.3444151461662024</v>
      </c>
      <c r="R88" s="295">
        <v>3.6478854262357698</v>
      </c>
      <c r="S88" s="295">
        <v>3.7689734668204879</v>
      </c>
      <c r="T88" s="295">
        <v>10.80507163090406</v>
      </c>
      <c r="U88" s="295">
        <v>10.09691848471334</v>
      </c>
      <c r="V88" s="295">
        <v>5.7587315349812966</v>
      </c>
      <c r="W88" s="295">
        <v>5.9689213132015482</v>
      </c>
      <c r="X88" s="295">
        <v>7.8279490163925329</v>
      </c>
      <c r="Y88" s="295">
        <v>12.16911836743909</v>
      </c>
      <c r="DA88" s="122" t="s">
        <v>1203</v>
      </c>
    </row>
    <row r="89" spans="1:105" ht="12" customHeight="1" x14ac:dyDescent="0.25">
      <c r="A89" s="59" t="s">
        <v>159</v>
      </c>
      <c r="B89" s="295">
        <v>0.80042352136001205</v>
      </c>
      <c r="C89" s="295">
        <v>0.9031180275193792</v>
      </c>
      <c r="D89" s="295">
        <v>0.63619003367820914</v>
      </c>
      <c r="E89" s="295">
        <v>0.38585150076788011</v>
      </c>
      <c r="F89" s="295">
        <v>0.79997565399775583</v>
      </c>
      <c r="G89" s="295">
        <v>1.339047566600706</v>
      </c>
      <c r="H89" s="295">
        <v>0.71331983984936886</v>
      </c>
      <c r="I89" s="295">
        <v>0.48155926686844802</v>
      </c>
      <c r="J89" s="295">
        <v>0.2550978109630615</v>
      </c>
      <c r="K89" s="295">
        <v>0.85657661038664157</v>
      </c>
      <c r="L89" s="295">
        <v>0.80139843419222323</v>
      </c>
      <c r="M89" s="295">
        <v>0.35322628957638991</v>
      </c>
      <c r="N89" s="295">
        <v>0.70926128404178812</v>
      </c>
      <c r="O89" s="295">
        <v>0.82603440152679619</v>
      </c>
      <c r="P89" s="295">
        <v>0.98997686808187613</v>
      </c>
      <c r="Q89" s="295">
        <v>0.84138366166488854</v>
      </c>
      <c r="R89" s="295">
        <v>0.39437514985859928</v>
      </c>
      <c r="S89" s="295">
        <v>0.39505397279128762</v>
      </c>
      <c r="T89" s="295">
        <v>0.73989738541553574</v>
      </c>
      <c r="U89" s="295">
        <v>1.148683786334473</v>
      </c>
      <c r="V89" s="295">
        <v>0.65348222759282903</v>
      </c>
      <c r="W89" s="295">
        <v>0.709665485516904</v>
      </c>
      <c r="X89" s="295">
        <v>0.93039181993381992</v>
      </c>
      <c r="Y89" s="295">
        <v>1.1531210264780569</v>
      </c>
      <c r="DA89" s="122" t="s">
        <v>1204</v>
      </c>
    </row>
    <row r="90" spans="1:105" ht="12" customHeight="1" x14ac:dyDescent="0.25">
      <c r="A90" s="59" t="s">
        <v>32</v>
      </c>
      <c r="B90" s="295">
        <v>7.245825022069651</v>
      </c>
      <c r="C90" s="295">
        <v>9.4170991780183186</v>
      </c>
      <c r="D90" s="295">
        <v>5.9904355925344452</v>
      </c>
      <c r="E90" s="295">
        <v>5.179955633611824</v>
      </c>
      <c r="F90" s="295">
        <v>5.5786719783212488</v>
      </c>
      <c r="G90" s="295">
        <v>6.8917791129769386</v>
      </c>
      <c r="H90" s="295">
        <v>4.0300386482091799</v>
      </c>
      <c r="I90" s="295">
        <v>2.152358965207978</v>
      </c>
      <c r="J90" s="295">
        <v>1.0466767956072189</v>
      </c>
      <c r="K90" s="295">
        <v>1.7724592614136281</v>
      </c>
      <c r="L90" s="295">
        <v>1.9646250158431131</v>
      </c>
      <c r="M90" s="295">
        <v>1.981971871460539</v>
      </c>
      <c r="N90" s="295">
        <v>1.534174285591632</v>
      </c>
      <c r="O90" s="295">
        <v>1.2642079178580661</v>
      </c>
      <c r="P90" s="295">
        <v>0.99916491051866985</v>
      </c>
      <c r="Q90" s="295">
        <v>0.87553036419081154</v>
      </c>
      <c r="R90" s="295">
        <v>0.50117505602882018</v>
      </c>
      <c r="S90" s="295">
        <v>0.52439094090472338</v>
      </c>
      <c r="T90" s="295">
        <v>0.98228905084195806</v>
      </c>
      <c r="U90" s="295">
        <v>0.71558742950057597</v>
      </c>
      <c r="V90" s="295">
        <v>0.41097228293924742</v>
      </c>
      <c r="W90" s="295">
        <v>0.40514963475583898</v>
      </c>
      <c r="X90" s="295">
        <v>0.58704028601580593</v>
      </c>
      <c r="Y90" s="295">
        <v>0.55071160616350079</v>
      </c>
      <c r="DA90" s="122" t="s">
        <v>1205</v>
      </c>
    </row>
    <row r="91" spans="1:105" ht="12" customHeight="1" x14ac:dyDescent="0.25">
      <c r="A91" s="59" t="s">
        <v>35</v>
      </c>
      <c r="B91" s="295">
        <v>93.658057834346451</v>
      </c>
      <c r="C91" s="295">
        <v>96.262876080778867</v>
      </c>
      <c r="D91" s="295">
        <v>92.936682735963913</v>
      </c>
      <c r="E91" s="295">
        <v>87.737992760612215</v>
      </c>
      <c r="F91" s="295">
        <v>67.494445401309932</v>
      </c>
      <c r="G91" s="295">
        <v>72.81102569303998</v>
      </c>
      <c r="H91" s="295">
        <v>52.312933227843573</v>
      </c>
      <c r="I91" s="295">
        <v>33.187821941604192</v>
      </c>
      <c r="J91" s="295">
        <v>19.562385373223361</v>
      </c>
      <c r="K91" s="295">
        <v>51.038525582791422</v>
      </c>
      <c r="L91" s="295">
        <v>55.091717534472238</v>
      </c>
      <c r="M91" s="295">
        <v>48.958387207151873</v>
      </c>
      <c r="N91" s="295">
        <v>44.264465140642912</v>
      </c>
      <c r="O91" s="295">
        <v>49.002791426313891</v>
      </c>
      <c r="P91" s="295">
        <v>59.050437425979887</v>
      </c>
      <c r="Q91" s="295">
        <v>46.806778446147788</v>
      </c>
      <c r="R91" s="295">
        <v>27.366508393541409</v>
      </c>
      <c r="S91" s="295">
        <v>31.058707247928481</v>
      </c>
      <c r="T91" s="295">
        <v>57.113768925779539</v>
      </c>
      <c r="U91" s="295">
        <v>49.101147894027818</v>
      </c>
      <c r="V91" s="295">
        <v>30.545305609255969</v>
      </c>
      <c r="W91" s="295">
        <v>33.771593972998033</v>
      </c>
      <c r="X91" s="295">
        <v>35.104724846746123</v>
      </c>
      <c r="Y91" s="295">
        <v>46.004750298632622</v>
      </c>
      <c r="DA91" s="122" t="s">
        <v>1206</v>
      </c>
    </row>
    <row r="92" spans="1:105" ht="12" customHeight="1" x14ac:dyDescent="0.25">
      <c r="A92" s="60" t="s">
        <v>1019</v>
      </c>
      <c r="B92" s="262">
        <v>5.298819778746644</v>
      </c>
      <c r="C92" s="262">
        <v>4.8514010230977096</v>
      </c>
      <c r="D92" s="262">
        <v>4.4888477593735416</v>
      </c>
      <c r="E92" s="262">
        <v>4.4544360786578334</v>
      </c>
      <c r="F92" s="262">
        <v>6.3127358762692234</v>
      </c>
      <c r="G92" s="262">
        <v>5.3776302925331798</v>
      </c>
      <c r="H92" s="262">
        <v>4.4181824309929096</v>
      </c>
      <c r="I92" s="262">
        <v>2.436558679825398</v>
      </c>
      <c r="J92" s="262">
        <v>1.4029482138656779</v>
      </c>
      <c r="K92" s="262">
        <v>2.3972096460345229</v>
      </c>
      <c r="L92" s="262">
        <v>3.3769521914168461</v>
      </c>
      <c r="M92" s="262">
        <v>2.7092997041973512</v>
      </c>
      <c r="N92" s="262">
        <v>2.2699355658525211</v>
      </c>
      <c r="O92" s="262">
        <v>1.919620761081988</v>
      </c>
      <c r="P92" s="262">
        <v>2.615226920814953</v>
      </c>
      <c r="Q92" s="262">
        <v>2.21499717587337</v>
      </c>
      <c r="R92" s="262">
        <v>1.581420529281788</v>
      </c>
      <c r="S92" s="262">
        <v>1.8339293276670601</v>
      </c>
      <c r="T92" s="262">
        <v>2.911730948500816</v>
      </c>
      <c r="U92" s="262">
        <v>2.9376754265647489</v>
      </c>
      <c r="V92" s="262">
        <v>1.779020472732542</v>
      </c>
      <c r="W92" s="262">
        <v>1.8970656219688089</v>
      </c>
      <c r="X92" s="262">
        <v>2.5870817197391092</v>
      </c>
      <c r="Y92" s="262">
        <v>3.061456854257639</v>
      </c>
      <c r="DA92" s="72" t="s">
        <v>1207</v>
      </c>
    </row>
    <row r="93" spans="1:105" ht="12" customHeight="1" x14ac:dyDescent="0.25">
      <c r="A93" s="57" t="s">
        <v>1021</v>
      </c>
      <c r="B93" s="261">
        <f t="shared" ref="B93:Y93" si="3">B94+B95+B106</f>
        <v>32.971001558312068</v>
      </c>
      <c r="C93" s="261">
        <f t="shared" si="3"/>
        <v>32.226947297573027</v>
      </c>
      <c r="D93" s="261">
        <f t="shared" si="3"/>
        <v>30.271013178265846</v>
      </c>
      <c r="E93" s="261">
        <f t="shared" si="3"/>
        <v>28.333553540964246</v>
      </c>
      <c r="F93" s="261">
        <f t="shared" si="3"/>
        <v>25.507600868165369</v>
      </c>
      <c r="G93" s="261">
        <f t="shared" si="3"/>
        <v>26.40438159527352</v>
      </c>
      <c r="H93" s="261">
        <f t="shared" si="3"/>
        <v>19.218319157923318</v>
      </c>
      <c r="I93" s="261">
        <f t="shared" si="3"/>
        <v>11.655267944289843</v>
      </c>
      <c r="J93" s="261">
        <f t="shared" si="3"/>
        <v>6.7553325734642247</v>
      </c>
      <c r="K93" s="261">
        <f t="shared" si="3"/>
        <v>17.798644640211371</v>
      </c>
      <c r="L93" s="261">
        <f t="shared" si="3"/>
        <v>19.641284989708154</v>
      </c>
      <c r="M93" s="261">
        <f t="shared" si="3"/>
        <v>17.470641812340908</v>
      </c>
      <c r="N93" s="261">
        <f t="shared" si="3"/>
        <v>15.722582342371879</v>
      </c>
      <c r="O93" s="261">
        <f t="shared" si="3"/>
        <v>16.769764269951921</v>
      </c>
      <c r="P93" s="261">
        <f t="shared" si="3"/>
        <v>20.749561594695241</v>
      </c>
      <c r="Q93" s="261">
        <f t="shared" si="3"/>
        <v>16.574263523282603</v>
      </c>
      <c r="R93" s="261">
        <f t="shared" si="3"/>
        <v>9.8461208574568087</v>
      </c>
      <c r="S93" s="261">
        <f t="shared" si="3"/>
        <v>10.993055301049724</v>
      </c>
      <c r="T93" s="261">
        <f t="shared" si="3"/>
        <v>20.600901708262413</v>
      </c>
      <c r="U93" s="261">
        <f t="shared" si="3"/>
        <v>18.55216587332886</v>
      </c>
      <c r="V93" s="261">
        <f t="shared" si="3"/>
        <v>11.329143837757226</v>
      </c>
      <c r="W93" s="261">
        <f t="shared" si="3"/>
        <v>12.331217605012537</v>
      </c>
      <c r="X93" s="261">
        <f t="shared" si="3"/>
        <v>14.013265604314224</v>
      </c>
      <c r="Y93" s="261">
        <f t="shared" si="3"/>
        <v>18.671952071202746</v>
      </c>
      <c r="DA93" s="70"/>
    </row>
    <row r="94" spans="1:105" ht="12" customHeight="1" x14ac:dyDescent="0.25">
      <c r="A94" s="60" t="s">
        <v>1022</v>
      </c>
      <c r="B94" s="262">
        <v>15.864579270691459</v>
      </c>
      <c r="C94" s="262">
        <v>16.21102342472242</v>
      </c>
      <c r="D94" s="262">
        <v>15.45841066900701</v>
      </c>
      <c r="E94" s="262">
        <v>14.2303395311146</v>
      </c>
      <c r="F94" s="262">
        <v>9.6957060888477198</v>
      </c>
      <c r="G94" s="262">
        <v>11.21276306497108</v>
      </c>
      <c r="H94" s="262">
        <v>7.6807112340113264</v>
      </c>
      <c r="I94" s="262">
        <v>4.9737329495226348</v>
      </c>
      <c r="J94" s="262">
        <v>2.897287163709342</v>
      </c>
      <c r="K94" s="262">
        <v>8.5758755722496165</v>
      </c>
      <c r="L94" s="262">
        <v>8.6165973005623115</v>
      </c>
      <c r="M94" s="262">
        <v>7.9915079036139067</v>
      </c>
      <c r="N94" s="262">
        <v>7.3729647002223393</v>
      </c>
      <c r="O94" s="262">
        <v>8.5789097039838094</v>
      </c>
      <c r="P94" s="262">
        <v>10.218653747317139</v>
      </c>
      <c r="Q94" s="262">
        <v>8.021516739317109</v>
      </c>
      <c r="R94" s="262">
        <v>4.4216838502775744</v>
      </c>
      <c r="S94" s="262">
        <v>5.0055044096206078</v>
      </c>
      <c r="T94" s="262">
        <v>9.8798671234662034</v>
      </c>
      <c r="U94" s="262">
        <v>8.4171575414972732</v>
      </c>
      <c r="V94" s="262">
        <v>5.1919741581749141</v>
      </c>
      <c r="W94" s="262">
        <v>5.7229072319034398</v>
      </c>
      <c r="X94" s="262">
        <v>5.8154395465726747</v>
      </c>
      <c r="Y94" s="262">
        <v>8.2177081726181385</v>
      </c>
      <c r="DA94" s="72" t="s">
        <v>1208</v>
      </c>
    </row>
    <row r="95" spans="1:105" ht="12" customHeight="1" x14ac:dyDescent="0.25">
      <c r="A95" s="60" t="s">
        <v>1024</v>
      </c>
      <c r="B95" s="262">
        <v>5.7215233454634564</v>
      </c>
      <c r="C95" s="262">
        <v>5.652926322017767</v>
      </c>
      <c r="D95" s="262">
        <v>5.3419659627066611</v>
      </c>
      <c r="E95" s="262">
        <v>4.9391752206060087</v>
      </c>
      <c r="F95" s="262">
        <v>4.3093045772276302</v>
      </c>
      <c r="G95" s="262">
        <v>4.6871748340995287</v>
      </c>
      <c r="H95" s="262">
        <v>3.3094497871536461</v>
      </c>
      <c r="I95" s="262">
        <v>2.049762634205734</v>
      </c>
      <c r="J95" s="262">
        <v>1.2224545515208229</v>
      </c>
      <c r="K95" s="262">
        <v>4.1135680769701981</v>
      </c>
      <c r="L95" s="262">
        <v>4.3252088996534717</v>
      </c>
      <c r="M95" s="262">
        <v>3.8696190862734521</v>
      </c>
      <c r="N95" s="262">
        <v>3.553751167260657</v>
      </c>
      <c r="O95" s="262">
        <v>3.928070490715768</v>
      </c>
      <c r="P95" s="262">
        <v>4.7904495994970988</v>
      </c>
      <c r="Q95" s="262">
        <v>3.7378438136451968</v>
      </c>
      <c r="R95" s="262">
        <v>2.1834126952277222</v>
      </c>
      <c r="S95" s="262">
        <v>2.2385660136293719</v>
      </c>
      <c r="T95" s="262">
        <v>4.3321043472417431</v>
      </c>
      <c r="U95" s="262">
        <v>3.7473123082465869</v>
      </c>
      <c r="V95" s="262">
        <v>2.3015493369290789</v>
      </c>
      <c r="W95" s="262">
        <v>2.5306211759021959</v>
      </c>
      <c r="X95" s="262">
        <v>2.7616471748506428</v>
      </c>
      <c r="Y95" s="262">
        <v>3.4659297212740041</v>
      </c>
      <c r="DA95" s="72" t="s">
        <v>1209</v>
      </c>
    </row>
    <row r="96" spans="1:105" ht="12" customHeight="1" x14ac:dyDescent="0.25">
      <c r="A96" s="64" t="s">
        <v>28</v>
      </c>
      <c r="B96" s="229">
        <v>3.4220632717526268E-3</v>
      </c>
      <c r="C96" s="229">
        <v>3.4236359342092251E-3</v>
      </c>
      <c r="D96" s="229">
        <v>0</v>
      </c>
      <c r="E96" s="229">
        <v>0</v>
      </c>
      <c r="F96" s="229">
        <v>1.295724712457684E-2</v>
      </c>
      <c r="G96" s="229">
        <v>6.8295192748151047E-3</v>
      </c>
      <c r="H96" s="229">
        <v>3.8799889759389911E-3</v>
      </c>
      <c r="I96" s="229">
        <v>0</v>
      </c>
      <c r="J96" s="229">
        <v>0</v>
      </c>
      <c r="K96" s="229">
        <v>1.512149717078061E-3</v>
      </c>
      <c r="L96" s="229">
        <v>0</v>
      </c>
      <c r="M96" s="229">
        <v>0</v>
      </c>
      <c r="N96" s="229">
        <v>4.451769160836751E-4</v>
      </c>
      <c r="O96" s="229">
        <v>5.8628042492573761E-3</v>
      </c>
      <c r="P96" s="229">
        <v>6.9349718039883176E-3</v>
      </c>
      <c r="Q96" s="229">
        <v>5.6156095742415152E-3</v>
      </c>
      <c r="R96" s="229">
        <v>3.1822088316032409E-3</v>
      </c>
      <c r="S96" s="229">
        <v>4.1849590944737251E-3</v>
      </c>
      <c r="T96" s="229">
        <v>7.4810437596510579E-3</v>
      </c>
      <c r="U96" s="229">
        <v>1.128705250716365E-2</v>
      </c>
      <c r="V96" s="229">
        <v>4.9501126737692266E-3</v>
      </c>
      <c r="W96" s="229">
        <v>4.9442314978089688E-3</v>
      </c>
      <c r="X96" s="229">
        <v>6.2333421776634441E-3</v>
      </c>
      <c r="Y96" s="229">
        <v>9.1620586509676659E-3</v>
      </c>
      <c r="DA96" s="73" t="s">
        <v>1210</v>
      </c>
    </row>
    <row r="97" spans="1:105" ht="12" customHeight="1" x14ac:dyDescent="0.25">
      <c r="A97" s="64" t="s">
        <v>30</v>
      </c>
      <c r="B97" s="229">
        <v>0</v>
      </c>
      <c r="C97" s="229">
        <v>0</v>
      </c>
      <c r="D97" s="229">
        <v>0</v>
      </c>
      <c r="E97" s="229">
        <v>0</v>
      </c>
      <c r="F97" s="229">
        <v>0</v>
      </c>
      <c r="G97" s="229">
        <v>0</v>
      </c>
      <c r="H97" s="229">
        <v>0</v>
      </c>
      <c r="I97" s="229">
        <v>0</v>
      </c>
      <c r="J97" s="229">
        <v>0</v>
      </c>
      <c r="K97" s="229">
        <v>0</v>
      </c>
      <c r="L97" s="229">
        <v>0</v>
      </c>
      <c r="M97" s="229">
        <v>0</v>
      </c>
      <c r="N97" s="229">
        <v>0</v>
      </c>
      <c r="O97" s="229">
        <v>0</v>
      </c>
      <c r="P97" s="229">
        <v>0</v>
      </c>
      <c r="Q97" s="229">
        <v>0</v>
      </c>
      <c r="R97" s="229">
        <v>0</v>
      </c>
      <c r="S97" s="229">
        <v>0</v>
      </c>
      <c r="T97" s="229">
        <v>0</v>
      </c>
      <c r="U97" s="229">
        <v>0</v>
      </c>
      <c r="V97" s="229">
        <v>0</v>
      </c>
      <c r="W97" s="229">
        <v>0</v>
      </c>
      <c r="X97" s="229">
        <v>0</v>
      </c>
      <c r="Y97" s="229">
        <v>0</v>
      </c>
      <c r="DA97" s="73" t="s">
        <v>1211</v>
      </c>
    </row>
    <row r="98" spans="1:105" ht="12" customHeight="1" x14ac:dyDescent="0.25">
      <c r="A98" s="64" t="s">
        <v>31</v>
      </c>
      <c r="B98" s="229">
        <v>0.27388247814299133</v>
      </c>
      <c r="C98" s="229">
        <v>0</v>
      </c>
      <c r="D98" s="229">
        <v>6.4234138958388948E-2</v>
      </c>
      <c r="E98" s="229">
        <v>0</v>
      </c>
      <c r="F98" s="229">
        <v>0</v>
      </c>
      <c r="G98" s="229">
        <v>0</v>
      </c>
      <c r="H98" s="229">
        <v>0</v>
      </c>
      <c r="I98" s="229">
        <v>0</v>
      </c>
      <c r="J98" s="229">
        <v>0</v>
      </c>
      <c r="K98" s="229">
        <v>0.11563135142910071</v>
      </c>
      <c r="L98" s="229">
        <v>0.1003083795183926</v>
      </c>
      <c r="M98" s="229">
        <v>0.1226629796764145</v>
      </c>
      <c r="N98" s="229">
        <v>0.1089358911549162</v>
      </c>
      <c r="O98" s="229">
        <v>0.12029370521696731</v>
      </c>
      <c r="P98" s="229">
        <v>0.1711974715820363</v>
      </c>
      <c r="Q98" s="229">
        <v>0.13781208099117601</v>
      </c>
      <c r="R98" s="229">
        <v>6.5155583638091208E-2</v>
      </c>
      <c r="S98" s="229">
        <v>8.7497331986356536E-2</v>
      </c>
      <c r="T98" s="229">
        <v>0.25286107444271161</v>
      </c>
      <c r="U98" s="229">
        <v>0.25995204905322339</v>
      </c>
      <c r="V98" s="229">
        <v>0.14328806761486029</v>
      </c>
      <c r="W98" s="229">
        <v>0.14388854325225919</v>
      </c>
      <c r="X98" s="229">
        <v>0.19206235048551309</v>
      </c>
      <c r="Y98" s="229">
        <v>0.32768650958939027</v>
      </c>
      <c r="DA98" s="73" t="s">
        <v>1212</v>
      </c>
    </row>
    <row r="99" spans="1:105" ht="12" customHeight="1" x14ac:dyDescent="0.25">
      <c r="A99" s="64" t="s">
        <v>159</v>
      </c>
      <c r="B99" s="229">
        <v>3.8168052386380338E-2</v>
      </c>
      <c r="C99" s="229">
        <v>4.307325596587798E-2</v>
      </c>
      <c r="D99" s="229">
        <v>3.0360021116588559E-2</v>
      </c>
      <c r="E99" s="229">
        <v>1.8527168662146608E-2</v>
      </c>
      <c r="F99" s="229">
        <v>3.2335000637918512E-2</v>
      </c>
      <c r="G99" s="229">
        <v>5.322745106161892E-2</v>
      </c>
      <c r="H99" s="229">
        <v>2.8614134338397431E-2</v>
      </c>
      <c r="I99" s="229">
        <v>1.9643706499795889E-2</v>
      </c>
      <c r="J99" s="229">
        <v>9.7595172440510213E-3</v>
      </c>
      <c r="K99" s="229">
        <v>1.5869138066312152E-2</v>
      </c>
      <c r="L99" s="229">
        <v>1.5056300373821449E-2</v>
      </c>
      <c r="M99" s="229">
        <v>6.9581115874901281E-3</v>
      </c>
      <c r="N99" s="229">
        <v>1.3454637142342111E-2</v>
      </c>
      <c r="O99" s="229">
        <v>1.5190188824176439E-2</v>
      </c>
      <c r="P99" s="229">
        <v>1.8120634142489569E-2</v>
      </c>
      <c r="Q99" s="229">
        <v>1.6088127916448342E-2</v>
      </c>
      <c r="R99" s="229">
        <v>7.1779653019809668E-3</v>
      </c>
      <c r="S99" s="229">
        <v>9.3456503151879075E-3</v>
      </c>
      <c r="T99" s="229">
        <v>1.7644411768849799E-2</v>
      </c>
      <c r="U99" s="229">
        <v>3.01360445430221E-2</v>
      </c>
      <c r="V99" s="229">
        <v>1.6569077792166261E-2</v>
      </c>
      <c r="W99" s="229">
        <v>1.7432730207857239E-2</v>
      </c>
      <c r="X99" s="229">
        <v>2.3261702523541549E-2</v>
      </c>
      <c r="Y99" s="229">
        <v>3.1491871054022312E-2</v>
      </c>
      <c r="DA99" s="73" t="s">
        <v>1213</v>
      </c>
    </row>
    <row r="100" spans="1:105" ht="12" customHeight="1" x14ac:dyDescent="0.25">
      <c r="A100" s="64" t="s">
        <v>32</v>
      </c>
      <c r="B100" s="229">
        <v>0.33496959576547269</v>
      </c>
      <c r="C100" s="229">
        <v>0.43542937536412729</v>
      </c>
      <c r="D100" s="229">
        <v>0.27714752262691938</v>
      </c>
      <c r="E100" s="229">
        <v>0.2411305802157685</v>
      </c>
      <c r="F100" s="229">
        <v>0.2186071284239112</v>
      </c>
      <c r="G100" s="229">
        <v>0.26558797278528817</v>
      </c>
      <c r="H100" s="229">
        <v>0.15672667109975519</v>
      </c>
      <c r="I100" s="229">
        <v>8.5118857443288648E-2</v>
      </c>
      <c r="J100" s="229">
        <v>3.8821435460365122E-2</v>
      </c>
      <c r="K100" s="229">
        <v>3.1834701283045788E-2</v>
      </c>
      <c r="L100" s="229">
        <v>3.5783831509593793E-2</v>
      </c>
      <c r="M100" s="229">
        <v>3.7850641664688142E-2</v>
      </c>
      <c r="N100" s="229">
        <v>2.8214855137677519E-2</v>
      </c>
      <c r="O100" s="229">
        <v>2.2538288496821868E-2</v>
      </c>
      <c r="P100" s="229">
        <v>1.773057861867124E-2</v>
      </c>
      <c r="Q100" s="229">
        <v>1.623005675089052E-2</v>
      </c>
      <c r="R100" s="229">
        <v>8.8433873988684897E-3</v>
      </c>
      <c r="S100" s="229">
        <v>1.202667745492262E-2</v>
      </c>
      <c r="T100" s="229">
        <v>2.2709751640336891E-2</v>
      </c>
      <c r="U100" s="229">
        <v>1.820060609946586E-2</v>
      </c>
      <c r="V100" s="229">
        <v>1.0102165493507131E-2</v>
      </c>
      <c r="W100" s="229">
        <v>9.6486058715271588E-3</v>
      </c>
      <c r="X100" s="229">
        <v>1.4229213966301391E-2</v>
      </c>
      <c r="Y100" s="229">
        <v>1.458151915898186E-2</v>
      </c>
      <c r="DA100" s="73" t="s">
        <v>1214</v>
      </c>
    </row>
    <row r="101" spans="1:105" ht="12" customHeight="1" x14ac:dyDescent="0.25">
      <c r="A101" s="64" t="s">
        <v>33</v>
      </c>
      <c r="B101" s="229">
        <v>8.3017178474976035E-3</v>
      </c>
      <c r="C101" s="229">
        <v>4.0982792538172431E-3</v>
      </c>
      <c r="D101" s="229">
        <v>1.245247816545951E-2</v>
      </c>
      <c r="E101" s="229">
        <v>3.5180554318792871E-3</v>
      </c>
      <c r="F101" s="229">
        <v>3.49743958187833E-3</v>
      </c>
      <c r="G101" s="229">
        <v>3.489090159086084E-3</v>
      </c>
      <c r="H101" s="229">
        <v>2.4619237905046838E-3</v>
      </c>
      <c r="I101" s="229">
        <v>0</v>
      </c>
      <c r="J101" s="229">
        <v>0</v>
      </c>
      <c r="K101" s="229">
        <v>1.9465335732657101</v>
      </c>
      <c r="L101" s="229">
        <v>2.091431607914946</v>
      </c>
      <c r="M101" s="229">
        <v>1.7497384917869181</v>
      </c>
      <c r="N101" s="229">
        <v>1.6511186101729349</v>
      </c>
      <c r="O101" s="229">
        <v>1.987499132554966</v>
      </c>
      <c r="P101" s="229">
        <v>2.5537810107585259</v>
      </c>
      <c r="Q101" s="229">
        <v>1.981423751024074</v>
      </c>
      <c r="R101" s="229">
        <v>1.215806798882664</v>
      </c>
      <c r="S101" s="229">
        <v>1.052903965807201</v>
      </c>
      <c r="T101" s="229">
        <v>1.980468917290525</v>
      </c>
      <c r="U101" s="229">
        <v>1.438748144704471</v>
      </c>
      <c r="V101" s="229">
        <v>0.9577939447356919</v>
      </c>
      <c r="W101" s="229">
        <v>1.11476706527541</v>
      </c>
      <c r="X101" s="229">
        <v>1.211556642090809</v>
      </c>
      <c r="Y101" s="229">
        <v>1.373956863918534</v>
      </c>
      <c r="DA101" s="73" t="s">
        <v>1215</v>
      </c>
    </row>
    <row r="102" spans="1:105" ht="12" customHeight="1" x14ac:dyDescent="0.25">
      <c r="A102" s="64" t="s">
        <v>35</v>
      </c>
      <c r="B102" s="229">
        <v>4.3721932496561324</v>
      </c>
      <c r="C102" s="229">
        <v>4.4946519589291878</v>
      </c>
      <c r="D102" s="229">
        <v>4.3418660324527947</v>
      </c>
      <c r="E102" s="229">
        <v>4.1243033447385091</v>
      </c>
      <c r="F102" s="229">
        <v>2.6707804055141109</v>
      </c>
      <c r="G102" s="229">
        <v>2.8334193679950359</v>
      </c>
      <c r="H102" s="229">
        <v>2.0543735968098629</v>
      </c>
      <c r="I102" s="229">
        <v>1.325337504581692</v>
      </c>
      <c r="J102" s="229">
        <v>0.73268526658855238</v>
      </c>
      <c r="K102" s="229">
        <v>0.9256766131146249</v>
      </c>
      <c r="L102" s="229">
        <v>1.0132815555555239</v>
      </c>
      <c r="M102" s="229">
        <v>0.94414678188836132</v>
      </c>
      <c r="N102" s="229">
        <v>0.8220438814493285</v>
      </c>
      <c r="O102" s="229">
        <v>0.88218547415979065</v>
      </c>
      <c r="P102" s="229">
        <v>1.05814579059037</v>
      </c>
      <c r="Q102" s="229">
        <v>0.8761818081144962</v>
      </c>
      <c r="R102" s="229">
        <v>0.48762419704704291</v>
      </c>
      <c r="S102" s="229">
        <v>0.71930075006485816</v>
      </c>
      <c r="T102" s="229">
        <v>1.333369621695393</v>
      </c>
      <c r="U102" s="229">
        <v>1.2611055813780101</v>
      </c>
      <c r="V102" s="229">
        <v>0.75819876956678478</v>
      </c>
      <c r="W102" s="229">
        <v>0.81215201994301112</v>
      </c>
      <c r="X102" s="229">
        <v>0.85924147508162274</v>
      </c>
      <c r="Y102" s="229">
        <v>1.2379418822809309</v>
      </c>
      <c r="DA102" s="73" t="s">
        <v>1216</v>
      </c>
    </row>
    <row r="103" spans="1:105" ht="12" customHeight="1" x14ac:dyDescent="0.25">
      <c r="A103" s="64" t="s">
        <v>36</v>
      </c>
      <c r="B103" s="229">
        <v>0</v>
      </c>
      <c r="C103" s="229">
        <v>0</v>
      </c>
      <c r="D103" s="229">
        <v>0</v>
      </c>
      <c r="E103" s="229">
        <v>0</v>
      </c>
      <c r="F103" s="229">
        <v>0</v>
      </c>
      <c r="G103" s="229">
        <v>0</v>
      </c>
      <c r="H103" s="229">
        <v>0</v>
      </c>
      <c r="I103" s="229">
        <v>0</v>
      </c>
      <c r="J103" s="229">
        <v>0</v>
      </c>
      <c r="K103" s="229">
        <v>0</v>
      </c>
      <c r="L103" s="229">
        <v>0</v>
      </c>
      <c r="M103" s="229">
        <v>0</v>
      </c>
      <c r="N103" s="229">
        <v>0</v>
      </c>
      <c r="O103" s="229">
        <v>0</v>
      </c>
      <c r="P103" s="229">
        <v>0</v>
      </c>
      <c r="Q103" s="229">
        <v>0</v>
      </c>
      <c r="R103" s="229">
        <v>0</v>
      </c>
      <c r="S103" s="229">
        <v>0</v>
      </c>
      <c r="T103" s="229">
        <v>0</v>
      </c>
      <c r="U103" s="229">
        <v>0</v>
      </c>
      <c r="V103" s="229">
        <v>0</v>
      </c>
      <c r="W103" s="229">
        <v>0</v>
      </c>
      <c r="X103" s="229">
        <v>0</v>
      </c>
      <c r="Y103" s="229">
        <v>0</v>
      </c>
      <c r="DA103" s="73" t="s">
        <v>1217</v>
      </c>
    </row>
    <row r="104" spans="1:105" ht="12" customHeight="1" x14ac:dyDescent="0.25">
      <c r="A104" s="64" t="s">
        <v>38</v>
      </c>
      <c r="B104" s="229">
        <v>0</v>
      </c>
      <c r="C104" s="229">
        <v>0</v>
      </c>
      <c r="D104" s="229">
        <v>0</v>
      </c>
      <c r="E104" s="229">
        <v>0</v>
      </c>
      <c r="F104" s="229">
        <v>0</v>
      </c>
      <c r="G104" s="229">
        <v>0</v>
      </c>
      <c r="H104" s="229">
        <v>0</v>
      </c>
      <c r="I104" s="229">
        <v>0</v>
      </c>
      <c r="J104" s="229">
        <v>0</v>
      </c>
      <c r="K104" s="229">
        <v>8.049096803060745E-3</v>
      </c>
      <c r="L104" s="229">
        <v>3.8804881225108293E-2</v>
      </c>
      <c r="M104" s="229">
        <v>4.9956432605331287E-2</v>
      </c>
      <c r="N104" s="229">
        <v>4.3553760550054159E-2</v>
      </c>
      <c r="O104" s="229">
        <v>4.554708742645925E-2</v>
      </c>
      <c r="P104" s="229">
        <v>4.1382916847218232E-2</v>
      </c>
      <c r="Q104" s="229">
        <v>1.7592933678639119E-2</v>
      </c>
      <c r="R104" s="229">
        <v>5.0444647096601694E-3</v>
      </c>
      <c r="S104" s="229">
        <v>5.5284150052610729E-3</v>
      </c>
      <c r="T104" s="229">
        <v>1.1359910331638631E-2</v>
      </c>
      <c r="U104" s="229">
        <v>7.3019084951636299E-3</v>
      </c>
      <c r="V104" s="229">
        <v>4.099043996808327E-3</v>
      </c>
      <c r="W104" s="229">
        <v>3.894308918161169E-3</v>
      </c>
      <c r="X104" s="229">
        <v>3.252640782993465E-3</v>
      </c>
      <c r="Y104" s="229">
        <v>1.305650695191576E-2</v>
      </c>
      <c r="DA104" s="73" t="s">
        <v>1218</v>
      </c>
    </row>
    <row r="105" spans="1:105" ht="12" customHeight="1" x14ac:dyDescent="0.25">
      <c r="A105" s="64" t="s">
        <v>39</v>
      </c>
      <c r="B105" s="229">
        <v>0.69058618839322972</v>
      </c>
      <c r="C105" s="229">
        <v>0.67224981657054672</v>
      </c>
      <c r="D105" s="229">
        <v>0.61590576938651076</v>
      </c>
      <c r="E105" s="229">
        <v>0.5516960715577055</v>
      </c>
      <c r="F105" s="229">
        <v>1.3711273559452339</v>
      </c>
      <c r="G105" s="229">
        <v>1.524621432823684</v>
      </c>
      <c r="H105" s="229">
        <v>1.063393472139186</v>
      </c>
      <c r="I105" s="229">
        <v>0.61966256568095712</v>
      </c>
      <c r="J105" s="229">
        <v>0.44118833222785481</v>
      </c>
      <c r="K105" s="229">
        <v>1.068461453291266</v>
      </c>
      <c r="L105" s="229">
        <v>1.0305423435560861</v>
      </c>
      <c r="M105" s="229">
        <v>0.95830564706424859</v>
      </c>
      <c r="N105" s="229">
        <v>0.88598435473732029</v>
      </c>
      <c r="O105" s="229">
        <v>0.84895380978732871</v>
      </c>
      <c r="P105" s="229">
        <v>0.92315622515379858</v>
      </c>
      <c r="Q105" s="229">
        <v>0.68689944559523097</v>
      </c>
      <c r="R105" s="229">
        <v>0.39057808941781069</v>
      </c>
      <c r="S105" s="229">
        <v>0.3477782639011115</v>
      </c>
      <c r="T105" s="229">
        <v>0.70620961631263757</v>
      </c>
      <c r="U105" s="229">
        <v>0.72058092146606756</v>
      </c>
      <c r="V105" s="229">
        <v>0.40654815505549091</v>
      </c>
      <c r="W105" s="229">
        <v>0.42389367093616143</v>
      </c>
      <c r="X105" s="229">
        <v>0.45180980774219809</v>
      </c>
      <c r="Y105" s="229">
        <v>0.45805250966926142</v>
      </c>
      <c r="DA105" s="73" t="s">
        <v>1219</v>
      </c>
    </row>
    <row r="106" spans="1:105" ht="12" customHeight="1" x14ac:dyDescent="0.25">
      <c r="A106" s="60" t="s">
        <v>1036</v>
      </c>
      <c r="B106" s="262">
        <v>11.38489894215715</v>
      </c>
      <c r="C106" s="262">
        <v>10.362997550832841</v>
      </c>
      <c r="D106" s="262">
        <v>9.4706365465521749</v>
      </c>
      <c r="E106" s="262">
        <v>9.1640387892436372</v>
      </c>
      <c r="F106" s="262">
        <v>11.502590202090021</v>
      </c>
      <c r="G106" s="262">
        <v>10.504443696202911</v>
      </c>
      <c r="H106" s="262">
        <v>8.2281581367583438</v>
      </c>
      <c r="I106" s="262">
        <v>4.6317723605614747</v>
      </c>
      <c r="J106" s="262">
        <v>2.635590858234059</v>
      </c>
      <c r="K106" s="262">
        <v>5.1092009909915577</v>
      </c>
      <c r="L106" s="262">
        <v>6.6994787894923702</v>
      </c>
      <c r="M106" s="262">
        <v>5.6095148224535496</v>
      </c>
      <c r="N106" s="262">
        <v>4.7958664748888831</v>
      </c>
      <c r="O106" s="262">
        <v>4.2627840752523429</v>
      </c>
      <c r="P106" s="262">
        <v>5.7404582478810022</v>
      </c>
      <c r="Q106" s="262">
        <v>4.814902970320297</v>
      </c>
      <c r="R106" s="262">
        <v>3.2410243119515121</v>
      </c>
      <c r="S106" s="262">
        <v>3.7489848777997441</v>
      </c>
      <c r="T106" s="262">
        <v>6.3889302375544634</v>
      </c>
      <c r="U106" s="262">
        <v>6.3876960235849989</v>
      </c>
      <c r="V106" s="262">
        <v>3.835620342653232</v>
      </c>
      <c r="W106" s="262">
        <v>4.0776891972069</v>
      </c>
      <c r="X106" s="262">
        <v>5.436178882890907</v>
      </c>
      <c r="Y106" s="262">
        <v>6.9883141773106017</v>
      </c>
      <c r="DA106" s="72" t="s">
        <v>1220</v>
      </c>
    </row>
    <row r="107" spans="1:105" ht="12" customHeight="1" x14ac:dyDescent="0.25">
      <c r="A107" s="132" t="s">
        <v>1038</v>
      </c>
      <c r="B107" s="316">
        <v>20.324715648581869</v>
      </c>
      <c r="C107" s="316">
        <v>19.62047887397436</v>
      </c>
      <c r="D107" s="316">
        <v>18.358764856770119</v>
      </c>
      <c r="E107" s="316">
        <v>17.496765485042289</v>
      </c>
      <c r="F107" s="316">
        <v>16.430798993382471</v>
      </c>
      <c r="G107" s="316">
        <v>16.424064979544859</v>
      </c>
      <c r="H107" s="316">
        <v>12.2746377837969</v>
      </c>
      <c r="I107" s="316">
        <v>7.3136087905220704</v>
      </c>
      <c r="J107" s="316">
        <v>4.1735121116721858</v>
      </c>
      <c r="K107" s="316">
        <v>9.083262814887286</v>
      </c>
      <c r="L107" s="316">
        <v>10.67137633359971</v>
      </c>
      <c r="M107" s="316">
        <v>9.3196359600780667</v>
      </c>
      <c r="N107" s="316">
        <v>8.2393595440323857</v>
      </c>
      <c r="O107" s="316">
        <v>8.266112983801893</v>
      </c>
      <c r="P107" s="316">
        <v>10.49552282179696</v>
      </c>
      <c r="Q107" s="316">
        <v>8.5815431562681095</v>
      </c>
      <c r="R107" s="316">
        <v>5.3073914293366364</v>
      </c>
      <c r="S107" s="316">
        <v>6.1925892635211417</v>
      </c>
      <c r="T107" s="316">
        <v>11.0814942944272</v>
      </c>
      <c r="U107" s="316">
        <v>10.364043191586161</v>
      </c>
      <c r="V107" s="316">
        <v>6.31893464766513</v>
      </c>
      <c r="W107" s="316">
        <v>6.8261207147450893</v>
      </c>
      <c r="X107" s="316">
        <v>8.0698347865371911</v>
      </c>
      <c r="Y107" s="316">
        <v>10.12114358879678</v>
      </c>
      <c r="DA107" s="139" t="s">
        <v>1221</v>
      </c>
    </row>
    <row r="108" spans="1:105" ht="12" hidden="1" customHeight="1" x14ac:dyDescent="0.25">
      <c r="A108" s="98"/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X108" s="98"/>
      <c r="Y108" s="98"/>
      <c r="DA108" s="94"/>
    </row>
    <row r="109" spans="1:105" ht="12" customHeight="1" x14ac:dyDescent="0.25">
      <c r="A109" s="172"/>
      <c r="B109" s="172"/>
      <c r="C109" s="172"/>
      <c r="D109" s="172"/>
      <c r="E109" s="172"/>
      <c r="F109" s="172"/>
      <c r="G109" s="172"/>
      <c r="H109" s="172"/>
      <c r="I109" s="172"/>
      <c r="J109" s="172"/>
      <c r="K109" s="172"/>
      <c r="L109" s="172"/>
      <c r="M109" s="172"/>
      <c r="N109" s="172"/>
      <c r="O109" s="172"/>
      <c r="P109" s="172"/>
      <c r="Q109" s="172"/>
      <c r="R109" s="172"/>
      <c r="S109" s="172"/>
      <c r="T109" s="172"/>
      <c r="U109" s="172"/>
      <c r="V109" s="172"/>
      <c r="W109" s="172"/>
      <c r="X109" s="172"/>
      <c r="Y109" s="172"/>
      <c r="DA109" s="176"/>
    </row>
    <row r="110" spans="1:105" ht="15" customHeight="1" x14ac:dyDescent="0.25">
      <c r="A110" s="34" t="s">
        <v>50</v>
      </c>
      <c r="B110" s="223">
        <v>37.1242905949331</v>
      </c>
      <c r="C110" s="223">
        <v>41.250160087041053</v>
      </c>
      <c r="D110" s="223">
        <v>43.471421262589033</v>
      </c>
      <c r="E110" s="223">
        <v>45.880430592730278</v>
      </c>
      <c r="F110" s="223">
        <v>43.683202969342027</v>
      </c>
      <c r="G110" s="223">
        <v>53.477894112046613</v>
      </c>
      <c r="H110" s="223">
        <v>41.981112345119833</v>
      </c>
      <c r="I110" s="223">
        <v>52.206642353837353</v>
      </c>
      <c r="J110" s="223">
        <v>45.045445486469113</v>
      </c>
      <c r="K110" s="223">
        <v>41.639046553681922</v>
      </c>
      <c r="L110" s="223">
        <v>46.748505303668907</v>
      </c>
      <c r="M110" s="223">
        <v>42.252872001774101</v>
      </c>
      <c r="N110" s="223">
        <v>45.188597502836309</v>
      </c>
      <c r="O110" s="223">
        <v>48.076726438447267</v>
      </c>
      <c r="P110" s="223">
        <v>47.19645006106483</v>
      </c>
      <c r="Q110" s="223">
        <v>48.571965814414533</v>
      </c>
      <c r="R110" s="223">
        <v>51.873377699924703</v>
      </c>
      <c r="S110" s="223">
        <v>51.485511396769184</v>
      </c>
      <c r="T110" s="223">
        <v>53.224058139343803</v>
      </c>
      <c r="U110" s="223">
        <v>59.366946053748883</v>
      </c>
      <c r="V110" s="223">
        <v>55.76983052431207</v>
      </c>
      <c r="W110" s="223">
        <v>51.096203641658882</v>
      </c>
      <c r="X110" s="223">
        <v>48.375138814530978</v>
      </c>
      <c r="Y110" s="223">
        <v>49.860228114465151</v>
      </c>
      <c r="DA110" s="89" t="s">
        <v>1222</v>
      </c>
    </row>
    <row r="111" spans="1:105" ht="12" customHeight="1" x14ac:dyDescent="0.25">
      <c r="A111" s="55" t="s">
        <v>91</v>
      </c>
      <c r="B111" s="259">
        <v>0.1596223657277295</v>
      </c>
      <c r="C111" s="259">
        <v>0.17471809629211749</v>
      </c>
      <c r="D111" s="259">
        <v>0.18299044876884171</v>
      </c>
      <c r="E111" s="259">
        <v>0.19691957370536731</v>
      </c>
      <c r="F111" s="259">
        <v>0.1983667070789826</v>
      </c>
      <c r="G111" s="259">
        <v>0.23103829376963719</v>
      </c>
      <c r="H111" s="259">
        <v>0.1876997110023565</v>
      </c>
      <c r="I111" s="259">
        <v>0.2277772012141116</v>
      </c>
      <c r="J111" s="259">
        <v>0.19205821920289909</v>
      </c>
      <c r="K111" s="259">
        <v>0.14457782245790141</v>
      </c>
      <c r="L111" s="259">
        <v>0.1661088520640189</v>
      </c>
      <c r="M111" s="259">
        <v>0.15552345889580721</v>
      </c>
      <c r="N111" s="259">
        <v>0.15461682727577819</v>
      </c>
      <c r="O111" s="259">
        <v>0.16297369017030719</v>
      </c>
      <c r="P111" s="259">
        <v>0.1772107865617554</v>
      </c>
      <c r="Q111" s="259">
        <v>0.15976353305820101</v>
      </c>
      <c r="R111" s="259">
        <v>0.16570106773622731</v>
      </c>
      <c r="S111" s="259">
        <v>0.19125726543766761</v>
      </c>
      <c r="T111" s="259">
        <v>0.18844175843150329</v>
      </c>
      <c r="U111" s="259">
        <v>0.22580657584132069</v>
      </c>
      <c r="V111" s="259">
        <v>0.2271140348058488</v>
      </c>
      <c r="W111" s="259">
        <v>0.193509948747731</v>
      </c>
      <c r="X111" s="259">
        <v>0.1985874343418027</v>
      </c>
      <c r="Y111" s="259">
        <v>0.2059239882394204</v>
      </c>
      <c r="DA111" s="67" t="s">
        <v>1223</v>
      </c>
    </row>
    <row r="112" spans="1:105" ht="12" customHeight="1" x14ac:dyDescent="0.25">
      <c r="A112" s="173" t="s">
        <v>92</v>
      </c>
      <c r="B112" s="224">
        <v>0.34328227710660553</v>
      </c>
      <c r="C112" s="224">
        <v>0.37574700558688678</v>
      </c>
      <c r="D112" s="224">
        <v>0.39353744480442199</v>
      </c>
      <c r="E112" s="224">
        <v>0.42349328278811033</v>
      </c>
      <c r="F112" s="224">
        <v>0.42660547347333672</v>
      </c>
      <c r="G112" s="224">
        <v>0.49686866387727041</v>
      </c>
      <c r="H112" s="224">
        <v>0.40366513747231908</v>
      </c>
      <c r="I112" s="224">
        <v>0.48985539056051153</v>
      </c>
      <c r="J112" s="224">
        <v>0.4130385019945701</v>
      </c>
      <c r="K112" s="224">
        <v>0.31092763151449188</v>
      </c>
      <c r="L112" s="224">
        <v>0.35723205030906768</v>
      </c>
      <c r="M112" s="224">
        <v>0.33446720871380747</v>
      </c>
      <c r="N112" s="224">
        <v>0.33251741574086552</v>
      </c>
      <c r="O112" s="224">
        <v>0.35048960222502579</v>
      </c>
      <c r="P112" s="224">
        <v>0.38110776056618811</v>
      </c>
      <c r="Q112" s="224">
        <v>0.34358587016786829</v>
      </c>
      <c r="R112" s="224">
        <v>0.35635507337682842</v>
      </c>
      <c r="S112" s="224">
        <v>0.41131597876837778</v>
      </c>
      <c r="T112" s="224">
        <v>0.40526097731617328</v>
      </c>
      <c r="U112" s="224">
        <v>0.48561738317218861</v>
      </c>
      <c r="V112" s="224">
        <v>0.48842919145807862</v>
      </c>
      <c r="W112" s="224">
        <v>0.41616057716004451</v>
      </c>
      <c r="X112" s="224">
        <v>0.42708016733628568</v>
      </c>
      <c r="Y112" s="224">
        <v>0.44285808740787191</v>
      </c>
      <c r="DA112" s="177" t="s">
        <v>1224</v>
      </c>
    </row>
    <row r="113" spans="1:105" ht="12" customHeight="1" x14ac:dyDescent="0.25">
      <c r="A113" s="173" t="s">
        <v>93</v>
      </c>
      <c r="B113" s="224">
        <v>2.2081156718669872</v>
      </c>
      <c r="C113" s="224">
        <v>2.4169405385173381</v>
      </c>
      <c r="D113" s="224">
        <v>2.5313750732004001</v>
      </c>
      <c r="E113" s="224">
        <v>2.7240618494395048</v>
      </c>
      <c r="F113" s="224">
        <v>2.7440805847025329</v>
      </c>
      <c r="G113" s="224">
        <v>3.1960388191735731</v>
      </c>
      <c r="H113" s="224">
        <v>2.596520052685872</v>
      </c>
      <c r="I113" s="224">
        <v>3.1509269105357371</v>
      </c>
      <c r="J113" s="224">
        <v>2.6568129209171012</v>
      </c>
      <c r="K113" s="224">
        <v>1.999998898138345</v>
      </c>
      <c r="L113" s="224">
        <v>2.2978456546874551</v>
      </c>
      <c r="M113" s="224">
        <v>2.1514139661139939</v>
      </c>
      <c r="N113" s="224">
        <v>2.1388721930380918</v>
      </c>
      <c r="O113" s="224">
        <v>2.254475791825298</v>
      </c>
      <c r="P113" s="224">
        <v>2.4514228519726231</v>
      </c>
      <c r="Q113" s="224">
        <v>2.2100684921584821</v>
      </c>
      <c r="R113" s="224">
        <v>2.2922046221113921</v>
      </c>
      <c r="S113" s="224">
        <v>2.645733028989766</v>
      </c>
      <c r="T113" s="224">
        <v>2.606785071313416</v>
      </c>
      <c r="U113" s="224">
        <v>3.1236665153574039</v>
      </c>
      <c r="V113" s="224">
        <v>3.1417530824668121</v>
      </c>
      <c r="W113" s="224">
        <v>2.6768952367294299</v>
      </c>
      <c r="X113" s="224">
        <v>2.7471339871879499</v>
      </c>
      <c r="Y113" s="224">
        <v>2.8486232713804882</v>
      </c>
      <c r="DA113" s="177" t="s">
        <v>1225</v>
      </c>
    </row>
    <row r="114" spans="1:105" ht="12" customHeight="1" x14ac:dyDescent="0.25">
      <c r="A114" s="173" t="s">
        <v>94</v>
      </c>
      <c r="B114" s="224">
        <v>3.079503196891249</v>
      </c>
      <c r="C114" s="224">
        <v>3.3707365107223208</v>
      </c>
      <c r="D114" s="224">
        <v>3.5303302855780072</v>
      </c>
      <c r="E114" s="224">
        <v>3.7990569428754841</v>
      </c>
      <c r="F114" s="224">
        <v>3.826975661095573</v>
      </c>
      <c r="G114" s="224">
        <v>4.4572899356816054</v>
      </c>
      <c r="H114" s="224">
        <v>3.621183394019245</v>
      </c>
      <c r="I114" s="224">
        <v>4.394375538289272</v>
      </c>
      <c r="J114" s="224">
        <v>3.7052696050965932</v>
      </c>
      <c r="K114" s="224">
        <v>2.7892574103187728</v>
      </c>
      <c r="L114" s="224">
        <v>3.204643275589659</v>
      </c>
      <c r="M114" s="224">
        <v>3.0004253268501868</v>
      </c>
      <c r="N114" s="224">
        <v>2.9829342004685402</v>
      </c>
      <c r="O114" s="224">
        <v>3.144158386580278</v>
      </c>
      <c r="P114" s="224">
        <v>3.4188265613816551</v>
      </c>
      <c r="Q114" s="224">
        <v>3.0822266576262249</v>
      </c>
      <c r="R114" s="224">
        <v>3.1967761252980869</v>
      </c>
      <c r="S114" s="224">
        <v>3.6898172612514961</v>
      </c>
      <c r="T114" s="224">
        <v>3.63549929154328</v>
      </c>
      <c r="U114" s="224">
        <v>4.3563573877142074</v>
      </c>
      <c r="V114" s="224">
        <v>4.3815814472794932</v>
      </c>
      <c r="W114" s="224">
        <v>3.7332769946246791</v>
      </c>
      <c r="X114" s="224">
        <v>3.8312340261962041</v>
      </c>
      <c r="Y114" s="224">
        <v>3.9727739731759182</v>
      </c>
      <c r="DA114" s="177" t="s">
        <v>1226</v>
      </c>
    </row>
    <row r="115" spans="1:105" ht="12" customHeight="1" x14ac:dyDescent="0.25">
      <c r="A115" s="56" t="s">
        <v>95</v>
      </c>
      <c r="B115" s="260">
        <v>2.2119708749766249</v>
      </c>
      <c r="C115" s="260">
        <v>2.4614639255510999</v>
      </c>
      <c r="D115" s="260">
        <v>2.590853412282895</v>
      </c>
      <c r="E115" s="260">
        <v>2.738197070514738</v>
      </c>
      <c r="F115" s="260">
        <v>2.5685193688076979</v>
      </c>
      <c r="G115" s="260">
        <v>3.1080494897232849</v>
      </c>
      <c r="H115" s="260">
        <v>2.455971415079913</v>
      </c>
      <c r="I115" s="260">
        <v>3.0450975545007828</v>
      </c>
      <c r="J115" s="260">
        <v>2.5956135794506658</v>
      </c>
      <c r="K115" s="260">
        <v>2.1225136366793751</v>
      </c>
      <c r="L115" s="260">
        <v>2.458509383264373</v>
      </c>
      <c r="M115" s="260">
        <v>2.196044283910016</v>
      </c>
      <c r="N115" s="260">
        <v>2.3666059261202501</v>
      </c>
      <c r="O115" s="260">
        <v>2.4732464562729861</v>
      </c>
      <c r="P115" s="260">
        <v>2.391927001489861</v>
      </c>
      <c r="Q115" s="260">
        <v>2.6107470631794678</v>
      </c>
      <c r="R115" s="260">
        <v>2.848566648347084</v>
      </c>
      <c r="S115" s="260">
        <v>2.908646694155701</v>
      </c>
      <c r="T115" s="260">
        <v>2.9732616509545662</v>
      </c>
      <c r="U115" s="260">
        <v>3.341757686180951</v>
      </c>
      <c r="V115" s="260">
        <v>3.0671570889305961</v>
      </c>
      <c r="W115" s="260">
        <v>2.8236927260212901</v>
      </c>
      <c r="X115" s="260">
        <v>2.644006270056209</v>
      </c>
      <c r="Y115" s="260">
        <v>2.7694264283731989</v>
      </c>
      <c r="DA115" s="68" t="s">
        <v>1227</v>
      </c>
    </row>
    <row r="116" spans="1:105" ht="12" customHeight="1" x14ac:dyDescent="0.25">
      <c r="A116" s="37" t="s">
        <v>159</v>
      </c>
      <c r="B116" s="226">
        <v>1.1706115654083931E-2</v>
      </c>
      <c r="C116" s="226">
        <v>1.487775050230707E-2</v>
      </c>
      <c r="D116" s="226">
        <v>1.1606412077112129E-2</v>
      </c>
      <c r="E116" s="226">
        <v>7.763877103993737E-3</v>
      </c>
      <c r="F116" s="226">
        <v>1.523533070686291E-2</v>
      </c>
      <c r="G116" s="226">
        <v>3.1712171990287863E-2</v>
      </c>
      <c r="H116" s="226">
        <v>1.7563847824807011E-2</v>
      </c>
      <c r="I116" s="226">
        <v>2.4628710909507971E-2</v>
      </c>
      <c r="J116" s="226">
        <v>1.906813676218035E-2</v>
      </c>
      <c r="K116" s="226">
        <v>2.3369120546191349E-2</v>
      </c>
      <c r="L116" s="226">
        <v>2.1264593253530192E-2</v>
      </c>
      <c r="M116" s="226">
        <v>9.8154977126039839E-3</v>
      </c>
      <c r="N116" s="226">
        <v>2.3905958787918249E-2</v>
      </c>
      <c r="O116" s="226">
        <v>2.8427508957078639E-2</v>
      </c>
      <c r="P116" s="226">
        <v>2.6135122679352311E-2</v>
      </c>
      <c r="Q116" s="226">
        <v>2.9704167080989712E-2</v>
      </c>
      <c r="R116" s="226">
        <v>2.409487269864638E-2</v>
      </c>
      <c r="S116" s="226">
        <v>2.156269022663871E-2</v>
      </c>
      <c r="T116" s="226">
        <v>2.3709208713533689E-2</v>
      </c>
      <c r="U116" s="226">
        <v>4.5084014041103279E-2</v>
      </c>
      <c r="V116" s="226">
        <v>3.8155025786848359E-2</v>
      </c>
      <c r="W116" s="226">
        <v>3.568378556875508E-2</v>
      </c>
      <c r="X116" s="226">
        <v>3.8382163401466822E-2</v>
      </c>
      <c r="Y116" s="226">
        <v>3.9142468623699377E-2</v>
      </c>
      <c r="DA116" s="69" t="s">
        <v>1228</v>
      </c>
    </row>
    <row r="117" spans="1:105" ht="12" customHeight="1" x14ac:dyDescent="0.25">
      <c r="A117" s="37" t="s">
        <v>35</v>
      </c>
      <c r="B117" s="226">
        <v>1.4033431299029779</v>
      </c>
      <c r="C117" s="226">
        <v>1.624715598503583</v>
      </c>
      <c r="D117" s="226">
        <v>1.7370969123395541</v>
      </c>
      <c r="E117" s="226">
        <v>1.808722370648264</v>
      </c>
      <c r="F117" s="226">
        <v>1.316948845057752</v>
      </c>
      <c r="G117" s="226">
        <v>1.7666596487319739</v>
      </c>
      <c r="H117" s="226">
        <v>1.319684729258555</v>
      </c>
      <c r="I117" s="226">
        <v>1.738987438291089</v>
      </c>
      <c r="J117" s="226">
        <v>1.498128594750848</v>
      </c>
      <c r="K117" s="226">
        <v>1.4265928214203309</v>
      </c>
      <c r="L117" s="226">
        <v>1.4976856188785801</v>
      </c>
      <c r="M117" s="226">
        <v>1.393837570696437</v>
      </c>
      <c r="N117" s="226">
        <v>1.5285543681281559</v>
      </c>
      <c r="O117" s="226">
        <v>1.727775246568056</v>
      </c>
      <c r="P117" s="226">
        <v>1.5971598059508161</v>
      </c>
      <c r="Q117" s="226">
        <v>1.693003331769217</v>
      </c>
      <c r="R117" s="226">
        <v>1.7130113568574279</v>
      </c>
      <c r="S117" s="226">
        <v>1.736823323225851</v>
      </c>
      <c r="T117" s="226">
        <v>1.875046939868753</v>
      </c>
      <c r="U117" s="226">
        <v>1.974419754679035</v>
      </c>
      <c r="V117" s="226">
        <v>1.8272089015926809</v>
      </c>
      <c r="W117" s="226">
        <v>1.7397808785880391</v>
      </c>
      <c r="X117" s="226">
        <v>1.4837300652668941</v>
      </c>
      <c r="Y117" s="226">
        <v>1.615790857082658</v>
      </c>
      <c r="DA117" s="69" t="s">
        <v>1229</v>
      </c>
    </row>
    <row r="118" spans="1:105" ht="12" customHeight="1" x14ac:dyDescent="0.25">
      <c r="A118" s="37" t="s">
        <v>96</v>
      </c>
      <c r="B118" s="226">
        <v>0</v>
      </c>
      <c r="C118" s="226">
        <v>0</v>
      </c>
      <c r="D118" s="226">
        <v>0</v>
      </c>
      <c r="E118" s="226">
        <v>0</v>
      </c>
      <c r="F118" s="226">
        <v>0</v>
      </c>
      <c r="G118" s="226">
        <v>0</v>
      </c>
      <c r="H118" s="226">
        <v>0</v>
      </c>
      <c r="I118" s="226">
        <v>0</v>
      </c>
      <c r="J118" s="226">
        <v>0</v>
      </c>
      <c r="K118" s="226">
        <v>0</v>
      </c>
      <c r="L118" s="226">
        <v>0</v>
      </c>
      <c r="M118" s="226">
        <v>0</v>
      </c>
      <c r="N118" s="226">
        <v>0</v>
      </c>
      <c r="O118" s="226">
        <v>0</v>
      </c>
      <c r="P118" s="226">
        <v>0</v>
      </c>
      <c r="Q118" s="226">
        <v>0</v>
      </c>
      <c r="R118" s="226">
        <v>0</v>
      </c>
      <c r="S118" s="226">
        <v>0</v>
      </c>
      <c r="T118" s="226">
        <v>0</v>
      </c>
      <c r="U118" s="226">
        <v>0</v>
      </c>
      <c r="V118" s="226">
        <v>0</v>
      </c>
      <c r="W118" s="226">
        <v>0</v>
      </c>
      <c r="X118" s="226">
        <v>0</v>
      </c>
      <c r="Y118" s="226">
        <v>0</v>
      </c>
      <c r="DA118" s="69" t="s">
        <v>1230</v>
      </c>
    </row>
    <row r="119" spans="1:105" ht="12" customHeight="1" x14ac:dyDescent="0.25">
      <c r="A119" s="37" t="s">
        <v>78</v>
      </c>
      <c r="B119" s="226">
        <v>0</v>
      </c>
      <c r="C119" s="226">
        <v>0</v>
      </c>
      <c r="D119" s="226">
        <v>0</v>
      </c>
      <c r="E119" s="226">
        <v>0</v>
      </c>
      <c r="F119" s="226">
        <v>0</v>
      </c>
      <c r="G119" s="226">
        <v>0</v>
      </c>
      <c r="H119" s="226">
        <v>0</v>
      </c>
      <c r="I119" s="226">
        <v>0</v>
      </c>
      <c r="J119" s="226">
        <v>0</v>
      </c>
      <c r="K119" s="226">
        <v>0</v>
      </c>
      <c r="L119" s="226">
        <v>1.8098083618076809E-2</v>
      </c>
      <c r="M119" s="226">
        <v>1.817929506544997E-2</v>
      </c>
      <c r="N119" s="226">
        <v>2.7359026868915129E-2</v>
      </c>
      <c r="O119" s="226">
        <v>3.7684273854514623E-2</v>
      </c>
      <c r="P119" s="226">
        <v>5.864184430901883E-2</v>
      </c>
      <c r="Q119" s="226">
        <v>8.3884171366447643E-2</v>
      </c>
      <c r="R119" s="226">
        <v>0.11787327327510209</v>
      </c>
      <c r="S119" s="226">
        <v>0.1208880822465048</v>
      </c>
      <c r="T119" s="226">
        <v>0.11501582426536081</v>
      </c>
      <c r="U119" s="226">
        <v>0.13656873326201191</v>
      </c>
      <c r="V119" s="226">
        <v>0.13361815032803101</v>
      </c>
      <c r="W119" s="226">
        <v>6.7286606840291419E-2</v>
      </c>
      <c r="X119" s="226">
        <v>2.4361991543258941E-2</v>
      </c>
      <c r="Y119" s="226">
        <v>2.7171606908728801E-2</v>
      </c>
      <c r="DA119" s="69" t="s">
        <v>1231</v>
      </c>
    </row>
    <row r="120" spans="1:105" ht="12" customHeight="1" x14ac:dyDescent="0.25">
      <c r="A120" s="37" t="s">
        <v>40</v>
      </c>
      <c r="B120" s="226">
        <v>0.79692162941956357</v>
      </c>
      <c r="C120" s="226">
        <v>0.82187057654521045</v>
      </c>
      <c r="D120" s="226">
        <v>0.84215008786622836</v>
      </c>
      <c r="E120" s="226">
        <v>0.92171082276247984</v>
      </c>
      <c r="F120" s="226">
        <v>1.236335193043083</v>
      </c>
      <c r="G120" s="226">
        <v>1.309677669001023</v>
      </c>
      <c r="H120" s="226">
        <v>1.1187228379965499</v>
      </c>
      <c r="I120" s="226">
        <v>1.2814814053001859</v>
      </c>
      <c r="J120" s="226">
        <v>1.0784168479376379</v>
      </c>
      <c r="K120" s="226">
        <v>0.67255169471285181</v>
      </c>
      <c r="L120" s="226">
        <v>0.92146108751418632</v>
      </c>
      <c r="M120" s="226">
        <v>0.77421192043552467</v>
      </c>
      <c r="N120" s="226">
        <v>0.78678657233526061</v>
      </c>
      <c r="O120" s="226">
        <v>0.67935942689333628</v>
      </c>
      <c r="P120" s="226">
        <v>0.70999022855067406</v>
      </c>
      <c r="Q120" s="226">
        <v>0.80415539296281369</v>
      </c>
      <c r="R120" s="226">
        <v>0.99358714551590643</v>
      </c>
      <c r="S120" s="226">
        <v>1.0293725984567059</v>
      </c>
      <c r="T120" s="226">
        <v>0.95948967810691799</v>
      </c>
      <c r="U120" s="226">
        <v>1.185685184198801</v>
      </c>
      <c r="V120" s="226">
        <v>1.068175011223035</v>
      </c>
      <c r="W120" s="226">
        <v>0.98094145502420438</v>
      </c>
      <c r="X120" s="226">
        <v>1.0975320498445891</v>
      </c>
      <c r="Y120" s="226">
        <v>1.087321495758113</v>
      </c>
      <c r="DA120" s="69" t="s">
        <v>1232</v>
      </c>
    </row>
    <row r="121" spans="1:105" ht="12" customHeight="1" x14ac:dyDescent="0.25">
      <c r="A121" s="57" t="s">
        <v>1051</v>
      </c>
      <c r="B121" s="261">
        <f t="shared" ref="B121:Y121" si="4">B122+B133</f>
        <v>14.173051630414982</v>
      </c>
      <c r="C121" s="261">
        <f t="shared" si="4"/>
        <v>15.877136886407611</v>
      </c>
      <c r="D121" s="261">
        <f t="shared" si="4"/>
        <v>16.793918752699735</v>
      </c>
      <c r="E121" s="261">
        <f t="shared" si="4"/>
        <v>17.533460337446922</v>
      </c>
      <c r="F121" s="261">
        <f t="shared" si="4"/>
        <v>16.410195926422201</v>
      </c>
      <c r="G121" s="261">
        <f t="shared" si="4"/>
        <v>20.795257086829153</v>
      </c>
      <c r="H121" s="261">
        <f t="shared" si="4"/>
        <v>15.962150519560987</v>
      </c>
      <c r="I121" s="261">
        <f t="shared" si="4"/>
        <v>20.13465831506177</v>
      </c>
      <c r="J121" s="261">
        <f t="shared" si="4"/>
        <v>17.741731288126829</v>
      </c>
      <c r="K121" s="261">
        <f t="shared" si="4"/>
        <v>19.253197311767984</v>
      </c>
      <c r="L121" s="261">
        <f t="shared" si="4"/>
        <v>21.173945856309679</v>
      </c>
      <c r="M121" s="261">
        <f t="shared" si="4"/>
        <v>18.932056482869648</v>
      </c>
      <c r="N121" s="261">
        <f t="shared" si="4"/>
        <v>20.811604550537471</v>
      </c>
      <c r="O121" s="261">
        <f t="shared" si="4"/>
        <v>22.402758834102954</v>
      </c>
      <c r="P121" s="261">
        <f t="shared" si="4"/>
        <v>21.275557271986116</v>
      </c>
      <c r="Q121" s="261">
        <f t="shared" si="4"/>
        <v>22.502459743194816</v>
      </c>
      <c r="R121" s="261">
        <f t="shared" si="4"/>
        <v>24.158264873168868</v>
      </c>
      <c r="S121" s="261">
        <f t="shared" si="4"/>
        <v>22.166250601261734</v>
      </c>
      <c r="T121" s="261">
        <f t="shared" si="4"/>
        <v>23.438383310112627</v>
      </c>
      <c r="U121" s="261">
        <f t="shared" si="4"/>
        <v>25.240560862130362</v>
      </c>
      <c r="V121" s="261">
        <f t="shared" si="4"/>
        <v>23.258502259708415</v>
      </c>
      <c r="W121" s="261">
        <f t="shared" si="4"/>
        <v>21.909184442794537</v>
      </c>
      <c r="X121" s="261">
        <f t="shared" si="4"/>
        <v>19.995034943984678</v>
      </c>
      <c r="Y121" s="261">
        <f t="shared" si="4"/>
        <v>20.310176401299405</v>
      </c>
      <c r="DA121" s="70"/>
    </row>
    <row r="122" spans="1:105" ht="12" customHeight="1" x14ac:dyDescent="0.25">
      <c r="A122" s="60" t="s">
        <v>1052</v>
      </c>
      <c r="B122" s="262">
        <v>14.155872254414041</v>
      </c>
      <c r="C122" s="262">
        <v>15.85833283061827</v>
      </c>
      <c r="D122" s="262">
        <v>16.774224383996149</v>
      </c>
      <c r="E122" s="262">
        <v>17.512266845023689</v>
      </c>
      <c r="F122" s="262">
        <v>16.388846686098379</v>
      </c>
      <c r="G122" s="262">
        <v>20.770391563121439</v>
      </c>
      <c r="H122" s="262">
        <v>15.941949315952231</v>
      </c>
      <c r="I122" s="262">
        <v>20.110143766826258</v>
      </c>
      <c r="J122" s="262">
        <v>17.72106099955721</v>
      </c>
      <c r="K122" s="262">
        <v>19.23868375653058</v>
      </c>
      <c r="L122" s="262">
        <v>21.156112962910409</v>
      </c>
      <c r="M122" s="262">
        <v>18.916491627785248</v>
      </c>
      <c r="N122" s="262">
        <v>20.795132711123411</v>
      </c>
      <c r="O122" s="262">
        <v>22.386664193621161</v>
      </c>
      <c r="P122" s="262">
        <v>21.25964432152352</v>
      </c>
      <c r="Q122" s="262">
        <v>22.48482376595857</v>
      </c>
      <c r="R122" s="262">
        <v>24.13821942773151</v>
      </c>
      <c r="S122" s="262">
        <v>22.14532169053064</v>
      </c>
      <c r="T122" s="262">
        <v>23.417918349065008</v>
      </c>
      <c r="U122" s="262">
        <v>25.216734100150919</v>
      </c>
      <c r="V122" s="262">
        <v>23.23670694877778</v>
      </c>
      <c r="W122" s="262">
        <v>21.889013008434581</v>
      </c>
      <c r="X122" s="262">
        <v>19.975093868889061</v>
      </c>
      <c r="Y122" s="262">
        <v>20.289498629178119</v>
      </c>
      <c r="DA122" s="72" t="s">
        <v>1233</v>
      </c>
    </row>
    <row r="123" spans="1:105" ht="12" customHeight="1" x14ac:dyDescent="0.25">
      <c r="A123" s="64" t="s">
        <v>28</v>
      </c>
      <c r="B123" s="229">
        <v>8.4669701282637077E-3</v>
      </c>
      <c r="C123" s="229">
        <v>9.6047616034008448E-3</v>
      </c>
      <c r="D123" s="229">
        <v>0</v>
      </c>
      <c r="E123" s="229">
        <v>0</v>
      </c>
      <c r="F123" s="229">
        <v>4.9282595350521263E-2</v>
      </c>
      <c r="G123" s="229">
        <v>3.0266637604713102E-2</v>
      </c>
      <c r="H123" s="229">
        <v>1.869201573983599E-2</v>
      </c>
      <c r="I123" s="229">
        <v>0</v>
      </c>
      <c r="J123" s="229">
        <v>0</v>
      </c>
      <c r="K123" s="229">
        <v>7.0726767281892424E-3</v>
      </c>
      <c r="L123" s="229">
        <v>0</v>
      </c>
      <c r="M123" s="229">
        <v>0</v>
      </c>
      <c r="N123" s="229">
        <v>2.6051837899892399E-3</v>
      </c>
      <c r="O123" s="229">
        <v>3.341507364115047E-2</v>
      </c>
      <c r="P123" s="229">
        <v>3.077856862755456E-2</v>
      </c>
      <c r="Q123" s="229">
        <v>3.3782215673654692E-2</v>
      </c>
      <c r="R123" s="229">
        <v>3.5181986283721267E-2</v>
      </c>
      <c r="S123" s="229">
        <v>4.1402126998637899E-2</v>
      </c>
      <c r="T123" s="229">
        <v>4.0441930266989848E-2</v>
      </c>
      <c r="U123" s="229">
        <v>7.5957986390480237E-2</v>
      </c>
      <c r="V123" s="229">
        <v>4.9979438806679662E-2</v>
      </c>
      <c r="W123" s="229">
        <v>4.276797621413491E-2</v>
      </c>
      <c r="X123" s="229">
        <v>4.5088104628316722E-2</v>
      </c>
      <c r="Y123" s="229">
        <v>5.3254214277407008E-2</v>
      </c>
      <c r="DA123" s="73" t="s">
        <v>1234</v>
      </c>
    </row>
    <row r="124" spans="1:105" ht="12" customHeight="1" x14ac:dyDescent="0.25">
      <c r="A124" s="64" t="s">
        <v>30</v>
      </c>
      <c r="B124" s="229">
        <v>0</v>
      </c>
      <c r="C124" s="229">
        <v>0</v>
      </c>
      <c r="D124" s="229">
        <v>0</v>
      </c>
      <c r="E124" s="229">
        <v>0</v>
      </c>
      <c r="F124" s="229">
        <v>0</v>
      </c>
      <c r="G124" s="229">
        <v>0</v>
      </c>
      <c r="H124" s="229">
        <v>0</v>
      </c>
      <c r="I124" s="229">
        <v>0</v>
      </c>
      <c r="J124" s="229">
        <v>0</v>
      </c>
      <c r="K124" s="229">
        <v>0</v>
      </c>
      <c r="L124" s="229">
        <v>0</v>
      </c>
      <c r="M124" s="229">
        <v>0</v>
      </c>
      <c r="N124" s="229">
        <v>0</v>
      </c>
      <c r="O124" s="229">
        <v>0</v>
      </c>
      <c r="P124" s="229">
        <v>0</v>
      </c>
      <c r="Q124" s="229">
        <v>0</v>
      </c>
      <c r="R124" s="229">
        <v>0</v>
      </c>
      <c r="S124" s="229">
        <v>0</v>
      </c>
      <c r="T124" s="229">
        <v>0</v>
      </c>
      <c r="U124" s="229">
        <v>0</v>
      </c>
      <c r="V124" s="229">
        <v>0</v>
      </c>
      <c r="W124" s="229">
        <v>0</v>
      </c>
      <c r="X124" s="229">
        <v>0</v>
      </c>
      <c r="Y124" s="229">
        <v>0</v>
      </c>
      <c r="DA124" s="73" t="s">
        <v>1235</v>
      </c>
    </row>
    <row r="125" spans="1:105" ht="12" customHeight="1" x14ac:dyDescent="0.25">
      <c r="A125" s="64" t="s">
        <v>31</v>
      </c>
      <c r="B125" s="229">
        <v>0.67764812539654773</v>
      </c>
      <c r="C125" s="229">
        <v>0</v>
      </c>
      <c r="D125" s="229">
        <v>0.20170729136711241</v>
      </c>
      <c r="E125" s="229">
        <v>0</v>
      </c>
      <c r="F125" s="229">
        <v>0</v>
      </c>
      <c r="G125" s="229">
        <v>0</v>
      </c>
      <c r="H125" s="229">
        <v>0</v>
      </c>
      <c r="I125" s="229">
        <v>0</v>
      </c>
      <c r="J125" s="229">
        <v>0</v>
      </c>
      <c r="K125" s="229">
        <v>0.54083478577898914</v>
      </c>
      <c r="L125" s="229">
        <v>0.49067697336187038</v>
      </c>
      <c r="M125" s="229">
        <v>0.59967608421709939</v>
      </c>
      <c r="N125" s="229">
        <v>0.63749490939794662</v>
      </c>
      <c r="O125" s="229">
        <v>0.68561440012276698</v>
      </c>
      <c r="P125" s="229">
        <v>0.75980310762347836</v>
      </c>
      <c r="Q125" s="229">
        <v>0.82904578406483886</v>
      </c>
      <c r="R125" s="229">
        <v>0.72034959714076485</v>
      </c>
      <c r="S125" s="229">
        <v>0.86561793536399356</v>
      </c>
      <c r="T125" s="229">
        <v>1.366946948633442</v>
      </c>
      <c r="U125" s="229">
        <v>1.749387999358573</v>
      </c>
      <c r="V125" s="229">
        <v>1.446726100808378</v>
      </c>
      <c r="W125" s="229">
        <v>1.244646776354668</v>
      </c>
      <c r="X125" s="229">
        <v>1.389259101623286</v>
      </c>
      <c r="Y125" s="229">
        <v>1.9131280452778849</v>
      </c>
      <c r="DA125" s="73" t="s">
        <v>1236</v>
      </c>
    </row>
    <row r="126" spans="1:105" ht="12" customHeight="1" x14ac:dyDescent="0.25">
      <c r="A126" s="64" t="s">
        <v>159</v>
      </c>
      <c r="B126" s="229">
        <v>9.4436523741998069E-2</v>
      </c>
      <c r="C126" s="229">
        <v>0.12083888678136499</v>
      </c>
      <c r="D126" s="229">
        <v>9.5336182979621639E-2</v>
      </c>
      <c r="E126" s="229">
        <v>6.5691760204930866E-2</v>
      </c>
      <c r="F126" s="229">
        <v>0.12298544102587899</v>
      </c>
      <c r="G126" s="229">
        <v>0.23589009812820791</v>
      </c>
      <c r="H126" s="229">
        <v>0.1378498373969391</v>
      </c>
      <c r="I126" s="229">
        <v>0.19274037104232769</v>
      </c>
      <c r="J126" s="229">
        <v>0.14149147793209671</v>
      </c>
      <c r="K126" s="229">
        <v>7.4223658034936524E-2</v>
      </c>
      <c r="L126" s="229">
        <v>7.3650675376520064E-2</v>
      </c>
      <c r="M126" s="229">
        <v>3.4016890192453138E-2</v>
      </c>
      <c r="N126" s="229">
        <v>7.8736792760450564E-2</v>
      </c>
      <c r="O126" s="229">
        <v>8.6576535153315121E-2</v>
      </c>
      <c r="P126" s="229">
        <v>8.0422415158007327E-2</v>
      </c>
      <c r="Q126" s="229">
        <v>9.6782477462780334E-2</v>
      </c>
      <c r="R126" s="229">
        <v>7.9358423712277498E-2</v>
      </c>
      <c r="S126" s="229">
        <v>9.2457248087613131E-2</v>
      </c>
      <c r="T126" s="229">
        <v>9.5384293059015912E-2</v>
      </c>
      <c r="U126" s="229">
        <v>0.2028052283631136</v>
      </c>
      <c r="V126" s="229">
        <v>0.16729178993942531</v>
      </c>
      <c r="W126" s="229">
        <v>0.15079443412135229</v>
      </c>
      <c r="X126" s="229">
        <v>0.16826062926123059</v>
      </c>
      <c r="Y126" s="229">
        <v>0.18369917482019929</v>
      </c>
      <c r="DA126" s="73" t="s">
        <v>1237</v>
      </c>
    </row>
    <row r="127" spans="1:105" ht="12" customHeight="1" x14ac:dyDescent="0.25">
      <c r="A127" s="64" t="s">
        <v>32</v>
      </c>
      <c r="B127" s="229">
        <v>0.82879167800140163</v>
      </c>
      <c r="C127" s="229">
        <v>1.221565442663274</v>
      </c>
      <c r="D127" s="229">
        <v>0.87029540684581019</v>
      </c>
      <c r="E127" s="229">
        <v>0.85497641558010251</v>
      </c>
      <c r="F127" s="229">
        <v>0.83146725128211973</v>
      </c>
      <c r="G127" s="229">
        <v>1.177016214612024</v>
      </c>
      <c r="H127" s="229">
        <v>0.75503755840949238</v>
      </c>
      <c r="I127" s="229">
        <v>0.83517029571221257</v>
      </c>
      <c r="J127" s="229">
        <v>0.56282520347825615</v>
      </c>
      <c r="K127" s="229">
        <v>0.1488983189763286</v>
      </c>
      <c r="L127" s="229">
        <v>0.17504322395318039</v>
      </c>
      <c r="M127" s="229">
        <v>0.18504462094808499</v>
      </c>
      <c r="N127" s="229">
        <v>0.16511386953351409</v>
      </c>
      <c r="O127" s="229">
        <v>0.1284570553352847</v>
      </c>
      <c r="P127" s="229">
        <v>7.8691283287868397E-2</v>
      </c>
      <c r="Q127" s="229">
        <v>9.7636288688800893E-2</v>
      </c>
      <c r="R127" s="229">
        <v>9.7771061119164268E-2</v>
      </c>
      <c r="S127" s="229">
        <v>0.1189808588614121</v>
      </c>
      <c r="T127" s="229">
        <v>0.1227671193654402</v>
      </c>
      <c r="U127" s="229">
        <v>0.12248382733439819</v>
      </c>
      <c r="V127" s="229">
        <v>0.1019977918428344</v>
      </c>
      <c r="W127" s="229">
        <v>8.346117017293829E-2</v>
      </c>
      <c r="X127" s="229">
        <v>0.1029252477732248</v>
      </c>
      <c r="Y127" s="229">
        <v>8.4754679637476557E-2</v>
      </c>
      <c r="DA127" s="73" t="s">
        <v>1238</v>
      </c>
    </row>
    <row r="128" spans="1:105" ht="12" customHeight="1" x14ac:dyDescent="0.25">
      <c r="A128" s="64" t="s">
        <v>33</v>
      </c>
      <c r="B128" s="229">
        <v>2.05403557579566E-2</v>
      </c>
      <c r="C128" s="229">
        <v>1.149742436798263E-2</v>
      </c>
      <c r="D128" s="229">
        <v>3.910312619260093E-2</v>
      </c>
      <c r="E128" s="229">
        <v>1.2473965020400031E-2</v>
      </c>
      <c r="F128" s="229">
        <v>1.3302432069052249E-2</v>
      </c>
      <c r="G128" s="229">
        <v>1.5462732172768969E-2</v>
      </c>
      <c r="H128" s="229">
        <v>1.1860424998051291E-2</v>
      </c>
      <c r="I128" s="229">
        <v>0</v>
      </c>
      <c r="J128" s="229">
        <v>0</v>
      </c>
      <c r="K128" s="229">
        <v>9.104391284004544</v>
      </c>
      <c r="L128" s="229">
        <v>10.23062416412467</v>
      </c>
      <c r="M128" s="229">
        <v>8.5541402135078393</v>
      </c>
      <c r="N128" s="229">
        <v>9.6623775473649935</v>
      </c>
      <c r="O128" s="229">
        <v>11.32775836485742</v>
      </c>
      <c r="P128" s="229">
        <v>11.33410867715034</v>
      </c>
      <c r="Q128" s="229">
        <v>11.91978958171039</v>
      </c>
      <c r="R128" s="229">
        <v>13.44176337427691</v>
      </c>
      <c r="S128" s="229">
        <v>10.41646112318838</v>
      </c>
      <c r="T128" s="229">
        <v>10.70625816694062</v>
      </c>
      <c r="U128" s="229">
        <v>9.6822808191448004</v>
      </c>
      <c r="V128" s="229">
        <v>9.6704877252572814</v>
      </c>
      <c r="W128" s="229">
        <v>9.6428193852022179</v>
      </c>
      <c r="X128" s="229">
        <v>8.7636441390097453</v>
      </c>
      <c r="Y128" s="229">
        <v>7.9860865364907756</v>
      </c>
      <c r="DA128" s="73" t="s">
        <v>1239</v>
      </c>
    </row>
    <row r="129" spans="1:105" ht="12" customHeight="1" x14ac:dyDescent="0.25">
      <c r="A129" s="64" t="s">
        <v>35</v>
      </c>
      <c r="B129" s="229">
        <v>10.817809812404519</v>
      </c>
      <c r="C129" s="229">
        <v>12.609419162947489</v>
      </c>
      <c r="D129" s="229">
        <v>13.634276898336889</v>
      </c>
      <c r="E129" s="229">
        <v>14.623537534286431</v>
      </c>
      <c r="F129" s="229">
        <v>10.158252654253641</v>
      </c>
      <c r="G129" s="229">
        <v>12.55697125118704</v>
      </c>
      <c r="H129" s="229">
        <v>9.8970342042737922</v>
      </c>
      <c r="I129" s="229">
        <v>13.00396350312209</v>
      </c>
      <c r="J129" s="229">
        <v>10.622320616511891</v>
      </c>
      <c r="K129" s="229">
        <v>4.3296053065801479</v>
      </c>
      <c r="L129" s="229">
        <v>4.9566539628150066</v>
      </c>
      <c r="M129" s="229">
        <v>4.6157548641210218</v>
      </c>
      <c r="N129" s="229">
        <v>4.8106164476171953</v>
      </c>
      <c r="O129" s="229">
        <v>5.0280192431696076</v>
      </c>
      <c r="P129" s="229">
        <v>4.6962285866704816</v>
      </c>
      <c r="Q129" s="229">
        <v>5.2709082459769352</v>
      </c>
      <c r="R129" s="229">
        <v>5.3910942744371813</v>
      </c>
      <c r="S129" s="229">
        <v>7.1160984688539148</v>
      </c>
      <c r="T129" s="229">
        <v>7.2080906078328963</v>
      </c>
      <c r="U129" s="229">
        <v>8.4868073862926554</v>
      </c>
      <c r="V129" s="229">
        <v>7.6552497901039782</v>
      </c>
      <c r="W129" s="229">
        <v>7.0251763669594967</v>
      </c>
      <c r="X129" s="229">
        <v>6.215216239579453</v>
      </c>
      <c r="Y129" s="229">
        <v>7.2459015187042359</v>
      </c>
      <c r="DA129" s="73" t="s">
        <v>1240</v>
      </c>
    </row>
    <row r="130" spans="1:105" ht="12" customHeight="1" x14ac:dyDescent="0.25">
      <c r="A130" s="64" t="s">
        <v>36</v>
      </c>
      <c r="B130" s="229">
        <v>0</v>
      </c>
      <c r="C130" s="229">
        <v>0</v>
      </c>
      <c r="D130" s="229">
        <v>0</v>
      </c>
      <c r="E130" s="229">
        <v>0</v>
      </c>
      <c r="F130" s="229">
        <v>0</v>
      </c>
      <c r="G130" s="229">
        <v>0</v>
      </c>
      <c r="H130" s="229">
        <v>0</v>
      </c>
      <c r="I130" s="229">
        <v>0</v>
      </c>
      <c r="J130" s="229">
        <v>0</v>
      </c>
      <c r="K130" s="229">
        <v>0</v>
      </c>
      <c r="L130" s="229">
        <v>0</v>
      </c>
      <c r="M130" s="229">
        <v>0</v>
      </c>
      <c r="N130" s="229">
        <v>0</v>
      </c>
      <c r="O130" s="229">
        <v>0</v>
      </c>
      <c r="P130" s="229">
        <v>0</v>
      </c>
      <c r="Q130" s="229">
        <v>0</v>
      </c>
      <c r="R130" s="229">
        <v>0</v>
      </c>
      <c r="S130" s="229">
        <v>0</v>
      </c>
      <c r="T130" s="229">
        <v>0</v>
      </c>
      <c r="U130" s="229">
        <v>0</v>
      </c>
      <c r="V130" s="229">
        <v>0</v>
      </c>
      <c r="W130" s="229">
        <v>0</v>
      </c>
      <c r="X130" s="229">
        <v>0</v>
      </c>
      <c r="Y130" s="229">
        <v>0</v>
      </c>
      <c r="DA130" s="73" t="s">
        <v>1241</v>
      </c>
    </row>
    <row r="131" spans="1:105" ht="12" customHeight="1" x14ac:dyDescent="0.25">
      <c r="A131" s="64" t="s">
        <v>38</v>
      </c>
      <c r="B131" s="229">
        <v>0</v>
      </c>
      <c r="C131" s="229">
        <v>0</v>
      </c>
      <c r="D131" s="229">
        <v>0</v>
      </c>
      <c r="E131" s="229">
        <v>0</v>
      </c>
      <c r="F131" s="229">
        <v>0</v>
      </c>
      <c r="G131" s="229">
        <v>0</v>
      </c>
      <c r="H131" s="229">
        <v>0</v>
      </c>
      <c r="I131" s="229">
        <v>0</v>
      </c>
      <c r="J131" s="229">
        <v>0</v>
      </c>
      <c r="K131" s="229">
        <v>3.7647502095198522E-2</v>
      </c>
      <c r="L131" s="229">
        <v>0.18982124686514051</v>
      </c>
      <c r="M131" s="229">
        <v>0.2442275409031231</v>
      </c>
      <c r="N131" s="229">
        <v>0.25487743609048008</v>
      </c>
      <c r="O131" s="229">
        <v>0.25959578655348009</v>
      </c>
      <c r="P131" s="229">
        <v>0.183664329458121</v>
      </c>
      <c r="Q131" s="229">
        <v>0.10583504284027161</v>
      </c>
      <c r="R131" s="229">
        <v>5.5770786147484243E-2</v>
      </c>
      <c r="S131" s="229">
        <v>5.4693041193937357E-2</v>
      </c>
      <c r="T131" s="229">
        <v>6.1410775853129852E-2</v>
      </c>
      <c r="U131" s="229">
        <v>4.9139336044388339E-2</v>
      </c>
      <c r="V131" s="229">
        <v>4.13865162484017E-2</v>
      </c>
      <c r="W131" s="229">
        <v>3.3686066531516061E-2</v>
      </c>
      <c r="X131" s="229">
        <v>2.352757216946379E-2</v>
      </c>
      <c r="Y131" s="229">
        <v>7.6227641029151708E-2</v>
      </c>
      <c r="DA131" s="73" t="s">
        <v>1242</v>
      </c>
    </row>
    <row r="132" spans="1:105" ht="12" customHeight="1" x14ac:dyDescent="0.25">
      <c r="A132" s="64" t="s">
        <v>39</v>
      </c>
      <c r="B132" s="229">
        <v>1.708178788983352</v>
      </c>
      <c r="C132" s="229">
        <v>1.885407152254754</v>
      </c>
      <c r="D132" s="229">
        <v>1.933505478274103</v>
      </c>
      <c r="E132" s="229">
        <v>1.955587169931823</v>
      </c>
      <c r="F132" s="229">
        <v>5.2135563121171637</v>
      </c>
      <c r="G132" s="229">
        <v>6.7547846294166867</v>
      </c>
      <c r="H132" s="229">
        <v>5.1214752751341157</v>
      </c>
      <c r="I132" s="229">
        <v>6.0782695969496316</v>
      </c>
      <c r="J132" s="229">
        <v>6.3944237016349712</v>
      </c>
      <c r="K132" s="229">
        <v>4.9960102243322471</v>
      </c>
      <c r="L132" s="229">
        <v>5.039642716414015</v>
      </c>
      <c r="M132" s="229">
        <v>4.683631413895629</v>
      </c>
      <c r="N132" s="229">
        <v>5.1833105245688378</v>
      </c>
      <c r="O132" s="229">
        <v>4.8372277347881329</v>
      </c>
      <c r="P132" s="229">
        <v>4.0959473535476603</v>
      </c>
      <c r="Q132" s="229">
        <v>4.1310441295408999</v>
      </c>
      <c r="R132" s="229">
        <v>4.3169299246140094</v>
      </c>
      <c r="S132" s="229">
        <v>3.4396108879827429</v>
      </c>
      <c r="T132" s="229">
        <v>3.8166185071134842</v>
      </c>
      <c r="U132" s="229">
        <v>4.8478715172225071</v>
      </c>
      <c r="V132" s="229">
        <v>4.1035877957707951</v>
      </c>
      <c r="W132" s="229">
        <v>3.6656608328782601</v>
      </c>
      <c r="X132" s="229">
        <v>3.2671728348443438</v>
      </c>
      <c r="Y132" s="229">
        <v>2.7464468189409872</v>
      </c>
      <c r="DA132" s="73" t="s">
        <v>1243</v>
      </c>
    </row>
    <row r="133" spans="1:105" ht="12" customHeight="1" x14ac:dyDescent="0.25">
      <c r="A133" s="60" t="s">
        <v>1064</v>
      </c>
      <c r="B133" s="262">
        <v>1.7179376000940359E-2</v>
      </c>
      <c r="C133" s="262">
        <v>1.8804055789340829E-2</v>
      </c>
      <c r="D133" s="262">
        <v>1.969436870358721E-2</v>
      </c>
      <c r="E133" s="262">
        <v>2.1193492423234459E-2</v>
      </c>
      <c r="F133" s="262">
        <v>2.134924032382161E-2</v>
      </c>
      <c r="G133" s="262">
        <v>2.4865523707714381E-2</v>
      </c>
      <c r="H133" s="262">
        <v>2.0201203608756931E-2</v>
      </c>
      <c r="I133" s="262">
        <v>2.451454823551269E-2</v>
      </c>
      <c r="J133" s="262">
        <v>2.0670288569620249E-2</v>
      </c>
      <c r="K133" s="262">
        <v>1.451355523740373E-2</v>
      </c>
      <c r="L133" s="262">
        <v>1.7832893399270241E-2</v>
      </c>
      <c r="M133" s="262">
        <v>1.55648550843989E-2</v>
      </c>
      <c r="N133" s="262">
        <v>1.6471839414059788E-2</v>
      </c>
      <c r="O133" s="262">
        <v>1.6094640481791659E-2</v>
      </c>
      <c r="P133" s="262">
        <v>1.5912950462597299E-2</v>
      </c>
      <c r="Q133" s="262">
        <v>1.7635977236247439E-2</v>
      </c>
      <c r="R133" s="262">
        <v>2.004544543735684E-2</v>
      </c>
      <c r="S133" s="262">
        <v>2.092891073109342E-2</v>
      </c>
      <c r="T133" s="262">
        <v>2.0464961047619551E-2</v>
      </c>
      <c r="U133" s="262">
        <v>2.382676197944129E-2</v>
      </c>
      <c r="V133" s="262">
        <v>2.179531093063581E-2</v>
      </c>
      <c r="W133" s="262">
        <v>2.0171434359955959E-2</v>
      </c>
      <c r="X133" s="262">
        <v>1.994107509561446E-2</v>
      </c>
      <c r="Y133" s="262">
        <v>2.067777212128637E-2</v>
      </c>
      <c r="DA133" s="72" t="s">
        <v>1244</v>
      </c>
    </row>
    <row r="134" spans="1:105" ht="12" customHeight="1" x14ac:dyDescent="0.25">
      <c r="A134" s="57" t="s">
        <v>1010</v>
      </c>
      <c r="B134" s="261">
        <v>5.0807717956640586</v>
      </c>
      <c r="C134" s="261">
        <v>5.6883668405818044</v>
      </c>
      <c r="D134" s="261">
        <v>6.0197068582406912</v>
      </c>
      <c r="E134" s="261">
        <v>6.3028403568639026</v>
      </c>
      <c r="F134" s="261">
        <v>5.5685581590761917</v>
      </c>
      <c r="G134" s="261">
        <v>6.9783783911505743</v>
      </c>
      <c r="H134" s="261">
        <v>5.3939170284736662</v>
      </c>
      <c r="I134" s="261">
        <v>6.8258386242113707</v>
      </c>
      <c r="J134" s="261">
        <v>5.8701185708604431</v>
      </c>
      <c r="K134" s="261">
        <v>5.316335755258434</v>
      </c>
      <c r="L134" s="261">
        <v>5.9306824038672579</v>
      </c>
      <c r="M134" s="261">
        <v>5.3647439194531961</v>
      </c>
      <c r="N134" s="261">
        <v>5.8157643783262012</v>
      </c>
      <c r="O134" s="261">
        <v>6.218959433452965</v>
      </c>
      <c r="P134" s="261">
        <v>5.93770182097564</v>
      </c>
      <c r="Q134" s="261">
        <v>6.3866967615420496</v>
      </c>
      <c r="R134" s="261">
        <v>6.7691278596190294</v>
      </c>
      <c r="S134" s="261">
        <v>6.7932940464818268</v>
      </c>
      <c r="T134" s="261">
        <v>7.1636282939407998</v>
      </c>
      <c r="U134" s="261">
        <v>7.885846692401203</v>
      </c>
      <c r="V134" s="261">
        <v>7.2241193580181307</v>
      </c>
      <c r="W134" s="261">
        <v>6.7571047217017517</v>
      </c>
      <c r="X134" s="261">
        <v>6.2205114486265387</v>
      </c>
      <c r="Y134" s="261">
        <v>6.5570930753025767</v>
      </c>
      <c r="DA134" s="70" t="s">
        <v>1245</v>
      </c>
    </row>
    <row r="135" spans="1:105" ht="12" customHeight="1" x14ac:dyDescent="0.25">
      <c r="A135" s="60" t="s">
        <v>1012</v>
      </c>
      <c r="B135" s="262">
        <v>4.842375090768039</v>
      </c>
      <c r="C135" s="262">
        <v>5.4408827439167151</v>
      </c>
      <c r="D135" s="262">
        <v>5.7633932442623674</v>
      </c>
      <c r="E135" s="262">
        <v>6.0156461455116963</v>
      </c>
      <c r="F135" s="262">
        <v>5.1319623575626414</v>
      </c>
      <c r="G135" s="262">
        <v>6.5450211174421487</v>
      </c>
      <c r="H135" s="262">
        <v>5.0068818882411756</v>
      </c>
      <c r="I135" s="262">
        <v>6.391121011423798</v>
      </c>
      <c r="J135" s="262">
        <v>5.5002693613203597</v>
      </c>
      <c r="K135" s="262">
        <v>5.1124550443111758</v>
      </c>
      <c r="L135" s="262">
        <v>5.6303069205022416</v>
      </c>
      <c r="M135" s="262">
        <v>5.1238968448878044</v>
      </c>
      <c r="N135" s="262">
        <v>5.574218090607455</v>
      </c>
      <c r="O135" s="262">
        <v>6.0200141836381018</v>
      </c>
      <c r="P135" s="262">
        <v>5.7266475211399106</v>
      </c>
      <c r="Q135" s="262">
        <v>6.1444011722470488</v>
      </c>
      <c r="R135" s="262">
        <v>6.451206170124463</v>
      </c>
      <c r="S135" s="262">
        <v>6.4633843056281624</v>
      </c>
      <c r="T135" s="262">
        <v>6.8774069407861909</v>
      </c>
      <c r="U135" s="262">
        <v>7.526364140946713</v>
      </c>
      <c r="V135" s="262">
        <v>6.8975026900263119</v>
      </c>
      <c r="W135" s="262">
        <v>6.4587153403993973</v>
      </c>
      <c r="X135" s="262">
        <v>5.8802347069279826</v>
      </c>
      <c r="Y135" s="262">
        <v>6.2372551361967874</v>
      </c>
      <c r="DA135" s="72" t="s">
        <v>1246</v>
      </c>
    </row>
    <row r="136" spans="1:105" ht="12" customHeight="1" x14ac:dyDescent="0.25">
      <c r="A136" s="59" t="s">
        <v>28</v>
      </c>
      <c r="B136" s="230">
        <v>3.3229039448367491E-3</v>
      </c>
      <c r="C136" s="230">
        <v>3.7687151753097248E-3</v>
      </c>
      <c r="D136" s="230">
        <v>0</v>
      </c>
      <c r="E136" s="230">
        <v>0</v>
      </c>
      <c r="F136" s="230">
        <v>2.2817464530403651E-2</v>
      </c>
      <c r="G136" s="230">
        <v>1.4249329496371159E-2</v>
      </c>
      <c r="H136" s="230">
        <v>8.7202662804179241E-3</v>
      </c>
      <c r="I136" s="230">
        <v>0</v>
      </c>
      <c r="J136" s="230">
        <v>0</v>
      </c>
      <c r="K136" s="230">
        <v>7.1444137546596521E-3</v>
      </c>
      <c r="L136" s="230">
        <v>0</v>
      </c>
      <c r="M136" s="230">
        <v>0</v>
      </c>
      <c r="N136" s="230">
        <v>2.5700557747675499E-3</v>
      </c>
      <c r="O136" s="230">
        <v>3.4005354110147518E-2</v>
      </c>
      <c r="P136" s="230">
        <v>3.1468061538832512E-2</v>
      </c>
      <c r="Q136" s="230">
        <v>3.3063331464684147E-2</v>
      </c>
      <c r="R136" s="230">
        <v>3.617416031258254E-2</v>
      </c>
      <c r="S136" s="230">
        <v>3.2752124536461327E-2</v>
      </c>
      <c r="T136" s="230">
        <v>3.1737016764128038E-2</v>
      </c>
      <c r="U136" s="230">
        <v>5.4182320662190392E-2</v>
      </c>
      <c r="V136" s="230">
        <v>3.6888987580297981E-2</v>
      </c>
      <c r="W136" s="230">
        <v>3.2581936411660017E-2</v>
      </c>
      <c r="X136" s="230">
        <v>3.3748640441377938E-2</v>
      </c>
      <c r="Y136" s="230">
        <v>3.5326393303721997E-2</v>
      </c>
      <c r="DA136" s="71" t="s">
        <v>1247</v>
      </c>
    </row>
    <row r="137" spans="1:105" ht="12" customHeight="1" x14ac:dyDescent="0.25">
      <c r="A137" s="59" t="s">
        <v>31</v>
      </c>
      <c r="B137" s="295">
        <v>0.26332164179754769</v>
      </c>
      <c r="C137" s="295">
        <v>0</v>
      </c>
      <c r="D137" s="295">
        <v>7.8319311278445339E-2</v>
      </c>
      <c r="E137" s="295">
        <v>0</v>
      </c>
      <c r="F137" s="295">
        <v>0</v>
      </c>
      <c r="G137" s="295">
        <v>0</v>
      </c>
      <c r="H137" s="295">
        <v>0</v>
      </c>
      <c r="I137" s="295">
        <v>0</v>
      </c>
      <c r="J137" s="295">
        <v>0</v>
      </c>
      <c r="K137" s="295">
        <v>0.54092861988515373</v>
      </c>
      <c r="L137" s="295">
        <v>0.48393648659399008</v>
      </c>
      <c r="M137" s="295">
        <v>0.56408016578090514</v>
      </c>
      <c r="N137" s="295">
        <v>0.6226922428033298</v>
      </c>
      <c r="O137" s="295">
        <v>0.69083982093275897</v>
      </c>
      <c r="P137" s="295">
        <v>0.76915734321977303</v>
      </c>
      <c r="Q137" s="295">
        <v>0.80339578544420231</v>
      </c>
      <c r="R137" s="295">
        <v>0.7333545229226186</v>
      </c>
      <c r="S137" s="295">
        <v>0.67800925638985154</v>
      </c>
      <c r="T137" s="295">
        <v>1.0621318651444001</v>
      </c>
      <c r="U137" s="295">
        <v>1.235557198011221</v>
      </c>
      <c r="V137" s="295">
        <v>1.0572659138239049</v>
      </c>
      <c r="W137" s="295">
        <v>0.93885141191912314</v>
      </c>
      <c r="X137" s="295">
        <v>1.029603728848999</v>
      </c>
      <c r="Y137" s="295">
        <v>1.25655617833878</v>
      </c>
      <c r="DA137" s="122" t="s">
        <v>1248</v>
      </c>
    </row>
    <row r="138" spans="1:105" ht="12" customHeight="1" x14ac:dyDescent="0.25">
      <c r="A138" s="59" t="s">
        <v>159</v>
      </c>
      <c r="B138" s="295">
        <v>3.6011477646184682E-2</v>
      </c>
      <c r="C138" s="295">
        <v>4.6070681058618591E-2</v>
      </c>
      <c r="D138" s="295">
        <v>3.632650859422569E-2</v>
      </c>
      <c r="E138" s="295">
        <v>2.4877294343279888E-2</v>
      </c>
      <c r="F138" s="295">
        <v>5.5327201817746613E-2</v>
      </c>
      <c r="G138" s="295">
        <v>0.1079073813671626</v>
      </c>
      <c r="H138" s="295">
        <v>6.2487198878447787E-2</v>
      </c>
      <c r="I138" s="295">
        <v>8.5917198154155119E-2</v>
      </c>
      <c r="J138" s="295">
        <v>6.724961250004266E-2</v>
      </c>
      <c r="K138" s="295">
        <v>7.2851136985582751E-2</v>
      </c>
      <c r="L138" s="295">
        <v>7.1283343202279137E-2</v>
      </c>
      <c r="M138" s="295">
        <v>3.1400556524722019E-2</v>
      </c>
      <c r="N138" s="295">
        <v>7.5473256932992408E-2</v>
      </c>
      <c r="O138" s="295">
        <v>8.5608378331349169E-2</v>
      </c>
      <c r="P138" s="295">
        <v>7.9893210445187268E-2</v>
      </c>
      <c r="Q138" s="295">
        <v>9.203783749561549E-2</v>
      </c>
      <c r="R138" s="295">
        <v>7.9283411095378148E-2</v>
      </c>
      <c r="S138" s="295">
        <v>7.1067162633022318E-2</v>
      </c>
      <c r="T138" s="295">
        <v>7.2731455822946114E-2</v>
      </c>
      <c r="U138" s="295">
        <v>0.14056412583632291</v>
      </c>
      <c r="V138" s="295">
        <v>0.11997511610442819</v>
      </c>
      <c r="W138" s="295">
        <v>0.1116232578898662</v>
      </c>
      <c r="X138" s="295">
        <v>0.1223736747759154</v>
      </c>
      <c r="Y138" s="295">
        <v>0.1184032747267018</v>
      </c>
      <c r="DA138" s="122" t="s">
        <v>1249</v>
      </c>
    </row>
    <row r="139" spans="1:105" ht="12" customHeight="1" x14ac:dyDescent="0.25">
      <c r="A139" s="59" t="s">
        <v>32</v>
      </c>
      <c r="B139" s="295">
        <v>0.32599350074954281</v>
      </c>
      <c r="C139" s="295">
        <v>0.4803936578694325</v>
      </c>
      <c r="D139" s="295">
        <v>0.34205441537210252</v>
      </c>
      <c r="E139" s="295">
        <v>0.33397117991258929</v>
      </c>
      <c r="F139" s="295">
        <v>0.38582712970969169</v>
      </c>
      <c r="G139" s="295">
        <v>0.55537522011270413</v>
      </c>
      <c r="H139" s="295">
        <v>0.35303353759465878</v>
      </c>
      <c r="I139" s="295">
        <v>0.38401223781903421</v>
      </c>
      <c r="J139" s="295">
        <v>0.27592792212381712</v>
      </c>
      <c r="K139" s="295">
        <v>0.15074620400424471</v>
      </c>
      <c r="L139" s="295">
        <v>0.17475082717036669</v>
      </c>
      <c r="M139" s="295">
        <v>0.1761902259733886</v>
      </c>
      <c r="N139" s="295">
        <v>0.16325313765416991</v>
      </c>
      <c r="O139" s="295">
        <v>0.13101971240113031</v>
      </c>
      <c r="P139" s="295">
        <v>8.0634704748386854E-2</v>
      </c>
      <c r="Q139" s="295">
        <v>9.5773099779973669E-2</v>
      </c>
      <c r="R139" s="295">
        <v>0.1007539851639456</v>
      </c>
      <c r="S139" s="295">
        <v>9.4333885613772137E-2</v>
      </c>
      <c r="T139" s="295">
        <v>9.6558406766841159E-2</v>
      </c>
      <c r="U139" s="295">
        <v>8.7566241191743652E-2</v>
      </c>
      <c r="V139" s="295">
        <v>7.5451856652572882E-2</v>
      </c>
      <c r="W139" s="295">
        <v>6.37259710205519E-2</v>
      </c>
      <c r="X139" s="295">
        <v>7.7212928469608214E-2</v>
      </c>
      <c r="Y139" s="295">
        <v>5.6348557843625531E-2</v>
      </c>
      <c r="DA139" s="122" t="s">
        <v>1250</v>
      </c>
    </row>
    <row r="140" spans="1:105" ht="12" customHeight="1" x14ac:dyDescent="0.25">
      <c r="A140" s="59" t="s">
        <v>35</v>
      </c>
      <c r="B140" s="295">
        <v>4.2137255666299271</v>
      </c>
      <c r="C140" s="295">
        <v>4.9106496898133543</v>
      </c>
      <c r="D140" s="295">
        <v>5.306693009017593</v>
      </c>
      <c r="E140" s="295">
        <v>5.656797671255827</v>
      </c>
      <c r="F140" s="295">
        <v>4.6679905615047996</v>
      </c>
      <c r="G140" s="295">
        <v>5.8674891864659111</v>
      </c>
      <c r="H140" s="295">
        <v>4.5826408854876508</v>
      </c>
      <c r="I140" s="295">
        <v>5.9211915754506084</v>
      </c>
      <c r="J140" s="295">
        <v>5.1570918266965</v>
      </c>
      <c r="K140" s="295">
        <v>4.3407846696815353</v>
      </c>
      <c r="L140" s="295">
        <v>4.9003362635356069</v>
      </c>
      <c r="M140" s="295">
        <v>4.3522258966087888</v>
      </c>
      <c r="N140" s="295">
        <v>4.7102293974421956</v>
      </c>
      <c r="O140" s="295">
        <v>5.0785409178627159</v>
      </c>
      <c r="P140" s="295">
        <v>4.7654942011877317</v>
      </c>
      <c r="Q140" s="295">
        <v>5.1201311180625737</v>
      </c>
      <c r="R140" s="295">
        <v>5.5016400906299383</v>
      </c>
      <c r="S140" s="295">
        <v>5.5872218764550547</v>
      </c>
      <c r="T140" s="295">
        <v>5.6142481962878756</v>
      </c>
      <c r="U140" s="295">
        <v>6.0084942552452354</v>
      </c>
      <c r="V140" s="295">
        <v>5.6079208158651079</v>
      </c>
      <c r="W140" s="295">
        <v>5.3119327631581958</v>
      </c>
      <c r="X140" s="295">
        <v>4.6172957343920817</v>
      </c>
      <c r="Y140" s="295">
        <v>4.770620731983958</v>
      </c>
      <c r="DA140" s="122" t="s">
        <v>1251</v>
      </c>
    </row>
    <row r="141" spans="1:105" ht="12" customHeight="1" x14ac:dyDescent="0.25">
      <c r="A141" s="60" t="s">
        <v>1019</v>
      </c>
      <c r="B141" s="262">
        <v>0.23839670489602</v>
      </c>
      <c r="C141" s="262">
        <v>0.24748409666508889</v>
      </c>
      <c r="D141" s="262">
        <v>0.25631361397832442</v>
      </c>
      <c r="E141" s="262">
        <v>0.28719421135220602</v>
      </c>
      <c r="F141" s="262">
        <v>0.43659580151355021</v>
      </c>
      <c r="G141" s="262">
        <v>0.43335727370842581</v>
      </c>
      <c r="H141" s="262">
        <v>0.38703514023249019</v>
      </c>
      <c r="I141" s="262">
        <v>0.43471761278757293</v>
      </c>
      <c r="J141" s="262">
        <v>0.36984920954008299</v>
      </c>
      <c r="K141" s="262">
        <v>0.20388071094725849</v>
      </c>
      <c r="L141" s="262">
        <v>0.30037548336501563</v>
      </c>
      <c r="M141" s="262">
        <v>0.24084707456539209</v>
      </c>
      <c r="N141" s="262">
        <v>0.24154628771874589</v>
      </c>
      <c r="O141" s="262">
        <v>0.19894524981486311</v>
      </c>
      <c r="P141" s="262">
        <v>0.2110542998357289</v>
      </c>
      <c r="Q141" s="262">
        <v>0.24229558929500181</v>
      </c>
      <c r="R141" s="262">
        <v>0.31792168949456567</v>
      </c>
      <c r="S141" s="262">
        <v>0.32990974085366431</v>
      </c>
      <c r="T141" s="262">
        <v>0.28622135315460939</v>
      </c>
      <c r="U141" s="262">
        <v>0.35948255145449032</v>
      </c>
      <c r="V141" s="262">
        <v>0.32661666799181921</v>
      </c>
      <c r="W141" s="262">
        <v>0.2983893813023541</v>
      </c>
      <c r="X141" s="262">
        <v>0.34027674169855598</v>
      </c>
      <c r="Y141" s="262">
        <v>0.31983793910578928</v>
      </c>
      <c r="DA141" s="72" t="s">
        <v>1252</v>
      </c>
    </row>
    <row r="142" spans="1:105" ht="12" customHeight="1" x14ac:dyDescent="0.25">
      <c r="A142" s="57" t="s">
        <v>1021</v>
      </c>
      <c r="B142" s="261">
        <f t="shared" ref="B142:Y142" si="5">B143+B144+B155</f>
        <v>5.8917622134610106</v>
      </c>
      <c r="C142" s="261">
        <f t="shared" si="5"/>
        <v>6.5328034170092</v>
      </c>
      <c r="D142" s="261">
        <f t="shared" si="5"/>
        <v>6.8703969167018961</v>
      </c>
      <c r="E142" s="261">
        <f t="shared" si="5"/>
        <v>7.2571130848755612</v>
      </c>
      <c r="F142" s="261">
        <f t="shared" si="5"/>
        <v>6.9985647440305501</v>
      </c>
      <c r="G142" s="261">
        <f t="shared" si="5"/>
        <v>8.4597842933918859</v>
      </c>
      <c r="H142" s="261">
        <f t="shared" si="5"/>
        <v>6.6843847797953977</v>
      </c>
      <c r="I142" s="261">
        <f t="shared" si="5"/>
        <v>8.2641578528426223</v>
      </c>
      <c r="J142" s="261">
        <f t="shared" si="5"/>
        <v>7.0866115783527697</v>
      </c>
      <c r="K142" s="261">
        <f t="shared" si="5"/>
        <v>6.1007887351719132</v>
      </c>
      <c r="L142" s="261">
        <f t="shared" si="5"/>
        <v>7.0217481754759605</v>
      </c>
      <c r="M142" s="261">
        <f t="shared" si="5"/>
        <v>6.2440910031272647</v>
      </c>
      <c r="N142" s="261">
        <f t="shared" si="5"/>
        <v>6.7341599521922522</v>
      </c>
      <c r="O142" s="261">
        <f t="shared" si="5"/>
        <v>7.0099718170009329</v>
      </c>
      <c r="P142" s="261">
        <f t="shared" si="5"/>
        <v>6.7483559528183257</v>
      </c>
      <c r="Q142" s="261">
        <f t="shared" si="5"/>
        <v>7.2966906310391648</v>
      </c>
      <c r="R142" s="261">
        <f t="shared" si="5"/>
        <v>7.9587497303209531</v>
      </c>
      <c r="S142" s="261">
        <f t="shared" si="5"/>
        <v>7.9149571437505095</v>
      </c>
      <c r="T142" s="261">
        <f t="shared" si="5"/>
        <v>8.1186929961735395</v>
      </c>
      <c r="U142" s="261">
        <f t="shared" si="5"/>
        <v>9.0824664776546999</v>
      </c>
      <c r="V142" s="261">
        <f t="shared" si="5"/>
        <v>8.3237386427034785</v>
      </c>
      <c r="W142" s="261">
        <f t="shared" si="5"/>
        <v>7.7660250298507663</v>
      </c>
      <c r="X142" s="261">
        <f t="shared" si="5"/>
        <v>7.3647158519153155</v>
      </c>
      <c r="Y142" s="261">
        <f t="shared" si="5"/>
        <v>7.6237638453011716</v>
      </c>
      <c r="DA142" s="70"/>
    </row>
    <row r="143" spans="1:105" ht="12" customHeight="1" x14ac:dyDescent="0.25">
      <c r="A143" s="60" t="s">
        <v>1022</v>
      </c>
      <c r="B143" s="262">
        <v>2.7092613799963829</v>
      </c>
      <c r="C143" s="262">
        <v>3.1390035138057431</v>
      </c>
      <c r="D143" s="262">
        <v>3.350448030628931</v>
      </c>
      <c r="E143" s="262">
        <v>3.4825668426841778</v>
      </c>
      <c r="F143" s="262">
        <v>2.5453213815044609</v>
      </c>
      <c r="G143" s="262">
        <v>3.4298019401705759</v>
      </c>
      <c r="H143" s="262">
        <v>2.5539326407552041</v>
      </c>
      <c r="I143" s="262">
        <v>3.3683256472591632</v>
      </c>
      <c r="J143" s="262">
        <v>2.899184433985218</v>
      </c>
      <c r="K143" s="262">
        <v>2.7685338734621938</v>
      </c>
      <c r="L143" s="262">
        <v>2.909220334941697</v>
      </c>
      <c r="M143" s="262">
        <v>2.696586195069588</v>
      </c>
      <c r="N143" s="262">
        <v>2.978038033370495</v>
      </c>
      <c r="O143" s="262">
        <v>3.37482672880718</v>
      </c>
      <c r="P143" s="262">
        <v>3.1302552854800298</v>
      </c>
      <c r="Q143" s="262">
        <v>3.3306582506709752</v>
      </c>
      <c r="R143" s="262">
        <v>3.374129293424323</v>
      </c>
      <c r="S143" s="262">
        <v>3.417917996699817</v>
      </c>
      <c r="T143" s="262">
        <v>3.6864057881337251</v>
      </c>
      <c r="U143" s="262">
        <v>3.909675460729527</v>
      </c>
      <c r="V143" s="262">
        <v>3.61818832440051</v>
      </c>
      <c r="W143" s="262">
        <v>3.4167953206754271</v>
      </c>
      <c r="X143" s="262">
        <v>2.90339357451907</v>
      </c>
      <c r="Y143" s="262">
        <v>3.1609352849687111</v>
      </c>
      <c r="DA143" s="72" t="s">
        <v>1253</v>
      </c>
    </row>
    <row r="144" spans="1:105" ht="12" customHeight="1" x14ac:dyDescent="0.25">
      <c r="A144" s="60" t="s">
        <v>1024</v>
      </c>
      <c r="B144" s="262">
        <v>1.238253432203184</v>
      </c>
      <c r="C144" s="262">
        <v>1.387172383560503</v>
      </c>
      <c r="D144" s="262">
        <v>1.4672879595641231</v>
      </c>
      <c r="E144" s="262">
        <v>1.531846581883852</v>
      </c>
      <c r="F144" s="262">
        <v>1.433577902808866</v>
      </c>
      <c r="G144" s="262">
        <v>1.816843793092267</v>
      </c>
      <c r="H144" s="262">
        <v>1.3944865495894621</v>
      </c>
      <c r="I144" s="262">
        <v>1.7590900859964591</v>
      </c>
      <c r="J144" s="262">
        <v>1.5501103860372469</v>
      </c>
      <c r="K144" s="262">
        <v>1.682861060374957</v>
      </c>
      <c r="L144" s="262">
        <v>1.8505839144058061</v>
      </c>
      <c r="M144" s="262">
        <v>1.6546780207093259</v>
      </c>
      <c r="N144" s="262">
        <v>1.8190079699709141</v>
      </c>
      <c r="O144" s="262">
        <v>1.9582236456455619</v>
      </c>
      <c r="P144" s="262">
        <v>1.859640089669282</v>
      </c>
      <c r="Q144" s="262">
        <v>1.9668099358554429</v>
      </c>
      <c r="R144" s="262">
        <v>2.1114370429799649</v>
      </c>
      <c r="S144" s="262">
        <v>1.937112747114023</v>
      </c>
      <c r="T144" s="262">
        <v>2.04843030861216</v>
      </c>
      <c r="U144" s="262">
        <v>2.20577771452625</v>
      </c>
      <c r="V144" s="262">
        <v>2.0325792445217759</v>
      </c>
      <c r="W144" s="262">
        <v>1.914692715369958</v>
      </c>
      <c r="X144" s="262">
        <v>1.747276896626424</v>
      </c>
      <c r="Y144" s="262">
        <v>1.7747787535612769</v>
      </c>
      <c r="DA144" s="72" t="s">
        <v>1254</v>
      </c>
    </row>
    <row r="145" spans="1:105" ht="12" customHeight="1" x14ac:dyDescent="0.25">
      <c r="A145" s="64" t="s">
        <v>28</v>
      </c>
      <c r="B145" s="229">
        <v>7.4062937509309593E-4</v>
      </c>
      <c r="C145" s="229">
        <v>8.4015515308115147E-4</v>
      </c>
      <c r="D145" s="229">
        <v>0</v>
      </c>
      <c r="E145" s="229">
        <v>0</v>
      </c>
      <c r="F145" s="229">
        <v>4.310885386920274E-3</v>
      </c>
      <c r="G145" s="229">
        <v>2.647506788823964E-3</v>
      </c>
      <c r="H145" s="229">
        <v>1.6350424918132971E-3</v>
      </c>
      <c r="I145" s="229">
        <v>0</v>
      </c>
      <c r="J145" s="229">
        <v>0</v>
      </c>
      <c r="K145" s="229">
        <v>6.1866666187335064E-4</v>
      </c>
      <c r="L145" s="229">
        <v>0</v>
      </c>
      <c r="M145" s="229">
        <v>0</v>
      </c>
      <c r="N145" s="229">
        <v>2.2788265615129389E-4</v>
      </c>
      <c r="O145" s="229">
        <v>2.922909226633835E-3</v>
      </c>
      <c r="P145" s="229">
        <v>2.6922868161293871E-3</v>
      </c>
      <c r="Q145" s="229">
        <v>2.9550241591285551E-3</v>
      </c>
      <c r="R145" s="229">
        <v>3.0774659791069502E-3</v>
      </c>
      <c r="S145" s="229">
        <v>3.6215589498972611E-3</v>
      </c>
      <c r="T145" s="229">
        <v>3.5375678769923218E-3</v>
      </c>
      <c r="U145" s="229">
        <v>6.6442558721117951E-3</v>
      </c>
      <c r="V145" s="229">
        <v>4.3718402179464856E-3</v>
      </c>
      <c r="W145" s="229">
        <v>3.7410335713522441E-3</v>
      </c>
      <c r="X145" s="229">
        <v>3.9439816426812251E-3</v>
      </c>
      <c r="Y145" s="229">
        <v>4.6582939166974436E-3</v>
      </c>
      <c r="DA145" s="73" t="s">
        <v>1255</v>
      </c>
    </row>
    <row r="146" spans="1:105" ht="12" customHeight="1" x14ac:dyDescent="0.25">
      <c r="A146" s="64" t="s">
        <v>30</v>
      </c>
      <c r="B146" s="229">
        <v>0</v>
      </c>
      <c r="C146" s="229">
        <v>0</v>
      </c>
      <c r="D146" s="229">
        <v>0</v>
      </c>
      <c r="E146" s="229">
        <v>0</v>
      </c>
      <c r="F146" s="229">
        <v>0</v>
      </c>
      <c r="G146" s="229">
        <v>0</v>
      </c>
      <c r="H146" s="229">
        <v>0</v>
      </c>
      <c r="I146" s="229">
        <v>0</v>
      </c>
      <c r="J146" s="229">
        <v>0</v>
      </c>
      <c r="K146" s="229">
        <v>0</v>
      </c>
      <c r="L146" s="229">
        <v>0</v>
      </c>
      <c r="M146" s="229">
        <v>0</v>
      </c>
      <c r="N146" s="229">
        <v>0</v>
      </c>
      <c r="O146" s="229">
        <v>0</v>
      </c>
      <c r="P146" s="229">
        <v>0</v>
      </c>
      <c r="Q146" s="229">
        <v>0</v>
      </c>
      <c r="R146" s="229">
        <v>0</v>
      </c>
      <c r="S146" s="229">
        <v>0</v>
      </c>
      <c r="T146" s="229">
        <v>0</v>
      </c>
      <c r="U146" s="229">
        <v>0</v>
      </c>
      <c r="V146" s="229">
        <v>0</v>
      </c>
      <c r="W146" s="229">
        <v>0</v>
      </c>
      <c r="X146" s="229">
        <v>0</v>
      </c>
      <c r="Y146" s="229">
        <v>0</v>
      </c>
      <c r="DA146" s="73" t="s">
        <v>1256</v>
      </c>
    </row>
    <row r="147" spans="1:105" ht="12" customHeight="1" x14ac:dyDescent="0.25">
      <c r="A147" s="64" t="s">
        <v>31</v>
      </c>
      <c r="B147" s="229">
        <v>5.9275762172598237E-2</v>
      </c>
      <c r="C147" s="229">
        <v>0</v>
      </c>
      <c r="D147" s="229">
        <v>1.764389656439954E-2</v>
      </c>
      <c r="E147" s="229">
        <v>0</v>
      </c>
      <c r="F147" s="229">
        <v>0</v>
      </c>
      <c r="G147" s="229">
        <v>0</v>
      </c>
      <c r="H147" s="229">
        <v>0</v>
      </c>
      <c r="I147" s="229">
        <v>0</v>
      </c>
      <c r="J147" s="229">
        <v>0</v>
      </c>
      <c r="K147" s="229">
        <v>4.7308319664786908E-2</v>
      </c>
      <c r="L147" s="229">
        <v>4.2920876612103628E-2</v>
      </c>
      <c r="M147" s="229">
        <v>5.2455331338586313E-2</v>
      </c>
      <c r="N147" s="229">
        <v>5.5763448933916708E-2</v>
      </c>
      <c r="O147" s="229">
        <v>5.997259433131872E-2</v>
      </c>
      <c r="P147" s="229">
        <v>6.6462086468748086E-2</v>
      </c>
      <c r="Q147" s="229">
        <v>7.2518935542934468E-2</v>
      </c>
      <c r="R147" s="229">
        <v>6.3010978413400143E-2</v>
      </c>
      <c r="S147" s="229">
        <v>7.5718003113999288E-2</v>
      </c>
      <c r="T147" s="229">
        <v>0.11957064321891139</v>
      </c>
      <c r="U147" s="229">
        <v>0.15302382329604319</v>
      </c>
      <c r="V147" s="229">
        <v>0.12654914706688669</v>
      </c>
      <c r="W147" s="229">
        <v>0.10887270773591699</v>
      </c>
      <c r="X147" s="229">
        <v>0.1215223491627752</v>
      </c>
      <c r="Y147" s="229">
        <v>0.16734661953245841</v>
      </c>
      <c r="DA147" s="73" t="s">
        <v>1257</v>
      </c>
    </row>
    <row r="148" spans="1:105" ht="12" customHeight="1" x14ac:dyDescent="0.25">
      <c r="A148" s="64" t="s">
        <v>159</v>
      </c>
      <c r="B148" s="229">
        <v>8.2606248168426242E-3</v>
      </c>
      <c r="C148" s="229">
        <v>1.0570112785100909E-2</v>
      </c>
      <c r="D148" s="229">
        <v>8.3393205071384553E-3</v>
      </c>
      <c r="E148" s="229">
        <v>5.7462405762993508E-3</v>
      </c>
      <c r="F148" s="229">
        <v>1.075787784209702E-2</v>
      </c>
      <c r="G148" s="229">
        <v>2.0633961537687671E-2</v>
      </c>
      <c r="H148" s="229">
        <v>1.2058107845116061E-2</v>
      </c>
      <c r="I148" s="229">
        <v>1.6859535158129071E-2</v>
      </c>
      <c r="J148" s="229">
        <v>1.237665224919565E-2</v>
      </c>
      <c r="K148" s="229">
        <v>6.4925493576545373E-3</v>
      </c>
      <c r="L148" s="229">
        <v>6.4424289743517113E-3</v>
      </c>
      <c r="M148" s="229">
        <v>2.9755517905687332E-3</v>
      </c>
      <c r="N148" s="229">
        <v>6.8873257771804091E-3</v>
      </c>
      <c r="O148" s="229">
        <v>7.5730898015432518E-3</v>
      </c>
      <c r="P148" s="229">
        <v>7.0347718463212488E-3</v>
      </c>
      <c r="Q148" s="229">
        <v>8.4658318994116702E-3</v>
      </c>
      <c r="R148" s="229">
        <v>6.9417015617191094E-3</v>
      </c>
      <c r="S148" s="229">
        <v>8.0874920823652986E-3</v>
      </c>
      <c r="T148" s="229">
        <v>8.3435288293006518E-3</v>
      </c>
      <c r="U148" s="229">
        <v>1.7739936160491361E-2</v>
      </c>
      <c r="V148" s="229">
        <v>1.463347714283836E-2</v>
      </c>
      <c r="W148" s="229">
        <v>1.3190407645115511E-2</v>
      </c>
      <c r="X148" s="229">
        <v>1.47182242070897E-2</v>
      </c>
      <c r="Y148" s="229">
        <v>1.6068676632983649E-2</v>
      </c>
      <c r="DA148" s="73" t="s">
        <v>1258</v>
      </c>
    </row>
    <row r="149" spans="1:105" ht="12" customHeight="1" x14ac:dyDescent="0.25">
      <c r="A149" s="64" t="s">
        <v>32</v>
      </c>
      <c r="B149" s="229">
        <v>7.2496708180357305E-2</v>
      </c>
      <c r="C149" s="229">
        <v>0.1068537194214185</v>
      </c>
      <c r="D149" s="229">
        <v>7.6127154525674867E-2</v>
      </c>
      <c r="E149" s="229">
        <v>7.4787159845605689E-2</v>
      </c>
      <c r="F149" s="229">
        <v>7.2730748000611245E-2</v>
      </c>
      <c r="G149" s="229">
        <v>0.1029568748084515</v>
      </c>
      <c r="H149" s="229">
        <v>6.6045230653401774E-2</v>
      </c>
      <c r="I149" s="229">
        <v>7.3054663573792075E-2</v>
      </c>
      <c r="J149" s="229">
        <v>4.9231882529887527E-2</v>
      </c>
      <c r="K149" s="229">
        <v>1.3024549191183361E-2</v>
      </c>
      <c r="L149" s="229">
        <v>1.531151658820251E-2</v>
      </c>
      <c r="M149" s="229">
        <v>1.6186366539741572E-2</v>
      </c>
      <c r="N149" s="229">
        <v>1.4442968400655841E-2</v>
      </c>
      <c r="O149" s="229">
        <v>1.1236495130848069E-2</v>
      </c>
      <c r="P149" s="229">
        <v>6.8833449373134027E-3</v>
      </c>
      <c r="Q149" s="229">
        <v>8.5405171368928123E-3</v>
      </c>
      <c r="R149" s="229">
        <v>8.5523060554041283E-3</v>
      </c>
      <c r="S149" s="229">
        <v>1.040758592644736E-2</v>
      </c>
      <c r="T149" s="229">
        <v>1.073878064056087E-2</v>
      </c>
      <c r="U149" s="229">
        <v>1.0714000300398921E-2</v>
      </c>
      <c r="V149" s="229">
        <v>8.922029922045497E-3</v>
      </c>
      <c r="W149" s="229">
        <v>7.3005801807875031E-3</v>
      </c>
      <c r="X149" s="229">
        <v>9.0031570662004543E-3</v>
      </c>
      <c r="Y149" s="229">
        <v>7.4137270434651032E-3</v>
      </c>
      <c r="DA149" s="73" t="s">
        <v>1259</v>
      </c>
    </row>
    <row r="150" spans="1:105" ht="12" customHeight="1" x14ac:dyDescent="0.25">
      <c r="A150" s="64" t="s">
        <v>33</v>
      </c>
      <c r="B150" s="229">
        <v>1.796721922807222E-3</v>
      </c>
      <c r="C150" s="229">
        <v>1.0057116177148149E-3</v>
      </c>
      <c r="D150" s="229">
        <v>3.420458969087142E-3</v>
      </c>
      <c r="E150" s="229">
        <v>1.0911323387279429E-3</v>
      </c>
      <c r="F150" s="229">
        <v>1.1636006506782E-3</v>
      </c>
      <c r="G150" s="229">
        <v>1.3525680961269969E-3</v>
      </c>
      <c r="H150" s="229">
        <v>1.037464290245064E-3</v>
      </c>
      <c r="I150" s="229">
        <v>0</v>
      </c>
      <c r="J150" s="229">
        <v>0</v>
      </c>
      <c r="K150" s="229">
        <v>0.79638637258994038</v>
      </c>
      <c r="L150" s="229">
        <v>0.89490108819384662</v>
      </c>
      <c r="M150" s="229">
        <v>0.74825438436833425</v>
      </c>
      <c r="N150" s="229">
        <v>0.84519497959844647</v>
      </c>
      <c r="O150" s="229">
        <v>0.99087046155557712</v>
      </c>
      <c r="P150" s="229">
        <v>0.99142594099555503</v>
      </c>
      <c r="Q150" s="229">
        <v>1.0426570751293911</v>
      </c>
      <c r="R150" s="229">
        <v>1.175788346625652</v>
      </c>
      <c r="S150" s="229">
        <v>0.91115676274749957</v>
      </c>
      <c r="T150" s="229">
        <v>0.93650611442426723</v>
      </c>
      <c r="U150" s="229">
        <v>0.84693597401761667</v>
      </c>
      <c r="V150" s="229">
        <v>0.84590439936647066</v>
      </c>
      <c r="W150" s="229">
        <v>0.84348417287524402</v>
      </c>
      <c r="X150" s="229">
        <v>0.76658027415812657</v>
      </c>
      <c r="Y150" s="229">
        <v>0.69856515274767672</v>
      </c>
      <c r="DA150" s="73" t="s">
        <v>1260</v>
      </c>
    </row>
    <row r="151" spans="1:105" ht="12" customHeight="1" x14ac:dyDescent="0.25">
      <c r="A151" s="64" t="s">
        <v>35</v>
      </c>
      <c r="B151" s="229">
        <v>0.94626384643689676</v>
      </c>
      <c r="C151" s="229">
        <v>1.10298088849592</v>
      </c>
      <c r="D151" s="229">
        <v>1.192628038848679</v>
      </c>
      <c r="E151" s="229">
        <v>1.2791614121225201</v>
      </c>
      <c r="F151" s="229">
        <v>0.88857055137626606</v>
      </c>
      <c r="G151" s="229">
        <v>1.0983931240980731</v>
      </c>
      <c r="H151" s="229">
        <v>0.86572104860956212</v>
      </c>
      <c r="I151" s="229">
        <v>1.137492776890872</v>
      </c>
      <c r="J151" s="229">
        <v>0.92916386394043105</v>
      </c>
      <c r="K151" s="229">
        <v>0.3787225919113737</v>
      </c>
      <c r="L151" s="229">
        <v>0.43357227809013238</v>
      </c>
      <c r="M151" s="229">
        <v>0.4037528878465414</v>
      </c>
      <c r="N151" s="229">
        <v>0.42079797134490687</v>
      </c>
      <c r="O151" s="229">
        <v>0.43981479721937039</v>
      </c>
      <c r="P151" s="229">
        <v>0.41079214769278388</v>
      </c>
      <c r="Q151" s="229">
        <v>0.46106097237306309</v>
      </c>
      <c r="R151" s="229">
        <v>0.47157397782896981</v>
      </c>
      <c r="S151" s="229">
        <v>0.62246488203555195</v>
      </c>
      <c r="T151" s="229">
        <v>0.63051168973339056</v>
      </c>
      <c r="U151" s="229">
        <v>0.74236459510627395</v>
      </c>
      <c r="V151" s="229">
        <v>0.66962594438595624</v>
      </c>
      <c r="W151" s="229">
        <v>0.6145116734511229</v>
      </c>
      <c r="X151" s="229">
        <v>0.54366221326591002</v>
      </c>
      <c r="Y151" s="229">
        <v>0.63381911504210453</v>
      </c>
      <c r="DA151" s="73" t="s">
        <v>1261</v>
      </c>
    </row>
    <row r="152" spans="1:105" ht="12" customHeight="1" x14ac:dyDescent="0.25">
      <c r="A152" s="64" t="s">
        <v>36</v>
      </c>
      <c r="B152" s="229">
        <v>0</v>
      </c>
      <c r="C152" s="229">
        <v>0</v>
      </c>
      <c r="D152" s="229">
        <v>0</v>
      </c>
      <c r="E152" s="229">
        <v>0</v>
      </c>
      <c r="F152" s="229">
        <v>0</v>
      </c>
      <c r="G152" s="229">
        <v>0</v>
      </c>
      <c r="H152" s="229">
        <v>0</v>
      </c>
      <c r="I152" s="229">
        <v>0</v>
      </c>
      <c r="J152" s="229">
        <v>0</v>
      </c>
      <c r="K152" s="229">
        <v>0</v>
      </c>
      <c r="L152" s="229">
        <v>0</v>
      </c>
      <c r="M152" s="229">
        <v>0</v>
      </c>
      <c r="N152" s="229">
        <v>0</v>
      </c>
      <c r="O152" s="229">
        <v>0</v>
      </c>
      <c r="P152" s="229">
        <v>0</v>
      </c>
      <c r="Q152" s="229">
        <v>0</v>
      </c>
      <c r="R152" s="229">
        <v>0</v>
      </c>
      <c r="S152" s="229">
        <v>0</v>
      </c>
      <c r="T152" s="229">
        <v>0</v>
      </c>
      <c r="U152" s="229">
        <v>0</v>
      </c>
      <c r="V152" s="229">
        <v>0</v>
      </c>
      <c r="W152" s="229">
        <v>0</v>
      </c>
      <c r="X152" s="229">
        <v>0</v>
      </c>
      <c r="Y152" s="229">
        <v>0</v>
      </c>
      <c r="DA152" s="73" t="s">
        <v>1262</v>
      </c>
    </row>
    <row r="153" spans="1:105" ht="12" customHeight="1" x14ac:dyDescent="0.25">
      <c r="A153" s="64" t="s">
        <v>38</v>
      </c>
      <c r="B153" s="229">
        <v>0</v>
      </c>
      <c r="C153" s="229">
        <v>0</v>
      </c>
      <c r="D153" s="229">
        <v>0</v>
      </c>
      <c r="E153" s="229">
        <v>0</v>
      </c>
      <c r="F153" s="229">
        <v>0</v>
      </c>
      <c r="G153" s="229">
        <v>0</v>
      </c>
      <c r="H153" s="229">
        <v>0</v>
      </c>
      <c r="I153" s="229">
        <v>0</v>
      </c>
      <c r="J153" s="229">
        <v>0</v>
      </c>
      <c r="K153" s="229">
        <v>3.2931314895639952E-3</v>
      </c>
      <c r="L153" s="229">
        <v>1.6604191265045962E-2</v>
      </c>
      <c r="M153" s="229">
        <v>2.1363260795712359E-2</v>
      </c>
      <c r="N153" s="229">
        <v>2.229483668389098E-2</v>
      </c>
      <c r="O153" s="229">
        <v>2.270756389350008E-2</v>
      </c>
      <c r="P153" s="229">
        <v>1.606562861245802E-2</v>
      </c>
      <c r="Q153" s="229">
        <v>9.2576849161289526E-3</v>
      </c>
      <c r="R153" s="229">
        <v>4.8784254422936449E-3</v>
      </c>
      <c r="S153" s="229">
        <v>4.784152100193304E-3</v>
      </c>
      <c r="T153" s="229">
        <v>5.3717709942378991E-3</v>
      </c>
      <c r="U153" s="229">
        <v>4.2983540978321832E-3</v>
      </c>
      <c r="V153" s="229">
        <v>3.62019343425034E-3</v>
      </c>
      <c r="W153" s="229">
        <v>2.946613726827614E-3</v>
      </c>
      <c r="X153" s="229">
        <v>2.058022032599402E-3</v>
      </c>
      <c r="Y153" s="229">
        <v>6.6678433117159019E-3</v>
      </c>
      <c r="DA153" s="73" t="s">
        <v>1263</v>
      </c>
    </row>
    <row r="154" spans="1:105" ht="12" customHeight="1" x14ac:dyDescent="0.25">
      <c r="A154" s="64" t="s">
        <v>39</v>
      </c>
      <c r="B154" s="229">
        <v>0.14941913929858841</v>
      </c>
      <c r="C154" s="229">
        <v>0.16492179608726759</v>
      </c>
      <c r="D154" s="229">
        <v>0.1691290901491446</v>
      </c>
      <c r="E154" s="229">
        <v>0.17106063700069921</v>
      </c>
      <c r="F154" s="229">
        <v>0.45604423955229278</v>
      </c>
      <c r="G154" s="229">
        <v>0.59085975776310418</v>
      </c>
      <c r="H154" s="229">
        <v>0.44798965569932431</v>
      </c>
      <c r="I154" s="229">
        <v>0.53168311037366656</v>
      </c>
      <c r="J154" s="229">
        <v>0.5593379873177331</v>
      </c>
      <c r="K154" s="229">
        <v>0.4370148795085802</v>
      </c>
      <c r="L154" s="229">
        <v>0.44083153468212333</v>
      </c>
      <c r="M154" s="229">
        <v>0.40969023802984139</v>
      </c>
      <c r="N154" s="229">
        <v>0.45339855657576528</v>
      </c>
      <c r="O154" s="229">
        <v>0.42312573448677049</v>
      </c>
      <c r="P154" s="229">
        <v>0.35828388229997349</v>
      </c>
      <c r="Q154" s="229">
        <v>0.36135389469849177</v>
      </c>
      <c r="R154" s="229">
        <v>0.37761384107341928</v>
      </c>
      <c r="S154" s="229">
        <v>0.30087231015806948</v>
      </c>
      <c r="T154" s="229">
        <v>0.33385021289449912</v>
      </c>
      <c r="U154" s="229">
        <v>0.42405677567548161</v>
      </c>
      <c r="V154" s="229">
        <v>0.35895221298538182</v>
      </c>
      <c r="W154" s="229">
        <v>0.32064552618359121</v>
      </c>
      <c r="X154" s="229">
        <v>0.28578867509104089</v>
      </c>
      <c r="Y154" s="229">
        <v>0.24023932533417491</v>
      </c>
      <c r="DA154" s="73" t="s">
        <v>1264</v>
      </c>
    </row>
    <row r="155" spans="1:105" ht="12" customHeight="1" x14ac:dyDescent="0.25">
      <c r="A155" s="60" t="s">
        <v>1036</v>
      </c>
      <c r="B155" s="262">
        <v>1.9442474012614439</v>
      </c>
      <c r="C155" s="262">
        <v>2.0066275196429548</v>
      </c>
      <c r="D155" s="262">
        <v>2.0526609265088429</v>
      </c>
      <c r="E155" s="262">
        <v>2.2426996603075309</v>
      </c>
      <c r="F155" s="262">
        <v>3.0196654597172232</v>
      </c>
      <c r="G155" s="262">
        <v>3.213138560129043</v>
      </c>
      <c r="H155" s="262">
        <v>2.7359655894507311</v>
      </c>
      <c r="I155" s="262">
        <v>3.1367421195869989</v>
      </c>
      <c r="J155" s="262">
        <v>2.637316758330305</v>
      </c>
      <c r="K155" s="262">
        <v>1.6493938013347631</v>
      </c>
      <c r="L155" s="262">
        <v>2.2619439261284571</v>
      </c>
      <c r="M155" s="262">
        <v>1.8928267873483511</v>
      </c>
      <c r="N155" s="262">
        <v>1.9371139488508431</v>
      </c>
      <c r="O155" s="262">
        <v>1.6769214425481911</v>
      </c>
      <c r="P155" s="262">
        <v>1.7584605776690141</v>
      </c>
      <c r="Q155" s="262">
        <v>1.9992224445127471</v>
      </c>
      <c r="R155" s="262">
        <v>2.4731833939166652</v>
      </c>
      <c r="S155" s="262">
        <v>2.559926399936669</v>
      </c>
      <c r="T155" s="262">
        <v>2.383856899427653</v>
      </c>
      <c r="U155" s="262">
        <v>2.9670133023989238</v>
      </c>
      <c r="V155" s="262">
        <v>2.672971073781194</v>
      </c>
      <c r="W155" s="262">
        <v>2.4345369938053811</v>
      </c>
      <c r="X155" s="262">
        <v>2.714045380769821</v>
      </c>
      <c r="Y155" s="262">
        <v>2.688049806771184</v>
      </c>
      <c r="DA155" s="72" t="s">
        <v>1265</v>
      </c>
    </row>
    <row r="156" spans="1:105" ht="12" customHeight="1" x14ac:dyDescent="0.25">
      <c r="A156" s="132" t="s">
        <v>1038</v>
      </c>
      <c r="B156" s="316">
        <v>3.9762105688238631</v>
      </c>
      <c r="C156" s="316">
        <v>4.3522468663726714</v>
      </c>
      <c r="D156" s="316">
        <v>4.5583120703121516</v>
      </c>
      <c r="E156" s="316">
        <v>4.9052880942206816</v>
      </c>
      <c r="F156" s="316">
        <v>4.9413363446549736</v>
      </c>
      <c r="G156" s="316">
        <v>5.7551891384496328</v>
      </c>
      <c r="H156" s="316">
        <v>4.6756203070300826</v>
      </c>
      <c r="I156" s="316">
        <v>5.6739549666211646</v>
      </c>
      <c r="J156" s="316">
        <v>4.7841912224672321</v>
      </c>
      <c r="K156" s="316">
        <v>3.6014493523746949</v>
      </c>
      <c r="L156" s="316">
        <v>4.1377896521014437</v>
      </c>
      <c r="M156" s="316">
        <v>3.8741063518401742</v>
      </c>
      <c r="N156" s="316">
        <v>3.8515220591368711</v>
      </c>
      <c r="O156" s="316">
        <v>4.059692426816528</v>
      </c>
      <c r="P156" s="316">
        <v>4.4143400533126798</v>
      </c>
      <c r="Q156" s="316">
        <v>3.9797270624482621</v>
      </c>
      <c r="R156" s="316">
        <v>4.127631699946221</v>
      </c>
      <c r="S156" s="316">
        <v>4.7642393766721058</v>
      </c>
      <c r="T156" s="316">
        <v>4.6941047895578931</v>
      </c>
      <c r="U156" s="316">
        <v>5.6248664732965574</v>
      </c>
      <c r="V156" s="316">
        <v>5.6574354189412226</v>
      </c>
      <c r="W156" s="316">
        <v>4.8203539640286506</v>
      </c>
      <c r="X156" s="316">
        <v>4.9468346848860021</v>
      </c>
      <c r="Y156" s="316">
        <v>5.1295890439851046</v>
      </c>
      <c r="DA156" s="139" t="s">
        <v>1266</v>
      </c>
    </row>
    <row r="157" spans="1:105" ht="12" customHeight="1" x14ac:dyDescent="0.25">
      <c r="A157" s="172"/>
      <c r="B157" s="172"/>
      <c r="C157" s="172"/>
      <c r="D157" s="172"/>
      <c r="E157" s="172"/>
      <c r="F157" s="172"/>
      <c r="G157" s="172"/>
      <c r="H157" s="172"/>
      <c r="I157" s="172"/>
      <c r="J157" s="172"/>
      <c r="K157" s="172"/>
      <c r="L157" s="172"/>
      <c r="M157" s="172"/>
      <c r="N157" s="172"/>
      <c r="O157" s="172"/>
      <c r="P157" s="172"/>
      <c r="Q157" s="172"/>
      <c r="R157" s="172"/>
      <c r="S157" s="172"/>
      <c r="T157" s="172"/>
      <c r="U157" s="172"/>
      <c r="V157" s="172"/>
      <c r="W157" s="172"/>
      <c r="X157" s="172"/>
      <c r="Y157" s="172"/>
      <c r="DA157" s="176"/>
    </row>
    <row r="158" spans="1:105" ht="15" customHeight="1" x14ac:dyDescent="0.25">
      <c r="A158" s="32" t="s">
        <v>340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DA158" s="88"/>
    </row>
    <row r="159" spans="1:105" ht="12" customHeight="1" x14ac:dyDescent="0.25">
      <c r="A159" s="172"/>
      <c r="B159" s="172"/>
      <c r="C159" s="172"/>
      <c r="D159" s="172"/>
      <c r="E159" s="172"/>
      <c r="F159" s="172"/>
      <c r="G159" s="172"/>
      <c r="H159" s="172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  <c r="DA159" s="176"/>
    </row>
    <row r="160" spans="1:105" ht="12" customHeight="1" x14ac:dyDescent="0.25">
      <c r="A160" s="35" t="s">
        <v>48</v>
      </c>
      <c r="B160" s="232">
        <f t="shared" ref="B160:Y160" si="6">SUM(B$161:B$167,B$169:B$170,B$172:B$175)</f>
        <v>1</v>
      </c>
      <c r="C160" s="232">
        <f t="shared" si="6"/>
        <v>0.99999999999999978</v>
      </c>
      <c r="D160" s="232">
        <f t="shared" si="6"/>
        <v>1.0000000000000002</v>
      </c>
      <c r="E160" s="232">
        <f t="shared" si="6"/>
        <v>0.99999999999999989</v>
      </c>
      <c r="F160" s="232">
        <f t="shared" si="6"/>
        <v>1</v>
      </c>
      <c r="G160" s="232">
        <f t="shared" si="6"/>
        <v>0.99999999999999978</v>
      </c>
      <c r="H160" s="232">
        <f t="shared" si="6"/>
        <v>0.99999999999999989</v>
      </c>
      <c r="I160" s="232">
        <f t="shared" si="6"/>
        <v>1.0000000000000002</v>
      </c>
      <c r="J160" s="232">
        <f t="shared" si="6"/>
        <v>1.0000000000000002</v>
      </c>
      <c r="K160" s="232">
        <f t="shared" si="6"/>
        <v>1.0000000000000002</v>
      </c>
      <c r="L160" s="232">
        <f t="shared" si="6"/>
        <v>0.99999999999999989</v>
      </c>
      <c r="M160" s="232">
        <f t="shared" si="6"/>
        <v>0.99999999999999989</v>
      </c>
      <c r="N160" s="232">
        <f t="shared" si="6"/>
        <v>0.99999999999999989</v>
      </c>
      <c r="O160" s="232">
        <f t="shared" si="6"/>
        <v>1</v>
      </c>
      <c r="P160" s="232">
        <f t="shared" si="6"/>
        <v>1</v>
      </c>
      <c r="Q160" s="232">
        <f t="shared" si="6"/>
        <v>1</v>
      </c>
      <c r="R160" s="232">
        <f t="shared" si="6"/>
        <v>0.99999999999999989</v>
      </c>
      <c r="S160" s="232">
        <f t="shared" si="6"/>
        <v>1.0000000000000002</v>
      </c>
      <c r="T160" s="232">
        <f t="shared" si="6"/>
        <v>1</v>
      </c>
      <c r="U160" s="232">
        <f t="shared" si="6"/>
        <v>0.99999999999999989</v>
      </c>
      <c r="V160" s="232">
        <f t="shared" si="6"/>
        <v>0.99999999999999978</v>
      </c>
      <c r="W160" s="232">
        <f t="shared" si="6"/>
        <v>1</v>
      </c>
      <c r="X160" s="232">
        <f t="shared" si="6"/>
        <v>1</v>
      </c>
      <c r="Y160" s="232">
        <f t="shared" si="6"/>
        <v>0.99999999999999989</v>
      </c>
      <c r="DA160" s="95"/>
    </row>
    <row r="161" spans="1:105" ht="12" customHeight="1" x14ac:dyDescent="0.25">
      <c r="A161" s="55" t="s">
        <v>91</v>
      </c>
      <c r="B161" s="266">
        <f t="shared" ref="B161:Y161" si="7">IF(B$6=0,0,B$6/B$5)</f>
        <v>7.7727727136520921E-4</v>
      </c>
      <c r="C161" s="266">
        <f t="shared" si="7"/>
        <v>7.7353865490509776E-4</v>
      </c>
      <c r="D161" s="266">
        <f t="shared" si="7"/>
        <v>8.0683537924985764E-4</v>
      </c>
      <c r="E161" s="266">
        <f t="shared" si="7"/>
        <v>8.9268369815516976E-4</v>
      </c>
      <c r="F161" s="266">
        <f t="shared" si="7"/>
        <v>8.1437576378005938E-4</v>
      </c>
      <c r="G161" s="266">
        <f t="shared" si="7"/>
        <v>7.7569259538042739E-4</v>
      </c>
      <c r="H161" s="266">
        <f t="shared" si="7"/>
        <v>1.0616974394757818E-3</v>
      </c>
      <c r="I161" s="266">
        <f t="shared" si="7"/>
        <v>1.1196168274631964E-3</v>
      </c>
      <c r="J161" s="266">
        <f t="shared" si="7"/>
        <v>1.0019894599698524E-3</v>
      </c>
      <c r="K161" s="266">
        <f t="shared" si="7"/>
        <v>1.0100760216790799E-3</v>
      </c>
      <c r="L161" s="266">
        <f t="shared" si="7"/>
        <v>1.148269452116897E-3</v>
      </c>
      <c r="M161" s="266">
        <f t="shared" si="7"/>
        <v>1.1088058045233291E-3</v>
      </c>
      <c r="N161" s="266">
        <f t="shared" si="7"/>
        <v>1.1095322609424585E-3</v>
      </c>
      <c r="O161" s="266">
        <f t="shared" si="7"/>
        <v>9.7674613339252957E-4</v>
      </c>
      <c r="P161" s="266">
        <f t="shared" si="7"/>
        <v>9.4860186432616216E-4</v>
      </c>
      <c r="Q161" s="266">
        <f t="shared" si="7"/>
        <v>1.0906703348490387E-3</v>
      </c>
      <c r="R161" s="266">
        <f t="shared" si="7"/>
        <v>1.2383607383669888E-3</v>
      </c>
      <c r="S161" s="266">
        <f t="shared" si="7"/>
        <v>1.306229848411863E-3</v>
      </c>
      <c r="T161" s="266">
        <f t="shared" si="7"/>
        <v>1.0639225201259648E-3</v>
      </c>
      <c r="U161" s="266">
        <f t="shared" si="7"/>
        <v>1.1611970791770261E-3</v>
      </c>
      <c r="V161" s="266">
        <f t="shared" si="7"/>
        <v>1.3082306924003264E-3</v>
      </c>
      <c r="W161" s="266">
        <f t="shared" si="7"/>
        <v>1.2818703189588401E-3</v>
      </c>
      <c r="X161" s="266">
        <f t="shared" si="7"/>
        <v>1.318281156167767E-3</v>
      </c>
      <c r="Y161" s="266">
        <f t="shared" si="7"/>
        <v>1.1777920843773931E-3</v>
      </c>
      <c r="DA161" s="76"/>
    </row>
    <row r="162" spans="1:105" ht="12" customHeight="1" x14ac:dyDescent="0.25">
      <c r="A162" s="173" t="s">
        <v>92</v>
      </c>
      <c r="B162" s="267">
        <f t="shared" ref="B162:Y162" si="8">IF(B$7=0,0,B$7/B$5)</f>
        <v>1.6114297354757625E-3</v>
      </c>
      <c r="C162" s="267">
        <f t="shared" si="8"/>
        <v>1.6036789392601717E-3</v>
      </c>
      <c r="D162" s="267">
        <f t="shared" si="8"/>
        <v>1.6727087870117264E-3</v>
      </c>
      <c r="E162" s="267">
        <f t="shared" si="8"/>
        <v>1.8506871467566983E-3</v>
      </c>
      <c r="F162" s="267">
        <f t="shared" si="8"/>
        <v>1.6883413036136185E-3</v>
      </c>
      <c r="G162" s="267">
        <f t="shared" si="8"/>
        <v>1.6081444290644644E-3</v>
      </c>
      <c r="H162" s="267">
        <f t="shared" si="8"/>
        <v>2.2010817594663693E-3</v>
      </c>
      <c r="I162" s="267">
        <f t="shared" si="8"/>
        <v>2.3211586322913619E-3</v>
      </c>
      <c r="J162" s="267">
        <f t="shared" si="8"/>
        <v>2.0772968281869038E-3</v>
      </c>
      <c r="K162" s="267">
        <f t="shared" si="8"/>
        <v>2.0940616642062585E-3</v>
      </c>
      <c r="L162" s="267">
        <f t="shared" si="8"/>
        <v>2.380560461043285E-3</v>
      </c>
      <c r="M162" s="267">
        <f t="shared" si="8"/>
        <v>2.2987455186213659E-3</v>
      </c>
      <c r="N162" s="267">
        <f t="shared" si="8"/>
        <v>2.3002515879719542E-3</v>
      </c>
      <c r="O162" s="267">
        <f t="shared" si="8"/>
        <v>2.0498938587658576E-3</v>
      </c>
      <c r="P162" s="267">
        <f t="shared" si="8"/>
        <v>1.9934556708027218E-3</v>
      </c>
      <c r="Q162" s="267">
        <f t="shared" si="8"/>
        <v>2.2611475646137293E-3</v>
      </c>
      <c r="R162" s="267">
        <f t="shared" si="8"/>
        <v>2.5673352233049813E-3</v>
      </c>
      <c r="S162" s="267">
        <f t="shared" si="8"/>
        <v>2.7276396472608851E-3</v>
      </c>
      <c r="T162" s="267">
        <f t="shared" si="8"/>
        <v>2.2056947351130627E-3</v>
      </c>
      <c r="U162" s="267">
        <f t="shared" si="8"/>
        <v>2.4073616598191678E-3</v>
      </c>
      <c r="V162" s="267">
        <f t="shared" si="8"/>
        <v>2.7121876790417764E-3</v>
      </c>
      <c r="W162" s="267">
        <f t="shared" si="8"/>
        <v>2.6575380820874628E-3</v>
      </c>
      <c r="X162" s="267">
        <f t="shared" si="8"/>
        <v>2.7330240224765065E-3</v>
      </c>
      <c r="Y162" s="267">
        <f t="shared" si="8"/>
        <v>2.4417659654966972E-3</v>
      </c>
      <c r="DA162" s="77"/>
    </row>
    <row r="163" spans="1:105" ht="12" customHeight="1" x14ac:dyDescent="0.25">
      <c r="A163" s="173" t="s">
        <v>93</v>
      </c>
      <c r="B163" s="267">
        <f t="shared" ref="B163:Y163" si="9">IF(B$8=0,0,B$8/B$5)</f>
        <v>9.6392713582149781E-3</v>
      </c>
      <c r="C163" s="267">
        <f t="shared" si="9"/>
        <v>9.5929075445658207E-3</v>
      </c>
      <c r="D163" s="267">
        <f t="shared" si="9"/>
        <v>1.0005831186003445E-2</v>
      </c>
      <c r="E163" s="267">
        <f t="shared" si="9"/>
        <v>1.1070464454028168E-2</v>
      </c>
      <c r="F163" s="267">
        <f t="shared" si="9"/>
        <v>1.0099341977209573E-2</v>
      </c>
      <c r="G163" s="267">
        <f t="shared" si="9"/>
        <v>9.6196192695782792E-3</v>
      </c>
      <c r="H163" s="267">
        <f t="shared" si="9"/>
        <v>1.3166459507370012E-2</v>
      </c>
      <c r="I163" s="267">
        <f t="shared" si="9"/>
        <v>1.3884736907572175E-2</v>
      </c>
      <c r="J163" s="267">
        <f t="shared" si="9"/>
        <v>1.2426001194858812E-2</v>
      </c>
      <c r="K163" s="267">
        <f t="shared" si="9"/>
        <v>1.2526285309089108E-2</v>
      </c>
      <c r="L163" s="267">
        <f t="shared" si="9"/>
        <v>1.4240067539686242E-2</v>
      </c>
      <c r="M163" s="267">
        <f t="shared" si="9"/>
        <v>1.3750665852600708E-2</v>
      </c>
      <c r="N163" s="267">
        <f t="shared" si="9"/>
        <v>1.3759674877837741E-2</v>
      </c>
      <c r="O163" s="267">
        <f t="shared" si="9"/>
        <v>1.2086129718578031E-2</v>
      </c>
      <c r="P163" s="267">
        <f t="shared" si="9"/>
        <v>1.1715202892906873E-2</v>
      </c>
      <c r="Q163" s="267">
        <f t="shared" si="9"/>
        <v>1.3451612695847569E-2</v>
      </c>
      <c r="R163" s="267">
        <f t="shared" si="9"/>
        <v>1.5357319242736776E-2</v>
      </c>
      <c r="S163" s="267">
        <f t="shared" si="9"/>
        <v>1.6164580516068835E-2</v>
      </c>
      <c r="T163" s="267">
        <f t="shared" si="9"/>
        <v>1.3191509538472281E-2</v>
      </c>
      <c r="U163" s="267">
        <f t="shared" si="9"/>
        <v>1.4400387299238095E-2</v>
      </c>
      <c r="V163" s="267">
        <f t="shared" si="9"/>
        <v>1.6223799547159454E-2</v>
      </c>
      <c r="W163" s="267">
        <f t="shared" si="9"/>
        <v>1.5896895877044306E-2</v>
      </c>
      <c r="X163" s="267">
        <f t="shared" si="9"/>
        <v>1.6348438657422013E-2</v>
      </c>
      <c r="Y163" s="267">
        <f t="shared" si="9"/>
        <v>1.4606187422579365E-2</v>
      </c>
      <c r="DA163" s="77"/>
    </row>
    <row r="164" spans="1:105" ht="12" customHeight="1" x14ac:dyDescent="0.25">
      <c r="A164" s="173" t="s">
        <v>94</v>
      </c>
      <c r="B164" s="267">
        <f t="shared" ref="B164:Y164" si="10">IF(B$9=0,0,B$9/B$5)</f>
        <v>1.1132893219761467E-2</v>
      </c>
      <c r="C164" s="267">
        <f t="shared" si="10"/>
        <v>1.1079345252551571E-2</v>
      </c>
      <c r="D164" s="267">
        <f t="shared" si="10"/>
        <v>1.1556252130385478E-2</v>
      </c>
      <c r="E164" s="267">
        <f t="shared" si="10"/>
        <v>1.2785852174897541E-2</v>
      </c>
      <c r="F164" s="267">
        <f t="shared" si="10"/>
        <v>1.1664252581322683E-2</v>
      </c>
      <c r="G164" s="267">
        <f t="shared" si="10"/>
        <v>1.1110196005811666E-2</v>
      </c>
      <c r="H164" s="267">
        <f t="shared" si="10"/>
        <v>1.5206625307102858E-2</v>
      </c>
      <c r="I164" s="267">
        <f t="shared" si="10"/>
        <v>1.6036201039692173E-2</v>
      </c>
      <c r="J164" s="267">
        <f t="shared" si="10"/>
        <v>1.4351431691265222E-2</v>
      </c>
      <c r="K164" s="267">
        <f t="shared" si="10"/>
        <v>1.4467255003409316E-2</v>
      </c>
      <c r="L164" s="267">
        <f t="shared" si="10"/>
        <v>1.6446590771242268E-2</v>
      </c>
      <c r="M164" s="267">
        <f t="shared" si="10"/>
        <v>1.5881355441576931E-2</v>
      </c>
      <c r="N164" s="267">
        <f t="shared" si="10"/>
        <v>1.5891760430942901E-2</v>
      </c>
      <c r="O164" s="267">
        <f t="shared" si="10"/>
        <v>1.4162112650073007E-2</v>
      </c>
      <c r="P164" s="267">
        <f t="shared" si="10"/>
        <v>1.3772197839468559E-2</v>
      </c>
      <c r="Q164" s="267">
        <f t="shared" si="10"/>
        <v>1.5621602255922235E-2</v>
      </c>
      <c r="R164" s="267">
        <f t="shared" si="10"/>
        <v>1.7736962568801206E-2</v>
      </c>
      <c r="S164" s="267">
        <f t="shared" si="10"/>
        <v>1.8844458598734855E-2</v>
      </c>
      <c r="T164" s="267">
        <f t="shared" si="10"/>
        <v>1.5238494996590022E-2</v>
      </c>
      <c r="U164" s="267">
        <f t="shared" si="10"/>
        <v>1.6631752356364306E-2</v>
      </c>
      <c r="V164" s="267">
        <f t="shared" si="10"/>
        <v>1.8737705503374055E-2</v>
      </c>
      <c r="W164" s="267">
        <f t="shared" si="10"/>
        <v>1.8360147541024694E-2</v>
      </c>
      <c r="X164" s="267">
        <f t="shared" si="10"/>
        <v>1.8881657660543748E-2</v>
      </c>
      <c r="Y164" s="267">
        <f t="shared" si="10"/>
        <v>1.6869441566744237E-2</v>
      </c>
      <c r="DA164" s="77"/>
    </row>
    <row r="165" spans="1:105" ht="12" customHeight="1" x14ac:dyDescent="0.25">
      <c r="A165" s="56" t="s">
        <v>95</v>
      </c>
      <c r="B165" s="268">
        <f t="shared" ref="B165:Y165" si="11">IF(B$10=0,0,B$10/B$5)</f>
        <v>3.8476658980413029E-3</v>
      </c>
      <c r="C165" s="268">
        <f t="shared" si="11"/>
        <v>3.8929007513081567E-3</v>
      </c>
      <c r="D165" s="268">
        <f t="shared" si="11"/>
        <v>4.0807038476220617E-3</v>
      </c>
      <c r="E165" s="268">
        <f t="shared" si="11"/>
        <v>4.4341373643525016E-3</v>
      </c>
      <c r="F165" s="268">
        <f t="shared" si="11"/>
        <v>3.7668179023766469E-3</v>
      </c>
      <c r="G165" s="268">
        <f t="shared" si="11"/>
        <v>3.7276002061617623E-3</v>
      </c>
      <c r="H165" s="268">
        <f t="shared" si="11"/>
        <v>4.9624506196520686E-3</v>
      </c>
      <c r="I165" s="268">
        <f t="shared" si="11"/>
        <v>5.3468265976719465E-3</v>
      </c>
      <c r="J165" s="268">
        <f t="shared" si="11"/>
        <v>4.837333361190823E-3</v>
      </c>
      <c r="K165" s="268">
        <f t="shared" si="11"/>
        <v>5.679107727075799E-3</v>
      </c>
      <c r="L165" s="268">
        <f t="shared" si="11"/>
        <v>6.0861581640045742E-3</v>
      </c>
      <c r="M165" s="268">
        <f t="shared" si="11"/>
        <v>6.0145185570157503E-3</v>
      </c>
      <c r="N165" s="268">
        <f t="shared" si="11"/>
        <v>6.1287675352372428E-3</v>
      </c>
      <c r="O165" s="268">
        <f t="shared" si="11"/>
        <v>5.8415951021402908E-3</v>
      </c>
      <c r="P165" s="268">
        <f t="shared" si="11"/>
        <v>5.5567102921714618E-3</v>
      </c>
      <c r="Q165" s="268">
        <f t="shared" si="11"/>
        <v>6.2073771884620654E-3</v>
      </c>
      <c r="R165" s="268">
        <f t="shared" si="11"/>
        <v>6.7656139761623395E-3</v>
      </c>
      <c r="S165" s="268">
        <f t="shared" si="11"/>
        <v>7.0298377622629513E-3</v>
      </c>
      <c r="T165" s="268">
        <f t="shared" si="11"/>
        <v>5.9426694646103808E-3</v>
      </c>
      <c r="U165" s="268">
        <f t="shared" si="11"/>
        <v>6.261310345825011E-3</v>
      </c>
      <c r="V165" s="268">
        <f t="shared" si="11"/>
        <v>7.0779363183597812E-3</v>
      </c>
      <c r="W165" s="268">
        <f t="shared" si="11"/>
        <v>6.8988088520724527E-3</v>
      </c>
      <c r="X165" s="268">
        <f t="shared" si="11"/>
        <v>6.720031709589876E-3</v>
      </c>
      <c r="Y165" s="268">
        <f t="shared" si="11"/>
        <v>6.0646268600764676E-3</v>
      </c>
      <c r="DA165" s="78"/>
    </row>
    <row r="166" spans="1:105" ht="12" customHeight="1" x14ac:dyDescent="0.25">
      <c r="A166" s="134" t="s">
        <v>997</v>
      </c>
      <c r="B166" s="317">
        <f t="shared" ref="B166:Y166" si="12">IF(B$16=0,0,B$16/B$5)</f>
        <v>0.88055566153533626</v>
      </c>
      <c r="C166" s="317">
        <f t="shared" si="12"/>
        <v>0.87892908590341301</v>
      </c>
      <c r="D166" s="317">
        <f t="shared" si="12"/>
        <v>0.87284304459153572</v>
      </c>
      <c r="E166" s="317">
        <f t="shared" si="12"/>
        <v>0.86438409595825261</v>
      </c>
      <c r="F166" s="317">
        <f t="shared" si="12"/>
        <v>0.88340134020750749</v>
      </c>
      <c r="G166" s="317">
        <f t="shared" si="12"/>
        <v>0.88215352995720686</v>
      </c>
      <c r="H166" s="317">
        <f t="shared" si="12"/>
        <v>0.8479500717460422</v>
      </c>
      <c r="I166" s="317">
        <f t="shared" si="12"/>
        <v>0.83334258800398719</v>
      </c>
      <c r="J166" s="317">
        <f t="shared" si="12"/>
        <v>0.84664629551001747</v>
      </c>
      <c r="K166" s="317">
        <f t="shared" si="12"/>
        <v>0.79699276953817721</v>
      </c>
      <c r="L166" s="317">
        <f t="shared" si="12"/>
        <v>0.78963367736436285</v>
      </c>
      <c r="M166" s="317">
        <f t="shared" si="12"/>
        <v>0.79170353346874289</v>
      </c>
      <c r="N166" s="317">
        <f t="shared" si="12"/>
        <v>0.78735148547209399</v>
      </c>
      <c r="O166" s="317">
        <f t="shared" si="12"/>
        <v>0.79574060856141648</v>
      </c>
      <c r="P166" s="317">
        <f t="shared" si="12"/>
        <v>0.80813923668069232</v>
      </c>
      <c r="Q166" s="317">
        <f t="shared" si="12"/>
        <v>0.78934927717283043</v>
      </c>
      <c r="R166" s="317">
        <f t="shared" si="12"/>
        <v>0.77394674093273608</v>
      </c>
      <c r="S166" s="317">
        <f t="shared" si="12"/>
        <v>0.77752955522098599</v>
      </c>
      <c r="T166" s="317">
        <f t="shared" si="12"/>
        <v>0.80429608336036784</v>
      </c>
      <c r="U166" s="317">
        <f t="shared" si="12"/>
        <v>0.79790667520431546</v>
      </c>
      <c r="V166" s="317">
        <f t="shared" si="12"/>
        <v>0.7744120967360727</v>
      </c>
      <c r="W166" s="317">
        <f t="shared" si="12"/>
        <v>0.77650342265050498</v>
      </c>
      <c r="X166" s="317">
        <f t="shared" si="12"/>
        <v>0.78376309210706629</v>
      </c>
      <c r="Y166" s="317">
        <f t="shared" si="12"/>
        <v>0.80835153312156005</v>
      </c>
      <c r="DA166" s="140"/>
    </row>
    <row r="167" spans="1:105" ht="12" customHeight="1" x14ac:dyDescent="0.25">
      <c r="A167" s="174" t="s">
        <v>998</v>
      </c>
      <c r="B167" s="269">
        <f t="shared" ref="B167:Y167" si="13">IF(B$25=0,0,B$25/B$5)</f>
        <v>5.2829982665047716E-2</v>
      </c>
      <c r="C167" s="269">
        <f t="shared" si="13"/>
        <v>5.3811482072730336E-2</v>
      </c>
      <c r="D167" s="269">
        <f t="shared" si="13"/>
        <v>5.668864304860928E-2</v>
      </c>
      <c r="E167" s="269">
        <f t="shared" si="13"/>
        <v>6.0851573629697918E-2</v>
      </c>
      <c r="F167" s="269">
        <f t="shared" si="13"/>
        <v>5.1412287167120971E-2</v>
      </c>
      <c r="G167" s="269">
        <f t="shared" si="13"/>
        <v>5.3280228011275632E-2</v>
      </c>
      <c r="H167" s="269">
        <f t="shared" si="13"/>
        <v>6.8900181087891005E-2</v>
      </c>
      <c r="I167" s="269">
        <f t="shared" si="13"/>
        <v>7.5551198877159984E-2</v>
      </c>
      <c r="J167" s="269">
        <f t="shared" si="13"/>
        <v>7.0599373571296406E-2</v>
      </c>
      <c r="K167" s="269">
        <f t="shared" si="13"/>
        <v>0.11020887830152273</v>
      </c>
      <c r="L167" s="269">
        <f t="shared" si="13"/>
        <v>0.11216573375887605</v>
      </c>
      <c r="M167" s="269">
        <f t="shared" si="13"/>
        <v>0.11094087055709156</v>
      </c>
      <c r="N167" s="269">
        <f t="shared" si="13"/>
        <v>0.11531589298200633</v>
      </c>
      <c r="O167" s="269">
        <f t="shared" si="13"/>
        <v>0.11290392733231418</v>
      </c>
      <c r="P167" s="269">
        <f t="shared" si="13"/>
        <v>0.10544879495296486</v>
      </c>
      <c r="Q167" s="269">
        <f t="shared" si="13"/>
        <v>0.11440960040071875</v>
      </c>
      <c r="R167" s="269">
        <f t="shared" si="13"/>
        <v>0.12289369168019625</v>
      </c>
      <c r="S167" s="269">
        <f t="shared" si="13"/>
        <v>0.11458791099090121</v>
      </c>
      <c r="T167" s="269">
        <f t="shared" si="13"/>
        <v>0.10031805728481541</v>
      </c>
      <c r="U167" s="269">
        <f t="shared" si="13"/>
        <v>0.10125919759848689</v>
      </c>
      <c r="V167" s="269">
        <f t="shared" si="13"/>
        <v>0.11494854787367163</v>
      </c>
      <c r="W167" s="269">
        <f t="shared" si="13"/>
        <v>0.1146571614970997</v>
      </c>
      <c r="X167" s="269">
        <f t="shared" si="13"/>
        <v>0.10885331580605778</v>
      </c>
      <c r="Y167" s="269">
        <f t="shared" si="13"/>
        <v>9.5304828872204761E-2</v>
      </c>
      <c r="DA167" s="79"/>
    </row>
    <row r="168" spans="1:105" ht="12" customHeight="1" x14ac:dyDescent="0.25">
      <c r="A168" s="174" t="s">
        <v>1010</v>
      </c>
      <c r="B168" s="269">
        <f t="shared" ref="B168:Y168" si="14">IF(B$36=0,0,B$36/B$5)</f>
        <v>1.9535345725161836E-2</v>
      </c>
      <c r="C168" s="269">
        <f t="shared" si="14"/>
        <v>1.9885701462843561E-2</v>
      </c>
      <c r="D168" s="269">
        <f t="shared" si="14"/>
        <v>2.0957575598368215E-2</v>
      </c>
      <c r="E168" s="269">
        <f t="shared" si="14"/>
        <v>2.2560785234611226E-2</v>
      </c>
      <c r="F168" s="269">
        <f t="shared" si="14"/>
        <v>1.8051280027370477E-2</v>
      </c>
      <c r="G168" s="269">
        <f t="shared" si="14"/>
        <v>1.8499899921418143E-2</v>
      </c>
      <c r="H168" s="269">
        <f t="shared" si="14"/>
        <v>2.4090766313555854E-2</v>
      </c>
      <c r="I168" s="269">
        <f t="shared" si="14"/>
        <v>2.6492586960366868E-2</v>
      </c>
      <c r="J168" s="269">
        <f t="shared" si="14"/>
        <v>2.41816714568001E-2</v>
      </c>
      <c r="K168" s="269">
        <f t="shared" si="14"/>
        <v>3.1442385036319062E-2</v>
      </c>
      <c r="L168" s="269">
        <f t="shared" si="14"/>
        <v>3.24525998311384E-2</v>
      </c>
      <c r="M168" s="269">
        <f t="shared" si="14"/>
        <v>3.2477473313993192E-2</v>
      </c>
      <c r="N168" s="269">
        <f t="shared" si="14"/>
        <v>3.3291048003811677E-2</v>
      </c>
      <c r="O168" s="269">
        <f t="shared" si="14"/>
        <v>3.2467977972760902E-2</v>
      </c>
      <c r="P168" s="269">
        <f t="shared" si="14"/>
        <v>3.049029880994095E-2</v>
      </c>
      <c r="Q168" s="269">
        <f t="shared" si="14"/>
        <v>3.3565498150317556E-2</v>
      </c>
      <c r="R168" s="269">
        <f t="shared" si="14"/>
        <v>3.553751121387809E-2</v>
      </c>
      <c r="S168" s="269">
        <f t="shared" si="14"/>
        <v>3.6291774741103532E-2</v>
      </c>
      <c r="T168" s="269">
        <f t="shared" si="14"/>
        <v>3.1648632664660441E-2</v>
      </c>
      <c r="U168" s="269">
        <f t="shared" si="14"/>
        <v>3.2659690686957045E-2</v>
      </c>
      <c r="V168" s="269">
        <f t="shared" si="14"/>
        <v>3.6849280028795013E-2</v>
      </c>
      <c r="W168" s="269">
        <f t="shared" si="14"/>
        <v>3.6491422169705294E-2</v>
      </c>
      <c r="X168" s="269">
        <f t="shared" si="14"/>
        <v>3.4946879148069217E-2</v>
      </c>
      <c r="Y168" s="269">
        <f t="shared" si="14"/>
        <v>3.1739425670171718E-2</v>
      </c>
      <c r="DA168" s="79"/>
    </row>
    <row r="169" spans="1:105" ht="12" customHeight="1" x14ac:dyDescent="0.25">
      <c r="A169" s="62" t="s">
        <v>1012</v>
      </c>
      <c r="B169" s="318">
        <f t="shared" ref="B169:Y169" si="15">IF(B$37=0,0,B$37/B$5)</f>
        <v>1.8618720803362045E-2</v>
      </c>
      <c r="C169" s="318">
        <f t="shared" si="15"/>
        <v>1.9020533128766833E-2</v>
      </c>
      <c r="D169" s="318">
        <f t="shared" si="15"/>
        <v>2.0065221191693395E-2</v>
      </c>
      <c r="E169" s="318">
        <f t="shared" si="15"/>
        <v>2.1532784118275698E-2</v>
      </c>
      <c r="F169" s="318">
        <f t="shared" si="15"/>
        <v>1.6635992111404301E-2</v>
      </c>
      <c r="G169" s="318">
        <f t="shared" si="15"/>
        <v>1.7351056200935588E-2</v>
      </c>
      <c r="H169" s="318">
        <f t="shared" si="15"/>
        <v>2.2362157388120883E-2</v>
      </c>
      <c r="I169" s="318">
        <f t="shared" si="15"/>
        <v>2.4805351912188685E-2</v>
      </c>
      <c r="J169" s="318">
        <f t="shared" si="15"/>
        <v>2.2658095405363621E-2</v>
      </c>
      <c r="K169" s="318">
        <f t="shared" si="15"/>
        <v>3.0236574096191456E-2</v>
      </c>
      <c r="L169" s="318">
        <f t="shared" si="15"/>
        <v>3.0808949961374139E-2</v>
      </c>
      <c r="M169" s="318">
        <f t="shared" si="15"/>
        <v>3.1019415938954839E-2</v>
      </c>
      <c r="N169" s="318">
        <f t="shared" si="15"/>
        <v>3.1908370072505653E-2</v>
      </c>
      <c r="O169" s="318">
        <f t="shared" si="15"/>
        <v>3.1429323506866134E-2</v>
      </c>
      <c r="P169" s="318">
        <f t="shared" si="15"/>
        <v>2.9406527872777789E-2</v>
      </c>
      <c r="Q169" s="318">
        <f t="shared" si="15"/>
        <v>3.2292105587939525E-2</v>
      </c>
      <c r="R169" s="318">
        <f t="shared" si="15"/>
        <v>3.3868441602570146E-2</v>
      </c>
      <c r="S169" s="318">
        <f t="shared" si="15"/>
        <v>3.4529299877210692E-2</v>
      </c>
      <c r="T169" s="318">
        <f t="shared" si="15"/>
        <v>3.0384117799416212E-2</v>
      </c>
      <c r="U169" s="318">
        <f t="shared" si="15"/>
        <v>3.1170872885163486E-2</v>
      </c>
      <c r="V169" s="318">
        <f t="shared" si="15"/>
        <v>3.5183251484077784E-2</v>
      </c>
      <c r="W169" s="318">
        <f t="shared" si="15"/>
        <v>3.4879984529988028E-2</v>
      </c>
      <c r="X169" s="318">
        <f t="shared" si="15"/>
        <v>3.3035201906214159E-2</v>
      </c>
      <c r="Y169" s="318">
        <f t="shared" si="15"/>
        <v>3.0191259069794363E-2</v>
      </c>
      <c r="DA169" s="141"/>
    </row>
    <row r="170" spans="1:105" ht="12" customHeight="1" x14ac:dyDescent="0.25">
      <c r="A170" s="62" t="s">
        <v>1019</v>
      </c>
      <c r="B170" s="318">
        <f t="shared" ref="B170:Y170" si="16">IF(B$43=0,0,B$43/B$5)</f>
        <v>9.1662492179978646E-4</v>
      </c>
      <c r="C170" s="318">
        <f t="shared" si="16"/>
        <v>8.6516833407673105E-4</v>
      </c>
      <c r="D170" s="318">
        <f t="shared" si="16"/>
        <v>8.9235440667481713E-4</v>
      </c>
      <c r="E170" s="318">
        <f t="shared" si="16"/>
        <v>1.0280011163355197E-3</v>
      </c>
      <c r="F170" s="318">
        <f t="shared" si="16"/>
        <v>1.4152879159661691E-3</v>
      </c>
      <c r="G170" s="318">
        <f t="shared" si="16"/>
        <v>1.1488437204825537E-3</v>
      </c>
      <c r="H170" s="318">
        <f t="shared" si="16"/>
        <v>1.7286089254349689E-3</v>
      </c>
      <c r="I170" s="318">
        <f t="shared" si="16"/>
        <v>1.6872350481781961E-3</v>
      </c>
      <c r="J170" s="318">
        <f t="shared" si="16"/>
        <v>1.5235760514364792E-3</v>
      </c>
      <c r="K170" s="318">
        <f t="shared" si="16"/>
        <v>1.2058109401276048E-3</v>
      </c>
      <c r="L170" s="318">
        <f t="shared" si="16"/>
        <v>1.6436498697642618E-3</v>
      </c>
      <c r="M170" s="318">
        <f t="shared" si="16"/>
        <v>1.4580573750383433E-3</v>
      </c>
      <c r="N170" s="318">
        <f t="shared" si="16"/>
        <v>1.3826779313060131E-3</v>
      </c>
      <c r="O170" s="318">
        <f t="shared" si="16"/>
        <v>1.0386544658947791E-3</v>
      </c>
      <c r="P170" s="318">
        <f t="shared" si="16"/>
        <v>1.083770937163173E-3</v>
      </c>
      <c r="Q170" s="318">
        <f t="shared" si="16"/>
        <v>1.2733925623780275E-3</v>
      </c>
      <c r="R170" s="318">
        <f t="shared" si="16"/>
        <v>1.6690696113079574E-3</v>
      </c>
      <c r="S170" s="318">
        <f t="shared" si="16"/>
        <v>1.762474863892829E-3</v>
      </c>
      <c r="T170" s="318">
        <f t="shared" si="16"/>
        <v>1.2645148652442267E-3</v>
      </c>
      <c r="U170" s="318">
        <f t="shared" si="16"/>
        <v>1.4888178017935594E-3</v>
      </c>
      <c r="V170" s="318">
        <f t="shared" si="16"/>
        <v>1.6660285447172298E-3</v>
      </c>
      <c r="W170" s="318">
        <f t="shared" si="16"/>
        <v>1.6114376397172508E-3</v>
      </c>
      <c r="X170" s="318">
        <f t="shared" si="16"/>
        <v>1.9116772418550595E-3</v>
      </c>
      <c r="Y170" s="318">
        <f t="shared" si="16"/>
        <v>1.5481666003773582E-3</v>
      </c>
      <c r="DA170" s="141"/>
    </row>
    <row r="171" spans="1:105" ht="12" customHeight="1" x14ac:dyDescent="0.25">
      <c r="A171" s="174" t="s">
        <v>1021</v>
      </c>
      <c r="B171" s="269">
        <f t="shared" ref="B171:Y171" si="17">IF(B$44=0,0,B$44/B$5)</f>
        <v>4.5671643747488989E-3</v>
      </c>
      <c r="C171" s="269">
        <f t="shared" si="17"/>
        <v>4.6055210221700787E-3</v>
      </c>
      <c r="D171" s="269">
        <f t="shared" si="17"/>
        <v>4.8243949055947607E-3</v>
      </c>
      <c r="E171" s="269">
        <f t="shared" si="17"/>
        <v>5.2378508865913121E-3</v>
      </c>
      <c r="F171" s="269">
        <f t="shared" si="17"/>
        <v>4.5678889053452519E-3</v>
      </c>
      <c r="G171" s="269">
        <f t="shared" si="17"/>
        <v>4.5207193608688447E-3</v>
      </c>
      <c r="H171" s="269">
        <f t="shared" si="17"/>
        <v>6.0136209808685373E-3</v>
      </c>
      <c r="I171" s="269">
        <f t="shared" si="17"/>
        <v>6.4645619810018307E-3</v>
      </c>
      <c r="J171" s="269">
        <f t="shared" si="17"/>
        <v>5.8864925403275103E-3</v>
      </c>
      <c r="K171" s="269">
        <f t="shared" si="17"/>
        <v>7.3270995735947734E-3</v>
      </c>
      <c r="L171" s="269">
        <f t="shared" si="17"/>
        <v>7.7920147780335697E-3</v>
      </c>
      <c r="M171" s="269">
        <f t="shared" si="17"/>
        <v>7.6668709698292734E-3</v>
      </c>
      <c r="N171" s="269">
        <f t="shared" si="17"/>
        <v>7.8230617781724771E-3</v>
      </c>
      <c r="O171" s="269">
        <f t="shared" si="17"/>
        <v>7.4289041760673795E-3</v>
      </c>
      <c r="P171" s="269">
        <f t="shared" si="17"/>
        <v>7.0309394758391692E-3</v>
      </c>
      <c r="Q171" s="269">
        <f t="shared" si="17"/>
        <v>7.7806021153951658E-3</v>
      </c>
      <c r="R171" s="269">
        <f t="shared" si="17"/>
        <v>8.4773553819104033E-3</v>
      </c>
      <c r="S171" s="269">
        <f t="shared" si="17"/>
        <v>8.5553331409056847E-3</v>
      </c>
      <c r="T171" s="269">
        <f t="shared" si="17"/>
        <v>7.265831547937091E-3</v>
      </c>
      <c r="U171" s="269">
        <f t="shared" si="17"/>
        <v>7.6111844046566884E-3</v>
      </c>
      <c r="V171" s="269">
        <f t="shared" si="17"/>
        <v>8.5929623879794741E-3</v>
      </c>
      <c r="W171" s="269">
        <f t="shared" si="17"/>
        <v>8.4907631765888027E-3</v>
      </c>
      <c r="X171" s="269">
        <f t="shared" si="17"/>
        <v>8.3672631598786518E-3</v>
      </c>
      <c r="Y171" s="269">
        <f t="shared" si="17"/>
        <v>7.4596669819043098E-3</v>
      </c>
      <c r="DA171" s="79"/>
    </row>
    <row r="172" spans="1:105" ht="12" customHeight="1" x14ac:dyDescent="0.25">
      <c r="A172" s="62" t="s">
        <v>1133</v>
      </c>
      <c r="B172" s="318">
        <f t="shared" ref="B172:Y172" si="18">IF(B$45=0,0,B$45/B$5)</f>
        <v>2.0472341602203606E-3</v>
      </c>
      <c r="C172" s="318">
        <f t="shared" si="18"/>
        <v>2.1566035792483381E-3</v>
      </c>
      <c r="D172" s="318">
        <f t="shared" si="18"/>
        <v>2.2924178693110838E-3</v>
      </c>
      <c r="E172" s="318">
        <f t="shared" si="18"/>
        <v>2.4498673270133796E-3</v>
      </c>
      <c r="F172" s="318">
        <f t="shared" si="18"/>
        <v>1.6215601761160933E-3</v>
      </c>
      <c r="G172" s="318">
        <f t="shared" si="18"/>
        <v>1.7869364461410074E-3</v>
      </c>
      <c r="H172" s="318">
        <f t="shared" si="18"/>
        <v>2.2417180700816789E-3</v>
      </c>
      <c r="I172" s="318">
        <f t="shared" si="18"/>
        <v>2.5692574521210682E-3</v>
      </c>
      <c r="J172" s="318">
        <f t="shared" si="18"/>
        <v>2.3471480681010993E-3</v>
      </c>
      <c r="K172" s="318">
        <f t="shared" si="18"/>
        <v>3.217941337625495E-3</v>
      </c>
      <c r="L172" s="318">
        <f t="shared" si="18"/>
        <v>3.1285755160847333E-3</v>
      </c>
      <c r="M172" s="318">
        <f t="shared" si="18"/>
        <v>3.2082835606951896E-3</v>
      </c>
      <c r="N172" s="318">
        <f t="shared" si="18"/>
        <v>3.3502414272226447E-3</v>
      </c>
      <c r="O172" s="318">
        <f t="shared" si="18"/>
        <v>3.4626946786601321E-3</v>
      </c>
      <c r="P172" s="318">
        <f t="shared" si="18"/>
        <v>3.1589900233976518E-3</v>
      </c>
      <c r="Q172" s="318">
        <f t="shared" si="18"/>
        <v>3.4401079786044427E-3</v>
      </c>
      <c r="R172" s="318">
        <f t="shared" si="18"/>
        <v>3.4812981023233931E-3</v>
      </c>
      <c r="S172" s="318">
        <f t="shared" si="18"/>
        <v>3.5885138998864169E-3</v>
      </c>
      <c r="T172" s="318">
        <f t="shared" si="18"/>
        <v>3.2007389037933026E-3</v>
      </c>
      <c r="U172" s="318">
        <f t="shared" si="18"/>
        <v>3.1822159388847976E-3</v>
      </c>
      <c r="V172" s="318">
        <f t="shared" si="18"/>
        <v>3.6271077945641828E-3</v>
      </c>
      <c r="W172" s="318">
        <f t="shared" si="18"/>
        <v>3.6263882927788176E-3</v>
      </c>
      <c r="X172" s="318">
        <f t="shared" si="18"/>
        <v>3.2056301672727808E-3</v>
      </c>
      <c r="Y172" s="318">
        <f t="shared" si="18"/>
        <v>3.0069660217972496E-3</v>
      </c>
      <c r="DA172" s="141"/>
    </row>
    <row r="173" spans="1:105" ht="12" customHeight="1" x14ac:dyDescent="0.25">
      <c r="A173" s="62" t="s">
        <v>1024</v>
      </c>
      <c r="B173" s="318">
        <f t="shared" ref="B173:Y173" si="19">IF(B$46=0,0,B$46/B$5)</f>
        <v>1.0507734453919239E-3</v>
      </c>
      <c r="C173" s="318">
        <f t="shared" si="19"/>
        <v>1.0702951916094021E-3</v>
      </c>
      <c r="D173" s="318">
        <f t="shared" si="19"/>
        <v>1.1275211114197387E-3</v>
      </c>
      <c r="E173" s="318">
        <f t="shared" si="19"/>
        <v>1.2103206258044354E-3</v>
      </c>
      <c r="F173" s="318">
        <f t="shared" si="19"/>
        <v>1.0225758820438921E-3</v>
      </c>
      <c r="G173" s="318">
        <f t="shared" si="19"/>
        <v>1.0597286982589789E-3</v>
      </c>
      <c r="H173" s="318">
        <f t="shared" si="19"/>
        <v>1.3704051566488498E-3</v>
      </c>
      <c r="I173" s="318">
        <f t="shared" si="19"/>
        <v>1.5026920234097753E-3</v>
      </c>
      <c r="J173" s="318">
        <f t="shared" si="19"/>
        <v>1.4042016155932362E-3</v>
      </c>
      <c r="K173" s="318">
        <f t="shared" si="19"/>
        <v>2.1920234859794225E-3</v>
      </c>
      <c r="L173" s="318">
        <f t="shared" si="19"/>
        <v>2.2309447887573137E-3</v>
      </c>
      <c r="M173" s="318">
        <f t="shared" si="19"/>
        <v>2.2065826053579178E-3</v>
      </c>
      <c r="N173" s="318">
        <f t="shared" si="19"/>
        <v>2.2936005666592011E-3</v>
      </c>
      <c r="O173" s="318">
        <f t="shared" si="19"/>
        <v>2.2456272505980792E-3</v>
      </c>
      <c r="P173" s="318">
        <f t="shared" si="19"/>
        <v>2.0973467715797783E-3</v>
      </c>
      <c r="Q173" s="318">
        <f t="shared" si="19"/>
        <v>2.2755746629936529E-3</v>
      </c>
      <c r="R173" s="318">
        <f t="shared" si="19"/>
        <v>2.4443208441400307E-3</v>
      </c>
      <c r="S173" s="318">
        <f t="shared" si="19"/>
        <v>2.2791212103091024E-3</v>
      </c>
      <c r="T173" s="318">
        <f t="shared" si="19"/>
        <v>1.9952978473704876E-3</v>
      </c>
      <c r="U173" s="318">
        <f t="shared" si="19"/>
        <v>2.0140168625983348E-3</v>
      </c>
      <c r="V173" s="318">
        <f t="shared" si="19"/>
        <v>2.2862941761275226E-3</v>
      </c>
      <c r="W173" s="318">
        <f t="shared" si="19"/>
        <v>2.2804985833333297E-3</v>
      </c>
      <c r="X173" s="318">
        <f t="shared" si="19"/>
        <v>2.1650617305150172E-3</v>
      </c>
      <c r="Y173" s="318">
        <f t="shared" si="19"/>
        <v>1.8955861490900974E-3</v>
      </c>
      <c r="DA173" s="141"/>
    </row>
    <row r="174" spans="1:105" ht="12" customHeight="1" x14ac:dyDescent="0.25">
      <c r="A174" s="62" t="s">
        <v>1036</v>
      </c>
      <c r="B174" s="318">
        <f t="shared" ref="B174:Y174" si="20">IF(B$57=0,0,B$57/B$5)</f>
        <v>1.4691567691366139E-3</v>
      </c>
      <c r="C174" s="318">
        <f t="shared" si="20"/>
        <v>1.378622251312338E-3</v>
      </c>
      <c r="D174" s="318">
        <f t="shared" si="20"/>
        <v>1.4044559248639382E-3</v>
      </c>
      <c r="E174" s="318">
        <f t="shared" si="20"/>
        <v>1.5776629337734968E-3</v>
      </c>
      <c r="F174" s="318">
        <f t="shared" si="20"/>
        <v>1.9237528471852665E-3</v>
      </c>
      <c r="G174" s="318">
        <f t="shared" si="20"/>
        <v>1.6740542164688582E-3</v>
      </c>
      <c r="H174" s="318">
        <f t="shared" si="20"/>
        <v>2.4014977541380088E-3</v>
      </c>
      <c r="I174" s="318">
        <f t="shared" si="20"/>
        <v>2.3926125054709872E-3</v>
      </c>
      <c r="J174" s="318">
        <f t="shared" si="20"/>
        <v>2.135142856633175E-3</v>
      </c>
      <c r="K174" s="318">
        <f t="shared" si="20"/>
        <v>1.9171347499898556E-3</v>
      </c>
      <c r="L174" s="318">
        <f t="shared" si="20"/>
        <v>2.4324944731915227E-3</v>
      </c>
      <c r="M174" s="318">
        <f t="shared" si="20"/>
        <v>2.2520048037761656E-3</v>
      </c>
      <c r="N174" s="318">
        <f t="shared" si="20"/>
        <v>2.1792197842906307E-3</v>
      </c>
      <c r="O174" s="318">
        <f t="shared" si="20"/>
        <v>1.720582246809168E-3</v>
      </c>
      <c r="P174" s="318">
        <f t="shared" si="20"/>
        <v>1.7746026808617389E-3</v>
      </c>
      <c r="Q174" s="318">
        <f t="shared" si="20"/>
        <v>2.0649194737970703E-3</v>
      </c>
      <c r="R174" s="318">
        <f t="shared" si="20"/>
        <v>2.5517364354469795E-3</v>
      </c>
      <c r="S174" s="318">
        <f t="shared" si="20"/>
        <v>2.687698030710165E-3</v>
      </c>
      <c r="T174" s="318">
        <f t="shared" si="20"/>
        <v>2.0697947967733008E-3</v>
      </c>
      <c r="U174" s="318">
        <f t="shared" si="20"/>
        <v>2.4149516031735556E-3</v>
      </c>
      <c r="V174" s="318">
        <f t="shared" si="20"/>
        <v>2.6795604172877678E-3</v>
      </c>
      <c r="W174" s="318">
        <f t="shared" si="20"/>
        <v>2.5838763004766567E-3</v>
      </c>
      <c r="X174" s="318">
        <f t="shared" si="20"/>
        <v>2.9965712620908524E-3</v>
      </c>
      <c r="Y174" s="318">
        <f t="shared" si="20"/>
        <v>2.5571148110169629E-3</v>
      </c>
      <c r="DA174" s="141"/>
    </row>
    <row r="175" spans="1:105" ht="12" customHeight="1" x14ac:dyDescent="0.25">
      <c r="A175" s="41" t="s">
        <v>1038</v>
      </c>
      <c r="B175" s="319">
        <f t="shared" ref="B175:Y175" si="21">IF(B$58=0,0,B$58/B$5)</f>
        <v>1.5503308216846699E-2</v>
      </c>
      <c r="C175" s="319">
        <f t="shared" si="21"/>
        <v>1.5825838396252071E-2</v>
      </c>
      <c r="D175" s="319">
        <f t="shared" si="21"/>
        <v>1.6564010525619517E-2</v>
      </c>
      <c r="E175" s="319">
        <f t="shared" si="21"/>
        <v>1.5931869452656833E-2</v>
      </c>
      <c r="F175" s="319">
        <f t="shared" si="21"/>
        <v>1.4534074164353096E-2</v>
      </c>
      <c r="G175" s="319">
        <f t="shared" si="21"/>
        <v>1.4704370243233811E-2</v>
      </c>
      <c r="H175" s="319">
        <f t="shared" si="21"/>
        <v>1.6447045238575361E-2</v>
      </c>
      <c r="I175" s="319">
        <f t="shared" si="21"/>
        <v>1.9440524172793308E-2</v>
      </c>
      <c r="J175" s="319">
        <f t="shared" si="21"/>
        <v>1.7992114386087069E-2</v>
      </c>
      <c r="K175" s="319">
        <f t="shared" si="21"/>
        <v>1.8252081824926738E-2</v>
      </c>
      <c r="L175" s="319">
        <f t="shared" si="21"/>
        <v>1.765432787949571E-2</v>
      </c>
      <c r="M175" s="319">
        <f t="shared" si="21"/>
        <v>1.8157160516004932E-2</v>
      </c>
      <c r="N175" s="319">
        <f t="shared" si="21"/>
        <v>1.7028525070983302E-2</v>
      </c>
      <c r="O175" s="319">
        <f t="shared" si="21"/>
        <v>1.6342104494491388E-2</v>
      </c>
      <c r="P175" s="319">
        <f t="shared" si="21"/>
        <v>1.4904561520886964E-2</v>
      </c>
      <c r="Q175" s="319">
        <f t="shared" si="21"/>
        <v>1.6262612121043567E-2</v>
      </c>
      <c r="R175" s="319">
        <f t="shared" si="21"/>
        <v>1.5479109041906754E-2</v>
      </c>
      <c r="S175" s="319">
        <f t="shared" si="21"/>
        <v>1.6962679533364337E-2</v>
      </c>
      <c r="T175" s="319">
        <f t="shared" si="21"/>
        <v>1.8829103887307446E-2</v>
      </c>
      <c r="U175" s="319">
        <f t="shared" si="21"/>
        <v>1.9701243365160208E-2</v>
      </c>
      <c r="V175" s="319">
        <f t="shared" si="21"/>
        <v>1.9137253233145593E-2</v>
      </c>
      <c r="W175" s="319">
        <f t="shared" si="21"/>
        <v>1.8761969834913555E-2</v>
      </c>
      <c r="X175" s="319">
        <f t="shared" si="21"/>
        <v>1.8068016572728107E-2</v>
      </c>
      <c r="Y175" s="319">
        <f t="shared" si="21"/>
        <v>1.598473145488493E-2</v>
      </c>
      <c r="DA175" s="82"/>
    </row>
    <row r="176" spans="1:105" ht="12" hidden="1" customHeight="1" x14ac:dyDescent="0.25">
      <c r="A176" s="98"/>
      <c r="B176" s="98"/>
      <c r="C176" s="98"/>
      <c r="D176" s="98"/>
      <c r="E176" s="98"/>
      <c r="F176" s="98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8"/>
      <c r="V176" s="98"/>
      <c r="W176" s="98"/>
      <c r="X176" s="98"/>
      <c r="Y176" s="98"/>
      <c r="DA176" s="94"/>
    </row>
    <row r="177" spans="1:105" ht="12" customHeight="1" x14ac:dyDescent="0.25">
      <c r="A177" s="172"/>
      <c r="B177" s="172"/>
      <c r="C177" s="172"/>
      <c r="D177" s="172"/>
      <c r="E177" s="172"/>
      <c r="F177" s="172"/>
      <c r="G177" s="172"/>
      <c r="H177" s="172"/>
      <c r="I177" s="172"/>
      <c r="J177" s="172"/>
      <c r="K177" s="172"/>
      <c r="L177" s="172"/>
      <c r="M177" s="172"/>
      <c r="N177" s="172"/>
      <c r="O177" s="172"/>
      <c r="P177" s="172"/>
      <c r="Q177" s="172"/>
      <c r="R177" s="172"/>
      <c r="S177" s="172"/>
      <c r="T177" s="172"/>
      <c r="U177" s="172"/>
      <c r="V177" s="172"/>
      <c r="W177" s="172"/>
      <c r="X177" s="172"/>
      <c r="Y177" s="172"/>
      <c r="DA177" s="176"/>
    </row>
    <row r="178" spans="1:105" ht="12" customHeight="1" x14ac:dyDescent="0.25">
      <c r="A178" s="35" t="s">
        <v>49</v>
      </c>
      <c r="B178" s="232">
        <f t="shared" ref="B178:Y178" si="22">SUM(B$179:B$183,B$185:B$186,B$188:B$189,B$191:B$194)</f>
        <v>0.99999999999999967</v>
      </c>
      <c r="C178" s="232">
        <f t="shared" si="22"/>
        <v>0.99999999999999967</v>
      </c>
      <c r="D178" s="232">
        <f t="shared" si="22"/>
        <v>0.99999999999999989</v>
      </c>
      <c r="E178" s="232">
        <f t="shared" si="22"/>
        <v>1.0000000000000002</v>
      </c>
      <c r="F178" s="232">
        <f t="shared" si="22"/>
        <v>1.0000000000000002</v>
      </c>
      <c r="G178" s="232">
        <f t="shared" si="22"/>
        <v>1.0000000000000002</v>
      </c>
      <c r="H178" s="232">
        <f t="shared" si="22"/>
        <v>1</v>
      </c>
      <c r="I178" s="232">
        <f t="shared" si="22"/>
        <v>1</v>
      </c>
      <c r="J178" s="232">
        <f t="shared" si="22"/>
        <v>0.99999999999999978</v>
      </c>
      <c r="K178" s="232">
        <f t="shared" si="22"/>
        <v>1</v>
      </c>
      <c r="L178" s="232">
        <f t="shared" si="22"/>
        <v>0.99999999999999978</v>
      </c>
      <c r="M178" s="232">
        <f t="shared" si="22"/>
        <v>1.0000000000000002</v>
      </c>
      <c r="N178" s="232">
        <f t="shared" si="22"/>
        <v>1.0000000000000002</v>
      </c>
      <c r="O178" s="232">
        <f t="shared" si="22"/>
        <v>1</v>
      </c>
      <c r="P178" s="232">
        <f t="shared" si="22"/>
        <v>1</v>
      </c>
      <c r="Q178" s="232">
        <f t="shared" si="22"/>
        <v>0.99999999999999956</v>
      </c>
      <c r="R178" s="232">
        <f t="shared" si="22"/>
        <v>0.99999999999999989</v>
      </c>
      <c r="S178" s="232">
        <f t="shared" si="22"/>
        <v>1.0000000000000002</v>
      </c>
      <c r="T178" s="232">
        <f t="shared" si="22"/>
        <v>1.0000000000000002</v>
      </c>
      <c r="U178" s="232">
        <f t="shared" si="22"/>
        <v>0.99999999999999989</v>
      </c>
      <c r="V178" s="232">
        <f t="shared" si="22"/>
        <v>1</v>
      </c>
      <c r="W178" s="232">
        <f t="shared" si="22"/>
        <v>0.99999999999999978</v>
      </c>
      <c r="X178" s="232">
        <f t="shared" si="22"/>
        <v>0.99999999999999989</v>
      </c>
      <c r="Y178" s="232">
        <f t="shared" si="22"/>
        <v>0.99999999999999989</v>
      </c>
      <c r="DA178" s="95"/>
    </row>
    <row r="179" spans="1:105" ht="12" customHeight="1" x14ac:dyDescent="0.25">
      <c r="A179" s="55" t="s">
        <v>91</v>
      </c>
      <c r="B179" s="266">
        <f t="shared" ref="B179:Y179" si="23">IF(B$62=0,0,B$62/B$61)</f>
        <v>7.6045726239802047E-3</v>
      </c>
      <c r="C179" s="266">
        <f t="shared" si="23"/>
        <v>7.4816641613171869E-3</v>
      </c>
      <c r="D179" s="266">
        <f t="shared" si="23"/>
        <v>7.4298615776751675E-3</v>
      </c>
      <c r="E179" s="266">
        <f t="shared" si="23"/>
        <v>7.586966386560633E-3</v>
      </c>
      <c r="F179" s="266">
        <f t="shared" si="23"/>
        <v>8.0666094401128912E-3</v>
      </c>
      <c r="G179" s="266">
        <f t="shared" si="23"/>
        <v>7.6292551718538295E-3</v>
      </c>
      <c r="H179" s="266">
        <f t="shared" si="23"/>
        <v>7.9243958772605098E-3</v>
      </c>
      <c r="I179" s="266">
        <f t="shared" si="23"/>
        <v>7.7122498834798457E-3</v>
      </c>
      <c r="J179" s="266">
        <f t="shared" si="23"/>
        <v>7.5133660754384017E-3</v>
      </c>
      <c r="K179" s="266">
        <f t="shared" si="23"/>
        <v>5.6290867545202737E-3</v>
      </c>
      <c r="L179" s="266">
        <f t="shared" si="23"/>
        <v>6.1136348323253265E-3</v>
      </c>
      <c r="M179" s="266">
        <f t="shared" si="23"/>
        <v>5.98927087573254E-3</v>
      </c>
      <c r="N179" s="266">
        <f t="shared" si="23"/>
        <v>5.8317449485867636E-3</v>
      </c>
      <c r="O179" s="266">
        <f t="shared" si="23"/>
        <v>5.4125175484677907E-3</v>
      </c>
      <c r="P179" s="266">
        <f t="shared" si="23"/>
        <v>5.5808963675474674E-3</v>
      </c>
      <c r="Q179" s="266">
        <f t="shared" si="23"/>
        <v>5.7681722947118151E-3</v>
      </c>
      <c r="R179" s="266">
        <f t="shared" si="23"/>
        <v>6.0405670015559292E-3</v>
      </c>
      <c r="S179" s="266">
        <f t="shared" si="23"/>
        <v>6.5444382995305476E-3</v>
      </c>
      <c r="T179" s="266">
        <f t="shared" si="23"/>
        <v>6.1753298579729395E-3</v>
      </c>
      <c r="U179" s="266">
        <f t="shared" si="23"/>
        <v>6.5191878265826392E-3</v>
      </c>
      <c r="V179" s="266">
        <f t="shared" si="23"/>
        <v>6.4908115966717649E-3</v>
      </c>
      <c r="W179" s="266">
        <f t="shared" si="23"/>
        <v>6.4174438518790544E-3</v>
      </c>
      <c r="X179" s="266">
        <f t="shared" si="23"/>
        <v>6.798380568692473E-3</v>
      </c>
      <c r="Y179" s="266">
        <f t="shared" si="23"/>
        <v>6.6752916176889745E-3</v>
      </c>
      <c r="DA179" s="76"/>
    </row>
    <row r="180" spans="1:105" ht="12" customHeight="1" x14ac:dyDescent="0.25">
      <c r="A180" s="173" t="s">
        <v>92</v>
      </c>
      <c r="B180" s="267">
        <f t="shared" ref="B180:Y180" si="24">IF(B$63=0,0,B$63/B$61)</f>
        <v>1.6053247866954286E-2</v>
      </c>
      <c r="C180" s="267">
        <f t="shared" si="24"/>
        <v>1.5793788182151779E-2</v>
      </c>
      <c r="D180" s="267">
        <f t="shared" si="24"/>
        <v>1.5684432961750362E-2</v>
      </c>
      <c r="E180" s="267">
        <f t="shared" si="24"/>
        <v>1.6016081111203995E-2</v>
      </c>
      <c r="F180" s="267">
        <f t="shared" si="24"/>
        <v>1.7028607285529251E-2</v>
      </c>
      <c r="G180" s="267">
        <f t="shared" si="24"/>
        <v>1.6105352709474146E-2</v>
      </c>
      <c r="H180" s="267">
        <f t="shared" si="24"/>
        <v>1.6728394546773523E-2</v>
      </c>
      <c r="I180" s="267">
        <f t="shared" si="24"/>
        <v>1.6280554491777788E-2</v>
      </c>
      <c r="J180" s="267">
        <f t="shared" si="24"/>
        <v>1.5860710902258365E-2</v>
      </c>
      <c r="K180" s="267">
        <f t="shared" si="24"/>
        <v>1.1882998480407234E-2</v>
      </c>
      <c r="L180" s="267">
        <f t="shared" si="24"/>
        <v>1.2905879157742328E-2</v>
      </c>
      <c r="M180" s="267">
        <f t="shared" si="24"/>
        <v>1.2643346926200005E-2</v>
      </c>
      <c r="N180" s="267">
        <f t="shared" si="24"/>
        <v>1.231080979637254E-2</v>
      </c>
      <c r="O180" s="267">
        <f t="shared" si="24"/>
        <v>1.1425821027180377E-2</v>
      </c>
      <c r="P180" s="267">
        <f t="shared" si="24"/>
        <v>1.1781268604826931E-2</v>
      </c>
      <c r="Q180" s="267">
        <f t="shared" si="24"/>
        <v>1.2176607965358861E-2</v>
      </c>
      <c r="R180" s="267">
        <f t="shared" si="24"/>
        <v>1.2751633014475459E-2</v>
      </c>
      <c r="S180" s="267">
        <f t="shared" si="24"/>
        <v>1.3815304997030193E-2</v>
      </c>
      <c r="T180" s="267">
        <f t="shared" si="24"/>
        <v>1.3036117316788391E-2</v>
      </c>
      <c r="U180" s="267">
        <f t="shared" si="24"/>
        <v>1.3762001265047631E-2</v>
      </c>
      <c r="V180" s="267">
        <f t="shared" si="24"/>
        <v>1.3702099062147696E-2</v>
      </c>
      <c r="W180" s="267">
        <f t="shared" si="24"/>
        <v>1.3547219800572522E-2</v>
      </c>
      <c r="X180" s="267">
        <f t="shared" si="24"/>
        <v>1.4351376962192065E-2</v>
      </c>
      <c r="Y180" s="267">
        <f t="shared" si="24"/>
        <v>1.4360906012673718E-2</v>
      </c>
      <c r="DA180" s="77"/>
    </row>
    <row r="181" spans="1:105" ht="12" customHeight="1" x14ac:dyDescent="0.25">
      <c r="A181" s="173" t="s">
        <v>93</v>
      </c>
      <c r="B181" s="267">
        <f t="shared" ref="B181:Y181" si="25">IF(B$64=0,0,B$64/B$61)</f>
        <v>9.5566848276841268E-2</v>
      </c>
      <c r="C181" s="267">
        <f t="shared" si="25"/>
        <v>9.4022254650867262E-2</v>
      </c>
      <c r="D181" s="267">
        <f t="shared" si="25"/>
        <v>9.337125032806623E-2</v>
      </c>
      <c r="E181" s="267">
        <f t="shared" si="25"/>
        <v>9.5345590264931876E-2</v>
      </c>
      <c r="F181" s="267">
        <f t="shared" si="25"/>
        <v>0.10137327613137023</v>
      </c>
      <c r="G181" s="267">
        <f t="shared" si="25"/>
        <v>9.587703445354849E-2</v>
      </c>
      <c r="H181" s="267">
        <f t="shared" si="25"/>
        <v>9.958607484392841E-2</v>
      </c>
      <c r="I181" s="267">
        <f t="shared" si="25"/>
        <v>9.6920031003904533E-2</v>
      </c>
      <c r="J181" s="267">
        <f t="shared" si="25"/>
        <v>9.4420653373150989E-2</v>
      </c>
      <c r="K181" s="267">
        <f t="shared" si="25"/>
        <v>7.0740869527635961E-2</v>
      </c>
      <c r="L181" s="267">
        <f t="shared" si="25"/>
        <v>7.6830196952612742E-2</v>
      </c>
      <c r="M181" s="267">
        <f t="shared" si="25"/>
        <v>7.5267312099184913E-2</v>
      </c>
      <c r="N181" s="267">
        <f t="shared" si="25"/>
        <v>7.3287679958946417E-2</v>
      </c>
      <c r="O181" s="267">
        <f t="shared" si="25"/>
        <v>6.8019239071903548E-2</v>
      </c>
      <c r="P181" s="267">
        <f t="shared" si="25"/>
        <v>7.013525976783043E-2</v>
      </c>
      <c r="Q181" s="267">
        <f t="shared" si="25"/>
        <v>7.2488760878567718E-2</v>
      </c>
      <c r="R181" s="267">
        <f t="shared" si="25"/>
        <v>7.5911951754317572E-2</v>
      </c>
      <c r="S181" s="267">
        <f t="shared" si="25"/>
        <v>8.2244114554992101E-2</v>
      </c>
      <c r="T181" s="267">
        <f t="shared" si="25"/>
        <v>7.7605519833600062E-2</v>
      </c>
      <c r="U181" s="267">
        <f t="shared" si="25"/>
        <v>8.1926791250126627E-2</v>
      </c>
      <c r="V181" s="267">
        <f t="shared" si="25"/>
        <v>8.157018648183105E-2</v>
      </c>
      <c r="W181" s="267">
        <f t="shared" si="25"/>
        <v>8.0648172256743755E-2</v>
      </c>
      <c r="X181" s="267">
        <f t="shared" si="25"/>
        <v>8.5435413199645302E-2</v>
      </c>
      <c r="Y181" s="267">
        <f t="shared" si="25"/>
        <v>8.3721344009900431E-2</v>
      </c>
      <c r="DA181" s="77"/>
    </row>
    <row r="182" spans="1:105" ht="12" customHeight="1" x14ac:dyDescent="0.25">
      <c r="A182" s="173" t="s">
        <v>94</v>
      </c>
      <c r="B182" s="267">
        <f t="shared" ref="B182:Y182" si="26">IF(B$65=0,0,B$65/B$61)</f>
        <v>0.11310037942216331</v>
      </c>
      <c r="C182" s="267">
        <f t="shared" si="26"/>
        <v>0.11127240111901103</v>
      </c>
      <c r="D182" s="267">
        <f t="shared" si="26"/>
        <v>0.11050195784038602</v>
      </c>
      <c r="E182" s="267">
        <f t="shared" si="26"/>
        <v>0.11283852747718075</v>
      </c>
      <c r="F182" s="267">
        <f t="shared" si="26"/>
        <v>0.11997210539488003</v>
      </c>
      <c r="G182" s="267">
        <f t="shared" si="26"/>
        <v>0.11346747507206349</v>
      </c>
      <c r="H182" s="267">
        <f t="shared" si="26"/>
        <v>0.11785700850345691</v>
      </c>
      <c r="I182" s="267">
        <f t="shared" si="26"/>
        <v>0.11470182890614151</v>
      </c>
      <c r="J182" s="267">
        <f t="shared" si="26"/>
        <v>0.11174389356083642</v>
      </c>
      <c r="K182" s="267">
        <f t="shared" si="26"/>
        <v>8.3719609137389725E-2</v>
      </c>
      <c r="L182" s="267">
        <f t="shared" si="26"/>
        <v>9.0926137913933655E-2</v>
      </c>
      <c r="M182" s="267">
        <f t="shared" si="26"/>
        <v>8.9076512514508682E-2</v>
      </c>
      <c r="N182" s="267">
        <f t="shared" si="26"/>
        <v>8.6733679720350898E-2</v>
      </c>
      <c r="O182" s="267">
        <f t="shared" si="26"/>
        <v>8.0498644516912216E-2</v>
      </c>
      <c r="P182" s="267">
        <f t="shared" si="26"/>
        <v>8.3002888905941333E-2</v>
      </c>
      <c r="Q182" s="267">
        <f t="shared" si="26"/>
        <v>8.5788183946997693E-2</v>
      </c>
      <c r="R182" s="267">
        <f t="shared" si="26"/>
        <v>8.9839423407780658E-2</v>
      </c>
      <c r="S182" s="267">
        <f t="shared" si="26"/>
        <v>9.7333340265272614E-2</v>
      </c>
      <c r="T182" s="267">
        <f t="shared" si="26"/>
        <v>9.1843708322453588E-2</v>
      </c>
      <c r="U182" s="267">
        <f t="shared" si="26"/>
        <v>9.6957798047161439E-2</v>
      </c>
      <c r="V182" s="267">
        <f t="shared" si="26"/>
        <v>9.6535767444235684E-2</v>
      </c>
      <c r="W182" s="267">
        <f t="shared" si="26"/>
        <v>9.5444592412618878E-2</v>
      </c>
      <c r="X182" s="267">
        <f t="shared" si="26"/>
        <v>0.10111014251487842</v>
      </c>
      <c r="Y182" s="267">
        <f t="shared" si="26"/>
        <v>0.10107976661630483</v>
      </c>
      <c r="DA182" s="77"/>
    </row>
    <row r="183" spans="1:105" ht="12" customHeight="1" x14ac:dyDescent="0.25">
      <c r="A183" s="56" t="s">
        <v>95</v>
      </c>
      <c r="B183" s="268">
        <f t="shared" ref="B183:Y183" si="27">IF(B$66=0,0,B$66/B$61)</f>
        <v>3.7531796850723644E-2</v>
      </c>
      <c r="C183" s="268">
        <f t="shared" si="27"/>
        <v>3.7539862691533081E-2</v>
      </c>
      <c r="D183" s="268">
        <f t="shared" si="27"/>
        <v>3.7465715091155989E-2</v>
      </c>
      <c r="E183" s="268">
        <f t="shared" si="27"/>
        <v>3.757360439580943E-2</v>
      </c>
      <c r="F183" s="268">
        <f t="shared" si="27"/>
        <v>3.7200088683875143E-2</v>
      </c>
      <c r="G183" s="268">
        <f t="shared" si="27"/>
        <v>3.6553164559061484E-2</v>
      </c>
      <c r="H183" s="268">
        <f t="shared" si="27"/>
        <v>3.6928762215021789E-2</v>
      </c>
      <c r="I183" s="268">
        <f t="shared" si="27"/>
        <v>3.6720698587753522E-2</v>
      </c>
      <c r="J183" s="268">
        <f t="shared" si="27"/>
        <v>3.6164342482240298E-2</v>
      </c>
      <c r="K183" s="268">
        <f t="shared" si="27"/>
        <v>3.1554924612270531E-2</v>
      </c>
      <c r="L183" s="268">
        <f t="shared" si="27"/>
        <v>3.2307405106220849E-2</v>
      </c>
      <c r="M183" s="268">
        <f t="shared" si="27"/>
        <v>3.239086106115411E-2</v>
      </c>
      <c r="N183" s="268">
        <f t="shared" si="27"/>
        <v>3.2116994388168833E-2</v>
      </c>
      <c r="O183" s="268">
        <f t="shared" si="27"/>
        <v>3.1881442187314812E-2</v>
      </c>
      <c r="P183" s="268">
        <f t="shared" si="27"/>
        <v>3.2155383582372021E-2</v>
      </c>
      <c r="Q183" s="268">
        <f t="shared" si="27"/>
        <v>3.2730754656359592E-2</v>
      </c>
      <c r="R183" s="268">
        <f t="shared" si="27"/>
        <v>3.2903409736928971E-2</v>
      </c>
      <c r="S183" s="268">
        <f t="shared" si="27"/>
        <v>3.4863360744804936E-2</v>
      </c>
      <c r="T183" s="268">
        <f t="shared" si="27"/>
        <v>3.4390215205535118E-2</v>
      </c>
      <c r="U183" s="268">
        <f t="shared" si="27"/>
        <v>3.5047411599412562E-2</v>
      </c>
      <c r="V183" s="268">
        <f t="shared" si="27"/>
        <v>3.5012609487799114E-2</v>
      </c>
      <c r="W183" s="268">
        <f t="shared" si="27"/>
        <v>3.4434617029329505E-2</v>
      </c>
      <c r="X183" s="268">
        <f t="shared" si="27"/>
        <v>3.4551898089214182E-2</v>
      </c>
      <c r="Y183" s="268">
        <f t="shared" si="27"/>
        <v>3.6762454896265395E-2</v>
      </c>
      <c r="DA183" s="78"/>
    </row>
    <row r="184" spans="1:105" ht="12" customHeight="1" x14ac:dyDescent="0.25">
      <c r="A184" s="174" t="s">
        <v>1051</v>
      </c>
      <c r="B184" s="269">
        <f t="shared" ref="B184:Y184" si="28">IF(B$72=0,0,B$72/B$61)</f>
        <v>0.48750675866184279</v>
      </c>
      <c r="C184" s="269">
        <f t="shared" si="28"/>
        <v>0.49087615969133502</v>
      </c>
      <c r="D184" s="269">
        <f t="shared" si="28"/>
        <v>0.49231693313842012</v>
      </c>
      <c r="E184" s="269">
        <f t="shared" si="28"/>
        <v>0.4877333020380531</v>
      </c>
      <c r="F184" s="269">
        <f t="shared" si="28"/>
        <v>0.48182102934619098</v>
      </c>
      <c r="G184" s="269">
        <f t="shared" si="28"/>
        <v>0.4958224209061296</v>
      </c>
      <c r="H184" s="269">
        <f t="shared" si="28"/>
        <v>0.48657354089349086</v>
      </c>
      <c r="I184" s="269">
        <f t="shared" si="28"/>
        <v>0.49223584257079683</v>
      </c>
      <c r="J184" s="269">
        <f t="shared" si="28"/>
        <v>0.50115213832181782</v>
      </c>
      <c r="K184" s="269">
        <f t="shared" si="28"/>
        <v>0.58035143744037265</v>
      </c>
      <c r="L184" s="269">
        <f t="shared" si="28"/>
        <v>0.56414390415587157</v>
      </c>
      <c r="M184" s="269">
        <f t="shared" si="28"/>
        <v>0.56616203796111897</v>
      </c>
      <c r="N184" s="269">
        <f t="shared" si="28"/>
        <v>0.5726378941046123</v>
      </c>
      <c r="O184" s="269">
        <f t="shared" si="28"/>
        <v>0.58552114027662616</v>
      </c>
      <c r="P184" s="269">
        <f t="shared" si="28"/>
        <v>0.5798967153622484</v>
      </c>
      <c r="Q184" s="269">
        <f t="shared" si="28"/>
        <v>0.57197834596807307</v>
      </c>
      <c r="R184" s="269">
        <f t="shared" si="28"/>
        <v>0.56576009133078464</v>
      </c>
      <c r="S184" s="269">
        <f t="shared" si="28"/>
        <v>0.53864846596935012</v>
      </c>
      <c r="T184" s="269">
        <f t="shared" si="28"/>
        <v>0.54963464993492406</v>
      </c>
      <c r="U184" s="269">
        <f t="shared" si="28"/>
        <v>0.5366850846880542</v>
      </c>
      <c r="V184" s="269">
        <f t="shared" si="28"/>
        <v>0.53828049738271633</v>
      </c>
      <c r="W184" s="269">
        <f t="shared" si="28"/>
        <v>0.54168071532113993</v>
      </c>
      <c r="X184" s="269">
        <f t="shared" si="28"/>
        <v>0.52973776589452093</v>
      </c>
      <c r="Y184" s="269">
        <f t="shared" si="28"/>
        <v>0.52048366251368106</v>
      </c>
      <c r="DA184" s="79"/>
    </row>
    <row r="185" spans="1:105" ht="12" customHeight="1" x14ac:dyDescent="0.25">
      <c r="A185" s="62" t="s">
        <v>1052</v>
      </c>
      <c r="B185" s="318">
        <f t="shared" ref="B185:Y185" si="29">IF(B$73=0,0,B$73/B$61)</f>
        <v>0.48708463705123944</v>
      </c>
      <c r="C185" s="318">
        <f t="shared" si="29"/>
        <v>0.49046086059670746</v>
      </c>
      <c r="D185" s="318">
        <f t="shared" si="29"/>
        <v>0.49190450954924447</v>
      </c>
      <c r="E185" s="318">
        <f t="shared" si="29"/>
        <v>0.48731215773066766</v>
      </c>
      <c r="F185" s="318">
        <f t="shared" si="29"/>
        <v>0.48137326057109492</v>
      </c>
      <c r="G185" s="318">
        <f t="shared" si="29"/>
        <v>0.49539892919396006</v>
      </c>
      <c r="H185" s="318">
        <f t="shared" si="29"/>
        <v>0.48613366623962539</v>
      </c>
      <c r="I185" s="318">
        <f t="shared" si="29"/>
        <v>0.49180774391184989</v>
      </c>
      <c r="J185" s="318">
        <f t="shared" si="29"/>
        <v>0.50073507948818707</v>
      </c>
      <c r="K185" s="318">
        <f t="shared" si="29"/>
        <v>0.58003897291612694</v>
      </c>
      <c r="L185" s="318">
        <f t="shared" si="29"/>
        <v>0.56380454289131809</v>
      </c>
      <c r="M185" s="318">
        <f t="shared" si="29"/>
        <v>0.56582958000543693</v>
      </c>
      <c r="N185" s="318">
        <f t="shared" si="29"/>
        <v>0.57231418024295977</v>
      </c>
      <c r="O185" s="318">
        <f t="shared" si="29"/>
        <v>0.58522069727503345</v>
      </c>
      <c r="P185" s="318">
        <f t="shared" si="29"/>
        <v>0.57958692583432003</v>
      </c>
      <c r="Q185" s="318">
        <f t="shared" si="29"/>
        <v>0.57165816095575517</v>
      </c>
      <c r="R185" s="318">
        <f t="shared" si="29"/>
        <v>0.56542478598257695</v>
      </c>
      <c r="S185" s="318">
        <f t="shared" si="29"/>
        <v>0.53828519126975927</v>
      </c>
      <c r="T185" s="318">
        <f t="shared" si="29"/>
        <v>0.54929186404615038</v>
      </c>
      <c r="U185" s="318">
        <f t="shared" si="29"/>
        <v>0.5363232116149369</v>
      </c>
      <c r="V185" s="318">
        <f t="shared" si="29"/>
        <v>0.53792019944346459</v>
      </c>
      <c r="W185" s="318">
        <f t="shared" si="29"/>
        <v>0.54132448994613724</v>
      </c>
      <c r="X185" s="318">
        <f t="shared" si="29"/>
        <v>0.52936039513392064</v>
      </c>
      <c r="Y185" s="318">
        <f t="shared" si="29"/>
        <v>0.52010641601352614</v>
      </c>
      <c r="DA185" s="141"/>
    </row>
    <row r="186" spans="1:105" ht="12" customHeight="1" x14ac:dyDescent="0.25">
      <c r="A186" s="62" t="s">
        <v>1064</v>
      </c>
      <c r="B186" s="318">
        <f t="shared" ref="B186:Y186" si="30">IF(B$84=0,0,B$84/B$61)</f>
        <v>4.2212161060339854E-4</v>
      </c>
      <c r="C186" s="318">
        <f t="shared" si="30"/>
        <v>4.1529909462761634E-4</v>
      </c>
      <c r="D186" s="318">
        <f t="shared" si="30"/>
        <v>4.124235891756162E-4</v>
      </c>
      <c r="E186" s="318">
        <f t="shared" si="30"/>
        <v>4.2114430738549231E-4</v>
      </c>
      <c r="F186" s="318">
        <f t="shared" si="30"/>
        <v>4.4776877509611053E-4</v>
      </c>
      <c r="G186" s="318">
        <f t="shared" si="30"/>
        <v>4.2349171216957392E-4</v>
      </c>
      <c r="H186" s="318">
        <f t="shared" si="30"/>
        <v>4.39874653865472E-4</v>
      </c>
      <c r="I186" s="318">
        <f t="shared" si="30"/>
        <v>4.2809865894691956E-4</v>
      </c>
      <c r="J186" s="318">
        <f t="shared" si="30"/>
        <v>4.170588336306814E-4</v>
      </c>
      <c r="K186" s="318">
        <f t="shared" si="30"/>
        <v>3.1246452424576641E-4</v>
      </c>
      <c r="L186" s="318">
        <f t="shared" si="30"/>
        <v>3.3936126455341519E-4</v>
      </c>
      <c r="M186" s="318">
        <f t="shared" si="30"/>
        <v>3.3245795568206385E-4</v>
      </c>
      <c r="N186" s="318">
        <f t="shared" si="30"/>
        <v>3.2371386165252103E-4</v>
      </c>
      <c r="O186" s="318">
        <f t="shared" si="30"/>
        <v>3.0044300159271246E-4</v>
      </c>
      <c r="P186" s="318">
        <f t="shared" si="30"/>
        <v>3.0978952792836447E-4</v>
      </c>
      <c r="Q186" s="318">
        <f t="shared" si="30"/>
        <v>3.2018501231792447E-4</v>
      </c>
      <c r="R186" s="318">
        <f t="shared" si="30"/>
        <v>3.3530534820771379E-4</v>
      </c>
      <c r="S186" s="318">
        <f t="shared" si="30"/>
        <v>3.6327469959074348E-4</v>
      </c>
      <c r="T186" s="318">
        <f t="shared" si="30"/>
        <v>3.4278588877364617E-4</v>
      </c>
      <c r="U186" s="318">
        <f t="shared" si="30"/>
        <v>3.6187307311726417E-4</v>
      </c>
      <c r="V186" s="318">
        <f t="shared" si="30"/>
        <v>3.6029793925174489E-4</v>
      </c>
      <c r="W186" s="318">
        <f t="shared" si="30"/>
        <v>3.5622537500262747E-4</v>
      </c>
      <c r="X186" s="318">
        <f t="shared" si="30"/>
        <v>3.7737076060025886E-4</v>
      </c>
      <c r="Y186" s="318">
        <f t="shared" si="30"/>
        <v>3.7724650015492602E-4</v>
      </c>
      <c r="DA186" s="141"/>
    </row>
    <row r="187" spans="1:105" ht="12" customHeight="1" x14ac:dyDescent="0.25">
      <c r="A187" s="174" t="s">
        <v>1010</v>
      </c>
      <c r="B187" s="269">
        <f t="shared" ref="B187:Y187" si="31">IF(B$85=0,0,B$85/B$61)</f>
        <v>0.16484160061417386</v>
      </c>
      <c r="C187" s="269">
        <f t="shared" si="31"/>
        <v>0.1658838024948189</v>
      </c>
      <c r="D187" s="269">
        <f t="shared" si="31"/>
        <v>0.16644996521104316</v>
      </c>
      <c r="E187" s="269">
        <f t="shared" si="31"/>
        <v>0.16537568095711985</v>
      </c>
      <c r="F187" s="269">
        <f t="shared" si="31"/>
        <v>0.15421303039594919</v>
      </c>
      <c r="G187" s="269">
        <f t="shared" si="31"/>
        <v>0.15693100359473375</v>
      </c>
      <c r="H187" s="269">
        <f t="shared" si="31"/>
        <v>0.15508253320189469</v>
      </c>
      <c r="I187" s="269">
        <f t="shared" si="31"/>
        <v>0.15739209716805197</v>
      </c>
      <c r="J187" s="269">
        <f t="shared" si="31"/>
        <v>0.15638841960792266</v>
      </c>
      <c r="K187" s="269">
        <f t="shared" si="31"/>
        <v>0.15112845422348223</v>
      </c>
      <c r="L187" s="269">
        <f t="shared" si="31"/>
        <v>0.14902257251137788</v>
      </c>
      <c r="M187" s="269">
        <f t="shared" si="31"/>
        <v>0.15130301324805009</v>
      </c>
      <c r="N187" s="269">
        <f t="shared" si="31"/>
        <v>0.15091518226974823</v>
      </c>
      <c r="O187" s="269">
        <f t="shared" si="31"/>
        <v>0.15328705082773433</v>
      </c>
      <c r="P187" s="269">
        <f t="shared" si="31"/>
        <v>0.152630504262458</v>
      </c>
      <c r="Q187" s="269">
        <f t="shared" si="31"/>
        <v>0.15310335175666612</v>
      </c>
      <c r="R187" s="269">
        <f t="shared" si="31"/>
        <v>0.14950799565312942</v>
      </c>
      <c r="S187" s="269">
        <f t="shared" si="31"/>
        <v>0.15569543264563815</v>
      </c>
      <c r="T187" s="269">
        <f t="shared" si="31"/>
        <v>0.1584353139001223</v>
      </c>
      <c r="U187" s="269">
        <f t="shared" si="31"/>
        <v>0.15814173692616249</v>
      </c>
      <c r="V187" s="269">
        <f t="shared" si="31"/>
        <v>0.15768506248792574</v>
      </c>
      <c r="W187" s="269">
        <f t="shared" si="31"/>
        <v>0.15756351229834387</v>
      </c>
      <c r="X187" s="269">
        <f t="shared" si="31"/>
        <v>0.15543639115190325</v>
      </c>
      <c r="Y187" s="269">
        <f t="shared" si="31"/>
        <v>0.1628322549868621</v>
      </c>
      <c r="DA187" s="79"/>
    </row>
    <row r="188" spans="1:105" ht="12" customHeight="1" x14ac:dyDescent="0.25">
      <c r="A188" s="62" t="s">
        <v>1012</v>
      </c>
      <c r="B188" s="318">
        <f t="shared" ref="B188:Y188" si="32">IF(B$86=0,0,B$86/B$61)</f>
        <v>0.15710700909999839</v>
      </c>
      <c r="C188" s="318">
        <f t="shared" si="32"/>
        <v>0.15866668655234545</v>
      </c>
      <c r="D188" s="318">
        <f t="shared" si="32"/>
        <v>0.15936267788385292</v>
      </c>
      <c r="E188" s="318">
        <f t="shared" si="32"/>
        <v>0.15784019924091372</v>
      </c>
      <c r="F188" s="318">
        <f t="shared" si="32"/>
        <v>0.14212215162873837</v>
      </c>
      <c r="G188" s="318">
        <f t="shared" si="32"/>
        <v>0.14718558881980806</v>
      </c>
      <c r="H188" s="318">
        <f t="shared" si="32"/>
        <v>0.14395474060357402</v>
      </c>
      <c r="I188" s="318">
        <f t="shared" si="32"/>
        <v>0.14736825679921667</v>
      </c>
      <c r="J188" s="318">
        <f t="shared" si="32"/>
        <v>0.14653510358457444</v>
      </c>
      <c r="K188" s="318">
        <f t="shared" si="32"/>
        <v>0.14533269975839466</v>
      </c>
      <c r="L188" s="318">
        <f t="shared" si="32"/>
        <v>0.14147492045346047</v>
      </c>
      <c r="M188" s="318">
        <f t="shared" si="32"/>
        <v>0.14451035200254633</v>
      </c>
      <c r="N188" s="318">
        <f t="shared" si="32"/>
        <v>0.14464721822128945</v>
      </c>
      <c r="O188" s="318">
        <f t="shared" si="32"/>
        <v>0.14838337989264752</v>
      </c>
      <c r="P188" s="318">
        <f t="shared" si="32"/>
        <v>0.14720528669816574</v>
      </c>
      <c r="Q188" s="318">
        <f t="shared" si="32"/>
        <v>0.14729498661550283</v>
      </c>
      <c r="R188" s="318">
        <f t="shared" si="32"/>
        <v>0.1424861406140869</v>
      </c>
      <c r="S188" s="318">
        <f t="shared" si="32"/>
        <v>0.14813423486960145</v>
      </c>
      <c r="T188" s="318">
        <f t="shared" si="32"/>
        <v>0.15210506223556783</v>
      </c>
      <c r="U188" s="318">
        <f t="shared" si="32"/>
        <v>0.15093272091315255</v>
      </c>
      <c r="V188" s="318">
        <f t="shared" si="32"/>
        <v>0.15055581016671032</v>
      </c>
      <c r="W188" s="318">
        <f t="shared" si="32"/>
        <v>0.15060560933740111</v>
      </c>
      <c r="X188" s="318">
        <f t="shared" si="32"/>
        <v>0.14693365160076391</v>
      </c>
      <c r="Y188" s="318">
        <f t="shared" si="32"/>
        <v>0.15495516007720223</v>
      </c>
      <c r="DA188" s="141"/>
    </row>
    <row r="189" spans="1:105" ht="12" customHeight="1" x14ac:dyDescent="0.25">
      <c r="A189" s="62" t="s">
        <v>1019</v>
      </c>
      <c r="B189" s="318">
        <f t="shared" ref="B189:Y189" si="33">IF(B$92=0,0,B$92/B$61)</f>
        <v>7.7345915141753705E-3</v>
      </c>
      <c r="C189" s="318">
        <f t="shared" si="33"/>
        <v>7.2171159424734548E-3</v>
      </c>
      <c r="D189" s="318">
        <f t="shared" si="33"/>
        <v>7.0872873271901416E-3</v>
      </c>
      <c r="E189" s="318">
        <f t="shared" si="33"/>
        <v>7.5354817162061275E-3</v>
      </c>
      <c r="F189" s="318">
        <f t="shared" si="33"/>
        <v>1.2090878767210824E-2</v>
      </c>
      <c r="G189" s="318">
        <f t="shared" si="33"/>
        <v>9.7454147749256904E-3</v>
      </c>
      <c r="H189" s="318">
        <f t="shared" si="33"/>
        <v>1.1127792598320679E-2</v>
      </c>
      <c r="I189" s="318">
        <f t="shared" si="33"/>
        <v>1.0023840368835317E-2</v>
      </c>
      <c r="J189" s="318">
        <f t="shared" si="33"/>
        <v>9.853316023348194E-3</v>
      </c>
      <c r="K189" s="318">
        <f t="shared" si="33"/>
        <v>5.7957544650875702E-3</v>
      </c>
      <c r="L189" s="318">
        <f t="shared" si="33"/>
        <v>7.5476520579173994E-3</v>
      </c>
      <c r="M189" s="318">
        <f t="shared" si="33"/>
        <v>6.7926612455037503E-3</v>
      </c>
      <c r="N189" s="318">
        <f t="shared" si="33"/>
        <v>6.2679640484587318E-3</v>
      </c>
      <c r="O189" s="318">
        <f t="shared" si="33"/>
        <v>4.9036709350868055E-3</v>
      </c>
      <c r="P189" s="318">
        <f t="shared" si="33"/>
        <v>5.4252175642922808E-3</v>
      </c>
      <c r="Q189" s="318">
        <f t="shared" si="33"/>
        <v>5.8083651411632948E-3</v>
      </c>
      <c r="R189" s="318">
        <f t="shared" si="33"/>
        <v>7.0218550390425388E-3</v>
      </c>
      <c r="S189" s="318">
        <f t="shared" si="33"/>
        <v>7.5611977760366841E-3</v>
      </c>
      <c r="T189" s="318">
        <f t="shared" si="33"/>
        <v>6.3302516645544742E-3</v>
      </c>
      <c r="U189" s="318">
        <f t="shared" si="33"/>
        <v>7.2090160130099303E-3</v>
      </c>
      <c r="V189" s="318">
        <f t="shared" si="33"/>
        <v>7.1292523212154318E-3</v>
      </c>
      <c r="W189" s="318">
        <f t="shared" si="33"/>
        <v>6.9579029609427266E-3</v>
      </c>
      <c r="X189" s="318">
        <f t="shared" si="33"/>
        <v>8.5027395511393378E-3</v>
      </c>
      <c r="Y189" s="318">
        <f t="shared" si="33"/>
        <v>7.8770949096598746E-3</v>
      </c>
      <c r="DA189" s="141"/>
    </row>
    <row r="190" spans="1:105" ht="12" customHeight="1" x14ac:dyDescent="0.25">
      <c r="A190" s="174" t="s">
        <v>1021</v>
      </c>
      <c r="B190" s="269">
        <f t="shared" ref="B190:Y190" si="34">IF(B$93=0,0,B$93/B$61)</f>
        <v>4.8127175392838874E-2</v>
      </c>
      <c r="C190" s="269">
        <f t="shared" si="34"/>
        <v>4.794194790560849E-2</v>
      </c>
      <c r="D190" s="269">
        <f t="shared" si="34"/>
        <v>4.7793861494084211E-2</v>
      </c>
      <c r="E190" s="269">
        <f t="shared" si="34"/>
        <v>4.7931314063758043E-2</v>
      </c>
      <c r="F190" s="269">
        <f t="shared" si="34"/>
        <v>4.885509480901274E-2</v>
      </c>
      <c r="G190" s="269">
        <f t="shared" si="34"/>
        <v>4.7850379539598462E-2</v>
      </c>
      <c r="H190" s="269">
        <f t="shared" si="34"/>
        <v>4.8403947328549503E-2</v>
      </c>
      <c r="I190" s="269">
        <f t="shared" si="34"/>
        <v>4.7948997205327616E-2</v>
      </c>
      <c r="J190" s="269">
        <f t="shared" si="34"/>
        <v>4.744467830765841E-2</v>
      </c>
      <c r="K190" s="269">
        <f t="shared" si="34"/>
        <v>4.3031936867371681E-2</v>
      </c>
      <c r="L190" s="269">
        <f t="shared" si="34"/>
        <v>4.38992252983346E-2</v>
      </c>
      <c r="M190" s="269">
        <f t="shared" si="34"/>
        <v>4.3801780729136028E-2</v>
      </c>
      <c r="N190" s="269">
        <f t="shared" si="34"/>
        <v>4.341470407945569E-2</v>
      </c>
      <c r="O190" s="269">
        <f t="shared" si="34"/>
        <v>4.2838360214686282E-2</v>
      </c>
      <c r="P190" s="269">
        <f t="shared" si="34"/>
        <v>4.3044404720270317E-2</v>
      </c>
      <c r="Q190" s="269">
        <f t="shared" si="34"/>
        <v>4.3462526967389982E-2</v>
      </c>
      <c r="R190" s="269">
        <f t="shared" si="34"/>
        <v>4.371894260747608E-2</v>
      </c>
      <c r="S190" s="269">
        <f t="shared" si="34"/>
        <v>4.5323810487224815E-2</v>
      </c>
      <c r="T190" s="269">
        <f t="shared" si="34"/>
        <v>4.4787411555726263E-2</v>
      </c>
      <c r="U190" s="269">
        <f t="shared" si="34"/>
        <v>4.5526765703057935E-2</v>
      </c>
      <c r="V190" s="269">
        <f t="shared" si="34"/>
        <v>4.5400447179034187E-2</v>
      </c>
      <c r="W190" s="269">
        <f t="shared" si="34"/>
        <v>4.5227436780442859E-2</v>
      </c>
      <c r="X190" s="269">
        <f t="shared" si="34"/>
        <v>4.6056197910299752E-2</v>
      </c>
      <c r="Y190" s="269">
        <f t="shared" si="34"/>
        <v>4.804272789568656E-2</v>
      </c>
      <c r="DA190" s="79"/>
    </row>
    <row r="191" spans="1:105" ht="12" customHeight="1" x14ac:dyDescent="0.25">
      <c r="A191" s="62" t="s">
        <v>1133</v>
      </c>
      <c r="B191" s="318">
        <f t="shared" ref="B191:Y191" si="35">IF(B$94=0,0,B$94/B$61)</f>
        <v>2.3157239786720376E-2</v>
      </c>
      <c r="C191" s="318">
        <f t="shared" si="35"/>
        <v>2.4116092453571308E-2</v>
      </c>
      <c r="D191" s="318">
        <f t="shared" si="35"/>
        <v>2.4406752892025922E-2</v>
      </c>
      <c r="E191" s="318">
        <f t="shared" si="35"/>
        <v>2.4073184901202929E-2</v>
      </c>
      <c r="F191" s="318">
        <f t="shared" si="35"/>
        <v>1.8570332923868085E-2</v>
      </c>
      <c r="G191" s="318">
        <f t="shared" si="35"/>
        <v>2.0319921767927303E-2</v>
      </c>
      <c r="H191" s="318">
        <f t="shared" si="35"/>
        <v>1.9344914555839643E-2</v>
      </c>
      <c r="I191" s="318">
        <f t="shared" si="35"/>
        <v>2.0461606583102677E-2</v>
      </c>
      <c r="J191" s="318">
        <f t="shared" si="35"/>
        <v>2.0348495940386548E-2</v>
      </c>
      <c r="K191" s="318">
        <f t="shared" si="35"/>
        <v>2.0733968437896624E-2</v>
      </c>
      <c r="L191" s="318">
        <f t="shared" si="35"/>
        <v>1.9258513198123866E-2</v>
      </c>
      <c r="M191" s="318">
        <f t="shared" si="35"/>
        <v>2.0036028478472447E-2</v>
      </c>
      <c r="N191" s="318">
        <f t="shared" si="35"/>
        <v>2.0358938097959845E-2</v>
      </c>
      <c r="O191" s="318">
        <f t="shared" si="35"/>
        <v>2.1914823502142154E-2</v>
      </c>
      <c r="P191" s="318">
        <f t="shared" si="35"/>
        <v>2.1198321014564366E-2</v>
      </c>
      <c r="Q191" s="318">
        <f t="shared" si="35"/>
        <v>2.1034743843199817E-2</v>
      </c>
      <c r="R191" s="318">
        <f t="shared" si="35"/>
        <v>1.9633249000014841E-2</v>
      </c>
      <c r="S191" s="318">
        <f t="shared" si="35"/>
        <v>2.0637441279218249E-2</v>
      </c>
      <c r="T191" s="318">
        <f t="shared" si="35"/>
        <v>2.1479335285459818E-2</v>
      </c>
      <c r="U191" s="318">
        <f t="shared" si="35"/>
        <v>2.0655591476161913E-2</v>
      </c>
      <c r="V191" s="318">
        <f t="shared" si="35"/>
        <v>2.080633381470021E-2</v>
      </c>
      <c r="W191" s="318">
        <f t="shared" si="35"/>
        <v>2.0990013583576599E-2</v>
      </c>
      <c r="X191" s="318">
        <f t="shared" si="35"/>
        <v>1.9113106270523889E-2</v>
      </c>
      <c r="Y191" s="318">
        <f t="shared" si="35"/>
        <v>2.1144073000923354E-2</v>
      </c>
      <c r="DA191" s="141"/>
    </row>
    <row r="192" spans="1:105" ht="12" customHeight="1" x14ac:dyDescent="0.25">
      <c r="A192" s="62" t="s">
        <v>1024</v>
      </c>
      <c r="B192" s="318">
        <f t="shared" ref="B192:Y192" si="36">IF(B$95=0,0,B$95/B$61)</f>
        <v>8.3516042748759903E-3</v>
      </c>
      <c r="C192" s="318">
        <f t="shared" si="36"/>
        <v>8.4094933579026386E-3</v>
      </c>
      <c r="D192" s="318">
        <f t="shared" si="36"/>
        <v>8.4342463142603238E-3</v>
      </c>
      <c r="E192" s="318">
        <f t="shared" si="36"/>
        <v>8.3555053683090283E-3</v>
      </c>
      <c r="F192" s="318">
        <f t="shared" si="36"/>
        <v>8.2536764147082605E-3</v>
      </c>
      <c r="G192" s="318">
        <f t="shared" si="36"/>
        <v>8.4941620000017117E-3</v>
      </c>
      <c r="H192" s="318">
        <f t="shared" si="36"/>
        <v>8.3352988295972395E-3</v>
      </c>
      <c r="I192" s="318">
        <f t="shared" si="36"/>
        <v>8.4325871604922741E-3</v>
      </c>
      <c r="J192" s="318">
        <f t="shared" si="36"/>
        <v>8.585656192630001E-3</v>
      </c>
      <c r="K192" s="318">
        <f t="shared" si="36"/>
        <v>9.945409067154392E-3</v>
      </c>
      <c r="L192" s="318">
        <f t="shared" si="36"/>
        <v>9.6670518271967168E-3</v>
      </c>
      <c r="M192" s="318">
        <f t="shared" si="36"/>
        <v>9.7017733259519272E-3</v>
      </c>
      <c r="N192" s="318">
        <f t="shared" si="36"/>
        <v>9.8129589617634346E-3</v>
      </c>
      <c r="O192" s="318">
        <f t="shared" si="36"/>
        <v>1.0034255456498675E-2</v>
      </c>
      <c r="P192" s="318">
        <f t="shared" si="36"/>
        <v>9.9376582204766598E-3</v>
      </c>
      <c r="Q192" s="318">
        <f t="shared" si="36"/>
        <v>9.8017107862582754E-3</v>
      </c>
      <c r="R192" s="318">
        <f t="shared" si="36"/>
        <v>9.6948326851790511E-3</v>
      </c>
      <c r="S192" s="318">
        <f t="shared" si="36"/>
        <v>9.229494347689814E-3</v>
      </c>
      <c r="T192" s="318">
        <f t="shared" si="36"/>
        <v>9.4182159135514764E-3</v>
      </c>
      <c r="U192" s="318">
        <f t="shared" si="36"/>
        <v>9.195854038745498E-3</v>
      </c>
      <c r="V192" s="318">
        <f t="shared" si="36"/>
        <v>9.223236159553911E-3</v>
      </c>
      <c r="W192" s="318">
        <f t="shared" si="36"/>
        <v>9.2816064815726008E-3</v>
      </c>
      <c r="X192" s="318">
        <f t="shared" si="36"/>
        <v>9.0764688570652268E-3</v>
      </c>
      <c r="Y192" s="318">
        <f t="shared" si="36"/>
        <v>8.9177991604609923E-3</v>
      </c>
      <c r="DA192" s="141"/>
    </row>
    <row r="193" spans="1:105" ht="12" customHeight="1" x14ac:dyDescent="0.25">
      <c r="A193" s="62" t="s">
        <v>1036</v>
      </c>
      <c r="B193" s="318">
        <f t="shared" ref="B193:Y193" si="37">IF(B$106=0,0,B$106/B$61)</f>
        <v>1.6618331331242506E-2</v>
      </c>
      <c r="C193" s="318">
        <f t="shared" si="37"/>
        <v>1.5416362094134542E-2</v>
      </c>
      <c r="D193" s="318">
        <f t="shared" si="37"/>
        <v>1.4952862287797969E-2</v>
      </c>
      <c r="E193" s="318">
        <f t="shared" si="37"/>
        <v>1.5502623794246087E-2</v>
      </c>
      <c r="F193" s="318">
        <f t="shared" si="37"/>
        <v>2.2031085470436401E-2</v>
      </c>
      <c r="G193" s="318">
        <f t="shared" si="37"/>
        <v>1.9036295771669442E-2</v>
      </c>
      <c r="H193" s="318">
        <f t="shared" si="37"/>
        <v>2.0723733943112613E-2</v>
      </c>
      <c r="I193" s="318">
        <f t="shared" si="37"/>
        <v>1.9054803461732661E-2</v>
      </c>
      <c r="J193" s="318">
        <f t="shared" si="37"/>
        <v>1.8510526174641859E-2</v>
      </c>
      <c r="K193" s="318">
        <f t="shared" si="37"/>
        <v>1.2352559362320667E-2</v>
      </c>
      <c r="L193" s="318">
        <f t="shared" si="37"/>
        <v>1.4973660273014017E-2</v>
      </c>
      <c r="M193" s="318">
        <f t="shared" si="37"/>
        <v>1.4063978924711657E-2</v>
      </c>
      <c r="N193" s="318">
        <f t="shared" si="37"/>
        <v>1.3242807019732411E-2</v>
      </c>
      <c r="O193" s="318">
        <f t="shared" si="37"/>
        <v>1.0889281256045455E-2</v>
      </c>
      <c r="P193" s="318">
        <f t="shared" si="37"/>
        <v>1.1908425485229289E-2</v>
      </c>
      <c r="Q193" s="318">
        <f t="shared" si="37"/>
        <v>1.2626072337931891E-2</v>
      </c>
      <c r="R193" s="318">
        <f t="shared" si="37"/>
        <v>1.4390860922282192E-2</v>
      </c>
      <c r="S193" s="318">
        <f t="shared" si="37"/>
        <v>1.5456874860316753E-2</v>
      </c>
      <c r="T193" s="318">
        <f t="shared" si="37"/>
        <v>1.3889860356714967E-2</v>
      </c>
      <c r="U193" s="318">
        <f t="shared" si="37"/>
        <v>1.5675320188150526E-2</v>
      </c>
      <c r="V193" s="318">
        <f t="shared" si="37"/>
        <v>1.5370877204780064E-2</v>
      </c>
      <c r="W193" s="318">
        <f t="shared" si="37"/>
        <v>1.4955816715293653E-2</v>
      </c>
      <c r="X193" s="318">
        <f t="shared" si="37"/>
        <v>1.7866622782710635E-2</v>
      </c>
      <c r="Y193" s="318">
        <f t="shared" si="37"/>
        <v>1.798085573430221E-2</v>
      </c>
      <c r="DA193" s="141"/>
    </row>
    <row r="194" spans="1:105" ht="12" customHeight="1" x14ac:dyDescent="0.25">
      <c r="A194" s="41" t="s">
        <v>1038</v>
      </c>
      <c r="B194" s="319">
        <f t="shared" ref="B194:Y194" si="38">IF(B$107=0,0,B$107/B$61)</f>
        <v>2.9667620290481509E-2</v>
      </c>
      <c r="C194" s="319">
        <f t="shared" si="38"/>
        <v>2.9188119103357005E-2</v>
      </c>
      <c r="D194" s="319">
        <f t="shared" si="38"/>
        <v>2.8986022357418765E-2</v>
      </c>
      <c r="E194" s="319">
        <f t="shared" si="38"/>
        <v>2.9598933305382463E-2</v>
      </c>
      <c r="F194" s="319">
        <f t="shared" si="38"/>
        <v>3.1470158513079632E-2</v>
      </c>
      <c r="G194" s="319">
        <f t="shared" si="38"/>
        <v>2.976391399353687E-2</v>
      </c>
      <c r="H194" s="319">
        <f t="shared" si="38"/>
        <v>3.0915342589623744E-2</v>
      </c>
      <c r="I194" s="319">
        <f t="shared" si="38"/>
        <v>3.0087700182766516E-2</v>
      </c>
      <c r="J194" s="319">
        <f t="shared" si="38"/>
        <v>2.9311797368676454E-2</v>
      </c>
      <c r="K194" s="319">
        <f t="shared" si="38"/>
        <v>2.1960682956549696E-2</v>
      </c>
      <c r="L194" s="319">
        <f t="shared" si="38"/>
        <v>2.3851044071580896E-2</v>
      </c>
      <c r="M194" s="319">
        <f t="shared" si="38"/>
        <v>2.3365864584914943E-2</v>
      </c>
      <c r="N194" s="319">
        <f t="shared" si="38"/>
        <v>2.275131073375836E-2</v>
      </c>
      <c r="O194" s="319">
        <f t="shared" si="38"/>
        <v>2.1115784329174471E-2</v>
      </c>
      <c r="P194" s="319">
        <f t="shared" si="38"/>
        <v>2.1772678426505199E-2</v>
      </c>
      <c r="Q194" s="319">
        <f t="shared" si="38"/>
        <v>2.250329556587467E-2</v>
      </c>
      <c r="R194" s="319">
        <f t="shared" si="38"/>
        <v>2.356598549355118E-2</v>
      </c>
      <c r="S194" s="319">
        <f t="shared" si="38"/>
        <v>2.5531732036156867E-2</v>
      </c>
      <c r="T194" s="319">
        <f t="shared" si="38"/>
        <v>2.4091734072877385E-2</v>
      </c>
      <c r="U194" s="319">
        <f t="shared" si="38"/>
        <v>2.5433222694394349E-2</v>
      </c>
      <c r="V194" s="319">
        <f t="shared" si="38"/>
        <v>2.5322518877638547E-2</v>
      </c>
      <c r="W194" s="319">
        <f t="shared" si="38"/>
        <v>2.5036290248929643E-2</v>
      </c>
      <c r="X194" s="319">
        <f t="shared" si="38"/>
        <v>2.6522433708653512E-2</v>
      </c>
      <c r="Y194" s="319">
        <f t="shared" si="38"/>
        <v>2.6041591450936864E-2</v>
      </c>
      <c r="DA194" s="82"/>
    </row>
    <row r="195" spans="1:105" ht="12" hidden="1" customHeight="1" x14ac:dyDescent="0.25">
      <c r="A195" s="98"/>
      <c r="B195" s="98"/>
      <c r="C195" s="98"/>
      <c r="D195" s="98"/>
      <c r="E195" s="98"/>
      <c r="F195" s="98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8"/>
      <c r="V195" s="98"/>
      <c r="W195" s="98"/>
      <c r="X195" s="98"/>
      <c r="Y195" s="98"/>
      <c r="DA195" s="94"/>
    </row>
    <row r="196" spans="1:105" ht="12" customHeight="1" x14ac:dyDescent="0.25">
      <c r="A196" s="172"/>
      <c r="B196" s="172"/>
      <c r="C196" s="172"/>
      <c r="D196" s="172"/>
      <c r="E196" s="172"/>
      <c r="F196" s="172"/>
      <c r="G196" s="172"/>
      <c r="H196" s="172"/>
      <c r="I196" s="172"/>
      <c r="J196" s="172"/>
      <c r="K196" s="172"/>
      <c r="L196" s="172"/>
      <c r="M196" s="172"/>
      <c r="N196" s="172"/>
      <c r="O196" s="172"/>
      <c r="P196" s="172"/>
      <c r="Q196" s="172"/>
      <c r="R196" s="172"/>
      <c r="S196" s="172"/>
      <c r="T196" s="172"/>
      <c r="U196" s="172"/>
      <c r="V196" s="172"/>
      <c r="W196" s="172"/>
      <c r="X196" s="172"/>
      <c r="Y196" s="172"/>
      <c r="DA196" s="176"/>
    </row>
    <row r="197" spans="1:105" ht="12" customHeight="1" x14ac:dyDescent="0.25">
      <c r="A197" s="35" t="s">
        <v>50</v>
      </c>
      <c r="B197" s="232">
        <f t="shared" ref="B197:Y197" si="39">SUM(B$198:B$202,B$204:B$205,B$207:B$208,B$210:B$213)</f>
        <v>1.0000000000000002</v>
      </c>
      <c r="C197" s="232">
        <f t="shared" si="39"/>
        <v>1</v>
      </c>
      <c r="D197" s="232">
        <f t="shared" si="39"/>
        <v>1.0000000000000002</v>
      </c>
      <c r="E197" s="232">
        <f t="shared" si="39"/>
        <v>1</v>
      </c>
      <c r="F197" s="232">
        <f t="shared" si="39"/>
        <v>1.0000000000000002</v>
      </c>
      <c r="G197" s="232">
        <f t="shared" si="39"/>
        <v>1</v>
      </c>
      <c r="H197" s="232">
        <f t="shared" si="39"/>
        <v>1.0000000000000002</v>
      </c>
      <c r="I197" s="232">
        <f t="shared" si="39"/>
        <v>0.99999999999999978</v>
      </c>
      <c r="J197" s="232">
        <f t="shared" si="39"/>
        <v>0.99999999999999978</v>
      </c>
      <c r="K197" s="232">
        <f t="shared" si="39"/>
        <v>1</v>
      </c>
      <c r="L197" s="232">
        <f t="shared" si="39"/>
        <v>1</v>
      </c>
      <c r="M197" s="232">
        <f t="shared" si="39"/>
        <v>0.99999999999999978</v>
      </c>
      <c r="N197" s="232">
        <f t="shared" si="39"/>
        <v>1.0000000000000002</v>
      </c>
      <c r="O197" s="232">
        <f t="shared" si="39"/>
        <v>1.0000000000000002</v>
      </c>
      <c r="P197" s="232">
        <f t="shared" si="39"/>
        <v>1.0000000000000004</v>
      </c>
      <c r="Q197" s="232">
        <f t="shared" si="39"/>
        <v>1.0000000000000002</v>
      </c>
      <c r="R197" s="232">
        <f t="shared" si="39"/>
        <v>0.99999999999999989</v>
      </c>
      <c r="S197" s="232">
        <f t="shared" si="39"/>
        <v>0.99999999999999989</v>
      </c>
      <c r="T197" s="232">
        <f t="shared" si="39"/>
        <v>0.99999999999999978</v>
      </c>
      <c r="U197" s="232">
        <f t="shared" si="39"/>
        <v>1.0000000000000002</v>
      </c>
      <c r="V197" s="232">
        <f t="shared" si="39"/>
        <v>1.0000000000000002</v>
      </c>
      <c r="W197" s="232">
        <f t="shared" si="39"/>
        <v>0.99999999999999978</v>
      </c>
      <c r="X197" s="232">
        <f t="shared" si="39"/>
        <v>1.0000000000000002</v>
      </c>
      <c r="Y197" s="232">
        <f t="shared" si="39"/>
        <v>1</v>
      </c>
      <c r="DA197" s="95"/>
    </row>
    <row r="198" spans="1:105" ht="12" customHeight="1" x14ac:dyDescent="0.25">
      <c r="A198" s="55" t="s">
        <v>91</v>
      </c>
      <c r="B198" s="266">
        <f t="shared" ref="B198:Y198" si="40">IF(B$111=0,0,B$111/B$110)</f>
        <v>4.2996745033968544E-3</v>
      </c>
      <c r="C198" s="266">
        <f t="shared" si="40"/>
        <v>4.2355737753125974E-3</v>
      </c>
      <c r="D198" s="266">
        <f t="shared" si="40"/>
        <v>4.2094425131280677E-3</v>
      </c>
      <c r="E198" s="266">
        <f t="shared" si="40"/>
        <v>4.292016686882818E-3</v>
      </c>
      <c r="F198" s="266">
        <f t="shared" si="40"/>
        <v>4.5410293567118088E-3</v>
      </c>
      <c r="G198" s="266">
        <f t="shared" si="40"/>
        <v>4.3202578861008803E-3</v>
      </c>
      <c r="H198" s="266">
        <f t="shared" si="40"/>
        <v>4.4710513970975321E-3</v>
      </c>
      <c r="I198" s="266">
        <f t="shared" si="40"/>
        <v>4.3629927331913397E-3</v>
      </c>
      <c r="J198" s="266">
        <f t="shared" si="40"/>
        <v>4.2636545632696674E-3</v>
      </c>
      <c r="K198" s="266">
        <f t="shared" si="40"/>
        <v>3.472169380043529E-3</v>
      </c>
      <c r="L198" s="266">
        <f t="shared" si="40"/>
        <v>3.5532441301600799E-3</v>
      </c>
      <c r="M198" s="266">
        <f t="shared" si="40"/>
        <v>3.6807784069512986E-3</v>
      </c>
      <c r="N198" s="266">
        <f t="shared" si="40"/>
        <v>3.4215894234396966E-3</v>
      </c>
      <c r="O198" s="266">
        <f t="shared" si="40"/>
        <v>3.3898666203690626E-3</v>
      </c>
      <c r="P198" s="266">
        <f t="shared" si="40"/>
        <v>3.754748213742185E-3</v>
      </c>
      <c r="Q198" s="266">
        <f t="shared" si="40"/>
        <v>3.2892128284169333E-3</v>
      </c>
      <c r="R198" s="266">
        <f t="shared" si="40"/>
        <v>3.194337347661628E-3</v>
      </c>
      <c r="S198" s="266">
        <f t="shared" si="40"/>
        <v>3.7147783958822516E-3</v>
      </c>
      <c r="T198" s="266">
        <f t="shared" si="40"/>
        <v>3.5405372122913172E-3</v>
      </c>
      <c r="U198" s="266">
        <f t="shared" si="40"/>
        <v>3.8035740567972424E-3</v>
      </c>
      <c r="V198" s="266">
        <f t="shared" si="40"/>
        <v>4.0723457946826936E-3</v>
      </c>
      <c r="W198" s="266">
        <f t="shared" si="40"/>
        <v>3.7871688101297958E-3</v>
      </c>
      <c r="X198" s="266">
        <f t="shared" si="40"/>
        <v>4.1051548214296966E-3</v>
      </c>
      <c r="Y198" s="266">
        <f t="shared" si="40"/>
        <v>4.1300249923982794E-3</v>
      </c>
      <c r="DA198" s="76"/>
    </row>
    <row r="199" spans="1:105" ht="12" customHeight="1" x14ac:dyDescent="0.25">
      <c r="A199" s="173" t="s">
        <v>92</v>
      </c>
      <c r="B199" s="267">
        <f t="shared" ref="B199:Y199" si="41">IF(B$112=0,0,B$112/B$110)</f>
        <v>9.2468373564950582E-3</v>
      </c>
      <c r="C199" s="267">
        <f t="shared" si="41"/>
        <v>9.1089829662244059E-3</v>
      </c>
      <c r="D199" s="267">
        <f t="shared" si="41"/>
        <v>9.0527853328571852E-3</v>
      </c>
      <c r="E199" s="267">
        <f t="shared" si="41"/>
        <v>9.2303685322258616E-3</v>
      </c>
      <c r="F199" s="267">
        <f t="shared" si="41"/>
        <v>9.7658927110436285E-3</v>
      </c>
      <c r="G199" s="267">
        <f t="shared" si="41"/>
        <v>9.2911037752577488E-3</v>
      </c>
      <c r="H199" s="267">
        <f t="shared" si="41"/>
        <v>9.6153988049162264E-3</v>
      </c>
      <c r="I199" s="267">
        <f t="shared" si="41"/>
        <v>9.3830089137020636E-3</v>
      </c>
      <c r="J199" s="267">
        <f t="shared" si="41"/>
        <v>9.1693732303888484E-3</v>
      </c>
      <c r="K199" s="267">
        <f t="shared" si="41"/>
        <v>7.467213042777949E-3</v>
      </c>
      <c r="L199" s="267">
        <f t="shared" si="41"/>
        <v>7.6415715965368301E-3</v>
      </c>
      <c r="M199" s="267">
        <f t="shared" si="41"/>
        <v>7.9158455477242821E-3</v>
      </c>
      <c r="N199" s="267">
        <f t="shared" si="41"/>
        <v>7.3584362895970541E-3</v>
      </c>
      <c r="O199" s="267">
        <f t="shared" si="41"/>
        <v>7.2902135438393115E-3</v>
      </c>
      <c r="P199" s="267">
        <f t="shared" si="41"/>
        <v>8.0749242808112517E-3</v>
      </c>
      <c r="Q199" s="267">
        <f t="shared" si="41"/>
        <v>7.0737484968315511E-3</v>
      </c>
      <c r="R199" s="267">
        <f t="shared" si="41"/>
        <v>6.8697102285927621E-3</v>
      </c>
      <c r="S199" s="267">
        <f t="shared" si="41"/>
        <v>7.9889655868153366E-3</v>
      </c>
      <c r="T199" s="267">
        <f t="shared" si="41"/>
        <v>7.6142442249551041E-3</v>
      </c>
      <c r="U199" s="267">
        <f t="shared" si="41"/>
        <v>8.1799286547858899E-3</v>
      </c>
      <c r="V199" s="267">
        <f t="shared" si="41"/>
        <v>8.7579464894582178E-3</v>
      </c>
      <c r="W199" s="267">
        <f t="shared" si="41"/>
        <v>8.1446476939579827E-3</v>
      </c>
      <c r="X199" s="267">
        <f t="shared" si="41"/>
        <v>8.8285052570846335E-3</v>
      </c>
      <c r="Y199" s="267">
        <f t="shared" si="41"/>
        <v>8.8819908001863436E-3</v>
      </c>
      <c r="DA199" s="77"/>
    </row>
    <row r="200" spans="1:105" ht="12" customHeight="1" x14ac:dyDescent="0.25">
      <c r="A200" s="173" t="s">
        <v>93</v>
      </c>
      <c r="B200" s="267">
        <f t="shared" ref="B200:Y200" si="42">IF(B$113=0,0,B$113/B$110)</f>
        <v>5.9478999772950847E-2</v>
      </c>
      <c r="C200" s="267">
        <f t="shared" si="42"/>
        <v>5.8592270512827227E-2</v>
      </c>
      <c r="D200" s="267">
        <f t="shared" si="42"/>
        <v>5.8230787024643939E-2</v>
      </c>
      <c r="E200" s="267">
        <f t="shared" si="42"/>
        <v>5.9373066343259874E-2</v>
      </c>
      <c r="F200" s="267">
        <f t="shared" si="42"/>
        <v>6.2817751405005673E-2</v>
      </c>
      <c r="G200" s="267">
        <f t="shared" si="42"/>
        <v>5.9763737376742038E-2</v>
      </c>
      <c r="H200" s="267">
        <f t="shared" si="42"/>
        <v>6.1849720210848794E-2</v>
      </c>
      <c r="I200" s="267">
        <f t="shared" si="42"/>
        <v>6.0354904442617041E-2</v>
      </c>
      <c r="J200" s="267">
        <f t="shared" si="42"/>
        <v>5.8980722517555359E-2</v>
      </c>
      <c r="K200" s="267">
        <f t="shared" si="42"/>
        <v>4.8031813013775543E-2</v>
      </c>
      <c r="L200" s="267">
        <f t="shared" si="42"/>
        <v>4.915335024641132E-2</v>
      </c>
      <c r="M200" s="267">
        <f t="shared" si="42"/>
        <v>5.0917579425693499E-2</v>
      </c>
      <c r="N200" s="267">
        <f t="shared" si="42"/>
        <v>4.7332121624350992E-2</v>
      </c>
      <c r="O200" s="267">
        <f t="shared" si="42"/>
        <v>4.6893288267280592E-2</v>
      </c>
      <c r="P200" s="267">
        <f t="shared" si="42"/>
        <v>5.1940831329493321E-2</v>
      </c>
      <c r="Q200" s="267">
        <f t="shared" si="42"/>
        <v>4.5500906852376309E-2</v>
      </c>
      <c r="R200" s="267">
        <f t="shared" si="42"/>
        <v>4.418845896967144E-2</v>
      </c>
      <c r="S200" s="267">
        <f t="shared" si="42"/>
        <v>5.1387913943412647E-2</v>
      </c>
      <c r="T200" s="267">
        <f t="shared" si="42"/>
        <v>4.8977570716022725E-2</v>
      </c>
      <c r="U200" s="267">
        <f t="shared" si="42"/>
        <v>5.2616257412489077E-2</v>
      </c>
      <c r="V200" s="267">
        <f t="shared" si="42"/>
        <v>5.6334277026307424E-2</v>
      </c>
      <c r="W200" s="267">
        <f t="shared" si="42"/>
        <v>5.238931752156533E-2</v>
      </c>
      <c r="X200" s="267">
        <f t="shared" si="42"/>
        <v>5.678813652029796E-2</v>
      </c>
      <c r="Y200" s="267">
        <f t="shared" si="42"/>
        <v>5.7132174863717938E-2</v>
      </c>
      <c r="DA200" s="77"/>
    </row>
    <row r="201" spans="1:105" ht="12" customHeight="1" x14ac:dyDescent="0.25">
      <c r="A201" s="173" t="s">
        <v>94</v>
      </c>
      <c r="B201" s="267">
        <f t="shared" ref="B201:Y201" si="43">IF(B$114=0,0,B$114/B$110)</f>
        <v>8.2951166137880464E-2</v>
      </c>
      <c r="C201" s="267">
        <f t="shared" si="43"/>
        <v>8.1714507376693904E-2</v>
      </c>
      <c r="D201" s="267">
        <f t="shared" si="43"/>
        <v>8.1210371849888552E-2</v>
      </c>
      <c r="E201" s="267">
        <f t="shared" si="43"/>
        <v>8.2803428254604086E-2</v>
      </c>
      <c r="F201" s="267">
        <f t="shared" si="43"/>
        <v>8.76074875686529E-2</v>
      </c>
      <c r="G201" s="267">
        <f t="shared" si="43"/>
        <v>8.3348269592342469E-2</v>
      </c>
      <c r="H201" s="267">
        <f t="shared" si="43"/>
        <v>8.6257442734010731E-2</v>
      </c>
      <c r="I201" s="267">
        <f t="shared" si="43"/>
        <v>8.4172728606176514E-2</v>
      </c>
      <c r="J201" s="267">
        <f t="shared" si="43"/>
        <v>8.225625399152936E-2</v>
      </c>
      <c r="K201" s="267">
        <f t="shared" si="43"/>
        <v>6.6986582094832658E-2</v>
      </c>
      <c r="L201" s="267">
        <f t="shared" si="43"/>
        <v>6.8550710975098336E-2</v>
      </c>
      <c r="M201" s="267">
        <f t="shared" si="43"/>
        <v>7.1011156986540605E-2</v>
      </c>
      <c r="N201" s="267">
        <f t="shared" si="43"/>
        <v>6.6010771860784426E-2</v>
      </c>
      <c r="O201" s="267">
        <f t="shared" si="43"/>
        <v>6.5398761927057375E-2</v>
      </c>
      <c r="P201" s="267">
        <f t="shared" si="43"/>
        <v>7.2438214250398661E-2</v>
      </c>
      <c r="Q201" s="267">
        <f t="shared" si="43"/>
        <v>6.3456905767473037E-2</v>
      </c>
      <c r="R201" s="267">
        <f t="shared" si="43"/>
        <v>6.1626527267815208E-2</v>
      </c>
      <c r="S201" s="267">
        <f t="shared" si="43"/>
        <v>7.1667099367357934E-2</v>
      </c>
      <c r="T201" s="267">
        <f t="shared" si="43"/>
        <v>6.8305563661179736E-2</v>
      </c>
      <c r="U201" s="267">
        <f t="shared" si="43"/>
        <v>7.3380183372917726E-2</v>
      </c>
      <c r="V201" s="267">
        <f t="shared" si="43"/>
        <v>7.8565443109413866E-2</v>
      </c>
      <c r="W201" s="267">
        <f t="shared" si="43"/>
        <v>7.3063686312321796E-2</v>
      </c>
      <c r="X201" s="267">
        <f t="shared" si="43"/>
        <v>7.9198408936562548E-2</v>
      </c>
      <c r="Y201" s="267">
        <f t="shared" si="43"/>
        <v>7.9678214950311479E-2</v>
      </c>
      <c r="DA201" s="77"/>
    </row>
    <row r="202" spans="1:105" ht="12" customHeight="1" x14ac:dyDescent="0.25">
      <c r="A202" s="56" t="s">
        <v>95</v>
      </c>
      <c r="B202" s="268">
        <f t="shared" ref="B202:Y202" si="44">IF(B$115=0,0,B$115/B$110)</f>
        <v>5.9582845612099727E-2</v>
      </c>
      <c r="C202" s="268">
        <f t="shared" si="44"/>
        <v>5.9671621161159601E-2</v>
      </c>
      <c r="D202" s="268">
        <f t="shared" si="44"/>
        <v>5.9599004059077115E-2</v>
      </c>
      <c r="E202" s="268">
        <f t="shared" si="44"/>
        <v>5.9681154582463827E-2</v>
      </c>
      <c r="F202" s="268">
        <f t="shared" si="44"/>
        <v>5.8798787502151562E-2</v>
      </c>
      <c r="G202" s="268">
        <f t="shared" si="44"/>
        <v>5.8118397168207769E-2</v>
      </c>
      <c r="H202" s="268">
        <f t="shared" si="44"/>
        <v>5.8501818505659761E-2</v>
      </c>
      <c r="I202" s="268">
        <f t="shared" si="44"/>
        <v>5.8327780090936233E-2</v>
      </c>
      <c r="J202" s="268">
        <f t="shared" si="44"/>
        <v>5.7622109214800508E-2</v>
      </c>
      <c r="K202" s="268">
        <f t="shared" si="44"/>
        <v>5.0974117141298771E-2</v>
      </c>
      <c r="L202" s="268">
        <f t="shared" si="44"/>
        <v>5.259011742288635E-2</v>
      </c>
      <c r="M202" s="268">
        <f t="shared" si="44"/>
        <v>5.1973846507234092E-2</v>
      </c>
      <c r="N202" s="268">
        <f t="shared" si="44"/>
        <v>5.2371749886057153E-2</v>
      </c>
      <c r="O202" s="268">
        <f t="shared" si="44"/>
        <v>5.1443736699491982E-2</v>
      </c>
      <c r="P202" s="268">
        <f t="shared" si="44"/>
        <v>5.0680231212200944E-2</v>
      </c>
      <c r="Q202" s="268">
        <f t="shared" si="44"/>
        <v>5.3750080306708227E-2</v>
      </c>
      <c r="R202" s="268">
        <f t="shared" si="44"/>
        <v>5.4913845495571399E-2</v>
      </c>
      <c r="S202" s="268">
        <f t="shared" si="44"/>
        <v>5.6494470293602335E-2</v>
      </c>
      <c r="T202" s="268">
        <f t="shared" si="44"/>
        <v>5.5863114442915786E-2</v>
      </c>
      <c r="U202" s="268">
        <f t="shared" si="44"/>
        <v>5.6289870177176259E-2</v>
      </c>
      <c r="V202" s="268">
        <f t="shared" si="44"/>
        <v>5.4996708078456726E-2</v>
      </c>
      <c r="W202" s="268">
        <f t="shared" si="44"/>
        <v>5.5262280263012054E-2</v>
      </c>
      <c r="X202" s="268">
        <f t="shared" si="44"/>
        <v>5.4656303523867085E-2</v>
      </c>
      <c r="Y202" s="268">
        <f t="shared" si="44"/>
        <v>5.5543797794413811E-2</v>
      </c>
      <c r="DA202" s="78"/>
    </row>
    <row r="203" spans="1:105" ht="12" customHeight="1" x14ac:dyDescent="0.25">
      <c r="A203" s="174" t="s">
        <v>1051</v>
      </c>
      <c r="B203" s="269">
        <f t="shared" ref="B203:Y203" si="45">IF(B$121=0,0,B$121/B$110)</f>
        <v>0.3817729956124572</v>
      </c>
      <c r="C203" s="269">
        <f t="shared" si="45"/>
        <v>0.38489879440238811</v>
      </c>
      <c r="D203" s="269">
        <f t="shared" si="45"/>
        <v>0.38632090382451734</v>
      </c>
      <c r="E203" s="269">
        <f t="shared" si="45"/>
        <v>0.38215553147456915</v>
      </c>
      <c r="F203" s="269">
        <f t="shared" si="45"/>
        <v>0.37566375199042273</v>
      </c>
      <c r="G203" s="269">
        <f t="shared" si="45"/>
        <v>0.38885706761861333</v>
      </c>
      <c r="H203" s="269">
        <f t="shared" si="45"/>
        <v>0.38022219107342292</v>
      </c>
      <c r="I203" s="269">
        <f t="shared" si="45"/>
        <v>0.3856723475644438</v>
      </c>
      <c r="J203" s="269">
        <f t="shared" si="45"/>
        <v>0.39386293323386362</v>
      </c>
      <c r="K203" s="269">
        <f t="shared" si="45"/>
        <v>0.46238324133926467</v>
      </c>
      <c r="L203" s="269">
        <f t="shared" si="45"/>
        <v>0.45293310917146928</v>
      </c>
      <c r="M203" s="269">
        <f t="shared" si="45"/>
        <v>0.44806555355751282</v>
      </c>
      <c r="N203" s="269">
        <f t="shared" si="45"/>
        <v>0.46054991083162539</v>
      </c>
      <c r="O203" s="269">
        <f t="shared" si="45"/>
        <v>0.46597928964205276</v>
      </c>
      <c r="P203" s="269">
        <f t="shared" si="45"/>
        <v>0.45078723599887005</v>
      </c>
      <c r="Q203" s="269">
        <f t="shared" si="45"/>
        <v>0.46328081159352291</v>
      </c>
      <c r="R203" s="269">
        <f t="shared" si="45"/>
        <v>0.46571605598769278</v>
      </c>
      <c r="S203" s="269">
        <f t="shared" si="45"/>
        <v>0.43053375600058058</v>
      </c>
      <c r="T203" s="269">
        <f t="shared" si="45"/>
        <v>0.44037196954710822</v>
      </c>
      <c r="U203" s="269">
        <f t="shared" si="45"/>
        <v>0.42516185419540342</v>
      </c>
      <c r="V203" s="269">
        <f t="shared" si="45"/>
        <v>0.41704452104385004</v>
      </c>
      <c r="W203" s="269">
        <f t="shared" si="45"/>
        <v>0.42878301872376123</v>
      </c>
      <c r="X203" s="269">
        <f t="shared" si="45"/>
        <v>0.41333286960984483</v>
      </c>
      <c r="Y203" s="269">
        <f t="shared" si="45"/>
        <v>0.40734222785088176</v>
      </c>
      <c r="DA203" s="79"/>
    </row>
    <row r="204" spans="1:105" ht="12" customHeight="1" x14ac:dyDescent="0.25">
      <c r="A204" s="62" t="s">
        <v>1052</v>
      </c>
      <c r="B204" s="318">
        <f t="shared" ref="B204:Y204" si="46">IF(B$122=0,0,B$122/B$110)</f>
        <v>0.38131024263521152</v>
      </c>
      <c r="C204" s="318">
        <f t="shared" si="46"/>
        <v>0.38444294027358805</v>
      </c>
      <c r="D204" s="318">
        <f t="shared" si="46"/>
        <v>0.38586786207590223</v>
      </c>
      <c r="E204" s="318">
        <f t="shared" si="46"/>
        <v>0.38169360267073205</v>
      </c>
      <c r="F204" s="318">
        <f t="shared" si="46"/>
        <v>0.37517502316852736</v>
      </c>
      <c r="G204" s="318">
        <f t="shared" si="46"/>
        <v>0.38839209935236829</v>
      </c>
      <c r="H204" s="318">
        <f t="shared" si="46"/>
        <v>0.37974099363771219</v>
      </c>
      <c r="I204" s="318">
        <f t="shared" si="46"/>
        <v>0.38520277995522345</v>
      </c>
      <c r="J204" s="318">
        <f t="shared" si="46"/>
        <v>0.39340405690693669</v>
      </c>
      <c r="K204" s="318">
        <f t="shared" si="46"/>
        <v>0.46203468496157013</v>
      </c>
      <c r="L204" s="318">
        <f t="shared" si="46"/>
        <v>0.45255164471001896</v>
      </c>
      <c r="M204" s="318">
        <f t="shared" si="46"/>
        <v>0.4476971796613255</v>
      </c>
      <c r="N204" s="318">
        <f t="shared" si="46"/>
        <v>0.46018539765077204</v>
      </c>
      <c r="O204" s="318">
        <f t="shared" si="46"/>
        <v>0.46564451975079574</v>
      </c>
      <c r="P204" s="318">
        <f t="shared" si="46"/>
        <v>0.45045007185957553</v>
      </c>
      <c r="Q204" s="318">
        <f t="shared" si="46"/>
        <v>0.46291772196063408</v>
      </c>
      <c r="R204" s="318">
        <f t="shared" si="46"/>
        <v>0.46532962567746089</v>
      </c>
      <c r="S204" s="318">
        <f t="shared" si="46"/>
        <v>0.43012725502266841</v>
      </c>
      <c r="T204" s="318">
        <f t="shared" si="46"/>
        <v>0.4399874637096533</v>
      </c>
      <c r="U204" s="318">
        <f t="shared" si="46"/>
        <v>0.42476050692114964</v>
      </c>
      <c r="V204" s="318">
        <f t="shared" si="46"/>
        <v>0.41665371277483199</v>
      </c>
      <c r="W204" s="318">
        <f t="shared" si="46"/>
        <v>0.42838824508262308</v>
      </c>
      <c r="X204" s="318">
        <f t="shared" si="46"/>
        <v>0.41292065218609608</v>
      </c>
      <c r="Y204" s="318">
        <f t="shared" si="46"/>
        <v>0.40692751309920006</v>
      </c>
      <c r="DA204" s="141"/>
    </row>
    <row r="205" spans="1:105" ht="12" customHeight="1" x14ac:dyDescent="0.25">
      <c r="A205" s="62" t="s">
        <v>1064</v>
      </c>
      <c r="B205" s="318">
        <f t="shared" ref="B205:Y205" si="47">IF(B$133=0,0,B$133/B$110)</f>
        <v>4.6275297724571418E-4</v>
      </c>
      <c r="C205" s="318">
        <f t="shared" si="47"/>
        <v>4.5585412880005325E-4</v>
      </c>
      <c r="D205" s="318">
        <f t="shared" si="47"/>
        <v>4.5304174861510545E-4</v>
      </c>
      <c r="E205" s="318">
        <f t="shared" si="47"/>
        <v>4.6192880383717571E-4</v>
      </c>
      <c r="F205" s="318">
        <f t="shared" si="47"/>
        <v>4.887288218953414E-4</v>
      </c>
      <c r="G205" s="318">
        <f t="shared" si="47"/>
        <v>4.6496826624504436E-4</v>
      </c>
      <c r="H205" s="318">
        <f t="shared" si="47"/>
        <v>4.8119743571075854E-4</v>
      </c>
      <c r="I205" s="318">
        <f t="shared" si="47"/>
        <v>4.6956760922033883E-4</v>
      </c>
      <c r="J205" s="318">
        <f t="shared" si="47"/>
        <v>4.5887632692697539E-4</v>
      </c>
      <c r="K205" s="318">
        <f t="shared" si="47"/>
        <v>3.485563776944929E-4</v>
      </c>
      <c r="L205" s="318">
        <f t="shared" si="47"/>
        <v>3.8146446145029332E-4</v>
      </c>
      <c r="M205" s="318">
        <f t="shared" si="47"/>
        <v>3.683738961873495E-4</v>
      </c>
      <c r="N205" s="318">
        <f t="shared" si="47"/>
        <v>3.6451318085333178E-4</v>
      </c>
      <c r="O205" s="318">
        <f t="shared" si="47"/>
        <v>3.3476989125700272E-4</v>
      </c>
      <c r="P205" s="318">
        <f t="shared" si="47"/>
        <v>3.3716413929455347E-4</v>
      </c>
      <c r="Q205" s="318">
        <f t="shared" si="47"/>
        <v>3.6308963288888901E-4</v>
      </c>
      <c r="R205" s="318">
        <f t="shared" si="47"/>
        <v>3.8643031023186943E-4</v>
      </c>
      <c r="S205" s="318">
        <f t="shared" si="47"/>
        <v>4.0650097791214228E-4</v>
      </c>
      <c r="T205" s="318">
        <f t="shared" si="47"/>
        <v>3.8450583745495401E-4</v>
      </c>
      <c r="U205" s="318">
        <f t="shared" si="47"/>
        <v>4.0134727425374588E-4</v>
      </c>
      <c r="V205" s="318">
        <f t="shared" si="47"/>
        <v>3.9080826901803927E-4</v>
      </c>
      <c r="W205" s="318">
        <f t="shared" si="47"/>
        <v>3.9477364113818688E-4</v>
      </c>
      <c r="X205" s="318">
        <f t="shared" si="47"/>
        <v>4.1221742374875704E-4</v>
      </c>
      <c r="Y205" s="318">
        <f t="shared" si="47"/>
        <v>4.1471475168176094E-4</v>
      </c>
      <c r="DA205" s="141"/>
    </row>
    <row r="206" spans="1:105" ht="12" customHeight="1" x14ac:dyDescent="0.25">
      <c r="A206" s="174" t="s">
        <v>1010</v>
      </c>
      <c r="B206" s="269">
        <f t="shared" ref="B206:Y206" si="48">IF(B$134=0,0,B$134/B$110)</f>
        <v>0.13685842111034188</v>
      </c>
      <c r="C206" s="269">
        <f t="shared" si="48"/>
        <v>0.13789926702293778</v>
      </c>
      <c r="D206" s="269">
        <f t="shared" si="48"/>
        <v>0.13847504138129427</v>
      </c>
      <c r="E206" s="269">
        <f t="shared" si="48"/>
        <v>0.1373753531829883</v>
      </c>
      <c r="F206" s="269">
        <f t="shared" si="48"/>
        <v>0.12747595827586969</v>
      </c>
      <c r="G206" s="269">
        <f t="shared" si="48"/>
        <v>0.13049089735152083</v>
      </c>
      <c r="H206" s="269">
        <f t="shared" si="48"/>
        <v>0.12848437611969782</v>
      </c>
      <c r="I206" s="269">
        <f t="shared" si="48"/>
        <v>0.1307465547764661</v>
      </c>
      <c r="J206" s="269">
        <f t="shared" si="48"/>
        <v>0.13031547379465316</v>
      </c>
      <c r="K206" s="269">
        <f t="shared" si="48"/>
        <v>0.12767669279853716</v>
      </c>
      <c r="L206" s="269">
        <f t="shared" si="48"/>
        <v>0.12686357275687715</v>
      </c>
      <c r="M206" s="269">
        <f t="shared" si="48"/>
        <v>0.12696755664864492</v>
      </c>
      <c r="N206" s="269">
        <f t="shared" si="48"/>
        <v>0.12869982030226029</v>
      </c>
      <c r="O206" s="269">
        <f t="shared" si="48"/>
        <v>0.12935488528768929</v>
      </c>
      <c r="P206" s="269">
        <f t="shared" si="48"/>
        <v>0.12580822950228635</v>
      </c>
      <c r="Q206" s="269">
        <f t="shared" si="48"/>
        <v>0.13148936129010227</v>
      </c>
      <c r="R206" s="269">
        <f t="shared" si="48"/>
        <v>0.13049329270164059</v>
      </c>
      <c r="S206" s="269">
        <f t="shared" si="48"/>
        <v>0.1319457428349079</v>
      </c>
      <c r="T206" s="269">
        <f t="shared" si="48"/>
        <v>0.13459380108119504</v>
      </c>
      <c r="U206" s="269">
        <f t="shared" si="48"/>
        <v>0.13283227817145279</v>
      </c>
      <c r="V206" s="269">
        <f t="shared" si="48"/>
        <v>0.12953454027207198</v>
      </c>
      <c r="W206" s="269">
        <f t="shared" si="48"/>
        <v>0.13224279379129186</v>
      </c>
      <c r="X206" s="269">
        <f t="shared" si="48"/>
        <v>0.12858901495819614</v>
      </c>
      <c r="Y206" s="269">
        <f t="shared" si="48"/>
        <v>0.13150948808836821</v>
      </c>
      <c r="DA206" s="79"/>
    </row>
    <row r="207" spans="1:105" ht="12" customHeight="1" x14ac:dyDescent="0.25">
      <c r="A207" s="62" t="s">
        <v>1012</v>
      </c>
      <c r="B207" s="318">
        <f t="shared" ref="B207:Y207" si="49">IF(B$135=0,0,B$135/B$110)</f>
        <v>0.13043683833864153</v>
      </c>
      <c r="C207" s="318">
        <f t="shared" si="49"/>
        <v>0.13189967584213075</v>
      </c>
      <c r="D207" s="318">
        <f t="shared" si="49"/>
        <v>0.13257890073224435</v>
      </c>
      <c r="E207" s="318">
        <f t="shared" si="49"/>
        <v>0.13111572990478584</v>
      </c>
      <c r="F207" s="318">
        <f t="shared" si="49"/>
        <v>0.11748136603363041</v>
      </c>
      <c r="G207" s="318">
        <f t="shared" si="49"/>
        <v>0.12238741308191856</v>
      </c>
      <c r="H207" s="318">
        <f t="shared" si="49"/>
        <v>0.1192651077722863</v>
      </c>
      <c r="I207" s="318">
        <f t="shared" si="49"/>
        <v>0.12241969073795511</v>
      </c>
      <c r="J207" s="318">
        <f t="shared" si="49"/>
        <v>0.12210489433326943</v>
      </c>
      <c r="K207" s="318">
        <f t="shared" si="49"/>
        <v>0.12278031000830177</v>
      </c>
      <c r="L207" s="318">
        <f t="shared" si="49"/>
        <v>0.12043822329567326</v>
      </c>
      <c r="M207" s="318">
        <f t="shared" si="49"/>
        <v>0.12126742164822935</v>
      </c>
      <c r="N207" s="318">
        <f t="shared" si="49"/>
        <v>0.12335452743930775</v>
      </c>
      <c r="O207" s="318">
        <f t="shared" si="49"/>
        <v>0.12521680716646835</v>
      </c>
      <c r="P207" s="318">
        <f t="shared" si="49"/>
        <v>0.12133640377042179</v>
      </c>
      <c r="Q207" s="318">
        <f t="shared" si="49"/>
        <v>0.12650097786290537</v>
      </c>
      <c r="R207" s="318">
        <f t="shared" si="49"/>
        <v>0.12436449015221593</v>
      </c>
      <c r="S207" s="318">
        <f t="shared" si="49"/>
        <v>0.12553792572474579</v>
      </c>
      <c r="T207" s="318">
        <f t="shared" si="49"/>
        <v>0.129216132350914</v>
      </c>
      <c r="U207" s="318">
        <f t="shared" si="49"/>
        <v>0.12677701383077025</v>
      </c>
      <c r="V207" s="318">
        <f t="shared" si="49"/>
        <v>0.12367802851793575</v>
      </c>
      <c r="W207" s="318">
        <f t="shared" si="49"/>
        <v>0.12640303740948747</v>
      </c>
      <c r="X207" s="318">
        <f t="shared" si="49"/>
        <v>0.12155489061173859</v>
      </c>
      <c r="Y207" s="318">
        <f t="shared" si="49"/>
        <v>0.12509479743810623</v>
      </c>
      <c r="DA207" s="141"/>
    </row>
    <row r="208" spans="1:105" ht="12" customHeight="1" x14ac:dyDescent="0.25">
      <c r="A208" s="62" t="s">
        <v>1019</v>
      </c>
      <c r="B208" s="318">
        <f t="shared" ref="B208:Y208" si="50">IF(B$141=0,0,B$141/B$110)</f>
        <v>6.4215827717003567E-3</v>
      </c>
      <c r="C208" s="318">
        <f t="shared" si="50"/>
        <v>5.9995911808070112E-3</v>
      </c>
      <c r="D208" s="318">
        <f t="shared" si="50"/>
        <v>5.8961406490499252E-3</v>
      </c>
      <c r="E208" s="318">
        <f t="shared" si="50"/>
        <v>6.2596232782024443E-3</v>
      </c>
      <c r="F208" s="318">
        <f t="shared" si="50"/>
        <v>9.9945922422392912E-3</v>
      </c>
      <c r="G208" s="318">
        <f t="shared" si="50"/>
        <v>8.1034842696022739E-3</v>
      </c>
      <c r="H208" s="318">
        <f t="shared" si="50"/>
        <v>9.2192683474115172E-3</v>
      </c>
      <c r="I208" s="318">
        <f t="shared" si="50"/>
        <v>8.3268640385109893E-3</v>
      </c>
      <c r="J208" s="318">
        <f t="shared" si="50"/>
        <v>8.2105794613837133E-3</v>
      </c>
      <c r="K208" s="318">
        <f t="shared" si="50"/>
        <v>4.8963827902353922E-3</v>
      </c>
      <c r="L208" s="318">
        <f t="shared" si="50"/>
        <v>6.4253494612038775E-3</v>
      </c>
      <c r="M208" s="318">
        <f t="shared" si="50"/>
        <v>5.700135000415581E-3</v>
      </c>
      <c r="N208" s="318">
        <f t="shared" si="50"/>
        <v>5.3452928629525399E-3</v>
      </c>
      <c r="O208" s="318">
        <f t="shared" si="50"/>
        <v>4.1380781212209429E-3</v>
      </c>
      <c r="P208" s="318">
        <f t="shared" si="50"/>
        <v>4.4718257318645286E-3</v>
      </c>
      <c r="Q208" s="318">
        <f t="shared" si="50"/>
        <v>4.9883834271969409E-3</v>
      </c>
      <c r="R208" s="318">
        <f t="shared" si="50"/>
        <v>6.1288025494246378E-3</v>
      </c>
      <c r="S208" s="318">
        <f t="shared" si="50"/>
        <v>6.4078171101621178E-3</v>
      </c>
      <c r="T208" s="318">
        <f t="shared" si="50"/>
        <v>5.3776687302810426E-3</v>
      </c>
      <c r="U208" s="318">
        <f t="shared" si="50"/>
        <v>6.0552643406825511E-3</v>
      </c>
      <c r="V208" s="318">
        <f t="shared" si="50"/>
        <v>5.8565117541362309E-3</v>
      </c>
      <c r="W208" s="318">
        <f t="shared" si="50"/>
        <v>5.8397563818043882E-3</v>
      </c>
      <c r="X208" s="318">
        <f t="shared" si="50"/>
        <v>7.0341243464575503E-3</v>
      </c>
      <c r="Y208" s="318">
        <f t="shared" si="50"/>
        <v>6.414690650261983E-3</v>
      </c>
      <c r="DA208" s="141"/>
    </row>
    <row r="209" spans="1:105" ht="12" customHeight="1" x14ac:dyDescent="0.25">
      <c r="A209" s="174" t="s">
        <v>1021</v>
      </c>
      <c r="B209" s="269">
        <f t="shared" ref="B209:Y209" si="51">IF(B$142=0,0,B$142/B$110)</f>
        <v>0.15870369828063857</v>
      </c>
      <c r="C209" s="269">
        <f t="shared" si="51"/>
        <v>0.15837037730822076</v>
      </c>
      <c r="D209" s="269">
        <f t="shared" si="51"/>
        <v>0.15804399113618295</v>
      </c>
      <c r="E209" s="269">
        <f t="shared" si="51"/>
        <v>0.15817447637523799</v>
      </c>
      <c r="F209" s="269">
        <f t="shared" si="51"/>
        <v>0.16021180381260777</v>
      </c>
      <c r="G209" s="269">
        <f t="shared" si="51"/>
        <v>0.15819217330560903</v>
      </c>
      <c r="H209" s="269">
        <f t="shared" si="51"/>
        <v>0.15922362239580903</v>
      </c>
      <c r="I209" s="269">
        <f t="shared" si="51"/>
        <v>0.15829705723710807</v>
      </c>
      <c r="J209" s="269">
        <f t="shared" si="51"/>
        <v>0.15732137848390171</v>
      </c>
      <c r="K209" s="269">
        <f t="shared" si="51"/>
        <v>0.14651605260237288</v>
      </c>
      <c r="L209" s="269">
        <f t="shared" si="51"/>
        <v>0.15020262423074479</v>
      </c>
      <c r="M209" s="269">
        <f t="shared" si="51"/>
        <v>0.14777909068205092</v>
      </c>
      <c r="N209" s="269">
        <f t="shared" si="51"/>
        <v>0.14902343343958785</v>
      </c>
      <c r="O209" s="269">
        <f t="shared" si="51"/>
        <v>0.14580801016008887</v>
      </c>
      <c r="P209" s="269">
        <f t="shared" si="51"/>
        <v>0.14298439700627924</v>
      </c>
      <c r="Q209" s="269">
        <f t="shared" si="51"/>
        <v>0.15022432196626787</v>
      </c>
      <c r="R209" s="269">
        <f t="shared" si="51"/>
        <v>0.15342647969369663</v>
      </c>
      <c r="S209" s="269">
        <f t="shared" si="51"/>
        <v>0.15373173790106684</v>
      </c>
      <c r="T209" s="269">
        <f t="shared" si="51"/>
        <v>0.15253803035684182</v>
      </c>
      <c r="U209" s="269">
        <f t="shared" si="51"/>
        <v>0.15298860866839492</v>
      </c>
      <c r="V209" s="269">
        <f t="shared" si="51"/>
        <v>0.14925163954146969</v>
      </c>
      <c r="W209" s="269">
        <f t="shared" si="51"/>
        <v>0.15198829808011616</v>
      </c>
      <c r="X209" s="269">
        <f t="shared" si="51"/>
        <v>0.15224175128781428</v>
      </c>
      <c r="Y209" s="269">
        <f t="shared" si="51"/>
        <v>0.15290270689895641</v>
      </c>
      <c r="DA209" s="79"/>
    </row>
    <row r="210" spans="1:105" ht="12" customHeight="1" x14ac:dyDescent="0.25">
      <c r="A210" s="62" t="s">
        <v>1133</v>
      </c>
      <c r="B210" s="318">
        <f t="shared" ref="B210:Y210" si="52">IF(B$143=0,0,B$143/B$110)</f>
        <v>7.2978132014895822E-2</v>
      </c>
      <c r="C210" s="318">
        <f t="shared" si="52"/>
        <v>7.6096759556379928E-2</v>
      </c>
      <c r="D210" s="318">
        <f t="shared" si="52"/>
        <v>7.7072429042302451E-2</v>
      </c>
      <c r="E210" s="318">
        <f t="shared" si="52"/>
        <v>7.5905278082459587E-2</v>
      </c>
      <c r="F210" s="318">
        <f t="shared" si="52"/>
        <v>5.8267736990138555E-2</v>
      </c>
      <c r="G210" s="318">
        <f t="shared" si="52"/>
        <v>6.4134947666122988E-2</v>
      </c>
      <c r="H210" s="318">
        <f t="shared" si="52"/>
        <v>6.0835278011686381E-2</v>
      </c>
      <c r="I210" s="318">
        <f t="shared" si="52"/>
        <v>6.4519101313390267E-2</v>
      </c>
      <c r="J210" s="318">
        <f t="shared" si="52"/>
        <v>6.4361322275213906E-2</v>
      </c>
      <c r="K210" s="318">
        <f t="shared" si="52"/>
        <v>6.6488887296997604E-2</v>
      </c>
      <c r="L210" s="318">
        <f t="shared" si="52"/>
        <v>6.2231301643635141E-2</v>
      </c>
      <c r="M210" s="318">
        <f t="shared" si="52"/>
        <v>6.3820187062227737E-2</v>
      </c>
      <c r="N210" s="318">
        <f t="shared" si="52"/>
        <v>6.5902422246753189E-2</v>
      </c>
      <c r="O210" s="318">
        <f t="shared" si="52"/>
        <v>7.0196683069259677E-2</v>
      </c>
      <c r="P210" s="318">
        <f t="shared" si="52"/>
        <v>6.6323956175304899E-2</v>
      </c>
      <c r="Q210" s="318">
        <f t="shared" si="52"/>
        <v>6.8571617286334902E-2</v>
      </c>
      <c r="R210" s="318">
        <f t="shared" si="52"/>
        <v>6.5045490442956461E-2</v>
      </c>
      <c r="S210" s="318">
        <f t="shared" si="52"/>
        <v>6.6386016259213032E-2</v>
      </c>
      <c r="T210" s="318">
        <f t="shared" si="52"/>
        <v>6.9262020165438934E-2</v>
      </c>
      <c r="U210" s="318">
        <f t="shared" si="52"/>
        <v>6.5856098731941426E-2</v>
      </c>
      <c r="V210" s="318">
        <f t="shared" si="52"/>
        <v>6.487716190608131E-2</v>
      </c>
      <c r="W210" s="318">
        <f t="shared" si="52"/>
        <v>6.6869847017160866E-2</v>
      </c>
      <c r="X210" s="318">
        <f t="shared" si="52"/>
        <v>6.0018299599110307E-2</v>
      </c>
      <c r="Y210" s="318">
        <f t="shared" si="52"/>
        <v>6.3395925058988639E-2</v>
      </c>
      <c r="DA210" s="141"/>
    </row>
    <row r="211" spans="1:105" ht="12" customHeight="1" x14ac:dyDescent="0.25">
      <c r="A211" s="62" t="s">
        <v>1024</v>
      </c>
      <c r="B211" s="318">
        <f t="shared" ref="B211:Y211" si="53">IF(B$144=0,0,B$144/B$110)</f>
        <v>3.3354265155229303E-2</v>
      </c>
      <c r="C211" s="318">
        <f t="shared" si="53"/>
        <v>3.3628290911682797E-2</v>
      </c>
      <c r="D211" s="318">
        <f t="shared" si="53"/>
        <v>3.375293277624794E-2</v>
      </c>
      <c r="E211" s="318">
        <f t="shared" si="53"/>
        <v>3.3387798721456897E-2</v>
      </c>
      <c r="F211" s="318">
        <f t="shared" si="53"/>
        <v>3.2817600481699731E-2</v>
      </c>
      <c r="G211" s="318">
        <f t="shared" si="53"/>
        <v>3.3973734816214435E-2</v>
      </c>
      <c r="H211" s="318">
        <f t="shared" si="53"/>
        <v>3.3216998590356948E-2</v>
      </c>
      <c r="I211" s="318">
        <f t="shared" si="53"/>
        <v>3.3694756197381853E-2</v>
      </c>
      <c r="J211" s="318">
        <f t="shared" si="53"/>
        <v>3.4412144652956618E-2</v>
      </c>
      <c r="K211" s="318">
        <f t="shared" si="53"/>
        <v>4.0415456156167685E-2</v>
      </c>
      <c r="L211" s="318">
        <f t="shared" si="53"/>
        <v>3.9585948307540197E-2</v>
      </c>
      <c r="M211" s="318">
        <f t="shared" si="53"/>
        <v>3.9161314777368263E-2</v>
      </c>
      <c r="N211" s="318">
        <f t="shared" si="53"/>
        <v>4.0253693862854274E-2</v>
      </c>
      <c r="O211" s="318">
        <f t="shared" si="53"/>
        <v>4.0731218423381628E-2</v>
      </c>
      <c r="P211" s="318">
        <f t="shared" si="53"/>
        <v>3.9402117897918136E-2</v>
      </c>
      <c r="Q211" s="318">
        <f t="shared" si="53"/>
        <v>4.04926978531258E-2</v>
      </c>
      <c r="R211" s="318">
        <f t="shared" si="53"/>
        <v>4.0703673764876692E-2</v>
      </c>
      <c r="S211" s="318">
        <f t="shared" si="53"/>
        <v>3.7624424708260364E-2</v>
      </c>
      <c r="T211" s="318">
        <f t="shared" si="53"/>
        <v>3.8486924526672614E-2</v>
      </c>
      <c r="U211" s="318">
        <f t="shared" si="53"/>
        <v>3.7154980357743374E-2</v>
      </c>
      <c r="V211" s="318">
        <f t="shared" si="53"/>
        <v>3.6445856575370111E-2</v>
      </c>
      <c r="W211" s="318">
        <f t="shared" si="53"/>
        <v>3.7472308682614211E-2</v>
      </c>
      <c r="X211" s="318">
        <f t="shared" si="53"/>
        <v>3.6119315405490376E-2</v>
      </c>
      <c r="Y211" s="318">
        <f t="shared" si="53"/>
        <v>3.5595078897089696E-2</v>
      </c>
      <c r="DA211" s="141"/>
    </row>
    <row r="212" spans="1:105" ht="12" customHeight="1" x14ac:dyDescent="0.25">
      <c r="A212" s="62" t="s">
        <v>1036</v>
      </c>
      <c r="B212" s="318">
        <f t="shared" ref="B212:Y212" si="54">IF(B$155=0,0,B$155/B$110)</f>
        <v>5.2371301110513448E-2</v>
      </c>
      <c r="C212" s="318">
        <f t="shared" si="54"/>
        <v>4.8645326840158057E-2</v>
      </c>
      <c r="D212" s="318">
        <f t="shared" si="54"/>
        <v>4.7218629317632585E-2</v>
      </c>
      <c r="E212" s="318">
        <f t="shared" si="54"/>
        <v>4.8881399571321482E-2</v>
      </c>
      <c r="F212" s="318">
        <f t="shared" si="54"/>
        <v>6.912646634076948E-2</v>
      </c>
      <c r="G212" s="318">
        <f t="shared" si="54"/>
        <v>6.00834908232716E-2</v>
      </c>
      <c r="H212" s="318">
        <f t="shared" si="54"/>
        <v>6.5171345793765711E-2</v>
      </c>
      <c r="I212" s="318">
        <f t="shared" si="54"/>
        <v>6.0083199726335947E-2</v>
      </c>
      <c r="J212" s="318">
        <f t="shared" si="54"/>
        <v>5.8547911555731205E-2</v>
      </c>
      <c r="K212" s="318">
        <f t="shared" si="54"/>
        <v>3.9611709149207593E-2</v>
      </c>
      <c r="L212" s="318">
        <f t="shared" si="54"/>
        <v>4.8385374279569439E-2</v>
      </c>
      <c r="M212" s="318">
        <f t="shared" si="54"/>
        <v>4.4797588842454911E-2</v>
      </c>
      <c r="N212" s="318">
        <f t="shared" si="54"/>
        <v>4.2867317329980378E-2</v>
      </c>
      <c r="O212" s="318">
        <f t="shared" si="54"/>
        <v>3.488010866744759E-2</v>
      </c>
      <c r="P212" s="318">
        <f t="shared" si="54"/>
        <v>3.7258322933056212E-2</v>
      </c>
      <c r="Q212" s="318">
        <f t="shared" si="54"/>
        <v>4.1160006826807177E-2</v>
      </c>
      <c r="R212" s="318">
        <f t="shared" si="54"/>
        <v>4.7677315485863479E-2</v>
      </c>
      <c r="S212" s="318">
        <f t="shared" si="54"/>
        <v>4.972129693359343E-2</v>
      </c>
      <c r="T212" s="318">
        <f t="shared" si="54"/>
        <v>4.4789085664730249E-2</v>
      </c>
      <c r="U212" s="318">
        <f t="shared" si="54"/>
        <v>4.9977529578710135E-2</v>
      </c>
      <c r="V212" s="318">
        <f t="shared" si="54"/>
        <v>4.7928621060018287E-2</v>
      </c>
      <c r="W212" s="318">
        <f t="shared" si="54"/>
        <v>4.7646142380341074E-2</v>
      </c>
      <c r="X212" s="318">
        <f t="shared" si="54"/>
        <v>5.6104136283213583E-2</v>
      </c>
      <c r="Y212" s="318">
        <f t="shared" si="54"/>
        <v>5.3911702942878094E-2</v>
      </c>
      <c r="DA212" s="141"/>
    </row>
    <row r="213" spans="1:105" ht="12" customHeight="1" x14ac:dyDescent="0.25">
      <c r="A213" s="41" t="s">
        <v>1038</v>
      </c>
      <c r="B213" s="319">
        <f t="shared" ref="B213:Y213" si="55">IF(B$156=0,0,B$156/B$110)</f>
        <v>0.10710536161373964</v>
      </c>
      <c r="C213" s="319">
        <f t="shared" si="55"/>
        <v>0.10550860547423553</v>
      </c>
      <c r="D213" s="319">
        <f t="shared" si="55"/>
        <v>0.10485767287841077</v>
      </c>
      <c r="E213" s="319">
        <f t="shared" si="55"/>
        <v>0.10691460456776797</v>
      </c>
      <c r="F213" s="319">
        <f t="shared" si="55"/>
        <v>0.11311753737753452</v>
      </c>
      <c r="G213" s="319">
        <f t="shared" si="55"/>
        <v>0.10761809592560601</v>
      </c>
      <c r="H213" s="319">
        <f t="shared" si="55"/>
        <v>0.11137437875853731</v>
      </c>
      <c r="I213" s="319">
        <f t="shared" si="55"/>
        <v>0.10868262563535866</v>
      </c>
      <c r="J213" s="319">
        <f t="shared" si="55"/>
        <v>0.10620810097003751</v>
      </c>
      <c r="K213" s="319">
        <f t="shared" si="55"/>
        <v>8.6492118587096656E-2</v>
      </c>
      <c r="L213" s="319">
        <f t="shared" si="55"/>
        <v>8.8511699469816046E-2</v>
      </c>
      <c r="M213" s="319">
        <f t="shared" si="55"/>
        <v>9.1688592237647401E-2</v>
      </c>
      <c r="N213" s="319">
        <f t="shared" si="55"/>
        <v>8.5232166342297438E-2</v>
      </c>
      <c r="O213" s="319">
        <f t="shared" si="55"/>
        <v>8.4441947852130925E-2</v>
      </c>
      <c r="P213" s="319">
        <f t="shared" si="55"/>
        <v>9.3531188205918325E-2</v>
      </c>
      <c r="Q213" s="319">
        <f t="shared" si="55"/>
        <v>8.1934650898300931E-2</v>
      </c>
      <c r="R213" s="319">
        <f t="shared" si="55"/>
        <v>7.9571292307657318E-2</v>
      </c>
      <c r="S213" s="319">
        <f t="shared" si="55"/>
        <v>9.2535535676374209E-2</v>
      </c>
      <c r="T213" s="319">
        <f t="shared" si="55"/>
        <v>8.8195168757490131E-2</v>
      </c>
      <c r="U213" s="319">
        <f t="shared" si="55"/>
        <v>9.4747445290582877E-2</v>
      </c>
      <c r="V213" s="319">
        <f t="shared" si="55"/>
        <v>0.10144257864428947</v>
      </c>
      <c r="W213" s="319">
        <f t="shared" si="55"/>
        <v>9.4338788803843776E-2</v>
      </c>
      <c r="X213" s="319">
        <f t="shared" si="55"/>
        <v>0.10225985508490296</v>
      </c>
      <c r="Y213" s="319">
        <f t="shared" si="55"/>
        <v>0.10287937376076582</v>
      </c>
      <c r="DA213" s="82"/>
    </row>
    <row r="214" spans="1:105" ht="12" customHeight="1" x14ac:dyDescent="0.25">
      <c r="A214" s="172"/>
      <c r="B214" s="172"/>
      <c r="C214" s="172"/>
      <c r="D214" s="172"/>
      <c r="E214" s="172"/>
      <c r="F214" s="172"/>
      <c r="G214" s="172"/>
      <c r="H214" s="172"/>
      <c r="I214" s="172"/>
      <c r="J214" s="172"/>
      <c r="K214" s="172"/>
      <c r="L214" s="172"/>
      <c r="M214" s="172"/>
      <c r="N214" s="172"/>
      <c r="O214" s="172"/>
      <c r="P214" s="172"/>
      <c r="Q214" s="172"/>
      <c r="R214" s="172"/>
      <c r="S214" s="172"/>
      <c r="T214" s="172"/>
      <c r="U214" s="172"/>
      <c r="V214" s="172"/>
      <c r="W214" s="172"/>
      <c r="X214" s="172"/>
      <c r="Y214" s="172"/>
      <c r="DA214" s="176"/>
    </row>
    <row r="215" spans="1:105" ht="15" customHeight="1" x14ac:dyDescent="0.25">
      <c r="A215" s="32" t="s">
        <v>341</v>
      </c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DA215" s="88"/>
    </row>
    <row r="216" spans="1:105" ht="12" customHeight="1" x14ac:dyDescent="0.25">
      <c r="A216" s="172"/>
      <c r="B216" s="172"/>
      <c r="C216" s="172"/>
      <c r="D216" s="172"/>
      <c r="E216" s="172"/>
      <c r="F216" s="172"/>
      <c r="G216" s="172"/>
      <c r="H216" s="172"/>
      <c r="I216" s="172"/>
      <c r="J216" s="172"/>
      <c r="K216" s="172"/>
      <c r="L216" s="172"/>
      <c r="M216" s="172"/>
      <c r="N216" s="172"/>
      <c r="O216" s="172"/>
      <c r="P216" s="172"/>
      <c r="Q216" s="172"/>
      <c r="R216" s="172"/>
      <c r="S216" s="172"/>
      <c r="T216" s="172"/>
      <c r="U216" s="172"/>
      <c r="V216" s="172"/>
      <c r="W216" s="172"/>
      <c r="X216" s="172"/>
      <c r="Y216" s="172"/>
      <c r="DA216" s="176"/>
    </row>
    <row r="217" spans="1:105" ht="12" customHeight="1" x14ac:dyDescent="0.25">
      <c r="A217" s="35" t="s">
        <v>1267</v>
      </c>
      <c r="B217" s="322">
        <f>IF(B$5=0,0,(B$5-B$16)/(CHI_fec!B$5-CHI_fec!B$16))</f>
        <v>0.53957508962828105</v>
      </c>
      <c r="C217" s="322">
        <f>IF(C$5=0,0,(C$5-C$16)/(CHI_fec!C$5-CHI_fec!C$16))</f>
        <v>0.53942177117726009</v>
      </c>
      <c r="D217" s="322">
        <f>IF(D$5=0,0,(D$5-D$16)/(CHI_fec!D$5-CHI_fec!D$16))</f>
        <v>0.54234787051159783</v>
      </c>
      <c r="E217" s="322">
        <f>IF(E$5=0,0,(E$5-E$16)/(CHI_fec!E$5-CHI_fec!E$16))</f>
        <v>0.54289022696542211</v>
      </c>
      <c r="F217" s="322">
        <f>IF(F$5=0,0,(F$5-F$16)/(CHI_fec!F$5-CHI_fec!F$16))</f>
        <v>0.54651525902049058</v>
      </c>
      <c r="G217" s="322">
        <f>IF(G$5=0,0,(G$5-G$16)/(CHI_fec!G$5-CHI_fec!G$16))</f>
        <v>0.55119016456450542</v>
      </c>
      <c r="H217" s="322">
        <f>IF(H$5=0,0,(H$5-H$16)/(CHI_fec!H$5-CHI_fec!H$16))</f>
        <v>0.55574011753650476</v>
      </c>
      <c r="I217" s="322">
        <f>IF(I$5=0,0,(I$5-I$16)/(CHI_fec!I$5-CHI_fec!I$16))</f>
        <v>0.56377094528822735</v>
      </c>
      <c r="J217" s="322">
        <f>IF(J$5=0,0,(J$5-J$16)/(CHI_fec!J$5-CHI_fec!J$16))</f>
        <v>0.57003362649291134</v>
      </c>
      <c r="K217" s="322">
        <f>IF(K$5=0,0,(K$5-K$16)/(CHI_fec!K$5-CHI_fec!K$16))</f>
        <v>0.56166892511761213</v>
      </c>
      <c r="L217" s="322">
        <f>IF(L$5=0,0,(L$5-L$16)/(CHI_fec!L$5-CHI_fec!L$16))</f>
        <v>0.55840871912541679</v>
      </c>
      <c r="M217" s="322">
        <f>IF(M$5=0,0,(M$5-M$16)/(CHI_fec!M$5-CHI_fec!M$16))</f>
        <v>0.55967713899390215</v>
      </c>
      <c r="N217" s="322">
        <f>IF(N$5=0,0,(N$5-N$16)/(CHI_fec!N$5-CHI_fec!N$16))</f>
        <v>0.55945863903008941</v>
      </c>
      <c r="O217" s="322">
        <f>IF(O$5=0,0,(O$5-O$16)/(CHI_fec!O$5-CHI_fec!O$16))</f>
        <v>0.5737173254640805</v>
      </c>
      <c r="P217" s="322">
        <f>IF(P$5=0,0,(P$5-P$16)/(CHI_fec!P$5-CHI_fec!P$16))</f>
        <v>0.58122262111072076</v>
      </c>
      <c r="Q217" s="322">
        <f>IF(Q$5=0,0,(Q$5-Q$16)/(CHI_fec!Q$5-CHI_fec!Q$16))</f>
        <v>0.58187838467724839</v>
      </c>
      <c r="R217" s="322">
        <f>IF(R$5=0,0,(R$5-R$16)/(CHI_fec!R$5-CHI_fec!R$16))</f>
        <v>0.58051648727347693</v>
      </c>
      <c r="S217" s="322">
        <f>IF(S$5=0,0,(S$5-S$16)/(CHI_fec!S$5-CHI_fec!S$16))</f>
        <v>0.59024762399805819</v>
      </c>
      <c r="T217" s="322">
        <f>IF(T$5=0,0,(T$5-T$16)/(CHI_fec!T$5-CHI_fec!T$16))</f>
        <v>0.59501173449249956</v>
      </c>
      <c r="U217" s="322">
        <f>IF(U$5=0,0,(U$5-U$16)/(CHI_fec!U$5-CHI_fec!U$16))</f>
        <v>0.59653080715147466</v>
      </c>
      <c r="V217" s="322">
        <f>IF(V$5=0,0,(V$5-V$16)/(CHI_fec!V$5-CHI_fec!V$16))</f>
        <v>0.59419908346865202</v>
      </c>
      <c r="W217" s="322">
        <f>IF(W$5=0,0,(W$5-W$16)/(CHI_fec!W$5-CHI_fec!W$16))</f>
        <v>0.59349324311578955</v>
      </c>
      <c r="X217" s="322">
        <f>IF(X$5=0,0,(X$5-X$16)/(CHI_fec!X$5-CHI_fec!X$16))</f>
        <v>0.59179547660738208</v>
      </c>
      <c r="Y217" s="322">
        <f>IF(Y$5=0,0,(Y$5-Y$16)/(CHI_fec!Y$5-CHI_fec!Y$16))</f>
        <v>0.59124105497981971</v>
      </c>
      <c r="DA217" s="95"/>
    </row>
    <row r="218" spans="1:105" ht="12" customHeight="1" x14ac:dyDescent="0.25">
      <c r="A218" s="55" t="s">
        <v>91</v>
      </c>
      <c r="B218" s="305">
        <f>IF(B$6=0,0,B$6/CHI_fec!B$6)</f>
        <v>0.44738650003436281</v>
      </c>
      <c r="C218" s="305">
        <f>IF(C$6=0,0,C$6/CHI_fec!C$6)</f>
        <v>0.44738650003436303</v>
      </c>
      <c r="D218" s="305">
        <f>IF(D$6=0,0,D$6/CHI_fec!D$6)</f>
        <v>0.44869735465126021</v>
      </c>
      <c r="E218" s="305">
        <f>IF(E$6=0,0,E$6/CHI_fec!E$6)</f>
        <v>0.45039172076112033</v>
      </c>
      <c r="F218" s="305">
        <f>IF(F$6=0,0,F$6/CHI_fec!F$6)</f>
        <v>0.45039172076112044</v>
      </c>
      <c r="G218" s="305">
        <f>IF(G$6=0,0,G$6/CHI_fec!G$6)</f>
        <v>0.45319052716872521</v>
      </c>
      <c r="H218" s="305">
        <f>IF(H$6=0,0,H$6/CHI_fec!H$6)</f>
        <v>0.45863248640168852</v>
      </c>
      <c r="I218" s="305">
        <f>IF(I$6=0,0,I$6/CHI_fec!I$6)</f>
        <v>0.46397727013895801</v>
      </c>
      <c r="J218" s="305">
        <f>IF(J$6=0,0,J$6/CHI_fec!J$6)</f>
        <v>0.46662097555365045</v>
      </c>
      <c r="K218" s="305">
        <f>IF(K$6=0,0,K$6/CHI_fec!K$6)</f>
        <v>0.46662097555365062</v>
      </c>
      <c r="L218" s="305">
        <f>IF(L$6=0,0,L$6/CHI_fec!L$6)</f>
        <v>0.46662097555365056</v>
      </c>
      <c r="M218" s="305">
        <f>IF(M$6=0,0,M$6/CHI_fec!M$6)</f>
        <v>0.46662097555365056</v>
      </c>
      <c r="N218" s="305">
        <f>IF(N$6=0,0,N$6/CHI_fec!N$6)</f>
        <v>0.46662097555365056</v>
      </c>
      <c r="O218" s="305">
        <f>IF(O$6=0,0,O$6/CHI_fec!O$6)</f>
        <v>0.47495887799828546</v>
      </c>
      <c r="P218" s="305">
        <f>IF(P$6=0,0,P$6/CHI_fec!P$6)</f>
        <v>0.48246299019845684</v>
      </c>
      <c r="Q218" s="305">
        <f>IF(Q$6=0,0,Q$6/CHI_fec!Q$6)</f>
        <v>0.48904768568296131</v>
      </c>
      <c r="R218" s="305">
        <f>IF(R$6=0,0,R$6/CHI_fec!R$6)</f>
        <v>0.48904768568296147</v>
      </c>
      <c r="S218" s="305">
        <f>IF(S$6=0,0,S$6/CHI_fec!S$6)</f>
        <v>0.49514291711466529</v>
      </c>
      <c r="T218" s="305">
        <f>IF(T$6=0,0,T$6/CHI_fec!T$6)</f>
        <v>0.49872662845975557</v>
      </c>
      <c r="U218" s="305">
        <f>IF(U$6=0,0,U$6/CHI_fec!U$6)</f>
        <v>0.49872662845975513</v>
      </c>
      <c r="V218" s="305">
        <f>IF(V$6=0,0,V$6/CHI_fec!V$6)</f>
        <v>0.49872662845975529</v>
      </c>
      <c r="W218" s="305">
        <f>IF(W$6=0,0,W$6/CHI_fec!W$6)</f>
        <v>0.49872662845975563</v>
      </c>
      <c r="X218" s="305">
        <f>IF(X$6=0,0,X$6/CHI_fec!X$6)</f>
        <v>0.49872662845975552</v>
      </c>
      <c r="Y218" s="305">
        <f>IF(Y$6=0,0,Y$6/CHI_fec!Y$6)</f>
        <v>0.49872662845975546</v>
      </c>
      <c r="DA218" s="76"/>
    </row>
    <row r="219" spans="1:105" ht="12" customHeight="1" x14ac:dyDescent="0.25">
      <c r="A219" s="173" t="s">
        <v>92</v>
      </c>
      <c r="B219" s="306">
        <f>IF(B$7=0,0,B$7/CHI_fec!B$7)</f>
        <v>0.1172237383434508</v>
      </c>
      <c r="C219" s="306">
        <f>IF(C$7=0,0,C$7/CHI_fec!C$7)</f>
        <v>0.1172237383434508</v>
      </c>
      <c r="D219" s="306">
        <f>IF(D$7=0,0,D$7/CHI_fec!D$7)</f>
        <v>0.1175672070860382</v>
      </c>
      <c r="E219" s="306">
        <f>IF(E$7=0,0,E$7/CHI_fec!E$7)</f>
        <v>0.11801116310506218</v>
      </c>
      <c r="F219" s="306">
        <f>IF(F$7=0,0,F$7/CHI_fec!F$7)</f>
        <v>0.11801116310506214</v>
      </c>
      <c r="G219" s="306">
        <f>IF(G$7=0,0,G$7/CHI_fec!G$7)</f>
        <v>0.11874450340472223</v>
      </c>
      <c r="H219" s="306">
        <f>IF(H$7=0,0,H$7/CHI_fec!H$7)</f>
        <v>0.12017039981677662</v>
      </c>
      <c r="I219" s="306">
        <f>IF(I$7=0,0,I$7/CHI_fec!I$7)</f>
        <v>0.12157083440805709</v>
      </c>
      <c r="J219" s="306">
        <f>IF(J$7=0,0,J$7/CHI_fec!J$7)</f>
        <v>0.12226353530932536</v>
      </c>
      <c r="K219" s="306">
        <f>IF(K$7=0,0,K$7/CHI_fec!K$7)</f>
        <v>0.12226353530932536</v>
      </c>
      <c r="L219" s="306">
        <f>IF(L$7=0,0,L$7/CHI_fec!L$7)</f>
        <v>0.12226353530932531</v>
      </c>
      <c r="M219" s="306">
        <f>IF(M$7=0,0,M$7/CHI_fec!M$7)</f>
        <v>0.12226353530932543</v>
      </c>
      <c r="N219" s="306">
        <f>IF(N$7=0,0,N$7/CHI_fec!N$7)</f>
        <v>0.12226353530932539</v>
      </c>
      <c r="O219" s="306">
        <f>IF(O$7=0,0,O$7/CHI_fec!O$7)</f>
        <v>0.1259803965347559</v>
      </c>
      <c r="P219" s="306">
        <f>IF(P$7=0,0,P$7/CHI_fec!P$7)</f>
        <v>0.12813975821703677</v>
      </c>
      <c r="Q219" s="306">
        <f>IF(Q$7=0,0,Q$7/CHI_fec!Q$7)</f>
        <v>0.12813975821703685</v>
      </c>
      <c r="R219" s="306">
        <f>IF(R$7=0,0,R$7/CHI_fec!R$7)</f>
        <v>0.1281397582170368</v>
      </c>
      <c r="S219" s="306">
        <f>IF(S$7=0,0,S$7/CHI_fec!S$7)</f>
        <v>0.13067582458341348</v>
      </c>
      <c r="T219" s="306">
        <f>IF(T$7=0,0,T$7/CHI_fec!T$7)</f>
        <v>0.13067582458341345</v>
      </c>
      <c r="U219" s="306">
        <f>IF(U$7=0,0,U$7/CHI_fec!U$7)</f>
        <v>0.13067582458341351</v>
      </c>
      <c r="V219" s="306">
        <f>IF(V$7=0,0,V$7/CHI_fec!V$7)</f>
        <v>0.13067582458341351</v>
      </c>
      <c r="W219" s="306">
        <f>IF(W$7=0,0,W$7/CHI_fec!W$7)</f>
        <v>0.13067582458341354</v>
      </c>
      <c r="X219" s="306">
        <f>IF(X$7=0,0,X$7/CHI_fec!X$7)</f>
        <v>0.13067582458341354</v>
      </c>
      <c r="Y219" s="306">
        <f>IF(Y$7=0,0,Y$7/CHI_fec!Y$7)</f>
        <v>0.13067582458341342</v>
      </c>
      <c r="DA219" s="77"/>
    </row>
    <row r="220" spans="1:105" ht="12" customHeight="1" x14ac:dyDescent="0.25">
      <c r="A220" s="173" t="s">
        <v>93</v>
      </c>
      <c r="B220" s="306">
        <f>IF(B$8=0,0,B$8/CHI_fec!B$8)</f>
        <v>0.63536645458963481</v>
      </c>
      <c r="C220" s="306">
        <f>IF(C$8=0,0,C$8/CHI_fec!C$8)</f>
        <v>0.63536645458963503</v>
      </c>
      <c r="D220" s="306">
        <f>IF(D$8=0,0,D$8/CHI_fec!D$8)</f>
        <v>0.63722809558764515</v>
      </c>
      <c r="E220" s="306">
        <f>IF(E$8=0,0,E$8/CHI_fec!E$8)</f>
        <v>0.63963438944746487</v>
      </c>
      <c r="F220" s="306">
        <f>IF(F$8=0,0,F$8/CHI_fec!F$8)</f>
        <v>0.63963438944746431</v>
      </c>
      <c r="G220" s="306">
        <f>IF(G$8=0,0,G$8/CHI_fec!G$8)</f>
        <v>0.64360918015783752</v>
      </c>
      <c r="H220" s="306">
        <f>IF(H$8=0,0,H$8/CHI_fec!H$8)</f>
        <v>0.65133770648485756</v>
      </c>
      <c r="I220" s="306">
        <f>IF(I$8=0,0,I$8/CHI_fec!I$8)</f>
        <v>0.65892822674739693</v>
      </c>
      <c r="J220" s="306">
        <f>IF(J$8=0,0,J$8/CHI_fec!J$8)</f>
        <v>0.66268274713677733</v>
      </c>
      <c r="K220" s="306">
        <f>IF(K$8=0,0,K$8/CHI_fec!K$8)</f>
        <v>0.66268274713677722</v>
      </c>
      <c r="L220" s="306">
        <f>IF(L$8=0,0,L$8/CHI_fec!L$8)</f>
        <v>0.66268274713677744</v>
      </c>
      <c r="M220" s="306">
        <f>IF(M$8=0,0,M$8/CHI_fec!M$8)</f>
        <v>0.66268274713677722</v>
      </c>
      <c r="N220" s="306">
        <f>IF(N$8=0,0,N$8/CHI_fec!N$8)</f>
        <v>0.66268274713677722</v>
      </c>
      <c r="O220" s="306">
        <f>IF(O$8=0,0,O$8/CHI_fec!O$8)</f>
        <v>0.67303047433883267</v>
      </c>
      <c r="P220" s="306">
        <f>IF(P$8=0,0,P$8/CHI_fec!P$8)</f>
        <v>0.68234342882068244</v>
      </c>
      <c r="Q220" s="306">
        <f>IF(Q$8=0,0,Q$8/CHI_fec!Q$8)</f>
        <v>0.69072508785434716</v>
      </c>
      <c r="R220" s="306">
        <f>IF(R$8=0,0,R$8/CHI_fec!R$8)</f>
        <v>0.6945325667041431</v>
      </c>
      <c r="S220" s="306">
        <f>IF(S$8=0,0,S$8/CHI_fec!S$8)</f>
        <v>0.70169531194946189</v>
      </c>
      <c r="T220" s="306">
        <f>IF(T$8=0,0,T$8/CHI_fec!T$8)</f>
        <v>0.70814178267024863</v>
      </c>
      <c r="U220" s="306">
        <f>IF(U$8=0,0,U$8/CHI_fec!U$8)</f>
        <v>0.70827834480829954</v>
      </c>
      <c r="V220" s="306">
        <f>IF(V$8=0,0,V$8/CHI_fec!V$8)</f>
        <v>0.70827834480829954</v>
      </c>
      <c r="W220" s="306">
        <f>IF(W$8=0,0,W$8/CHI_fec!W$8)</f>
        <v>0.70827834480829988</v>
      </c>
      <c r="X220" s="306">
        <f>IF(X$8=0,0,X$8/CHI_fec!X$8)</f>
        <v>0.70827834480829976</v>
      </c>
      <c r="Y220" s="306">
        <f>IF(Y$8=0,0,Y$8/CHI_fec!Y$8)</f>
        <v>0.70827834480829988</v>
      </c>
      <c r="DA220" s="77"/>
    </row>
    <row r="221" spans="1:105" ht="12" customHeight="1" x14ac:dyDescent="0.25">
      <c r="A221" s="173" t="s">
        <v>94</v>
      </c>
      <c r="B221" s="306">
        <f>IF(B$9=0,0,B$9/CHI_fec!B$9)</f>
        <v>0.45101631434854622</v>
      </c>
      <c r="C221" s="306">
        <f>IF(C$9=0,0,C$9/CHI_fec!C$9)</f>
        <v>0.45101631434854611</v>
      </c>
      <c r="D221" s="306">
        <f>IF(D$9=0,0,D$9/CHI_fec!D$9)</f>
        <v>0.45233780442013788</v>
      </c>
      <c r="E221" s="306">
        <f>IF(E$9=0,0,E$9/CHI_fec!E$9)</f>
        <v>0.45404591755714058</v>
      </c>
      <c r="F221" s="306">
        <f>IF(F$9=0,0,F$9/CHI_fec!F$9)</f>
        <v>0.45404591755714069</v>
      </c>
      <c r="G221" s="306">
        <f>IF(G$9=0,0,G$9/CHI_fec!G$9)</f>
        <v>0.45686743172986638</v>
      </c>
      <c r="H221" s="306">
        <f>IF(H$9=0,0,H$9/CHI_fec!H$9)</f>
        <v>0.46235354361723335</v>
      </c>
      <c r="I221" s="306">
        <f>IF(I$9=0,0,I$9/CHI_fec!I$9)</f>
        <v>0.46774169158769779</v>
      </c>
      <c r="J221" s="306">
        <f>IF(J$9=0,0,J$9/CHI_fec!J$9)</f>
        <v>0.47040684637503777</v>
      </c>
      <c r="K221" s="306">
        <f>IF(K$9=0,0,K$9/CHI_fec!K$9)</f>
        <v>0.47040684637503799</v>
      </c>
      <c r="L221" s="306">
        <f>IF(L$9=0,0,L$9/CHI_fec!L$9)</f>
        <v>0.47040684637503805</v>
      </c>
      <c r="M221" s="306">
        <f>IF(M$9=0,0,M$9/CHI_fec!M$9)</f>
        <v>0.47040684637503821</v>
      </c>
      <c r="N221" s="306">
        <f>IF(N$9=0,0,N$9/CHI_fec!N$9)</f>
        <v>0.47040684637503771</v>
      </c>
      <c r="O221" s="306">
        <f>IF(O$9=0,0,O$9/CHI_fec!O$9)</f>
        <v>0.48470740592490635</v>
      </c>
      <c r="P221" s="306">
        <f>IF(P$9=0,0,P$9/CHI_fec!P$9)</f>
        <v>0.49301551280710099</v>
      </c>
      <c r="Q221" s="306">
        <f>IF(Q$9=0,0,Q$9/CHI_fec!Q$9)</f>
        <v>0.49301551280710099</v>
      </c>
      <c r="R221" s="306">
        <f>IF(R$9=0,0,R$9/CHI_fec!R$9)</f>
        <v>0.49301551280710065</v>
      </c>
      <c r="S221" s="306">
        <f>IF(S$9=0,0,S$9/CHI_fec!S$9)</f>
        <v>0.50277298447342245</v>
      </c>
      <c r="T221" s="306">
        <f>IF(T$9=0,0,T$9/CHI_fec!T$9)</f>
        <v>0.50277298447342267</v>
      </c>
      <c r="U221" s="306">
        <f>IF(U$9=0,0,U$9/CHI_fec!U$9)</f>
        <v>0.50277298447342267</v>
      </c>
      <c r="V221" s="306">
        <f>IF(V$9=0,0,V$9/CHI_fec!V$9)</f>
        <v>0.50277298447342245</v>
      </c>
      <c r="W221" s="306">
        <f>IF(W$9=0,0,W$9/CHI_fec!W$9)</f>
        <v>0.50277298447342245</v>
      </c>
      <c r="X221" s="306">
        <f>IF(X$9=0,0,X$9/CHI_fec!X$9)</f>
        <v>0.50277298447342267</v>
      </c>
      <c r="Y221" s="306">
        <f>IF(Y$9=0,0,Y$9/CHI_fec!Y$9)</f>
        <v>0.50277298447342256</v>
      </c>
      <c r="DA221" s="77"/>
    </row>
    <row r="222" spans="1:105" ht="12" customHeight="1" x14ac:dyDescent="0.25">
      <c r="A222" s="56" t="s">
        <v>95</v>
      </c>
      <c r="B222" s="307">
        <f>IF(B$10=0,0,B$10/CHI_fec!B$10)</f>
        <v>0.68330806420843526</v>
      </c>
      <c r="C222" s="307">
        <f>IF(C$10=0,0,C$10/CHI_fec!C$10)</f>
        <v>0.67944019648530662</v>
      </c>
      <c r="D222" s="307">
        <f>IF(D$10=0,0,D$10/CHI_fec!D$10)</f>
        <v>0.68028421457666111</v>
      </c>
      <c r="E222" s="307">
        <f>IF(E$10=0,0,E$10/CHI_fec!E$10)</f>
        <v>0.68465431877157656</v>
      </c>
      <c r="F222" s="307">
        <f>IF(F$10=0,0,F$10/CHI_fec!F$10)</f>
        <v>0.7060014551539775</v>
      </c>
      <c r="G222" s="307">
        <f>IF(G$10=0,0,G$10/CHI_fec!G$10)</f>
        <v>0.70086513489478586</v>
      </c>
      <c r="H222" s="307">
        <f>IF(H$10=0,0,H$10/CHI_fec!H$10)</f>
        <v>0.71478843477775988</v>
      </c>
      <c r="I222" s="307">
        <f>IF(I$10=0,0,I$10/CHI_fec!I$10)</f>
        <v>0.71764329787167158</v>
      </c>
      <c r="J222" s="307">
        <f>IF(J$10=0,0,J$10/CHI_fec!J$10)</f>
        <v>0.72096517418313844</v>
      </c>
      <c r="K222" s="307">
        <f>IF(K$10=0,0,K$10/CHI_fec!K$10)</f>
        <v>0.70570270497958265</v>
      </c>
      <c r="L222" s="307">
        <f>IF(L$10=0,0,L$10/CHI_fec!L$10)</f>
        <v>0.71628513535543326</v>
      </c>
      <c r="M222" s="307">
        <f>IF(M$10=0,0,M$10/CHI_fec!M$10)</f>
        <v>0.71345628946496731</v>
      </c>
      <c r="N222" s="307">
        <f>IF(N$10=0,0,N$10/CHI_fec!N$10)</f>
        <v>0.71068815444137323</v>
      </c>
      <c r="O222" s="307">
        <f>IF(O$10=0,0,O$10/CHI_fec!O$10)</f>
        <v>0.72415495757027437</v>
      </c>
      <c r="P222" s="307">
        <f>IF(P$10=0,0,P$10/CHI_fec!P$10)</f>
        <v>0.74221305881618149</v>
      </c>
      <c r="Q222" s="307">
        <f>IF(Q$10=0,0,Q$10/CHI_fec!Q$10)</f>
        <v>0.74572421890155349</v>
      </c>
      <c r="R222" s="307">
        <f>IF(R$10=0,0,R$10/CHI_fec!R$10)</f>
        <v>0.75472151558242162</v>
      </c>
      <c r="S222" s="307">
        <f>IF(S$10=0,0,S$10/CHI_fec!S$10)</f>
        <v>0.77064255179166941</v>
      </c>
      <c r="T222" s="307">
        <f>IF(T$10=0,0,T$10/CHI_fec!T$10)</f>
        <v>0.76475814382856766</v>
      </c>
      <c r="U222" s="307">
        <f>IF(U$10=0,0,U$10/CHI_fec!U$10)</f>
        <v>0.77006384998497268</v>
      </c>
      <c r="V222" s="307">
        <f>IF(V$10=0,0,V$10/CHI_fec!V$10)</f>
        <v>0.76974348542047455</v>
      </c>
      <c r="W222" s="307">
        <f>IF(W$10=0,0,W$10/CHI_fec!W$10)</f>
        <v>0.7647469270036944</v>
      </c>
      <c r="X222" s="307">
        <f>IF(X$10=0,0,X$10/CHI_fec!X$10)</f>
        <v>0.77213172008891806</v>
      </c>
      <c r="Y222" s="307">
        <f>IF(Y$10=0,0,Y$10/CHI_fec!Y$10)</f>
        <v>0.76859297057064735</v>
      </c>
      <c r="DA222" s="78"/>
    </row>
    <row r="223" spans="1:105" ht="12" customHeight="1" x14ac:dyDescent="0.25">
      <c r="A223" s="134" t="s">
        <v>997</v>
      </c>
      <c r="B223" s="323">
        <f>IF(B$16=0,0,B$16/CHI_fec!B$16)</f>
        <v>1</v>
      </c>
      <c r="C223" s="323">
        <f>IF(C$16=0,0,C$16/CHI_fec!C$16)</f>
        <v>1</v>
      </c>
      <c r="D223" s="323">
        <f>IF(D$16=0,0,D$16/CHI_fec!D$16)</f>
        <v>1</v>
      </c>
      <c r="E223" s="323">
        <f>IF(E$16=0,0,E$16/CHI_fec!E$16)</f>
        <v>1</v>
      </c>
      <c r="F223" s="323">
        <f>IF(F$16=0,0,F$16/CHI_fec!F$16)</f>
        <v>1</v>
      </c>
      <c r="G223" s="323">
        <f>IF(G$16=0,0,G$16/CHI_fec!G$16)</f>
        <v>1</v>
      </c>
      <c r="H223" s="323">
        <f>IF(H$16=0,0,H$16/CHI_fec!H$16)</f>
        <v>1</v>
      </c>
      <c r="I223" s="323">
        <f>IF(I$16=0,0,I$16/CHI_fec!I$16)</f>
        <v>1</v>
      </c>
      <c r="J223" s="323">
        <f>IF(J$16=0,0,J$16/CHI_fec!J$16)</f>
        <v>1</v>
      </c>
      <c r="K223" s="323">
        <f>IF(K$16=0,0,K$16/CHI_fec!K$16)</f>
        <v>1</v>
      </c>
      <c r="L223" s="323">
        <f>IF(L$16=0,0,L$16/CHI_fec!L$16)</f>
        <v>1</v>
      </c>
      <c r="M223" s="323">
        <f>IF(M$16=0,0,M$16/CHI_fec!M$16)</f>
        <v>1</v>
      </c>
      <c r="N223" s="323">
        <f>IF(N$16=0,0,N$16/CHI_fec!N$16)</f>
        <v>1</v>
      </c>
      <c r="O223" s="323">
        <f>IF(O$16=0,0,O$16/CHI_fec!O$16)</f>
        <v>1</v>
      </c>
      <c r="P223" s="323">
        <f>IF(P$16=0,0,P$16/CHI_fec!P$16)</f>
        <v>1</v>
      </c>
      <c r="Q223" s="323">
        <f>IF(Q$16=0,0,Q$16/CHI_fec!Q$16)</f>
        <v>1</v>
      </c>
      <c r="R223" s="323">
        <f>IF(R$16=0,0,R$16/CHI_fec!R$16)</f>
        <v>1</v>
      </c>
      <c r="S223" s="323">
        <f>IF(S$16=0,0,S$16/CHI_fec!S$16)</f>
        <v>1</v>
      </c>
      <c r="T223" s="323">
        <f>IF(T$16=0,0,T$16/CHI_fec!T$16)</f>
        <v>1</v>
      </c>
      <c r="U223" s="323">
        <f>IF(U$16=0,0,U$16/CHI_fec!U$16)</f>
        <v>1</v>
      </c>
      <c r="V223" s="323">
        <f>IF(V$16=0,0,V$16/CHI_fec!V$16)</f>
        <v>1</v>
      </c>
      <c r="W223" s="323">
        <f>IF(W$16=0,0,W$16/CHI_fec!W$16)</f>
        <v>1</v>
      </c>
      <c r="X223" s="323">
        <f>IF(X$16=0,0,X$16/CHI_fec!X$16)</f>
        <v>1</v>
      </c>
      <c r="Y223" s="323">
        <f>IF(Y$16=0,0,Y$16/CHI_fec!Y$16)</f>
        <v>1</v>
      </c>
      <c r="DA223" s="140"/>
    </row>
    <row r="224" spans="1:105" ht="12" customHeight="1" x14ac:dyDescent="0.25">
      <c r="A224" s="174" t="s">
        <v>998</v>
      </c>
      <c r="B224" s="308">
        <f>IF(B$25=0,0,B$25/CHI_fec!B$25)</f>
        <v>0.64398537957476765</v>
      </c>
      <c r="C224" s="308">
        <f>IF(C$25=0,0,C$25/CHI_fec!C$25)</f>
        <v>0.64290593900511828</v>
      </c>
      <c r="D224" s="308">
        <f>IF(D$25=0,0,D$25/CHI_fec!D$25)</f>
        <v>0.64720011434704516</v>
      </c>
      <c r="E224" s="308">
        <f>IF(E$25=0,0,E$25/CHI_fec!E$25)</f>
        <v>0.65034490046466442</v>
      </c>
      <c r="F224" s="308">
        <f>IF(F$25=0,0,F$25/CHI_fec!F$25)</f>
        <v>0.65743925465637842</v>
      </c>
      <c r="G224" s="308">
        <f>IF(G$25=0,0,G$25/CHI_fec!G$25)</f>
        <v>0.6611835206198573</v>
      </c>
      <c r="H224" s="308">
        <f>IF(H$25=0,0,H$25/CHI_fec!H$25)</f>
        <v>0.67021141806680729</v>
      </c>
      <c r="I224" s="308">
        <f>IF(I$25=0,0,I$25/CHI_fec!I$25)</f>
        <v>0.67816551674799475</v>
      </c>
      <c r="J224" s="308">
        <f>IF(J$25=0,0,J$25/CHI_fec!J$25)</f>
        <v>0.68564568854474761</v>
      </c>
      <c r="K224" s="308">
        <f>IF(K$25=0,0,K$25/CHI_fec!K$25)</f>
        <v>0.63643229055576356</v>
      </c>
      <c r="L224" s="308">
        <f>IF(L$25=0,0,L$25/CHI_fec!L$25)</f>
        <v>0.63405091850896422</v>
      </c>
      <c r="M224" s="308">
        <f>IF(M$25=0,0,M$25/CHI_fec!M$25)</f>
        <v>0.63656966654846359</v>
      </c>
      <c r="N224" s="308">
        <f>IF(N$25=0,0,N$25/CHI_fec!N$25)</f>
        <v>0.63567058943041155</v>
      </c>
      <c r="O224" s="308">
        <f>IF(O$25=0,0,O$25/CHI_fec!O$25)</f>
        <v>0.6478902375363037</v>
      </c>
      <c r="P224" s="308">
        <f>IF(P$25=0,0,P$25/CHI_fec!P$25)</f>
        <v>0.65577506690546661</v>
      </c>
      <c r="Q224" s="308">
        <f>IF(Q$25=0,0,Q$25/CHI_fec!Q$25)</f>
        <v>0.65752695666843453</v>
      </c>
      <c r="R224" s="308">
        <f>IF(R$25=0,0,R$25/CHI_fec!R$25)</f>
        <v>0.65635351483445525</v>
      </c>
      <c r="S224" s="308">
        <f>IF(S$25=0,0,S$25/CHI_fec!S$25)</f>
        <v>0.67537162343847024</v>
      </c>
      <c r="T224" s="308">
        <f>IF(T$25=0,0,T$25/CHI_fec!T$25)</f>
        <v>0.6773879086569452</v>
      </c>
      <c r="U224" s="308">
        <f>IF(U$25=0,0,U$25/CHI_fec!U$25)</f>
        <v>0.6855803310627101</v>
      </c>
      <c r="V224" s="308">
        <f>IF(V$25=0,0,V$25/CHI_fec!V$25)</f>
        <v>0.68214458970296044</v>
      </c>
      <c r="W224" s="308">
        <f>IF(W$25=0,0,W$25/CHI_fec!W$25)</f>
        <v>0.67963407281938903</v>
      </c>
      <c r="X224" s="308">
        <f>IF(X$25=0,0,X$25/CHI_fec!X$25)</f>
        <v>0.67919905800229496</v>
      </c>
      <c r="Y224" s="308">
        <f>IF(Y$25=0,0,Y$25/CHI_fec!Y$25)</f>
        <v>0.68184446939282195</v>
      </c>
      <c r="DA224" s="79"/>
    </row>
    <row r="225" spans="1:105" ht="12" customHeight="1" x14ac:dyDescent="0.25">
      <c r="A225" s="174" t="s">
        <v>1010</v>
      </c>
      <c r="B225" s="308">
        <f>IF(B$36=0,0,B$36/CHI_fec!B$36)</f>
        <v>0.41902077962181955</v>
      </c>
      <c r="C225" s="308">
        <f>IF(C$36=0,0,C$36/CHI_fec!C$36)</f>
        <v>0.41810085475859848</v>
      </c>
      <c r="D225" s="308">
        <f>IF(D$36=0,0,D$36/CHI_fec!D$36)</f>
        <v>0.42105563593059592</v>
      </c>
      <c r="E225" s="308">
        <f>IF(E$36=0,0,E$36/CHI_fec!E$36)</f>
        <v>0.42341923697796729</v>
      </c>
      <c r="F225" s="308">
        <f>IF(F$36=0,0,F$36/CHI_fec!F$36)</f>
        <v>0.42445033189708425</v>
      </c>
      <c r="G225" s="308">
        <f>IF(G$36=0,0,G$36/CHI_fec!G$36)</f>
        <v>0.42500950864880949</v>
      </c>
      <c r="H225" s="308">
        <f>IF(H$36=0,0,H$36/CHI_fec!H$36)</f>
        <v>0.43208222388493223</v>
      </c>
      <c r="I225" s="308">
        <f>IF(I$36=0,0,I$36/CHI_fec!I$36)</f>
        <v>0.43718751836068065</v>
      </c>
      <c r="J225" s="308">
        <f>IF(J$36=0,0,J$36/CHI_fec!J$36)</f>
        <v>0.44032142347428099</v>
      </c>
      <c r="K225" s="308">
        <f>IF(K$36=0,0,K$36/CHI_fec!K$36)</f>
        <v>0.43776854339596866</v>
      </c>
      <c r="L225" s="308">
        <f>IF(L$36=0,0,L$36/CHI_fec!L$36)</f>
        <v>0.43922793349355682</v>
      </c>
      <c r="M225" s="308">
        <f>IF(M$36=0,0,M$36/CHI_fec!M$36)</f>
        <v>0.43835869856501986</v>
      </c>
      <c r="N225" s="308">
        <f>IF(N$36=0,0,N$36/CHI_fec!N$36)</f>
        <v>0.43808323768067542</v>
      </c>
      <c r="O225" s="308">
        <f>IF(O$36=0,0,O$36/CHI_fec!O$36)</f>
        <v>0.45052725222812418</v>
      </c>
      <c r="P225" s="308">
        <f>IF(P$36=0,0,P$36/CHI_fec!P$36)</f>
        <v>0.45884995764633285</v>
      </c>
      <c r="Q225" s="308">
        <f>IF(Q$36=0,0,Q$36/CHI_fec!Q$36)</f>
        <v>0.45899359604370044</v>
      </c>
      <c r="R225" s="308">
        <f>IF(R$36=0,0,R$36/CHI_fec!R$36)</f>
        <v>0.46017722760546431</v>
      </c>
      <c r="S225" s="308">
        <f>IF(S$36=0,0,S$36/CHI_fec!S$36)</f>
        <v>0.46974579523666515</v>
      </c>
      <c r="T225" s="308">
        <f>IF(T$36=0,0,T$36/CHI_fec!T$36)</f>
        <v>0.46824191060793935</v>
      </c>
      <c r="U225" s="308">
        <f>IF(U$36=0,0,U$36/CHI_fec!U$36)</f>
        <v>0.4682681326719807</v>
      </c>
      <c r="V225" s="308">
        <f>IF(V$36=0,0,V$36/CHI_fec!V$36)</f>
        <v>0.46866734518220243</v>
      </c>
      <c r="W225" s="308">
        <f>IF(W$36=0,0,W$36/CHI_fec!W$36)</f>
        <v>0.46880039876870711</v>
      </c>
      <c r="X225" s="308">
        <f>IF(X$36=0,0,X$36/CHI_fec!X$36)</f>
        <v>0.46891856596184478</v>
      </c>
      <c r="Y225" s="308">
        <f>IF(Y$36=0,0,Y$36/CHI_fec!Y$36)</f>
        <v>0.4683047874455874</v>
      </c>
      <c r="DA225" s="79"/>
    </row>
    <row r="226" spans="1:105" ht="12" customHeight="1" x14ac:dyDescent="0.25">
      <c r="A226" s="174" t="s">
        <v>1021</v>
      </c>
      <c r="B226" s="308">
        <f>IF(B$44=0,0,B$44/CHI_fec!B$44)</f>
        <v>0.61347273519172585</v>
      </c>
      <c r="C226" s="308">
        <f>IF(C$44=0,0,C$44/CHI_fec!C$44)</f>
        <v>0.60756782832363876</v>
      </c>
      <c r="D226" s="308">
        <f>IF(D$44=0,0,D$44/CHI_fec!D$44)</f>
        <v>0.60789921256884871</v>
      </c>
      <c r="E226" s="308">
        <f>IF(E$44=0,0,E$44/CHI_fec!E$44)</f>
        <v>0.6129841700677785</v>
      </c>
      <c r="F226" s="308">
        <f>IF(F$44=0,0,F$44/CHI_fec!F$44)</f>
        <v>0.64640089720720151</v>
      </c>
      <c r="G226" s="308">
        <f>IF(G$44=0,0,G$44/CHI_fec!G$44)</f>
        <v>0.63611906078706626</v>
      </c>
      <c r="H226" s="308">
        <f>IF(H$44=0,0,H$44/CHI_fec!H$44)</f>
        <v>0.65220952028559043</v>
      </c>
      <c r="I226" s="308">
        <f>IF(I$44=0,0,I$44/CHI_fec!I$44)</f>
        <v>0.65163407954816932</v>
      </c>
      <c r="J226" s="308">
        <f>IF(J$44=0,0,J$44/CHI_fec!J$44)</f>
        <v>0.6540575251655355</v>
      </c>
      <c r="K226" s="308">
        <f>IF(K$44=0,0,K$44/CHI_fec!K$44)</f>
        <v>0.60934764398174934</v>
      </c>
      <c r="L226" s="308">
        <f>IF(L$44=0,0,L$44/CHI_fec!L$44)</f>
        <v>0.62182677374205464</v>
      </c>
      <c r="M226" s="308">
        <f>IF(M$44=0,0,M$44/CHI_fec!M$44)</f>
        <v>0.61806216455983143</v>
      </c>
      <c r="N226" s="308">
        <f>IF(N$44=0,0,N$44/CHI_fec!N$44)</f>
        <v>0.61362504932508621</v>
      </c>
      <c r="O226" s="308">
        <f>IF(O$44=0,0,O$44/CHI_fec!O$44)</f>
        <v>0.61769693196169317</v>
      </c>
      <c r="P226" s="308">
        <f>IF(P$44=0,0,P$44/CHI_fec!P$44)</f>
        <v>0.63256400206751406</v>
      </c>
      <c r="Q226" s="308">
        <f>IF(Q$44=0,0,Q$44/CHI_fec!Q$44)</f>
        <v>0.63693735485796388</v>
      </c>
      <c r="R226" s="308">
        <f>IF(R$44=0,0,R$44/CHI_fec!R$44)</f>
        <v>0.64581740854698244</v>
      </c>
      <c r="S226" s="308">
        <f>IF(S$44=0,0,S$44/CHI_fec!S$44)</f>
        <v>0.66640215839996519</v>
      </c>
      <c r="T226" s="308">
        <f>IF(T$44=0,0,T$44/CHI_fec!T$44)</f>
        <v>0.65860278176230636</v>
      </c>
      <c r="U226" s="308">
        <f>IF(U$44=0,0,U$44/CHI_fec!U$44)</f>
        <v>0.67069463995952716</v>
      </c>
      <c r="V226" s="308">
        <f>IF(V$44=0,0,V$44/CHI_fec!V$44)</f>
        <v>0.66801060154672309</v>
      </c>
      <c r="W226" s="308">
        <f>IF(W$44=0,0,W$44/CHI_fec!W$44)</f>
        <v>0.6649780260861331</v>
      </c>
      <c r="X226" s="308">
        <f>IF(X$44=0,0,X$44/CHI_fec!X$44)</f>
        <v>0.68026134032241681</v>
      </c>
      <c r="Y226" s="308">
        <f>IF(Y$44=0,0,Y$44/CHI_fec!Y$44)</f>
        <v>0.67739280200632268</v>
      </c>
      <c r="DA226" s="79"/>
    </row>
    <row r="227" spans="1:105" ht="12" customHeight="1" x14ac:dyDescent="0.25">
      <c r="A227" s="41" t="s">
        <v>1038</v>
      </c>
      <c r="B227" s="309">
        <f>IF(B$58=0,0,B$58/CHI_fec!B$58)</f>
        <v>0.63812564645462788</v>
      </c>
      <c r="C227" s="309">
        <f>IF(C$58=0,0,C$58/CHI_fec!C$58)</f>
        <v>0.63812564645462821</v>
      </c>
      <c r="D227" s="309">
        <f>IF(D$58=0,0,D$58/CHI_fec!D$58)</f>
        <v>0.63999537195987055</v>
      </c>
      <c r="E227" s="309">
        <f>IF(E$58=0,0,E$58/CHI_fec!E$58)</f>
        <v>0.64241211557887201</v>
      </c>
      <c r="F227" s="309">
        <f>IF(F$58=0,0,F$58/CHI_fec!F$58)</f>
        <v>0.64241211557887212</v>
      </c>
      <c r="G227" s="309">
        <f>IF(G$58=0,0,G$58/CHI_fec!G$58)</f>
        <v>0.64640416752504604</v>
      </c>
      <c r="H227" s="309">
        <f>IF(H$58=0,0,H$58/CHI_fec!H$58)</f>
        <v>0.6541662563525984</v>
      </c>
      <c r="I227" s="309">
        <f>IF(I$58=0,0,I$58/CHI_fec!I$58)</f>
        <v>0.66178973979978151</v>
      </c>
      <c r="J227" s="309">
        <f>IF(J$58=0,0,J$58/CHI_fec!J$58)</f>
        <v>0.6655605648619074</v>
      </c>
      <c r="K227" s="309">
        <f>IF(K$58=0,0,K$58/CHI_fec!K$58)</f>
        <v>0.66556056486190718</v>
      </c>
      <c r="L227" s="309">
        <f>IF(L$58=0,0,L$58/CHI_fec!L$58)</f>
        <v>0.66556056486190718</v>
      </c>
      <c r="M227" s="309">
        <f>IF(M$58=0,0,M$58/CHI_fec!M$58)</f>
        <v>0.66556056486190718</v>
      </c>
      <c r="N227" s="309">
        <f>IF(N$58=0,0,N$58/CHI_fec!N$58)</f>
        <v>0.66556056486190718</v>
      </c>
      <c r="O227" s="309">
        <f>IF(O$58=0,0,O$58/CHI_fec!O$58)</f>
        <v>0.67809200837571615</v>
      </c>
      <c r="P227" s="309">
        <f>IF(P$58=0,0,P$58/CHI_fec!P$58)</f>
        <v>0.68937030753814466</v>
      </c>
      <c r="Q227" s="309">
        <f>IF(Q$58=0,0,Q$58/CHI_fec!Q$58)</f>
        <v>0.69754869793703977</v>
      </c>
      <c r="R227" s="309">
        <f>IF(R$58=0,0,R$58/CHI_fec!R$58)</f>
        <v>0.69754869793703989</v>
      </c>
      <c r="S227" s="309">
        <f>IF(S$58=0,0,S$58/CHI_fec!S$58)</f>
        <v>0.7068813281433356</v>
      </c>
      <c r="T227" s="309">
        <f>IF(T$58=0,0,T$58/CHI_fec!T$58)</f>
        <v>0.71135416952807939</v>
      </c>
      <c r="U227" s="309">
        <f>IF(U$58=0,0,U$58/CHI_fec!U$58)</f>
        <v>0.71135416952807973</v>
      </c>
      <c r="V227" s="309">
        <f>IF(V$58=0,0,V$58/CHI_fec!V$58)</f>
        <v>0.71135416952807962</v>
      </c>
      <c r="W227" s="309">
        <f>IF(W$58=0,0,W$58/CHI_fec!W$58)</f>
        <v>0.71135416952807962</v>
      </c>
      <c r="X227" s="309">
        <f>IF(X$58=0,0,X$58/CHI_fec!X$58)</f>
        <v>0.71135416952807973</v>
      </c>
      <c r="Y227" s="309">
        <f>IF(Y$58=0,0,Y$58/CHI_fec!Y$58)</f>
        <v>0.71135416952807951</v>
      </c>
      <c r="DA227" s="82"/>
    </row>
    <row r="228" spans="1:105" ht="12" customHeight="1" x14ac:dyDescent="0.25">
      <c r="A228" s="172"/>
      <c r="B228" s="172"/>
      <c r="C228" s="172"/>
      <c r="D228" s="172"/>
      <c r="E228" s="172"/>
      <c r="F228" s="172"/>
      <c r="G228" s="172"/>
      <c r="H228" s="172"/>
      <c r="I228" s="172"/>
      <c r="J228" s="172"/>
      <c r="K228" s="172"/>
      <c r="L228" s="172"/>
      <c r="M228" s="172"/>
      <c r="N228" s="172"/>
      <c r="O228" s="172"/>
      <c r="P228" s="172"/>
      <c r="Q228" s="172"/>
      <c r="R228" s="172"/>
      <c r="S228" s="172"/>
      <c r="T228" s="172"/>
      <c r="U228" s="172"/>
      <c r="V228" s="172"/>
      <c r="W228" s="172"/>
      <c r="X228" s="172"/>
      <c r="Y228" s="172"/>
      <c r="DA228" s="176"/>
    </row>
    <row r="229" spans="1:105" ht="12" customHeight="1" x14ac:dyDescent="0.25">
      <c r="A229" s="35" t="s">
        <v>49</v>
      </c>
      <c r="B229" s="322">
        <f>IF(B$61=0,0,B$61/CHI_fec!B$61)</f>
        <v>0.49464968347570981</v>
      </c>
      <c r="C229" s="322">
        <f>IF(C$61=0,0,C$61/CHI_fec!C$61)</f>
        <v>0.49444763973580569</v>
      </c>
      <c r="D229" s="322">
        <f>IF(D$61=0,0,D$61/CHI_fec!D$61)</f>
        <v>0.49577101921810102</v>
      </c>
      <c r="E229" s="322">
        <f>IF(E$61=0,0,E$61/CHI_fec!E$61)</f>
        <v>0.49539681071732583</v>
      </c>
      <c r="F229" s="322">
        <f>IF(F$61=0,0,F$61/CHI_fec!F$61)</f>
        <v>0.49889037218980292</v>
      </c>
      <c r="G229" s="322">
        <f>IF(G$61=0,0,G$61/CHI_fec!G$61)</f>
        <v>0.50402679474154566</v>
      </c>
      <c r="H229" s="322">
        <f>IF(H$61=0,0,H$61/CHI_fec!H$61)</f>
        <v>0.50335901906150637</v>
      </c>
      <c r="I229" s="322">
        <f>IF(I$61=0,0,I$61/CHI_fec!I$61)</f>
        <v>0.50407162264986494</v>
      </c>
      <c r="J229" s="322">
        <f>IF(J$61=0,0,J$61/CHI_fec!J$61)</f>
        <v>0.50718726338251507</v>
      </c>
      <c r="K229" s="322">
        <f>IF(K$61=0,0,K$61/CHI_fec!K$61)</f>
        <v>0.50217965208519744</v>
      </c>
      <c r="L229" s="322">
        <f>IF(L$61=0,0,L$61/CHI_fec!L$61)</f>
        <v>0.49938629475137863</v>
      </c>
      <c r="M229" s="322">
        <f>IF(M$61=0,0,M$61/CHI_fec!M$61)</f>
        <v>0.50038260948082525</v>
      </c>
      <c r="N229" s="322">
        <f>IF(N$61=0,0,N$61/CHI_fec!N$61)</f>
        <v>0.50087782492964728</v>
      </c>
      <c r="O229" s="322">
        <f>IF(O$61=0,0,O$61/CHI_fec!O$61)</f>
        <v>0.50028125672244972</v>
      </c>
      <c r="P229" s="322">
        <f>IF(P$61=0,0,P$61/CHI_fec!P$61)</f>
        <v>0.49850796811706699</v>
      </c>
      <c r="Q229" s="322">
        <f>IF(Q$61=0,0,Q$61/CHI_fec!Q$61)</f>
        <v>0.49756810554622954</v>
      </c>
      <c r="R229" s="322">
        <f>IF(R$61=0,0,R$61/CHI_fec!R$61)</f>
        <v>0.49639589435473497</v>
      </c>
      <c r="S229" s="322">
        <f>IF(S$61=0,0,S$61/CHI_fec!S$61)</f>
        <v>0.49494746264546274</v>
      </c>
      <c r="T229" s="322">
        <f>IF(T$61=0,0,T$61/CHI_fec!T$61)</f>
        <v>0.49650561771879875</v>
      </c>
      <c r="U229" s="322">
        <f>IF(U$61=0,0,U$61/CHI_fec!U$61)</f>
        <v>0.49762921569521679</v>
      </c>
      <c r="V229" s="322">
        <f>IF(V$61=0,0,V$61/CHI_fec!V$61)</f>
        <v>0.49670000494291339</v>
      </c>
      <c r="W229" s="322">
        <f>IF(W$61=0,0,W$61/CHI_fec!W$61)</f>
        <v>0.49614441412051113</v>
      </c>
      <c r="X229" s="322">
        <f>IF(X$61=0,0,X$61/CHI_fec!X$61)</f>
        <v>0.49461141421672755</v>
      </c>
      <c r="Y229" s="322">
        <f>IF(Y$61=0,0,Y$61/CHI_fec!Y$61)</f>
        <v>0.52487834593042537</v>
      </c>
      <c r="DA229" s="95"/>
    </row>
    <row r="230" spans="1:105" ht="12" customHeight="1" x14ac:dyDescent="0.25">
      <c r="A230" s="55" t="s">
        <v>91</v>
      </c>
      <c r="B230" s="305">
        <f>IF(B$62=0,0,B$62/CHI_fec!B$62)</f>
        <v>0.40470620730436974</v>
      </c>
      <c r="C230" s="305">
        <f>IF(C$62=0,0,C$62/CHI_fec!C$62)</f>
        <v>0.40470620730436974</v>
      </c>
      <c r="D230" s="305">
        <f>IF(D$62=0,0,D$62/CHI_fec!D$62)</f>
        <v>0.40470620730436985</v>
      </c>
      <c r="E230" s="305">
        <f>IF(E$62=0,0,E$62/CHI_fec!E$62)</f>
        <v>0.4047062073043699</v>
      </c>
      <c r="F230" s="305">
        <f>IF(F$62=0,0,F$62/CHI_fec!F$62)</f>
        <v>0.40470620730436996</v>
      </c>
      <c r="G230" s="305">
        <f>IF(G$62=0,0,G$62/CHI_fec!G$62)</f>
        <v>0.40768453001596544</v>
      </c>
      <c r="H230" s="305">
        <f>IF(H$62=0,0,H$62/CHI_fec!H$62)</f>
        <v>0.40768453001596555</v>
      </c>
      <c r="I230" s="305">
        <f>IF(I$62=0,0,I$62/CHI_fec!I$62)</f>
        <v>0.40768453001596566</v>
      </c>
      <c r="J230" s="305">
        <f>IF(J$62=0,0,J$62/CHI_fec!J$62)</f>
        <v>0.40768453001596533</v>
      </c>
      <c r="K230" s="305">
        <f>IF(K$62=0,0,K$62/CHI_fec!K$62)</f>
        <v>0.40768453001596555</v>
      </c>
      <c r="L230" s="305">
        <f>IF(L$62=0,0,L$62/CHI_fec!L$62)</f>
        <v>0.40768453001596555</v>
      </c>
      <c r="M230" s="305">
        <f>IF(M$62=0,0,M$62/CHI_fec!M$62)</f>
        <v>0.40768453001596555</v>
      </c>
      <c r="N230" s="305">
        <f>IF(N$62=0,0,N$62/CHI_fec!N$62)</f>
        <v>0.40768453001596539</v>
      </c>
      <c r="O230" s="305">
        <f>IF(O$62=0,0,O$62/CHI_fec!O$62)</f>
        <v>0.40768453001596539</v>
      </c>
      <c r="P230" s="305">
        <f>IF(P$62=0,0,P$62/CHI_fec!P$62)</f>
        <v>0.40768453001596555</v>
      </c>
      <c r="Q230" s="305">
        <f>IF(Q$62=0,0,Q$62/CHI_fec!Q$62)</f>
        <v>0.4076845300159655</v>
      </c>
      <c r="R230" s="305">
        <f>IF(R$62=0,0,R$62/CHI_fec!R$62)</f>
        <v>0.40768453001596555</v>
      </c>
      <c r="S230" s="305">
        <f>IF(S$62=0,0,S$62/CHI_fec!S$62)</f>
        <v>0.40768453001596566</v>
      </c>
      <c r="T230" s="305">
        <f>IF(T$62=0,0,T$62/CHI_fec!T$62)</f>
        <v>0.4076845300159655</v>
      </c>
      <c r="U230" s="305">
        <f>IF(U$62=0,0,U$62/CHI_fec!U$62)</f>
        <v>0.40768453001596544</v>
      </c>
      <c r="V230" s="305">
        <f>IF(V$62=0,0,V$62/CHI_fec!V$62)</f>
        <v>0.40768453001596555</v>
      </c>
      <c r="W230" s="305">
        <f>IF(W$62=0,0,W$62/CHI_fec!W$62)</f>
        <v>0.40768453001596555</v>
      </c>
      <c r="X230" s="305">
        <f>IF(X$62=0,0,X$62/CHI_fec!X$62)</f>
        <v>0.40768453001596544</v>
      </c>
      <c r="Y230" s="305">
        <f>IF(Y$62=0,0,Y$62/CHI_fec!Y$62)</f>
        <v>0.42191607701436901</v>
      </c>
      <c r="DA230" s="76"/>
    </row>
    <row r="231" spans="1:105" ht="12" customHeight="1" x14ac:dyDescent="0.25">
      <c r="A231" s="173" t="s">
        <v>92</v>
      </c>
      <c r="B231" s="306">
        <f>IF(B$63=0,0,B$63/CHI_fec!B$63)</f>
        <v>0.10765208219304061</v>
      </c>
      <c r="C231" s="306">
        <f>IF(C$63=0,0,C$63/CHI_fec!C$63)</f>
        <v>0.10765208219304062</v>
      </c>
      <c r="D231" s="306">
        <f>IF(D$63=0,0,D$63/CHI_fec!D$63)</f>
        <v>0.10765208219304066</v>
      </c>
      <c r="E231" s="306">
        <f>IF(E$63=0,0,E$63/CHI_fec!E$63)</f>
        <v>0.10765208219304066</v>
      </c>
      <c r="F231" s="306">
        <f>IF(F$63=0,0,F$63/CHI_fec!F$63)</f>
        <v>0.10765208219304066</v>
      </c>
      <c r="G231" s="306">
        <f>IF(G$63=0,0,G$63/CHI_fec!G$63)</f>
        <v>0.1084443177346739</v>
      </c>
      <c r="H231" s="306">
        <f>IF(H$63=0,0,H$63/CHI_fec!H$63)</f>
        <v>0.10844431773467389</v>
      </c>
      <c r="I231" s="306">
        <f>IF(I$63=0,0,I$63/CHI_fec!I$63)</f>
        <v>0.10844431773467388</v>
      </c>
      <c r="J231" s="306">
        <f>IF(J$63=0,0,J$63/CHI_fec!J$63)</f>
        <v>0.10844431773467389</v>
      </c>
      <c r="K231" s="306">
        <f>IF(K$63=0,0,K$63/CHI_fec!K$63)</f>
        <v>0.10844431773467389</v>
      </c>
      <c r="L231" s="306">
        <f>IF(L$63=0,0,L$63/CHI_fec!L$63)</f>
        <v>0.10844431773467389</v>
      </c>
      <c r="M231" s="306">
        <f>IF(M$63=0,0,M$63/CHI_fec!M$63)</f>
        <v>0.10844431773467388</v>
      </c>
      <c r="N231" s="306">
        <f>IF(N$63=0,0,N$63/CHI_fec!N$63)</f>
        <v>0.10844431773467389</v>
      </c>
      <c r="O231" s="306">
        <f>IF(O$63=0,0,O$63/CHI_fec!O$63)</f>
        <v>0.10844431773467388</v>
      </c>
      <c r="P231" s="306">
        <f>IF(P$63=0,0,P$63/CHI_fec!P$63)</f>
        <v>0.10844431773467388</v>
      </c>
      <c r="Q231" s="306">
        <f>IF(Q$63=0,0,Q$63/CHI_fec!Q$63)</f>
        <v>0.10844431773467389</v>
      </c>
      <c r="R231" s="306">
        <f>IF(R$63=0,0,R$63/CHI_fec!R$63)</f>
        <v>0.10844431773467389</v>
      </c>
      <c r="S231" s="306">
        <f>IF(S$63=0,0,S$63/CHI_fec!S$63)</f>
        <v>0.10844431773467389</v>
      </c>
      <c r="T231" s="306">
        <f>IF(T$63=0,0,T$63/CHI_fec!T$63)</f>
        <v>0.1084443177346739</v>
      </c>
      <c r="U231" s="306">
        <f>IF(U$63=0,0,U$63/CHI_fec!U$63)</f>
        <v>0.10844431773467388</v>
      </c>
      <c r="V231" s="306">
        <f>IF(V$63=0,0,V$63/CHI_fec!V$63)</f>
        <v>0.10844431773467389</v>
      </c>
      <c r="W231" s="306">
        <f>IF(W$63=0,0,W$63/CHI_fec!W$63)</f>
        <v>0.10844431773467392</v>
      </c>
      <c r="X231" s="306">
        <f>IF(X$63=0,0,X$63/CHI_fec!X$63)</f>
        <v>0.10844431773467388</v>
      </c>
      <c r="Y231" s="306">
        <f>IF(Y$63=0,0,Y$63/CHI_fec!Y$63)</f>
        <v>0.11437527211646389</v>
      </c>
      <c r="DA231" s="77"/>
    </row>
    <row r="232" spans="1:105" ht="12" customHeight="1" x14ac:dyDescent="0.25">
      <c r="A232" s="173" t="s">
        <v>93</v>
      </c>
      <c r="B232" s="306">
        <f>IF(B$64=0,0,B$64/CHI_fec!B$64)</f>
        <v>0.5725170786628665</v>
      </c>
      <c r="C232" s="306">
        <f>IF(C$64=0,0,C$64/CHI_fec!C$64)</f>
        <v>0.57251707866286605</v>
      </c>
      <c r="D232" s="306">
        <f>IF(D$64=0,0,D$64/CHI_fec!D$64)</f>
        <v>0.5725170786628665</v>
      </c>
      <c r="E232" s="306">
        <f>IF(E$64=0,0,E$64/CHI_fec!E$64)</f>
        <v>0.57251707866286639</v>
      </c>
      <c r="F232" s="306">
        <f>IF(F$64=0,0,F$64/CHI_fec!F$64)</f>
        <v>0.57251707866286627</v>
      </c>
      <c r="G232" s="306">
        <f>IF(G$64=0,0,G$64/CHI_fec!G$64)</f>
        <v>0.57673035878405732</v>
      </c>
      <c r="H232" s="306">
        <f>IF(H$64=0,0,H$64/CHI_fec!H$64)</f>
        <v>0.57673035878405732</v>
      </c>
      <c r="I232" s="306">
        <f>IF(I$64=0,0,I$64/CHI_fec!I$64)</f>
        <v>0.57673035878405743</v>
      </c>
      <c r="J232" s="306">
        <f>IF(J$64=0,0,J$64/CHI_fec!J$64)</f>
        <v>0.5767303587840571</v>
      </c>
      <c r="K232" s="306">
        <f>IF(K$64=0,0,K$64/CHI_fec!K$64)</f>
        <v>0.57673035878405732</v>
      </c>
      <c r="L232" s="306">
        <f>IF(L$64=0,0,L$64/CHI_fec!L$64)</f>
        <v>0.57673035878405732</v>
      </c>
      <c r="M232" s="306">
        <f>IF(M$64=0,0,M$64/CHI_fec!M$64)</f>
        <v>0.57673035878405721</v>
      </c>
      <c r="N232" s="306">
        <f>IF(N$64=0,0,N$64/CHI_fec!N$64)</f>
        <v>0.57673035878405721</v>
      </c>
      <c r="O232" s="306">
        <f>IF(O$64=0,0,O$64/CHI_fec!O$64)</f>
        <v>0.57673035878405732</v>
      </c>
      <c r="P232" s="306">
        <f>IF(P$64=0,0,P$64/CHI_fec!P$64)</f>
        <v>0.57673035878405743</v>
      </c>
      <c r="Q232" s="306">
        <f>IF(Q$64=0,0,Q$64/CHI_fec!Q$64)</f>
        <v>0.57673035878405732</v>
      </c>
      <c r="R232" s="306">
        <f>IF(R$64=0,0,R$64/CHI_fec!R$64)</f>
        <v>0.57673035878405732</v>
      </c>
      <c r="S232" s="306">
        <f>IF(S$64=0,0,S$64/CHI_fec!S$64)</f>
        <v>0.57673035878405732</v>
      </c>
      <c r="T232" s="306">
        <f>IF(T$64=0,0,T$64/CHI_fec!T$64)</f>
        <v>0.57673035878405732</v>
      </c>
      <c r="U232" s="306">
        <f>IF(U$64=0,0,U$64/CHI_fec!U$64)</f>
        <v>0.57673035878405732</v>
      </c>
      <c r="V232" s="306">
        <f>IF(V$64=0,0,V$64/CHI_fec!V$64)</f>
        <v>0.57673035878405754</v>
      </c>
      <c r="W232" s="306">
        <f>IF(W$64=0,0,W$64/CHI_fec!W$64)</f>
        <v>0.57673035878405743</v>
      </c>
      <c r="X232" s="306">
        <f>IF(X$64=0,0,X$64/CHI_fec!X$64)</f>
        <v>0.57673035878405721</v>
      </c>
      <c r="Y232" s="306">
        <f>IF(Y$64=0,0,Y$64/CHI_fec!Y$64)</f>
        <v>0.59567332482138458</v>
      </c>
      <c r="DA232" s="77"/>
    </row>
    <row r="233" spans="1:105" ht="12" customHeight="1" x14ac:dyDescent="0.25">
      <c r="A233" s="173" t="s">
        <v>94</v>
      </c>
      <c r="B233" s="306">
        <f>IF(B$65=0,0,B$65/CHI_fec!B$65)</f>
        <v>0.42086448229132245</v>
      </c>
      <c r="C233" s="306">
        <f>IF(C$65=0,0,C$65/CHI_fec!C$65)</f>
        <v>0.42086448229132245</v>
      </c>
      <c r="D233" s="306">
        <f>IF(D$65=0,0,D$65/CHI_fec!D$65)</f>
        <v>0.42086448229132262</v>
      </c>
      <c r="E233" s="306">
        <f>IF(E$65=0,0,E$65/CHI_fec!E$65)</f>
        <v>0.42086448229132256</v>
      </c>
      <c r="F233" s="306">
        <f>IF(F$65=0,0,F$65/CHI_fec!F$65)</f>
        <v>0.42086448229132245</v>
      </c>
      <c r="G233" s="306">
        <f>IF(G$65=0,0,G$65/CHI_fec!G$65)</f>
        <v>0.42396171733118326</v>
      </c>
      <c r="H233" s="306">
        <f>IF(H$65=0,0,H$65/CHI_fec!H$65)</f>
        <v>0.42396171733118332</v>
      </c>
      <c r="I233" s="306">
        <f>IF(I$65=0,0,I$65/CHI_fec!I$65)</f>
        <v>0.42396171733118315</v>
      </c>
      <c r="J233" s="306">
        <f>IF(J$65=0,0,J$65/CHI_fec!J$65)</f>
        <v>0.42396171733118343</v>
      </c>
      <c r="K233" s="306">
        <f>IF(K$65=0,0,K$65/CHI_fec!K$65)</f>
        <v>0.42396171733118326</v>
      </c>
      <c r="L233" s="306">
        <f>IF(L$65=0,0,L$65/CHI_fec!L$65)</f>
        <v>0.42396171733118326</v>
      </c>
      <c r="M233" s="306">
        <f>IF(M$65=0,0,M$65/CHI_fec!M$65)</f>
        <v>0.42396171733118326</v>
      </c>
      <c r="N233" s="306">
        <f>IF(N$65=0,0,N$65/CHI_fec!N$65)</f>
        <v>0.42396171733118326</v>
      </c>
      <c r="O233" s="306">
        <f>IF(O$65=0,0,O$65/CHI_fec!O$65)</f>
        <v>0.42396171733118315</v>
      </c>
      <c r="P233" s="306">
        <f>IF(P$65=0,0,P$65/CHI_fec!P$65)</f>
        <v>0.42396171733118326</v>
      </c>
      <c r="Q233" s="306">
        <f>IF(Q$65=0,0,Q$65/CHI_fec!Q$65)</f>
        <v>0.42396171733118315</v>
      </c>
      <c r="R233" s="306">
        <f>IF(R$65=0,0,R$65/CHI_fec!R$65)</f>
        <v>0.42396171733118299</v>
      </c>
      <c r="S233" s="306">
        <f>IF(S$65=0,0,S$65/CHI_fec!S$65)</f>
        <v>0.4239617173311831</v>
      </c>
      <c r="T233" s="306">
        <f>IF(T$65=0,0,T$65/CHI_fec!T$65)</f>
        <v>0.42396171733118315</v>
      </c>
      <c r="U233" s="306">
        <f>IF(U$65=0,0,U$65/CHI_fec!U$65)</f>
        <v>0.42396171733118326</v>
      </c>
      <c r="V233" s="306">
        <f>IF(V$65=0,0,V$65/CHI_fec!V$65)</f>
        <v>0.4239617173311831</v>
      </c>
      <c r="W233" s="306">
        <f>IF(W$65=0,0,W$65/CHI_fec!W$65)</f>
        <v>0.42396171733118332</v>
      </c>
      <c r="X233" s="306">
        <f>IF(X$65=0,0,X$65/CHI_fec!X$65)</f>
        <v>0.42396171733118321</v>
      </c>
      <c r="Y233" s="306">
        <f>IF(Y$65=0,0,Y$65/CHI_fec!Y$65)</f>
        <v>0.44671776352329362</v>
      </c>
      <c r="DA233" s="77"/>
    </row>
    <row r="234" spans="1:105" ht="12" customHeight="1" x14ac:dyDescent="0.25">
      <c r="A234" s="56" t="s">
        <v>95</v>
      </c>
      <c r="B234" s="307">
        <f>IF(B$66=0,0,B$66/CHI_fec!B$66)</f>
        <v>0.61627804501539185</v>
      </c>
      <c r="C234" s="307">
        <f>IF(C$66=0,0,C$66/CHI_fec!C$66)</f>
        <v>0.61278960095385571</v>
      </c>
      <c r="D234" s="307">
        <f>IF(D$66=0,0,D$66/CHI_fec!D$66)</f>
        <v>0.61175835533588341</v>
      </c>
      <c r="E234" s="307">
        <f>IF(E$66=0,0,E$66/CHI_fec!E$66)</f>
        <v>0.61337204470356455</v>
      </c>
      <c r="F234" s="307">
        <f>IF(F$66=0,0,F$66/CHI_fec!F$66)</f>
        <v>0.63249663989334182</v>
      </c>
      <c r="G234" s="307">
        <f>IF(G$66=0,0,G$66/CHI_fec!G$66)</f>
        <v>0.62860962189268765</v>
      </c>
      <c r="H234" s="307">
        <f>IF(H$66=0,0,H$66/CHI_fec!H$66)</f>
        <v>0.63349048276120434</v>
      </c>
      <c r="I234" s="307">
        <f>IF(I$66=0,0,I$66/CHI_fec!I$66)</f>
        <v>0.62869400559209332</v>
      </c>
      <c r="J234" s="307">
        <f>IF(J$66=0,0,J$66/CHI_fec!J$66)</f>
        <v>0.62802570704317839</v>
      </c>
      <c r="K234" s="307">
        <f>IF(K$66=0,0,K$66/CHI_fec!K$66)</f>
        <v>0.61473071949589786</v>
      </c>
      <c r="L234" s="307">
        <f>IF(L$66=0,0,L$66/CHI_fec!L$66)</f>
        <v>0.62394897102456381</v>
      </c>
      <c r="M234" s="307">
        <f>IF(M$66=0,0,M$66/CHI_fec!M$66)</f>
        <v>0.62148479105569221</v>
      </c>
      <c r="N234" s="307">
        <f>IF(N$66=0,0,N$66/CHI_fec!N$66)</f>
        <v>0.61907349572876746</v>
      </c>
      <c r="O234" s="307">
        <f>IF(O$66=0,0,O$66/CHI_fec!O$66)</f>
        <v>0.61219336861061446</v>
      </c>
      <c r="P234" s="307">
        <f>IF(P$66=0,0,P$66/CHI_fec!P$66)</f>
        <v>0.61688580193457565</v>
      </c>
      <c r="Q234" s="307">
        <f>IF(Q$66=0,0,Q$66/CHI_fec!Q$66)</f>
        <v>0.61980408096410367</v>
      </c>
      <c r="R234" s="307">
        <f>IF(R$66=0,0,R$66/CHI_fec!R$66)</f>
        <v>0.62728212855743659</v>
      </c>
      <c r="S234" s="307">
        <f>IF(S$66=0,0,S$66/CHI_fec!S$66)</f>
        <v>0.62808412961048243</v>
      </c>
      <c r="T234" s="307">
        <f>IF(T$66=0,0,T$66/CHI_fec!T$66)</f>
        <v>0.62328825732807946</v>
      </c>
      <c r="U234" s="307">
        <f>IF(U$66=0,0,U$66/CHI_fec!U$66)</f>
        <v>0.62761247979083756</v>
      </c>
      <c r="V234" s="307">
        <f>IF(V$66=0,0,V$66/CHI_fec!V$66)</f>
        <v>0.62735137832663368</v>
      </c>
      <c r="W234" s="307">
        <f>IF(W$66=0,0,W$66/CHI_fec!W$66)</f>
        <v>0.62327911546370829</v>
      </c>
      <c r="X234" s="307">
        <f>IF(X$66=0,0,X$66/CHI_fec!X$66)</f>
        <v>0.62929782196583739</v>
      </c>
      <c r="Y234" s="307">
        <f>IF(Y$66=0,0,Y$66/CHI_fec!Y$66)</f>
        <v>0.69543850530581974</v>
      </c>
      <c r="DA234" s="78"/>
    </row>
    <row r="235" spans="1:105" ht="12" customHeight="1" x14ac:dyDescent="0.25">
      <c r="A235" s="174" t="s">
        <v>1051</v>
      </c>
      <c r="B235" s="308">
        <f>IF(B$72=0,0,B$72/CHI_fec!B$72)</f>
        <v>0.60487340628567543</v>
      </c>
      <c r="C235" s="308">
        <f>IF(C$72=0,0,C$72/CHI_fec!C$72)</f>
        <v>0.60384566219930669</v>
      </c>
      <c r="D235" s="308">
        <f>IF(D$72=0,0,D$72/CHI_fec!D$72)</f>
        <v>0.60606776038162946</v>
      </c>
      <c r="E235" s="308">
        <f>IF(E$72=0,0,E$72/CHI_fec!E$72)</f>
        <v>0.60668508747929872</v>
      </c>
      <c r="F235" s="308">
        <f>IF(F$72=0,0,F$72/CHI_fec!F$72)</f>
        <v>0.61524557175048256</v>
      </c>
      <c r="G235" s="308">
        <f>IF(G$72=0,0,G$72/CHI_fec!G$72)</f>
        <v>0.61952939987001221</v>
      </c>
      <c r="H235" s="308">
        <f>IF(H$72=0,0,H$72/CHI_fec!H$72)</f>
        <v>0.62049313065428402</v>
      </c>
      <c r="I235" s="308">
        <f>IF(I$72=0,0,I$72/CHI_fec!I$72)</f>
        <v>0.62044575119362888</v>
      </c>
      <c r="J235" s="308">
        <f>IF(J$72=0,0,J$72/CHI_fec!J$72)</f>
        <v>0.62430066096709691</v>
      </c>
      <c r="K235" s="308">
        <f>IF(K$72=0,0,K$72/CHI_fec!K$72)</f>
        <v>0.5786405962442307</v>
      </c>
      <c r="L235" s="308">
        <f>IF(L$72=0,0,L$72/CHI_fec!L$72)</f>
        <v>0.57628278440179959</v>
      </c>
      <c r="M235" s="308">
        <f>IF(M$72=0,0,M$72/CHI_fec!M$72)</f>
        <v>0.57865504084548414</v>
      </c>
      <c r="N235" s="308">
        <f>IF(N$72=0,0,N$72/CHI_fec!N$72)</f>
        <v>0.57785414049712081</v>
      </c>
      <c r="O235" s="308">
        <f>IF(O$72=0,0,O$72/CHI_fec!O$72)</f>
        <v>0.57319959497211848</v>
      </c>
      <c r="P235" s="308">
        <f>IF(P$72=0,0,P$72/CHI_fec!P$72)</f>
        <v>0.57044769112143701</v>
      </c>
      <c r="Q235" s="308">
        <f>IF(Q$72=0,0,Q$72/CHI_fec!Q$72)</f>
        <v>0.57063535331913062</v>
      </c>
      <c r="R235" s="308">
        <f>IF(R$72=0,0,R$72/CHI_fec!R$72)</f>
        <v>0.56868056494667152</v>
      </c>
      <c r="S235" s="308">
        <f>IF(S$72=0,0,S$72/CHI_fec!S$72)</f>
        <v>0.57450607214392202</v>
      </c>
      <c r="T235" s="308">
        <f>IF(T$72=0,0,T$72/CHI_fec!T$72)</f>
        <v>0.57558762067731795</v>
      </c>
      <c r="U235" s="308">
        <f>IF(U$72=0,0,U$72/CHI_fec!U$72)</f>
        <v>0.58258251218708534</v>
      </c>
      <c r="V235" s="308">
        <f>IF(V$72=0,0,V$72/CHI_fec!V$72)</f>
        <v>0.57952548272704318</v>
      </c>
      <c r="W235" s="308">
        <f>IF(W$72=0,0,W$72/CHI_fec!W$72)</f>
        <v>0.57731344776300397</v>
      </c>
      <c r="X235" s="308">
        <f>IF(X$72=0,0,X$72/CHI_fec!X$72)</f>
        <v>0.57690691777107828</v>
      </c>
      <c r="Y235" s="308">
        <f>IF(Y$72=0,0,Y$72/CHI_fec!Y$72)</f>
        <v>0.61200703048270644</v>
      </c>
      <c r="DA235" s="79"/>
    </row>
    <row r="236" spans="1:105" ht="12" customHeight="1" x14ac:dyDescent="0.25">
      <c r="A236" s="174" t="s">
        <v>1010</v>
      </c>
      <c r="B236" s="308">
        <f>IF(B$85=0,0,B$85/CHI_fec!B$85)</f>
        <v>0.39503812252913401</v>
      </c>
      <c r="C236" s="308">
        <f>IF(C$85=0,0,C$85/CHI_fec!C$85)</f>
        <v>0.39417084957154314</v>
      </c>
      <c r="D236" s="308">
        <f>IF(D$85=0,0,D$85/CHI_fec!D$85)</f>
        <v>0.39579681837755032</v>
      </c>
      <c r="E236" s="308">
        <f>IF(E$85=0,0,E$85/CHI_fec!E$85)</f>
        <v>0.39652128932366726</v>
      </c>
      <c r="F236" s="308">
        <f>IF(F$85=0,0,F$85/CHI_fec!F$85)</f>
        <v>0.39748688335208554</v>
      </c>
      <c r="G236" s="308">
        <f>IF(G$85=0,0,G$85/CHI_fec!G$85)</f>
        <v>0.39846346995368698</v>
      </c>
      <c r="H236" s="308">
        <f>IF(H$85=0,0,H$85/CHI_fec!H$85)</f>
        <v>0.40028772743246321</v>
      </c>
      <c r="I236" s="308">
        <f>IF(I$85=0,0,I$85/CHI_fec!I$85)</f>
        <v>0.40035175678242635</v>
      </c>
      <c r="J236" s="308">
        <f>IF(J$85=0,0,J$85/CHI_fec!J$85)</f>
        <v>0.40093710336027055</v>
      </c>
      <c r="K236" s="308">
        <f>IF(K$85=0,0,K$85/CHI_fec!K$85)</f>
        <v>0.398612564309346</v>
      </c>
      <c r="L236" s="308">
        <f>IF(L$85=0,0,L$85/CHI_fec!L$85)</f>
        <v>0.3999414200206648</v>
      </c>
      <c r="M236" s="308">
        <f>IF(M$85=0,0,M$85/CHI_fec!M$85)</f>
        <v>0.39914993335704185</v>
      </c>
      <c r="N236" s="308">
        <f>IF(N$85=0,0,N$85/CHI_fec!N$85)</f>
        <v>0.39889911092785674</v>
      </c>
      <c r="O236" s="308">
        <f>IF(O$85=0,0,O$85/CHI_fec!O$85)</f>
        <v>0.39812685857488034</v>
      </c>
      <c r="P236" s="308">
        <f>IF(P$85=0,0,P$85/CHI_fec!P$85)</f>
        <v>0.3986485395816301</v>
      </c>
      <c r="Q236" s="308">
        <f>IF(Q$85=0,0,Q$85/CHI_fec!Q$85)</f>
        <v>0.39877333252621716</v>
      </c>
      <c r="R236" s="308">
        <f>IF(R$85=0,0,R$85/CHI_fec!R$85)</f>
        <v>0.39980167084386742</v>
      </c>
      <c r="S236" s="308">
        <f>IF(S$85=0,0,S$85/CHI_fec!S$85)</f>
        <v>0.4001944245276618</v>
      </c>
      <c r="T236" s="308">
        <f>IF(T$85=0,0,T$85/CHI_fec!T$85)</f>
        <v>0.39891320764471849</v>
      </c>
      <c r="U236" s="308">
        <f>IF(U$85=0,0,U$85/CHI_fec!U$85)</f>
        <v>0.39893554722483865</v>
      </c>
      <c r="V236" s="308">
        <f>IF(V$85=0,0,V$85/CHI_fec!V$85)</f>
        <v>0.39927565164389373</v>
      </c>
      <c r="W236" s="308">
        <f>IF(W$85=0,0,W$85/CHI_fec!W$85)</f>
        <v>0.39938900508744213</v>
      </c>
      <c r="X236" s="308">
        <f>IF(X$85=0,0,X$85/CHI_fec!X$85)</f>
        <v>0.39948967624263992</v>
      </c>
      <c r="Y236" s="308">
        <f>IF(Y$85=0,0,Y$85/CHI_fec!Y$85)</f>
        <v>0.43334267088085365</v>
      </c>
      <c r="DA236" s="79"/>
    </row>
    <row r="237" spans="1:105" ht="12" customHeight="1" x14ac:dyDescent="0.25">
      <c r="A237" s="174" t="s">
        <v>1021</v>
      </c>
      <c r="B237" s="308">
        <f>IF(B$93=0,0,B$93/CHI_fec!B$93)</f>
        <v>0.58021449495615296</v>
      </c>
      <c r="C237" s="308">
        <f>IF(C$93=0,0,C$93/CHI_fec!C$93)</f>
        <v>0.57430226906757831</v>
      </c>
      <c r="D237" s="308">
        <f>IF(D$93=0,0,D$93/CHI_fec!D$93)</f>
        <v>0.57266742409177995</v>
      </c>
      <c r="E237" s="308">
        <f>IF(E$93=0,0,E$93/CHI_fec!E$93)</f>
        <v>0.57537638799286039</v>
      </c>
      <c r="F237" s="308">
        <f>IF(F$93=0,0,F$93/CHI_fec!F$93)</f>
        <v>0.60901769430525465</v>
      </c>
      <c r="G237" s="308">
        <f>IF(G$93=0,0,G$93/CHI_fec!G$93)</f>
        <v>0.59929839053952738</v>
      </c>
      <c r="H237" s="308">
        <f>IF(H$93=0,0,H$93/CHI_fec!H$93)</f>
        <v>0.60751789696369729</v>
      </c>
      <c r="I237" s="308">
        <f>IF(I$93=0,0,I$93/CHI_fec!I$93)</f>
        <v>0.59946680749987147</v>
      </c>
      <c r="J237" s="308">
        <f>IF(J$93=0,0,J$93/CHI_fec!J$93)</f>
        <v>0.59821542536566785</v>
      </c>
      <c r="K237" s="308">
        <f>IF(K$93=0,0,K$93/CHI_fec!K$93)</f>
        <v>0.55937411382391466</v>
      </c>
      <c r="L237" s="308">
        <f>IF(L$93=0,0,L$93/CHI_fec!L$93)</f>
        <v>0.57186959485800504</v>
      </c>
      <c r="M237" s="308">
        <f>IF(M$93=0,0,M$93/CHI_fec!M$93)</f>
        <v>0.56784208469354003</v>
      </c>
      <c r="N237" s="308">
        <f>IF(N$93=0,0,N$93/CHI_fec!N$93)</f>
        <v>0.56359779513564601</v>
      </c>
      <c r="O237" s="308">
        <f>IF(O$93=0,0,O$93/CHI_fec!O$93)</f>
        <v>0.55048379053229868</v>
      </c>
      <c r="P237" s="308">
        <f>IF(P$93=0,0,P$93/CHI_fec!P$93)</f>
        <v>0.55485497510030324</v>
      </c>
      <c r="Q237" s="308">
        <f>IF(Q$93=0,0,Q$93/CHI_fec!Q$93)</f>
        <v>0.55844791399307758</v>
      </c>
      <c r="R237" s="308">
        <f>IF(R$93=0,0,R$93/CHI_fec!R$93)</f>
        <v>0.56687436945678893</v>
      </c>
      <c r="S237" s="308">
        <f>IF(S$93=0,0,S$93/CHI_fec!S$93)</f>
        <v>0.57301268622934753</v>
      </c>
      <c r="T237" s="308">
        <f>IF(T$93=0,0,T$93/CHI_fec!T$93)</f>
        <v>0.56561507899204111</v>
      </c>
      <c r="U237" s="308">
        <f>IF(U$93=0,0,U$93/CHI_fec!U$93)</f>
        <v>0.57599625012196365</v>
      </c>
      <c r="V237" s="308">
        <f>IF(V$93=0,0,V$93/CHI_fec!V$93)</f>
        <v>0.5737800974180105</v>
      </c>
      <c r="W237" s="308">
        <f>IF(W$93=0,0,W$93/CHI_fec!W$93)</f>
        <v>0.57120536870793392</v>
      </c>
      <c r="X237" s="308">
        <f>IF(X$93=0,0,X$93/CHI_fec!X$93)</f>
        <v>0.58533059499752527</v>
      </c>
      <c r="Y237" s="308">
        <f>IF(Y$93=0,0,Y$93/CHI_fec!Y$93)</f>
        <v>0.64048404861779173</v>
      </c>
      <c r="DA237" s="79"/>
    </row>
    <row r="238" spans="1:105" ht="12" customHeight="1" x14ac:dyDescent="0.25">
      <c r="A238" s="41" t="s">
        <v>1038</v>
      </c>
      <c r="B238" s="309">
        <f>IF(B$107=0,0,B$107/CHI_fec!B$107)</f>
        <v>0.58205833625010672</v>
      </c>
      <c r="C238" s="309">
        <f>IF(C$107=0,0,C$107/CHI_fec!C$107)</f>
        <v>0.58205833625010672</v>
      </c>
      <c r="D238" s="309">
        <f>IF(D$107=0,0,D$107/CHI_fec!D$107)</f>
        <v>0.58205833625010694</v>
      </c>
      <c r="E238" s="309">
        <f>IF(E$107=0,0,E$107/CHI_fec!E$107)</f>
        <v>0.58205833625010661</v>
      </c>
      <c r="F238" s="309">
        <f>IF(F$107=0,0,F$107/CHI_fec!F$107)</f>
        <v>0.58205833625010661</v>
      </c>
      <c r="G238" s="309">
        <f>IF(G$107=0,0,G$107/CHI_fec!G$107)</f>
        <v>0.58634183260138362</v>
      </c>
      <c r="H238" s="309">
        <f>IF(H$107=0,0,H$107/CHI_fec!H$107)</f>
        <v>0.58634183260138351</v>
      </c>
      <c r="I238" s="309">
        <f>IF(I$107=0,0,I$107/CHI_fec!I$107)</f>
        <v>0.58634183260138362</v>
      </c>
      <c r="J238" s="309">
        <f>IF(J$107=0,0,J$107/CHI_fec!J$107)</f>
        <v>0.58634183260138362</v>
      </c>
      <c r="K238" s="309">
        <f>IF(K$107=0,0,K$107/CHI_fec!K$107)</f>
        <v>0.58634183260138384</v>
      </c>
      <c r="L238" s="309">
        <f>IF(L$107=0,0,L$107/CHI_fec!L$107)</f>
        <v>0.58634183260138351</v>
      </c>
      <c r="M238" s="309">
        <f>IF(M$107=0,0,M$107/CHI_fec!M$107)</f>
        <v>0.58634183260138373</v>
      </c>
      <c r="N238" s="309">
        <f>IF(N$107=0,0,N$107/CHI_fec!N$107)</f>
        <v>0.58634183260138362</v>
      </c>
      <c r="O238" s="309">
        <f>IF(O$107=0,0,O$107/CHI_fec!O$107)</f>
        <v>0.58634183260138339</v>
      </c>
      <c r="P238" s="309">
        <f>IF(P$107=0,0,P$107/CHI_fec!P$107)</f>
        <v>0.58634183260138362</v>
      </c>
      <c r="Q238" s="309">
        <f>IF(Q$107=0,0,Q$107/CHI_fec!Q$107)</f>
        <v>0.58634183260138339</v>
      </c>
      <c r="R238" s="309">
        <f>IF(R$107=0,0,R$107/CHI_fec!R$107)</f>
        <v>0.58634183260138373</v>
      </c>
      <c r="S238" s="309">
        <f>IF(S$107=0,0,S$107/CHI_fec!S$107)</f>
        <v>0.58634183260138362</v>
      </c>
      <c r="T238" s="309">
        <f>IF(T$107=0,0,T$107/CHI_fec!T$107)</f>
        <v>0.58634183260138395</v>
      </c>
      <c r="U238" s="309">
        <f>IF(U$107=0,0,U$107/CHI_fec!U$107)</f>
        <v>0.58634183260138384</v>
      </c>
      <c r="V238" s="309">
        <f>IF(V$107=0,0,V$107/CHI_fec!V$107)</f>
        <v>0.58634183260138373</v>
      </c>
      <c r="W238" s="309">
        <f>IF(W$107=0,0,W$107/CHI_fec!W$107)</f>
        <v>0.58634183260138373</v>
      </c>
      <c r="X238" s="309">
        <f>IF(X$107=0,0,X$107/CHI_fec!X$107)</f>
        <v>0.58634183260138384</v>
      </c>
      <c r="Y238" s="309">
        <f>IF(Y$107=0,0,Y$107/CHI_fec!Y$107)</f>
        <v>0.60679514934124557</v>
      </c>
      <c r="DA238" s="82"/>
    </row>
    <row r="239" spans="1:105" ht="12" customHeight="1" x14ac:dyDescent="0.25">
      <c r="A239" s="172"/>
      <c r="B239" s="172"/>
      <c r="C239" s="172"/>
      <c r="D239" s="172"/>
      <c r="E239" s="172"/>
      <c r="F239" s="172"/>
      <c r="G239" s="172"/>
      <c r="H239" s="172"/>
      <c r="I239" s="172"/>
      <c r="J239" s="172"/>
      <c r="K239" s="172"/>
      <c r="L239" s="172"/>
      <c r="M239" s="172"/>
      <c r="N239" s="172"/>
      <c r="O239" s="172"/>
      <c r="P239" s="172"/>
      <c r="Q239" s="172"/>
      <c r="R239" s="172"/>
      <c r="S239" s="172"/>
      <c r="T239" s="172"/>
      <c r="U239" s="172"/>
      <c r="V239" s="172"/>
      <c r="W239" s="172"/>
      <c r="X239" s="172"/>
      <c r="Y239" s="172"/>
      <c r="DA239" s="176"/>
    </row>
    <row r="240" spans="1:105" ht="12" customHeight="1" x14ac:dyDescent="0.25">
      <c r="A240" s="35" t="s">
        <v>50</v>
      </c>
      <c r="B240" s="322">
        <f>IF(B$110=0,0,B$110/CHI_fec!B$110)</f>
        <v>0.26130652355404521</v>
      </c>
      <c r="C240" s="322">
        <f>IF(C$110=0,0,C$110/CHI_fec!C$110)</f>
        <v>0.26114762191281826</v>
      </c>
      <c r="D240" s="322">
        <f>IF(D$110=0,0,D$110/CHI_fec!D$110)</f>
        <v>0.26230516616825211</v>
      </c>
      <c r="E240" s="322">
        <f>IF(E$110=0,0,E$110/CHI_fec!E$110)</f>
        <v>0.26244281155995292</v>
      </c>
      <c r="F240" s="322">
        <f>IF(F$110=0,0,F$110/CHI_fec!F$110)</f>
        <v>0.26630078371713772</v>
      </c>
      <c r="G240" s="322">
        <f>IF(G$110=0,0,G$110/CHI_fec!G$110)</f>
        <v>0.26908205161185822</v>
      </c>
      <c r="H240" s="322">
        <f>IF(H$110=0,0,H$110/CHI_fec!H$110)</f>
        <v>0.26953578571987258</v>
      </c>
      <c r="I240" s="322">
        <f>IF(I$110=0,0,I$110/CHI_fec!I$110)</f>
        <v>0.26919911933721152</v>
      </c>
      <c r="J240" s="322">
        <f>IF(J$110=0,0,J$110/CHI_fec!J$110)</f>
        <v>0.27032690875605442</v>
      </c>
      <c r="K240" s="322">
        <f>IF(K$110=0,0,K$110/CHI_fec!K$110)</f>
        <v>0.26391504323683401</v>
      </c>
      <c r="L240" s="322">
        <f>IF(L$110=0,0,L$110/CHI_fec!L$110)</f>
        <v>0.27325818756251258</v>
      </c>
      <c r="M240" s="322">
        <f>IF(M$110=0,0,M$110/CHI_fec!M$110)</f>
        <v>0.27279842785749425</v>
      </c>
      <c r="N240" s="322">
        <f>IF(N$110=0,0,N$110/CHI_fec!N$110)</f>
        <v>0.27314356253410776</v>
      </c>
      <c r="O240" s="322">
        <f>IF(O$110=0,0,O$110/CHI_fec!O$110)</f>
        <v>0.27746207682365809</v>
      </c>
      <c r="P240" s="322">
        <f>IF(P$110=0,0,P$110/CHI_fec!P$110)</f>
        <v>0.27635883907536318</v>
      </c>
      <c r="Q240" s="322">
        <f>IF(Q$110=0,0,Q$110/CHI_fec!Q$110)</f>
        <v>0.27780433380024139</v>
      </c>
      <c r="R240" s="322">
        <f>IF(R$110=0,0,R$110/CHI_fec!R$110)</f>
        <v>0.27872620348311689</v>
      </c>
      <c r="S240" s="322">
        <f>IF(S$110=0,0,S$110/CHI_fec!S$110)</f>
        <v>0.28252688718559471</v>
      </c>
      <c r="T240" s="322">
        <f>IF(T$110=0,0,T$110/CHI_fec!T$110)</f>
        <v>0.29007873811221618</v>
      </c>
      <c r="U240" s="322">
        <f>IF(U$110=0,0,U$110/CHI_fec!U$110)</f>
        <v>0.29784133552758535</v>
      </c>
      <c r="V240" s="322">
        <f>IF(V$110=0,0,V$110/CHI_fec!V$110)</f>
        <v>0.30487827756563096</v>
      </c>
      <c r="W240" s="322">
        <f>IF(W$110=0,0,W$110/CHI_fec!W$110)</f>
        <v>0.30509503188422166</v>
      </c>
      <c r="X240" s="322">
        <f>IF(X$110=0,0,X$110/CHI_fec!X$110)</f>
        <v>0.30518191722972338</v>
      </c>
      <c r="Y240" s="322">
        <f>IF(Y$110=0,0,Y$110/CHI_fec!Y$110)</f>
        <v>0.30795698108815933</v>
      </c>
      <c r="DA240" s="95"/>
    </row>
    <row r="241" spans="1:105" ht="12" customHeight="1" x14ac:dyDescent="0.25">
      <c r="A241" s="55" t="s">
        <v>91</v>
      </c>
      <c r="B241" s="305">
        <f>IF(B$111=0,0,B$111/CHI_fec!B$111)</f>
        <v>0.20192135015155169</v>
      </c>
      <c r="C241" s="305">
        <f>IF(C$111=0,0,C$111/CHI_fec!C$111)</f>
        <v>0.20220708344675076</v>
      </c>
      <c r="D241" s="305">
        <f>IF(D$111=0,0,D$111/CHI_fec!D$111)</f>
        <v>0.20275635008877771</v>
      </c>
      <c r="E241" s="305">
        <f>IF(E$111=0,0,E$111/CHI_fec!E$111)</f>
        <v>0.20275635008877774</v>
      </c>
      <c r="F241" s="305">
        <f>IF(F$111=0,0,F$111/CHI_fec!F$111)</f>
        <v>0.20275635008877771</v>
      </c>
      <c r="G241" s="305">
        <f>IF(G$111=0,0,G$111/CHI_fec!G$111)</f>
        <v>0.20530960588170394</v>
      </c>
      <c r="H241" s="305">
        <f>IF(H$111=0,0,H$111/CHI_fec!H$111)</f>
        <v>0.20530960588170385</v>
      </c>
      <c r="I241" s="305">
        <f>IF(I$111=0,0,I$111/CHI_fec!I$111)</f>
        <v>0.2053096058817038</v>
      </c>
      <c r="J241" s="305">
        <f>IF(J$111=0,0,J$111/CHI_fec!J$111)</f>
        <v>0.20530960588170385</v>
      </c>
      <c r="K241" s="305">
        <f>IF(K$111=0,0,K$111/CHI_fec!K$111)</f>
        <v>0.20530960588170383</v>
      </c>
      <c r="L241" s="305">
        <f>IF(L$111=0,0,L$111/CHI_fec!L$111)</f>
        <v>0.21225770854721662</v>
      </c>
      <c r="M241" s="305">
        <f>IF(M$111=0,0,M$111/CHI_fec!M$111)</f>
        <v>0.21225770854721657</v>
      </c>
      <c r="N241" s="305">
        <f>IF(N$111=0,0,N$111/CHI_fec!N$111)</f>
        <v>0.21225770854721654</v>
      </c>
      <c r="O241" s="305">
        <f>IF(O$111=0,0,O$111/CHI_fec!O$111)</f>
        <v>0.21712666906326902</v>
      </c>
      <c r="P241" s="305">
        <f>IF(P$111=0,0,P$111/CHI_fec!P$111)</f>
        <v>0.21712666906326911</v>
      </c>
      <c r="Q241" s="305">
        <f>IF(Q$111=0,0,Q$111/CHI_fec!Q$111)</f>
        <v>0.21712666906326905</v>
      </c>
      <c r="R241" s="305">
        <f>IF(R$111=0,0,R$111/CHI_fec!R$111)</f>
        <v>0.21712666906326908</v>
      </c>
      <c r="S241" s="305">
        <f>IF(S$111=0,0,S$111/CHI_fec!S$111)</f>
        <v>0.22057051546440232</v>
      </c>
      <c r="T241" s="305">
        <f>IF(T$111=0,0,T$111/CHI_fec!T$111)</f>
        <v>0.22659708578239027</v>
      </c>
      <c r="U241" s="305">
        <f>IF(U$111=0,0,U$111/CHI_fec!U$111)</f>
        <v>0.23166708512471865</v>
      </c>
      <c r="V241" s="305">
        <f>IF(V$111=0,0,V$111/CHI_fec!V$111)</f>
        <v>0.2383059267156967</v>
      </c>
      <c r="W241" s="305">
        <f>IF(W$111=0,0,W$111/CHI_fec!W$111)</f>
        <v>0.23830592671569678</v>
      </c>
      <c r="X241" s="305">
        <f>IF(X$111=0,0,X$111/CHI_fec!X$111)</f>
        <v>0.23830592671569675</v>
      </c>
      <c r="Y241" s="305">
        <f>IF(Y$111=0,0,Y$111/CHI_fec!Y$111)</f>
        <v>0.24084042118235707</v>
      </c>
      <c r="DA241" s="76"/>
    </row>
    <row r="242" spans="1:105" ht="12" customHeight="1" x14ac:dyDescent="0.25">
      <c r="A242" s="173" t="s">
        <v>92</v>
      </c>
      <c r="B242" s="306">
        <f>IF(B$112=0,0,B$112/CHI_fec!B$112)</f>
        <v>5.4416454216951612E-2</v>
      </c>
      <c r="C242" s="306">
        <f>IF(C$112=0,0,C$112/CHI_fec!C$112)</f>
        <v>5.4493457430157106E-2</v>
      </c>
      <c r="D242" s="306">
        <f>IF(D$112=0,0,D$112/CHI_fec!D$112)</f>
        <v>5.4641481118867199E-2</v>
      </c>
      <c r="E242" s="306">
        <f>IF(E$112=0,0,E$112/CHI_fec!E$112)</f>
        <v>5.4641481118867206E-2</v>
      </c>
      <c r="F242" s="306">
        <f>IF(F$112=0,0,F$112/CHI_fec!F$112)</f>
        <v>5.4641481118867213E-2</v>
      </c>
      <c r="G242" s="306">
        <f>IF(G$112=0,0,G$112/CHI_fec!G$112)</f>
        <v>5.5329566489015804E-2</v>
      </c>
      <c r="H242" s="306">
        <f>IF(H$112=0,0,H$112/CHI_fec!H$112)</f>
        <v>5.5329566489015797E-2</v>
      </c>
      <c r="I242" s="306">
        <f>IF(I$112=0,0,I$112/CHI_fec!I$112)</f>
        <v>5.5329566489015804E-2</v>
      </c>
      <c r="J242" s="306">
        <f>IF(J$112=0,0,J$112/CHI_fec!J$112)</f>
        <v>5.5329566489015797E-2</v>
      </c>
      <c r="K242" s="306">
        <f>IF(K$112=0,0,K$112/CHI_fec!K$112)</f>
        <v>5.5329566489015804E-2</v>
      </c>
      <c r="L242" s="306">
        <f>IF(L$112=0,0,L$112/CHI_fec!L$112)</f>
        <v>5.7202033716026598E-2</v>
      </c>
      <c r="M242" s="306">
        <f>IF(M$112=0,0,M$112/CHI_fec!M$112)</f>
        <v>5.7202033716026592E-2</v>
      </c>
      <c r="N242" s="306">
        <f>IF(N$112=0,0,N$112/CHI_fec!N$112)</f>
        <v>5.7202033716026619E-2</v>
      </c>
      <c r="O242" s="306">
        <f>IF(O$112=0,0,O$112/CHI_fec!O$112)</f>
        <v>5.8514186030811814E-2</v>
      </c>
      <c r="P242" s="306">
        <f>IF(P$112=0,0,P$112/CHI_fec!P$112)</f>
        <v>5.8514186030811835E-2</v>
      </c>
      <c r="Q242" s="306">
        <f>IF(Q$112=0,0,Q$112/CHI_fec!Q$112)</f>
        <v>5.8514186030811821E-2</v>
      </c>
      <c r="R242" s="306">
        <f>IF(R$112=0,0,R$112/CHI_fec!R$112)</f>
        <v>5.8514186030811821E-2</v>
      </c>
      <c r="S242" s="306">
        <f>IF(S$112=0,0,S$112/CHI_fec!S$112)</f>
        <v>5.9442279617135538E-2</v>
      </c>
      <c r="T242" s="306">
        <f>IF(T$112=0,0,T$112/CHI_fec!T$112)</f>
        <v>6.1066400036040677E-2</v>
      </c>
      <c r="U242" s="306">
        <f>IF(U$112=0,0,U$112/CHI_fec!U$112)</f>
        <v>6.243273097075721E-2</v>
      </c>
      <c r="V242" s="306">
        <f>IF(V$112=0,0,V$112/CHI_fec!V$112)</f>
        <v>6.4221854405292003E-2</v>
      </c>
      <c r="W242" s="306">
        <f>IF(W$112=0,0,W$112/CHI_fec!W$112)</f>
        <v>6.4221854405292003E-2</v>
      </c>
      <c r="X242" s="306">
        <f>IF(X$112=0,0,X$112/CHI_fec!X$112)</f>
        <v>6.4221854405291989E-2</v>
      </c>
      <c r="Y242" s="306">
        <f>IF(Y$112=0,0,Y$112/CHI_fec!Y$112)</f>
        <v>6.4904883723413284E-2</v>
      </c>
      <c r="DA242" s="77"/>
    </row>
    <row r="243" spans="1:105" ht="12" customHeight="1" x14ac:dyDescent="0.25">
      <c r="A243" s="173" t="s">
        <v>93</v>
      </c>
      <c r="B243" s="306">
        <f>IF(B$113=0,0,B$113/CHI_fec!B$113)</f>
        <v>0.28548138126838729</v>
      </c>
      <c r="C243" s="306">
        <f>IF(C$113=0,0,C$113/CHI_fec!C$113)</f>
        <v>0.28588535804313936</v>
      </c>
      <c r="D243" s="306">
        <f>IF(D$113=0,0,D$113/CHI_fec!D$113)</f>
        <v>0.28666192475851049</v>
      </c>
      <c r="E243" s="306">
        <f>IF(E$113=0,0,E$113/CHI_fec!E$113)</f>
        <v>0.28666192475851043</v>
      </c>
      <c r="F243" s="306">
        <f>IF(F$113=0,0,F$113/CHI_fec!F$113)</f>
        <v>0.28666192475851038</v>
      </c>
      <c r="G243" s="306">
        <f>IF(G$113=0,0,G$113/CHI_fec!G$113)</f>
        <v>0.29027178072445475</v>
      </c>
      <c r="H243" s="306">
        <f>IF(H$113=0,0,H$113/CHI_fec!H$113)</f>
        <v>0.29027178072445453</v>
      </c>
      <c r="I243" s="306">
        <f>IF(I$113=0,0,I$113/CHI_fec!I$113)</f>
        <v>0.29027178072445475</v>
      </c>
      <c r="J243" s="306">
        <f>IF(J$113=0,0,J$113/CHI_fec!J$113)</f>
        <v>0.29027178072445464</v>
      </c>
      <c r="K243" s="306">
        <f>IF(K$113=0,0,K$113/CHI_fec!K$113)</f>
        <v>0.29027178072445453</v>
      </c>
      <c r="L243" s="306">
        <f>IF(L$113=0,0,L$113/CHI_fec!L$113)</f>
        <v>0.30009517951143977</v>
      </c>
      <c r="M243" s="306">
        <f>IF(M$113=0,0,M$113/CHI_fec!M$113)</f>
        <v>0.3000951795114396</v>
      </c>
      <c r="N243" s="306">
        <f>IF(N$113=0,0,N$113/CHI_fec!N$113)</f>
        <v>0.30009517951143971</v>
      </c>
      <c r="O243" s="306">
        <f>IF(O$113=0,0,O$113/CHI_fec!O$113)</f>
        <v>0.30697903588631359</v>
      </c>
      <c r="P243" s="306">
        <f>IF(P$113=0,0,P$113/CHI_fec!P$113)</f>
        <v>0.30697903588631359</v>
      </c>
      <c r="Q243" s="306">
        <f>IF(Q$113=0,0,Q$113/CHI_fec!Q$113)</f>
        <v>0.30697903588631353</v>
      </c>
      <c r="R243" s="306">
        <f>IF(R$113=0,0,R$113/CHI_fec!R$113)</f>
        <v>0.30697903588631353</v>
      </c>
      <c r="S243" s="306">
        <f>IF(S$113=0,0,S$113/CHI_fec!S$113)</f>
        <v>0.31184803080306589</v>
      </c>
      <c r="T243" s="306">
        <f>IF(T$113=0,0,T$113/CHI_fec!T$113)</f>
        <v>0.32036854444562518</v>
      </c>
      <c r="U243" s="306">
        <f>IF(U$113=0,0,U$113/CHI_fec!U$113)</f>
        <v>0.32753663446776199</v>
      </c>
      <c r="V243" s="306">
        <f>IF(V$113=0,0,V$113/CHI_fec!V$113)</f>
        <v>0.33692279232571964</v>
      </c>
      <c r="W243" s="306">
        <f>IF(W$113=0,0,W$113/CHI_fec!W$113)</f>
        <v>0.33692279232571964</v>
      </c>
      <c r="X243" s="306">
        <f>IF(X$113=0,0,X$113/CHI_fec!X$113)</f>
        <v>0.3369227923257197</v>
      </c>
      <c r="Y243" s="306">
        <f>IF(Y$113=0,0,Y$113/CHI_fec!Y$113)</f>
        <v>0.34050612306620964</v>
      </c>
      <c r="DA243" s="77"/>
    </row>
    <row r="244" spans="1:105" ht="12" customHeight="1" x14ac:dyDescent="0.25">
      <c r="A244" s="173" t="s">
        <v>94</v>
      </c>
      <c r="B244" s="306">
        <f>IF(B$114=0,0,B$114/CHI_fec!B$114)</f>
        <v>0.21501018989894477</v>
      </c>
      <c r="C244" s="306">
        <f>IF(C$114=0,0,C$114/CHI_fec!C$114)</f>
        <v>0.21531444484779055</v>
      </c>
      <c r="D244" s="306">
        <f>IF(D$114=0,0,D$114/CHI_fec!D$114)</f>
        <v>0.21589931576371268</v>
      </c>
      <c r="E244" s="306">
        <f>IF(E$114=0,0,E$114/CHI_fec!E$114)</f>
        <v>0.21589931576371257</v>
      </c>
      <c r="F244" s="306">
        <f>IF(F$114=0,0,F$114/CHI_fec!F$114)</f>
        <v>0.2158993157637126</v>
      </c>
      <c r="G244" s="306">
        <f>IF(G$114=0,0,G$114/CHI_fec!G$114)</f>
        <v>0.21861807736314526</v>
      </c>
      <c r="H244" s="306">
        <f>IF(H$114=0,0,H$114/CHI_fec!H$114)</f>
        <v>0.21861807736314526</v>
      </c>
      <c r="I244" s="306">
        <f>IF(I$114=0,0,I$114/CHI_fec!I$114)</f>
        <v>0.21861807736314526</v>
      </c>
      <c r="J244" s="306">
        <f>IF(J$114=0,0,J$114/CHI_fec!J$114)</f>
        <v>0.21861807736314529</v>
      </c>
      <c r="K244" s="306">
        <f>IF(K$114=0,0,K$114/CHI_fec!K$114)</f>
        <v>0.21861807736314529</v>
      </c>
      <c r="L244" s="306">
        <f>IF(L$114=0,0,L$114/CHI_fec!L$114)</f>
        <v>0.22601656629177025</v>
      </c>
      <c r="M244" s="306">
        <f>IF(M$114=0,0,M$114/CHI_fec!M$114)</f>
        <v>0.2260165662917703</v>
      </c>
      <c r="N244" s="306">
        <f>IF(N$114=0,0,N$114/CHI_fec!N$114)</f>
        <v>0.22601656629177033</v>
      </c>
      <c r="O244" s="306">
        <f>IF(O$114=0,0,O$114/CHI_fec!O$114)</f>
        <v>0.23120114001010753</v>
      </c>
      <c r="P244" s="306">
        <f>IF(P$114=0,0,P$114/CHI_fec!P$114)</f>
        <v>0.23120114001010758</v>
      </c>
      <c r="Q244" s="306">
        <f>IF(Q$114=0,0,Q$114/CHI_fec!Q$114)</f>
        <v>0.2312011400101075</v>
      </c>
      <c r="R244" s="306">
        <f>IF(R$114=0,0,R$114/CHI_fec!R$114)</f>
        <v>0.2312011400101075</v>
      </c>
      <c r="S244" s="306">
        <f>IF(S$114=0,0,S$114/CHI_fec!S$114)</f>
        <v>0.2348682216145774</v>
      </c>
      <c r="T244" s="306">
        <f>IF(T$114=0,0,T$114/CHI_fec!T$114)</f>
        <v>0.24128544310966643</v>
      </c>
      <c r="U244" s="306">
        <f>IF(U$114=0,0,U$114/CHI_fec!U$114)</f>
        <v>0.24668408728752766</v>
      </c>
      <c r="V244" s="306">
        <f>IF(V$114=0,0,V$114/CHI_fec!V$114)</f>
        <v>0.25375326838261159</v>
      </c>
      <c r="W244" s="306">
        <f>IF(W$114=0,0,W$114/CHI_fec!W$114)</f>
        <v>0.25375326838261159</v>
      </c>
      <c r="X244" s="306">
        <f>IF(X$114=0,0,X$114/CHI_fec!X$114)</f>
        <v>0.25375326838261159</v>
      </c>
      <c r="Y244" s="306">
        <f>IF(Y$114=0,0,Y$114/CHI_fec!Y$114)</f>
        <v>0.25645205251893738</v>
      </c>
      <c r="DA244" s="77"/>
    </row>
    <row r="245" spans="1:105" ht="12" customHeight="1" x14ac:dyDescent="0.25">
      <c r="A245" s="56" t="s">
        <v>95</v>
      </c>
      <c r="B245" s="307">
        <f>IF(B$115=0,0,B$115/CHI_fec!B$115)</f>
        <v>0.307312214432227</v>
      </c>
      <c r="C245" s="307">
        <f>IF(C$115=0,0,C$115/CHI_fec!C$115)</f>
        <v>0.30600507995461268</v>
      </c>
      <c r="D245" s="307">
        <f>IF(D$115=0,0,D$115/CHI_fec!D$115)</f>
        <v>0.30631993322506101</v>
      </c>
      <c r="E245" s="307">
        <f>IF(E$115=0,0,E$115/CHI_fec!E$115)</f>
        <v>0.307127940528995</v>
      </c>
      <c r="F245" s="307">
        <f>IF(F$115=0,0,F$115/CHI_fec!F$115)</f>
        <v>0.31670401688396765</v>
      </c>
      <c r="G245" s="307">
        <f>IF(G$115=0,0,G$115/CHI_fec!G$115)</f>
        <v>0.31639295999318356</v>
      </c>
      <c r="H245" s="307">
        <f>IF(H$115=0,0,H$115/CHI_fec!H$115)</f>
        <v>0.31884960393200101</v>
      </c>
      <c r="I245" s="307">
        <f>IF(I$115=0,0,I$115/CHI_fec!I$115)</f>
        <v>0.31643543215317027</v>
      </c>
      <c r="J245" s="307">
        <f>IF(J$115=0,0,J$115/CHI_fec!J$115)</f>
        <v>0.31609906288886652</v>
      </c>
      <c r="K245" s="307">
        <f>IF(K$115=0,0,K$115/CHI_fec!K$115)</f>
        <v>0.30940740511485509</v>
      </c>
      <c r="L245" s="307">
        <f>IF(L$115=0,0,L$115/CHI_fec!L$115)</f>
        <v>0.32467515921565493</v>
      </c>
      <c r="M245" s="307">
        <f>IF(M$115=0,0,M$115/CHI_fec!M$115)</f>
        <v>0.32339291008810905</v>
      </c>
      <c r="N245" s="307">
        <f>IF(N$115=0,0,N$115/CHI_fec!N$115)</f>
        <v>0.32213817976473064</v>
      </c>
      <c r="O245" s="307">
        <f>IF(O$115=0,0,O$115/CHI_fec!O$115)</f>
        <v>0.32586544403777717</v>
      </c>
      <c r="P245" s="307">
        <f>IF(P$115=0,0,P$115/CHI_fec!P$115)</f>
        <v>0.3283631873116068</v>
      </c>
      <c r="Q245" s="307">
        <f>IF(Q$115=0,0,Q$115/CHI_fec!Q$115)</f>
        <v>0.32991656299409988</v>
      </c>
      <c r="R245" s="307">
        <f>IF(R$115=0,0,R$115/CHI_fec!R$115)</f>
        <v>0.33389706560076426</v>
      </c>
      <c r="S245" s="307">
        <f>IF(S$115=0,0,S$115/CHI_fec!S$115)</f>
        <v>0.3396266769596113</v>
      </c>
      <c r="T245" s="307">
        <f>IF(T$115=0,0,T$115/CHI_fec!T$115)</f>
        <v>0.34624202813126803</v>
      </c>
      <c r="U245" s="307">
        <f>IF(U$115=0,0,U$115/CHI_fec!U$115)</f>
        <v>0.35644491456917571</v>
      </c>
      <c r="V245" s="307">
        <f>IF(V$115=0,0,V$115/CHI_fec!V$115)</f>
        <v>0.36650695284016255</v>
      </c>
      <c r="W245" s="307">
        <f>IF(W$115=0,0,W$115/CHI_fec!W$115)</f>
        <v>0.36412788314394845</v>
      </c>
      <c r="X245" s="307">
        <f>IF(X$115=0,0,X$115/CHI_fec!X$115)</f>
        <v>0.36764409089664152</v>
      </c>
      <c r="Y245" s="307">
        <f>IF(Y$115=0,0,Y$115/CHI_fec!Y$115)</f>
        <v>0.369851290637639</v>
      </c>
      <c r="DA245" s="78"/>
    </row>
    <row r="246" spans="1:105" ht="12" customHeight="1" x14ac:dyDescent="0.25">
      <c r="A246" s="174" t="s">
        <v>1051</v>
      </c>
      <c r="B246" s="308">
        <f>IF(B$121=0,0,B$121/CHI_fec!B$121)</f>
        <v>0.31017592390189891</v>
      </c>
      <c r="C246" s="308">
        <f>IF(C$121=0,0,C$121/CHI_fec!C$121)</f>
        <v>0.31008790075235459</v>
      </c>
      <c r="D246" s="308">
        <f>IF(D$121=0,0,D$121/CHI_fec!D$121)</f>
        <v>0.31207446382095044</v>
      </c>
      <c r="E246" s="308">
        <f>IF(E$121=0,0,E$121/CHI_fec!E$121)</f>
        <v>0.3123919264228317</v>
      </c>
      <c r="F246" s="308">
        <f>IF(F$121=0,0,F$121/CHI_fec!F$121)</f>
        <v>0.31677758080830887</v>
      </c>
      <c r="G246" s="308">
        <f>IF(G$121=0,0,G$121/CHI_fec!G$121)</f>
        <v>0.32064181585244567</v>
      </c>
      <c r="H246" s="308">
        <f>IF(H$121=0,0,H$121/CHI_fec!H$121)</f>
        <v>0.3211394397934228</v>
      </c>
      <c r="I246" s="308">
        <f>IF(I$121=0,0,I$121/CHI_fec!I$121)</f>
        <v>0.32111758490969922</v>
      </c>
      <c r="J246" s="308">
        <f>IF(J$121=0,0,J$121/CHI_fec!J$121)</f>
        <v>0.32310749812403267</v>
      </c>
      <c r="K246" s="308">
        <f>IF(K$121=0,0,K$121/CHI_fec!K$121)</f>
        <v>0.29949799793946519</v>
      </c>
      <c r="L246" s="308">
        <f>IF(L$121=0,0,L$121/CHI_fec!L$121)</f>
        <v>0.30837322070955764</v>
      </c>
      <c r="M246" s="308">
        <f>IF(M$121=0,0,M$121/CHI_fec!M$121)</f>
        <v>0.30964167784888014</v>
      </c>
      <c r="N246" s="308">
        <f>IF(N$121=0,0,N$121/CHI_fec!N$121)</f>
        <v>0.30921341101368954</v>
      </c>
      <c r="O246" s="308">
        <f>IF(O$121=0,0,O$121/CHI_fec!O$121)</f>
        <v>0.31376299260526391</v>
      </c>
      <c r="P246" s="308">
        <f>IF(P$121=0,0,P$121/CHI_fec!P$121)</f>
        <v>0.31225878339478674</v>
      </c>
      <c r="Q246" s="308">
        <f>IF(Q$121=0,0,Q$121/CHI_fec!Q$121)</f>
        <v>0.31236193531792383</v>
      </c>
      <c r="R246" s="308">
        <f>IF(R$121=0,0,R$121/CHI_fec!R$121)</f>
        <v>0.31129216682381305</v>
      </c>
      <c r="S246" s="308">
        <f>IF(S$121=0,0,S$121/CHI_fec!S$121)</f>
        <v>0.31946907302525152</v>
      </c>
      <c r="T246" s="308">
        <f>IF(T$121=0,0,T$121/CHI_fec!T$121)</f>
        <v>0.32881555422865655</v>
      </c>
      <c r="U246" s="308">
        <f>IF(U$121=0,0,U$121/CHI_fec!U$121)</f>
        <v>0.34025309620420524</v>
      </c>
      <c r="V246" s="308">
        <f>IF(V$121=0,0,V$121/CHI_fec!V$121)</f>
        <v>0.34816927286573118</v>
      </c>
      <c r="W246" s="308">
        <f>IF(W$121=0,0,W$121/CHI_fec!W$121)</f>
        <v>0.34684182493190724</v>
      </c>
      <c r="X246" s="308">
        <f>IF(X$121=0,0,X$121/CHI_fec!X$121)</f>
        <v>0.34659712624141292</v>
      </c>
      <c r="Y246" s="308">
        <f>IF(Y$121=0,0,Y$121/CHI_fec!Y$121)</f>
        <v>0.35149559232635236</v>
      </c>
      <c r="DA246" s="79"/>
    </row>
    <row r="247" spans="1:105" ht="12" customHeight="1" x14ac:dyDescent="0.25">
      <c r="A247" s="174" t="s">
        <v>1010</v>
      </c>
      <c r="B247" s="308">
        <f>IF(B$134=0,0,B$134/CHI_fec!B$134)</f>
        <v>0.19135850864183573</v>
      </c>
      <c r="C247" s="308">
        <f>IF(C$134=0,0,C$134/CHI_fec!C$134)</f>
        <v>0.1912085887613334</v>
      </c>
      <c r="D247" s="308">
        <f>IF(D$134=0,0,D$134/CHI_fec!D$134)</f>
        <v>0.19251886431497317</v>
      </c>
      <c r="E247" s="308">
        <f>IF(E$134=0,0,E$134/CHI_fec!E$134)</f>
        <v>0.19287125300861493</v>
      </c>
      <c r="F247" s="308">
        <f>IF(F$134=0,0,F$134/CHI_fec!F$134)</f>
        <v>0.19334092597491734</v>
      </c>
      <c r="G247" s="308">
        <f>IF(G$134=0,0,G$134/CHI_fec!G$134)</f>
        <v>0.19482287280664742</v>
      </c>
      <c r="H247" s="308">
        <f>IF(H$134=0,0,H$134/CHI_fec!H$134)</f>
        <v>0.1957148167602438</v>
      </c>
      <c r="I247" s="308">
        <f>IF(I$134=0,0,I$134/CHI_fec!I$134)</f>
        <v>0.1957461229723419</v>
      </c>
      <c r="J247" s="308">
        <f>IF(J$134=0,0,J$134/CHI_fec!J$134)</f>
        <v>0.19603231960134893</v>
      </c>
      <c r="K247" s="308">
        <f>IF(K$134=0,0,K$134/CHI_fec!K$134)</f>
        <v>0.19489577030636576</v>
      </c>
      <c r="L247" s="308">
        <f>IF(L$134=0,0,L$134/CHI_fec!L$134)</f>
        <v>0.2021631597341931</v>
      </c>
      <c r="M247" s="308">
        <f>IF(M$134=0,0,M$134/CHI_fec!M$134)</f>
        <v>0.2017630775301614</v>
      </c>
      <c r="N247" s="308">
        <f>IF(N$134=0,0,N$134/CHI_fec!N$134)</f>
        <v>0.2016362913252876</v>
      </c>
      <c r="O247" s="308">
        <f>IF(O$134=0,0,O$134/CHI_fec!O$134)</f>
        <v>0.20586229407386311</v>
      </c>
      <c r="P247" s="308">
        <f>IF(P$134=0,0,P$134/CHI_fec!P$134)</f>
        <v>0.20613204339248148</v>
      </c>
      <c r="Q247" s="308">
        <f>IF(Q$134=0,0,Q$134/CHI_fec!Q$134)</f>
        <v>0.20619657097032162</v>
      </c>
      <c r="R247" s="308">
        <f>IF(R$134=0,0,R$134/CHI_fec!R$134)</f>
        <v>0.20672830119800176</v>
      </c>
      <c r="S247" s="308">
        <f>IF(S$134=0,0,S$134/CHI_fec!S$134)</f>
        <v>0.21021352413496475</v>
      </c>
      <c r="T247" s="308">
        <f>IF(T$134=0,0,T$134/CHI_fec!T$134)</f>
        <v>0.21526573033920068</v>
      </c>
      <c r="U247" s="308">
        <f>IF(U$134=0,0,U$134/CHI_fec!U$134)</f>
        <v>0.22009452097282675</v>
      </c>
      <c r="V247" s="308">
        <f>IF(V$134=0,0,V$134/CHI_fec!V$134)</f>
        <v>0.22659474390246725</v>
      </c>
      <c r="W247" s="308">
        <f>IF(W$134=0,0,W$134/CHI_fec!W$134)</f>
        <v>0.22665907363157942</v>
      </c>
      <c r="X247" s="308">
        <f>IF(X$134=0,0,X$134/CHI_fec!X$134)</f>
        <v>0.22671620597745762</v>
      </c>
      <c r="Y247" s="308">
        <f>IF(Y$134=0,0,Y$134/CHI_fec!Y$134)</f>
        <v>0.22882752808724618</v>
      </c>
      <c r="DA247" s="79"/>
    </row>
    <row r="248" spans="1:105" ht="12" customHeight="1" x14ac:dyDescent="0.25">
      <c r="A248" s="174" t="s">
        <v>1021</v>
      </c>
      <c r="B248" s="308">
        <f>IF(B$142=0,0,B$142/CHI_fec!B$142)</f>
        <v>0.29331607900120921</v>
      </c>
      <c r="C248" s="308">
        <f>IF(C$142=0,0,C$142/CHI_fec!C$142)</f>
        <v>0.2908425387883663</v>
      </c>
      <c r="D248" s="308">
        <f>IF(D$142=0,0,D$142/CHI_fec!D$142)</f>
        <v>0.29088903969942165</v>
      </c>
      <c r="E248" s="308">
        <f>IF(E$142=0,0,E$142/CHI_fec!E$142)</f>
        <v>0.29223967988812954</v>
      </c>
      <c r="F248" s="308">
        <f>IF(F$142=0,0,F$142/CHI_fec!F$142)</f>
        <v>0.3087068774789673</v>
      </c>
      <c r="G248" s="308">
        <f>IF(G$142=0,0,G$142/CHI_fec!G$142)</f>
        <v>0.30558213633523129</v>
      </c>
      <c r="H248" s="308">
        <f>IF(H$142=0,0,H$142/CHI_fec!H$142)</f>
        <v>0.3096666774810452</v>
      </c>
      <c r="I248" s="308">
        <f>IF(I$142=0,0,I$142/CHI_fec!I$142)</f>
        <v>0.3057182700877894</v>
      </c>
      <c r="J248" s="308">
        <f>IF(J$142=0,0,J$142/CHI_fec!J$142)</f>
        <v>0.30513103982234563</v>
      </c>
      <c r="K248" s="308">
        <f>IF(K$142=0,0,K$142/CHI_fec!K$142)</f>
        <v>0.28435627548103792</v>
      </c>
      <c r="L248" s="308">
        <f>IF(L$142=0,0,L$142/CHI_fec!L$142)</f>
        <v>0.30019102638101997</v>
      </c>
      <c r="M248" s="308">
        <f>IF(M$142=0,0,M$142/CHI_fec!M$142)</f>
        <v>0.2982846783100303</v>
      </c>
      <c r="N248" s="308">
        <f>IF(N$142=0,0,N$142/CHI_fec!N$142)</f>
        <v>0.29610066031359555</v>
      </c>
      <c r="O248" s="308">
        <f>IF(O$142=0,0,O$142/CHI_fec!O$142)</f>
        <v>0.29603213267869288</v>
      </c>
      <c r="P248" s="308">
        <f>IF(P$142=0,0,P$142/CHI_fec!P$142)</f>
        <v>0.29816817330303824</v>
      </c>
      <c r="Q248" s="308">
        <f>IF(Q$142=0,0,Q$142/CHI_fec!Q$142)</f>
        <v>0.30006399152377455</v>
      </c>
      <c r="R248" s="308">
        <f>IF(R$142=0,0,R$142/CHI_fec!R$142)</f>
        <v>0.30426902722231358</v>
      </c>
      <c r="S248" s="308">
        <f>IF(S$142=0,0,S$142/CHI_fec!S$142)</f>
        <v>0.31280639577883146</v>
      </c>
      <c r="T248" s="308">
        <f>IF(T$142=0,0,T$142/CHI_fec!T$142)</f>
        <v>0.31737848895221571</v>
      </c>
      <c r="U248" s="308">
        <f>IF(U$142=0,0,U$142/CHI_fec!U$142)</f>
        <v>0.33047626819310738</v>
      </c>
      <c r="V248" s="308">
        <f>IF(V$142=0,0,V$142/CHI_fec!V$142)</f>
        <v>0.3385829111292441</v>
      </c>
      <c r="W248" s="308">
        <f>IF(W$142=0,0,W$142/CHI_fec!W$142)</f>
        <v>0.33703352120051294</v>
      </c>
      <c r="X248" s="308">
        <f>IF(X$142=0,0,X$142/CHI_fec!X$142)</f>
        <v>0.34499841893518374</v>
      </c>
      <c r="Y248" s="308">
        <f>IF(Y$142=0,0,Y$142/CHI_fec!Y$142)</f>
        <v>0.34705298360705922</v>
      </c>
      <c r="DA248" s="79"/>
    </row>
    <row r="249" spans="1:105" ht="12" customHeight="1" x14ac:dyDescent="0.25">
      <c r="A249" s="41" t="s">
        <v>1038</v>
      </c>
      <c r="B249" s="309">
        <f>IF(B$156=0,0,B$156/CHI_fec!B$156)</f>
        <v>0.29703409831824218</v>
      </c>
      <c r="C249" s="309">
        <f>IF(C$156=0,0,C$156/CHI_fec!C$156)</f>
        <v>0.29745442302206998</v>
      </c>
      <c r="D249" s="309">
        <f>IF(D$156=0,0,D$156/CHI_fec!D$156)</f>
        <v>0.29826241544896437</v>
      </c>
      <c r="E249" s="309">
        <f>IF(E$156=0,0,E$156/CHI_fec!E$156)</f>
        <v>0.2982624154489642</v>
      </c>
      <c r="F249" s="309">
        <f>IF(F$156=0,0,F$156/CHI_fec!F$156)</f>
        <v>0.29826241544896431</v>
      </c>
      <c r="G249" s="309">
        <f>IF(G$156=0,0,G$156/CHI_fec!G$156)</f>
        <v>0.30201835325176946</v>
      </c>
      <c r="H249" s="309">
        <f>IF(H$156=0,0,H$156/CHI_fec!H$156)</f>
        <v>0.30201835325176929</v>
      </c>
      <c r="I249" s="309">
        <f>IF(I$156=0,0,I$156/CHI_fec!I$156)</f>
        <v>0.3020183532517694</v>
      </c>
      <c r="J249" s="309">
        <f>IF(J$156=0,0,J$156/CHI_fec!J$156)</f>
        <v>0.3020183532517694</v>
      </c>
      <c r="K249" s="309">
        <f>IF(K$156=0,0,K$156/CHI_fec!K$156)</f>
        <v>0.3020183532517694</v>
      </c>
      <c r="L249" s="309">
        <f>IF(L$156=0,0,L$156/CHI_fec!L$156)</f>
        <v>0.31223928040347554</v>
      </c>
      <c r="M249" s="309">
        <f>IF(M$156=0,0,M$156/CHI_fec!M$156)</f>
        <v>0.31223928040347543</v>
      </c>
      <c r="N249" s="309">
        <f>IF(N$156=0,0,N$156/CHI_fec!N$156)</f>
        <v>0.31223928040347548</v>
      </c>
      <c r="O249" s="309">
        <f>IF(O$156=0,0,O$156/CHI_fec!O$156)</f>
        <v>0.31940170921819616</v>
      </c>
      <c r="P249" s="309">
        <f>IF(P$156=0,0,P$156/CHI_fec!P$156)</f>
        <v>0.31940170921819622</v>
      </c>
      <c r="Q249" s="309">
        <f>IF(Q$156=0,0,Q$156/CHI_fec!Q$156)</f>
        <v>0.31940170921819605</v>
      </c>
      <c r="R249" s="309">
        <f>IF(R$156=0,0,R$156/CHI_fec!R$156)</f>
        <v>0.31940170921819605</v>
      </c>
      <c r="S249" s="309">
        <f>IF(S$156=0,0,S$156/CHI_fec!S$156)</f>
        <v>0.32446774017400826</v>
      </c>
      <c r="T249" s="309">
        <f>IF(T$156=0,0,T$156/CHI_fec!T$156)</f>
        <v>0.33333305768011384</v>
      </c>
      <c r="U249" s="309">
        <f>IF(U$156=0,0,U$156/CHI_fec!U$156)</f>
        <v>0.34079122236647474</v>
      </c>
      <c r="V249" s="309">
        <f>IF(V$156=0,0,V$156/CHI_fec!V$156)</f>
        <v>0.35055721454300143</v>
      </c>
      <c r="W249" s="309">
        <f>IF(W$156=0,0,W$156/CHI_fec!W$156)</f>
        <v>0.35055721454300159</v>
      </c>
      <c r="X249" s="309">
        <f>IF(X$156=0,0,X$156/CHI_fec!X$156)</f>
        <v>0.35055721454300171</v>
      </c>
      <c r="Y249" s="309">
        <f>IF(Y$156=0,0,Y$156/CHI_fec!Y$156)</f>
        <v>0.35428555371086079</v>
      </c>
      <c r="DA249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  <ignoredErrors>
    <ignoredError sqref="B5:Y5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tabColor theme="4" tint="0.39997558519241921"/>
    <pageSetUpPr fitToPage="1"/>
  </sheetPr>
  <dimension ref="A1:DA249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 / CO2 emissions"</f>
        <v>BE: Chemical industry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5" customHeight="1" x14ac:dyDescent="0.25">
      <c r="A5" s="34" t="s">
        <v>48</v>
      </c>
      <c r="B5" s="223">
        <f t="shared" ref="B5:Y5" si="0">SUM(B6:B10)+B16+B25+B36+B44+B58+B59</f>
        <v>8694.1257231324525</v>
      </c>
      <c r="C5" s="223">
        <f t="shared" si="0"/>
        <v>8354.4188081182911</v>
      </c>
      <c r="D5" s="223">
        <f t="shared" si="0"/>
        <v>7990.9269746984373</v>
      </c>
      <c r="E5" s="223">
        <f t="shared" si="0"/>
        <v>8900.4172057505966</v>
      </c>
      <c r="F5" s="223">
        <f t="shared" si="0"/>
        <v>8508.946181107287</v>
      </c>
      <c r="G5" s="223">
        <f t="shared" si="0"/>
        <v>8949.6685607603049</v>
      </c>
      <c r="H5" s="223">
        <f t="shared" si="0"/>
        <v>8860.6776697116493</v>
      </c>
      <c r="I5" s="223">
        <f t="shared" si="0"/>
        <v>9070.2634881685626</v>
      </c>
      <c r="J5" s="223">
        <f t="shared" si="0"/>
        <v>8877.741860380007</v>
      </c>
      <c r="K5" s="223">
        <f t="shared" si="0"/>
        <v>9804.8316671241901</v>
      </c>
      <c r="L5" s="223">
        <f t="shared" si="0"/>
        <v>11048.555927978206</v>
      </c>
      <c r="M5" s="223">
        <f t="shared" si="0"/>
        <v>11043.80868104257</v>
      </c>
      <c r="N5" s="223">
        <f t="shared" si="0"/>
        <v>11045.962705914724</v>
      </c>
      <c r="O5" s="223">
        <f t="shared" si="0"/>
        <v>12179.060080108015</v>
      </c>
      <c r="P5" s="223">
        <f t="shared" si="0"/>
        <v>12153.572711146404</v>
      </c>
      <c r="Q5" s="223">
        <f t="shared" si="0"/>
        <v>12908.903865070526</v>
      </c>
      <c r="R5" s="223">
        <f t="shared" si="0"/>
        <v>13200.009900540195</v>
      </c>
      <c r="S5" s="223">
        <f t="shared" si="0"/>
        <v>12866.27345445436</v>
      </c>
      <c r="T5" s="223">
        <f t="shared" si="0"/>
        <v>12257.51235675002</v>
      </c>
      <c r="U5" s="223">
        <f t="shared" si="0"/>
        <v>11138.355293273155</v>
      </c>
      <c r="V5" s="223">
        <f t="shared" si="0"/>
        <v>12391.05211200528</v>
      </c>
      <c r="W5" s="223">
        <f t="shared" si="0"/>
        <v>12686.254299567918</v>
      </c>
      <c r="X5" s="223">
        <f t="shared" si="0"/>
        <v>10972.75307634821</v>
      </c>
      <c r="Y5" s="223">
        <f t="shared" si="0"/>
        <v>9955.1444642330134</v>
      </c>
      <c r="DA5" s="89"/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1268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1269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1270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1271</v>
      </c>
    </row>
    <row r="10" spans="1:105" ht="12" customHeight="1" x14ac:dyDescent="0.25">
      <c r="A10" s="56" t="s">
        <v>95</v>
      </c>
      <c r="B10" s="260">
        <v>66.986424807560212</v>
      </c>
      <c r="C10" s="260">
        <v>69.4811469510351</v>
      </c>
      <c r="D10" s="260">
        <v>73.848325070340053</v>
      </c>
      <c r="E10" s="260">
        <v>79.293812156399653</v>
      </c>
      <c r="F10" s="260">
        <v>54.611468477195473</v>
      </c>
      <c r="G10" s="260">
        <v>62.322224589488727</v>
      </c>
      <c r="H10" s="260">
        <v>74.733485694652884</v>
      </c>
      <c r="I10" s="260">
        <v>87.044557721846417</v>
      </c>
      <c r="J10" s="260">
        <v>88.194186440273555</v>
      </c>
      <c r="K10" s="260">
        <v>100.97613033452831</v>
      </c>
      <c r="L10" s="260">
        <v>108.5565974042413</v>
      </c>
      <c r="M10" s="260">
        <v>108.3327500330841</v>
      </c>
      <c r="N10" s="260">
        <v>117.4286005612912</v>
      </c>
      <c r="O10" s="260">
        <v>128.5626219685951</v>
      </c>
      <c r="P10" s="260">
        <v>121.5030423449103</v>
      </c>
      <c r="Q10" s="260">
        <v>128.16013043242739</v>
      </c>
      <c r="R10" s="260">
        <v>131.12457974320861</v>
      </c>
      <c r="S10" s="260">
        <v>130.01410138792841</v>
      </c>
      <c r="T10" s="260">
        <v>117.5270547017073</v>
      </c>
      <c r="U10" s="260">
        <v>110.1220658376499</v>
      </c>
      <c r="V10" s="260">
        <v>127.10074733519819</v>
      </c>
      <c r="W10" s="260">
        <v>134.7496911104723</v>
      </c>
      <c r="X10" s="260">
        <v>102.49389324893809</v>
      </c>
      <c r="Y10" s="260">
        <v>93.896877477332197</v>
      </c>
      <c r="DA10" s="68" t="s">
        <v>1272</v>
      </c>
    </row>
    <row r="11" spans="1:105" ht="12" customHeight="1" x14ac:dyDescent="0.25">
      <c r="A11" s="37" t="s">
        <v>159</v>
      </c>
      <c r="B11" s="226">
        <v>0.80892782552208342</v>
      </c>
      <c r="C11" s="226">
        <v>0.92000139677429438</v>
      </c>
      <c r="D11" s="226">
        <v>0.71603395399467751</v>
      </c>
      <c r="E11" s="226">
        <v>0.49564798124700682</v>
      </c>
      <c r="F11" s="226">
        <v>0.91036734445095269</v>
      </c>
      <c r="G11" s="226">
        <v>1.6181568432729041</v>
      </c>
      <c r="H11" s="226">
        <v>1.4343955503520609</v>
      </c>
      <c r="I11" s="226">
        <v>1.2859305855689149</v>
      </c>
      <c r="J11" s="226">
        <v>0.76465139078850297</v>
      </c>
      <c r="K11" s="226">
        <v>1.17641748359344</v>
      </c>
      <c r="L11" s="226">
        <v>0.98772382711463069</v>
      </c>
      <c r="M11" s="226">
        <v>1.0311451970942509</v>
      </c>
      <c r="N11" s="226">
        <v>2.5895298949821681</v>
      </c>
      <c r="O11" s="226">
        <v>2.9952445879864422</v>
      </c>
      <c r="P11" s="226">
        <v>2.8242509313282449</v>
      </c>
      <c r="Q11" s="226">
        <v>3.188171619767838</v>
      </c>
      <c r="R11" s="226">
        <v>2.6200900725596061</v>
      </c>
      <c r="S11" s="226">
        <v>2.308389708473404</v>
      </c>
      <c r="T11" s="226">
        <v>2.1245229775656531</v>
      </c>
      <c r="U11" s="226">
        <v>3.5386440421545262</v>
      </c>
      <c r="V11" s="226">
        <v>3.7456704401962062</v>
      </c>
      <c r="W11" s="226">
        <v>3.9044554590250051</v>
      </c>
      <c r="X11" s="226">
        <v>3.734548549297283</v>
      </c>
      <c r="Y11" s="226">
        <v>3.1992642273309082</v>
      </c>
      <c r="DA11" s="69" t="s">
        <v>1273</v>
      </c>
    </row>
    <row r="12" spans="1:105" ht="12" customHeight="1" x14ac:dyDescent="0.25">
      <c r="A12" s="37" t="s">
        <v>35</v>
      </c>
      <c r="B12" s="226">
        <v>66.177496982038122</v>
      </c>
      <c r="C12" s="226">
        <v>68.561145554260804</v>
      </c>
      <c r="D12" s="226">
        <v>73.132291116345371</v>
      </c>
      <c r="E12" s="226">
        <v>78.79816417515265</v>
      </c>
      <c r="F12" s="226">
        <v>53.701101132744512</v>
      </c>
      <c r="G12" s="226">
        <v>60.70406774621582</v>
      </c>
      <c r="H12" s="226">
        <v>73.29909014430082</v>
      </c>
      <c r="I12" s="226">
        <v>85.758627136277497</v>
      </c>
      <c r="J12" s="226">
        <v>87.429535049485054</v>
      </c>
      <c r="K12" s="226">
        <v>99.799712850934839</v>
      </c>
      <c r="L12" s="226">
        <v>107.5688735771266</v>
      </c>
      <c r="M12" s="226">
        <v>107.30160483598981</v>
      </c>
      <c r="N12" s="226">
        <v>114.8390706663091</v>
      </c>
      <c r="O12" s="226">
        <v>125.5673773806087</v>
      </c>
      <c r="P12" s="226">
        <v>118.678791413582</v>
      </c>
      <c r="Q12" s="226">
        <v>124.97195881265949</v>
      </c>
      <c r="R12" s="226">
        <v>128.50448967064901</v>
      </c>
      <c r="S12" s="226">
        <v>127.70571167945501</v>
      </c>
      <c r="T12" s="226">
        <v>115.4025317241417</v>
      </c>
      <c r="U12" s="226">
        <v>106.5834217954954</v>
      </c>
      <c r="V12" s="226">
        <v>123.355076895002</v>
      </c>
      <c r="W12" s="226">
        <v>130.8452356514473</v>
      </c>
      <c r="X12" s="226">
        <v>98.759344699640849</v>
      </c>
      <c r="Y12" s="226">
        <v>90.697613250001282</v>
      </c>
      <c r="DA12" s="69" t="s">
        <v>1274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1275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1276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1277</v>
      </c>
    </row>
    <row r="16" spans="1:105" ht="12" customHeight="1" x14ac:dyDescent="0.25">
      <c r="A16" s="134" t="s">
        <v>997</v>
      </c>
      <c r="B16" s="314">
        <v>0</v>
      </c>
      <c r="C16" s="314">
        <v>0</v>
      </c>
      <c r="D16" s="314">
        <v>0</v>
      </c>
      <c r="E16" s="314">
        <v>0</v>
      </c>
      <c r="F16" s="314">
        <v>0</v>
      </c>
      <c r="G16" s="314">
        <v>0</v>
      </c>
      <c r="H16" s="314">
        <v>0</v>
      </c>
      <c r="I16" s="314">
        <v>0</v>
      </c>
      <c r="J16" s="314">
        <v>0</v>
      </c>
      <c r="K16" s="314">
        <v>0</v>
      </c>
      <c r="L16" s="314">
        <v>0</v>
      </c>
      <c r="M16" s="314">
        <v>0</v>
      </c>
      <c r="N16" s="314">
        <v>0</v>
      </c>
      <c r="O16" s="314">
        <v>0</v>
      </c>
      <c r="P16" s="314">
        <v>0</v>
      </c>
      <c r="Q16" s="314">
        <v>0</v>
      </c>
      <c r="R16" s="314">
        <v>0</v>
      </c>
      <c r="S16" s="314">
        <v>0</v>
      </c>
      <c r="T16" s="314">
        <v>0</v>
      </c>
      <c r="U16" s="314">
        <v>0</v>
      </c>
      <c r="V16" s="314">
        <v>0</v>
      </c>
      <c r="W16" s="314">
        <v>0</v>
      </c>
      <c r="X16" s="314">
        <v>0</v>
      </c>
      <c r="Y16" s="314">
        <v>0</v>
      </c>
      <c r="DA16" s="136"/>
    </row>
    <row r="17" spans="1:105" ht="12" customHeight="1" x14ac:dyDescent="0.25">
      <c r="A17" s="135" t="s">
        <v>28</v>
      </c>
      <c r="B17" s="315">
        <v>0</v>
      </c>
      <c r="C17" s="315">
        <v>0</v>
      </c>
      <c r="D17" s="315">
        <v>0</v>
      </c>
      <c r="E17" s="315">
        <v>0</v>
      </c>
      <c r="F17" s="315">
        <v>0</v>
      </c>
      <c r="G17" s="315">
        <v>0</v>
      </c>
      <c r="H17" s="315">
        <v>0</v>
      </c>
      <c r="I17" s="315">
        <v>0</v>
      </c>
      <c r="J17" s="315">
        <v>0</v>
      </c>
      <c r="K17" s="315">
        <v>0</v>
      </c>
      <c r="L17" s="315">
        <v>0</v>
      </c>
      <c r="M17" s="315">
        <v>0</v>
      </c>
      <c r="N17" s="315">
        <v>0</v>
      </c>
      <c r="O17" s="315">
        <v>0</v>
      </c>
      <c r="P17" s="315">
        <v>0</v>
      </c>
      <c r="Q17" s="315">
        <v>0</v>
      </c>
      <c r="R17" s="315">
        <v>0</v>
      </c>
      <c r="S17" s="315">
        <v>0</v>
      </c>
      <c r="T17" s="315">
        <v>0</v>
      </c>
      <c r="U17" s="315">
        <v>0</v>
      </c>
      <c r="V17" s="315">
        <v>0</v>
      </c>
      <c r="W17" s="315">
        <v>0</v>
      </c>
      <c r="X17" s="315">
        <v>0</v>
      </c>
      <c r="Y17" s="315">
        <v>0</v>
      </c>
      <c r="DA17" s="137"/>
    </row>
    <row r="18" spans="1:105" ht="12" customHeight="1" x14ac:dyDescent="0.25">
      <c r="A18" s="135" t="s">
        <v>30</v>
      </c>
      <c r="B18" s="315">
        <v>0</v>
      </c>
      <c r="C18" s="315">
        <v>0</v>
      </c>
      <c r="D18" s="315">
        <v>0</v>
      </c>
      <c r="E18" s="315">
        <v>0</v>
      </c>
      <c r="F18" s="315">
        <v>0</v>
      </c>
      <c r="G18" s="315">
        <v>0</v>
      </c>
      <c r="H18" s="315">
        <v>0</v>
      </c>
      <c r="I18" s="315">
        <v>0</v>
      </c>
      <c r="J18" s="315">
        <v>0</v>
      </c>
      <c r="K18" s="315">
        <v>0</v>
      </c>
      <c r="L18" s="315">
        <v>0</v>
      </c>
      <c r="M18" s="315">
        <v>0</v>
      </c>
      <c r="N18" s="315">
        <v>0</v>
      </c>
      <c r="O18" s="315">
        <v>0</v>
      </c>
      <c r="P18" s="315">
        <v>0</v>
      </c>
      <c r="Q18" s="315">
        <v>0</v>
      </c>
      <c r="R18" s="315">
        <v>0</v>
      </c>
      <c r="S18" s="315">
        <v>0</v>
      </c>
      <c r="T18" s="315">
        <v>0</v>
      </c>
      <c r="U18" s="315">
        <v>0</v>
      </c>
      <c r="V18" s="315">
        <v>0</v>
      </c>
      <c r="W18" s="315">
        <v>0</v>
      </c>
      <c r="X18" s="315">
        <v>0</v>
      </c>
      <c r="Y18" s="315">
        <v>0</v>
      </c>
      <c r="DA18" s="137"/>
    </row>
    <row r="19" spans="1:105" ht="12" customHeight="1" x14ac:dyDescent="0.25">
      <c r="A19" s="135" t="s">
        <v>31</v>
      </c>
      <c r="B19" s="315">
        <v>0</v>
      </c>
      <c r="C19" s="315">
        <v>0</v>
      </c>
      <c r="D19" s="315">
        <v>0</v>
      </c>
      <c r="E19" s="315">
        <v>0</v>
      </c>
      <c r="F19" s="315">
        <v>0</v>
      </c>
      <c r="G19" s="315">
        <v>0</v>
      </c>
      <c r="H19" s="315">
        <v>0</v>
      </c>
      <c r="I19" s="315">
        <v>0</v>
      </c>
      <c r="J19" s="315">
        <v>0</v>
      </c>
      <c r="K19" s="315">
        <v>0</v>
      </c>
      <c r="L19" s="315">
        <v>0</v>
      </c>
      <c r="M19" s="315">
        <v>0</v>
      </c>
      <c r="N19" s="315">
        <v>0</v>
      </c>
      <c r="O19" s="315">
        <v>0</v>
      </c>
      <c r="P19" s="315">
        <v>0</v>
      </c>
      <c r="Q19" s="315">
        <v>0</v>
      </c>
      <c r="R19" s="315">
        <v>0</v>
      </c>
      <c r="S19" s="315">
        <v>0</v>
      </c>
      <c r="T19" s="315">
        <v>0</v>
      </c>
      <c r="U19" s="315">
        <v>0</v>
      </c>
      <c r="V19" s="315">
        <v>0</v>
      </c>
      <c r="W19" s="315">
        <v>0</v>
      </c>
      <c r="X19" s="315">
        <v>0</v>
      </c>
      <c r="Y19" s="315">
        <v>0</v>
      </c>
      <c r="DA19" s="137"/>
    </row>
    <row r="20" spans="1:105" ht="12" customHeight="1" x14ac:dyDescent="0.25">
      <c r="A20" s="135" t="s">
        <v>82</v>
      </c>
      <c r="B20" s="315">
        <v>0</v>
      </c>
      <c r="C20" s="315">
        <v>0</v>
      </c>
      <c r="D20" s="315">
        <v>0</v>
      </c>
      <c r="E20" s="315">
        <v>0</v>
      </c>
      <c r="F20" s="315">
        <v>0</v>
      </c>
      <c r="G20" s="315">
        <v>0</v>
      </c>
      <c r="H20" s="315">
        <v>0</v>
      </c>
      <c r="I20" s="315">
        <v>0</v>
      </c>
      <c r="J20" s="315">
        <v>0</v>
      </c>
      <c r="K20" s="315">
        <v>0</v>
      </c>
      <c r="L20" s="315">
        <v>0</v>
      </c>
      <c r="M20" s="315">
        <v>0</v>
      </c>
      <c r="N20" s="315">
        <v>0</v>
      </c>
      <c r="O20" s="315">
        <v>0</v>
      </c>
      <c r="P20" s="315">
        <v>0</v>
      </c>
      <c r="Q20" s="315">
        <v>0</v>
      </c>
      <c r="R20" s="315">
        <v>0</v>
      </c>
      <c r="S20" s="315">
        <v>0</v>
      </c>
      <c r="T20" s="315">
        <v>0</v>
      </c>
      <c r="U20" s="315">
        <v>0</v>
      </c>
      <c r="V20" s="315">
        <v>0</v>
      </c>
      <c r="W20" s="315">
        <v>0</v>
      </c>
      <c r="X20" s="315">
        <v>0</v>
      </c>
      <c r="Y20" s="315">
        <v>0</v>
      </c>
      <c r="DA20" s="137"/>
    </row>
    <row r="21" spans="1:105" ht="12" customHeight="1" x14ac:dyDescent="0.25">
      <c r="A21" s="135" t="s">
        <v>32</v>
      </c>
      <c r="B21" s="315">
        <v>0</v>
      </c>
      <c r="C21" s="315">
        <v>0</v>
      </c>
      <c r="D21" s="315">
        <v>0</v>
      </c>
      <c r="E21" s="315">
        <v>0</v>
      </c>
      <c r="F21" s="315">
        <v>0</v>
      </c>
      <c r="G21" s="315">
        <v>0</v>
      </c>
      <c r="H21" s="315">
        <v>0</v>
      </c>
      <c r="I21" s="315">
        <v>0</v>
      </c>
      <c r="J21" s="315">
        <v>0</v>
      </c>
      <c r="K21" s="315">
        <v>0</v>
      </c>
      <c r="L21" s="315">
        <v>0</v>
      </c>
      <c r="M21" s="315">
        <v>0</v>
      </c>
      <c r="N21" s="315">
        <v>0</v>
      </c>
      <c r="O21" s="315">
        <v>0</v>
      </c>
      <c r="P21" s="315">
        <v>0</v>
      </c>
      <c r="Q21" s="315">
        <v>0</v>
      </c>
      <c r="R21" s="315">
        <v>0</v>
      </c>
      <c r="S21" s="315">
        <v>0</v>
      </c>
      <c r="T21" s="315">
        <v>0</v>
      </c>
      <c r="U21" s="315">
        <v>0</v>
      </c>
      <c r="V21" s="315">
        <v>0</v>
      </c>
      <c r="W21" s="315">
        <v>0</v>
      </c>
      <c r="X21" s="315">
        <v>0</v>
      </c>
      <c r="Y21" s="315">
        <v>0</v>
      </c>
      <c r="DA21" s="137"/>
    </row>
    <row r="22" spans="1:105" ht="12" customHeight="1" x14ac:dyDescent="0.25">
      <c r="A22" s="135" t="s">
        <v>33</v>
      </c>
      <c r="B22" s="315">
        <v>0</v>
      </c>
      <c r="C22" s="315">
        <v>0</v>
      </c>
      <c r="D22" s="315">
        <v>0</v>
      </c>
      <c r="E22" s="315">
        <v>0</v>
      </c>
      <c r="F22" s="315">
        <v>0</v>
      </c>
      <c r="G22" s="315">
        <v>0</v>
      </c>
      <c r="H22" s="315">
        <v>0</v>
      </c>
      <c r="I22" s="315">
        <v>0</v>
      </c>
      <c r="J22" s="315">
        <v>0</v>
      </c>
      <c r="K22" s="315">
        <v>0</v>
      </c>
      <c r="L22" s="315">
        <v>0</v>
      </c>
      <c r="M22" s="315">
        <v>0</v>
      </c>
      <c r="N22" s="315">
        <v>0</v>
      </c>
      <c r="O22" s="315">
        <v>0</v>
      </c>
      <c r="P22" s="315">
        <v>0</v>
      </c>
      <c r="Q22" s="315">
        <v>0</v>
      </c>
      <c r="R22" s="315">
        <v>0</v>
      </c>
      <c r="S22" s="315">
        <v>0</v>
      </c>
      <c r="T22" s="315">
        <v>0</v>
      </c>
      <c r="U22" s="315">
        <v>0</v>
      </c>
      <c r="V22" s="315">
        <v>0</v>
      </c>
      <c r="W22" s="315">
        <v>0</v>
      </c>
      <c r="X22" s="315">
        <v>0</v>
      </c>
      <c r="Y22" s="315">
        <v>0</v>
      </c>
      <c r="DA22" s="137"/>
    </row>
    <row r="23" spans="1:105" ht="12" customHeight="1" x14ac:dyDescent="0.25">
      <c r="A23" s="135" t="s">
        <v>83</v>
      </c>
      <c r="B23" s="315">
        <v>0</v>
      </c>
      <c r="C23" s="315">
        <v>0</v>
      </c>
      <c r="D23" s="315">
        <v>0</v>
      </c>
      <c r="E23" s="315">
        <v>0</v>
      </c>
      <c r="F23" s="315">
        <v>0</v>
      </c>
      <c r="G23" s="315">
        <v>0</v>
      </c>
      <c r="H23" s="315">
        <v>0</v>
      </c>
      <c r="I23" s="315">
        <v>0</v>
      </c>
      <c r="J23" s="315">
        <v>0</v>
      </c>
      <c r="K23" s="315">
        <v>0</v>
      </c>
      <c r="L23" s="315">
        <v>0</v>
      </c>
      <c r="M23" s="315">
        <v>0</v>
      </c>
      <c r="N23" s="315">
        <v>0</v>
      </c>
      <c r="O23" s="315">
        <v>0</v>
      </c>
      <c r="P23" s="315">
        <v>0</v>
      </c>
      <c r="Q23" s="315">
        <v>0</v>
      </c>
      <c r="R23" s="315">
        <v>0</v>
      </c>
      <c r="S23" s="315">
        <v>0</v>
      </c>
      <c r="T23" s="315">
        <v>0</v>
      </c>
      <c r="U23" s="315">
        <v>0</v>
      </c>
      <c r="V23" s="315">
        <v>0</v>
      </c>
      <c r="W23" s="315">
        <v>0</v>
      </c>
      <c r="X23" s="315">
        <v>0</v>
      </c>
      <c r="Y23" s="315">
        <v>0</v>
      </c>
      <c r="DA23" s="137"/>
    </row>
    <row r="24" spans="1:105" ht="12" customHeight="1" x14ac:dyDescent="0.25">
      <c r="A24" s="135" t="s">
        <v>73</v>
      </c>
      <c r="B24" s="315">
        <v>0</v>
      </c>
      <c r="C24" s="315">
        <v>0</v>
      </c>
      <c r="D24" s="315">
        <v>0</v>
      </c>
      <c r="E24" s="315">
        <v>0</v>
      </c>
      <c r="F24" s="315">
        <v>0</v>
      </c>
      <c r="G24" s="315">
        <v>0</v>
      </c>
      <c r="H24" s="315">
        <v>0</v>
      </c>
      <c r="I24" s="315">
        <v>0</v>
      </c>
      <c r="J24" s="315">
        <v>0</v>
      </c>
      <c r="K24" s="315">
        <v>0</v>
      </c>
      <c r="L24" s="315">
        <v>0</v>
      </c>
      <c r="M24" s="315">
        <v>0</v>
      </c>
      <c r="N24" s="315">
        <v>0</v>
      </c>
      <c r="O24" s="315">
        <v>0</v>
      </c>
      <c r="P24" s="315">
        <v>0</v>
      </c>
      <c r="Q24" s="315">
        <v>0</v>
      </c>
      <c r="R24" s="315">
        <v>0</v>
      </c>
      <c r="S24" s="315">
        <v>0</v>
      </c>
      <c r="T24" s="315">
        <v>0</v>
      </c>
      <c r="U24" s="315">
        <v>0</v>
      </c>
      <c r="V24" s="315">
        <v>0</v>
      </c>
      <c r="W24" s="315">
        <v>0</v>
      </c>
      <c r="X24" s="315">
        <v>0</v>
      </c>
      <c r="Y24" s="315">
        <v>0</v>
      </c>
      <c r="DA24" s="137"/>
    </row>
    <row r="25" spans="1:105" ht="12" customHeight="1" x14ac:dyDescent="0.25">
      <c r="A25" s="57" t="s">
        <v>998</v>
      </c>
      <c r="B25" s="294">
        <v>1305.203879832208</v>
      </c>
      <c r="C25" s="294">
        <v>1316.2256173582459</v>
      </c>
      <c r="D25" s="294">
        <v>1374.2002544294651</v>
      </c>
      <c r="E25" s="294">
        <v>1480.3594979976181</v>
      </c>
      <c r="F25" s="294">
        <v>1014.374997138327</v>
      </c>
      <c r="G25" s="294">
        <v>1080.1741162581691</v>
      </c>
      <c r="H25" s="294">
        <v>1331.857638928838</v>
      </c>
      <c r="I25" s="294">
        <v>1512.8525531738219</v>
      </c>
      <c r="J25" s="294">
        <v>1430.5923682210621</v>
      </c>
      <c r="K25" s="294">
        <v>2818.0459535901391</v>
      </c>
      <c r="L25" s="294">
        <v>3289.6667876190022</v>
      </c>
      <c r="M25" s="294">
        <v>3110.8725842457602</v>
      </c>
      <c r="N25" s="294">
        <v>3350.7955184816119</v>
      </c>
      <c r="O25" s="294">
        <v>3684.9930938213638</v>
      </c>
      <c r="P25" s="294">
        <v>3675.5991061878722</v>
      </c>
      <c r="Q25" s="294">
        <v>3868.8557415202672</v>
      </c>
      <c r="R25" s="294">
        <v>4270.8553939846288</v>
      </c>
      <c r="S25" s="294">
        <v>3779.2613484239901</v>
      </c>
      <c r="T25" s="294">
        <v>3309.670833101015</v>
      </c>
      <c r="U25" s="294">
        <v>2944.5806720057949</v>
      </c>
      <c r="V25" s="294">
        <v>3492.7374092683231</v>
      </c>
      <c r="W25" s="294">
        <v>3736.070351832414</v>
      </c>
      <c r="X25" s="294">
        <v>3039.752446409705</v>
      </c>
      <c r="Y25" s="294">
        <v>2622.2955190386192</v>
      </c>
      <c r="DA25" s="70" t="s">
        <v>1278</v>
      </c>
    </row>
    <row r="26" spans="1:105" ht="12" customHeight="1" x14ac:dyDescent="0.25">
      <c r="A26" s="46" t="s">
        <v>28</v>
      </c>
      <c r="B26" s="229">
        <v>1.944653188900457</v>
      </c>
      <c r="C26" s="229">
        <v>1.974035569095836</v>
      </c>
      <c r="D26" s="229">
        <v>0</v>
      </c>
      <c r="E26" s="229">
        <v>0</v>
      </c>
      <c r="F26" s="229">
        <v>8.9160872507109072</v>
      </c>
      <c r="G26" s="229">
        <v>4.7648121386115898</v>
      </c>
      <c r="H26" s="229">
        <v>4.6219086271564329</v>
      </c>
      <c r="I26" s="229">
        <v>0</v>
      </c>
      <c r="J26" s="229">
        <v>0</v>
      </c>
      <c r="K26" s="229">
        <v>2.211955301284771</v>
      </c>
      <c r="L26" s="229">
        <v>0</v>
      </c>
      <c r="M26" s="229">
        <v>0</v>
      </c>
      <c r="N26" s="229">
        <v>0.95540485960859922</v>
      </c>
      <c r="O26" s="229">
        <v>11.665836805909329</v>
      </c>
      <c r="P26" s="229">
        <v>10.99224746700876</v>
      </c>
      <c r="Q26" s="229">
        <v>11.97016097279222</v>
      </c>
      <c r="R26" s="229">
        <v>12.66992686960978</v>
      </c>
      <c r="S26" s="229">
        <v>14.60995976685477</v>
      </c>
      <c r="T26" s="229">
        <v>11.93655423813807</v>
      </c>
      <c r="U26" s="229">
        <v>19.84946861597949</v>
      </c>
      <c r="V26" s="229">
        <v>16.42491231453014</v>
      </c>
      <c r="W26" s="229">
        <v>15.69907314803825</v>
      </c>
      <c r="X26" s="229">
        <v>14.708021859823941</v>
      </c>
      <c r="Y26" s="229">
        <v>14.603217332889431</v>
      </c>
      <c r="DA26" s="73" t="s">
        <v>1279</v>
      </c>
    </row>
    <row r="27" spans="1:105" ht="12" customHeight="1" x14ac:dyDescent="0.25">
      <c r="A27" s="46" t="s">
        <v>30</v>
      </c>
      <c r="B27" s="229">
        <v>0</v>
      </c>
      <c r="C27" s="229">
        <v>0</v>
      </c>
      <c r="D27" s="229">
        <v>0</v>
      </c>
      <c r="E27" s="229">
        <v>0</v>
      </c>
      <c r="F27" s="229">
        <v>0</v>
      </c>
      <c r="G27" s="229">
        <v>0</v>
      </c>
      <c r="H27" s="229">
        <v>0</v>
      </c>
      <c r="I27" s="229">
        <v>0</v>
      </c>
      <c r="J27" s="229">
        <v>0</v>
      </c>
      <c r="K27" s="229">
        <v>0</v>
      </c>
      <c r="L27" s="229">
        <v>0</v>
      </c>
      <c r="M27" s="229">
        <v>0</v>
      </c>
      <c r="N27" s="229">
        <v>0</v>
      </c>
      <c r="O27" s="229">
        <v>0</v>
      </c>
      <c r="P27" s="229">
        <v>0</v>
      </c>
      <c r="Q27" s="229">
        <v>0</v>
      </c>
      <c r="R27" s="229">
        <v>0</v>
      </c>
      <c r="S27" s="229">
        <v>0</v>
      </c>
      <c r="T27" s="229">
        <v>0</v>
      </c>
      <c r="U27" s="229">
        <v>0</v>
      </c>
      <c r="V27" s="229">
        <v>0</v>
      </c>
      <c r="W27" s="229">
        <v>0</v>
      </c>
      <c r="X27" s="229">
        <v>0</v>
      </c>
      <c r="Y27" s="229">
        <v>0</v>
      </c>
      <c r="DA27" s="73" t="s">
        <v>1280</v>
      </c>
    </row>
    <row r="28" spans="1:105" ht="12" customHeight="1" x14ac:dyDescent="0.25">
      <c r="A28" s="46" t="s">
        <v>31</v>
      </c>
      <c r="B28" s="229">
        <v>78.249973803870006</v>
      </c>
      <c r="C28" s="229">
        <v>0</v>
      </c>
      <c r="D28" s="229">
        <v>20.794104591195499</v>
      </c>
      <c r="E28" s="229">
        <v>0</v>
      </c>
      <c r="F28" s="229">
        <v>0</v>
      </c>
      <c r="G28" s="229">
        <v>0</v>
      </c>
      <c r="H28" s="229">
        <v>0</v>
      </c>
      <c r="I28" s="229">
        <v>0</v>
      </c>
      <c r="J28" s="229">
        <v>0</v>
      </c>
      <c r="K28" s="229">
        <v>93.352122628011557</v>
      </c>
      <c r="L28" s="229">
        <v>86.462796694148963</v>
      </c>
      <c r="M28" s="229">
        <v>113.2704282711492</v>
      </c>
      <c r="N28" s="229">
        <v>117.5416077839343</v>
      </c>
      <c r="O28" s="229">
        <v>122.7485461261226</v>
      </c>
      <c r="P28" s="229">
        <v>138.9375172022942</v>
      </c>
      <c r="Q28" s="229">
        <v>150.4079409205867</v>
      </c>
      <c r="R28" s="229">
        <v>132.82427711875681</v>
      </c>
      <c r="S28" s="229">
        <v>156.38234914540709</v>
      </c>
      <c r="T28" s="229">
        <v>206.7280344669889</v>
      </c>
      <c r="U28" s="229">
        <v>232.08471298905349</v>
      </c>
      <c r="V28" s="229">
        <v>240.23720519552879</v>
      </c>
      <c r="W28" s="229">
        <v>230.29584471886079</v>
      </c>
      <c r="X28" s="229">
        <v>227.84597719927271</v>
      </c>
      <c r="Y28" s="229">
        <v>263.75726604475</v>
      </c>
      <c r="DA28" s="73" t="s">
        <v>1281</v>
      </c>
    </row>
    <row r="29" spans="1:105" ht="12" customHeight="1" x14ac:dyDescent="0.25">
      <c r="A29" s="46" t="s">
        <v>159</v>
      </c>
      <c r="B29" s="229">
        <v>13.14639018357456</v>
      </c>
      <c r="C29" s="229">
        <v>15.053153592095221</v>
      </c>
      <c r="D29" s="229">
        <v>11.848488538382931</v>
      </c>
      <c r="E29" s="229">
        <v>8.4484132727799377</v>
      </c>
      <c r="F29" s="229">
        <v>14.804305885118319</v>
      </c>
      <c r="G29" s="229">
        <v>24.24788697027396</v>
      </c>
      <c r="H29" s="229">
        <v>22.679061759139891</v>
      </c>
      <c r="I29" s="229">
        <v>20.273003602766259</v>
      </c>
      <c r="J29" s="229">
        <v>11.43023263389895</v>
      </c>
      <c r="K29" s="229">
        <v>7.5271577453399079</v>
      </c>
      <c r="L29" s="229">
        <v>6.8916743236019027</v>
      </c>
      <c r="M29" s="229">
        <v>7.1989916033202066</v>
      </c>
      <c r="N29" s="229">
        <v>17.181538313712199</v>
      </c>
      <c r="O29" s="229">
        <v>18.376519087926109</v>
      </c>
      <c r="P29" s="229">
        <v>17.507551425169709</v>
      </c>
      <c r="Q29" s="229">
        <v>20.926211451361478</v>
      </c>
      <c r="R29" s="229">
        <v>17.384178803226479</v>
      </c>
      <c r="S29" s="229">
        <v>19.93961232773659</v>
      </c>
      <c r="T29" s="229">
        <v>17.21832099111262</v>
      </c>
      <c r="U29" s="229">
        <v>32.067345497611853</v>
      </c>
      <c r="V29" s="229">
        <v>33.084303945982583</v>
      </c>
      <c r="W29" s="229">
        <v>33.238730301420567</v>
      </c>
      <c r="X29" s="229">
        <v>32.980765398313693</v>
      </c>
      <c r="Y29" s="229">
        <v>30.246746406495049</v>
      </c>
      <c r="DA29" s="73" t="s">
        <v>1282</v>
      </c>
    </row>
    <row r="30" spans="1:105" ht="12" customHeight="1" x14ac:dyDescent="0.25">
      <c r="A30" s="46" t="s">
        <v>32</v>
      </c>
      <c r="B30" s="229">
        <v>133.35007194860751</v>
      </c>
      <c r="C30" s="229">
        <v>175.88097413871131</v>
      </c>
      <c r="D30" s="229">
        <v>125.0124398167044</v>
      </c>
      <c r="E30" s="229">
        <v>127.0865918306023</v>
      </c>
      <c r="F30" s="229">
        <v>115.68068253505341</v>
      </c>
      <c r="G30" s="229">
        <v>139.83889402162009</v>
      </c>
      <c r="H30" s="229">
        <v>143.57166204668761</v>
      </c>
      <c r="I30" s="229">
        <v>140.5742575180108</v>
      </c>
      <c r="J30" s="229">
        <v>112.2398743738226</v>
      </c>
      <c r="K30" s="229">
        <v>35.811069225963102</v>
      </c>
      <c r="L30" s="229">
        <v>42.978060999297547</v>
      </c>
      <c r="M30" s="229">
        <v>48.701707930465673</v>
      </c>
      <c r="N30" s="229">
        <v>42.419580990490317</v>
      </c>
      <c r="O30" s="229">
        <v>32.045149480549583</v>
      </c>
      <c r="P30" s="229">
        <v>20.049936857997309</v>
      </c>
      <c r="Q30" s="229">
        <v>24.681492986734462</v>
      </c>
      <c r="R30" s="229">
        <v>25.119580663109002</v>
      </c>
      <c r="S30" s="229">
        <v>29.95066703940962</v>
      </c>
      <c r="T30" s="229">
        <v>25.870075389806232</v>
      </c>
      <c r="U30" s="229">
        <v>22.641596889704861</v>
      </c>
      <c r="V30" s="229">
        <v>23.600034238312979</v>
      </c>
      <c r="W30" s="229">
        <v>21.517527464893561</v>
      </c>
      <c r="X30" s="229">
        <v>23.520575768114409</v>
      </c>
      <c r="Y30" s="229">
        <v>16.281409294636351</v>
      </c>
      <c r="DA30" s="73" t="s">
        <v>1283</v>
      </c>
    </row>
    <row r="31" spans="1:105" ht="12" customHeight="1" x14ac:dyDescent="0.25">
      <c r="A31" s="46" t="s">
        <v>33</v>
      </c>
      <c r="B31" s="229">
        <v>3.0210481198327832</v>
      </c>
      <c r="C31" s="229">
        <v>1.5132284377145211</v>
      </c>
      <c r="D31" s="229">
        <v>6.3971436671075814</v>
      </c>
      <c r="E31" s="229">
        <v>1.6949306328090199</v>
      </c>
      <c r="F31" s="229">
        <v>1.691798176546401</v>
      </c>
      <c r="G31" s="229">
        <v>1.6793204521304079</v>
      </c>
      <c r="H31" s="229">
        <v>2.0615896856522342</v>
      </c>
      <c r="I31" s="229">
        <v>0</v>
      </c>
      <c r="J31" s="229">
        <v>0</v>
      </c>
      <c r="K31" s="229">
        <v>2040.5878706217061</v>
      </c>
      <c r="L31" s="229">
        <v>2340.8874754693938</v>
      </c>
      <c r="M31" s="229">
        <v>2098.0748819321602</v>
      </c>
      <c r="N31" s="229">
        <v>2313.3626266467222</v>
      </c>
      <c r="O31" s="229">
        <v>2633.450799943128</v>
      </c>
      <c r="P31" s="229">
        <v>2691.2289574919441</v>
      </c>
      <c r="Q31" s="229">
        <v>2808.0552329728298</v>
      </c>
      <c r="R31" s="229">
        <v>3218.3642510470308</v>
      </c>
      <c r="S31" s="229">
        <v>2443.5795953113611</v>
      </c>
      <c r="T31" s="229">
        <v>2102.4720615634892</v>
      </c>
      <c r="U31" s="229">
        <v>1667.949405809162</v>
      </c>
      <c r="V31" s="229">
        <v>2085.1972061005908</v>
      </c>
      <c r="W31" s="229">
        <v>2316.8014796311159</v>
      </c>
      <c r="X31" s="229">
        <v>1866.3266380465191</v>
      </c>
      <c r="Y31" s="229">
        <v>1429.6812199256599</v>
      </c>
      <c r="DA31" s="73" t="s">
        <v>1284</v>
      </c>
    </row>
    <row r="32" spans="1:105" ht="12" customHeight="1" x14ac:dyDescent="0.25">
      <c r="A32" s="46" t="s">
        <v>35</v>
      </c>
      <c r="B32" s="229">
        <v>1075.491742587423</v>
      </c>
      <c r="C32" s="229">
        <v>1121.804225620629</v>
      </c>
      <c r="D32" s="229">
        <v>1210.148077816074</v>
      </c>
      <c r="E32" s="229">
        <v>1343.1295622614271</v>
      </c>
      <c r="F32" s="229">
        <v>873.28212329089752</v>
      </c>
      <c r="G32" s="229">
        <v>909.64320267553296</v>
      </c>
      <c r="H32" s="229">
        <v>1158.9234168102021</v>
      </c>
      <c r="I32" s="229">
        <v>1352.005292053045</v>
      </c>
      <c r="J32" s="229">
        <v>1306.9222612133401</v>
      </c>
      <c r="K32" s="229">
        <v>638.55577806783413</v>
      </c>
      <c r="L32" s="229">
        <v>750.54344514079207</v>
      </c>
      <c r="M32" s="229">
        <v>749.13150389863767</v>
      </c>
      <c r="N32" s="229">
        <v>761.95756472542269</v>
      </c>
      <c r="O32" s="229">
        <v>770.38493501019627</v>
      </c>
      <c r="P32" s="229">
        <v>735.69066427574785</v>
      </c>
      <c r="Q32" s="229">
        <v>820.27881416088542</v>
      </c>
      <c r="R32" s="229">
        <v>852.62146093685919</v>
      </c>
      <c r="S32" s="229">
        <v>1103.1076657372701</v>
      </c>
      <c r="T32" s="229">
        <v>935.2865821626184</v>
      </c>
      <c r="U32" s="229">
        <v>965.86358229828193</v>
      </c>
      <c r="V32" s="229">
        <v>1089.555774442485</v>
      </c>
      <c r="W32" s="229">
        <v>1113.8888750776821</v>
      </c>
      <c r="X32" s="229">
        <v>872.169349369668</v>
      </c>
      <c r="Y32" s="229">
        <v>857.4808183117309</v>
      </c>
      <c r="DA32" s="73" t="s">
        <v>1285</v>
      </c>
    </row>
    <row r="33" spans="1:105" ht="12" customHeight="1" x14ac:dyDescent="0.25">
      <c r="A33" s="46" t="s">
        <v>36</v>
      </c>
      <c r="B33" s="229">
        <v>0</v>
      </c>
      <c r="C33" s="229">
        <v>0</v>
      </c>
      <c r="D33" s="229">
        <v>0</v>
      </c>
      <c r="E33" s="229">
        <v>0</v>
      </c>
      <c r="F33" s="229">
        <v>0</v>
      </c>
      <c r="G33" s="229">
        <v>0</v>
      </c>
      <c r="H33" s="229">
        <v>0</v>
      </c>
      <c r="I33" s="229">
        <v>0</v>
      </c>
      <c r="J33" s="229">
        <v>0</v>
      </c>
      <c r="K33" s="229">
        <v>0</v>
      </c>
      <c r="L33" s="229">
        <v>0</v>
      </c>
      <c r="M33" s="229">
        <v>0</v>
      </c>
      <c r="N33" s="229">
        <v>0</v>
      </c>
      <c r="O33" s="229">
        <v>0</v>
      </c>
      <c r="P33" s="229">
        <v>0</v>
      </c>
      <c r="Q33" s="229">
        <v>0</v>
      </c>
      <c r="R33" s="229">
        <v>0</v>
      </c>
      <c r="S33" s="229">
        <v>0</v>
      </c>
      <c r="T33" s="229">
        <v>0</v>
      </c>
      <c r="U33" s="229">
        <v>0</v>
      </c>
      <c r="V33" s="229">
        <v>0</v>
      </c>
      <c r="W33" s="229">
        <v>0</v>
      </c>
      <c r="X33" s="229">
        <v>0</v>
      </c>
      <c r="Y33" s="229">
        <v>0</v>
      </c>
      <c r="DA33" s="73" t="s">
        <v>1286</v>
      </c>
    </row>
    <row r="34" spans="1:105" ht="12" customHeight="1" x14ac:dyDescent="0.25">
      <c r="A34" s="46" t="s">
        <v>38</v>
      </c>
      <c r="B34" s="229">
        <v>0</v>
      </c>
      <c r="C34" s="229">
        <v>0</v>
      </c>
      <c r="D34" s="229">
        <v>0</v>
      </c>
      <c r="E34" s="229">
        <v>0</v>
      </c>
      <c r="F34" s="229">
        <v>0</v>
      </c>
      <c r="G34" s="229">
        <v>0</v>
      </c>
      <c r="H34" s="229">
        <v>0</v>
      </c>
      <c r="I34" s="229">
        <v>0</v>
      </c>
      <c r="J34" s="229">
        <v>0</v>
      </c>
      <c r="K34" s="229">
        <v>0</v>
      </c>
      <c r="L34" s="229">
        <v>61.90333499176765</v>
      </c>
      <c r="M34" s="229">
        <v>94.495070610027298</v>
      </c>
      <c r="N34" s="229">
        <v>97.377195161721914</v>
      </c>
      <c r="O34" s="229">
        <v>96.321307367531688</v>
      </c>
      <c r="P34" s="229">
        <v>61.192231467709398</v>
      </c>
      <c r="Q34" s="229">
        <v>32.535888055076903</v>
      </c>
      <c r="R34" s="229">
        <v>11.87171854603649</v>
      </c>
      <c r="S34" s="229">
        <v>11.691499095950199</v>
      </c>
      <c r="T34" s="229">
        <v>10.15920428886225</v>
      </c>
      <c r="U34" s="229">
        <v>4.1245599060019282</v>
      </c>
      <c r="V34" s="229">
        <v>4.6379730308922298</v>
      </c>
      <c r="W34" s="229">
        <v>4.6288214904014033</v>
      </c>
      <c r="X34" s="229">
        <v>2.2011187679922228</v>
      </c>
      <c r="Y34" s="229">
        <v>10.244841722456441</v>
      </c>
      <c r="DA34" s="73" t="s">
        <v>1287</v>
      </c>
    </row>
    <row r="35" spans="1:105" ht="12" customHeight="1" x14ac:dyDescent="0.25">
      <c r="A35" s="46" t="s">
        <v>39</v>
      </c>
      <c r="B35" s="229">
        <v>0</v>
      </c>
      <c r="C35" s="229">
        <v>0</v>
      </c>
      <c r="D35" s="229">
        <v>0</v>
      </c>
      <c r="E35" s="229">
        <v>0</v>
      </c>
      <c r="F35" s="229">
        <v>0</v>
      </c>
      <c r="G35" s="229">
        <v>0</v>
      </c>
      <c r="H35" s="229">
        <v>0</v>
      </c>
      <c r="I35" s="229">
        <v>0</v>
      </c>
      <c r="J35" s="229">
        <v>0</v>
      </c>
      <c r="K35" s="229">
        <v>0</v>
      </c>
      <c r="L35" s="229">
        <v>0</v>
      </c>
      <c r="M35" s="229">
        <v>0</v>
      </c>
      <c r="N35" s="229">
        <v>0</v>
      </c>
      <c r="O35" s="229">
        <v>0</v>
      </c>
      <c r="P35" s="229">
        <v>0</v>
      </c>
      <c r="Q35" s="229">
        <v>0</v>
      </c>
      <c r="R35" s="229">
        <v>0</v>
      </c>
      <c r="S35" s="229">
        <v>0</v>
      </c>
      <c r="T35" s="229">
        <v>0</v>
      </c>
      <c r="U35" s="229">
        <v>0</v>
      </c>
      <c r="V35" s="229">
        <v>0</v>
      </c>
      <c r="W35" s="229">
        <v>0</v>
      </c>
      <c r="X35" s="229">
        <v>0</v>
      </c>
      <c r="Y35" s="229">
        <v>0</v>
      </c>
      <c r="DA35" s="73" t="s">
        <v>1288</v>
      </c>
    </row>
    <row r="36" spans="1:105" ht="12" customHeight="1" x14ac:dyDescent="0.25">
      <c r="A36" s="57" t="s">
        <v>1010</v>
      </c>
      <c r="B36" s="261">
        <v>802.99959719941103</v>
      </c>
      <c r="C36" s="261">
        <v>810.57104229202321</v>
      </c>
      <c r="D36" s="261">
        <v>842.81430570032001</v>
      </c>
      <c r="E36" s="261">
        <v>905.53308863397069</v>
      </c>
      <c r="F36" s="261">
        <v>736.71755825312403</v>
      </c>
      <c r="G36" s="261">
        <v>797.81446938204294</v>
      </c>
      <c r="H36" s="261">
        <v>974.79265791661294</v>
      </c>
      <c r="I36" s="261">
        <v>1090.5521290903921</v>
      </c>
      <c r="J36" s="261">
        <v>1099.5571816825329</v>
      </c>
      <c r="K36" s="261">
        <v>1233.9949299849541</v>
      </c>
      <c r="L36" s="261">
        <v>1388.086818014749</v>
      </c>
      <c r="M36" s="261">
        <v>1370.7901607019401</v>
      </c>
      <c r="N36" s="261">
        <v>1457.1738509083341</v>
      </c>
      <c r="O36" s="261">
        <v>1527.433590200314</v>
      </c>
      <c r="P36" s="261">
        <v>1483.0663525264699</v>
      </c>
      <c r="Q36" s="261">
        <v>1581.3098513110251</v>
      </c>
      <c r="R36" s="261">
        <v>1681.2164652779379</v>
      </c>
      <c r="S36" s="261">
        <v>1645.717222992909</v>
      </c>
      <c r="T36" s="261">
        <v>1476.033905530586</v>
      </c>
      <c r="U36" s="261">
        <v>1426.2571716723201</v>
      </c>
      <c r="V36" s="261">
        <v>1626.995564217915</v>
      </c>
      <c r="W36" s="261">
        <v>1693.3929362755209</v>
      </c>
      <c r="X36" s="261">
        <v>1377.488951264553</v>
      </c>
      <c r="Y36" s="261">
        <v>1232.401231196402</v>
      </c>
      <c r="DA36" s="70" t="s">
        <v>1289</v>
      </c>
    </row>
    <row r="37" spans="1:105" ht="12" customHeight="1" x14ac:dyDescent="0.25">
      <c r="A37" s="60" t="s">
        <v>1012</v>
      </c>
      <c r="B37" s="262">
        <v>802.99959719941103</v>
      </c>
      <c r="C37" s="262">
        <v>810.57104229202321</v>
      </c>
      <c r="D37" s="262">
        <v>842.81430570032001</v>
      </c>
      <c r="E37" s="262">
        <v>905.53308863397069</v>
      </c>
      <c r="F37" s="262">
        <v>736.71755825312403</v>
      </c>
      <c r="G37" s="262">
        <v>797.81446938204294</v>
      </c>
      <c r="H37" s="262">
        <v>974.79265791661294</v>
      </c>
      <c r="I37" s="262">
        <v>1090.5521290903921</v>
      </c>
      <c r="J37" s="262">
        <v>1099.5571816825329</v>
      </c>
      <c r="K37" s="262">
        <v>1233.9949299849541</v>
      </c>
      <c r="L37" s="262">
        <v>1388.086818014749</v>
      </c>
      <c r="M37" s="262">
        <v>1370.7901607019401</v>
      </c>
      <c r="N37" s="262">
        <v>1457.1738509083341</v>
      </c>
      <c r="O37" s="262">
        <v>1527.433590200314</v>
      </c>
      <c r="P37" s="262">
        <v>1483.0663525264699</v>
      </c>
      <c r="Q37" s="262">
        <v>1581.3098513110251</v>
      </c>
      <c r="R37" s="262">
        <v>1681.2164652779379</v>
      </c>
      <c r="S37" s="262">
        <v>1645.717222992909</v>
      </c>
      <c r="T37" s="262">
        <v>1476.033905530586</v>
      </c>
      <c r="U37" s="262">
        <v>1426.2571716723201</v>
      </c>
      <c r="V37" s="262">
        <v>1626.995564217915</v>
      </c>
      <c r="W37" s="262">
        <v>1693.3929362755209</v>
      </c>
      <c r="X37" s="262">
        <v>1377.488951264553</v>
      </c>
      <c r="Y37" s="262">
        <v>1232.401231196402</v>
      </c>
      <c r="DA37" s="72" t="s">
        <v>1290</v>
      </c>
    </row>
    <row r="38" spans="1:105" ht="12" customHeight="1" x14ac:dyDescent="0.25">
      <c r="A38" s="59" t="s">
        <v>28</v>
      </c>
      <c r="B38" s="230">
        <v>1.199183163339794</v>
      </c>
      <c r="C38" s="230">
        <v>1.21706928621653</v>
      </c>
      <c r="D38" s="230">
        <v>0</v>
      </c>
      <c r="E38" s="230">
        <v>0</v>
      </c>
      <c r="F38" s="230">
        <v>6.4863701059223891</v>
      </c>
      <c r="G38" s="230">
        <v>3.5247606969029741</v>
      </c>
      <c r="H38" s="230">
        <v>3.38804029225208</v>
      </c>
      <c r="I38" s="230">
        <v>0</v>
      </c>
      <c r="J38" s="230">
        <v>0</v>
      </c>
      <c r="K38" s="230">
        <v>3.510853751390703</v>
      </c>
      <c r="L38" s="230">
        <v>0</v>
      </c>
      <c r="M38" s="230">
        <v>0</v>
      </c>
      <c r="N38" s="230">
        <v>1.4809664824960109</v>
      </c>
      <c r="O38" s="230">
        <v>18.654103340244589</v>
      </c>
      <c r="P38" s="230">
        <v>17.658819662748659</v>
      </c>
      <c r="Q38" s="230">
        <v>18.408231782779431</v>
      </c>
      <c r="R38" s="230">
        <v>20.46943307781298</v>
      </c>
      <c r="S38" s="230">
        <v>18.160150607304601</v>
      </c>
      <c r="T38" s="230">
        <v>14.71861018862764</v>
      </c>
      <c r="U38" s="230">
        <v>22.247778206175909</v>
      </c>
      <c r="V38" s="230">
        <v>19.048554421217329</v>
      </c>
      <c r="W38" s="230">
        <v>18.792554022205969</v>
      </c>
      <c r="X38" s="230">
        <v>17.298250102520861</v>
      </c>
      <c r="Y38" s="230">
        <v>15.221150130350241</v>
      </c>
      <c r="DA38" s="71" t="s">
        <v>1291</v>
      </c>
    </row>
    <row r="39" spans="1:105" ht="12" customHeight="1" x14ac:dyDescent="0.25">
      <c r="A39" s="59" t="s">
        <v>31</v>
      </c>
      <c r="B39" s="295">
        <v>48.25336036933016</v>
      </c>
      <c r="C39" s="295">
        <v>0</v>
      </c>
      <c r="D39" s="295">
        <v>12.812932421187609</v>
      </c>
      <c r="E39" s="295">
        <v>0</v>
      </c>
      <c r="F39" s="295">
        <v>0</v>
      </c>
      <c r="G39" s="295">
        <v>0</v>
      </c>
      <c r="H39" s="295">
        <v>0</v>
      </c>
      <c r="I39" s="295">
        <v>0</v>
      </c>
      <c r="J39" s="295">
        <v>0</v>
      </c>
      <c r="K39" s="295">
        <v>148.17010530840051</v>
      </c>
      <c r="L39" s="295">
        <v>135.32655233763009</v>
      </c>
      <c r="M39" s="295">
        <v>169.08368027274381</v>
      </c>
      <c r="N39" s="295">
        <v>182.2004354237975</v>
      </c>
      <c r="O39" s="295">
        <v>196.27945276429639</v>
      </c>
      <c r="P39" s="295">
        <v>223.2002661902406</v>
      </c>
      <c r="Q39" s="295">
        <v>231.30384334262669</v>
      </c>
      <c r="R39" s="295">
        <v>214.58984566933151</v>
      </c>
      <c r="S39" s="295">
        <v>194.3829454785735</v>
      </c>
      <c r="T39" s="295">
        <v>254.91019381950321</v>
      </c>
      <c r="U39" s="295">
        <v>260.1263197276611</v>
      </c>
      <c r="V39" s="295">
        <v>278.61162297468809</v>
      </c>
      <c r="W39" s="295">
        <v>275.67532568058363</v>
      </c>
      <c r="X39" s="295">
        <v>267.97190920774602</v>
      </c>
      <c r="Y39" s="295">
        <v>274.91811242142973</v>
      </c>
      <c r="DA39" s="122" t="s">
        <v>1292</v>
      </c>
    </row>
    <row r="40" spans="1:105" ht="12" customHeight="1" x14ac:dyDescent="0.25">
      <c r="A40" s="59" t="s">
        <v>159</v>
      </c>
      <c r="B40" s="295">
        <v>8.1068078651864575</v>
      </c>
      <c r="C40" s="295">
        <v>9.2808514620790366</v>
      </c>
      <c r="D40" s="295">
        <v>7.3008136642631154</v>
      </c>
      <c r="E40" s="295">
        <v>5.1738020466606596</v>
      </c>
      <c r="F40" s="295">
        <v>10.76999410526248</v>
      </c>
      <c r="G40" s="295">
        <v>17.937328165192209</v>
      </c>
      <c r="H40" s="295">
        <v>16.624641728954419</v>
      </c>
      <c r="I40" s="295">
        <v>14.61396035963441</v>
      </c>
      <c r="J40" s="295">
        <v>8.7853078627381169</v>
      </c>
      <c r="K40" s="295">
        <v>11.94723509656218</v>
      </c>
      <c r="L40" s="295">
        <v>10.78644875837016</v>
      </c>
      <c r="M40" s="295">
        <v>10.746246951835699</v>
      </c>
      <c r="N40" s="295">
        <v>26.63298402182399</v>
      </c>
      <c r="O40" s="295">
        <v>29.384731828796621</v>
      </c>
      <c r="P40" s="295">
        <v>28.12552158066547</v>
      </c>
      <c r="Q40" s="295">
        <v>32.181233953970647</v>
      </c>
      <c r="R40" s="295">
        <v>28.08574100604411</v>
      </c>
      <c r="S40" s="295">
        <v>24.784898021722491</v>
      </c>
      <c r="T40" s="295">
        <v>21.23139975866123</v>
      </c>
      <c r="U40" s="295">
        <v>35.941878550710861</v>
      </c>
      <c r="V40" s="295">
        <v>38.369042837789571</v>
      </c>
      <c r="W40" s="295">
        <v>39.788376608528367</v>
      </c>
      <c r="X40" s="295">
        <v>38.789004658130509</v>
      </c>
      <c r="Y40" s="295">
        <v>31.52663262574335</v>
      </c>
      <c r="DA40" s="122" t="s">
        <v>1293</v>
      </c>
    </row>
    <row r="41" spans="1:105" ht="12" customHeight="1" x14ac:dyDescent="0.25">
      <c r="A41" s="59" t="s">
        <v>32</v>
      </c>
      <c r="B41" s="295">
        <v>82.231197842190539</v>
      </c>
      <c r="C41" s="295">
        <v>108.43742382621529</v>
      </c>
      <c r="D41" s="295">
        <v>77.030291742277285</v>
      </c>
      <c r="E41" s="295">
        <v>77.827734946960291</v>
      </c>
      <c r="F41" s="295">
        <v>84.156614883758706</v>
      </c>
      <c r="G41" s="295">
        <v>103.4455552930596</v>
      </c>
      <c r="H41" s="295">
        <v>105.24365907662769</v>
      </c>
      <c r="I41" s="295">
        <v>101.33410259311211</v>
      </c>
      <c r="J41" s="295">
        <v>86.267872442481334</v>
      </c>
      <c r="K41" s="295">
        <v>56.839949098545723</v>
      </c>
      <c r="L41" s="295">
        <v>67.266767252103932</v>
      </c>
      <c r="M41" s="295">
        <v>72.699151386089042</v>
      </c>
      <c r="N41" s="295">
        <v>65.754299883064618</v>
      </c>
      <c r="O41" s="295">
        <v>51.241375986071994</v>
      </c>
      <c r="P41" s="295">
        <v>32.209811531946833</v>
      </c>
      <c r="Q41" s="295">
        <v>37.956268481063773</v>
      </c>
      <c r="R41" s="295">
        <v>40.582994725846511</v>
      </c>
      <c r="S41" s="295">
        <v>37.2286188945478</v>
      </c>
      <c r="T41" s="295">
        <v>31.89962091374553</v>
      </c>
      <c r="U41" s="295">
        <v>25.377265033194892</v>
      </c>
      <c r="V41" s="295">
        <v>27.369798262692079</v>
      </c>
      <c r="W41" s="295">
        <v>25.757526797614972</v>
      </c>
      <c r="X41" s="295">
        <v>27.662781988617819</v>
      </c>
      <c r="Y41" s="295">
        <v>16.970354515589818</v>
      </c>
      <c r="DA41" s="122" t="s">
        <v>1294</v>
      </c>
    </row>
    <row r="42" spans="1:105" ht="12" customHeight="1" x14ac:dyDescent="0.25">
      <c r="A42" s="59" t="s">
        <v>35</v>
      </c>
      <c r="B42" s="295">
        <v>663.20904795936406</v>
      </c>
      <c r="C42" s="295">
        <v>691.63569771751236</v>
      </c>
      <c r="D42" s="295">
        <v>745.67026787259204</v>
      </c>
      <c r="E42" s="295">
        <v>822.53155164034979</v>
      </c>
      <c r="F42" s="295">
        <v>635.30457915818045</v>
      </c>
      <c r="G42" s="295">
        <v>672.90682522688815</v>
      </c>
      <c r="H42" s="295">
        <v>849.53631681877869</v>
      </c>
      <c r="I42" s="295">
        <v>974.6040661376453</v>
      </c>
      <c r="J42" s="295">
        <v>1004.504001377313</v>
      </c>
      <c r="K42" s="295">
        <v>1013.5267867300551</v>
      </c>
      <c r="L42" s="295">
        <v>1174.707049666644</v>
      </c>
      <c r="M42" s="295">
        <v>1118.261082091271</v>
      </c>
      <c r="N42" s="295">
        <v>1181.1051650971519</v>
      </c>
      <c r="O42" s="295">
        <v>1231.873926280904</v>
      </c>
      <c r="P42" s="295">
        <v>1181.8719335608689</v>
      </c>
      <c r="Q42" s="295">
        <v>1261.460273750585</v>
      </c>
      <c r="R42" s="295">
        <v>1377.4884507989029</v>
      </c>
      <c r="S42" s="295">
        <v>1371.1606099907599</v>
      </c>
      <c r="T42" s="295">
        <v>1153.274080850048</v>
      </c>
      <c r="U42" s="295">
        <v>1082.5639301545771</v>
      </c>
      <c r="V42" s="295">
        <v>1263.5965457215279</v>
      </c>
      <c r="W42" s="295">
        <v>1333.3791531665879</v>
      </c>
      <c r="X42" s="295">
        <v>1025.7670053075381</v>
      </c>
      <c r="Y42" s="295">
        <v>893.76498150328882</v>
      </c>
      <c r="DA42" s="122" t="s">
        <v>1295</v>
      </c>
    </row>
    <row r="43" spans="1:105" ht="12" customHeight="1" x14ac:dyDescent="0.25">
      <c r="A43" s="60" t="s">
        <v>1019</v>
      </c>
      <c r="B43" s="262">
        <v>0</v>
      </c>
      <c r="C43" s="262">
        <v>0</v>
      </c>
      <c r="D43" s="262">
        <v>0</v>
      </c>
      <c r="E43" s="262">
        <v>0</v>
      </c>
      <c r="F43" s="262">
        <v>0</v>
      </c>
      <c r="G43" s="262">
        <v>0</v>
      </c>
      <c r="H43" s="262">
        <v>0</v>
      </c>
      <c r="I43" s="262">
        <v>0</v>
      </c>
      <c r="J43" s="262">
        <v>0</v>
      </c>
      <c r="K43" s="262">
        <v>0</v>
      </c>
      <c r="L43" s="262">
        <v>0</v>
      </c>
      <c r="M43" s="262">
        <v>0</v>
      </c>
      <c r="N43" s="262">
        <v>0</v>
      </c>
      <c r="O43" s="262">
        <v>0</v>
      </c>
      <c r="P43" s="262">
        <v>0</v>
      </c>
      <c r="Q43" s="262">
        <v>0</v>
      </c>
      <c r="R43" s="262">
        <v>0</v>
      </c>
      <c r="S43" s="262">
        <v>0</v>
      </c>
      <c r="T43" s="262">
        <v>0</v>
      </c>
      <c r="U43" s="262">
        <v>0</v>
      </c>
      <c r="V43" s="262">
        <v>0</v>
      </c>
      <c r="W43" s="262">
        <v>0</v>
      </c>
      <c r="X43" s="262">
        <v>0</v>
      </c>
      <c r="Y43" s="262">
        <v>0</v>
      </c>
      <c r="DA43" s="72" t="s">
        <v>1296</v>
      </c>
    </row>
    <row r="44" spans="1:105" ht="12" customHeight="1" x14ac:dyDescent="0.25">
      <c r="A44" s="57" t="s">
        <v>1021</v>
      </c>
      <c r="B44" s="261">
        <f t="shared" ref="B44:Y44" si="1">B45+B46+B57</f>
        <v>96.416301293274074</v>
      </c>
      <c r="C44" s="261">
        <f t="shared" si="1"/>
        <v>99.040101516987534</v>
      </c>
      <c r="D44" s="261">
        <f t="shared" si="1"/>
        <v>104.7800994983121</v>
      </c>
      <c r="E44" s="261">
        <f t="shared" si="1"/>
        <v>112.7590069626074</v>
      </c>
      <c r="F44" s="261">
        <f t="shared" si="1"/>
        <v>77.17916723864019</v>
      </c>
      <c r="G44" s="261">
        <f t="shared" si="1"/>
        <v>85.846100530603323</v>
      </c>
      <c r="H44" s="261">
        <f t="shared" si="1"/>
        <v>104.12113717154546</v>
      </c>
      <c r="I44" s="261">
        <f t="shared" si="1"/>
        <v>120.75830818250138</v>
      </c>
      <c r="J44" s="261">
        <f t="shared" si="1"/>
        <v>120.24435403613907</v>
      </c>
      <c r="K44" s="261">
        <f t="shared" si="1"/>
        <v>167.12672321456839</v>
      </c>
      <c r="L44" s="261">
        <f t="shared" si="1"/>
        <v>186.53462494021412</v>
      </c>
      <c r="M44" s="261">
        <f t="shared" si="1"/>
        <v>181.39019606178687</v>
      </c>
      <c r="N44" s="261">
        <f t="shared" si="1"/>
        <v>195.44789596348784</v>
      </c>
      <c r="O44" s="261">
        <f t="shared" si="1"/>
        <v>214.54942411774036</v>
      </c>
      <c r="P44" s="261">
        <f t="shared" si="1"/>
        <v>207.98555008715158</v>
      </c>
      <c r="Q44" s="261">
        <f t="shared" si="1"/>
        <v>219.43632180680572</v>
      </c>
      <c r="R44" s="261">
        <f t="shared" si="1"/>
        <v>233.10190153442051</v>
      </c>
      <c r="S44" s="261">
        <f t="shared" si="1"/>
        <v>219.92373164953273</v>
      </c>
      <c r="T44" s="261">
        <f t="shared" si="1"/>
        <v>195.99307341671164</v>
      </c>
      <c r="U44" s="261">
        <f t="shared" si="1"/>
        <v>178.96613375739014</v>
      </c>
      <c r="V44" s="261">
        <f t="shared" si="1"/>
        <v>209.24630118384377</v>
      </c>
      <c r="W44" s="261">
        <f t="shared" si="1"/>
        <v>221.67032034950955</v>
      </c>
      <c r="X44" s="261">
        <f t="shared" si="1"/>
        <v>172.45262542501473</v>
      </c>
      <c r="Y44" s="261">
        <f t="shared" si="1"/>
        <v>154.12177652066018</v>
      </c>
      <c r="DA44" s="70"/>
    </row>
    <row r="45" spans="1:105" ht="12" customHeight="1" x14ac:dyDescent="0.25">
      <c r="A45" s="60" t="s">
        <v>1022</v>
      </c>
      <c r="B45" s="262">
        <v>63.817955981640353</v>
      </c>
      <c r="C45" s="262">
        <v>66.166480892922024</v>
      </c>
      <c r="D45" s="262">
        <v>70.458523295990744</v>
      </c>
      <c r="E45" s="262">
        <v>75.786032206137278</v>
      </c>
      <c r="F45" s="262">
        <v>51.844469002489063</v>
      </c>
      <c r="G45" s="262">
        <v>58.868025011091923</v>
      </c>
      <c r="H45" s="262">
        <v>70.857096288276793</v>
      </c>
      <c r="I45" s="262">
        <v>82.973797504915211</v>
      </c>
      <c r="J45" s="262">
        <v>84.514346839521465</v>
      </c>
      <c r="K45" s="262">
        <v>96.744128955813053</v>
      </c>
      <c r="L45" s="262">
        <v>104.3729829469317</v>
      </c>
      <c r="M45" s="262">
        <v>103.69405962770389</v>
      </c>
      <c r="N45" s="262">
        <v>111.75952277677879</v>
      </c>
      <c r="O45" s="262">
        <v>122.5142415692353</v>
      </c>
      <c r="P45" s="262">
        <v>116.18498870202311</v>
      </c>
      <c r="Q45" s="262">
        <v>122.8090458909636</v>
      </c>
      <c r="R45" s="262">
        <v>126.434413749246</v>
      </c>
      <c r="S45" s="262">
        <v>125.5341359990252</v>
      </c>
      <c r="T45" s="262">
        <v>113.3318169246307</v>
      </c>
      <c r="U45" s="262">
        <v>105.4232497473094</v>
      </c>
      <c r="V45" s="262">
        <v>122.01283374668991</v>
      </c>
      <c r="W45" s="262">
        <v>128.35944890676859</v>
      </c>
      <c r="X45" s="262">
        <v>96.532762297818323</v>
      </c>
      <c r="Y45" s="262">
        <v>88.628181106463288</v>
      </c>
      <c r="DA45" s="72" t="s">
        <v>1297</v>
      </c>
    </row>
    <row r="46" spans="1:105" ht="12" customHeight="1" x14ac:dyDescent="0.25">
      <c r="A46" s="60" t="s">
        <v>1024</v>
      </c>
      <c r="B46" s="262">
        <v>32.598345311633729</v>
      </c>
      <c r="C46" s="262">
        <v>32.873620624065502</v>
      </c>
      <c r="D46" s="262">
        <v>34.321576202321353</v>
      </c>
      <c r="E46" s="262">
        <v>36.97297475647013</v>
      </c>
      <c r="F46" s="262">
        <v>25.334698236151119</v>
      </c>
      <c r="G46" s="262">
        <v>26.9780755195114</v>
      </c>
      <c r="H46" s="262">
        <v>33.26404088326867</v>
      </c>
      <c r="I46" s="262">
        <v>37.784510677586169</v>
      </c>
      <c r="J46" s="262">
        <v>35.730007196617613</v>
      </c>
      <c r="K46" s="262">
        <v>70.382594258755333</v>
      </c>
      <c r="L46" s="262">
        <v>82.161641993282416</v>
      </c>
      <c r="M46" s="262">
        <v>77.696136434082973</v>
      </c>
      <c r="N46" s="262">
        <v>83.688373186709029</v>
      </c>
      <c r="O46" s="262">
        <v>92.035182548505063</v>
      </c>
      <c r="P46" s="262">
        <v>91.800561385128489</v>
      </c>
      <c r="Q46" s="262">
        <v>96.62727591584212</v>
      </c>
      <c r="R46" s="262">
        <v>106.6674877851745</v>
      </c>
      <c r="S46" s="262">
        <v>94.389595650507516</v>
      </c>
      <c r="T46" s="262">
        <v>82.661256492080952</v>
      </c>
      <c r="U46" s="262">
        <v>73.542884010080726</v>
      </c>
      <c r="V46" s="262">
        <v>87.233467437153863</v>
      </c>
      <c r="W46" s="262">
        <v>93.310871442740961</v>
      </c>
      <c r="X46" s="262">
        <v>75.919863127196393</v>
      </c>
      <c r="Y46" s="262">
        <v>65.493595414196889</v>
      </c>
      <c r="DA46" s="72" t="s">
        <v>1298</v>
      </c>
    </row>
    <row r="47" spans="1:105" ht="12" customHeight="1" x14ac:dyDescent="0.25">
      <c r="A47" s="64" t="s">
        <v>28</v>
      </c>
      <c r="B47" s="229">
        <v>4.8569022160197893E-2</v>
      </c>
      <c r="C47" s="229">
        <v>4.930286688015828E-2</v>
      </c>
      <c r="D47" s="229">
        <v>0</v>
      </c>
      <c r="E47" s="229">
        <v>0</v>
      </c>
      <c r="F47" s="229">
        <v>0.22268527968572541</v>
      </c>
      <c r="G47" s="229">
        <v>0.1190043899191386</v>
      </c>
      <c r="H47" s="229">
        <v>0.1154352785453208</v>
      </c>
      <c r="I47" s="229">
        <v>0</v>
      </c>
      <c r="J47" s="229">
        <v>0</v>
      </c>
      <c r="K47" s="229">
        <v>5.524507231349135E-2</v>
      </c>
      <c r="L47" s="229">
        <v>0</v>
      </c>
      <c r="M47" s="229">
        <v>0</v>
      </c>
      <c r="N47" s="229">
        <v>2.3861879363964101E-2</v>
      </c>
      <c r="O47" s="229">
        <v>0.29136212543061613</v>
      </c>
      <c r="P47" s="229">
        <v>0.27453877836047202</v>
      </c>
      <c r="Q47" s="229">
        <v>0.29896282631115523</v>
      </c>
      <c r="R47" s="229">
        <v>0.31643995053231222</v>
      </c>
      <c r="S47" s="229">
        <v>0.36489357779892118</v>
      </c>
      <c r="T47" s="229">
        <v>0.29812347549556212</v>
      </c>
      <c r="U47" s="229">
        <v>0.49575383753787161</v>
      </c>
      <c r="V47" s="229">
        <v>0.41022323915493658</v>
      </c>
      <c r="W47" s="229">
        <v>0.39209491747614011</v>
      </c>
      <c r="X47" s="229">
        <v>0.36734274456741228</v>
      </c>
      <c r="Y47" s="229">
        <v>0.36472518097292411</v>
      </c>
      <c r="DA47" s="73" t="s">
        <v>1299</v>
      </c>
    </row>
    <row r="48" spans="1:105" ht="12" customHeight="1" x14ac:dyDescent="0.25">
      <c r="A48" s="64" t="s">
        <v>30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1300</v>
      </c>
    </row>
    <row r="49" spans="1:105" ht="12" customHeight="1" x14ac:dyDescent="0.25">
      <c r="A49" s="64" t="s">
        <v>31</v>
      </c>
      <c r="B49" s="229">
        <v>1.954345758620309</v>
      </c>
      <c r="C49" s="229">
        <v>0</v>
      </c>
      <c r="D49" s="229">
        <v>0.51934675676658371</v>
      </c>
      <c r="E49" s="229">
        <v>0</v>
      </c>
      <c r="F49" s="229">
        <v>0</v>
      </c>
      <c r="G49" s="229">
        <v>0</v>
      </c>
      <c r="H49" s="229">
        <v>0</v>
      </c>
      <c r="I49" s="229">
        <v>0</v>
      </c>
      <c r="J49" s="229">
        <v>0</v>
      </c>
      <c r="K49" s="229">
        <v>2.3315320893722058</v>
      </c>
      <c r="L49" s="229">
        <v>2.159466537601614</v>
      </c>
      <c r="M49" s="229">
        <v>2.8290051779912302</v>
      </c>
      <c r="N49" s="229">
        <v>2.93568076086158</v>
      </c>
      <c r="O49" s="229">
        <v>3.0657275502695791</v>
      </c>
      <c r="P49" s="229">
        <v>3.4700579982061379</v>
      </c>
      <c r="Q49" s="229">
        <v>3.7565395502589278</v>
      </c>
      <c r="R49" s="229">
        <v>3.3173757128595049</v>
      </c>
      <c r="S49" s="229">
        <v>3.905754416499132</v>
      </c>
      <c r="T49" s="229">
        <v>5.1631717904612424</v>
      </c>
      <c r="U49" s="229">
        <v>5.7964719018006434</v>
      </c>
      <c r="V49" s="229">
        <v>6.0000858813509073</v>
      </c>
      <c r="W49" s="229">
        <v>5.7517937128296861</v>
      </c>
      <c r="X49" s="229">
        <v>5.6906066227472092</v>
      </c>
      <c r="Y49" s="229">
        <v>6.5875152302524116</v>
      </c>
      <c r="DA49" s="73" t="s">
        <v>1301</v>
      </c>
    </row>
    <row r="50" spans="1:105" ht="12" customHeight="1" x14ac:dyDescent="0.25">
      <c r="A50" s="64" t="s">
        <v>159</v>
      </c>
      <c r="B50" s="229">
        <v>0.32833994246226722</v>
      </c>
      <c r="C50" s="229">
        <v>0.37596264185734951</v>
      </c>
      <c r="D50" s="229">
        <v>0.29592397537524562</v>
      </c>
      <c r="E50" s="229">
        <v>0.21100480733850929</v>
      </c>
      <c r="F50" s="229">
        <v>0.36974750289907121</v>
      </c>
      <c r="G50" s="229">
        <v>0.60560729610769393</v>
      </c>
      <c r="H50" s="229">
        <v>0.56642483062749638</v>
      </c>
      <c r="I50" s="229">
        <v>0.50633190887536106</v>
      </c>
      <c r="J50" s="229">
        <v>0.28547775267113318</v>
      </c>
      <c r="K50" s="229">
        <v>0.1879958305282336</v>
      </c>
      <c r="L50" s="229">
        <v>0.1721242043848166</v>
      </c>
      <c r="M50" s="229">
        <v>0.1797996602728095</v>
      </c>
      <c r="N50" s="229">
        <v>0.42912048269995817</v>
      </c>
      <c r="O50" s="229">
        <v>0.45896593176772882</v>
      </c>
      <c r="P50" s="229">
        <v>0.4372628795680843</v>
      </c>
      <c r="Q50" s="229">
        <v>0.52264621450822024</v>
      </c>
      <c r="R50" s="229">
        <v>0.43418156530427432</v>
      </c>
      <c r="S50" s="229">
        <v>0.49800523740645602</v>
      </c>
      <c r="T50" s="229">
        <v>0.43003915482307459</v>
      </c>
      <c r="U50" s="229">
        <v>0.80090353538713022</v>
      </c>
      <c r="V50" s="229">
        <v>0.82630275705649425</v>
      </c>
      <c r="W50" s="229">
        <v>0.83015965921375079</v>
      </c>
      <c r="X50" s="229">
        <v>0.82371681214617887</v>
      </c>
      <c r="Y50" s="229">
        <v>0.75543284780849562</v>
      </c>
      <c r="DA50" s="73" t="s">
        <v>1302</v>
      </c>
    </row>
    <row r="51" spans="1:105" ht="12" customHeight="1" x14ac:dyDescent="0.25">
      <c r="A51" s="64" t="s">
        <v>32</v>
      </c>
      <c r="B51" s="229">
        <v>3.3305077925992221</v>
      </c>
      <c r="C51" s="229">
        <v>4.3927456984400779</v>
      </c>
      <c r="D51" s="229">
        <v>3.1222698188107212</v>
      </c>
      <c r="E51" s="229">
        <v>3.1740731612789932</v>
      </c>
      <c r="F51" s="229">
        <v>2.8892029003529558</v>
      </c>
      <c r="G51" s="229">
        <v>3.4925704909027329</v>
      </c>
      <c r="H51" s="229">
        <v>3.5857988845120259</v>
      </c>
      <c r="I51" s="229">
        <v>3.5109366891307019</v>
      </c>
      <c r="J51" s="229">
        <v>2.8032664008343451</v>
      </c>
      <c r="K51" s="229">
        <v>0.89440555505921349</v>
      </c>
      <c r="L51" s="229">
        <v>1.073405998041983</v>
      </c>
      <c r="M51" s="229">
        <v>1.2163579322088329</v>
      </c>
      <c r="N51" s="229">
        <v>1.059457583960435</v>
      </c>
      <c r="O51" s="229">
        <v>0.80034917492289981</v>
      </c>
      <c r="P51" s="229">
        <v>0.50076066679902342</v>
      </c>
      <c r="Q51" s="229">
        <v>0.61643689818916958</v>
      </c>
      <c r="R51" s="229">
        <v>0.62737843274319194</v>
      </c>
      <c r="S51" s="229">
        <v>0.74803806635171544</v>
      </c>
      <c r="T51" s="229">
        <v>0.64612254363150901</v>
      </c>
      <c r="U51" s="229">
        <v>0.56548912029919463</v>
      </c>
      <c r="V51" s="229">
        <v>0.58942673811681168</v>
      </c>
      <c r="W51" s="229">
        <v>0.53741472990666928</v>
      </c>
      <c r="X51" s="229">
        <v>0.58744220934740587</v>
      </c>
      <c r="Y51" s="229">
        <v>0.40663915465438988</v>
      </c>
      <c r="DA51" s="73" t="s">
        <v>1303</v>
      </c>
    </row>
    <row r="52" spans="1:105" ht="12" customHeight="1" x14ac:dyDescent="0.25">
      <c r="A52" s="64" t="s">
        <v>33</v>
      </c>
      <c r="B52" s="229">
        <v>7.5452709982773883E-2</v>
      </c>
      <c r="C52" s="229">
        <v>3.7793898646963482E-2</v>
      </c>
      <c r="D52" s="229">
        <v>0.15977296841571781</v>
      </c>
      <c r="E52" s="229">
        <v>4.2332033256503407E-2</v>
      </c>
      <c r="F52" s="229">
        <v>4.2253798053175931E-2</v>
      </c>
      <c r="G52" s="229">
        <v>4.1942158488276537E-2</v>
      </c>
      <c r="H52" s="229">
        <v>5.1489589865786702E-2</v>
      </c>
      <c r="I52" s="229">
        <v>0</v>
      </c>
      <c r="J52" s="229">
        <v>0</v>
      </c>
      <c r="K52" s="229">
        <v>50.965055401006992</v>
      </c>
      <c r="L52" s="229">
        <v>58.465240136153923</v>
      </c>
      <c r="M52" s="229">
        <v>52.400832197711637</v>
      </c>
      <c r="N52" s="229">
        <v>57.777788512360608</v>
      </c>
      <c r="O52" s="229">
        <v>65.772206062381784</v>
      </c>
      <c r="P52" s="229">
        <v>67.215254432333282</v>
      </c>
      <c r="Q52" s="229">
        <v>70.133069287501783</v>
      </c>
      <c r="R52" s="229">
        <v>80.38081315521049</v>
      </c>
      <c r="S52" s="229">
        <v>61.030044941838732</v>
      </c>
      <c r="T52" s="229">
        <v>52.510654718341712</v>
      </c>
      <c r="U52" s="229">
        <v>41.658158953596782</v>
      </c>
      <c r="V52" s="229">
        <v>52.07920357703766</v>
      </c>
      <c r="W52" s="229">
        <v>57.863676180021884</v>
      </c>
      <c r="X52" s="229">
        <v>46.612763838215173</v>
      </c>
      <c r="Y52" s="229">
        <v>35.707250654729762</v>
      </c>
      <c r="DA52" s="73" t="s">
        <v>1304</v>
      </c>
    </row>
    <row r="53" spans="1:105" ht="12" customHeight="1" x14ac:dyDescent="0.25">
      <c r="A53" s="64" t="s">
        <v>35</v>
      </c>
      <c r="B53" s="229">
        <v>26.861130085808959</v>
      </c>
      <c r="C53" s="229">
        <v>28.017815518240941</v>
      </c>
      <c r="D53" s="229">
        <v>30.224262682953078</v>
      </c>
      <c r="E53" s="229">
        <v>33.545564754596121</v>
      </c>
      <c r="F53" s="229">
        <v>21.810808755160188</v>
      </c>
      <c r="G53" s="229">
        <v>22.718951184093559</v>
      </c>
      <c r="H53" s="229">
        <v>28.944892299718038</v>
      </c>
      <c r="I53" s="229">
        <v>33.767242079580107</v>
      </c>
      <c r="J53" s="229">
        <v>32.641263043112133</v>
      </c>
      <c r="K53" s="229">
        <v>15.948360310475181</v>
      </c>
      <c r="L53" s="229">
        <v>18.745327664232871</v>
      </c>
      <c r="M53" s="229">
        <v>18.710063481462129</v>
      </c>
      <c r="N53" s="229">
        <v>19.030402982654309</v>
      </c>
      <c r="O53" s="229">
        <v>19.240882227205262</v>
      </c>
      <c r="P53" s="229">
        <v>18.37436946608609</v>
      </c>
      <c r="Q53" s="229">
        <v>20.487015437980109</v>
      </c>
      <c r="R53" s="229">
        <v>21.294794808074311</v>
      </c>
      <c r="S53" s="229">
        <v>27.550856352217242</v>
      </c>
      <c r="T53" s="229">
        <v>23.359411844986429</v>
      </c>
      <c r="U53" s="229">
        <v>24.123093001944351</v>
      </c>
      <c r="V53" s="229">
        <v>27.212388746596961</v>
      </c>
      <c r="W53" s="229">
        <v>27.820124311335569</v>
      </c>
      <c r="X53" s="229">
        <v>21.783016477571589</v>
      </c>
      <c r="Y53" s="229">
        <v>21.416160528898779</v>
      </c>
      <c r="DA53" s="73" t="s">
        <v>1305</v>
      </c>
    </row>
    <row r="54" spans="1:105" ht="12" customHeight="1" x14ac:dyDescent="0.25">
      <c r="A54" s="64" t="s">
        <v>36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1306</v>
      </c>
    </row>
    <row r="55" spans="1:105" ht="12" customHeight="1" x14ac:dyDescent="0.25">
      <c r="A55" s="64" t="s">
        <v>38</v>
      </c>
      <c r="B55" s="229">
        <v>0</v>
      </c>
      <c r="C55" s="229">
        <v>0</v>
      </c>
      <c r="D55" s="229">
        <v>0</v>
      </c>
      <c r="E55" s="229">
        <v>0</v>
      </c>
      <c r="F55" s="229">
        <v>0</v>
      </c>
      <c r="G55" s="229">
        <v>0</v>
      </c>
      <c r="H55" s="229">
        <v>0</v>
      </c>
      <c r="I55" s="229">
        <v>0</v>
      </c>
      <c r="J55" s="229">
        <v>0</v>
      </c>
      <c r="K55" s="229">
        <v>0</v>
      </c>
      <c r="L55" s="229">
        <v>1.5460774528672101</v>
      </c>
      <c r="M55" s="229">
        <v>2.3600779844363351</v>
      </c>
      <c r="N55" s="229">
        <v>2.432060984808166</v>
      </c>
      <c r="O55" s="229">
        <v>2.4056894765271939</v>
      </c>
      <c r="P55" s="229">
        <v>1.5283171637754009</v>
      </c>
      <c r="Q55" s="229">
        <v>0.81260570109277075</v>
      </c>
      <c r="R55" s="229">
        <v>0.29650416045037697</v>
      </c>
      <c r="S55" s="229">
        <v>0.29200305839531659</v>
      </c>
      <c r="T55" s="229">
        <v>0.25373296434143022</v>
      </c>
      <c r="U55" s="229">
        <v>0.10301365951475359</v>
      </c>
      <c r="V55" s="229">
        <v>0.1158364978400967</v>
      </c>
      <c r="W55" s="229">
        <v>0.1156079319572771</v>
      </c>
      <c r="X55" s="229">
        <v>5.4974422601434918E-2</v>
      </c>
      <c r="Y55" s="229">
        <v>0.25587181688013427</v>
      </c>
      <c r="DA55" s="73" t="s">
        <v>1307</v>
      </c>
    </row>
    <row r="56" spans="1:105" ht="12" customHeight="1" x14ac:dyDescent="0.25">
      <c r="A56" s="64" t="s">
        <v>39</v>
      </c>
      <c r="B56" s="229">
        <v>0</v>
      </c>
      <c r="C56" s="229">
        <v>0</v>
      </c>
      <c r="D56" s="229">
        <v>0</v>
      </c>
      <c r="E56" s="229">
        <v>0</v>
      </c>
      <c r="F56" s="229">
        <v>0</v>
      </c>
      <c r="G56" s="229">
        <v>0</v>
      </c>
      <c r="H56" s="229">
        <v>0</v>
      </c>
      <c r="I56" s="229">
        <v>0</v>
      </c>
      <c r="J56" s="229">
        <v>0</v>
      </c>
      <c r="K56" s="229">
        <v>0</v>
      </c>
      <c r="L56" s="229">
        <v>0</v>
      </c>
      <c r="M56" s="229">
        <v>0</v>
      </c>
      <c r="N56" s="229">
        <v>0</v>
      </c>
      <c r="O56" s="229">
        <v>0</v>
      </c>
      <c r="P56" s="229">
        <v>0</v>
      </c>
      <c r="Q56" s="229">
        <v>0</v>
      </c>
      <c r="R56" s="229">
        <v>0</v>
      </c>
      <c r="S56" s="229">
        <v>0</v>
      </c>
      <c r="T56" s="229">
        <v>0</v>
      </c>
      <c r="U56" s="229">
        <v>0</v>
      </c>
      <c r="V56" s="229">
        <v>0</v>
      </c>
      <c r="W56" s="229">
        <v>0</v>
      </c>
      <c r="X56" s="229">
        <v>0</v>
      </c>
      <c r="Y56" s="229">
        <v>0</v>
      </c>
      <c r="DA56" s="73" t="s">
        <v>1308</v>
      </c>
    </row>
    <row r="57" spans="1:105" ht="12" customHeight="1" x14ac:dyDescent="0.25">
      <c r="A57" s="60" t="s">
        <v>1036</v>
      </c>
      <c r="B57" s="262">
        <v>0</v>
      </c>
      <c r="C57" s="262">
        <v>0</v>
      </c>
      <c r="D57" s="262">
        <v>0</v>
      </c>
      <c r="E57" s="262">
        <v>0</v>
      </c>
      <c r="F57" s="262">
        <v>0</v>
      </c>
      <c r="G57" s="262">
        <v>0</v>
      </c>
      <c r="H57" s="262">
        <v>0</v>
      </c>
      <c r="I57" s="262">
        <v>0</v>
      </c>
      <c r="J57" s="262">
        <v>0</v>
      </c>
      <c r="K57" s="262">
        <v>0</v>
      </c>
      <c r="L57" s="262">
        <v>0</v>
      </c>
      <c r="M57" s="262">
        <v>0</v>
      </c>
      <c r="N57" s="262">
        <v>0</v>
      </c>
      <c r="O57" s="262">
        <v>0</v>
      </c>
      <c r="P57" s="262">
        <v>0</v>
      </c>
      <c r="Q57" s="262">
        <v>0</v>
      </c>
      <c r="R57" s="262">
        <v>0</v>
      </c>
      <c r="S57" s="262">
        <v>0</v>
      </c>
      <c r="T57" s="262">
        <v>0</v>
      </c>
      <c r="U57" s="262">
        <v>0</v>
      </c>
      <c r="V57" s="262">
        <v>0</v>
      </c>
      <c r="W57" s="262">
        <v>0</v>
      </c>
      <c r="X57" s="262">
        <v>0</v>
      </c>
      <c r="Y57" s="262">
        <v>0</v>
      </c>
      <c r="DA57" s="72" t="s">
        <v>1309</v>
      </c>
    </row>
    <row r="58" spans="1:105" ht="12" customHeight="1" x14ac:dyDescent="0.25">
      <c r="A58" s="133" t="s">
        <v>1038</v>
      </c>
      <c r="B58" s="324">
        <v>0</v>
      </c>
      <c r="C58" s="324">
        <v>0</v>
      </c>
      <c r="D58" s="324">
        <v>0</v>
      </c>
      <c r="E58" s="324">
        <v>0</v>
      </c>
      <c r="F58" s="324">
        <v>0</v>
      </c>
      <c r="G58" s="324">
        <v>0</v>
      </c>
      <c r="H58" s="324">
        <v>0</v>
      </c>
      <c r="I58" s="324">
        <v>0</v>
      </c>
      <c r="J58" s="324">
        <v>0</v>
      </c>
      <c r="K58" s="324">
        <v>0</v>
      </c>
      <c r="L58" s="324">
        <v>0</v>
      </c>
      <c r="M58" s="324">
        <v>0</v>
      </c>
      <c r="N58" s="324">
        <v>0</v>
      </c>
      <c r="O58" s="324">
        <v>0</v>
      </c>
      <c r="P58" s="324">
        <v>0</v>
      </c>
      <c r="Q58" s="324">
        <v>0</v>
      </c>
      <c r="R58" s="324">
        <v>0</v>
      </c>
      <c r="S58" s="324">
        <v>0</v>
      </c>
      <c r="T58" s="324">
        <v>0</v>
      </c>
      <c r="U58" s="324">
        <v>0</v>
      </c>
      <c r="V58" s="324">
        <v>0</v>
      </c>
      <c r="W58" s="324">
        <v>0</v>
      </c>
      <c r="X58" s="324">
        <v>0</v>
      </c>
      <c r="Y58" s="324">
        <v>0</v>
      </c>
      <c r="DA58" s="138" t="s">
        <v>1310</v>
      </c>
    </row>
    <row r="59" spans="1:105" ht="12" customHeight="1" x14ac:dyDescent="0.25">
      <c r="A59" s="100" t="s">
        <v>105</v>
      </c>
      <c r="B59" s="279">
        <v>6422.5195199999998</v>
      </c>
      <c r="C59" s="279">
        <v>6059.1009000000004</v>
      </c>
      <c r="D59" s="279">
        <v>5595.2839899999999</v>
      </c>
      <c r="E59" s="279">
        <v>6322.4718000000003</v>
      </c>
      <c r="F59" s="279">
        <v>6626.0629900000004</v>
      </c>
      <c r="G59" s="279">
        <v>6923.5116500000004</v>
      </c>
      <c r="H59" s="279">
        <v>6375.1727499999997</v>
      </c>
      <c r="I59" s="279">
        <v>6259.0559400000002</v>
      </c>
      <c r="J59" s="279">
        <v>6139.1537699999999</v>
      </c>
      <c r="K59" s="279">
        <v>5484.6879300000001</v>
      </c>
      <c r="L59" s="279">
        <v>6075.7111000000004</v>
      </c>
      <c r="M59" s="279">
        <v>6272.42299</v>
      </c>
      <c r="N59" s="279">
        <v>5925.1168399999997</v>
      </c>
      <c r="O59" s="279">
        <v>6623.52135</v>
      </c>
      <c r="P59" s="279">
        <v>6665.4186600000003</v>
      </c>
      <c r="Q59" s="279">
        <v>7111.1418199999998</v>
      </c>
      <c r="R59" s="279">
        <v>6883.7115599999997</v>
      </c>
      <c r="S59" s="279">
        <v>7091.3570499999996</v>
      </c>
      <c r="T59" s="279">
        <v>7158.2874899999997</v>
      </c>
      <c r="U59" s="279">
        <v>6478.4292500000001</v>
      </c>
      <c r="V59" s="279">
        <v>6934.9720900000002</v>
      </c>
      <c r="W59" s="279">
        <v>6900.3710000000001</v>
      </c>
      <c r="X59" s="279">
        <v>6280.5651600000001</v>
      </c>
      <c r="Y59" s="279">
        <v>5852.4290600000004</v>
      </c>
      <c r="DA59" s="105" t="s">
        <v>1311</v>
      </c>
    </row>
    <row r="60" spans="1:105" ht="12" customHeight="1" x14ac:dyDescent="0.25">
      <c r="A60" s="172"/>
      <c r="B60" s="17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DA60" s="176"/>
    </row>
    <row r="61" spans="1:105" ht="15" customHeight="1" x14ac:dyDescent="0.25">
      <c r="A61" s="34" t="s">
        <v>49</v>
      </c>
      <c r="B61" s="223">
        <f t="shared" ref="B61:Y61" si="2">SUM(B62:B66)+B72+B85+B93+B107+B108</f>
        <v>2035.0644212702136</v>
      </c>
      <c r="C61" s="223">
        <f t="shared" si="2"/>
        <v>2027.2222188849266</v>
      </c>
      <c r="D61" s="223">
        <f t="shared" si="2"/>
        <v>1895.2955460793783</v>
      </c>
      <c r="E61" s="223">
        <f t="shared" si="2"/>
        <v>1745.5793733293563</v>
      </c>
      <c r="F61" s="223">
        <f t="shared" si="2"/>
        <v>1264.5801858817176</v>
      </c>
      <c r="G61" s="223">
        <f t="shared" si="2"/>
        <v>1358.1138167449633</v>
      </c>
      <c r="H61" s="223">
        <f t="shared" si="2"/>
        <v>957.50532609639777</v>
      </c>
      <c r="I61" s="223">
        <f t="shared" si="2"/>
        <v>601.13883474483725</v>
      </c>
      <c r="J61" s="223">
        <f t="shared" si="2"/>
        <v>334.26990940253216</v>
      </c>
      <c r="K61" s="223">
        <f t="shared" si="2"/>
        <v>1364.9357685319139</v>
      </c>
      <c r="L61" s="223">
        <f t="shared" si="2"/>
        <v>1471.6420767642135</v>
      </c>
      <c r="M61" s="223">
        <f t="shared" si="2"/>
        <v>1317.4723532458438</v>
      </c>
      <c r="N61" s="223">
        <f t="shared" si="2"/>
        <v>1210.4432203693777</v>
      </c>
      <c r="O61" s="223">
        <f t="shared" si="2"/>
        <v>1389.8633577378876</v>
      </c>
      <c r="P61" s="223">
        <f t="shared" si="2"/>
        <v>1726.4826852516253</v>
      </c>
      <c r="Q61" s="223">
        <f t="shared" si="2"/>
        <v>1355.93850444846</v>
      </c>
      <c r="R61" s="223">
        <f t="shared" si="2"/>
        <v>790.97633837279091</v>
      </c>
      <c r="S61" s="223">
        <f t="shared" si="2"/>
        <v>824.00879949884109</v>
      </c>
      <c r="T61" s="223">
        <f t="shared" si="2"/>
        <v>1590.2758011223502</v>
      </c>
      <c r="U61" s="223">
        <f t="shared" si="2"/>
        <v>1329.0873006221479</v>
      </c>
      <c r="V61" s="223">
        <f t="shared" si="2"/>
        <v>829.14874481480081</v>
      </c>
      <c r="W61" s="223">
        <f t="shared" si="2"/>
        <v>921.47007753867967</v>
      </c>
      <c r="X61" s="223">
        <f t="shared" si="2"/>
        <v>1007.5770263457085</v>
      </c>
      <c r="Y61" s="223">
        <f t="shared" si="2"/>
        <v>1224.5862287676773</v>
      </c>
      <c r="DA61" s="89"/>
    </row>
    <row r="62" spans="1:105" ht="12" customHeight="1" x14ac:dyDescent="0.25">
      <c r="A62" s="55" t="s">
        <v>91</v>
      </c>
      <c r="B62" s="259">
        <v>0</v>
      </c>
      <c r="C62" s="259">
        <v>0</v>
      </c>
      <c r="D62" s="259">
        <v>0</v>
      </c>
      <c r="E62" s="259">
        <v>0</v>
      </c>
      <c r="F62" s="259">
        <v>0</v>
      </c>
      <c r="G62" s="259">
        <v>0</v>
      </c>
      <c r="H62" s="259">
        <v>0</v>
      </c>
      <c r="I62" s="259">
        <v>0</v>
      </c>
      <c r="J62" s="259">
        <v>0</v>
      </c>
      <c r="K62" s="259">
        <v>0</v>
      </c>
      <c r="L62" s="259">
        <v>0</v>
      </c>
      <c r="M62" s="259">
        <v>0</v>
      </c>
      <c r="N62" s="259">
        <v>0</v>
      </c>
      <c r="O62" s="259">
        <v>0</v>
      </c>
      <c r="P62" s="259">
        <v>0</v>
      </c>
      <c r="Q62" s="259">
        <v>0</v>
      </c>
      <c r="R62" s="259">
        <v>0</v>
      </c>
      <c r="S62" s="259">
        <v>0</v>
      </c>
      <c r="T62" s="259">
        <v>0</v>
      </c>
      <c r="U62" s="259">
        <v>0</v>
      </c>
      <c r="V62" s="259">
        <v>0</v>
      </c>
      <c r="W62" s="259">
        <v>0</v>
      </c>
      <c r="X62" s="259">
        <v>0</v>
      </c>
      <c r="Y62" s="259">
        <v>0</v>
      </c>
      <c r="DA62" s="67" t="s">
        <v>1312</v>
      </c>
    </row>
    <row r="63" spans="1:105" ht="12" customHeight="1" x14ac:dyDescent="0.25">
      <c r="A63" s="173" t="s">
        <v>92</v>
      </c>
      <c r="B63" s="224">
        <v>0</v>
      </c>
      <c r="C63" s="224">
        <v>0</v>
      </c>
      <c r="D63" s="224">
        <v>0</v>
      </c>
      <c r="E63" s="224">
        <v>0</v>
      </c>
      <c r="F63" s="224">
        <v>0</v>
      </c>
      <c r="G63" s="224">
        <v>0</v>
      </c>
      <c r="H63" s="224">
        <v>0</v>
      </c>
      <c r="I63" s="224">
        <v>0</v>
      </c>
      <c r="J63" s="224">
        <v>0</v>
      </c>
      <c r="K63" s="224">
        <v>0</v>
      </c>
      <c r="L63" s="224">
        <v>0</v>
      </c>
      <c r="M63" s="224">
        <v>0</v>
      </c>
      <c r="N63" s="224">
        <v>0</v>
      </c>
      <c r="O63" s="224">
        <v>0</v>
      </c>
      <c r="P63" s="224">
        <v>0</v>
      </c>
      <c r="Q63" s="224">
        <v>0</v>
      </c>
      <c r="R63" s="224">
        <v>0</v>
      </c>
      <c r="S63" s="224">
        <v>0</v>
      </c>
      <c r="T63" s="224">
        <v>0</v>
      </c>
      <c r="U63" s="224">
        <v>0</v>
      </c>
      <c r="V63" s="224">
        <v>0</v>
      </c>
      <c r="W63" s="224">
        <v>0</v>
      </c>
      <c r="X63" s="224">
        <v>0</v>
      </c>
      <c r="Y63" s="224">
        <v>0</v>
      </c>
      <c r="DA63" s="177" t="s">
        <v>1313</v>
      </c>
    </row>
    <row r="64" spans="1:105" ht="12" customHeight="1" x14ac:dyDescent="0.25">
      <c r="A64" s="173" t="s">
        <v>93</v>
      </c>
      <c r="B64" s="224">
        <v>0</v>
      </c>
      <c r="C64" s="224">
        <v>0</v>
      </c>
      <c r="D64" s="224">
        <v>0</v>
      </c>
      <c r="E64" s="224">
        <v>0</v>
      </c>
      <c r="F64" s="224">
        <v>0</v>
      </c>
      <c r="G64" s="224">
        <v>0</v>
      </c>
      <c r="H64" s="224">
        <v>0</v>
      </c>
      <c r="I64" s="224">
        <v>0</v>
      </c>
      <c r="J64" s="224">
        <v>0</v>
      </c>
      <c r="K64" s="224">
        <v>0</v>
      </c>
      <c r="L64" s="224">
        <v>0</v>
      </c>
      <c r="M64" s="224">
        <v>0</v>
      </c>
      <c r="N64" s="224">
        <v>0</v>
      </c>
      <c r="O64" s="224">
        <v>0</v>
      </c>
      <c r="P64" s="224">
        <v>0</v>
      </c>
      <c r="Q64" s="224">
        <v>0</v>
      </c>
      <c r="R64" s="224">
        <v>0</v>
      </c>
      <c r="S64" s="224">
        <v>0</v>
      </c>
      <c r="T64" s="224">
        <v>0</v>
      </c>
      <c r="U64" s="224">
        <v>0</v>
      </c>
      <c r="V64" s="224">
        <v>0</v>
      </c>
      <c r="W64" s="224">
        <v>0</v>
      </c>
      <c r="X64" s="224">
        <v>0</v>
      </c>
      <c r="Y64" s="224">
        <v>0</v>
      </c>
      <c r="DA64" s="177" t="s">
        <v>1314</v>
      </c>
    </row>
    <row r="65" spans="1:105" ht="12" customHeight="1" x14ac:dyDescent="0.25">
      <c r="A65" s="173" t="s">
        <v>94</v>
      </c>
      <c r="B65" s="224">
        <v>0</v>
      </c>
      <c r="C65" s="224">
        <v>0</v>
      </c>
      <c r="D65" s="224">
        <v>0</v>
      </c>
      <c r="E65" s="224">
        <v>0</v>
      </c>
      <c r="F65" s="224">
        <v>0</v>
      </c>
      <c r="G65" s="224">
        <v>0</v>
      </c>
      <c r="H65" s="224">
        <v>0</v>
      </c>
      <c r="I65" s="224">
        <v>0</v>
      </c>
      <c r="J65" s="224">
        <v>0</v>
      </c>
      <c r="K65" s="224">
        <v>0</v>
      </c>
      <c r="L65" s="224">
        <v>0</v>
      </c>
      <c r="M65" s="224">
        <v>0</v>
      </c>
      <c r="N65" s="224">
        <v>0</v>
      </c>
      <c r="O65" s="224">
        <v>0</v>
      </c>
      <c r="P65" s="224">
        <v>0</v>
      </c>
      <c r="Q65" s="224">
        <v>0</v>
      </c>
      <c r="R65" s="224">
        <v>0</v>
      </c>
      <c r="S65" s="224">
        <v>0</v>
      </c>
      <c r="T65" s="224">
        <v>0</v>
      </c>
      <c r="U65" s="224">
        <v>0</v>
      </c>
      <c r="V65" s="224">
        <v>0</v>
      </c>
      <c r="W65" s="224">
        <v>0</v>
      </c>
      <c r="X65" s="224">
        <v>0</v>
      </c>
      <c r="Y65" s="224">
        <v>0</v>
      </c>
      <c r="DA65" s="177" t="s">
        <v>1315</v>
      </c>
    </row>
    <row r="66" spans="1:105" ht="12" customHeight="1" x14ac:dyDescent="0.25">
      <c r="A66" s="56" t="s">
        <v>95</v>
      </c>
      <c r="B66" s="260">
        <v>67.708966691206115</v>
      </c>
      <c r="C66" s="260">
        <v>69.217051130725366</v>
      </c>
      <c r="D66" s="260">
        <v>65.878798712805121</v>
      </c>
      <c r="E66" s="260">
        <v>60.539538742369182</v>
      </c>
      <c r="F66" s="260">
        <v>41.527384954465361</v>
      </c>
      <c r="G66" s="260">
        <v>47.28095674870444</v>
      </c>
      <c r="H66" s="260">
        <v>32.587594656111627</v>
      </c>
      <c r="I66" s="260">
        <v>21.053509253190391</v>
      </c>
      <c r="J66" s="260">
        <v>12.185048488973861</v>
      </c>
      <c r="K66" s="260">
        <v>35.856269205397972</v>
      </c>
      <c r="L66" s="260">
        <v>36.104316707627632</v>
      </c>
      <c r="M66" s="260">
        <v>33.631923602810929</v>
      </c>
      <c r="N66" s="260">
        <v>31.199542178900021</v>
      </c>
      <c r="O66" s="260">
        <v>36.119043301052322</v>
      </c>
      <c r="P66" s="260">
        <v>42.920022136225072</v>
      </c>
      <c r="Q66" s="260">
        <v>33.663900767412223</v>
      </c>
      <c r="R66" s="260">
        <v>18.439674901318039</v>
      </c>
      <c r="S66" s="260">
        <v>20.85415075471909</v>
      </c>
      <c r="T66" s="260">
        <v>41.211215926958658</v>
      </c>
      <c r="U66" s="260">
        <v>35.36030742798475</v>
      </c>
      <c r="V66" s="260">
        <v>21.732657487267819</v>
      </c>
      <c r="W66" s="260">
        <v>24.135864801437791</v>
      </c>
      <c r="X66" s="260">
        <v>24.76816526736927</v>
      </c>
      <c r="Y66" s="260">
        <v>31.54737755990762</v>
      </c>
      <c r="DA66" s="68" t="s">
        <v>1316</v>
      </c>
    </row>
    <row r="67" spans="1:105" ht="12" customHeight="1" x14ac:dyDescent="0.25">
      <c r="A67" s="37" t="s">
        <v>159</v>
      </c>
      <c r="B67" s="226">
        <v>0.81765323871536011</v>
      </c>
      <c r="C67" s="226">
        <v>0.91650449820210411</v>
      </c>
      <c r="D67" s="226">
        <v>0.63876136231686798</v>
      </c>
      <c r="E67" s="226">
        <v>0.37841918993748991</v>
      </c>
      <c r="F67" s="226">
        <v>0.69225707012027449</v>
      </c>
      <c r="G67" s="226">
        <v>1.2276199096447229</v>
      </c>
      <c r="H67" s="226">
        <v>0.62546929715533894</v>
      </c>
      <c r="I67" s="226">
        <v>0.31102865234549659</v>
      </c>
      <c r="J67" s="226">
        <v>0.1056454472793287</v>
      </c>
      <c r="K67" s="226">
        <v>0.41774171628400508</v>
      </c>
      <c r="L67" s="226">
        <v>0.32850231792935131</v>
      </c>
      <c r="M67" s="226">
        <v>0.32011922970189932</v>
      </c>
      <c r="N67" s="226">
        <v>0.68801081504713746</v>
      </c>
      <c r="O67" s="226">
        <v>0.8414993978354931</v>
      </c>
      <c r="P67" s="226">
        <v>0.99764508074427061</v>
      </c>
      <c r="Q67" s="226">
        <v>0.83743901223580852</v>
      </c>
      <c r="R67" s="226">
        <v>0.36845577880810898</v>
      </c>
      <c r="S67" s="226">
        <v>0.37026373652739869</v>
      </c>
      <c r="T67" s="226">
        <v>0.74497038484000533</v>
      </c>
      <c r="U67" s="226">
        <v>1.1362622037372869</v>
      </c>
      <c r="V67" s="226">
        <v>0.64046336818371064</v>
      </c>
      <c r="W67" s="226">
        <v>0.69935157777099655</v>
      </c>
      <c r="X67" s="226">
        <v>0.90247245700140843</v>
      </c>
      <c r="Y67" s="226">
        <v>1.0748855468370571</v>
      </c>
      <c r="DA67" s="69" t="s">
        <v>1317</v>
      </c>
    </row>
    <row r="68" spans="1:105" ht="12" customHeight="1" x14ac:dyDescent="0.25">
      <c r="A68" s="37" t="s">
        <v>35</v>
      </c>
      <c r="B68" s="226">
        <v>66.891313452490749</v>
      </c>
      <c r="C68" s="226">
        <v>68.300546632523265</v>
      </c>
      <c r="D68" s="226">
        <v>65.240037350488251</v>
      </c>
      <c r="E68" s="226">
        <v>60.161119552431693</v>
      </c>
      <c r="F68" s="226">
        <v>40.835127884345077</v>
      </c>
      <c r="G68" s="226">
        <v>46.053336839059718</v>
      </c>
      <c r="H68" s="226">
        <v>31.962125358956289</v>
      </c>
      <c r="I68" s="226">
        <v>20.742480600844889</v>
      </c>
      <c r="J68" s="226">
        <v>12.07940304169453</v>
      </c>
      <c r="K68" s="226">
        <v>35.438527489113973</v>
      </c>
      <c r="L68" s="226">
        <v>35.775814389698283</v>
      </c>
      <c r="M68" s="226">
        <v>33.311804373109027</v>
      </c>
      <c r="N68" s="226">
        <v>30.511531363852889</v>
      </c>
      <c r="O68" s="226">
        <v>35.277543903216817</v>
      </c>
      <c r="P68" s="226">
        <v>41.922377055480801</v>
      </c>
      <c r="Q68" s="226">
        <v>32.82646175517641</v>
      </c>
      <c r="R68" s="226">
        <v>18.07121912250993</v>
      </c>
      <c r="S68" s="226">
        <v>20.483887018191691</v>
      </c>
      <c r="T68" s="226">
        <v>40.466245542118664</v>
      </c>
      <c r="U68" s="226">
        <v>34.224045224247462</v>
      </c>
      <c r="V68" s="226">
        <v>21.092194119084109</v>
      </c>
      <c r="W68" s="226">
        <v>23.43651322366679</v>
      </c>
      <c r="X68" s="226">
        <v>23.865692810367861</v>
      </c>
      <c r="Y68" s="226">
        <v>30.472492013070561</v>
      </c>
      <c r="DA68" s="69" t="s">
        <v>1318</v>
      </c>
    </row>
    <row r="69" spans="1:105" ht="12" customHeight="1" x14ac:dyDescent="0.25">
      <c r="A69" s="37" t="s">
        <v>96</v>
      </c>
      <c r="B69" s="226">
        <v>0</v>
      </c>
      <c r="C69" s="226">
        <v>0</v>
      </c>
      <c r="D69" s="226">
        <v>0</v>
      </c>
      <c r="E69" s="226">
        <v>0</v>
      </c>
      <c r="F69" s="226">
        <v>0</v>
      </c>
      <c r="G69" s="226">
        <v>0</v>
      </c>
      <c r="H69" s="226">
        <v>0</v>
      </c>
      <c r="I69" s="226">
        <v>0</v>
      </c>
      <c r="J69" s="226">
        <v>0</v>
      </c>
      <c r="K69" s="226">
        <v>0</v>
      </c>
      <c r="L69" s="226">
        <v>0</v>
      </c>
      <c r="M69" s="226">
        <v>0</v>
      </c>
      <c r="N69" s="226">
        <v>0</v>
      </c>
      <c r="O69" s="226">
        <v>0</v>
      </c>
      <c r="P69" s="226">
        <v>0</v>
      </c>
      <c r="Q69" s="226">
        <v>0</v>
      </c>
      <c r="R69" s="226">
        <v>0</v>
      </c>
      <c r="S69" s="226">
        <v>0</v>
      </c>
      <c r="T69" s="226">
        <v>0</v>
      </c>
      <c r="U69" s="226">
        <v>0</v>
      </c>
      <c r="V69" s="226">
        <v>0</v>
      </c>
      <c r="W69" s="226">
        <v>0</v>
      </c>
      <c r="X69" s="226">
        <v>0</v>
      </c>
      <c r="Y69" s="226">
        <v>0</v>
      </c>
      <c r="DA69" s="69" t="s">
        <v>1319</v>
      </c>
    </row>
    <row r="70" spans="1:105" ht="12" customHeight="1" x14ac:dyDescent="0.25">
      <c r="A70" s="37" t="s">
        <v>78</v>
      </c>
      <c r="B70" s="226">
        <v>0</v>
      </c>
      <c r="C70" s="226">
        <v>0</v>
      </c>
      <c r="D70" s="226">
        <v>0</v>
      </c>
      <c r="E70" s="226">
        <v>0</v>
      </c>
      <c r="F70" s="226">
        <v>0</v>
      </c>
      <c r="G70" s="226">
        <v>0</v>
      </c>
      <c r="H70" s="226">
        <v>0</v>
      </c>
      <c r="I70" s="226">
        <v>0</v>
      </c>
      <c r="J70" s="226">
        <v>0</v>
      </c>
      <c r="K70" s="226">
        <v>0</v>
      </c>
      <c r="L70" s="226">
        <v>0</v>
      </c>
      <c r="M70" s="226">
        <v>0</v>
      </c>
      <c r="N70" s="226">
        <v>0</v>
      </c>
      <c r="O70" s="226">
        <v>0</v>
      </c>
      <c r="P70" s="226">
        <v>0</v>
      </c>
      <c r="Q70" s="226">
        <v>0</v>
      </c>
      <c r="R70" s="226">
        <v>0</v>
      </c>
      <c r="S70" s="226">
        <v>0</v>
      </c>
      <c r="T70" s="226">
        <v>0</v>
      </c>
      <c r="U70" s="226">
        <v>0</v>
      </c>
      <c r="V70" s="226">
        <v>0</v>
      </c>
      <c r="W70" s="226">
        <v>0</v>
      </c>
      <c r="X70" s="226">
        <v>0</v>
      </c>
      <c r="Y70" s="226">
        <v>0</v>
      </c>
      <c r="DA70" s="69" t="s">
        <v>1320</v>
      </c>
    </row>
    <row r="71" spans="1:105" ht="12" customHeight="1" x14ac:dyDescent="0.25">
      <c r="A71" s="37" t="s">
        <v>40</v>
      </c>
      <c r="B71" s="226">
        <v>0</v>
      </c>
      <c r="C71" s="226">
        <v>0</v>
      </c>
      <c r="D71" s="226">
        <v>0</v>
      </c>
      <c r="E71" s="226">
        <v>0</v>
      </c>
      <c r="F71" s="226">
        <v>0</v>
      </c>
      <c r="G71" s="226">
        <v>0</v>
      </c>
      <c r="H71" s="226">
        <v>0</v>
      </c>
      <c r="I71" s="226">
        <v>0</v>
      </c>
      <c r="J71" s="226">
        <v>0</v>
      </c>
      <c r="K71" s="226">
        <v>0</v>
      </c>
      <c r="L71" s="226">
        <v>0</v>
      </c>
      <c r="M71" s="226">
        <v>0</v>
      </c>
      <c r="N71" s="226">
        <v>0</v>
      </c>
      <c r="O71" s="226">
        <v>0</v>
      </c>
      <c r="P71" s="226">
        <v>0</v>
      </c>
      <c r="Q71" s="226">
        <v>0</v>
      </c>
      <c r="R71" s="226">
        <v>0</v>
      </c>
      <c r="S71" s="226">
        <v>0</v>
      </c>
      <c r="T71" s="226">
        <v>0</v>
      </c>
      <c r="U71" s="226">
        <v>0</v>
      </c>
      <c r="V71" s="226">
        <v>0</v>
      </c>
      <c r="W71" s="226">
        <v>0</v>
      </c>
      <c r="X71" s="226">
        <v>0</v>
      </c>
      <c r="Y71" s="226">
        <v>0</v>
      </c>
      <c r="DA71" s="69" t="s">
        <v>1321</v>
      </c>
    </row>
    <row r="72" spans="1:105" ht="12" customHeight="1" x14ac:dyDescent="0.25">
      <c r="A72" s="57" t="s">
        <v>1051</v>
      </c>
      <c r="B72" s="261">
        <f t="shared" ref="B72:Y72" si="3">B73+B84</f>
        <v>1197.231226894886</v>
      </c>
      <c r="C72" s="261">
        <f t="shared" si="3"/>
        <v>1189.9172109281469</v>
      </c>
      <c r="D72" s="261">
        <f t="shared" si="3"/>
        <v>1112.488010518261</v>
      </c>
      <c r="E72" s="261">
        <f t="shared" si="3"/>
        <v>1025.6691605342519</v>
      </c>
      <c r="F72" s="261">
        <f t="shared" si="3"/>
        <v>699.98632874369844</v>
      </c>
      <c r="G72" s="261">
        <f t="shared" si="3"/>
        <v>743.66504452255117</v>
      </c>
      <c r="H72" s="261">
        <f t="shared" si="3"/>
        <v>527.02979187043741</v>
      </c>
      <c r="I72" s="261">
        <f t="shared" si="3"/>
        <v>332.0624501704209</v>
      </c>
      <c r="J72" s="261">
        <f t="shared" si="3"/>
        <v>179.36739475970771</v>
      </c>
      <c r="K72" s="261">
        <f t="shared" si="3"/>
        <v>908.10222599695533</v>
      </c>
      <c r="L72" s="261">
        <f t="shared" si="3"/>
        <v>992.87622414408338</v>
      </c>
      <c r="M72" s="261">
        <f t="shared" si="3"/>
        <v>876.42439289404911</v>
      </c>
      <c r="N72" s="261">
        <f t="shared" si="3"/>
        <v>807.90920225987679</v>
      </c>
      <c r="O72" s="261">
        <f t="shared" si="3"/>
        <v>939.50368669742795</v>
      </c>
      <c r="P72" s="261">
        <f t="shared" si="3"/>
        <v>1178.2602188804151</v>
      </c>
      <c r="Q72" s="261">
        <f t="shared" si="3"/>
        <v>922.21955444297578</v>
      </c>
      <c r="R72" s="261">
        <f t="shared" si="3"/>
        <v>545.03489813039175</v>
      </c>
      <c r="S72" s="261">
        <f t="shared" si="3"/>
        <v>550.10965700539941</v>
      </c>
      <c r="T72" s="261">
        <f t="shared" si="3"/>
        <v>1053.180165654514</v>
      </c>
      <c r="U72" s="261">
        <f t="shared" si="3"/>
        <v>858.0358472169288</v>
      </c>
      <c r="V72" s="261">
        <f t="shared" si="3"/>
        <v>541.96464965110545</v>
      </c>
      <c r="W72" s="261">
        <f t="shared" si="3"/>
        <v>607.28202234390278</v>
      </c>
      <c r="X72" s="261">
        <f t="shared" si="3"/>
        <v>666.6138863796366</v>
      </c>
      <c r="Y72" s="261">
        <f t="shared" si="3"/>
        <v>799.52866554884417</v>
      </c>
      <c r="DA72" s="70"/>
    </row>
    <row r="73" spans="1:105" ht="12" customHeight="1" x14ac:dyDescent="0.25">
      <c r="A73" s="60" t="s">
        <v>1052</v>
      </c>
      <c r="B73" s="262">
        <v>1197.231226894886</v>
      </c>
      <c r="C73" s="262">
        <v>1189.9172109281469</v>
      </c>
      <c r="D73" s="262">
        <v>1112.488010518261</v>
      </c>
      <c r="E73" s="262">
        <v>1025.6691605342519</v>
      </c>
      <c r="F73" s="262">
        <v>699.98632874369844</v>
      </c>
      <c r="G73" s="262">
        <v>743.66504452255117</v>
      </c>
      <c r="H73" s="262">
        <v>527.02979187043741</v>
      </c>
      <c r="I73" s="262">
        <v>332.0624501704209</v>
      </c>
      <c r="J73" s="262">
        <v>179.36739475970771</v>
      </c>
      <c r="K73" s="262">
        <v>908.10222599695533</v>
      </c>
      <c r="L73" s="262">
        <v>992.87622414408338</v>
      </c>
      <c r="M73" s="262">
        <v>876.42439289404911</v>
      </c>
      <c r="N73" s="262">
        <v>807.90920225987679</v>
      </c>
      <c r="O73" s="262">
        <v>939.50368669742795</v>
      </c>
      <c r="P73" s="262">
        <v>1178.2602188804151</v>
      </c>
      <c r="Q73" s="262">
        <v>922.21955444297578</v>
      </c>
      <c r="R73" s="262">
        <v>545.03489813039175</v>
      </c>
      <c r="S73" s="262">
        <v>550.10965700539941</v>
      </c>
      <c r="T73" s="262">
        <v>1053.180165654514</v>
      </c>
      <c r="U73" s="262">
        <v>858.0358472169288</v>
      </c>
      <c r="V73" s="262">
        <v>541.96464965110545</v>
      </c>
      <c r="W73" s="262">
        <v>607.28202234390278</v>
      </c>
      <c r="X73" s="262">
        <v>666.6138863796366</v>
      </c>
      <c r="Y73" s="262">
        <v>799.52866554884417</v>
      </c>
      <c r="DA73" s="72" t="s">
        <v>1322</v>
      </c>
    </row>
    <row r="74" spans="1:105" ht="12" customHeight="1" x14ac:dyDescent="0.25">
      <c r="A74" s="64" t="s">
        <v>28</v>
      </c>
      <c r="B74" s="229">
        <v>1.783782257475093</v>
      </c>
      <c r="C74" s="229">
        <v>1.784602022384244</v>
      </c>
      <c r="D74" s="229">
        <v>0</v>
      </c>
      <c r="E74" s="229">
        <v>0</v>
      </c>
      <c r="F74" s="229">
        <v>6.1526942195841041</v>
      </c>
      <c r="G74" s="229">
        <v>3.2804194970686349</v>
      </c>
      <c r="H74" s="229">
        <v>1.828936870290071</v>
      </c>
      <c r="I74" s="229">
        <v>0</v>
      </c>
      <c r="J74" s="229">
        <v>0</v>
      </c>
      <c r="K74" s="229">
        <v>0.71279232701774908</v>
      </c>
      <c r="L74" s="229">
        <v>0</v>
      </c>
      <c r="M74" s="229">
        <v>0</v>
      </c>
      <c r="N74" s="229">
        <v>0.2303573505766669</v>
      </c>
      <c r="O74" s="229">
        <v>2.9742516223271021</v>
      </c>
      <c r="P74" s="229">
        <v>3.5237052606366119</v>
      </c>
      <c r="Q74" s="229">
        <v>2.8533285437521418</v>
      </c>
      <c r="R74" s="229">
        <v>1.6169014550161409</v>
      </c>
      <c r="S74" s="229">
        <v>2.126627193845366</v>
      </c>
      <c r="T74" s="229">
        <v>3.798366304025329</v>
      </c>
      <c r="U74" s="229">
        <v>5.7840343049987553</v>
      </c>
      <c r="V74" s="229">
        <v>2.5486375885209291</v>
      </c>
      <c r="W74" s="229">
        <v>2.5518162112738452</v>
      </c>
      <c r="X74" s="229">
        <v>3.2254506857998289</v>
      </c>
      <c r="Y74" s="229">
        <v>4.4524695184489964</v>
      </c>
      <c r="DA74" s="73" t="s">
        <v>1323</v>
      </c>
    </row>
    <row r="75" spans="1:105" ht="12" customHeight="1" x14ac:dyDescent="0.25">
      <c r="A75" s="64" t="s">
        <v>30</v>
      </c>
      <c r="B75" s="229">
        <v>0</v>
      </c>
      <c r="C75" s="229">
        <v>0</v>
      </c>
      <c r="D75" s="229">
        <v>0</v>
      </c>
      <c r="E75" s="229">
        <v>0</v>
      </c>
      <c r="F75" s="229">
        <v>0</v>
      </c>
      <c r="G75" s="229">
        <v>0</v>
      </c>
      <c r="H75" s="229">
        <v>0</v>
      </c>
      <c r="I75" s="229">
        <v>0</v>
      </c>
      <c r="J75" s="229">
        <v>0</v>
      </c>
      <c r="K75" s="229">
        <v>0</v>
      </c>
      <c r="L75" s="229">
        <v>0</v>
      </c>
      <c r="M75" s="229">
        <v>0</v>
      </c>
      <c r="N75" s="229">
        <v>0</v>
      </c>
      <c r="O75" s="229">
        <v>0</v>
      </c>
      <c r="P75" s="229">
        <v>0</v>
      </c>
      <c r="Q75" s="229">
        <v>0</v>
      </c>
      <c r="R75" s="229">
        <v>0</v>
      </c>
      <c r="S75" s="229">
        <v>0</v>
      </c>
      <c r="T75" s="229">
        <v>0</v>
      </c>
      <c r="U75" s="229">
        <v>0</v>
      </c>
      <c r="V75" s="229">
        <v>0</v>
      </c>
      <c r="W75" s="229">
        <v>0</v>
      </c>
      <c r="X75" s="229">
        <v>0</v>
      </c>
      <c r="Y75" s="229">
        <v>0</v>
      </c>
      <c r="DA75" s="73" t="s">
        <v>1324</v>
      </c>
    </row>
    <row r="76" spans="1:105" ht="12" customHeight="1" x14ac:dyDescent="0.25">
      <c r="A76" s="64" t="s">
        <v>31</v>
      </c>
      <c r="B76" s="229">
        <v>71.776764986128811</v>
      </c>
      <c r="C76" s="229">
        <v>0</v>
      </c>
      <c r="D76" s="229">
        <v>16.833930842759219</v>
      </c>
      <c r="E76" s="229">
        <v>0</v>
      </c>
      <c r="F76" s="229">
        <v>0</v>
      </c>
      <c r="G76" s="229">
        <v>0</v>
      </c>
      <c r="H76" s="229">
        <v>0</v>
      </c>
      <c r="I76" s="229">
        <v>0</v>
      </c>
      <c r="J76" s="229">
        <v>0</v>
      </c>
      <c r="K76" s="229">
        <v>30.082288137295439</v>
      </c>
      <c r="L76" s="229">
        <v>26.095912033923192</v>
      </c>
      <c r="M76" s="229">
        <v>31.911614391773568</v>
      </c>
      <c r="N76" s="229">
        <v>28.340418283743379</v>
      </c>
      <c r="O76" s="229">
        <v>31.295231411858911</v>
      </c>
      <c r="P76" s="229">
        <v>44.538194917361913</v>
      </c>
      <c r="Q76" s="229">
        <v>35.852756868614357</v>
      </c>
      <c r="R76" s="229">
        <v>16.95067139258078</v>
      </c>
      <c r="S76" s="229">
        <v>22.76303026408938</v>
      </c>
      <c r="T76" s="229">
        <v>65.783540588953244</v>
      </c>
      <c r="U76" s="229">
        <v>67.628306206333903</v>
      </c>
      <c r="V76" s="229">
        <v>37.27737229871812</v>
      </c>
      <c r="W76" s="229">
        <v>37.433590148984599</v>
      </c>
      <c r="X76" s="229">
        <v>49.966336086403068</v>
      </c>
      <c r="Y76" s="229">
        <v>80.418661214386489</v>
      </c>
      <c r="DA76" s="73" t="s">
        <v>1325</v>
      </c>
    </row>
    <row r="77" spans="1:105" ht="12" customHeight="1" x14ac:dyDescent="0.25">
      <c r="A77" s="64" t="s">
        <v>159</v>
      </c>
      <c r="B77" s="229">
        <v>12.05885846029145</v>
      </c>
      <c r="C77" s="229">
        <v>13.608614132529629</v>
      </c>
      <c r="D77" s="229">
        <v>9.5919800620227758</v>
      </c>
      <c r="E77" s="229">
        <v>5.8534950199999152</v>
      </c>
      <c r="F77" s="229">
        <v>10.215957368189709</v>
      </c>
      <c r="G77" s="229">
        <v>16.693888209238239</v>
      </c>
      <c r="H77" s="229">
        <v>8.9743384348114414</v>
      </c>
      <c r="I77" s="229">
        <v>4.4498079039662128</v>
      </c>
      <c r="J77" s="229">
        <v>1.4331203594978481</v>
      </c>
      <c r="K77" s="229">
        <v>2.4255916392226262</v>
      </c>
      <c r="L77" s="229">
        <v>2.08002208801248</v>
      </c>
      <c r="M77" s="229">
        <v>2.0281678771870988</v>
      </c>
      <c r="N77" s="229">
        <v>4.1426350357896089</v>
      </c>
      <c r="O77" s="229">
        <v>4.6851668353789258</v>
      </c>
      <c r="P77" s="229">
        <v>5.6122691235702469</v>
      </c>
      <c r="Q77" s="229">
        <v>4.9881832485360924</v>
      </c>
      <c r="R77" s="229">
        <v>2.2185214082505089</v>
      </c>
      <c r="S77" s="229">
        <v>2.9024119496276808</v>
      </c>
      <c r="T77" s="229">
        <v>5.4790929576286054</v>
      </c>
      <c r="U77" s="229">
        <v>9.3442615526300656</v>
      </c>
      <c r="V77" s="229">
        <v>5.1336591034455443</v>
      </c>
      <c r="W77" s="229">
        <v>5.4028113650724121</v>
      </c>
      <c r="X77" s="229">
        <v>7.2326403500101621</v>
      </c>
      <c r="Y77" s="229">
        <v>9.2221264216800662</v>
      </c>
      <c r="DA77" s="73" t="s">
        <v>1326</v>
      </c>
    </row>
    <row r="78" spans="1:105" ht="12" customHeight="1" x14ac:dyDescent="0.25">
      <c r="A78" s="64" t="s">
        <v>32</v>
      </c>
      <c r="B78" s="229">
        <v>122.31872178167031</v>
      </c>
      <c r="C78" s="229">
        <v>159.0029820438443</v>
      </c>
      <c r="D78" s="229">
        <v>101.204202235765</v>
      </c>
      <c r="E78" s="229">
        <v>88.052123916094033</v>
      </c>
      <c r="F78" s="229">
        <v>79.827377944761253</v>
      </c>
      <c r="G78" s="229">
        <v>96.274568871188649</v>
      </c>
      <c r="H78" s="229">
        <v>56.81278610814158</v>
      </c>
      <c r="I78" s="229">
        <v>30.855242491668701</v>
      </c>
      <c r="J78" s="229">
        <v>14.072613766019</v>
      </c>
      <c r="K78" s="229">
        <v>11.5399508081116</v>
      </c>
      <c r="L78" s="229">
        <v>12.9714945862045</v>
      </c>
      <c r="M78" s="229">
        <v>13.72070493083547</v>
      </c>
      <c r="N78" s="229">
        <v>10.22777118126116</v>
      </c>
      <c r="O78" s="229">
        <v>8.1700386706900989</v>
      </c>
      <c r="P78" s="229">
        <v>6.4272632320187864</v>
      </c>
      <c r="Q78" s="229">
        <v>5.883330107384527</v>
      </c>
      <c r="R78" s="229">
        <v>3.2056922618076</v>
      </c>
      <c r="S78" s="229">
        <v>4.3596220671543042</v>
      </c>
      <c r="T78" s="229">
        <v>8.2321933686084172</v>
      </c>
      <c r="U78" s="229">
        <v>6.5976462979255226</v>
      </c>
      <c r="V78" s="229">
        <v>3.661994243764457</v>
      </c>
      <c r="W78" s="229">
        <v>3.4975807102540299</v>
      </c>
      <c r="X78" s="229">
        <v>5.1580326684787501</v>
      </c>
      <c r="Y78" s="229">
        <v>4.9641443354056412</v>
      </c>
      <c r="DA78" s="73" t="s">
        <v>1327</v>
      </c>
    </row>
    <row r="79" spans="1:105" ht="12" customHeight="1" x14ac:dyDescent="0.25">
      <c r="A79" s="64" t="s">
        <v>33</v>
      </c>
      <c r="B79" s="229">
        <v>2.7711326965108798</v>
      </c>
      <c r="C79" s="229">
        <v>1.368015132326919</v>
      </c>
      <c r="D79" s="229">
        <v>5.1788271820504868</v>
      </c>
      <c r="E79" s="229">
        <v>1.174335073114662</v>
      </c>
      <c r="F79" s="229">
        <v>1.1674534545083119</v>
      </c>
      <c r="G79" s="229">
        <v>1.156157974908099</v>
      </c>
      <c r="H79" s="229">
        <v>0.8157922822933108</v>
      </c>
      <c r="I79" s="229">
        <v>0</v>
      </c>
      <c r="J79" s="229">
        <v>0</v>
      </c>
      <c r="K79" s="229">
        <v>657.56996804583343</v>
      </c>
      <c r="L79" s="229">
        <v>706.51882632540037</v>
      </c>
      <c r="M79" s="229">
        <v>591.08946279439795</v>
      </c>
      <c r="N79" s="229">
        <v>557.77409988863894</v>
      </c>
      <c r="O79" s="229">
        <v>671.4087848444683</v>
      </c>
      <c r="P79" s="229">
        <v>862.70780052521104</v>
      </c>
      <c r="Q79" s="229">
        <v>669.35642443620009</v>
      </c>
      <c r="R79" s="229">
        <v>410.71885369533692</v>
      </c>
      <c r="S79" s="229">
        <v>355.68768844279401</v>
      </c>
      <c r="T79" s="229">
        <v>669.03386643037766</v>
      </c>
      <c r="U79" s="229">
        <v>486.0319824600208</v>
      </c>
      <c r="V79" s="229">
        <v>323.5580121937968</v>
      </c>
      <c r="W79" s="229">
        <v>376.58602633905679</v>
      </c>
      <c r="X79" s="229">
        <v>409.28308320352829</v>
      </c>
      <c r="Y79" s="229">
        <v>435.90476726531477</v>
      </c>
      <c r="DA79" s="73" t="s">
        <v>1328</v>
      </c>
    </row>
    <row r="80" spans="1:105" ht="12" customHeight="1" x14ac:dyDescent="0.25">
      <c r="A80" s="64" t="s">
        <v>35</v>
      </c>
      <c r="B80" s="229">
        <v>986.5219667128091</v>
      </c>
      <c r="C80" s="229">
        <v>1014.152997597062</v>
      </c>
      <c r="D80" s="229">
        <v>979.6790701956636</v>
      </c>
      <c r="E80" s="229">
        <v>930.58920652504344</v>
      </c>
      <c r="F80" s="229">
        <v>602.62284575665512</v>
      </c>
      <c r="G80" s="229">
        <v>626.26000997014762</v>
      </c>
      <c r="H80" s="229">
        <v>458.597938174901</v>
      </c>
      <c r="I80" s="229">
        <v>296.75739977478599</v>
      </c>
      <c r="J80" s="229">
        <v>163.86166063419091</v>
      </c>
      <c r="K80" s="229">
        <v>205.77163503947449</v>
      </c>
      <c r="L80" s="229">
        <v>226.52651164309589</v>
      </c>
      <c r="M80" s="229">
        <v>211.05239951875231</v>
      </c>
      <c r="N80" s="229">
        <v>183.71533711258689</v>
      </c>
      <c r="O80" s="229">
        <v>196.4127118261905</v>
      </c>
      <c r="P80" s="229">
        <v>235.8350347997702</v>
      </c>
      <c r="Q80" s="229">
        <v>195.52994814358379</v>
      </c>
      <c r="R80" s="229">
        <v>108.8092216280689</v>
      </c>
      <c r="S80" s="229">
        <v>160.5684613189861</v>
      </c>
      <c r="T80" s="229">
        <v>297.62031549631331</v>
      </c>
      <c r="U80" s="229">
        <v>281.44774059416659</v>
      </c>
      <c r="V80" s="229">
        <v>169.06530448126699</v>
      </c>
      <c r="W80" s="229">
        <v>181.05780272359621</v>
      </c>
      <c r="X80" s="229">
        <v>191.26564080940659</v>
      </c>
      <c r="Y80" s="229">
        <v>261.44288064445749</v>
      </c>
      <c r="DA80" s="73" t="s">
        <v>1329</v>
      </c>
    </row>
    <row r="81" spans="1:105" ht="12" customHeight="1" x14ac:dyDescent="0.25">
      <c r="A81" s="64" t="s">
        <v>36</v>
      </c>
      <c r="B81" s="229">
        <v>0</v>
      </c>
      <c r="C81" s="229">
        <v>0</v>
      </c>
      <c r="D81" s="229">
        <v>0</v>
      </c>
      <c r="E81" s="229">
        <v>0</v>
      </c>
      <c r="F81" s="229">
        <v>0</v>
      </c>
      <c r="G81" s="229">
        <v>0</v>
      </c>
      <c r="H81" s="229">
        <v>0</v>
      </c>
      <c r="I81" s="229">
        <v>0</v>
      </c>
      <c r="J81" s="229">
        <v>0</v>
      </c>
      <c r="K81" s="229">
        <v>0</v>
      </c>
      <c r="L81" s="229">
        <v>0</v>
      </c>
      <c r="M81" s="229">
        <v>0</v>
      </c>
      <c r="N81" s="229">
        <v>0</v>
      </c>
      <c r="O81" s="229">
        <v>0</v>
      </c>
      <c r="P81" s="229">
        <v>0</v>
      </c>
      <c r="Q81" s="229">
        <v>0</v>
      </c>
      <c r="R81" s="229">
        <v>0</v>
      </c>
      <c r="S81" s="229">
        <v>0</v>
      </c>
      <c r="T81" s="229">
        <v>0</v>
      </c>
      <c r="U81" s="229">
        <v>0</v>
      </c>
      <c r="V81" s="229">
        <v>0</v>
      </c>
      <c r="W81" s="229">
        <v>0</v>
      </c>
      <c r="X81" s="229">
        <v>0</v>
      </c>
      <c r="Y81" s="229">
        <v>0</v>
      </c>
      <c r="DA81" s="73" t="s">
        <v>1330</v>
      </c>
    </row>
    <row r="82" spans="1:105" ht="12" customHeight="1" x14ac:dyDescent="0.25">
      <c r="A82" s="64" t="s">
        <v>38</v>
      </c>
      <c r="B82" s="229">
        <v>0</v>
      </c>
      <c r="C82" s="229">
        <v>0</v>
      </c>
      <c r="D82" s="229">
        <v>0</v>
      </c>
      <c r="E82" s="229">
        <v>0</v>
      </c>
      <c r="F82" s="229">
        <v>0</v>
      </c>
      <c r="G82" s="229">
        <v>0</v>
      </c>
      <c r="H82" s="229">
        <v>0</v>
      </c>
      <c r="I82" s="229">
        <v>0</v>
      </c>
      <c r="J82" s="229">
        <v>0</v>
      </c>
      <c r="K82" s="229">
        <v>0</v>
      </c>
      <c r="L82" s="229">
        <v>18.683457467446981</v>
      </c>
      <c r="M82" s="229">
        <v>26.622043381102628</v>
      </c>
      <c r="N82" s="229">
        <v>23.478583407280151</v>
      </c>
      <c r="O82" s="229">
        <v>24.557501486514042</v>
      </c>
      <c r="P82" s="229">
        <v>19.61595102184657</v>
      </c>
      <c r="Q82" s="229">
        <v>7.7555830949046953</v>
      </c>
      <c r="R82" s="229">
        <v>1.5150362893309819</v>
      </c>
      <c r="S82" s="229">
        <v>1.7018157689026141</v>
      </c>
      <c r="T82" s="229">
        <v>3.2327905086068802</v>
      </c>
      <c r="U82" s="229">
        <v>1.2018758008530379</v>
      </c>
      <c r="V82" s="229">
        <v>0.71966974159255437</v>
      </c>
      <c r="W82" s="229">
        <v>0.75239484566482651</v>
      </c>
      <c r="X82" s="229">
        <v>0.48270257600993077</v>
      </c>
      <c r="Y82" s="229">
        <v>3.1236161491507648</v>
      </c>
      <c r="DA82" s="73" t="s">
        <v>1331</v>
      </c>
    </row>
    <row r="83" spans="1:105" ht="12" customHeight="1" x14ac:dyDescent="0.25">
      <c r="A83" s="64" t="s">
        <v>39</v>
      </c>
      <c r="B83" s="229">
        <v>0</v>
      </c>
      <c r="C83" s="229">
        <v>0</v>
      </c>
      <c r="D83" s="229">
        <v>0</v>
      </c>
      <c r="E83" s="229">
        <v>0</v>
      </c>
      <c r="F83" s="229">
        <v>0</v>
      </c>
      <c r="G83" s="229">
        <v>0</v>
      </c>
      <c r="H83" s="229">
        <v>0</v>
      </c>
      <c r="I83" s="229">
        <v>0</v>
      </c>
      <c r="J83" s="229">
        <v>0</v>
      </c>
      <c r="K83" s="229">
        <v>0</v>
      </c>
      <c r="L83" s="229">
        <v>0</v>
      </c>
      <c r="M83" s="229">
        <v>0</v>
      </c>
      <c r="N83" s="229">
        <v>0</v>
      </c>
      <c r="O83" s="229">
        <v>0</v>
      </c>
      <c r="P83" s="229">
        <v>0</v>
      </c>
      <c r="Q83" s="229">
        <v>0</v>
      </c>
      <c r="R83" s="229">
        <v>0</v>
      </c>
      <c r="S83" s="229">
        <v>0</v>
      </c>
      <c r="T83" s="229">
        <v>0</v>
      </c>
      <c r="U83" s="229">
        <v>0</v>
      </c>
      <c r="V83" s="229">
        <v>0</v>
      </c>
      <c r="W83" s="229">
        <v>0</v>
      </c>
      <c r="X83" s="229">
        <v>0</v>
      </c>
      <c r="Y83" s="229">
        <v>0</v>
      </c>
      <c r="DA83" s="73" t="s">
        <v>1332</v>
      </c>
    </row>
    <row r="84" spans="1:105" ht="12" customHeight="1" x14ac:dyDescent="0.25">
      <c r="A84" s="60" t="s">
        <v>1064</v>
      </c>
      <c r="B84" s="262">
        <v>0</v>
      </c>
      <c r="C84" s="262">
        <v>0</v>
      </c>
      <c r="D84" s="262">
        <v>0</v>
      </c>
      <c r="E84" s="262">
        <v>0</v>
      </c>
      <c r="F84" s="262">
        <v>0</v>
      </c>
      <c r="G84" s="262">
        <v>0</v>
      </c>
      <c r="H84" s="262">
        <v>0</v>
      </c>
      <c r="I84" s="262">
        <v>0</v>
      </c>
      <c r="J84" s="262">
        <v>0</v>
      </c>
      <c r="K84" s="262">
        <v>0</v>
      </c>
      <c r="L84" s="262">
        <v>0</v>
      </c>
      <c r="M84" s="262">
        <v>0</v>
      </c>
      <c r="N84" s="262">
        <v>0</v>
      </c>
      <c r="O84" s="262">
        <v>0</v>
      </c>
      <c r="P84" s="262">
        <v>0</v>
      </c>
      <c r="Q84" s="262">
        <v>0</v>
      </c>
      <c r="R84" s="262">
        <v>0</v>
      </c>
      <c r="S84" s="262">
        <v>0</v>
      </c>
      <c r="T84" s="262">
        <v>0</v>
      </c>
      <c r="U84" s="262">
        <v>0</v>
      </c>
      <c r="V84" s="262">
        <v>0</v>
      </c>
      <c r="W84" s="262">
        <v>0</v>
      </c>
      <c r="X84" s="262">
        <v>0</v>
      </c>
      <c r="Y84" s="262">
        <v>0</v>
      </c>
      <c r="DA84" s="72" t="s">
        <v>1333</v>
      </c>
    </row>
    <row r="85" spans="1:105" ht="12" customHeight="1" x14ac:dyDescent="0.25">
      <c r="A85" s="57" t="s">
        <v>1010</v>
      </c>
      <c r="B85" s="261">
        <v>671.69966986317172</v>
      </c>
      <c r="C85" s="261">
        <v>668.24792553936584</v>
      </c>
      <c r="D85" s="261">
        <v>622.21050740659371</v>
      </c>
      <c r="E85" s="261">
        <v>572.14295537601231</v>
      </c>
      <c r="F85" s="261">
        <v>463.60933304920519</v>
      </c>
      <c r="G85" s="261">
        <v>500.89377936088761</v>
      </c>
      <c r="H85" s="261">
        <v>351.76266005889681</v>
      </c>
      <c r="I85" s="261">
        <v>218.2879303343191</v>
      </c>
      <c r="J85" s="261">
        <v>125.72033901996051</v>
      </c>
      <c r="K85" s="261">
        <v>362.6270295214577</v>
      </c>
      <c r="L85" s="261">
        <v>382.04978394284677</v>
      </c>
      <c r="M85" s="261">
        <v>352.17890520658761</v>
      </c>
      <c r="N85" s="261">
        <v>320.39529201692972</v>
      </c>
      <c r="O85" s="261">
        <v>355.12747633139901</v>
      </c>
      <c r="P85" s="261">
        <v>433.54460602267312</v>
      </c>
      <c r="Q85" s="261">
        <v>343.73906742996019</v>
      </c>
      <c r="R85" s="261">
        <v>195.6560159977316</v>
      </c>
      <c r="S85" s="261">
        <v>218.45283487220291</v>
      </c>
      <c r="T85" s="261">
        <v>428.32589413262292</v>
      </c>
      <c r="U85" s="261">
        <v>379.00064063534842</v>
      </c>
      <c r="V85" s="261">
        <v>230.22449066530939</v>
      </c>
      <c r="W85" s="261">
        <v>251.0112870961951</v>
      </c>
      <c r="X85" s="261">
        <v>275.47639526719951</v>
      </c>
      <c r="Y85" s="261">
        <v>342.66098384832901</v>
      </c>
      <c r="DA85" s="70" t="s">
        <v>1334</v>
      </c>
    </row>
    <row r="86" spans="1:105" ht="12" customHeight="1" x14ac:dyDescent="0.25">
      <c r="A86" s="60" t="s">
        <v>1012</v>
      </c>
      <c r="B86" s="262">
        <v>671.69966986317172</v>
      </c>
      <c r="C86" s="262">
        <v>668.24792553936584</v>
      </c>
      <c r="D86" s="262">
        <v>622.21050740659371</v>
      </c>
      <c r="E86" s="262">
        <v>572.14295537601231</v>
      </c>
      <c r="F86" s="262">
        <v>463.60933304920519</v>
      </c>
      <c r="G86" s="262">
        <v>500.89377936088761</v>
      </c>
      <c r="H86" s="262">
        <v>351.76266005889681</v>
      </c>
      <c r="I86" s="262">
        <v>218.2879303343191</v>
      </c>
      <c r="J86" s="262">
        <v>125.72033901996051</v>
      </c>
      <c r="K86" s="262">
        <v>362.6270295214577</v>
      </c>
      <c r="L86" s="262">
        <v>382.04978394284677</v>
      </c>
      <c r="M86" s="262">
        <v>352.17890520658761</v>
      </c>
      <c r="N86" s="262">
        <v>320.39529201692972</v>
      </c>
      <c r="O86" s="262">
        <v>355.12747633139901</v>
      </c>
      <c r="P86" s="262">
        <v>433.54460602267312</v>
      </c>
      <c r="Q86" s="262">
        <v>343.73906742996019</v>
      </c>
      <c r="R86" s="262">
        <v>195.6560159977316</v>
      </c>
      <c r="S86" s="262">
        <v>218.45283487220291</v>
      </c>
      <c r="T86" s="262">
        <v>428.32589413262292</v>
      </c>
      <c r="U86" s="262">
        <v>379.00064063534842</v>
      </c>
      <c r="V86" s="262">
        <v>230.22449066530939</v>
      </c>
      <c r="W86" s="262">
        <v>251.0112870961951</v>
      </c>
      <c r="X86" s="262">
        <v>275.47639526719951</v>
      </c>
      <c r="Y86" s="262">
        <v>342.66098384832901</v>
      </c>
      <c r="DA86" s="72" t="s">
        <v>1335</v>
      </c>
    </row>
    <row r="87" spans="1:105" ht="12" customHeight="1" x14ac:dyDescent="0.25">
      <c r="A87" s="59" t="s">
        <v>28</v>
      </c>
      <c r="B87" s="230">
        <v>1.0031025391919139</v>
      </c>
      <c r="C87" s="230">
        <v>1.0033716766541789</v>
      </c>
      <c r="D87" s="230">
        <v>0</v>
      </c>
      <c r="E87" s="230">
        <v>0</v>
      </c>
      <c r="F87" s="230">
        <v>4.0818108446436367</v>
      </c>
      <c r="G87" s="230">
        <v>2.212958995569434</v>
      </c>
      <c r="H87" s="230">
        <v>1.2226046799905861</v>
      </c>
      <c r="I87" s="230">
        <v>0</v>
      </c>
      <c r="J87" s="230">
        <v>0</v>
      </c>
      <c r="K87" s="230">
        <v>1.0317145038566731</v>
      </c>
      <c r="L87" s="230">
        <v>0</v>
      </c>
      <c r="M87" s="230">
        <v>0</v>
      </c>
      <c r="N87" s="230">
        <v>0.3256266836869306</v>
      </c>
      <c r="O87" s="230">
        <v>4.3370688486544324</v>
      </c>
      <c r="P87" s="230">
        <v>5.1622005990963622</v>
      </c>
      <c r="Q87" s="230">
        <v>4.0015107860114032</v>
      </c>
      <c r="R87" s="230">
        <v>2.3821844530144869</v>
      </c>
      <c r="S87" s="230">
        <v>2.4105820407330949</v>
      </c>
      <c r="T87" s="230">
        <v>4.2711497654704971</v>
      </c>
      <c r="U87" s="230">
        <v>5.9119227305740267</v>
      </c>
      <c r="V87" s="230">
        <v>2.6954245211130838</v>
      </c>
      <c r="W87" s="230">
        <v>2.785616422443375</v>
      </c>
      <c r="X87" s="230">
        <v>3.4593813462520622</v>
      </c>
      <c r="Y87" s="230">
        <v>4.2321397828413341</v>
      </c>
      <c r="DA87" s="71" t="s">
        <v>1336</v>
      </c>
    </row>
    <row r="88" spans="1:105" ht="12" customHeight="1" x14ac:dyDescent="0.25">
      <c r="A88" s="59" t="s">
        <v>31</v>
      </c>
      <c r="B88" s="295">
        <v>40.363365489732402</v>
      </c>
      <c r="C88" s="295">
        <v>0</v>
      </c>
      <c r="D88" s="295">
        <v>9.4591906298138557</v>
      </c>
      <c r="E88" s="295">
        <v>0</v>
      </c>
      <c r="F88" s="295">
        <v>0</v>
      </c>
      <c r="G88" s="295">
        <v>0</v>
      </c>
      <c r="H88" s="295">
        <v>0</v>
      </c>
      <c r="I88" s="295">
        <v>0</v>
      </c>
      <c r="J88" s="295">
        <v>0</v>
      </c>
      <c r="K88" s="295">
        <v>43.541901061556203</v>
      </c>
      <c r="L88" s="295">
        <v>37.24657522233786</v>
      </c>
      <c r="M88" s="295">
        <v>43.44042371610184</v>
      </c>
      <c r="N88" s="295">
        <v>40.061219652569498</v>
      </c>
      <c r="O88" s="295">
        <v>45.634865674750088</v>
      </c>
      <c r="P88" s="295">
        <v>65.248106603427587</v>
      </c>
      <c r="Q88" s="295">
        <v>50.279941870748381</v>
      </c>
      <c r="R88" s="295">
        <v>24.97346126710007</v>
      </c>
      <c r="S88" s="295">
        <v>25.802431242336361</v>
      </c>
      <c r="T88" s="295">
        <v>73.971631872514877</v>
      </c>
      <c r="U88" s="295">
        <v>69.123608126928616</v>
      </c>
      <c r="V88" s="295">
        <v>39.424335507402539</v>
      </c>
      <c r="W88" s="295">
        <v>40.863296897848507</v>
      </c>
      <c r="X88" s="295">
        <v>53.59021973544791</v>
      </c>
      <c r="Y88" s="295">
        <v>76.439156741673074</v>
      </c>
      <c r="DA88" s="122" t="s">
        <v>1337</v>
      </c>
    </row>
    <row r="89" spans="1:105" ht="12" customHeight="1" x14ac:dyDescent="0.25">
      <c r="A89" s="59" t="s">
        <v>159</v>
      </c>
      <c r="B89" s="295">
        <v>6.7812489392042021</v>
      </c>
      <c r="C89" s="295">
        <v>7.6512846045380352</v>
      </c>
      <c r="D89" s="295">
        <v>5.3898503428314797</v>
      </c>
      <c r="E89" s="295">
        <v>3.2689632556358492</v>
      </c>
      <c r="F89" s="295">
        <v>6.7774545728541931</v>
      </c>
      <c r="G89" s="295">
        <v>11.26163593304948</v>
      </c>
      <c r="H89" s="295">
        <v>5.9991508446541806</v>
      </c>
      <c r="I89" s="295">
        <v>2.925170723891152</v>
      </c>
      <c r="J89" s="295">
        <v>1.004487898672151</v>
      </c>
      <c r="K89" s="295">
        <v>3.5108656192887882</v>
      </c>
      <c r="L89" s="295">
        <v>2.9688059595146461</v>
      </c>
      <c r="M89" s="295">
        <v>2.7608904667357321</v>
      </c>
      <c r="N89" s="295">
        <v>5.8559125856090501</v>
      </c>
      <c r="O89" s="295">
        <v>6.831934117454459</v>
      </c>
      <c r="P89" s="295">
        <v>8.2219302946893382</v>
      </c>
      <c r="Q89" s="295">
        <v>6.9954331460795327</v>
      </c>
      <c r="R89" s="295">
        <v>3.268552447039148</v>
      </c>
      <c r="S89" s="295">
        <v>3.2899523437065361</v>
      </c>
      <c r="T89" s="295">
        <v>6.1610768229925883</v>
      </c>
      <c r="U89" s="295">
        <v>9.5508687121167615</v>
      </c>
      <c r="V89" s="295">
        <v>5.4293284744705108</v>
      </c>
      <c r="W89" s="295">
        <v>5.8978228915618187</v>
      </c>
      <c r="X89" s="295">
        <v>7.7571984656682824</v>
      </c>
      <c r="Y89" s="295">
        <v>8.7657709839145976</v>
      </c>
      <c r="DA89" s="122" t="s">
        <v>1338</v>
      </c>
    </row>
    <row r="90" spans="1:105" ht="12" customHeight="1" x14ac:dyDescent="0.25">
      <c r="A90" s="59" t="s">
        <v>32</v>
      </c>
      <c r="B90" s="295">
        <v>68.785424844162137</v>
      </c>
      <c r="C90" s="295">
        <v>89.397572503700673</v>
      </c>
      <c r="D90" s="295">
        <v>56.867873013634437</v>
      </c>
      <c r="E90" s="295">
        <v>49.173896395048132</v>
      </c>
      <c r="F90" s="295">
        <v>52.95895511225622</v>
      </c>
      <c r="G90" s="295">
        <v>64.946472065065961</v>
      </c>
      <c r="H90" s="295">
        <v>37.97811685435682</v>
      </c>
      <c r="I90" s="295">
        <v>20.28331423806938</v>
      </c>
      <c r="J90" s="295">
        <v>9.8636308785720228</v>
      </c>
      <c r="K90" s="295">
        <v>16.703230620248821</v>
      </c>
      <c r="L90" s="295">
        <v>18.514154562720599</v>
      </c>
      <c r="M90" s="295">
        <v>18.6776271661377</v>
      </c>
      <c r="N90" s="295">
        <v>14.45769020578488</v>
      </c>
      <c r="O90" s="295">
        <v>11.913591958715299</v>
      </c>
      <c r="P90" s="295">
        <v>9.4158902782019673</v>
      </c>
      <c r="Q90" s="295">
        <v>8.2507879907186226</v>
      </c>
      <c r="R90" s="295">
        <v>4.7229534264663497</v>
      </c>
      <c r="S90" s="295">
        <v>4.9417343528195357</v>
      </c>
      <c r="T90" s="295">
        <v>9.2568562274727757</v>
      </c>
      <c r="U90" s="295">
        <v>6.743524166736746</v>
      </c>
      <c r="V90" s="295">
        <v>3.87290414505186</v>
      </c>
      <c r="W90" s="295">
        <v>3.8180329062339511</v>
      </c>
      <c r="X90" s="295">
        <v>5.5321267428614798</v>
      </c>
      <c r="Y90" s="295">
        <v>4.7184944540518874</v>
      </c>
      <c r="DA90" s="122" t="s">
        <v>1339</v>
      </c>
    </row>
    <row r="91" spans="1:105" ht="12" customHeight="1" x14ac:dyDescent="0.25">
      <c r="A91" s="59" t="s">
        <v>35</v>
      </c>
      <c r="B91" s="295">
        <v>554.76652805088111</v>
      </c>
      <c r="C91" s="295">
        <v>570.19569675447292</v>
      </c>
      <c r="D91" s="295">
        <v>550.49359342031391</v>
      </c>
      <c r="E91" s="295">
        <v>519.70009572532831</v>
      </c>
      <c r="F91" s="295">
        <v>399.79111251945108</v>
      </c>
      <c r="G91" s="295">
        <v>422.47271236720269</v>
      </c>
      <c r="H91" s="295">
        <v>306.56278767989522</v>
      </c>
      <c r="I91" s="295">
        <v>195.07944537235861</v>
      </c>
      <c r="J91" s="295">
        <v>114.8522202427163</v>
      </c>
      <c r="K91" s="295">
        <v>297.8393177165072</v>
      </c>
      <c r="L91" s="295">
        <v>323.3202481982737</v>
      </c>
      <c r="M91" s="295">
        <v>287.29996385761228</v>
      </c>
      <c r="N91" s="295">
        <v>259.69484288927941</v>
      </c>
      <c r="O91" s="295">
        <v>286.41001573182473</v>
      </c>
      <c r="P91" s="295">
        <v>345.49647824725793</v>
      </c>
      <c r="Q91" s="295">
        <v>274.21139363640231</v>
      </c>
      <c r="R91" s="295">
        <v>160.30886440411149</v>
      </c>
      <c r="S91" s="295">
        <v>182.00813489260739</v>
      </c>
      <c r="T91" s="295">
        <v>334.66517944417211</v>
      </c>
      <c r="U91" s="295">
        <v>287.67071689899223</v>
      </c>
      <c r="V91" s="295">
        <v>178.8024980172714</v>
      </c>
      <c r="W91" s="295">
        <v>197.64651797810751</v>
      </c>
      <c r="X91" s="295">
        <v>205.1374689769697</v>
      </c>
      <c r="Y91" s="295">
        <v>248.50542188584811</v>
      </c>
      <c r="DA91" s="122" t="s">
        <v>1340</v>
      </c>
    </row>
    <row r="92" spans="1:105" ht="12" customHeight="1" x14ac:dyDescent="0.25">
      <c r="A92" s="60" t="s">
        <v>1019</v>
      </c>
      <c r="B92" s="262">
        <v>0</v>
      </c>
      <c r="C92" s="262">
        <v>0</v>
      </c>
      <c r="D92" s="262">
        <v>0</v>
      </c>
      <c r="E92" s="262">
        <v>0</v>
      </c>
      <c r="F92" s="262">
        <v>0</v>
      </c>
      <c r="G92" s="262">
        <v>0</v>
      </c>
      <c r="H92" s="262">
        <v>0</v>
      </c>
      <c r="I92" s="262">
        <v>0</v>
      </c>
      <c r="J92" s="262">
        <v>0</v>
      </c>
      <c r="K92" s="262">
        <v>0</v>
      </c>
      <c r="L92" s="262">
        <v>0</v>
      </c>
      <c r="M92" s="262">
        <v>0</v>
      </c>
      <c r="N92" s="262">
        <v>0</v>
      </c>
      <c r="O92" s="262">
        <v>0</v>
      </c>
      <c r="P92" s="262">
        <v>0</v>
      </c>
      <c r="Q92" s="262">
        <v>0</v>
      </c>
      <c r="R92" s="262">
        <v>0</v>
      </c>
      <c r="S92" s="262">
        <v>0</v>
      </c>
      <c r="T92" s="262">
        <v>0</v>
      </c>
      <c r="U92" s="262">
        <v>0</v>
      </c>
      <c r="V92" s="262">
        <v>0</v>
      </c>
      <c r="W92" s="262">
        <v>0</v>
      </c>
      <c r="X92" s="262">
        <v>0</v>
      </c>
      <c r="Y92" s="262">
        <v>0</v>
      </c>
      <c r="DA92" s="72" t="s">
        <v>1341</v>
      </c>
    </row>
    <row r="93" spans="1:105" ht="12" customHeight="1" x14ac:dyDescent="0.25">
      <c r="A93" s="57" t="s">
        <v>1021</v>
      </c>
      <c r="B93" s="261">
        <f t="shared" ref="B93:Y93" si="4">B94+B95+B106</f>
        <v>98.424557820949815</v>
      </c>
      <c r="C93" s="261">
        <f t="shared" si="4"/>
        <v>99.840031286688514</v>
      </c>
      <c r="D93" s="261">
        <f t="shared" si="4"/>
        <v>94.718229441718563</v>
      </c>
      <c r="E93" s="261">
        <f t="shared" si="4"/>
        <v>87.227718676722759</v>
      </c>
      <c r="F93" s="261">
        <f t="shared" si="4"/>
        <v>59.457139134348694</v>
      </c>
      <c r="G93" s="261">
        <f t="shared" si="4"/>
        <v>66.274036112820056</v>
      </c>
      <c r="H93" s="261">
        <f t="shared" si="4"/>
        <v>46.125279510951941</v>
      </c>
      <c r="I93" s="261">
        <f t="shared" si="4"/>
        <v>29.73494498690685</v>
      </c>
      <c r="J93" s="261">
        <f t="shared" si="4"/>
        <v>16.997127133890118</v>
      </c>
      <c r="K93" s="261">
        <f t="shared" si="4"/>
        <v>58.350243808102903</v>
      </c>
      <c r="L93" s="261">
        <f t="shared" si="4"/>
        <v>60.611751969655572</v>
      </c>
      <c r="M93" s="261">
        <f t="shared" si="4"/>
        <v>55.237131542396014</v>
      </c>
      <c r="N93" s="261">
        <f t="shared" si="4"/>
        <v>50.939183913670959</v>
      </c>
      <c r="O93" s="261">
        <f t="shared" si="4"/>
        <v>59.113151408008221</v>
      </c>
      <c r="P93" s="261">
        <f t="shared" si="4"/>
        <v>71.757838212311881</v>
      </c>
      <c r="Q93" s="261">
        <f t="shared" si="4"/>
        <v>56.315981808111928</v>
      </c>
      <c r="R93" s="261">
        <f t="shared" si="4"/>
        <v>31.845749343349429</v>
      </c>
      <c r="S93" s="261">
        <f t="shared" si="4"/>
        <v>34.59215686651973</v>
      </c>
      <c r="T93" s="261">
        <f t="shared" si="4"/>
        <v>67.558525408254496</v>
      </c>
      <c r="U93" s="261">
        <f t="shared" si="4"/>
        <v>56.690505341886073</v>
      </c>
      <c r="V93" s="261">
        <f t="shared" si="4"/>
        <v>35.226947011118142</v>
      </c>
      <c r="W93" s="261">
        <f t="shared" si="4"/>
        <v>39.040903297143977</v>
      </c>
      <c r="X93" s="261">
        <f t="shared" si="4"/>
        <v>40.718579431503137</v>
      </c>
      <c r="Y93" s="261">
        <f t="shared" si="4"/>
        <v>50.849201810596554</v>
      </c>
      <c r="DA93" s="70"/>
    </row>
    <row r="94" spans="1:105" ht="12" customHeight="1" x14ac:dyDescent="0.25">
      <c r="A94" s="60" t="s">
        <v>1022</v>
      </c>
      <c r="B94" s="262">
        <v>72.164512989502498</v>
      </c>
      <c r="C94" s="262">
        <v>73.740411929343338</v>
      </c>
      <c r="D94" s="262">
        <v>70.316940555839821</v>
      </c>
      <c r="E94" s="262">
        <v>64.730712640789193</v>
      </c>
      <c r="F94" s="262">
        <v>44.1036535575616</v>
      </c>
      <c r="G94" s="262">
        <v>49.962502492542193</v>
      </c>
      <c r="H94" s="262">
        <v>34.565419016901252</v>
      </c>
      <c r="I94" s="262">
        <v>22.45149411089567</v>
      </c>
      <c r="J94" s="262">
        <v>13.062886427601409</v>
      </c>
      <c r="K94" s="262">
        <v>38.431948469226953</v>
      </c>
      <c r="L94" s="262">
        <v>38.834025518497008</v>
      </c>
      <c r="M94" s="262">
        <v>36.013657135983472</v>
      </c>
      <c r="N94" s="262">
        <v>33.218520273692342</v>
      </c>
      <c r="O94" s="262">
        <v>38.506097083196011</v>
      </c>
      <c r="P94" s="262">
        <v>45.913903076106813</v>
      </c>
      <c r="Q94" s="262">
        <v>36.088037280704313</v>
      </c>
      <c r="R94" s="262">
        <v>19.890965223051818</v>
      </c>
      <c r="S94" s="262">
        <v>22.526063090599351</v>
      </c>
      <c r="T94" s="262">
        <v>44.458093558169772</v>
      </c>
      <c r="U94" s="262">
        <v>37.870364913922032</v>
      </c>
      <c r="V94" s="262">
        <v>23.339505657112088</v>
      </c>
      <c r="W94" s="262">
        <v>25.720792048923919</v>
      </c>
      <c r="X94" s="262">
        <v>26.09708431147023</v>
      </c>
      <c r="Y94" s="262">
        <v>33.312356688544583</v>
      </c>
      <c r="DA94" s="72" t="s">
        <v>1342</v>
      </c>
    </row>
    <row r="95" spans="1:105" ht="12" customHeight="1" x14ac:dyDescent="0.25">
      <c r="A95" s="60" t="s">
        <v>1024</v>
      </c>
      <c r="B95" s="262">
        <v>26.26004483144731</v>
      </c>
      <c r="C95" s="262">
        <v>26.09961935734518</v>
      </c>
      <c r="D95" s="262">
        <v>24.401288885878749</v>
      </c>
      <c r="E95" s="262">
        <v>22.49700603593357</v>
      </c>
      <c r="F95" s="262">
        <v>15.35348557678709</v>
      </c>
      <c r="G95" s="262">
        <v>16.311533620277871</v>
      </c>
      <c r="H95" s="262">
        <v>11.559860494050691</v>
      </c>
      <c r="I95" s="262">
        <v>7.2834508760111802</v>
      </c>
      <c r="J95" s="262">
        <v>3.9342407062887088</v>
      </c>
      <c r="K95" s="262">
        <v>19.91829533887595</v>
      </c>
      <c r="L95" s="262">
        <v>21.777726451158561</v>
      </c>
      <c r="M95" s="262">
        <v>19.223474406412539</v>
      </c>
      <c r="N95" s="262">
        <v>17.720663639978621</v>
      </c>
      <c r="O95" s="262">
        <v>20.607054324812211</v>
      </c>
      <c r="P95" s="262">
        <v>25.843935136205069</v>
      </c>
      <c r="Q95" s="262">
        <v>20.227944527407619</v>
      </c>
      <c r="R95" s="262">
        <v>11.95478412029761</v>
      </c>
      <c r="S95" s="262">
        <v>12.066093775920381</v>
      </c>
      <c r="T95" s="262">
        <v>23.100431850084721</v>
      </c>
      <c r="U95" s="262">
        <v>18.820140427964041</v>
      </c>
      <c r="V95" s="262">
        <v>11.88744135400605</v>
      </c>
      <c r="W95" s="262">
        <v>13.32011124822006</v>
      </c>
      <c r="X95" s="262">
        <v>14.621495120032909</v>
      </c>
      <c r="Y95" s="262">
        <v>17.536845122051972</v>
      </c>
      <c r="DA95" s="72" t="s">
        <v>1343</v>
      </c>
    </row>
    <row r="96" spans="1:105" ht="12" customHeight="1" x14ac:dyDescent="0.25">
      <c r="A96" s="64" t="s">
        <v>28</v>
      </c>
      <c r="B96" s="229">
        <v>3.9125442937472651E-2</v>
      </c>
      <c r="C96" s="229">
        <v>3.9143423643941008E-2</v>
      </c>
      <c r="D96" s="229">
        <v>0</v>
      </c>
      <c r="E96" s="229">
        <v>0</v>
      </c>
      <c r="F96" s="229">
        <v>0.13495306705247739</v>
      </c>
      <c r="G96" s="229">
        <v>7.195265302459361E-2</v>
      </c>
      <c r="H96" s="229">
        <v>4.0115863275859052E-2</v>
      </c>
      <c r="I96" s="229">
        <v>0</v>
      </c>
      <c r="J96" s="229">
        <v>0</v>
      </c>
      <c r="K96" s="229">
        <v>1.5634372076598981E-2</v>
      </c>
      <c r="L96" s="229">
        <v>0</v>
      </c>
      <c r="M96" s="229">
        <v>0</v>
      </c>
      <c r="N96" s="229">
        <v>5.052653336720731E-3</v>
      </c>
      <c r="O96" s="229">
        <v>6.52371732275005E-2</v>
      </c>
      <c r="P96" s="229">
        <v>7.728887790298869E-2</v>
      </c>
      <c r="Q96" s="229">
        <v>6.2584848936919762E-2</v>
      </c>
      <c r="R96" s="229">
        <v>3.546508288702041E-2</v>
      </c>
      <c r="S96" s="229">
        <v>4.6645396641543997E-2</v>
      </c>
      <c r="T96" s="229">
        <v>8.3313287516448481E-2</v>
      </c>
      <c r="U96" s="229">
        <v>0.12686688815312031</v>
      </c>
      <c r="V96" s="229">
        <v>5.5901763861649967E-2</v>
      </c>
      <c r="W96" s="229">
        <v>5.5971483707005408E-2</v>
      </c>
      <c r="X96" s="229">
        <v>7.0746968261430523E-2</v>
      </c>
      <c r="Y96" s="229">
        <v>9.7660373817988186E-2</v>
      </c>
      <c r="DA96" s="73" t="s">
        <v>1344</v>
      </c>
    </row>
    <row r="97" spans="1:105" ht="12" customHeight="1" x14ac:dyDescent="0.25">
      <c r="A97" s="64" t="s">
        <v>30</v>
      </c>
      <c r="B97" s="229">
        <v>0</v>
      </c>
      <c r="C97" s="229">
        <v>0</v>
      </c>
      <c r="D97" s="229">
        <v>0</v>
      </c>
      <c r="E97" s="229">
        <v>0</v>
      </c>
      <c r="F97" s="229">
        <v>0</v>
      </c>
      <c r="G97" s="229">
        <v>0</v>
      </c>
      <c r="H97" s="229">
        <v>0</v>
      </c>
      <c r="I97" s="229">
        <v>0</v>
      </c>
      <c r="J97" s="229">
        <v>0</v>
      </c>
      <c r="K97" s="229">
        <v>0</v>
      </c>
      <c r="L97" s="229">
        <v>0</v>
      </c>
      <c r="M97" s="229">
        <v>0</v>
      </c>
      <c r="N97" s="229">
        <v>0</v>
      </c>
      <c r="O97" s="229">
        <v>0</v>
      </c>
      <c r="P97" s="229">
        <v>0</v>
      </c>
      <c r="Q97" s="229">
        <v>0</v>
      </c>
      <c r="R97" s="229">
        <v>0</v>
      </c>
      <c r="S97" s="229">
        <v>0</v>
      </c>
      <c r="T97" s="229">
        <v>0</v>
      </c>
      <c r="U97" s="229">
        <v>0</v>
      </c>
      <c r="V97" s="229">
        <v>0</v>
      </c>
      <c r="W97" s="229">
        <v>0</v>
      </c>
      <c r="X97" s="229">
        <v>0</v>
      </c>
      <c r="Y97" s="229">
        <v>0</v>
      </c>
      <c r="DA97" s="73" t="s">
        <v>1345</v>
      </c>
    </row>
    <row r="98" spans="1:105" ht="12" customHeight="1" x14ac:dyDescent="0.25">
      <c r="A98" s="64" t="s">
        <v>31</v>
      </c>
      <c r="B98" s="229">
        <v>1.5743500704375519</v>
      </c>
      <c r="C98" s="229">
        <v>0</v>
      </c>
      <c r="D98" s="229">
        <v>0.36923508900353141</v>
      </c>
      <c r="E98" s="229">
        <v>0</v>
      </c>
      <c r="F98" s="229">
        <v>0</v>
      </c>
      <c r="G98" s="229">
        <v>0</v>
      </c>
      <c r="H98" s="229">
        <v>0</v>
      </c>
      <c r="I98" s="229">
        <v>0</v>
      </c>
      <c r="J98" s="229">
        <v>0</v>
      </c>
      <c r="K98" s="229">
        <v>0.65982428237085289</v>
      </c>
      <c r="L98" s="229">
        <v>0.57238719182563924</v>
      </c>
      <c r="M98" s="229">
        <v>0.69994868639139474</v>
      </c>
      <c r="N98" s="229">
        <v>0.62161814522936043</v>
      </c>
      <c r="O98" s="229">
        <v>0.68642895492909373</v>
      </c>
      <c r="P98" s="229">
        <v>0.97689984103993721</v>
      </c>
      <c r="Q98" s="229">
        <v>0.78639362351300812</v>
      </c>
      <c r="R98" s="229">
        <v>0.37179567379542122</v>
      </c>
      <c r="S98" s="229">
        <v>0.49928383240129182</v>
      </c>
      <c r="T98" s="229">
        <v>1.44289481115323</v>
      </c>
      <c r="U98" s="229">
        <v>1.483357861838577</v>
      </c>
      <c r="V98" s="229">
        <v>0.81764110872864493</v>
      </c>
      <c r="W98" s="229">
        <v>0.82106758780746858</v>
      </c>
      <c r="X98" s="229">
        <v>1.095960576550606</v>
      </c>
      <c r="Y98" s="229">
        <v>1.7639012425794101</v>
      </c>
      <c r="DA98" s="73" t="s">
        <v>1346</v>
      </c>
    </row>
    <row r="99" spans="1:105" ht="12" customHeight="1" x14ac:dyDescent="0.25">
      <c r="A99" s="64" t="s">
        <v>159</v>
      </c>
      <c r="B99" s="229">
        <v>0.26449875067544798</v>
      </c>
      <c r="C99" s="229">
        <v>0.29849105935947262</v>
      </c>
      <c r="D99" s="229">
        <v>0.21039029119241459</v>
      </c>
      <c r="E99" s="229">
        <v>0.12839043803135539</v>
      </c>
      <c r="F99" s="229">
        <v>0.22407659644879099</v>
      </c>
      <c r="G99" s="229">
        <v>0.36616339679240151</v>
      </c>
      <c r="H99" s="229">
        <v>0.1968429525864849</v>
      </c>
      <c r="I99" s="229">
        <v>9.7601994021277505E-2</v>
      </c>
      <c r="J99" s="229">
        <v>3.1434032160086271E-2</v>
      </c>
      <c r="K99" s="229">
        <v>5.3202876568773552E-2</v>
      </c>
      <c r="L99" s="229">
        <v>4.5623161219469292E-2</v>
      </c>
      <c r="M99" s="229">
        <v>4.448579203765677E-2</v>
      </c>
      <c r="N99" s="229">
        <v>9.0864470719080798E-2</v>
      </c>
      <c r="O99" s="229">
        <v>0.1027643519280363</v>
      </c>
      <c r="P99" s="229">
        <v>0.12309939423593209</v>
      </c>
      <c r="Q99" s="229">
        <v>0.1094107076322801</v>
      </c>
      <c r="R99" s="229">
        <v>4.8661002429148101E-2</v>
      </c>
      <c r="S99" s="229">
        <v>6.3661443340587903E-2</v>
      </c>
      <c r="T99" s="229">
        <v>0.1201783109818826</v>
      </c>
      <c r="U99" s="229">
        <v>0.20495683855928931</v>
      </c>
      <c r="V99" s="229">
        <v>0.11260157200834831</v>
      </c>
      <c r="W99" s="229">
        <v>0.1185051521172118</v>
      </c>
      <c r="X99" s="229">
        <v>0.15864058301719949</v>
      </c>
      <c r="Y99" s="229">
        <v>0.20227792913712189</v>
      </c>
      <c r="DA99" s="73" t="s">
        <v>1347</v>
      </c>
    </row>
    <row r="100" spans="1:105" ht="12" customHeight="1" x14ac:dyDescent="0.25">
      <c r="A100" s="64" t="s">
        <v>32</v>
      </c>
      <c r="B100" s="229">
        <v>2.682936299651002</v>
      </c>
      <c r="C100" s="229">
        <v>3.487568101305258</v>
      </c>
      <c r="D100" s="229">
        <v>2.2198108670576659</v>
      </c>
      <c r="E100" s="229">
        <v>1.9313334547226899</v>
      </c>
      <c r="F100" s="229">
        <v>1.7509320476405901</v>
      </c>
      <c r="G100" s="229">
        <v>2.1116843913624739</v>
      </c>
      <c r="H100" s="229">
        <v>1.246130468939239</v>
      </c>
      <c r="I100" s="229">
        <v>0.67677824710425594</v>
      </c>
      <c r="J100" s="229">
        <v>0.30866841767045472</v>
      </c>
      <c r="K100" s="229">
        <v>0.25311704102445148</v>
      </c>
      <c r="L100" s="229">
        <v>0.28451649248079047</v>
      </c>
      <c r="M100" s="229">
        <v>0.30094965659831863</v>
      </c>
      <c r="N100" s="229">
        <v>0.2243357203790039</v>
      </c>
      <c r="O100" s="229">
        <v>0.17920145828757009</v>
      </c>
      <c r="P100" s="229">
        <v>0.14097545806090539</v>
      </c>
      <c r="Q100" s="229">
        <v>0.12904484021755799</v>
      </c>
      <c r="R100" s="229">
        <v>7.031358740050829E-2</v>
      </c>
      <c r="S100" s="229">
        <v>9.5623859752273638E-2</v>
      </c>
      <c r="T100" s="229">
        <v>0.18056475813905601</v>
      </c>
      <c r="U100" s="229">
        <v>0.14471263668498349</v>
      </c>
      <c r="V100" s="229">
        <v>8.0322105582867218E-2</v>
      </c>
      <c r="W100" s="229">
        <v>7.6715862558219161E-2</v>
      </c>
      <c r="X100" s="229">
        <v>0.11313618127688049</v>
      </c>
      <c r="Y100" s="229">
        <v>0.1088834386116229</v>
      </c>
      <c r="DA100" s="73" t="s">
        <v>1348</v>
      </c>
    </row>
    <row r="101" spans="1:105" ht="12" customHeight="1" x14ac:dyDescent="0.25">
      <c r="A101" s="64" t="s">
        <v>33</v>
      </c>
      <c r="B101" s="229">
        <v>6.0781966932987652E-2</v>
      </c>
      <c r="C101" s="229">
        <v>3.000601546133682E-2</v>
      </c>
      <c r="D101" s="229">
        <v>0.1135922877050916</v>
      </c>
      <c r="E101" s="229">
        <v>2.5757841070611749E-2</v>
      </c>
      <c r="F101" s="229">
        <v>2.5606899791219651E-2</v>
      </c>
      <c r="G101" s="229">
        <v>2.53591449765849E-2</v>
      </c>
      <c r="H101" s="229">
        <v>1.7893570953484601E-2</v>
      </c>
      <c r="I101" s="229">
        <v>0</v>
      </c>
      <c r="J101" s="229">
        <v>0</v>
      </c>
      <c r="K101" s="229">
        <v>14.423126003389021</v>
      </c>
      <c r="L101" s="229">
        <v>15.49676924288535</v>
      </c>
      <c r="M101" s="229">
        <v>12.96494398382394</v>
      </c>
      <c r="N101" s="229">
        <v>12.23420550672107</v>
      </c>
      <c r="O101" s="229">
        <v>14.726666323239231</v>
      </c>
      <c r="P101" s="229">
        <v>18.922614954663551</v>
      </c>
      <c r="Q101" s="229">
        <v>14.681649892727981</v>
      </c>
      <c r="R101" s="229">
        <v>9.0086987950800772</v>
      </c>
      <c r="S101" s="229">
        <v>7.8016463609345044</v>
      </c>
      <c r="T101" s="229">
        <v>14.674574912136629</v>
      </c>
      <c r="U101" s="229">
        <v>10.66061539508938</v>
      </c>
      <c r="V101" s="229">
        <v>7.0969147103018804</v>
      </c>
      <c r="W101" s="229">
        <v>8.2600300697205888</v>
      </c>
      <c r="X101" s="229">
        <v>8.9772066349730011</v>
      </c>
      <c r="Y101" s="229">
        <v>9.5611260995231078</v>
      </c>
      <c r="DA101" s="73" t="s">
        <v>1349</v>
      </c>
    </row>
    <row r="102" spans="1:105" ht="12" customHeight="1" x14ac:dyDescent="0.25">
      <c r="A102" s="64" t="s">
        <v>35</v>
      </c>
      <c r="B102" s="229">
        <v>21.638352300812851</v>
      </c>
      <c r="C102" s="229">
        <v>22.244410757575171</v>
      </c>
      <c r="D102" s="229">
        <v>21.488260350920051</v>
      </c>
      <c r="E102" s="229">
        <v>20.411524302108909</v>
      </c>
      <c r="F102" s="229">
        <v>13.217916965854011</v>
      </c>
      <c r="G102" s="229">
        <v>13.73637403412182</v>
      </c>
      <c r="H102" s="229">
        <v>10.05887763829563</v>
      </c>
      <c r="I102" s="229">
        <v>6.5090706348856466</v>
      </c>
      <c r="J102" s="229">
        <v>3.5941382564581681</v>
      </c>
      <c r="K102" s="229">
        <v>4.5133907634462638</v>
      </c>
      <c r="L102" s="229">
        <v>4.9686277952231723</v>
      </c>
      <c r="M102" s="229">
        <v>4.62921894170871</v>
      </c>
      <c r="N102" s="229">
        <v>4.029608383430979</v>
      </c>
      <c r="O102" s="229">
        <v>4.3081123363271159</v>
      </c>
      <c r="P102" s="229">
        <v>5.172800748548835</v>
      </c>
      <c r="Q102" s="229">
        <v>4.2887498160719861</v>
      </c>
      <c r="R102" s="229">
        <v>2.3866192042440302</v>
      </c>
      <c r="S102" s="229">
        <v>3.521905291168363</v>
      </c>
      <c r="T102" s="229">
        <v>6.5279978103752416</v>
      </c>
      <c r="U102" s="229">
        <v>6.173268888818642</v>
      </c>
      <c r="V102" s="229">
        <v>3.708274872377809</v>
      </c>
      <c r="W102" s="229">
        <v>3.9713180794125909</v>
      </c>
      <c r="X102" s="229">
        <v>4.1952165876905374</v>
      </c>
      <c r="Y102" s="229">
        <v>5.7344827067302617</v>
      </c>
      <c r="DA102" s="73" t="s">
        <v>1350</v>
      </c>
    </row>
    <row r="103" spans="1:105" ht="12" customHeight="1" x14ac:dyDescent="0.25">
      <c r="A103" s="64" t="s">
        <v>36</v>
      </c>
      <c r="B103" s="229">
        <v>0</v>
      </c>
      <c r="C103" s="229">
        <v>0</v>
      </c>
      <c r="D103" s="229">
        <v>0</v>
      </c>
      <c r="E103" s="229">
        <v>0</v>
      </c>
      <c r="F103" s="229">
        <v>0</v>
      </c>
      <c r="G103" s="229">
        <v>0</v>
      </c>
      <c r="H103" s="229">
        <v>0</v>
      </c>
      <c r="I103" s="229">
        <v>0</v>
      </c>
      <c r="J103" s="229">
        <v>0</v>
      </c>
      <c r="K103" s="229">
        <v>0</v>
      </c>
      <c r="L103" s="229">
        <v>0</v>
      </c>
      <c r="M103" s="229">
        <v>0</v>
      </c>
      <c r="N103" s="229">
        <v>0</v>
      </c>
      <c r="O103" s="229">
        <v>0</v>
      </c>
      <c r="P103" s="229">
        <v>0</v>
      </c>
      <c r="Q103" s="229">
        <v>0</v>
      </c>
      <c r="R103" s="229">
        <v>0</v>
      </c>
      <c r="S103" s="229">
        <v>0</v>
      </c>
      <c r="T103" s="229">
        <v>0</v>
      </c>
      <c r="U103" s="229">
        <v>0</v>
      </c>
      <c r="V103" s="229">
        <v>0</v>
      </c>
      <c r="W103" s="229">
        <v>0</v>
      </c>
      <c r="X103" s="229">
        <v>0</v>
      </c>
      <c r="Y103" s="229">
        <v>0</v>
      </c>
      <c r="DA103" s="73" t="s">
        <v>1351</v>
      </c>
    </row>
    <row r="104" spans="1:105" ht="12" customHeight="1" x14ac:dyDescent="0.25">
      <c r="A104" s="64" t="s">
        <v>38</v>
      </c>
      <c r="B104" s="229">
        <v>0</v>
      </c>
      <c r="C104" s="229">
        <v>0</v>
      </c>
      <c r="D104" s="229">
        <v>0</v>
      </c>
      <c r="E104" s="229">
        <v>0</v>
      </c>
      <c r="F104" s="229">
        <v>0</v>
      </c>
      <c r="G104" s="229">
        <v>0</v>
      </c>
      <c r="H104" s="229">
        <v>0</v>
      </c>
      <c r="I104" s="229">
        <v>0</v>
      </c>
      <c r="J104" s="229">
        <v>0</v>
      </c>
      <c r="K104" s="229">
        <v>0</v>
      </c>
      <c r="L104" s="229">
        <v>0.40980256752413707</v>
      </c>
      <c r="M104" s="229">
        <v>0.58392734585252282</v>
      </c>
      <c r="N104" s="229">
        <v>0.51497876016241229</v>
      </c>
      <c r="O104" s="229">
        <v>0.53864372687366591</v>
      </c>
      <c r="P104" s="229">
        <v>0.43025586175292069</v>
      </c>
      <c r="Q104" s="229">
        <v>0.17011079830788051</v>
      </c>
      <c r="R104" s="229">
        <v>3.323077446141004E-2</v>
      </c>
      <c r="S104" s="229">
        <v>3.7327591681811587E-2</v>
      </c>
      <c r="T104" s="229">
        <v>7.0907959782231328E-2</v>
      </c>
      <c r="U104" s="229">
        <v>2.636191882005048E-2</v>
      </c>
      <c r="V104" s="229">
        <v>1.5785221144850609E-2</v>
      </c>
      <c r="W104" s="229">
        <v>1.6503012896975609E-2</v>
      </c>
      <c r="X104" s="229">
        <v>1.058758826325602E-2</v>
      </c>
      <c r="Y104" s="229">
        <v>6.8513331652460804E-2</v>
      </c>
      <c r="DA104" s="73" t="s">
        <v>1352</v>
      </c>
    </row>
    <row r="105" spans="1:105" ht="12" customHeight="1" x14ac:dyDescent="0.25">
      <c r="A105" s="64" t="s">
        <v>39</v>
      </c>
      <c r="B105" s="229">
        <v>0</v>
      </c>
      <c r="C105" s="229">
        <v>0</v>
      </c>
      <c r="D105" s="229">
        <v>0</v>
      </c>
      <c r="E105" s="229">
        <v>0</v>
      </c>
      <c r="F105" s="229">
        <v>0</v>
      </c>
      <c r="G105" s="229">
        <v>0</v>
      </c>
      <c r="H105" s="229">
        <v>0</v>
      </c>
      <c r="I105" s="229">
        <v>0</v>
      </c>
      <c r="J105" s="229">
        <v>0</v>
      </c>
      <c r="K105" s="229">
        <v>0</v>
      </c>
      <c r="L105" s="229">
        <v>0</v>
      </c>
      <c r="M105" s="229">
        <v>0</v>
      </c>
      <c r="N105" s="229">
        <v>0</v>
      </c>
      <c r="O105" s="229">
        <v>0</v>
      </c>
      <c r="P105" s="229">
        <v>0</v>
      </c>
      <c r="Q105" s="229">
        <v>0</v>
      </c>
      <c r="R105" s="229">
        <v>0</v>
      </c>
      <c r="S105" s="229">
        <v>0</v>
      </c>
      <c r="T105" s="229">
        <v>0</v>
      </c>
      <c r="U105" s="229">
        <v>0</v>
      </c>
      <c r="V105" s="229">
        <v>0</v>
      </c>
      <c r="W105" s="229">
        <v>0</v>
      </c>
      <c r="X105" s="229">
        <v>0</v>
      </c>
      <c r="Y105" s="229">
        <v>0</v>
      </c>
      <c r="DA105" s="73" t="s">
        <v>1353</v>
      </c>
    </row>
    <row r="106" spans="1:105" ht="12" customHeight="1" x14ac:dyDescent="0.25">
      <c r="A106" s="60" t="s">
        <v>1036</v>
      </c>
      <c r="B106" s="262">
        <v>0</v>
      </c>
      <c r="C106" s="262">
        <v>0</v>
      </c>
      <c r="D106" s="262">
        <v>0</v>
      </c>
      <c r="E106" s="262">
        <v>0</v>
      </c>
      <c r="F106" s="262">
        <v>0</v>
      </c>
      <c r="G106" s="262">
        <v>0</v>
      </c>
      <c r="H106" s="262">
        <v>0</v>
      </c>
      <c r="I106" s="262">
        <v>0</v>
      </c>
      <c r="J106" s="262">
        <v>0</v>
      </c>
      <c r="K106" s="262">
        <v>0</v>
      </c>
      <c r="L106" s="262">
        <v>0</v>
      </c>
      <c r="M106" s="262">
        <v>0</v>
      </c>
      <c r="N106" s="262">
        <v>0</v>
      </c>
      <c r="O106" s="262">
        <v>0</v>
      </c>
      <c r="P106" s="262">
        <v>0</v>
      </c>
      <c r="Q106" s="262">
        <v>0</v>
      </c>
      <c r="R106" s="262">
        <v>0</v>
      </c>
      <c r="S106" s="262">
        <v>0</v>
      </c>
      <c r="T106" s="262">
        <v>0</v>
      </c>
      <c r="U106" s="262">
        <v>0</v>
      </c>
      <c r="V106" s="262">
        <v>0</v>
      </c>
      <c r="W106" s="262">
        <v>0</v>
      </c>
      <c r="X106" s="262">
        <v>0</v>
      </c>
      <c r="Y106" s="262">
        <v>0</v>
      </c>
      <c r="DA106" s="72" t="s">
        <v>1354</v>
      </c>
    </row>
    <row r="107" spans="1:105" ht="12" customHeight="1" x14ac:dyDescent="0.25">
      <c r="A107" s="132" t="s">
        <v>1038</v>
      </c>
      <c r="B107" s="316">
        <v>0</v>
      </c>
      <c r="C107" s="316">
        <v>0</v>
      </c>
      <c r="D107" s="316">
        <v>0</v>
      </c>
      <c r="E107" s="316">
        <v>0</v>
      </c>
      <c r="F107" s="316">
        <v>0</v>
      </c>
      <c r="G107" s="316">
        <v>0</v>
      </c>
      <c r="H107" s="316">
        <v>0</v>
      </c>
      <c r="I107" s="316">
        <v>0</v>
      </c>
      <c r="J107" s="316">
        <v>0</v>
      </c>
      <c r="K107" s="316">
        <v>0</v>
      </c>
      <c r="L107" s="316">
        <v>0</v>
      </c>
      <c r="M107" s="316">
        <v>0</v>
      </c>
      <c r="N107" s="316">
        <v>0</v>
      </c>
      <c r="O107" s="316">
        <v>0</v>
      </c>
      <c r="P107" s="316">
        <v>0</v>
      </c>
      <c r="Q107" s="316">
        <v>0</v>
      </c>
      <c r="R107" s="316">
        <v>0</v>
      </c>
      <c r="S107" s="316">
        <v>0</v>
      </c>
      <c r="T107" s="316">
        <v>0</v>
      </c>
      <c r="U107" s="316">
        <v>0</v>
      </c>
      <c r="V107" s="316">
        <v>0</v>
      </c>
      <c r="W107" s="316">
        <v>0</v>
      </c>
      <c r="X107" s="316">
        <v>0</v>
      </c>
      <c r="Y107" s="316">
        <v>0</v>
      </c>
      <c r="DA107" s="139" t="s">
        <v>1355</v>
      </c>
    </row>
    <row r="108" spans="1:105" ht="12" customHeight="1" x14ac:dyDescent="0.25">
      <c r="A108" s="100" t="s">
        <v>105</v>
      </c>
      <c r="B108" s="279">
        <v>0</v>
      </c>
      <c r="C108" s="279">
        <v>0</v>
      </c>
      <c r="D108" s="279">
        <v>0</v>
      </c>
      <c r="E108" s="279">
        <v>0</v>
      </c>
      <c r="F108" s="279">
        <v>0</v>
      </c>
      <c r="G108" s="279">
        <v>0</v>
      </c>
      <c r="H108" s="279">
        <v>0</v>
      </c>
      <c r="I108" s="279">
        <v>0</v>
      </c>
      <c r="J108" s="279">
        <v>0</v>
      </c>
      <c r="K108" s="279">
        <v>0</v>
      </c>
      <c r="L108" s="279">
        <v>0</v>
      </c>
      <c r="M108" s="279">
        <v>0</v>
      </c>
      <c r="N108" s="279">
        <v>0</v>
      </c>
      <c r="O108" s="279">
        <v>0</v>
      </c>
      <c r="P108" s="279">
        <v>0</v>
      </c>
      <c r="Q108" s="279">
        <v>0</v>
      </c>
      <c r="R108" s="279">
        <v>0</v>
      </c>
      <c r="S108" s="279">
        <v>0</v>
      </c>
      <c r="T108" s="279">
        <v>0</v>
      </c>
      <c r="U108" s="279">
        <v>0</v>
      </c>
      <c r="V108" s="279">
        <v>0</v>
      </c>
      <c r="W108" s="279">
        <v>0</v>
      </c>
      <c r="X108" s="279">
        <v>0</v>
      </c>
      <c r="Y108" s="279">
        <v>0</v>
      </c>
      <c r="DA108" s="105" t="s">
        <v>1356</v>
      </c>
    </row>
    <row r="109" spans="1:105" ht="12" customHeight="1" x14ac:dyDescent="0.25">
      <c r="A109" s="172"/>
      <c r="B109" s="172"/>
      <c r="C109" s="172"/>
      <c r="D109" s="172"/>
      <c r="E109" s="172"/>
      <c r="F109" s="172"/>
      <c r="G109" s="172"/>
      <c r="H109" s="172"/>
      <c r="I109" s="172"/>
      <c r="J109" s="172"/>
      <c r="K109" s="172"/>
      <c r="L109" s="172"/>
      <c r="M109" s="172"/>
      <c r="N109" s="172"/>
      <c r="O109" s="172"/>
      <c r="P109" s="172"/>
      <c r="Q109" s="172"/>
      <c r="R109" s="172"/>
      <c r="S109" s="172"/>
      <c r="T109" s="172"/>
      <c r="U109" s="172"/>
      <c r="V109" s="172"/>
      <c r="W109" s="172"/>
      <c r="X109" s="172"/>
      <c r="Y109" s="172"/>
      <c r="DA109" s="176"/>
    </row>
    <row r="110" spans="1:105" ht="15" customHeight="1" x14ac:dyDescent="0.25">
      <c r="A110" s="34" t="s">
        <v>50</v>
      </c>
      <c r="B110" s="223">
        <v>208.3714275554112</v>
      </c>
      <c r="C110" s="223">
        <v>235.69605839538929</v>
      </c>
      <c r="D110" s="223">
        <v>246.52094486031541</v>
      </c>
      <c r="E110" s="223">
        <v>256.33665143786021</v>
      </c>
      <c r="F110" s="223">
        <v>198.0780932493972</v>
      </c>
      <c r="G110" s="223">
        <v>248.1196987736169</v>
      </c>
      <c r="H110" s="223">
        <v>189.72232723039849</v>
      </c>
      <c r="I110" s="223">
        <v>243.47633704475979</v>
      </c>
      <c r="J110" s="223">
        <v>201.16750605635909</v>
      </c>
      <c r="K110" s="223">
        <v>255.241845942027</v>
      </c>
      <c r="L110" s="223">
        <v>276.74056541561788</v>
      </c>
      <c r="M110" s="223">
        <v>248.43977226975699</v>
      </c>
      <c r="N110" s="223">
        <v>273.33683847398112</v>
      </c>
      <c r="O110" s="223">
        <v>298.98484439250149</v>
      </c>
      <c r="P110" s="223">
        <v>288.11170976065279</v>
      </c>
      <c r="Q110" s="223">
        <v>306.73707683878013</v>
      </c>
      <c r="R110" s="223">
        <v>327.18605880508159</v>
      </c>
      <c r="S110" s="223">
        <v>302.51814848537822</v>
      </c>
      <c r="T110" s="223">
        <v>311.20920646877369</v>
      </c>
      <c r="U110" s="223">
        <v>317.43837181607341</v>
      </c>
      <c r="V110" s="223">
        <v>288.43760423129868</v>
      </c>
      <c r="W110" s="223">
        <v>274.42413678533211</v>
      </c>
      <c r="X110" s="223">
        <v>249.36020862802289</v>
      </c>
      <c r="Y110" s="223">
        <v>257.7030490892422</v>
      </c>
      <c r="DA110" s="89" t="s">
        <v>1357</v>
      </c>
    </row>
    <row r="111" spans="1:105" ht="12" customHeight="1" x14ac:dyDescent="0.25">
      <c r="A111" s="55" t="s">
        <v>91</v>
      </c>
      <c r="B111" s="259">
        <v>0</v>
      </c>
      <c r="C111" s="259">
        <v>0</v>
      </c>
      <c r="D111" s="259">
        <v>0</v>
      </c>
      <c r="E111" s="259">
        <v>0</v>
      </c>
      <c r="F111" s="259">
        <v>0</v>
      </c>
      <c r="G111" s="259">
        <v>0</v>
      </c>
      <c r="H111" s="259">
        <v>0</v>
      </c>
      <c r="I111" s="259">
        <v>0</v>
      </c>
      <c r="J111" s="259">
        <v>0</v>
      </c>
      <c r="K111" s="259">
        <v>0</v>
      </c>
      <c r="L111" s="259">
        <v>0</v>
      </c>
      <c r="M111" s="259">
        <v>0</v>
      </c>
      <c r="N111" s="259">
        <v>0</v>
      </c>
      <c r="O111" s="259">
        <v>0</v>
      </c>
      <c r="P111" s="259">
        <v>0</v>
      </c>
      <c r="Q111" s="259">
        <v>0</v>
      </c>
      <c r="R111" s="259">
        <v>0</v>
      </c>
      <c r="S111" s="259">
        <v>0</v>
      </c>
      <c r="T111" s="259">
        <v>0</v>
      </c>
      <c r="U111" s="259">
        <v>0</v>
      </c>
      <c r="V111" s="259">
        <v>0</v>
      </c>
      <c r="W111" s="259">
        <v>0</v>
      </c>
      <c r="X111" s="259">
        <v>0</v>
      </c>
      <c r="Y111" s="259">
        <v>0</v>
      </c>
      <c r="DA111" s="67" t="s">
        <v>1358</v>
      </c>
    </row>
    <row r="112" spans="1:105" ht="12" customHeight="1" x14ac:dyDescent="0.25">
      <c r="A112" s="173" t="s">
        <v>92</v>
      </c>
      <c r="B112" s="224">
        <v>0</v>
      </c>
      <c r="C112" s="224">
        <v>0</v>
      </c>
      <c r="D112" s="224">
        <v>0</v>
      </c>
      <c r="E112" s="224">
        <v>0</v>
      </c>
      <c r="F112" s="224">
        <v>0</v>
      </c>
      <c r="G112" s="224">
        <v>0</v>
      </c>
      <c r="H112" s="224">
        <v>0</v>
      </c>
      <c r="I112" s="224">
        <v>0</v>
      </c>
      <c r="J112" s="224">
        <v>0</v>
      </c>
      <c r="K112" s="224">
        <v>0</v>
      </c>
      <c r="L112" s="224">
        <v>0</v>
      </c>
      <c r="M112" s="224">
        <v>0</v>
      </c>
      <c r="N112" s="224">
        <v>0</v>
      </c>
      <c r="O112" s="224">
        <v>0</v>
      </c>
      <c r="P112" s="224">
        <v>0</v>
      </c>
      <c r="Q112" s="224">
        <v>0</v>
      </c>
      <c r="R112" s="224">
        <v>0</v>
      </c>
      <c r="S112" s="224">
        <v>0</v>
      </c>
      <c r="T112" s="224">
        <v>0</v>
      </c>
      <c r="U112" s="224">
        <v>0</v>
      </c>
      <c r="V112" s="224">
        <v>0</v>
      </c>
      <c r="W112" s="224">
        <v>0</v>
      </c>
      <c r="X112" s="224">
        <v>0</v>
      </c>
      <c r="Y112" s="224">
        <v>0</v>
      </c>
      <c r="DA112" s="177" t="s">
        <v>1359</v>
      </c>
    </row>
    <row r="113" spans="1:105" ht="12" customHeight="1" x14ac:dyDescent="0.25">
      <c r="A113" s="173" t="s">
        <v>93</v>
      </c>
      <c r="B113" s="224">
        <v>0</v>
      </c>
      <c r="C113" s="224">
        <v>0</v>
      </c>
      <c r="D113" s="224">
        <v>0</v>
      </c>
      <c r="E113" s="224">
        <v>0</v>
      </c>
      <c r="F113" s="224">
        <v>0</v>
      </c>
      <c r="G113" s="224">
        <v>0</v>
      </c>
      <c r="H113" s="224">
        <v>0</v>
      </c>
      <c r="I113" s="224">
        <v>0</v>
      </c>
      <c r="J113" s="224">
        <v>0</v>
      </c>
      <c r="K113" s="224">
        <v>0</v>
      </c>
      <c r="L113" s="224">
        <v>0</v>
      </c>
      <c r="M113" s="224">
        <v>0</v>
      </c>
      <c r="N113" s="224">
        <v>0</v>
      </c>
      <c r="O113" s="224">
        <v>0</v>
      </c>
      <c r="P113" s="224">
        <v>0</v>
      </c>
      <c r="Q113" s="224">
        <v>0</v>
      </c>
      <c r="R113" s="224">
        <v>0</v>
      </c>
      <c r="S113" s="224">
        <v>0</v>
      </c>
      <c r="T113" s="224">
        <v>0</v>
      </c>
      <c r="U113" s="224">
        <v>0</v>
      </c>
      <c r="V113" s="224">
        <v>0</v>
      </c>
      <c r="W113" s="224">
        <v>0</v>
      </c>
      <c r="X113" s="224">
        <v>0</v>
      </c>
      <c r="Y113" s="224">
        <v>0</v>
      </c>
      <c r="DA113" s="177" t="s">
        <v>1360</v>
      </c>
    </row>
    <row r="114" spans="1:105" ht="12" customHeight="1" x14ac:dyDescent="0.25">
      <c r="A114" s="173" t="s">
        <v>94</v>
      </c>
      <c r="B114" s="224">
        <v>0</v>
      </c>
      <c r="C114" s="224">
        <v>0</v>
      </c>
      <c r="D114" s="224">
        <v>0</v>
      </c>
      <c r="E114" s="224">
        <v>0</v>
      </c>
      <c r="F114" s="224">
        <v>0</v>
      </c>
      <c r="G114" s="224">
        <v>0</v>
      </c>
      <c r="H114" s="224">
        <v>0</v>
      </c>
      <c r="I114" s="224">
        <v>0</v>
      </c>
      <c r="J114" s="224">
        <v>0</v>
      </c>
      <c r="K114" s="224">
        <v>0</v>
      </c>
      <c r="L114" s="224">
        <v>0</v>
      </c>
      <c r="M114" s="224">
        <v>0</v>
      </c>
      <c r="N114" s="224">
        <v>0</v>
      </c>
      <c r="O114" s="224">
        <v>0</v>
      </c>
      <c r="P114" s="224">
        <v>0</v>
      </c>
      <c r="Q114" s="224">
        <v>0</v>
      </c>
      <c r="R114" s="224">
        <v>0</v>
      </c>
      <c r="S114" s="224">
        <v>0</v>
      </c>
      <c r="T114" s="224">
        <v>0</v>
      </c>
      <c r="U114" s="224">
        <v>0</v>
      </c>
      <c r="V114" s="224">
        <v>0</v>
      </c>
      <c r="W114" s="224">
        <v>0</v>
      </c>
      <c r="X114" s="224">
        <v>0</v>
      </c>
      <c r="Y114" s="224">
        <v>0</v>
      </c>
      <c r="DA114" s="177" t="s">
        <v>1361</v>
      </c>
    </row>
    <row r="115" spans="1:105" ht="12" customHeight="1" x14ac:dyDescent="0.25">
      <c r="A115" s="56" t="s">
        <v>95</v>
      </c>
      <c r="B115" s="260">
        <v>11.681035429034329</v>
      </c>
      <c r="C115" s="260">
        <v>13.52051224439343</v>
      </c>
      <c r="D115" s="260">
        <v>14.36495604123462</v>
      </c>
      <c r="E115" s="260">
        <v>14.90540877577965</v>
      </c>
      <c r="F115" s="260">
        <v>10.967770447267609</v>
      </c>
      <c r="G115" s="260">
        <v>14.47480757768083</v>
      </c>
      <c r="H115" s="260">
        <v>10.845022399594241</v>
      </c>
      <c r="I115" s="260">
        <v>14.270074843095671</v>
      </c>
      <c r="J115" s="260">
        <v>12.20342426555905</v>
      </c>
      <c r="K115" s="260">
        <v>11.5852821935714</v>
      </c>
      <c r="L115" s="260">
        <v>11.800920717555989</v>
      </c>
      <c r="M115" s="260">
        <v>10.986344821268091</v>
      </c>
      <c r="N115" s="260">
        <v>12.19978707766788</v>
      </c>
      <c r="O115" s="260">
        <v>13.446890482007911</v>
      </c>
      <c r="P115" s="260">
        <v>12.442632013100249</v>
      </c>
      <c r="Q115" s="260">
        <v>13.22830692956008</v>
      </c>
      <c r="R115" s="260">
        <v>13.316605648366989</v>
      </c>
      <c r="S115" s="260">
        <v>13.265946974493961</v>
      </c>
      <c r="T115" s="260">
        <v>13.94416649848722</v>
      </c>
      <c r="U115" s="260">
        <v>14.568215809501289</v>
      </c>
      <c r="V115" s="260">
        <v>13.05918437710554</v>
      </c>
      <c r="W115" s="260">
        <v>12.42538042916218</v>
      </c>
      <c r="X115" s="260">
        <v>10.662567050536721</v>
      </c>
      <c r="Y115" s="260">
        <v>11.49788924057596</v>
      </c>
      <c r="DA115" s="68" t="s">
        <v>1362</v>
      </c>
    </row>
    <row r="116" spans="1:105" ht="12" customHeight="1" x14ac:dyDescent="0.25">
      <c r="A116" s="37" t="s">
        <v>159</v>
      </c>
      <c r="B116" s="226">
        <v>0.1410601419108535</v>
      </c>
      <c r="C116" s="226">
        <v>0.17902540035373729</v>
      </c>
      <c r="D116" s="226">
        <v>0.1392827293424434</v>
      </c>
      <c r="E116" s="226">
        <v>9.3170394617990912E-2</v>
      </c>
      <c r="F116" s="226">
        <v>0.18283156148412369</v>
      </c>
      <c r="G116" s="226">
        <v>0.37582915390400179</v>
      </c>
      <c r="H116" s="226">
        <v>0.20815370417760981</v>
      </c>
      <c r="I116" s="226">
        <v>0.2108153132069816</v>
      </c>
      <c r="J116" s="226">
        <v>0.10580476688632121</v>
      </c>
      <c r="K116" s="226">
        <v>0.13497376538127001</v>
      </c>
      <c r="L116" s="226">
        <v>0.10737302801796671</v>
      </c>
      <c r="M116" s="226">
        <v>0.1045714863936551</v>
      </c>
      <c r="N116" s="226">
        <v>0.2690291223691198</v>
      </c>
      <c r="O116" s="226">
        <v>0.31328488268790328</v>
      </c>
      <c r="P116" s="226">
        <v>0.28922004233785409</v>
      </c>
      <c r="Q116" s="226">
        <v>0.32907357840618012</v>
      </c>
      <c r="R116" s="226">
        <v>0.26608822181017999</v>
      </c>
      <c r="S116" s="226">
        <v>0.2355358006721496</v>
      </c>
      <c r="T116" s="226">
        <v>0.25206708535517242</v>
      </c>
      <c r="U116" s="226">
        <v>0.46813260981785892</v>
      </c>
      <c r="V116" s="226">
        <v>0.38485533657322651</v>
      </c>
      <c r="W116" s="226">
        <v>0.36003306610425567</v>
      </c>
      <c r="X116" s="226">
        <v>0.38850972529311623</v>
      </c>
      <c r="Y116" s="226">
        <v>0.39175728443225261</v>
      </c>
      <c r="DA116" s="69" t="s">
        <v>1363</v>
      </c>
    </row>
    <row r="117" spans="1:105" ht="12" customHeight="1" x14ac:dyDescent="0.25">
      <c r="A117" s="37" t="s">
        <v>35</v>
      </c>
      <c r="B117" s="226">
        <v>11.539975287123481</v>
      </c>
      <c r="C117" s="226">
        <v>13.3414868440397</v>
      </c>
      <c r="D117" s="226">
        <v>14.225673311892169</v>
      </c>
      <c r="E117" s="226">
        <v>14.812238381161659</v>
      </c>
      <c r="F117" s="226">
        <v>10.78493888578349</v>
      </c>
      <c r="G117" s="226">
        <v>14.098978423776829</v>
      </c>
      <c r="H117" s="226">
        <v>10.636868695416631</v>
      </c>
      <c r="I117" s="226">
        <v>14.05925952988868</v>
      </c>
      <c r="J117" s="226">
        <v>12.09761949867273</v>
      </c>
      <c r="K117" s="226">
        <v>11.45030842819013</v>
      </c>
      <c r="L117" s="226">
        <v>11.69354768953802</v>
      </c>
      <c r="M117" s="226">
        <v>10.881773334874429</v>
      </c>
      <c r="N117" s="226">
        <v>11.930757955298761</v>
      </c>
      <c r="O117" s="226">
        <v>13.133605599319999</v>
      </c>
      <c r="P117" s="226">
        <v>12.1534119707624</v>
      </c>
      <c r="Q117" s="226">
        <v>12.899233351153899</v>
      </c>
      <c r="R117" s="226">
        <v>13.05051742655681</v>
      </c>
      <c r="S117" s="226">
        <v>13.030411173821809</v>
      </c>
      <c r="T117" s="226">
        <v>13.692099413132039</v>
      </c>
      <c r="U117" s="226">
        <v>14.10008319968343</v>
      </c>
      <c r="V117" s="226">
        <v>12.67432904053231</v>
      </c>
      <c r="W117" s="226">
        <v>12.065347363057921</v>
      </c>
      <c r="X117" s="226">
        <v>10.274057325243611</v>
      </c>
      <c r="Y117" s="226">
        <v>11.106131956143701</v>
      </c>
      <c r="DA117" s="69" t="s">
        <v>1364</v>
      </c>
    </row>
    <row r="118" spans="1:105" ht="12" customHeight="1" x14ac:dyDescent="0.25">
      <c r="A118" s="37" t="s">
        <v>96</v>
      </c>
      <c r="B118" s="226">
        <v>0</v>
      </c>
      <c r="C118" s="226">
        <v>0</v>
      </c>
      <c r="D118" s="226">
        <v>0</v>
      </c>
      <c r="E118" s="226">
        <v>0</v>
      </c>
      <c r="F118" s="226">
        <v>0</v>
      </c>
      <c r="G118" s="226">
        <v>0</v>
      </c>
      <c r="H118" s="226">
        <v>0</v>
      </c>
      <c r="I118" s="226">
        <v>0</v>
      </c>
      <c r="J118" s="226">
        <v>0</v>
      </c>
      <c r="K118" s="226">
        <v>0</v>
      </c>
      <c r="L118" s="226">
        <v>0</v>
      </c>
      <c r="M118" s="226">
        <v>0</v>
      </c>
      <c r="N118" s="226">
        <v>0</v>
      </c>
      <c r="O118" s="226">
        <v>0</v>
      </c>
      <c r="P118" s="226">
        <v>0</v>
      </c>
      <c r="Q118" s="226">
        <v>0</v>
      </c>
      <c r="R118" s="226">
        <v>0</v>
      </c>
      <c r="S118" s="226">
        <v>0</v>
      </c>
      <c r="T118" s="226">
        <v>0</v>
      </c>
      <c r="U118" s="226">
        <v>0</v>
      </c>
      <c r="V118" s="226">
        <v>0</v>
      </c>
      <c r="W118" s="226">
        <v>0</v>
      </c>
      <c r="X118" s="226">
        <v>0</v>
      </c>
      <c r="Y118" s="226">
        <v>0</v>
      </c>
      <c r="DA118" s="69" t="s">
        <v>1365</v>
      </c>
    </row>
    <row r="119" spans="1:105" ht="12" customHeight="1" x14ac:dyDescent="0.25">
      <c r="A119" s="37" t="s">
        <v>78</v>
      </c>
      <c r="B119" s="226">
        <v>0</v>
      </c>
      <c r="C119" s="226">
        <v>0</v>
      </c>
      <c r="D119" s="226">
        <v>0</v>
      </c>
      <c r="E119" s="226">
        <v>0</v>
      </c>
      <c r="F119" s="226">
        <v>0</v>
      </c>
      <c r="G119" s="226">
        <v>0</v>
      </c>
      <c r="H119" s="226">
        <v>0</v>
      </c>
      <c r="I119" s="226">
        <v>0</v>
      </c>
      <c r="J119" s="226">
        <v>0</v>
      </c>
      <c r="K119" s="226">
        <v>0</v>
      </c>
      <c r="L119" s="226">
        <v>0</v>
      </c>
      <c r="M119" s="226">
        <v>0</v>
      </c>
      <c r="N119" s="226">
        <v>0</v>
      </c>
      <c r="O119" s="226">
        <v>0</v>
      </c>
      <c r="P119" s="226">
        <v>0</v>
      </c>
      <c r="Q119" s="226">
        <v>0</v>
      </c>
      <c r="R119" s="226">
        <v>0</v>
      </c>
      <c r="S119" s="226">
        <v>0</v>
      </c>
      <c r="T119" s="226">
        <v>0</v>
      </c>
      <c r="U119" s="226">
        <v>0</v>
      </c>
      <c r="V119" s="226">
        <v>0</v>
      </c>
      <c r="W119" s="226">
        <v>0</v>
      </c>
      <c r="X119" s="226">
        <v>0</v>
      </c>
      <c r="Y119" s="226">
        <v>0</v>
      </c>
      <c r="DA119" s="69" t="s">
        <v>1366</v>
      </c>
    </row>
    <row r="120" spans="1:105" ht="12" customHeight="1" x14ac:dyDescent="0.25">
      <c r="A120" s="37" t="s">
        <v>40</v>
      </c>
      <c r="B120" s="226">
        <v>0</v>
      </c>
      <c r="C120" s="226">
        <v>0</v>
      </c>
      <c r="D120" s="226">
        <v>0</v>
      </c>
      <c r="E120" s="226">
        <v>0</v>
      </c>
      <c r="F120" s="226">
        <v>0</v>
      </c>
      <c r="G120" s="226">
        <v>0</v>
      </c>
      <c r="H120" s="226">
        <v>0</v>
      </c>
      <c r="I120" s="226">
        <v>0</v>
      </c>
      <c r="J120" s="226">
        <v>0</v>
      </c>
      <c r="K120" s="226">
        <v>0</v>
      </c>
      <c r="L120" s="226">
        <v>0</v>
      </c>
      <c r="M120" s="226">
        <v>0</v>
      </c>
      <c r="N120" s="226">
        <v>0</v>
      </c>
      <c r="O120" s="226">
        <v>0</v>
      </c>
      <c r="P120" s="226">
        <v>0</v>
      </c>
      <c r="Q120" s="226">
        <v>0</v>
      </c>
      <c r="R120" s="226">
        <v>0</v>
      </c>
      <c r="S120" s="226">
        <v>0</v>
      </c>
      <c r="T120" s="226">
        <v>0</v>
      </c>
      <c r="U120" s="226">
        <v>0</v>
      </c>
      <c r="V120" s="226">
        <v>0</v>
      </c>
      <c r="W120" s="226">
        <v>0</v>
      </c>
      <c r="X120" s="226">
        <v>0</v>
      </c>
      <c r="Y120" s="226">
        <v>0</v>
      </c>
      <c r="DA120" s="69" t="s">
        <v>1367</v>
      </c>
    </row>
    <row r="121" spans="1:105" ht="12" customHeight="1" x14ac:dyDescent="0.25">
      <c r="A121" s="57" t="s">
        <v>1051</v>
      </c>
      <c r="B121" s="261">
        <f t="shared" ref="B121:Y121" si="5">B122+B133</f>
        <v>99.036921679335109</v>
      </c>
      <c r="C121" s="261">
        <f t="shared" si="5"/>
        <v>111.4501714572406</v>
      </c>
      <c r="D121" s="261">
        <f t="shared" si="5"/>
        <v>116.3155855162502</v>
      </c>
      <c r="E121" s="261">
        <f t="shared" si="5"/>
        <v>121.08658268476211</v>
      </c>
      <c r="F121" s="261">
        <f t="shared" si="5"/>
        <v>88.64561725000469</v>
      </c>
      <c r="G121" s="261">
        <f t="shared" si="5"/>
        <v>109.1661145732629</v>
      </c>
      <c r="H121" s="261">
        <f t="shared" si="5"/>
        <v>84.100243900425184</v>
      </c>
      <c r="I121" s="261">
        <f t="shared" si="5"/>
        <v>107.92087687816191</v>
      </c>
      <c r="J121" s="261">
        <f t="shared" si="5"/>
        <v>86.135442810261708</v>
      </c>
      <c r="K121" s="261">
        <f t="shared" si="5"/>
        <v>140.68901827076061</v>
      </c>
      <c r="L121" s="261">
        <f t="shared" si="5"/>
        <v>155.60939544474371</v>
      </c>
      <c r="M121" s="261">
        <f t="shared" si="5"/>
        <v>137.2776754030524</v>
      </c>
      <c r="N121" s="261">
        <f t="shared" si="5"/>
        <v>151.47833630881581</v>
      </c>
      <c r="O121" s="261">
        <f t="shared" si="5"/>
        <v>167.7135145336315</v>
      </c>
      <c r="P121" s="261">
        <f t="shared" si="5"/>
        <v>163.78626408239279</v>
      </c>
      <c r="Q121" s="261">
        <f t="shared" si="5"/>
        <v>173.76331515309479</v>
      </c>
      <c r="R121" s="261">
        <f t="shared" si="5"/>
        <v>188.73329912098009</v>
      </c>
      <c r="S121" s="261">
        <f t="shared" si="5"/>
        <v>167.79497825907401</v>
      </c>
      <c r="T121" s="261">
        <f t="shared" si="5"/>
        <v>170.86918374821249</v>
      </c>
      <c r="U121" s="261">
        <f t="shared" si="5"/>
        <v>169.50390521960739</v>
      </c>
      <c r="V121" s="261">
        <f t="shared" si="5"/>
        <v>156.15580017437011</v>
      </c>
      <c r="W121" s="261">
        <f t="shared" si="5"/>
        <v>149.9067527457197</v>
      </c>
      <c r="X121" s="261">
        <f t="shared" si="5"/>
        <v>137.60247219415359</v>
      </c>
      <c r="Y121" s="261">
        <f t="shared" si="5"/>
        <v>139.72458822517771</v>
      </c>
      <c r="DA121" s="70"/>
    </row>
    <row r="122" spans="1:105" ht="12" customHeight="1" x14ac:dyDescent="0.25">
      <c r="A122" s="60" t="s">
        <v>1052</v>
      </c>
      <c r="B122" s="262">
        <v>99.036921679335109</v>
      </c>
      <c r="C122" s="262">
        <v>111.4501714572406</v>
      </c>
      <c r="D122" s="262">
        <v>116.3155855162502</v>
      </c>
      <c r="E122" s="262">
        <v>121.08658268476211</v>
      </c>
      <c r="F122" s="262">
        <v>88.64561725000469</v>
      </c>
      <c r="G122" s="262">
        <v>109.1661145732629</v>
      </c>
      <c r="H122" s="262">
        <v>84.100243900425184</v>
      </c>
      <c r="I122" s="262">
        <v>107.92087687816191</v>
      </c>
      <c r="J122" s="262">
        <v>86.135442810261708</v>
      </c>
      <c r="K122" s="262">
        <v>140.68901827076061</v>
      </c>
      <c r="L122" s="262">
        <v>155.60939544474371</v>
      </c>
      <c r="M122" s="262">
        <v>137.2776754030524</v>
      </c>
      <c r="N122" s="262">
        <v>151.47833630881581</v>
      </c>
      <c r="O122" s="262">
        <v>167.7135145336315</v>
      </c>
      <c r="P122" s="262">
        <v>163.78626408239279</v>
      </c>
      <c r="Q122" s="262">
        <v>173.76331515309479</v>
      </c>
      <c r="R122" s="262">
        <v>188.73329912098009</v>
      </c>
      <c r="S122" s="262">
        <v>167.79497825907401</v>
      </c>
      <c r="T122" s="262">
        <v>170.86918374821249</v>
      </c>
      <c r="U122" s="262">
        <v>169.50390521960739</v>
      </c>
      <c r="V122" s="262">
        <v>156.15580017437011</v>
      </c>
      <c r="W122" s="262">
        <v>149.9067527457197</v>
      </c>
      <c r="X122" s="262">
        <v>137.60247219415359</v>
      </c>
      <c r="Y122" s="262">
        <v>139.72458822517771</v>
      </c>
      <c r="DA122" s="72" t="s">
        <v>1368</v>
      </c>
    </row>
    <row r="123" spans="1:105" ht="12" customHeight="1" x14ac:dyDescent="0.25">
      <c r="A123" s="64" t="s">
        <v>28</v>
      </c>
      <c r="B123" s="229">
        <v>0.14755738052767869</v>
      </c>
      <c r="C123" s="229">
        <v>0.1671496130579731</v>
      </c>
      <c r="D123" s="229">
        <v>0</v>
      </c>
      <c r="E123" s="229">
        <v>0</v>
      </c>
      <c r="F123" s="229">
        <v>0.77917147014062849</v>
      </c>
      <c r="G123" s="229">
        <v>0.48154831708578533</v>
      </c>
      <c r="H123" s="229">
        <v>0.29185074400440769</v>
      </c>
      <c r="I123" s="229">
        <v>0</v>
      </c>
      <c r="J123" s="229">
        <v>0</v>
      </c>
      <c r="K123" s="229">
        <v>0.1104303566803439</v>
      </c>
      <c r="L123" s="229">
        <v>0</v>
      </c>
      <c r="M123" s="229">
        <v>0</v>
      </c>
      <c r="N123" s="229">
        <v>4.3190680492627781E-2</v>
      </c>
      <c r="O123" s="229">
        <v>0.53094224083495478</v>
      </c>
      <c r="P123" s="229">
        <v>0.48981923612386641</v>
      </c>
      <c r="Q123" s="229">
        <v>0.53762016278519709</v>
      </c>
      <c r="R123" s="229">
        <v>0.55989652590227956</v>
      </c>
      <c r="S123" s="229">
        <v>0.64866587817951415</v>
      </c>
      <c r="T123" s="229">
        <v>0.61625139848904953</v>
      </c>
      <c r="U123" s="229">
        <v>1.1426287209345429</v>
      </c>
      <c r="V123" s="229">
        <v>0.73433671780284748</v>
      </c>
      <c r="W123" s="229">
        <v>0.62991240932753789</v>
      </c>
      <c r="X123" s="229">
        <v>0.66579769394966271</v>
      </c>
      <c r="Y123" s="229">
        <v>0.7781077738136899</v>
      </c>
      <c r="DA123" s="73" t="s">
        <v>1369</v>
      </c>
    </row>
    <row r="124" spans="1:105" ht="12" customHeight="1" x14ac:dyDescent="0.25">
      <c r="A124" s="64" t="s">
        <v>30</v>
      </c>
      <c r="B124" s="229">
        <v>0</v>
      </c>
      <c r="C124" s="229">
        <v>0</v>
      </c>
      <c r="D124" s="229">
        <v>0</v>
      </c>
      <c r="E124" s="229">
        <v>0</v>
      </c>
      <c r="F124" s="229">
        <v>0</v>
      </c>
      <c r="G124" s="229">
        <v>0</v>
      </c>
      <c r="H124" s="229">
        <v>0</v>
      </c>
      <c r="I124" s="229">
        <v>0</v>
      </c>
      <c r="J124" s="229">
        <v>0</v>
      </c>
      <c r="K124" s="229">
        <v>0</v>
      </c>
      <c r="L124" s="229">
        <v>0</v>
      </c>
      <c r="M124" s="229">
        <v>0</v>
      </c>
      <c r="N124" s="229">
        <v>0</v>
      </c>
      <c r="O124" s="229">
        <v>0</v>
      </c>
      <c r="P124" s="229">
        <v>0</v>
      </c>
      <c r="Q124" s="229">
        <v>0</v>
      </c>
      <c r="R124" s="229">
        <v>0</v>
      </c>
      <c r="S124" s="229">
        <v>0</v>
      </c>
      <c r="T124" s="229">
        <v>0</v>
      </c>
      <c r="U124" s="229">
        <v>0</v>
      </c>
      <c r="V124" s="229">
        <v>0</v>
      </c>
      <c r="W124" s="229">
        <v>0</v>
      </c>
      <c r="X124" s="229">
        <v>0</v>
      </c>
      <c r="Y124" s="229">
        <v>0</v>
      </c>
      <c r="DA124" s="73" t="s">
        <v>1370</v>
      </c>
    </row>
    <row r="125" spans="1:105" ht="12" customHeight="1" x14ac:dyDescent="0.25">
      <c r="A125" s="64" t="s">
        <v>31</v>
      </c>
      <c r="B125" s="229">
        <v>5.9374911818528746</v>
      </c>
      <c r="C125" s="229">
        <v>0</v>
      </c>
      <c r="D125" s="229">
        <v>1.7600625840483699</v>
      </c>
      <c r="E125" s="229">
        <v>0</v>
      </c>
      <c r="F125" s="229">
        <v>0</v>
      </c>
      <c r="G125" s="229">
        <v>0</v>
      </c>
      <c r="H125" s="229">
        <v>0</v>
      </c>
      <c r="I125" s="229">
        <v>0</v>
      </c>
      <c r="J125" s="229">
        <v>0</v>
      </c>
      <c r="K125" s="229">
        <v>4.6605409217314619</v>
      </c>
      <c r="L125" s="229">
        <v>4.089904659242511</v>
      </c>
      <c r="M125" s="229">
        <v>4.9984371470943936</v>
      </c>
      <c r="N125" s="229">
        <v>5.313665694002693</v>
      </c>
      <c r="O125" s="229">
        <v>5.5866020778229366</v>
      </c>
      <c r="P125" s="229">
        <v>6.1911150335021894</v>
      </c>
      <c r="Q125" s="229">
        <v>6.7553261702753664</v>
      </c>
      <c r="R125" s="229">
        <v>5.8696354035517846</v>
      </c>
      <c r="S125" s="229">
        <v>6.9432014501720172</v>
      </c>
      <c r="T125" s="229">
        <v>10.67279868256572</v>
      </c>
      <c r="U125" s="229">
        <v>13.35988705197169</v>
      </c>
      <c r="V125" s="229">
        <v>10.74069665512612</v>
      </c>
      <c r="W125" s="229">
        <v>9.2404315233798133</v>
      </c>
      <c r="X125" s="229">
        <v>10.31405362602576</v>
      </c>
      <c r="Y125" s="229">
        <v>14.05386049052643</v>
      </c>
      <c r="DA125" s="73" t="s">
        <v>1371</v>
      </c>
    </row>
    <row r="126" spans="1:105" ht="12" customHeight="1" x14ac:dyDescent="0.25">
      <c r="A126" s="64" t="s">
        <v>159</v>
      </c>
      <c r="B126" s="229">
        <v>0.99752845903586351</v>
      </c>
      <c r="C126" s="229">
        <v>1.2746116825916221</v>
      </c>
      <c r="D126" s="229">
        <v>1.0028843157191609</v>
      </c>
      <c r="E126" s="229">
        <v>0.69104125970295627</v>
      </c>
      <c r="F126" s="229">
        <v>1.293739333921331</v>
      </c>
      <c r="G126" s="229">
        <v>2.4505749279811422</v>
      </c>
      <c r="H126" s="229">
        <v>1.432070943340799</v>
      </c>
      <c r="I126" s="229">
        <v>1.4461953487633039</v>
      </c>
      <c r="J126" s="229">
        <v>0.6882101227545856</v>
      </c>
      <c r="K126" s="229">
        <v>0.37578820608368407</v>
      </c>
      <c r="L126" s="229">
        <v>0.32599328270385219</v>
      </c>
      <c r="M126" s="229">
        <v>0.31767962389546001</v>
      </c>
      <c r="N126" s="229">
        <v>0.77672028168602303</v>
      </c>
      <c r="O126" s="229">
        <v>0.8363626532429691</v>
      </c>
      <c r="P126" s="229">
        <v>0.78014395975107464</v>
      </c>
      <c r="Q126" s="229">
        <v>0.9398664923997343</v>
      </c>
      <c r="R126" s="229">
        <v>0.76822395407325117</v>
      </c>
      <c r="S126" s="229">
        <v>0.8852964927715733</v>
      </c>
      <c r="T126" s="229">
        <v>0.88893445953642658</v>
      </c>
      <c r="U126" s="229">
        <v>1.845947147431696</v>
      </c>
      <c r="V126" s="229">
        <v>1.4791567044770331</v>
      </c>
      <c r="W126" s="229">
        <v>1.333676739366771</v>
      </c>
      <c r="X126" s="229">
        <v>1.492961987422212</v>
      </c>
      <c r="Y126" s="229">
        <v>1.6116468018632411</v>
      </c>
      <c r="DA126" s="73" t="s">
        <v>1372</v>
      </c>
    </row>
    <row r="127" spans="1:105" ht="12" customHeight="1" x14ac:dyDescent="0.25">
      <c r="A127" s="64" t="s">
        <v>32</v>
      </c>
      <c r="B127" s="229">
        <v>10.118404362394109</v>
      </c>
      <c r="C127" s="229">
        <v>14.892556766345541</v>
      </c>
      <c r="D127" s="229">
        <v>10.5813509255476</v>
      </c>
      <c r="E127" s="229">
        <v>10.39509736022622</v>
      </c>
      <c r="F127" s="229">
        <v>10.10926485387659</v>
      </c>
      <c r="G127" s="229">
        <v>14.132600010306071</v>
      </c>
      <c r="H127" s="229">
        <v>9.0658426564469963</v>
      </c>
      <c r="I127" s="229">
        <v>10.028007756613929</v>
      </c>
      <c r="J127" s="229">
        <v>6.7579217497009836</v>
      </c>
      <c r="K127" s="229">
        <v>1.787843156428442</v>
      </c>
      <c r="L127" s="229">
        <v>2.0329688449475158</v>
      </c>
      <c r="M127" s="229">
        <v>2.1491260319405479</v>
      </c>
      <c r="N127" s="229">
        <v>1.917648367354948</v>
      </c>
      <c r="O127" s="229">
        <v>1.4584571819550549</v>
      </c>
      <c r="P127" s="229">
        <v>0.89343373915038615</v>
      </c>
      <c r="Q127" s="229">
        <v>1.108528808214901</v>
      </c>
      <c r="R127" s="229">
        <v>1.1100589679907109</v>
      </c>
      <c r="S127" s="229">
        <v>1.3297761285596841</v>
      </c>
      <c r="T127" s="229">
        <v>1.335600695135954</v>
      </c>
      <c r="U127" s="229">
        <v>1.303356749468447</v>
      </c>
      <c r="V127" s="229">
        <v>1.055127196464021</v>
      </c>
      <c r="W127" s="229">
        <v>0.86337310746757634</v>
      </c>
      <c r="X127" s="229">
        <v>1.064721364710179</v>
      </c>
      <c r="Y127" s="229">
        <v>0.86752739838135073</v>
      </c>
      <c r="DA127" s="73" t="s">
        <v>1373</v>
      </c>
    </row>
    <row r="128" spans="1:105" ht="12" customHeight="1" x14ac:dyDescent="0.25">
      <c r="A128" s="64" t="s">
        <v>33</v>
      </c>
      <c r="B128" s="229">
        <v>0.22923262078553211</v>
      </c>
      <c r="C128" s="229">
        <v>0.12813120077069071</v>
      </c>
      <c r="D128" s="229">
        <v>0.54146949025279978</v>
      </c>
      <c r="E128" s="229">
        <v>0.1386375123692393</v>
      </c>
      <c r="F128" s="229">
        <v>0.1478452190220311</v>
      </c>
      <c r="G128" s="229">
        <v>0.1697179057738834</v>
      </c>
      <c r="H128" s="229">
        <v>0.130179225105017</v>
      </c>
      <c r="I128" s="229">
        <v>0</v>
      </c>
      <c r="J128" s="229">
        <v>0</v>
      </c>
      <c r="K128" s="229">
        <v>101.8749548236587</v>
      </c>
      <c r="L128" s="229">
        <v>110.72978157937141</v>
      </c>
      <c r="M128" s="229">
        <v>92.584583525464936</v>
      </c>
      <c r="N128" s="229">
        <v>104.5794409210114</v>
      </c>
      <c r="O128" s="229">
        <v>119.85511987808241</v>
      </c>
      <c r="P128" s="229">
        <v>119.9223103509559</v>
      </c>
      <c r="Q128" s="229">
        <v>126.119198805438</v>
      </c>
      <c r="R128" s="229">
        <v>142.2226806668871</v>
      </c>
      <c r="S128" s="229">
        <v>108.49220185329909</v>
      </c>
      <c r="T128" s="229">
        <v>108.544838181438</v>
      </c>
      <c r="U128" s="229">
        <v>96.015008412314984</v>
      </c>
      <c r="V128" s="229">
        <v>93.226486874147938</v>
      </c>
      <c r="W128" s="229">
        <v>92.959755535020548</v>
      </c>
      <c r="X128" s="229">
        <v>84.484234767317204</v>
      </c>
      <c r="Y128" s="229">
        <v>76.178149372203066</v>
      </c>
      <c r="DA128" s="73" t="s">
        <v>1374</v>
      </c>
    </row>
    <row r="129" spans="1:105" ht="12" customHeight="1" x14ac:dyDescent="0.25">
      <c r="A129" s="64" t="s">
        <v>35</v>
      </c>
      <c r="B129" s="229">
        <v>81.606707674739042</v>
      </c>
      <c r="C129" s="229">
        <v>94.98772219447477</v>
      </c>
      <c r="D129" s="229">
        <v>102.42981820068231</v>
      </c>
      <c r="E129" s="229">
        <v>109.8618065524637</v>
      </c>
      <c r="F129" s="229">
        <v>76.315596373044116</v>
      </c>
      <c r="G129" s="229">
        <v>91.931673412116027</v>
      </c>
      <c r="H129" s="229">
        <v>73.18030033152796</v>
      </c>
      <c r="I129" s="229">
        <v>96.446673772784649</v>
      </c>
      <c r="J129" s="229">
        <v>78.689310937806141</v>
      </c>
      <c r="K129" s="229">
        <v>31.879460806177971</v>
      </c>
      <c r="L129" s="229">
        <v>35.50256585041712</v>
      </c>
      <c r="M129" s="229">
        <v>33.057937489050609</v>
      </c>
      <c r="N129" s="229">
        <v>34.445570792342949</v>
      </c>
      <c r="O129" s="229">
        <v>35.062200038029893</v>
      </c>
      <c r="P129" s="229">
        <v>32.782689825765686</v>
      </c>
      <c r="Q129" s="229">
        <v>36.841478623453654</v>
      </c>
      <c r="R129" s="229">
        <v>37.678180687318871</v>
      </c>
      <c r="S129" s="229">
        <v>48.976746968555368</v>
      </c>
      <c r="T129" s="229">
        <v>48.286268612110149</v>
      </c>
      <c r="U129" s="229">
        <v>55.599648080769647</v>
      </c>
      <c r="V129" s="229">
        <v>48.712638213564937</v>
      </c>
      <c r="W129" s="229">
        <v>44.693875772596293</v>
      </c>
      <c r="X129" s="229">
        <v>39.481063264537028</v>
      </c>
      <c r="Y129" s="229">
        <v>45.68941729859646</v>
      </c>
      <c r="DA129" s="73" t="s">
        <v>1375</v>
      </c>
    </row>
    <row r="130" spans="1:105" ht="12" customHeight="1" x14ac:dyDescent="0.25">
      <c r="A130" s="64" t="s">
        <v>36</v>
      </c>
      <c r="B130" s="229">
        <v>0</v>
      </c>
      <c r="C130" s="229">
        <v>0</v>
      </c>
      <c r="D130" s="229">
        <v>0</v>
      </c>
      <c r="E130" s="229">
        <v>0</v>
      </c>
      <c r="F130" s="229">
        <v>0</v>
      </c>
      <c r="G130" s="229">
        <v>0</v>
      </c>
      <c r="H130" s="229">
        <v>0</v>
      </c>
      <c r="I130" s="229">
        <v>0</v>
      </c>
      <c r="J130" s="229">
        <v>0</v>
      </c>
      <c r="K130" s="229">
        <v>0</v>
      </c>
      <c r="L130" s="229">
        <v>0</v>
      </c>
      <c r="M130" s="229">
        <v>0</v>
      </c>
      <c r="N130" s="229">
        <v>0</v>
      </c>
      <c r="O130" s="229">
        <v>0</v>
      </c>
      <c r="P130" s="229">
        <v>0</v>
      </c>
      <c r="Q130" s="229">
        <v>0</v>
      </c>
      <c r="R130" s="229">
        <v>0</v>
      </c>
      <c r="S130" s="229">
        <v>0</v>
      </c>
      <c r="T130" s="229">
        <v>0</v>
      </c>
      <c r="U130" s="229">
        <v>0</v>
      </c>
      <c r="V130" s="229">
        <v>0</v>
      </c>
      <c r="W130" s="229">
        <v>0</v>
      </c>
      <c r="X130" s="229">
        <v>0</v>
      </c>
      <c r="Y130" s="229">
        <v>0</v>
      </c>
      <c r="DA130" s="73" t="s">
        <v>1376</v>
      </c>
    </row>
    <row r="131" spans="1:105" ht="12" customHeight="1" x14ac:dyDescent="0.25">
      <c r="A131" s="64" t="s">
        <v>38</v>
      </c>
      <c r="B131" s="229">
        <v>0</v>
      </c>
      <c r="C131" s="229">
        <v>0</v>
      </c>
      <c r="D131" s="229">
        <v>0</v>
      </c>
      <c r="E131" s="229">
        <v>0</v>
      </c>
      <c r="F131" s="229">
        <v>0</v>
      </c>
      <c r="G131" s="229">
        <v>0</v>
      </c>
      <c r="H131" s="229">
        <v>0</v>
      </c>
      <c r="I131" s="229">
        <v>0</v>
      </c>
      <c r="J131" s="229">
        <v>0</v>
      </c>
      <c r="K131" s="229">
        <v>0</v>
      </c>
      <c r="L131" s="229">
        <v>2.9281812280612169</v>
      </c>
      <c r="M131" s="229">
        <v>4.1699115856064397</v>
      </c>
      <c r="N131" s="229">
        <v>4.4020995719251159</v>
      </c>
      <c r="O131" s="229">
        <v>4.3838304636632852</v>
      </c>
      <c r="P131" s="229">
        <v>2.7267519371436251</v>
      </c>
      <c r="Q131" s="229">
        <v>1.46129609052794</v>
      </c>
      <c r="R131" s="229">
        <v>0.52462291525603821</v>
      </c>
      <c r="S131" s="229">
        <v>0.51908948753677397</v>
      </c>
      <c r="T131" s="229">
        <v>0.52449171893712931</v>
      </c>
      <c r="U131" s="229">
        <v>0.23742905671635389</v>
      </c>
      <c r="V131" s="229">
        <v>0.20735781278726129</v>
      </c>
      <c r="W131" s="229">
        <v>0.1857276585611797</v>
      </c>
      <c r="X131" s="229">
        <v>9.9639490191516966E-2</v>
      </c>
      <c r="Y131" s="229">
        <v>0.54587908979348909</v>
      </c>
      <c r="DA131" s="73" t="s">
        <v>1377</v>
      </c>
    </row>
    <row r="132" spans="1:105" ht="12" customHeight="1" x14ac:dyDescent="0.25">
      <c r="A132" s="64" t="s">
        <v>39</v>
      </c>
      <c r="B132" s="229">
        <v>0</v>
      </c>
      <c r="C132" s="229">
        <v>0</v>
      </c>
      <c r="D132" s="229">
        <v>0</v>
      </c>
      <c r="E132" s="229">
        <v>0</v>
      </c>
      <c r="F132" s="229">
        <v>0</v>
      </c>
      <c r="G132" s="229">
        <v>0</v>
      </c>
      <c r="H132" s="229">
        <v>0</v>
      </c>
      <c r="I132" s="229">
        <v>0</v>
      </c>
      <c r="J132" s="229">
        <v>0</v>
      </c>
      <c r="K132" s="229">
        <v>0</v>
      </c>
      <c r="L132" s="229">
        <v>0</v>
      </c>
      <c r="M132" s="229">
        <v>0</v>
      </c>
      <c r="N132" s="229">
        <v>0</v>
      </c>
      <c r="O132" s="229">
        <v>0</v>
      </c>
      <c r="P132" s="229">
        <v>0</v>
      </c>
      <c r="Q132" s="229">
        <v>0</v>
      </c>
      <c r="R132" s="229">
        <v>0</v>
      </c>
      <c r="S132" s="229">
        <v>0</v>
      </c>
      <c r="T132" s="229">
        <v>0</v>
      </c>
      <c r="U132" s="229">
        <v>0</v>
      </c>
      <c r="V132" s="229">
        <v>0</v>
      </c>
      <c r="W132" s="229">
        <v>0</v>
      </c>
      <c r="X132" s="229">
        <v>0</v>
      </c>
      <c r="Y132" s="229">
        <v>0</v>
      </c>
      <c r="DA132" s="73" t="s">
        <v>1378</v>
      </c>
    </row>
    <row r="133" spans="1:105" ht="12" customHeight="1" x14ac:dyDescent="0.25">
      <c r="A133" s="60" t="s">
        <v>1064</v>
      </c>
      <c r="B133" s="262">
        <v>0</v>
      </c>
      <c r="C133" s="262">
        <v>0</v>
      </c>
      <c r="D133" s="262">
        <v>0</v>
      </c>
      <c r="E133" s="262">
        <v>0</v>
      </c>
      <c r="F133" s="262">
        <v>0</v>
      </c>
      <c r="G133" s="262">
        <v>0</v>
      </c>
      <c r="H133" s="262">
        <v>0</v>
      </c>
      <c r="I133" s="262">
        <v>0</v>
      </c>
      <c r="J133" s="262">
        <v>0</v>
      </c>
      <c r="K133" s="262">
        <v>0</v>
      </c>
      <c r="L133" s="262">
        <v>0</v>
      </c>
      <c r="M133" s="262">
        <v>0</v>
      </c>
      <c r="N133" s="262">
        <v>0</v>
      </c>
      <c r="O133" s="262">
        <v>0</v>
      </c>
      <c r="P133" s="262">
        <v>0</v>
      </c>
      <c r="Q133" s="262">
        <v>0</v>
      </c>
      <c r="R133" s="262">
        <v>0</v>
      </c>
      <c r="S133" s="262">
        <v>0</v>
      </c>
      <c r="T133" s="262">
        <v>0</v>
      </c>
      <c r="U133" s="262">
        <v>0</v>
      </c>
      <c r="V133" s="262">
        <v>0</v>
      </c>
      <c r="W133" s="262">
        <v>0</v>
      </c>
      <c r="X133" s="262">
        <v>0</v>
      </c>
      <c r="Y133" s="262">
        <v>0</v>
      </c>
      <c r="DA133" s="72" t="s">
        <v>1379</v>
      </c>
    </row>
    <row r="134" spans="1:105" ht="12" customHeight="1" x14ac:dyDescent="0.25">
      <c r="A134" s="57" t="s">
        <v>1010</v>
      </c>
      <c r="B134" s="261">
        <v>62.386046610207814</v>
      </c>
      <c r="C134" s="261">
        <v>70.27402801528055</v>
      </c>
      <c r="D134" s="261">
        <v>73.042082408054739</v>
      </c>
      <c r="E134" s="261">
        <v>75.837937543458494</v>
      </c>
      <c r="F134" s="261">
        <v>65.919380023924916</v>
      </c>
      <c r="G134" s="261">
        <v>82.5561357722585</v>
      </c>
      <c r="H134" s="261">
        <v>63.023868877025542</v>
      </c>
      <c r="I134" s="261">
        <v>79.654195190002881</v>
      </c>
      <c r="J134" s="261">
        <v>67.78555674455697</v>
      </c>
      <c r="K134" s="261">
        <v>63.078137978357788</v>
      </c>
      <c r="L134" s="261">
        <v>67.228573515035805</v>
      </c>
      <c r="M134" s="261">
        <v>61.935840059624368</v>
      </c>
      <c r="N134" s="261">
        <v>67.447728947847068</v>
      </c>
      <c r="O134" s="261">
        <v>71.178212906763704</v>
      </c>
      <c r="P134" s="261">
        <v>67.664874804159439</v>
      </c>
      <c r="Q134" s="261">
        <v>72.718664596883315</v>
      </c>
      <c r="R134" s="261">
        <v>76.069517294017487</v>
      </c>
      <c r="S134" s="261">
        <v>74.813609533616557</v>
      </c>
      <c r="T134" s="261">
        <v>78.024076472170918</v>
      </c>
      <c r="U134" s="261">
        <v>84.063497226813041</v>
      </c>
      <c r="V134" s="261">
        <v>74.478670289729124</v>
      </c>
      <c r="W134" s="261">
        <v>69.569239526243095</v>
      </c>
      <c r="X134" s="261">
        <v>63.845384259652903</v>
      </c>
      <c r="Y134" s="261">
        <v>67.235198316366393</v>
      </c>
      <c r="DA134" s="70" t="s">
        <v>1380</v>
      </c>
    </row>
    <row r="135" spans="1:105" ht="12" customHeight="1" x14ac:dyDescent="0.25">
      <c r="A135" s="60" t="s">
        <v>1012</v>
      </c>
      <c r="B135" s="262">
        <v>62.386046610207814</v>
      </c>
      <c r="C135" s="262">
        <v>70.27402801528055</v>
      </c>
      <c r="D135" s="262">
        <v>73.042082408054739</v>
      </c>
      <c r="E135" s="262">
        <v>75.837937543458494</v>
      </c>
      <c r="F135" s="262">
        <v>65.919380023924916</v>
      </c>
      <c r="G135" s="262">
        <v>82.5561357722585</v>
      </c>
      <c r="H135" s="262">
        <v>63.023868877025542</v>
      </c>
      <c r="I135" s="262">
        <v>79.654195190002881</v>
      </c>
      <c r="J135" s="262">
        <v>67.78555674455697</v>
      </c>
      <c r="K135" s="262">
        <v>63.078137978357788</v>
      </c>
      <c r="L135" s="262">
        <v>67.228573515035805</v>
      </c>
      <c r="M135" s="262">
        <v>61.935840059624368</v>
      </c>
      <c r="N135" s="262">
        <v>67.447728947847068</v>
      </c>
      <c r="O135" s="262">
        <v>71.178212906763704</v>
      </c>
      <c r="P135" s="262">
        <v>67.664874804159439</v>
      </c>
      <c r="Q135" s="262">
        <v>72.718664596883315</v>
      </c>
      <c r="R135" s="262">
        <v>76.069517294017487</v>
      </c>
      <c r="S135" s="262">
        <v>74.813609533616557</v>
      </c>
      <c r="T135" s="262">
        <v>78.024076472170918</v>
      </c>
      <c r="U135" s="262">
        <v>84.063497226813041</v>
      </c>
      <c r="V135" s="262">
        <v>74.478670289729124</v>
      </c>
      <c r="W135" s="262">
        <v>69.569239526243095</v>
      </c>
      <c r="X135" s="262">
        <v>63.845384259652903</v>
      </c>
      <c r="Y135" s="262">
        <v>67.235198316366393</v>
      </c>
      <c r="DA135" s="72" t="s">
        <v>1381</v>
      </c>
    </row>
    <row r="136" spans="1:105" ht="12" customHeight="1" x14ac:dyDescent="0.25">
      <c r="A136" s="59" t="s">
        <v>28</v>
      </c>
      <c r="B136" s="230">
        <v>9.3166045142753062E-2</v>
      </c>
      <c r="C136" s="230">
        <v>0.10551618137538241</v>
      </c>
      <c r="D136" s="230">
        <v>0</v>
      </c>
      <c r="E136" s="230">
        <v>0</v>
      </c>
      <c r="F136" s="230">
        <v>0.58038184538723259</v>
      </c>
      <c r="G136" s="230">
        <v>0.36473470189583401</v>
      </c>
      <c r="H136" s="230">
        <v>0.21904905150325851</v>
      </c>
      <c r="I136" s="230">
        <v>0</v>
      </c>
      <c r="J136" s="230">
        <v>0</v>
      </c>
      <c r="K136" s="230">
        <v>0.17946436567187349</v>
      </c>
      <c r="L136" s="230">
        <v>0</v>
      </c>
      <c r="M136" s="230">
        <v>0</v>
      </c>
      <c r="N136" s="230">
        <v>6.8549010696268009E-2</v>
      </c>
      <c r="O136" s="230">
        <v>0.86927886597188964</v>
      </c>
      <c r="P136" s="230">
        <v>0.8056833193158095</v>
      </c>
      <c r="Q136" s="230">
        <v>0.84652734675864216</v>
      </c>
      <c r="R136" s="230">
        <v>0.92617454424823809</v>
      </c>
      <c r="S136" s="230">
        <v>0.82555277275141603</v>
      </c>
      <c r="T136" s="230">
        <v>0.77803495070036488</v>
      </c>
      <c r="U136" s="230">
        <v>1.311282480244945</v>
      </c>
      <c r="V136" s="230">
        <v>0.87198209720735886</v>
      </c>
      <c r="W136" s="230">
        <v>0.77204980844917981</v>
      </c>
      <c r="X136" s="230">
        <v>0.80175846332644518</v>
      </c>
      <c r="Y136" s="230">
        <v>0.83040897859521079</v>
      </c>
      <c r="DA136" s="71" t="s">
        <v>1382</v>
      </c>
    </row>
    <row r="137" spans="1:105" ht="12" customHeight="1" x14ac:dyDescent="0.25">
      <c r="A137" s="59" t="s">
        <v>31</v>
      </c>
      <c r="B137" s="295">
        <v>3.7488641334307178</v>
      </c>
      <c r="C137" s="295">
        <v>0</v>
      </c>
      <c r="D137" s="295">
        <v>1.110426412398835</v>
      </c>
      <c r="E137" s="295">
        <v>0</v>
      </c>
      <c r="F137" s="295">
        <v>0</v>
      </c>
      <c r="G137" s="295">
        <v>0</v>
      </c>
      <c r="H137" s="295">
        <v>0</v>
      </c>
      <c r="I137" s="295">
        <v>0</v>
      </c>
      <c r="J137" s="295">
        <v>0</v>
      </c>
      <c r="K137" s="295">
        <v>7.5740135715347296</v>
      </c>
      <c r="L137" s="295">
        <v>6.5542089689883083</v>
      </c>
      <c r="M137" s="295">
        <v>7.6396373991353723</v>
      </c>
      <c r="N137" s="295">
        <v>8.433451900734843</v>
      </c>
      <c r="O137" s="295">
        <v>9.1465977753232259</v>
      </c>
      <c r="P137" s="295">
        <v>10.183508001708329</v>
      </c>
      <c r="Q137" s="295">
        <v>10.636818957434169</v>
      </c>
      <c r="R137" s="295">
        <v>9.7094849553267473</v>
      </c>
      <c r="S137" s="295">
        <v>8.8365665618916243</v>
      </c>
      <c r="T137" s="295">
        <v>13.474712458559241</v>
      </c>
      <c r="U137" s="295">
        <v>15.331826960356389</v>
      </c>
      <c r="V137" s="295">
        <v>12.75395192389033</v>
      </c>
      <c r="W137" s="295">
        <v>11.32550062830024</v>
      </c>
      <c r="X137" s="295">
        <v>12.42025897808856</v>
      </c>
      <c r="Y137" s="295">
        <v>14.99850319970202</v>
      </c>
      <c r="DA137" s="122" t="s">
        <v>1383</v>
      </c>
    </row>
    <row r="138" spans="1:105" ht="12" customHeight="1" x14ac:dyDescent="0.25">
      <c r="A138" s="59" t="s">
        <v>159</v>
      </c>
      <c r="B138" s="295">
        <v>0.62982807849644173</v>
      </c>
      <c r="C138" s="295">
        <v>0.80462141086065531</v>
      </c>
      <c r="D138" s="295">
        <v>0.63272138323263405</v>
      </c>
      <c r="E138" s="295">
        <v>0.43330330100777859</v>
      </c>
      <c r="F138" s="295">
        <v>0.96366826923962234</v>
      </c>
      <c r="G138" s="295">
        <v>1.8561163732016099</v>
      </c>
      <c r="H138" s="295">
        <v>1.074843180181994</v>
      </c>
      <c r="I138" s="295">
        <v>1.0674072517342259</v>
      </c>
      <c r="J138" s="295">
        <v>0.54159710342374601</v>
      </c>
      <c r="K138" s="295">
        <v>0.6107070017621683</v>
      </c>
      <c r="L138" s="295">
        <v>0.52241513564359054</v>
      </c>
      <c r="M138" s="295">
        <v>0.48554319364920162</v>
      </c>
      <c r="N138" s="295">
        <v>1.2327522115886</v>
      </c>
      <c r="O138" s="295">
        <v>1.369324801901173</v>
      </c>
      <c r="P138" s="295">
        <v>1.2832264000294931</v>
      </c>
      <c r="Q138" s="295">
        <v>1.4798974130670479</v>
      </c>
      <c r="R138" s="295">
        <v>1.2707874359423239</v>
      </c>
      <c r="S138" s="295">
        <v>1.126710990819862</v>
      </c>
      <c r="T138" s="295">
        <v>1.1223050853872729</v>
      </c>
      <c r="U138" s="295">
        <v>2.1184117898818138</v>
      </c>
      <c r="V138" s="295">
        <v>1.756412465833542</v>
      </c>
      <c r="W138" s="295">
        <v>1.634615949637283</v>
      </c>
      <c r="X138" s="295">
        <v>1.797835768609505</v>
      </c>
      <c r="Y138" s="295">
        <v>1.719975072388803</v>
      </c>
      <c r="DA138" s="122" t="s">
        <v>1384</v>
      </c>
    </row>
    <row r="139" spans="1:105" ht="12" customHeight="1" x14ac:dyDescent="0.25">
      <c r="A139" s="59" t="s">
        <v>32</v>
      </c>
      <c r="B139" s="295">
        <v>6.3886449747771819</v>
      </c>
      <c r="C139" s="295">
        <v>9.4011926928953109</v>
      </c>
      <c r="D139" s="295">
        <v>6.6757919025599888</v>
      </c>
      <c r="E139" s="295">
        <v>6.5180333840260243</v>
      </c>
      <c r="F139" s="295">
        <v>7.5300932031587884</v>
      </c>
      <c r="G139" s="295">
        <v>10.704324922090359</v>
      </c>
      <c r="H139" s="295">
        <v>6.804382979207011</v>
      </c>
      <c r="I139" s="295">
        <v>7.4014677263414894</v>
      </c>
      <c r="J139" s="295">
        <v>5.3182461631817066</v>
      </c>
      <c r="K139" s="295">
        <v>2.9054885597987141</v>
      </c>
      <c r="L139" s="295">
        <v>3.257900549617367</v>
      </c>
      <c r="M139" s="295">
        <v>3.2847354334769538</v>
      </c>
      <c r="N139" s="295">
        <v>3.0435477502590609</v>
      </c>
      <c r="O139" s="295">
        <v>2.3878416665524842</v>
      </c>
      <c r="P139" s="295">
        <v>1.4695720532408569</v>
      </c>
      <c r="Q139" s="295">
        <v>1.7454701586380279</v>
      </c>
      <c r="R139" s="295">
        <v>1.836247076387298</v>
      </c>
      <c r="S139" s="295">
        <v>1.69239728340895</v>
      </c>
      <c r="T139" s="295">
        <v>1.686233935603703</v>
      </c>
      <c r="U139" s="295">
        <v>1.49573421337523</v>
      </c>
      <c r="V139" s="295">
        <v>1.2529021132785449</v>
      </c>
      <c r="W139" s="295">
        <v>1.05819004733072</v>
      </c>
      <c r="X139" s="295">
        <v>1.2821452717518851</v>
      </c>
      <c r="Y139" s="295">
        <v>0.92583902261039575</v>
      </c>
      <c r="DA139" s="122" t="s">
        <v>1385</v>
      </c>
    </row>
    <row r="140" spans="1:105" ht="12" customHeight="1" x14ac:dyDescent="0.25">
      <c r="A140" s="59" t="s">
        <v>35</v>
      </c>
      <c r="B140" s="295">
        <v>51.525543378360723</v>
      </c>
      <c r="C140" s="295">
        <v>59.962697730149202</v>
      </c>
      <c r="D140" s="295">
        <v>64.623142709863288</v>
      </c>
      <c r="E140" s="295">
        <v>68.886600858424686</v>
      </c>
      <c r="F140" s="295">
        <v>56.845236706139268</v>
      </c>
      <c r="G140" s="295">
        <v>69.630959775070693</v>
      </c>
      <c r="H140" s="295">
        <v>54.925593666133267</v>
      </c>
      <c r="I140" s="295">
        <v>71.185320211927163</v>
      </c>
      <c r="J140" s="295">
        <v>61.925713477951518</v>
      </c>
      <c r="K140" s="295">
        <v>51.808464479590299</v>
      </c>
      <c r="L140" s="295">
        <v>56.89404886078654</v>
      </c>
      <c r="M140" s="295">
        <v>50.525924033362841</v>
      </c>
      <c r="N140" s="295">
        <v>54.669428074568287</v>
      </c>
      <c r="O140" s="295">
        <v>57.405169797014928</v>
      </c>
      <c r="P140" s="295">
        <v>53.92288502986495</v>
      </c>
      <c r="Q140" s="295">
        <v>58.009950720985437</v>
      </c>
      <c r="R140" s="295">
        <v>62.326823282112883</v>
      </c>
      <c r="S140" s="295">
        <v>62.332381924744702</v>
      </c>
      <c r="T140" s="295">
        <v>60.962790041920343</v>
      </c>
      <c r="U140" s="295">
        <v>63.806241782954672</v>
      </c>
      <c r="V140" s="295">
        <v>57.843421689519353</v>
      </c>
      <c r="W140" s="295">
        <v>54.778883092525668</v>
      </c>
      <c r="X140" s="295">
        <v>47.543385777876509</v>
      </c>
      <c r="Y140" s="295">
        <v>48.76047204306996</v>
      </c>
      <c r="DA140" s="122" t="s">
        <v>1386</v>
      </c>
    </row>
    <row r="141" spans="1:105" ht="12" customHeight="1" x14ac:dyDescent="0.25">
      <c r="A141" s="60" t="s">
        <v>1019</v>
      </c>
      <c r="B141" s="262">
        <v>0</v>
      </c>
      <c r="C141" s="262">
        <v>0</v>
      </c>
      <c r="D141" s="262">
        <v>0</v>
      </c>
      <c r="E141" s="262">
        <v>0</v>
      </c>
      <c r="F141" s="262">
        <v>0</v>
      </c>
      <c r="G141" s="262">
        <v>0</v>
      </c>
      <c r="H141" s="262">
        <v>0</v>
      </c>
      <c r="I141" s="262">
        <v>0</v>
      </c>
      <c r="J141" s="262">
        <v>0</v>
      </c>
      <c r="K141" s="262">
        <v>0</v>
      </c>
      <c r="L141" s="262">
        <v>0</v>
      </c>
      <c r="M141" s="262">
        <v>0</v>
      </c>
      <c r="N141" s="262">
        <v>0</v>
      </c>
      <c r="O141" s="262">
        <v>0</v>
      </c>
      <c r="P141" s="262">
        <v>0</v>
      </c>
      <c r="Q141" s="262">
        <v>0</v>
      </c>
      <c r="R141" s="262">
        <v>0</v>
      </c>
      <c r="S141" s="262">
        <v>0</v>
      </c>
      <c r="T141" s="262">
        <v>0</v>
      </c>
      <c r="U141" s="262">
        <v>0</v>
      </c>
      <c r="V141" s="262">
        <v>0</v>
      </c>
      <c r="W141" s="262">
        <v>0</v>
      </c>
      <c r="X141" s="262">
        <v>0</v>
      </c>
      <c r="Y141" s="262">
        <v>0</v>
      </c>
      <c r="DA141" s="72" t="s">
        <v>1387</v>
      </c>
    </row>
    <row r="142" spans="1:105" ht="12" customHeight="1" x14ac:dyDescent="0.25">
      <c r="A142" s="57" t="s">
        <v>1021</v>
      </c>
      <c r="B142" s="261">
        <f t="shared" ref="B142:Y142" si="6">B143+B144+B155</f>
        <v>35.26742383683392</v>
      </c>
      <c r="C142" s="261">
        <f t="shared" si="6"/>
        <v>40.451346678474742</v>
      </c>
      <c r="D142" s="261">
        <f t="shared" si="6"/>
        <v>42.798320894775799</v>
      </c>
      <c r="E142" s="261">
        <f t="shared" si="6"/>
        <v>44.506722433859899</v>
      </c>
      <c r="F142" s="261">
        <f t="shared" si="6"/>
        <v>32.545325528199982</v>
      </c>
      <c r="G142" s="261">
        <f t="shared" si="6"/>
        <v>41.92264085041468</v>
      </c>
      <c r="H142" s="261">
        <f t="shared" si="6"/>
        <v>31.753192053353544</v>
      </c>
      <c r="I142" s="261">
        <f t="shared" si="6"/>
        <v>41.63119013349943</v>
      </c>
      <c r="J142" s="261">
        <f t="shared" si="6"/>
        <v>35.043082235981409</v>
      </c>
      <c r="K142" s="261">
        <f t="shared" si="6"/>
        <v>39.889407499337239</v>
      </c>
      <c r="L142" s="261">
        <f t="shared" si="6"/>
        <v>42.10167573828253</v>
      </c>
      <c r="M142" s="261">
        <f t="shared" si="6"/>
        <v>38.239911985812178</v>
      </c>
      <c r="N142" s="261">
        <f t="shared" si="6"/>
        <v>42.210986139650345</v>
      </c>
      <c r="O142" s="261">
        <f t="shared" si="6"/>
        <v>46.646226470098426</v>
      </c>
      <c r="P142" s="261">
        <f t="shared" si="6"/>
        <v>44.21793886100042</v>
      </c>
      <c r="Q142" s="261">
        <f t="shared" si="6"/>
        <v>47.026790159241884</v>
      </c>
      <c r="R142" s="261">
        <f t="shared" si="6"/>
        <v>49.066636741717076</v>
      </c>
      <c r="S142" s="261">
        <f t="shared" si="6"/>
        <v>46.643613718193635</v>
      </c>
      <c r="T142" s="261">
        <f t="shared" si="6"/>
        <v>48.37177974990329</v>
      </c>
      <c r="U142" s="261">
        <f t="shared" si="6"/>
        <v>49.302753560151714</v>
      </c>
      <c r="V142" s="261">
        <f t="shared" si="6"/>
        <v>44.743949390093903</v>
      </c>
      <c r="W142" s="261">
        <f t="shared" si="6"/>
        <v>42.522764084207189</v>
      </c>
      <c r="X142" s="261">
        <f t="shared" si="6"/>
        <v>37.249785123679686</v>
      </c>
      <c r="Y142" s="261">
        <f t="shared" si="6"/>
        <v>39.245373307122108</v>
      </c>
      <c r="DA142" s="70"/>
    </row>
    <row r="143" spans="1:105" ht="12" customHeight="1" x14ac:dyDescent="0.25">
      <c r="A143" s="60" t="s">
        <v>1022</v>
      </c>
      <c r="B143" s="262">
        <v>24.12923676181159</v>
      </c>
      <c r="C143" s="262">
        <v>27.917103507495021</v>
      </c>
      <c r="D143" s="262">
        <v>29.716888947451061</v>
      </c>
      <c r="E143" s="262">
        <v>30.888720305473331</v>
      </c>
      <c r="F143" s="262">
        <v>22.575796472074259</v>
      </c>
      <c r="G143" s="262">
        <v>29.645274129473531</v>
      </c>
      <c r="H143" s="262">
        <v>22.294858396226189</v>
      </c>
      <c r="I143" s="262">
        <v>29.493869065893641</v>
      </c>
      <c r="J143" s="262">
        <v>25.355859940069038</v>
      </c>
      <c r="K143" s="262">
        <v>24.066817516434551</v>
      </c>
      <c r="L143" s="262">
        <v>24.601065584965031</v>
      </c>
      <c r="M143" s="262">
        <v>22.8009786674472</v>
      </c>
      <c r="N143" s="262">
        <v>25.174975538638449</v>
      </c>
      <c r="O143" s="262">
        <v>27.78432660275994</v>
      </c>
      <c r="P143" s="262">
        <v>25.797717202905879</v>
      </c>
      <c r="Q143" s="262">
        <v>27.4844994848835</v>
      </c>
      <c r="R143" s="262">
        <v>27.840746869028781</v>
      </c>
      <c r="S143" s="262">
        <v>27.77255203323783</v>
      </c>
      <c r="T143" s="262">
        <v>29.154977554595671</v>
      </c>
      <c r="U143" s="262">
        <v>30.239497410129619</v>
      </c>
      <c r="V143" s="262">
        <v>27.181887830633521</v>
      </c>
      <c r="W143" s="262">
        <v>25.663501623514829</v>
      </c>
      <c r="X143" s="262">
        <v>21.774323535258379</v>
      </c>
      <c r="Y143" s="262">
        <v>23.531247946163699</v>
      </c>
      <c r="DA143" s="72" t="s">
        <v>1388</v>
      </c>
    </row>
    <row r="144" spans="1:105" ht="12" customHeight="1" x14ac:dyDescent="0.25">
      <c r="A144" s="60" t="s">
        <v>1024</v>
      </c>
      <c r="B144" s="262">
        <v>11.13818707502233</v>
      </c>
      <c r="C144" s="262">
        <v>12.534243170979719</v>
      </c>
      <c r="D144" s="262">
        <v>13.08143194732474</v>
      </c>
      <c r="E144" s="262">
        <v>13.61800212838657</v>
      </c>
      <c r="F144" s="262">
        <v>9.9695290561257224</v>
      </c>
      <c r="G144" s="262">
        <v>12.277366720941149</v>
      </c>
      <c r="H144" s="262">
        <v>9.4583336571273549</v>
      </c>
      <c r="I144" s="262">
        <v>12.137321067605789</v>
      </c>
      <c r="J144" s="262">
        <v>9.6872222959123704</v>
      </c>
      <c r="K144" s="262">
        <v>15.82258998290269</v>
      </c>
      <c r="L144" s="262">
        <v>17.500610153317499</v>
      </c>
      <c r="M144" s="262">
        <v>15.438933318364979</v>
      </c>
      <c r="N144" s="262">
        <v>17.036010601011899</v>
      </c>
      <c r="O144" s="262">
        <v>18.86189986733849</v>
      </c>
      <c r="P144" s="262">
        <v>18.42022165809454</v>
      </c>
      <c r="Q144" s="262">
        <v>19.54229067435838</v>
      </c>
      <c r="R144" s="262">
        <v>21.225889872688299</v>
      </c>
      <c r="S144" s="262">
        <v>18.871061684955809</v>
      </c>
      <c r="T144" s="262">
        <v>19.216802195307618</v>
      </c>
      <c r="U144" s="262">
        <v>19.063256150022092</v>
      </c>
      <c r="V144" s="262">
        <v>17.562061559460378</v>
      </c>
      <c r="W144" s="262">
        <v>16.85926246069236</v>
      </c>
      <c r="X144" s="262">
        <v>15.475461588421309</v>
      </c>
      <c r="Y144" s="262">
        <v>15.714125360958411</v>
      </c>
      <c r="DA144" s="72" t="s">
        <v>1389</v>
      </c>
    </row>
    <row r="145" spans="1:105" ht="12" customHeight="1" x14ac:dyDescent="0.25">
      <c r="A145" s="64" t="s">
        <v>28</v>
      </c>
      <c r="B145" s="229">
        <v>1.6595040321820478E-2</v>
      </c>
      <c r="C145" s="229">
        <v>1.8798480689709959E-2</v>
      </c>
      <c r="D145" s="229">
        <v>0</v>
      </c>
      <c r="E145" s="229">
        <v>0</v>
      </c>
      <c r="F145" s="229">
        <v>8.7629516858835799E-2</v>
      </c>
      <c r="G145" s="229">
        <v>5.4157329917119239E-2</v>
      </c>
      <c r="H145" s="229">
        <v>3.2822992976606513E-2</v>
      </c>
      <c r="I145" s="229">
        <v>0</v>
      </c>
      <c r="J145" s="229">
        <v>0</v>
      </c>
      <c r="K145" s="229">
        <v>1.2419549705408111E-2</v>
      </c>
      <c r="L145" s="229">
        <v>0</v>
      </c>
      <c r="M145" s="229">
        <v>0</v>
      </c>
      <c r="N145" s="229">
        <v>4.8574397413321908E-3</v>
      </c>
      <c r="O145" s="229">
        <v>5.9712417391151962E-2</v>
      </c>
      <c r="P145" s="229">
        <v>5.5087518799875411E-2</v>
      </c>
      <c r="Q145" s="229">
        <v>6.0463449861597941E-2</v>
      </c>
      <c r="R145" s="229">
        <v>6.2968760967213294E-2</v>
      </c>
      <c r="S145" s="229">
        <v>7.2952205882774526E-2</v>
      </c>
      <c r="T145" s="229">
        <v>6.9306711529659532E-2</v>
      </c>
      <c r="U145" s="229">
        <v>0.1285057353889664</v>
      </c>
      <c r="V145" s="229">
        <v>8.2587176582777949E-2</v>
      </c>
      <c r="W145" s="229">
        <v>7.0843097069243063E-2</v>
      </c>
      <c r="X145" s="229">
        <v>7.4878935487724993E-2</v>
      </c>
      <c r="Y145" s="229">
        <v>8.7509888254881263E-2</v>
      </c>
      <c r="DA145" s="73" t="s">
        <v>1390</v>
      </c>
    </row>
    <row r="146" spans="1:105" ht="12" customHeight="1" x14ac:dyDescent="0.25">
      <c r="A146" s="64" t="s">
        <v>30</v>
      </c>
      <c r="B146" s="229">
        <v>0</v>
      </c>
      <c r="C146" s="229">
        <v>0</v>
      </c>
      <c r="D146" s="229">
        <v>0</v>
      </c>
      <c r="E146" s="229">
        <v>0</v>
      </c>
      <c r="F146" s="229">
        <v>0</v>
      </c>
      <c r="G146" s="229">
        <v>0</v>
      </c>
      <c r="H146" s="229">
        <v>0</v>
      </c>
      <c r="I146" s="229">
        <v>0</v>
      </c>
      <c r="J146" s="229">
        <v>0</v>
      </c>
      <c r="K146" s="229">
        <v>0</v>
      </c>
      <c r="L146" s="229">
        <v>0</v>
      </c>
      <c r="M146" s="229">
        <v>0</v>
      </c>
      <c r="N146" s="229">
        <v>0</v>
      </c>
      <c r="O146" s="229">
        <v>0</v>
      </c>
      <c r="P146" s="229">
        <v>0</v>
      </c>
      <c r="Q146" s="229">
        <v>0</v>
      </c>
      <c r="R146" s="229">
        <v>0</v>
      </c>
      <c r="S146" s="229">
        <v>0</v>
      </c>
      <c r="T146" s="229">
        <v>0</v>
      </c>
      <c r="U146" s="229">
        <v>0</v>
      </c>
      <c r="V146" s="229">
        <v>0</v>
      </c>
      <c r="W146" s="229">
        <v>0</v>
      </c>
      <c r="X146" s="229">
        <v>0</v>
      </c>
      <c r="Y146" s="229">
        <v>0</v>
      </c>
      <c r="DA146" s="73" t="s">
        <v>1391</v>
      </c>
    </row>
    <row r="147" spans="1:105" ht="12" customHeight="1" x14ac:dyDescent="0.25">
      <c r="A147" s="64" t="s">
        <v>31</v>
      </c>
      <c r="B147" s="229">
        <v>0.66775992648378046</v>
      </c>
      <c r="C147" s="229">
        <v>0</v>
      </c>
      <c r="D147" s="229">
        <v>0.19794543279881119</v>
      </c>
      <c r="E147" s="229">
        <v>0</v>
      </c>
      <c r="F147" s="229">
        <v>0</v>
      </c>
      <c r="G147" s="229">
        <v>0</v>
      </c>
      <c r="H147" s="229">
        <v>0</v>
      </c>
      <c r="I147" s="229">
        <v>0</v>
      </c>
      <c r="J147" s="229">
        <v>0</v>
      </c>
      <c r="K147" s="229">
        <v>0.5241477196264015</v>
      </c>
      <c r="L147" s="229">
        <v>0.45997111421884779</v>
      </c>
      <c r="M147" s="229">
        <v>0.5621492175144519</v>
      </c>
      <c r="N147" s="229">
        <v>0.59760139501872012</v>
      </c>
      <c r="O147" s="229">
        <v>0.62829718453864281</v>
      </c>
      <c r="P147" s="229">
        <v>0.69628373213582218</v>
      </c>
      <c r="Q147" s="229">
        <v>0.75973773580061776</v>
      </c>
      <c r="R147" s="229">
        <v>0.66012852659752497</v>
      </c>
      <c r="S147" s="229">
        <v>0.78086712854402829</v>
      </c>
      <c r="T147" s="229">
        <v>1.2003162691725029</v>
      </c>
      <c r="U147" s="229">
        <v>1.502519653910837</v>
      </c>
      <c r="V147" s="229">
        <v>1.207952414435995</v>
      </c>
      <c r="W147" s="229">
        <v>1.0392251012665861</v>
      </c>
      <c r="X147" s="229">
        <v>1.1599700075538379</v>
      </c>
      <c r="Y147" s="229">
        <v>1.580567374424066</v>
      </c>
      <c r="DA147" s="73" t="s">
        <v>1392</v>
      </c>
    </row>
    <row r="148" spans="1:105" ht="12" customHeight="1" x14ac:dyDescent="0.25">
      <c r="A148" s="64" t="s">
        <v>159</v>
      </c>
      <c r="B148" s="229">
        <v>0.1121870349057762</v>
      </c>
      <c r="C148" s="229">
        <v>0.1433491987430861</v>
      </c>
      <c r="D148" s="229">
        <v>0.112789381310269</v>
      </c>
      <c r="E148" s="229">
        <v>7.7717953028185099E-2</v>
      </c>
      <c r="F148" s="229">
        <v>0.1455003899877606</v>
      </c>
      <c r="G148" s="229">
        <v>0.27560390131662038</v>
      </c>
      <c r="H148" s="229">
        <v>0.1610578539918589</v>
      </c>
      <c r="I148" s="229">
        <v>0.16264635520182891</v>
      </c>
      <c r="J148" s="229">
        <v>7.7399549220481353E-2</v>
      </c>
      <c r="K148" s="229">
        <v>4.2263019376747042E-2</v>
      </c>
      <c r="L148" s="229">
        <v>3.6662833480554151E-2</v>
      </c>
      <c r="M148" s="229">
        <v>3.5727837869668773E-2</v>
      </c>
      <c r="N148" s="229">
        <v>8.7353843957249377E-2</v>
      </c>
      <c r="O148" s="229">
        <v>9.4061523080699622E-2</v>
      </c>
      <c r="P148" s="229">
        <v>8.7738887899716289E-2</v>
      </c>
      <c r="Q148" s="229">
        <v>0.10570208201531379</v>
      </c>
      <c r="R148" s="229">
        <v>8.6398304499872652E-2</v>
      </c>
      <c r="S148" s="229">
        <v>9.9564867184360681E-2</v>
      </c>
      <c r="T148" s="229">
        <v>9.9974011104754831E-2</v>
      </c>
      <c r="U148" s="229">
        <v>0.20760443994078809</v>
      </c>
      <c r="V148" s="229">
        <v>0.16635335396512421</v>
      </c>
      <c r="W148" s="229">
        <v>0.14999195016147659</v>
      </c>
      <c r="X148" s="229">
        <v>0.16790596506671801</v>
      </c>
      <c r="Y148" s="229">
        <v>0.1812538523373734</v>
      </c>
      <c r="DA148" s="73" t="s">
        <v>1393</v>
      </c>
    </row>
    <row r="149" spans="1:105" ht="12" customHeight="1" x14ac:dyDescent="0.25">
      <c r="A149" s="64" t="s">
        <v>32</v>
      </c>
      <c r="B149" s="229">
        <v>1.137966313754919</v>
      </c>
      <c r="C149" s="229">
        <v>1.674891348360211</v>
      </c>
      <c r="D149" s="229">
        <v>1.1900315974764559</v>
      </c>
      <c r="E149" s="229">
        <v>1.1690845908574861</v>
      </c>
      <c r="F149" s="229">
        <v>1.136938438959179</v>
      </c>
      <c r="G149" s="229">
        <v>1.589422814260359</v>
      </c>
      <c r="H149" s="229">
        <v>1.0195899649140019</v>
      </c>
      <c r="I149" s="229">
        <v>1.1277998597794341</v>
      </c>
      <c r="J149" s="229">
        <v>0.7600296476322902</v>
      </c>
      <c r="K149" s="229">
        <v>0.2010697747813126</v>
      </c>
      <c r="L149" s="229">
        <v>0.22863783454451081</v>
      </c>
      <c r="M149" s="229">
        <v>0.2417014522024363</v>
      </c>
      <c r="N149" s="229">
        <v>0.21566831740659129</v>
      </c>
      <c r="O149" s="229">
        <v>0.16402538223191609</v>
      </c>
      <c r="P149" s="229">
        <v>0.10048002257192649</v>
      </c>
      <c r="Q149" s="229">
        <v>0.1246706888156987</v>
      </c>
      <c r="R149" s="229">
        <v>0.1248427782299157</v>
      </c>
      <c r="S149" s="229">
        <v>0.1495532679797256</v>
      </c>
      <c r="T149" s="229">
        <v>0.15020832784080931</v>
      </c>
      <c r="U149" s="229">
        <v>0.1465820125960324</v>
      </c>
      <c r="V149" s="229">
        <v>0.1186648767235695</v>
      </c>
      <c r="W149" s="229">
        <v>9.7099253727347748E-2</v>
      </c>
      <c r="X149" s="229">
        <v>0.1197438848242145</v>
      </c>
      <c r="Y149" s="229">
        <v>9.7566466041473399E-2</v>
      </c>
      <c r="DA149" s="73" t="s">
        <v>1394</v>
      </c>
    </row>
    <row r="150" spans="1:105" ht="12" customHeight="1" x14ac:dyDescent="0.25">
      <c r="A150" s="64" t="s">
        <v>33</v>
      </c>
      <c r="B150" s="229">
        <v>2.5780645952161729E-2</v>
      </c>
      <c r="C150" s="229">
        <v>1.441027507854159E-2</v>
      </c>
      <c r="D150" s="229">
        <v>6.0896364462740382E-2</v>
      </c>
      <c r="E150" s="229">
        <v>1.559186737835081E-2</v>
      </c>
      <c r="F150" s="229">
        <v>1.6627412077153E-2</v>
      </c>
      <c r="G150" s="229">
        <v>1.9087323721663739E-2</v>
      </c>
      <c r="H150" s="229">
        <v>1.46406061286502E-2</v>
      </c>
      <c r="I150" s="229">
        <v>0</v>
      </c>
      <c r="J150" s="229">
        <v>0</v>
      </c>
      <c r="K150" s="229">
        <v>11.45736646338155</v>
      </c>
      <c r="L150" s="229">
        <v>12.45322452570479</v>
      </c>
      <c r="M150" s="229">
        <v>10.412524885502711</v>
      </c>
      <c r="N150" s="229">
        <v>11.761526483536921</v>
      </c>
      <c r="O150" s="229">
        <v>13.47950566783279</v>
      </c>
      <c r="P150" s="229">
        <v>13.4870622441463</v>
      </c>
      <c r="Q150" s="229">
        <v>14.18399528405387</v>
      </c>
      <c r="R150" s="229">
        <v>15.995073319302159</v>
      </c>
      <c r="S150" s="229">
        <v>12.201575129079091</v>
      </c>
      <c r="T150" s="229">
        <v>12.207494873552291</v>
      </c>
      <c r="U150" s="229">
        <v>10.798327609261239</v>
      </c>
      <c r="V150" s="229">
        <v>10.48471654352762</v>
      </c>
      <c r="W150" s="229">
        <v>10.45471860433892</v>
      </c>
      <c r="X150" s="229">
        <v>9.5015191887252737</v>
      </c>
      <c r="Y150" s="229">
        <v>8.5673753217395952</v>
      </c>
      <c r="DA150" s="73" t="s">
        <v>1395</v>
      </c>
    </row>
    <row r="151" spans="1:105" ht="12" customHeight="1" x14ac:dyDescent="0.25">
      <c r="A151" s="64" t="s">
        <v>35</v>
      </c>
      <c r="B151" s="229">
        <v>9.177898113603872</v>
      </c>
      <c r="C151" s="229">
        <v>10.68279386810817</v>
      </c>
      <c r="D151" s="229">
        <v>11.51976917127647</v>
      </c>
      <c r="E151" s="229">
        <v>12.355607717122551</v>
      </c>
      <c r="F151" s="229">
        <v>8.5828332982427948</v>
      </c>
      <c r="G151" s="229">
        <v>10.339095351725391</v>
      </c>
      <c r="H151" s="229">
        <v>8.2302222391162374</v>
      </c>
      <c r="I151" s="229">
        <v>10.846874852624531</v>
      </c>
      <c r="J151" s="229">
        <v>8.8497930990595979</v>
      </c>
      <c r="K151" s="229">
        <v>3.5853234560312739</v>
      </c>
      <c r="L151" s="229">
        <v>3.9927959530648032</v>
      </c>
      <c r="M151" s="229">
        <v>3.7178608323431859</v>
      </c>
      <c r="N151" s="229">
        <v>3.8739210072913162</v>
      </c>
      <c r="O151" s="229">
        <v>3.9432702134048569</v>
      </c>
      <c r="P151" s="229">
        <v>3.686905104785775</v>
      </c>
      <c r="Q151" s="229">
        <v>4.1433767737359437</v>
      </c>
      <c r="R151" s="229">
        <v>4.2374764686311739</v>
      </c>
      <c r="S151" s="229">
        <v>5.5081696887558662</v>
      </c>
      <c r="T151" s="229">
        <v>5.4305150426407351</v>
      </c>
      <c r="U151" s="229">
        <v>6.2530142408317246</v>
      </c>
      <c r="V151" s="229">
        <v>5.4784666984836186</v>
      </c>
      <c r="W151" s="229">
        <v>5.0264965936118911</v>
      </c>
      <c r="X151" s="229">
        <v>4.4402376518227573</v>
      </c>
      <c r="Y151" s="229">
        <v>5.1384601681002637</v>
      </c>
      <c r="DA151" s="73" t="s">
        <v>1396</v>
      </c>
    </row>
    <row r="152" spans="1:105" ht="12" customHeight="1" x14ac:dyDescent="0.25">
      <c r="A152" s="64" t="s">
        <v>36</v>
      </c>
      <c r="B152" s="229">
        <v>0</v>
      </c>
      <c r="C152" s="229">
        <v>0</v>
      </c>
      <c r="D152" s="229">
        <v>0</v>
      </c>
      <c r="E152" s="229">
        <v>0</v>
      </c>
      <c r="F152" s="229">
        <v>0</v>
      </c>
      <c r="G152" s="229">
        <v>0</v>
      </c>
      <c r="H152" s="229">
        <v>0</v>
      </c>
      <c r="I152" s="229">
        <v>0</v>
      </c>
      <c r="J152" s="229">
        <v>0</v>
      </c>
      <c r="K152" s="229">
        <v>0</v>
      </c>
      <c r="L152" s="229">
        <v>0</v>
      </c>
      <c r="M152" s="229">
        <v>0</v>
      </c>
      <c r="N152" s="229">
        <v>0</v>
      </c>
      <c r="O152" s="229">
        <v>0</v>
      </c>
      <c r="P152" s="229">
        <v>0</v>
      </c>
      <c r="Q152" s="229">
        <v>0</v>
      </c>
      <c r="R152" s="229">
        <v>0</v>
      </c>
      <c r="S152" s="229">
        <v>0</v>
      </c>
      <c r="T152" s="229">
        <v>0</v>
      </c>
      <c r="U152" s="229">
        <v>0</v>
      </c>
      <c r="V152" s="229">
        <v>0</v>
      </c>
      <c r="W152" s="229">
        <v>0</v>
      </c>
      <c r="X152" s="229">
        <v>0</v>
      </c>
      <c r="Y152" s="229">
        <v>0</v>
      </c>
      <c r="DA152" s="73" t="s">
        <v>1397</v>
      </c>
    </row>
    <row r="153" spans="1:105" ht="12" customHeight="1" x14ac:dyDescent="0.25">
      <c r="A153" s="64" t="s">
        <v>38</v>
      </c>
      <c r="B153" s="229">
        <v>0</v>
      </c>
      <c r="C153" s="229">
        <v>0</v>
      </c>
      <c r="D153" s="229">
        <v>0</v>
      </c>
      <c r="E153" s="229">
        <v>0</v>
      </c>
      <c r="F153" s="229">
        <v>0</v>
      </c>
      <c r="G153" s="229">
        <v>0</v>
      </c>
      <c r="H153" s="229">
        <v>0</v>
      </c>
      <c r="I153" s="229">
        <v>0</v>
      </c>
      <c r="J153" s="229">
        <v>0</v>
      </c>
      <c r="K153" s="229">
        <v>0</v>
      </c>
      <c r="L153" s="229">
        <v>0.329317892303995</v>
      </c>
      <c r="M153" s="229">
        <v>0.46896909293252731</v>
      </c>
      <c r="N153" s="229">
        <v>0.49508211405977581</v>
      </c>
      <c r="O153" s="229">
        <v>0.49302747885844178</v>
      </c>
      <c r="P153" s="229">
        <v>0.30666414775513379</v>
      </c>
      <c r="Q153" s="229">
        <v>0.16434466007534559</v>
      </c>
      <c r="R153" s="229">
        <v>5.9001714460442528E-2</v>
      </c>
      <c r="S153" s="229">
        <v>5.8379397529966473E-2</v>
      </c>
      <c r="T153" s="229">
        <v>5.8986959466862492E-2</v>
      </c>
      <c r="U153" s="229">
        <v>2.670245809250189E-2</v>
      </c>
      <c r="V153" s="229">
        <v>2.332049574167944E-2</v>
      </c>
      <c r="W153" s="229">
        <v>2.0887860516891829E-2</v>
      </c>
      <c r="X153" s="229">
        <v>1.1205954940787889E-2</v>
      </c>
      <c r="Y153" s="229">
        <v>6.1392290060762883E-2</v>
      </c>
      <c r="DA153" s="73" t="s">
        <v>1398</v>
      </c>
    </row>
    <row r="154" spans="1:105" ht="12" customHeight="1" x14ac:dyDescent="0.25">
      <c r="A154" s="64" t="s">
        <v>39</v>
      </c>
      <c r="B154" s="229">
        <v>0</v>
      </c>
      <c r="C154" s="229">
        <v>0</v>
      </c>
      <c r="D154" s="229">
        <v>0</v>
      </c>
      <c r="E154" s="229">
        <v>0</v>
      </c>
      <c r="F154" s="229">
        <v>0</v>
      </c>
      <c r="G154" s="229">
        <v>0</v>
      </c>
      <c r="H154" s="229">
        <v>0</v>
      </c>
      <c r="I154" s="229">
        <v>0</v>
      </c>
      <c r="J154" s="229">
        <v>0</v>
      </c>
      <c r="K154" s="229">
        <v>0</v>
      </c>
      <c r="L154" s="229">
        <v>0</v>
      </c>
      <c r="M154" s="229">
        <v>0</v>
      </c>
      <c r="N154" s="229">
        <v>0</v>
      </c>
      <c r="O154" s="229">
        <v>0</v>
      </c>
      <c r="P154" s="229">
        <v>0</v>
      </c>
      <c r="Q154" s="229">
        <v>0</v>
      </c>
      <c r="R154" s="229">
        <v>0</v>
      </c>
      <c r="S154" s="229">
        <v>0</v>
      </c>
      <c r="T154" s="229">
        <v>0</v>
      </c>
      <c r="U154" s="229">
        <v>0</v>
      </c>
      <c r="V154" s="229">
        <v>0</v>
      </c>
      <c r="W154" s="229">
        <v>0</v>
      </c>
      <c r="X154" s="229">
        <v>0</v>
      </c>
      <c r="Y154" s="229">
        <v>0</v>
      </c>
      <c r="DA154" s="73" t="s">
        <v>1399</v>
      </c>
    </row>
    <row r="155" spans="1:105" ht="12" customHeight="1" x14ac:dyDescent="0.25">
      <c r="A155" s="60" t="s">
        <v>1036</v>
      </c>
      <c r="B155" s="262">
        <v>0</v>
      </c>
      <c r="C155" s="262">
        <v>0</v>
      </c>
      <c r="D155" s="262">
        <v>0</v>
      </c>
      <c r="E155" s="262">
        <v>0</v>
      </c>
      <c r="F155" s="262">
        <v>0</v>
      </c>
      <c r="G155" s="262">
        <v>0</v>
      </c>
      <c r="H155" s="262">
        <v>0</v>
      </c>
      <c r="I155" s="262">
        <v>0</v>
      </c>
      <c r="J155" s="262">
        <v>0</v>
      </c>
      <c r="K155" s="262">
        <v>0</v>
      </c>
      <c r="L155" s="262">
        <v>0</v>
      </c>
      <c r="M155" s="262">
        <v>0</v>
      </c>
      <c r="N155" s="262">
        <v>0</v>
      </c>
      <c r="O155" s="262">
        <v>0</v>
      </c>
      <c r="P155" s="262">
        <v>0</v>
      </c>
      <c r="Q155" s="262">
        <v>0</v>
      </c>
      <c r="R155" s="262">
        <v>0</v>
      </c>
      <c r="S155" s="262">
        <v>0</v>
      </c>
      <c r="T155" s="262">
        <v>0</v>
      </c>
      <c r="U155" s="262">
        <v>0</v>
      </c>
      <c r="V155" s="262">
        <v>0</v>
      </c>
      <c r="W155" s="262">
        <v>0</v>
      </c>
      <c r="X155" s="262">
        <v>0</v>
      </c>
      <c r="Y155" s="262">
        <v>0</v>
      </c>
      <c r="DA155" s="72" t="s">
        <v>1400</v>
      </c>
    </row>
    <row r="156" spans="1:105" ht="12" customHeight="1" x14ac:dyDescent="0.25">
      <c r="A156" s="132" t="s">
        <v>1038</v>
      </c>
      <c r="B156" s="316">
        <v>0</v>
      </c>
      <c r="C156" s="316">
        <v>0</v>
      </c>
      <c r="D156" s="316">
        <v>0</v>
      </c>
      <c r="E156" s="316">
        <v>0</v>
      </c>
      <c r="F156" s="316">
        <v>0</v>
      </c>
      <c r="G156" s="316">
        <v>0</v>
      </c>
      <c r="H156" s="316">
        <v>0</v>
      </c>
      <c r="I156" s="316">
        <v>0</v>
      </c>
      <c r="J156" s="316">
        <v>0</v>
      </c>
      <c r="K156" s="316">
        <v>0</v>
      </c>
      <c r="L156" s="316">
        <v>0</v>
      </c>
      <c r="M156" s="316">
        <v>0</v>
      </c>
      <c r="N156" s="316">
        <v>0</v>
      </c>
      <c r="O156" s="316">
        <v>0</v>
      </c>
      <c r="P156" s="316">
        <v>0</v>
      </c>
      <c r="Q156" s="316">
        <v>0</v>
      </c>
      <c r="R156" s="316">
        <v>0</v>
      </c>
      <c r="S156" s="316">
        <v>0</v>
      </c>
      <c r="T156" s="316">
        <v>0</v>
      </c>
      <c r="U156" s="316">
        <v>0</v>
      </c>
      <c r="V156" s="316">
        <v>0</v>
      </c>
      <c r="W156" s="316">
        <v>0</v>
      </c>
      <c r="X156" s="316">
        <v>0</v>
      </c>
      <c r="Y156" s="316">
        <v>0</v>
      </c>
      <c r="DA156" s="139" t="s">
        <v>1401</v>
      </c>
    </row>
    <row r="157" spans="1:105" ht="12" customHeight="1" x14ac:dyDescent="0.25">
      <c r="A157" s="172"/>
      <c r="B157" s="172"/>
      <c r="C157" s="172"/>
      <c r="D157" s="172"/>
      <c r="E157" s="172"/>
      <c r="F157" s="172"/>
      <c r="G157" s="172"/>
      <c r="H157" s="172"/>
      <c r="I157" s="172"/>
      <c r="J157" s="172"/>
      <c r="K157" s="172"/>
      <c r="L157" s="172"/>
      <c r="M157" s="172"/>
      <c r="N157" s="172"/>
      <c r="O157" s="172"/>
      <c r="P157" s="172"/>
      <c r="Q157" s="172"/>
      <c r="R157" s="172"/>
      <c r="S157" s="172"/>
      <c r="T157" s="172"/>
      <c r="U157" s="172"/>
      <c r="V157" s="172"/>
      <c r="W157" s="172"/>
      <c r="X157" s="172"/>
      <c r="Y157" s="172"/>
      <c r="DA157" s="176"/>
    </row>
    <row r="158" spans="1:105" ht="15" customHeight="1" x14ac:dyDescent="0.25">
      <c r="A158" s="32" t="s">
        <v>429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DA158" s="88"/>
    </row>
    <row r="159" spans="1:105" ht="12" customHeight="1" x14ac:dyDescent="0.25">
      <c r="A159" s="172"/>
      <c r="B159" s="172"/>
      <c r="C159" s="172"/>
      <c r="D159" s="172"/>
      <c r="E159" s="172"/>
      <c r="F159" s="172"/>
      <c r="G159" s="172"/>
      <c r="H159" s="172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  <c r="DA159" s="176"/>
    </row>
    <row r="160" spans="1:105" ht="12" customHeight="1" x14ac:dyDescent="0.25">
      <c r="A160" s="35" t="s">
        <v>48</v>
      </c>
      <c r="B160" s="232">
        <f t="shared" ref="B160:Y160" si="7">SUM(B$161:B$167,B$169:B$170,B$172:B$175,B176)</f>
        <v>1</v>
      </c>
      <c r="C160" s="232">
        <f t="shared" si="7"/>
        <v>1</v>
      </c>
      <c r="D160" s="232">
        <f t="shared" si="7"/>
        <v>1</v>
      </c>
      <c r="E160" s="232">
        <f t="shared" si="7"/>
        <v>1</v>
      </c>
      <c r="F160" s="232">
        <f t="shared" si="7"/>
        <v>1</v>
      </c>
      <c r="G160" s="232">
        <f t="shared" si="7"/>
        <v>1</v>
      </c>
      <c r="H160" s="232">
        <f t="shared" si="7"/>
        <v>1</v>
      </c>
      <c r="I160" s="232">
        <f t="shared" si="7"/>
        <v>1</v>
      </c>
      <c r="J160" s="232">
        <f t="shared" si="7"/>
        <v>1</v>
      </c>
      <c r="K160" s="232">
        <f t="shared" si="7"/>
        <v>1</v>
      </c>
      <c r="L160" s="232">
        <f t="shared" si="7"/>
        <v>1</v>
      </c>
      <c r="M160" s="232">
        <f t="shared" si="7"/>
        <v>1</v>
      </c>
      <c r="N160" s="232">
        <f t="shared" si="7"/>
        <v>1</v>
      </c>
      <c r="O160" s="232">
        <f t="shared" si="7"/>
        <v>0.99999999999999989</v>
      </c>
      <c r="P160" s="232">
        <f t="shared" si="7"/>
        <v>1</v>
      </c>
      <c r="Q160" s="232">
        <f t="shared" si="7"/>
        <v>0.99999999999999978</v>
      </c>
      <c r="R160" s="232">
        <f t="shared" si="7"/>
        <v>1</v>
      </c>
      <c r="S160" s="232">
        <f t="shared" si="7"/>
        <v>1</v>
      </c>
      <c r="T160" s="232">
        <f t="shared" si="7"/>
        <v>1</v>
      </c>
      <c r="U160" s="232">
        <f t="shared" si="7"/>
        <v>1</v>
      </c>
      <c r="V160" s="232">
        <f t="shared" si="7"/>
        <v>1</v>
      </c>
      <c r="W160" s="232">
        <f t="shared" si="7"/>
        <v>0.99999999999999989</v>
      </c>
      <c r="X160" s="232">
        <f t="shared" si="7"/>
        <v>1</v>
      </c>
      <c r="Y160" s="232">
        <f t="shared" si="7"/>
        <v>1</v>
      </c>
      <c r="DA160" s="95"/>
    </row>
    <row r="161" spans="1:105" ht="12" customHeight="1" x14ac:dyDescent="0.25">
      <c r="A161" s="55" t="s">
        <v>91</v>
      </c>
      <c r="B161" s="266">
        <f t="shared" ref="B161:Y161" si="8">IF(B$6=0,0,B$6/B$5)</f>
        <v>0</v>
      </c>
      <c r="C161" s="266">
        <f t="shared" si="8"/>
        <v>0</v>
      </c>
      <c r="D161" s="266">
        <f t="shared" si="8"/>
        <v>0</v>
      </c>
      <c r="E161" s="266">
        <f t="shared" si="8"/>
        <v>0</v>
      </c>
      <c r="F161" s="266">
        <f t="shared" si="8"/>
        <v>0</v>
      </c>
      <c r="G161" s="266">
        <f t="shared" si="8"/>
        <v>0</v>
      </c>
      <c r="H161" s="266">
        <f t="shared" si="8"/>
        <v>0</v>
      </c>
      <c r="I161" s="266">
        <f t="shared" si="8"/>
        <v>0</v>
      </c>
      <c r="J161" s="266">
        <f t="shared" si="8"/>
        <v>0</v>
      </c>
      <c r="K161" s="266">
        <f t="shared" si="8"/>
        <v>0</v>
      </c>
      <c r="L161" s="266">
        <f t="shared" si="8"/>
        <v>0</v>
      </c>
      <c r="M161" s="266">
        <f t="shared" si="8"/>
        <v>0</v>
      </c>
      <c r="N161" s="266">
        <f t="shared" si="8"/>
        <v>0</v>
      </c>
      <c r="O161" s="266">
        <f t="shared" si="8"/>
        <v>0</v>
      </c>
      <c r="P161" s="266">
        <f t="shared" si="8"/>
        <v>0</v>
      </c>
      <c r="Q161" s="266">
        <f t="shared" si="8"/>
        <v>0</v>
      </c>
      <c r="R161" s="266">
        <f t="shared" si="8"/>
        <v>0</v>
      </c>
      <c r="S161" s="266">
        <f t="shared" si="8"/>
        <v>0</v>
      </c>
      <c r="T161" s="266">
        <f t="shared" si="8"/>
        <v>0</v>
      </c>
      <c r="U161" s="266">
        <f t="shared" si="8"/>
        <v>0</v>
      </c>
      <c r="V161" s="266">
        <f t="shared" si="8"/>
        <v>0</v>
      </c>
      <c r="W161" s="266">
        <f t="shared" si="8"/>
        <v>0</v>
      </c>
      <c r="X161" s="266">
        <f t="shared" si="8"/>
        <v>0</v>
      </c>
      <c r="Y161" s="266">
        <f t="shared" si="8"/>
        <v>0</v>
      </c>
      <c r="DA161" s="76"/>
    </row>
    <row r="162" spans="1:105" ht="12" customHeight="1" x14ac:dyDescent="0.25">
      <c r="A162" s="173" t="s">
        <v>92</v>
      </c>
      <c r="B162" s="267">
        <f t="shared" ref="B162:Y162" si="9">IF(B$7=0,0,B$7/B$5)</f>
        <v>0</v>
      </c>
      <c r="C162" s="267">
        <f t="shared" si="9"/>
        <v>0</v>
      </c>
      <c r="D162" s="267">
        <f t="shared" si="9"/>
        <v>0</v>
      </c>
      <c r="E162" s="267">
        <f t="shared" si="9"/>
        <v>0</v>
      </c>
      <c r="F162" s="267">
        <f t="shared" si="9"/>
        <v>0</v>
      </c>
      <c r="G162" s="267">
        <f t="shared" si="9"/>
        <v>0</v>
      </c>
      <c r="H162" s="267">
        <f t="shared" si="9"/>
        <v>0</v>
      </c>
      <c r="I162" s="267">
        <f t="shared" si="9"/>
        <v>0</v>
      </c>
      <c r="J162" s="267">
        <f t="shared" si="9"/>
        <v>0</v>
      </c>
      <c r="K162" s="267">
        <f t="shared" si="9"/>
        <v>0</v>
      </c>
      <c r="L162" s="267">
        <f t="shared" si="9"/>
        <v>0</v>
      </c>
      <c r="M162" s="267">
        <f t="shared" si="9"/>
        <v>0</v>
      </c>
      <c r="N162" s="267">
        <f t="shared" si="9"/>
        <v>0</v>
      </c>
      <c r="O162" s="267">
        <f t="shared" si="9"/>
        <v>0</v>
      </c>
      <c r="P162" s="267">
        <f t="shared" si="9"/>
        <v>0</v>
      </c>
      <c r="Q162" s="267">
        <f t="shared" si="9"/>
        <v>0</v>
      </c>
      <c r="R162" s="267">
        <f t="shared" si="9"/>
        <v>0</v>
      </c>
      <c r="S162" s="267">
        <f t="shared" si="9"/>
        <v>0</v>
      </c>
      <c r="T162" s="267">
        <f t="shared" si="9"/>
        <v>0</v>
      </c>
      <c r="U162" s="267">
        <f t="shared" si="9"/>
        <v>0</v>
      </c>
      <c r="V162" s="267">
        <f t="shared" si="9"/>
        <v>0</v>
      </c>
      <c r="W162" s="267">
        <f t="shared" si="9"/>
        <v>0</v>
      </c>
      <c r="X162" s="267">
        <f t="shared" si="9"/>
        <v>0</v>
      </c>
      <c r="Y162" s="267">
        <f t="shared" si="9"/>
        <v>0</v>
      </c>
      <c r="DA162" s="77"/>
    </row>
    <row r="163" spans="1:105" ht="12" customHeight="1" x14ac:dyDescent="0.25">
      <c r="A163" s="173" t="s">
        <v>93</v>
      </c>
      <c r="B163" s="267">
        <f t="shared" ref="B163:Y163" si="10">IF(B$8=0,0,B$8/B$5)</f>
        <v>0</v>
      </c>
      <c r="C163" s="267">
        <f t="shared" si="10"/>
        <v>0</v>
      </c>
      <c r="D163" s="267">
        <f t="shared" si="10"/>
        <v>0</v>
      </c>
      <c r="E163" s="267">
        <f t="shared" si="10"/>
        <v>0</v>
      </c>
      <c r="F163" s="267">
        <f t="shared" si="10"/>
        <v>0</v>
      </c>
      <c r="G163" s="267">
        <f t="shared" si="10"/>
        <v>0</v>
      </c>
      <c r="H163" s="267">
        <f t="shared" si="10"/>
        <v>0</v>
      </c>
      <c r="I163" s="267">
        <f t="shared" si="10"/>
        <v>0</v>
      </c>
      <c r="J163" s="267">
        <f t="shared" si="10"/>
        <v>0</v>
      </c>
      <c r="K163" s="267">
        <f t="shared" si="10"/>
        <v>0</v>
      </c>
      <c r="L163" s="267">
        <f t="shared" si="10"/>
        <v>0</v>
      </c>
      <c r="M163" s="267">
        <f t="shared" si="10"/>
        <v>0</v>
      </c>
      <c r="N163" s="267">
        <f t="shared" si="10"/>
        <v>0</v>
      </c>
      <c r="O163" s="267">
        <f t="shared" si="10"/>
        <v>0</v>
      </c>
      <c r="P163" s="267">
        <f t="shared" si="10"/>
        <v>0</v>
      </c>
      <c r="Q163" s="267">
        <f t="shared" si="10"/>
        <v>0</v>
      </c>
      <c r="R163" s="267">
        <f t="shared" si="10"/>
        <v>0</v>
      </c>
      <c r="S163" s="267">
        <f t="shared" si="10"/>
        <v>0</v>
      </c>
      <c r="T163" s="267">
        <f t="shared" si="10"/>
        <v>0</v>
      </c>
      <c r="U163" s="267">
        <f t="shared" si="10"/>
        <v>0</v>
      </c>
      <c r="V163" s="267">
        <f t="shared" si="10"/>
        <v>0</v>
      </c>
      <c r="W163" s="267">
        <f t="shared" si="10"/>
        <v>0</v>
      </c>
      <c r="X163" s="267">
        <f t="shared" si="10"/>
        <v>0</v>
      </c>
      <c r="Y163" s="267">
        <f t="shared" si="10"/>
        <v>0</v>
      </c>
      <c r="DA163" s="77"/>
    </row>
    <row r="164" spans="1:105" ht="12" customHeight="1" x14ac:dyDescent="0.25">
      <c r="A164" s="173" t="s">
        <v>94</v>
      </c>
      <c r="B164" s="267">
        <f t="shared" ref="B164:Y164" si="11">IF(B$9=0,0,B$9/B$5)</f>
        <v>0</v>
      </c>
      <c r="C164" s="267">
        <f t="shared" si="11"/>
        <v>0</v>
      </c>
      <c r="D164" s="267">
        <f t="shared" si="11"/>
        <v>0</v>
      </c>
      <c r="E164" s="267">
        <f t="shared" si="11"/>
        <v>0</v>
      </c>
      <c r="F164" s="267">
        <f t="shared" si="11"/>
        <v>0</v>
      </c>
      <c r="G164" s="267">
        <f t="shared" si="11"/>
        <v>0</v>
      </c>
      <c r="H164" s="267">
        <f t="shared" si="11"/>
        <v>0</v>
      </c>
      <c r="I164" s="267">
        <f t="shared" si="11"/>
        <v>0</v>
      </c>
      <c r="J164" s="267">
        <f t="shared" si="11"/>
        <v>0</v>
      </c>
      <c r="K164" s="267">
        <f t="shared" si="11"/>
        <v>0</v>
      </c>
      <c r="L164" s="267">
        <f t="shared" si="11"/>
        <v>0</v>
      </c>
      <c r="M164" s="267">
        <f t="shared" si="11"/>
        <v>0</v>
      </c>
      <c r="N164" s="267">
        <f t="shared" si="11"/>
        <v>0</v>
      </c>
      <c r="O164" s="267">
        <f t="shared" si="11"/>
        <v>0</v>
      </c>
      <c r="P164" s="267">
        <f t="shared" si="11"/>
        <v>0</v>
      </c>
      <c r="Q164" s="267">
        <f t="shared" si="11"/>
        <v>0</v>
      </c>
      <c r="R164" s="267">
        <f t="shared" si="11"/>
        <v>0</v>
      </c>
      <c r="S164" s="267">
        <f t="shared" si="11"/>
        <v>0</v>
      </c>
      <c r="T164" s="267">
        <f t="shared" si="11"/>
        <v>0</v>
      </c>
      <c r="U164" s="267">
        <f t="shared" si="11"/>
        <v>0</v>
      </c>
      <c r="V164" s="267">
        <f t="shared" si="11"/>
        <v>0</v>
      </c>
      <c r="W164" s="267">
        <f t="shared" si="11"/>
        <v>0</v>
      </c>
      <c r="X164" s="267">
        <f t="shared" si="11"/>
        <v>0</v>
      </c>
      <c r="Y164" s="267">
        <f t="shared" si="11"/>
        <v>0</v>
      </c>
      <c r="DA164" s="77"/>
    </row>
    <row r="165" spans="1:105" ht="12" customHeight="1" x14ac:dyDescent="0.25">
      <c r="A165" s="56" t="s">
        <v>95</v>
      </c>
      <c r="B165" s="268">
        <f t="shared" ref="B165:Y165" si="12">IF(B$10=0,0,B$10/B$5)</f>
        <v>7.7047913661208618E-3</v>
      </c>
      <c r="C165" s="268">
        <f t="shared" si="12"/>
        <v>8.3166942604694129E-3</v>
      </c>
      <c r="D165" s="268">
        <f t="shared" si="12"/>
        <v>9.2415217038229729E-3</v>
      </c>
      <c r="E165" s="268">
        <f t="shared" si="12"/>
        <v>8.9089994686055388E-3</v>
      </c>
      <c r="F165" s="268">
        <f t="shared" si="12"/>
        <v>6.4181236212835901E-3</v>
      </c>
      <c r="G165" s="268">
        <f t="shared" si="12"/>
        <v>6.9636349286430156E-3</v>
      </c>
      <c r="H165" s="268">
        <f t="shared" si="12"/>
        <v>8.434285556974213E-3</v>
      </c>
      <c r="I165" s="268">
        <f t="shared" si="12"/>
        <v>9.5966956015543677E-3</v>
      </c>
      <c r="J165" s="268">
        <f t="shared" si="12"/>
        <v>9.9343039961401237E-3</v>
      </c>
      <c r="K165" s="268">
        <f t="shared" si="12"/>
        <v>1.0298609273742397E-2</v>
      </c>
      <c r="L165" s="268">
        <f t="shared" si="12"/>
        <v>9.8254104981578584E-3</v>
      </c>
      <c r="M165" s="268">
        <f t="shared" si="12"/>
        <v>9.8093649719814911E-3</v>
      </c>
      <c r="N165" s="268">
        <f t="shared" si="12"/>
        <v>1.063090684693443E-2</v>
      </c>
      <c r="O165" s="268">
        <f t="shared" si="12"/>
        <v>1.0556038078716407E-2</v>
      </c>
      <c r="P165" s="268">
        <f t="shared" si="12"/>
        <v>9.9973106865503206E-3</v>
      </c>
      <c r="Q165" s="268">
        <f t="shared" si="12"/>
        <v>9.9280412784859794E-3</v>
      </c>
      <c r="R165" s="268">
        <f t="shared" si="12"/>
        <v>9.9336728329152604E-3</v>
      </c>
      <c r="S165" s="268">
        <f t="shared" si="12"/>
        <v>1.0105031720969443E-2</v>
      </c>
      <c r="T165" s="268">
        <f t="shared" si="12"/>
        <v>9.5881653047640621E-3</v>
      </c>
      <c r="U165" s="268">
        <f t="shared" si="12"/>
        <v>9.8867438628175656E-3</v>
      </c>
      <c r="V165" s="268">
        <f t="shared" si="12"/>
        <v>1.025746209331607E-2</v>
      </c>
      <c r="W165" s="268">
        <f t="shared" si="12"/>
        <v>1.0621708183404596E-2</v>
      </c>
      <c r="X165" s="268">
        <f t="shared" si="12"/>
        <v>9.3407636657625946E-3</v>
      </c>
      <c r="Y165" s="268">
        <f t="shared" si="12"/>
        <v>9.4319954687434471E-3</v>
      </c>
      <c r="DA165" s="78"/>
    </row>
    <row r="166" spans="1:105" ht="12" customHeight="1" x14ac:dyDescent="0.25">
      <c r="A166" s="134" t="s">
        <v>997</v>
      </c>
      <c r="B166" s="317">
        <f t="shared" ref="B166:Y166" si="13">IF(B$16=0,0,B$16/B$5)</f>
        <v>0</v>
      </c>
      <c r="C166" s="317">
        <f t="shared" si="13"/>
        <v>0</v>
      </c>
      <c r="D166" s="317">
        <f t="shared" si="13"/>
        <v>0</v>
      </c>
      <c r="E166" s="317">
        <f t="shared" si="13"/>
        <v>0</v>
      </c>
      <c r="F166" s="317">
        <f t="shared" si="13"/>
        <v>0</v>
      </c>
      <c r="G166" s="317">
        <f t="shared" si="13"/>
        <v>0</v>
      </c>
      <c r="H166" s="317">
        <f t="shared" si="13"/>
        <v>0</v>
      </c>
      <c r="I166" s="317">
        <f t="shared" si="13"/>
        <v>0</v>
      </c>
      <c r="J166" s="317">
        <f t="shared" si="13"/>
        <v>0</v>
      </c>
      <c r="K166" s="317">
        <f t="shared" si="13"/>
        <v>0</v>
      </c>
      <c r="L166" s="317">
        <f t="shared" si="13"/>
        <v>0</v>
      </c>
      <c r="M166" s="317">
        <f t="shared" si="13"/>
        <v>0</v>
      </c>
      <c r="N166" s="317">
        <f t="shared" si="13"/>
        <v>0</v>
      </c>
      <c r="O166" s="317">
        <f t="shared" si="13"/>
        <v>0</v>
      </c>
      <c r="P166" s="317">
        <f t="shared" si="13"/>
        <v>0</v>
      </c>
      <c r="Q166" s="317">
        <f t="shared" si="13"/>
        <v>0</v>
      </c>
      <c r="R166" s="317">
        <f t="shared" si="13"/>
        <v>0</v>
      </c>
      <c r="S166" s="317">
        <f t="shared" si="13"/>
        <v>0</v>
      </c>
      <c r="T166" s="317">
        <f t="shared" si="13"/>
        <v>0</v>
      </c>
      <c r="U166" s="317">
        <f t="shared" si="13"/>
        <v>0</v>
      </c>
      <c r="V166" s="317">
        <f t="shared" si="13"/>
        <v>0</v>
      </c>
      <c r="W166" s="317">
        <f t="shared" si="13"/>
        <v>0</v>
      </c>
      <c r="X166" s="317">
        <f t="shared" si="13"/>
        <v>0</v>
      </c>
      <c r="Y166" s="317">
        <f t="shared" si="13"/>
        <v>0</v>
      </c>
      <c r="DA166" s="140"/>
    </row>
    <row r="167" spans="1:105" ht="12" customHeight="1" x14ac:dyDescent="0.25">
      <c r="A167" s="174" t="s">
        <v>998</v>
      </c>
      <c r="B167" s="269">
        <f t="shared" ref="B167:Y167" si="14">IF(B$25=0,0,B$25/B$5)</f>
        <v>0.15012479936417911</v>
      </c>
      <c r="C167" s="269">
        <f t="shared" si="14"/>
        <v>0.15754843605389066</v>
      </c>
      <c r="D167" s="269">
        <f t="shared" si="14"/>
        <v>0.17197006790083008</v>
      </c>
      <c r="E167" s="269">
        <f t="shared" si="14"/>
        <v>0.16632473105206255</v>
      </c>
      <c r="F167" s="269">
        <f t="shared" si="14"/>
        <v>0.11921276448904795</v>
      </c>
      <c r="G167" s="269">
        <f t="shared" si="14"/>
        <v>0.12069431498214103</v>
      </c>
      <c r="H167" s="269">
        <f t="shared" si="14"/>
        <v>0.15031103585694255</v>
      </c>
      <c r="I167" s="269">
        <f t="shared" si="14"/>
        <v>0.16679256949340202</v>
      </c>
      <c r="J167" s="269">
        <f t="shared" si="14"/>
        <v>0.1611437222122413</v>
      </c>
      <c r="K167" s="269">
        <f t="shared" si="14"/>
        <v>0.28741400661054767</v>
      </c>
      <c r="L167" s="269">
        <f t="shared" si="14"/>
        <v>0.29774631264603496</v>
      </c>
      <c r="M167" s="269">
        <f t="shared" si="14"/>
        <v>0.28168475877219595</v>
      </c>
      <c r="N167" s="269">
        <f t="shared" si="14"/>
        <v>0.30335024729780946</v>
      </c>
      <c r="O167" s="269">
        <f t="shared" si="14"/>
        <v>0.30256793788545644</v>
      </c>
      <c r="P167" s="269">
        <f t="shared" si="14"/>
        <v>0.30242951546394836</v>
      </c>
      <c r="Q167" s="269">
        <f t="shared" si="14"/>
        <v>0.29970443516810019</v>
      </c>
      <c r="R167" s="269">
        <f t="shared" si="14"/>
        <v>0.32354940838414437</v>
      </c>
      <c r="S167" s="269">
        <f t="shared" si="14"/>
        <v>0.29373395193272478</v>
      </c>
      <c r="T167" s="269">
        <f t="shared" si="14"/>
        <v>0.27001162526084921</v>
      </c>
      <c r="U167" s="269">
        <f t="shared" si="14"/>
        <v>0.26436404607995678</v>
      </c>
      <c r="V167" s="269">
        <f t="shared" si="14"/>
        <v>0.28187577436498112</v>
      </c>
      <c r="W167" s="269">
        <f t="shared" si="14"/>
        <v>0.29449751389262796</v>
      </c>
      <c r="X167" s="269">
        <f t="shared" si="14"/>
        <v>0.27702732625615145</v>
      </c>
      <c r="Y167" s="269">
        <f t="shared" si="14"/>
        <v>0.26341109648986416</v>
      </c>
      <c r="DA167" s="79"/>
    </row>
    <row r="168" spans="1:105" ht="12" customHeight="1" x14ac:dyDescent="0.25">
      <c r="A168" s="174" t="s">
        <v>1010</v>
      </c>
      <c r="B168" s="269">
        <f t="shared" ref="B168:Y168" si="15">IF(B$36=0,0,B$36/B$5)</f>
        <v>9.2361166927097768E-2</v>
      </c>
      <c r="C168" s="269">
        <f t="shared" si="15"/>
        <v>9.7023031871991142E-2</v>
      </c>
      <c r="D168" s="269">
        <f t="shared" si="15"/>
        <v>0.10547140630478935</v>
      </c>
      <c r="E168" s="269">
        <f t="shared" si="15"/>
        <v>0.10174052156216924</v>
      </c>
      <c r="F168" s="269">
        <f t="shared" si="15"/>
        <v>8.6581527556124874E-2</v>
      </c>
      <c r="G168" s="269">
        <f t="shared" si="15"/>
        <v>8.9144582725672009E-2</v>
      </c>
      <c r="H168" s="269">
        <f t="shared" si="15"/>
        <v>0.11001333015969368</v>
      </c>
      <c r="I168" s="269">
        <f t="shared" si="15"/>
        <v>0.12023378709041151</v>
      </c>
      <c r="J168" s="269">
        <f t="shared" si="15"/>
        <v>0.12385550278158988</v>
      </c>
      <c r="K168" s="269">
        <f t="shared" si="15"/>
        <v>0.12585579965870963</v>
      </c>
      <c r="L168" s="269">
        <f t="shared" si="15"/>
        <v>0.1256351352215816</v>
      </c>
      <c r="M168" s="269">
        <f t="shared" si="15"/>
        <v>0.12412295434409257</v>
      </c>
      <c r="N168" s="269">
        <f t="shared" si="15"/>
        <v>0.13191913549808282</v>
      </c>
      <c r="O168" s="269">
        <f t="shared" si="15"/>
        <v>0.12541473481151982</v>
      </c>
      <c r="P168" s="269">
        <f t="shared" si="15"/>
        <v>0.12202719214954015</v>
      </c>
      <c r="Q168" s="269">
        <f t="shared" si="15"/>
        <v>0.12249760845998722</v>
      </c>
      <c r="R168" s="269">
        <f t="shared" si="15"/>
        <v>0.12736478820437369</v>
      </c>
      <c r="S168" s="269">
        <f t="shared" si="15"/>
        <v>0.12790939263172232</v>
      </c>
      <c r="T168" s="269">
        <f t="shared" si="15"/>
        <v>0.12041871650390443</v>
      </c>
      <c r="U168" s="269">
        <f t="shared" si="15"/>
        <v>0.12804917190365503</v>
      </c>
      <c r="V168" s="269">
        <f t="shared" si="15"/>
        <v>0.13130406921955989</v>
      </c>
      <c r="W168" s="269">
        <f t="shared" si="15"/>
        <v>0.13348249974251236</v>
      </c>
      <c r="X168" s="269">
        <f t="shared" si="15"/>
        <v>0.12553722312714144</v>
      </c>
      <c r="Y168" s="269">
        <f t="shared" si="15"/>
        <v>0.12379541408205486</v>
      </c>
      <c r="DA168" s="79"/>
    </row>
    <row r="169" spans="1:105" ht="12" customHeight="1" x14ac:dyDescent="0.25">
      <c r="A169" s="62" t="s">
        <v>1012</v>
      </c>
      <c r="B169" s="318">
        <f t="shared" ref="B169:Y169" si="16">IF(B$37=0,0,B$37/B$5)</f>
        <v>9.2361166927097768E-2</v>
      </c>
      <c r="C169" s="318">
        <f t="shared" si="16"/>
        <v>9.7023031871991142E-2</v>
      </c>
      <c r="D169" s="318">
        <f t="shared" si="16"/>
        <v>0.10547140630478935</v>
      </c>
      <c r="E169" s="318">
        <f t="shared" si="16"/>
        <v>0.10174052156216924</v>
      </c>
      <c r="F169" s="318">
        <f t="shared" si="16"/>
        <v>8.6581527556124874E-2</v>
      </c>
      <c r="G169" s="318">
        <f t="shared" si="16"/>
        <v>8.9144582725672009E-2</v>
      </c>
      <c r="H169" s="318">
        <f t="shared" si="16"/>
        <v>0.11001333015969368</v>
      </c>
      <c r="I169" s="318">
        <f t="shared" si="16"/>
        <v>0.12023378709041151</v>
      </c>
      <c r="J169" s="318">
        <f t="shared" si="16"/>
        <v>0.12385550278158988</v>
      </c>
      <c r="K169" s="318">
        <f t="shared" si="16"/>
        <v>0.12585579965870963</v>
      </c>
      <c r="L169" s="318">
        <f t="shared" si="16"/>
        <v>0.1256351352215816</v>
      </c>
      <c r="M169" s="318">
        <f t="shared" si="16"/>
        <v>0.12412295434409257</v>
      </c>
      <c r="N169" s="318">
        <f t="shared" si="16"/>
        <v>0.13191913549808282</v>
      </c>
      <c r="O169" s="318">
        <f t="shared" si="16"/>
        <v>0.12541473481151982</v>
      </c>
      <c r="P169" s="318">
        <f t="shared" si="16"/>
        <v>0.12202719214954015</v>
      </c>
      <c r="Q169" s="318">
        <f t="shared" si="16"/>
        <v>0.12249760845998722</v>
      </c>
      <c r="R169" s="318">
        <f t="shared" si="16"/>
        <v>0.12736478820437369</v>
      </c>
      <c r="S169" s="318">
        <f t="shared" si="16"/>
        <v>0.12790939263172232</v>
      </c>
      <c r="T169" s="318">
        <f t="shared" si="16"/>
        <v>0.12041871650390443</v>
      </c>
      <c r="U169" s="318">
        <f t="shared" si="16"/>
        <v>0.12804917190365503</v>
      </c>
      <c r="V169" s="318">
        <f t="shared" si="16"/>
        <v>0.13130406921955989</v>
      </c>
      <c r="W169" s="318">
        <f t="shared" si="16"/>
        <v>0.13348249974251236</v>
      </c>
      <c r="X169" s="318">
        <f t="shared" si="16"/>
        <v>0.12553722312714144</v>
      </c>
      <c r="Y169" s="318">
        <f t="shared" si="16"/>
        <v>0.12379541408205486</v>
      </c>
      <c r="DA169" s="141"/>
    </row>
    <row r="170" spans="1:105" ht="12" customHeight="1" x14ac:dyDescent="0.25">
      <c r="A170" s="62" t="s">
        <v>1019</v>
      </c>
      <c r="B170" s="318">
        <f t="shared" ref="B170:Y170" si="17">IF(B$43=0,0,B$43/B$5)</f>
        <v>0</v>
      </c>
      <c r="C170" s="318">
        <f t="shared" si="17"/>
        <v>0</v>
      </c>
      <c r="D170" s="318">
        <f t="shared" si="17"/>
        <v>0</v>
      </c>
      <c r="E170" s="318">
        <f t="shared" si="17"/>
        <v>0</v>
      </c>
      <c r="F170" s="318">
        <f t="shared" si="17"/>
        <v>0</v>
      </c>
      <c r="G170" s="318">
        <f t="shared" si="17"/>
        <v>0</v>
      </c>
      <c r="H170" s="318">
        <f t="shared" si="17"/>
        <v>0</v>
      </c>
      <c r="I170" s="318">
        <f t="shared" si="17"/>
        <v>0</v>
      </c>
      <c r="J170" s="318">
        <f t="shared" si="17"/>
        <v>0</v>
      </c>
      <c r="K170" s="318">
        <f t="shared" si="17"/>
        <v>0</v>
      </c>
      <c r="L170" s="318">
        <f t="shared" si="17"/>
        <v>0</v>
      </c>
      <c r="M170" s="318">
        <f t="shared" si="17"/>
        <v>0</v>
      </c>
      <c r="N170" s="318">
        <f t="shared" si="17"/>
        <v>0</v>
      </c>
      <c r="O170" s="318">
        <f t="shared" si="17"/>
        <v>0</v>
      </c>
      <c r="P170" s="318">
        <f t="shared" si="17"/>
        <v>0</v>
      </c>
      <c r="Q170" s="318">
        <f t="shared" si="17"/>
        <v>0</v>
      </c>
      <c r="R170" s="318">
        <f t="shared" si="17"/>
        <v>0</v>
      </c>
      <c r="S170" s="318">
        <f t="shared" si="17"/>
        <v>0</v>
      </c>
      <c r="T170" s="318">
        <f t="shared" si="17"/>
        <v>0</v>
      </c>
      <c r="U170" s="318">
        <f t="shared" si="17"/>
        <v>0</v>
      </c>
      <c r="V170" s="318">
        <f t="shared" si="17"/>
        <v>0</v>
      </c>
      <c r="W170" s="318">
        <f t="shared" si="17"/>
        <v>0</v>
      </c>
      <c r="X170" s="318">
        <f t="shared" si="17"/>
        <v>0</v>
      </c>
      <c r="Y170" s="318">
        <f t="shared" si="17"/>
        <v>0</v>
      </c>
      <c r="DA170" s="141"/>
    </row>
    <row r="171" spans="1:105" ht="12" customHeight="1" x14ac:dyDescent="0.25">
      <c r="A171" s="174" t="s">
        <v>1021</v>
      </c>
      <c r="B171" s="269">
        <f t="shared" ref="B171:Y171" si="18">IF(B$44=0,0,B$44/B$5)</f>
        <v>1.1089821376373625E-2</v>
      </c>
      <c r="C171" s="269">
        <f t="shared" si="18"/>
        <v>1.1854816450037995E-2</v>
      </c>
      <c r="D171" s="269">
        <f t="shared" si="18"/>
        <v>1.3112383560765339E-2</v>
      </c>
      <c r="E171" s="269">
        <f t="shared" si="18"/>
        <v>1.2668957460752889E-2</v>
      </c>
      <c r="F171" s="269">
        <f t="shared" si="18"/>
        <v>9.0703555523719039E-3</v>
      </c>
      <c r="G171" s="269">
        <f t="shared" si="18"/>
        <v>9.5920982936724981E-3</v>
      </c>
      <c r="H171" s="269">
        <f t="shared" si="18"/>
        <v>1.1750922565151142E-2</v>
      </c>
      <c r="I171" s="269">
        <f t="shared" si="18"/>
        <v>1.3313649414928352E-2</v>
      </c>
      <c r="J171" s="269">
        <f t="shared" si="18"/>
        <v>1.3544475152264911E-2</v>
      </c>
      <c r="K171" s="269">
        <f t="shared" si="18"/>
        <v>1.7045343447858248E-2</v>
      </c>
      <c r="L171" s="269">
        <f t="shared" si="18"/>
        <v>1.6883167914084896E-2</v>
      </c>
      <c r="M171" s="269">
        <f t="shared" si="18"/>
        <v>1.6424605070636106E-2</v>
      </c>
      <c r="N171" s="269">
        <f t="shared" si="18"/>
        <v>1.7694057201445408E-2</v>
      </c>
      <c r="O171" s="269">
        <f t="shared" si="18"/>
        <v>1.7616254678648201E-2</v>
      </c>
      <c r="P171" s="269">
        <f t="shared" si="18"/>
        <v>1.711312015243072E-2</v>
      </c>
      <c r="Q171" s="269">
        <f t="shared" si="18"/>
        <v>1.6998834610626085E-2</v>
      </c>
      <c r="R171" s="269">
        <f t="shared" si="18"/>
        <v>1.7659221719589852E-2</v>
      </c>
      <c r="S171" s="269">
        <f t="shared" si="18"/>
        <v>1.7093040376302136E-2</v>
      </c>
      <c r="T171" s="269">
        <f t="shared" si="18"/>
        <v>1.5989628866968371E-2</v>
      </c>
      <c r="U171" s="269">
        <f t="shared" si="18"/>
        <v>1.6067554773142683E-2</v>
      </c>
      <c r="V171" s="269">
        <f t="shared" si="18"/>
        <v>1.6886887351648852E-2</v>
      </c>
      <c r="W171" s="269">
        <f t="shared" si="18"/>
        <v>1.7473267925668133E-2</v>
      </c>
      <c r="X171" s="269">
        <f t="shared" si="18"/>
        <v>1.5716440917342495E-2</v>
      </c>
      <c r="Y171" s="269">
        <f t="shared" si="18"/>
        <v>1.5481621293833667E-2</v>
      </c>
      <c r="DA171" s="79"/>
    </row>
    <row r="172" spans="1:105" ht="12" customHeight="1" x14ac:dyDescent="0.25">
      <c r="A172" s="62" t="s">
        <v>1133</v>
      </c>
      <c r="B172" s="318">
        <f t="shared" ref="B172:Y172" si="19">IF(B$45=0,0,B$45/B$5)</f>
        <v>7.3403534770425478E-3</v>
      </c>
      <c r="C172" s="318">
        <f t="shared" si="19"/>
        <v>7.919938228213512E-3</v>
      </c>
      <c r="D172" s="318">
        <f t="shared" si="19"/>
        <v>8.817315377688045E-3</v>
      </c>
      <c r="E172" s="318">
        <f t="shared" si="19"/>
        <v>8.5148853648311686E-3</v>
      </c>
      <c r="F172" s="318">
        <f t="shared" si="19"/>
        <v>6.0929365280980585E-3</v>
      </c>
      <c r="G172" s="318">
        <f t="shared" si="19"/>
        <v>6.5776765487381228E-3</v>
      </c>
      <c r="H172" s="318">
        <f t="shared" si="19"/>
        <v>7.9968032840746234E-3</v>
      </c>
      <c r="I172" s="318">
        <f t="shared" si="19"/>
        <v>9.1478927390751027E-3</v>
      </c>
      <c r="J172" s="318">
        <f t="shared" si="19"/>
        <v>9.5198022389788063E-3</v>
      </c>
      <c r="K172" s="318">
        <f t="shared" si="19"/>
        <v>9.8669852007962754E-3</v>
      </c>
      <c r="L172" s="318">
        <f t="shared" si="19"/>
        <v>9.446753370060651E-3</v>
      </c>
      <c r="M172" s="318">
        <f t="shared" si="19"/>
        <v>9.3893386441673537E-3</v>
      </c>
      <c r="N172" s="318">
        <f t="shared" si="19"/>
        <v>1.0117680617999508E-2</v>
      </c>
      <c r="O172" s="318">
        <f t="shared" si="19"/>
        <v>1.0059416799276412E-2</v>
      </c>
      <c r="P172" s="318">
        <f t="shared" si="19"/>
        <v>9.5597394661955156E-3</v>
      </c>
      <c r="Q172" s="318">
        <f t="shared" si="19"/>
        <v>9.5135146387808848E-3</v>
      </c>
      <c r="R172" s="318">
        <f t="shared" si="19"/>
        <v>9.5783574938130781E-3</v>
      </c>
      <c r="S172" s="318">
        <f t="shared" si="19"/>
        <v>9.7568372414441988E-3</v>
      </c>
      <c r="T172" s="318">
        <f t="shared" si="19"/>
        <v>9.2459068060592783E-3</v>
      </c>
      <c r="U172" s="318">
        <f t="shared" si="19"/>
        <v>9.4648848031430831E-3</v>
      </c>
      <c r="V172" s="318">
        <f t="shared" si="19"/>
        <v>9.8468501821952405E-3</v>
      </c>
      <c r="W172" s="318">
        <f t="shared" si="19"/>
        <v>1.0117994316978211E-2</v>
      </c>
      <c r="X172" s="318">
        <f t="shared" si="19"/>
        <v>8.7974970024519081E-3</v>
      </c>
      <c r="Y172" s="318">
        <f t="shared" si="19"/>
        <v>8.9027518811894586E-3</v>
      </c>
      <c r="DA172" s="141"/>
    </row>
    <row r="173" spans="1:105" ht="12" customHeight="1" x14ac:dyDescent="0.25">
      <c r="A173" s="62" t="s">
        <v>1024</v>
      </c>
      <c r="B173" s="318">
        <f t="shared" ref="B173:Y173" si="20">IF(B$46=0,0,B$46/B$5)</f>
        <v>3.7494678993310782E-3</v>
      </c>
      <c r="C173" s="318">
        <f t="shared" si="20"/>
        <v>3.9348782218244808E-3</v>
      </c>
      <c r="D173" s="318">
        <f t="shared" si="20"/>
        <v>4.2950681830772938E-3</v>
      </c>
      <c r="E173" s="318">
        <f t="shared" si="20"/>
        <v>4.1540720959217211E-3</v>
      </c>
      <c r="F173" s="318">
        <f t="shared" si="20"/>
        <v>2.9774190242738453E-3</v>
      </c>
      <c r="G173" s="318">
        <f t="shared" si="20"/>
        <v>3.0144217449343757E-3</v>
      </c>
      <c r="H173" s="318">
        <f t="shared" si="20"/>
        <v>3.7541192810765199E-3</v>
      </c>
      <c r="I173" s="318">
        <f t="shared" si="20"/>
        <v>4.1657566758532497E-3</v>
      </c>
      <c r="J173" s="318">
        <f t="shared" si="20"/>
        <v>4.0246729132861056E-3</v>
      </c>
      <c r="K173" s="318">
        <f t="shared" si="20"/>
        <v>7.1783582470619743E-3</v>
      </c>
      <c r="L173" s="318">
        <f t="shared" si="20"/>
        <v>7.4364145440242446E-3</v>
      </c>
      <c r="M173" s="318">
        <f t="shared" si="20"/>
        <v>7.0352664264687545E-3</v>
      </c>
      <c r="N173" s="318">
        <f t="shared" si="20"/>
        <v>7.5763765834459002E-3</v>
      </c>
      <c r="O173" s="318">
        <f t="shared" si="20"/>
        <v>7.5568378793717892E-3</v>
      </c>
      <c r="P173" s="318">
        <f t="shared" si="20"/>
        <v>7.5533806862352051E-3</v>
      </c>
      <c r="Q173" s="318">
        <f t="shared" si="20"/>
        <v>7.4853199718452014E-3</v>
      </c>
      <c r="R173" s="318">
        <f t="shared" si="20"/>
        <v>8.0808642257767741E-3</v>
      </c>
      <c r="S173" s="318">
        <f t="shared" si="20"/>
        <v>7.3362031348579359E-3</v>
      </c>
      <c r="T173" s="318">
        <f t="shared" si="20"/>
        <v>6.7437220609090961E-3</v>
      </c>
      <c r="U173" s="318">
        <f t="shared" si="20"/>
        <v>6.6026699699995983E-3</v>
      </c>
      <c r="V173" s="318">
        <f t="shared" si="20"/>
        <v>7.0400371694536125E-3</v>
      </c>
      <c r="W173" s="318">
        <f t="shared" si="20"/>
        <v>7.3552736086899221E-3</v>
      </c>
      <c r="X173" s="318">
        <f t="shared" si="20"/>
        <v>6.9189439148905846E-3</v>
      </c>
      <c r="Y173" s="318">
        <f t="shared" si="20"/>
        <v>6.5788694126442089E-3</v>
      </c>
      <c r="DA173" s="141"/>
    </row>
    <row r="174" spans="1:105" ht="12" customHeight="1" x14ac:dyDescent="0.25">
      <c r="A174" s="62" t="s">
        <v>1036</v>
      </c>
      <c r="B174" s="318">
        <f t="shared" ref="B174:Y174" si="21">IF(B$57=0,0,B$57/B$5)</f>
        <v>0</v>
      </c>
      <c r="C174" s="318">
        <f t="shared" si="21"/>
        <v>0</v>
      </c>
      <c r="D174" s="318">
        <f t="shared" si="21"/>
        <v>0</v>
      </c>
      <c r="E174" s="318">
        <f t="shared" si="21"/>
        <v>0</v>
      </c>
      <c r="F174" s="318">
        <f t="shared" si="21"/>
        <v>0</v>
      </c>
      <c r="G174" s="318">
        <f t="shared" si="21"/>
        <v>0</v>
      </c>
      <c r="H174" s="318">
        <f t="shared" si="21"/>
        <v>0</v>
      </c>
      <c r="I174" s="318">
        <f t="shared" si="21"/>
        <v>0</v>
      </c>
      <c r="J174" s="318">
        <f t="shared" si="21"/>
        <v>0</v>
      </c>
      <c r="K174" s="318">
        <f t="shared" si="21"/>
        <v>0</v>
      </c>
      <c r="L174" s="318">
        <f t="shared" si="21"/>
        <v>0</v>
      </c>
      <c r="M174" s="318">
        <f t="shared" si="21"/>
        <v>0</v>
      </c>
      <c r="N174" s="318">
        <f t="shared" si="21"/>
        <v>0</v>
      </c>
      <c r="O174" s="318">
        <f t="shared" si="21"/>
        <v>0</v>
      </c>
      <c r="P174" s="318">
        <f t="shared" si="21"/>
        <v>0</v>
      </c>
      <c r="Q174" s="318">
        <f t="shared" si="21"/>
        <v>0</v>
      </c>
      <c r="R174" s="318">
        <f t="shared" si="21"/>
        <v>0</v>
      </c>
      <c r="S174" s="318">
        <f t="shared" si="21"/>
        <v>0</v>
      </c>
      <c r="T174" s="318">
        <f t="shared" si="21"/>
        <v>0</v>
      </c>
      <c r="U174" s="318">
        <f t="shared" si="21"/>
        <v>0</v>
      </c>
      <c r="V174" s="318">
        <f t="shared" si="21"/>
        <v>0</v>
      </c>
      <c r="W174" s="318">
        <f t="shared" si="21"/>
        <v>0</v>
      </c>
      <c r="X174" s="318">
        <f t="shared" si="21"/>
        <v>0</v>
      </c>
      <c r="Y174" s="318">
        <f t="shared" si="21"/>
        <v>0</v>
      </c>
      <c r="DA174" s="141"/>
    </row>
    <row r="175" spans="1:105" ht="12" customHeight="1" x14ac:dyDescent="0.25">
      <c r="A175" s="174" t="s">
        <v>1038</v>
      </c>
      <c r="B175" s="269">
        <f t="shared" ref="B175:Y175" si="22">IF(B$58=0,0,B$58/B$5)</f>
        <v>0</v>
      </c>
      <c r="C175" s="269">
        <f t="shared" si="22"/>
        <v>0</v>
      </c>
      <c r="D175" s="269">
        <f t="shared" si="22"/>
        <v>0</v>
      </c>
      <c r="E175" s="269">
        <f t="shared" si="22"/>
        <v>0</v>
      </c>
      <c r="F175" s="269">
        <f t="shared" si="22"/>
        <v>0</v>
      </c>
      <c r="G175" s="269">
        <f t="shared" si="22"/>
        <v>0</v>
      </c>
      <c r="H175" s="269">
        <f t="shared" si="22"/>
        <v>0</v>
      </c>
      <c r="I175" s="269">
        <f t="shared" si="22"/>
        <v>0</v>
      </c>
      <c r="J175" s="269">
        <f t="shared" si="22"/>
        <v>0</v>
      </c>
      <c r="K175" s="269">
        <f t="shared" si="22"/>
        <v>0</v>
      </c>
      <c r="L175" s="269">
        <f t="shared" si="22"/>
        <v>0</v>
      </c>
      <c r="M175" s="269">
        <f t="shared" si="22"/>
        <v>0</v>
      </c>
      <c r="N175" s="269">
        <f t="shared" si="22"/>
        <v>0</v>
      </c>
      <c r="O175" s="269">
        <f t="shared" si="22"/>
        <v>0</v>
      </c>
      <c r="P175" s="269">
        <f t="shared" si="22"/>
        <v>0</v>
      </c>
      <c r="Q175" s="269">
        <f t="shared" si="22"/>
        <v>0</v>
      </c>
      <c r="R175" s="269">
        <f t="shared" si="22"/>
        <v>0</v>
      </c>
      <c r="S175" s="269">
        <f t="shared" si="22"/>
        <v>0</v>
      </c>
      <c r="T175" s="269">
        <f t="shared" si="22"/>
        <v>0</v>
      </c>
      <c r="U175" s="269">
        <f t="shared" si="22"/>
        <v>0</v>
      </c>
      <c r="V175" s="269">
        <f t="shared" si="22"/>
        <v>0</v>
      </c>
      <c r="W175" s="269">
        <f t="shared" si="22"/>
        <v>0</v>
      </c>
      <c r="X175" s="269">
        <f t="shared" si="22"/>
        <v>0</v>
      </c>
      <c r="Y175" s="269">
        <f t="shared" si="22"/>
        <v>0</v>
      </c>
      <c r="DA175" s="79"/>
    </row>
    <row r="176" spans="1:105" ht="12" customHeight="1" x14ac:dyDescent="0.25">
      <c r="A176" s="100" t="s">
        <v>105</v>
      </c>
      <c r="B176" s="310">
        <f t="shared" ref="B176:Y176" si="23">IF(B$59=0,0,B$59/B$5)</f>
        <v>0.73871942096622867</v>
      </c>
      <c r="C176" s="310">
        <f t="shared" si="23"/>
        <v>0.72525702136361092</v>
      </c>
      <c r="D176" s="310">
        <f t="shared" si="23"/>
        <v>0.70020462052979227</v>
      </c>
      <c r="E176" s="310">
        <f t="shared" si="23"/>
        <v>0.71035679045640976</v>
      </c>
      <c r="F176" s="310">
        <f t="shared" si="23"/>
        <v>0.77871722878117167</v>
      </c>
      <c r="G176" s="310">
        <f t="shared" si="23"/>
        <v>0.77360536906987143</v>
      </c>
      <c r="H176" s="310">
        <f t="shared" si="23"/>
        <v>0.71949042586123835</v>
      </c>
      <c r="I176" s="310">
        <f t="shared" si="23"/>
        <v>0.69006329839970371</v>
      </c>
      <c r="J176" s="310">
        <f t="shared" si="23"/>
        <v>0.69152199585776386</v>
      </c>
      <c r="K176" s="310">
        <f t="shared" si="23"/>
        <v>0.55938624100914203</v>
      </c>
      <c r="L176" s="310">
        <f t="shared" si="23"/>
        <v>0.54990997372014072</v>
      </c>
      <c r="M176" s="310">
        <f t="shared" si="23"/>
        <v>0.56795831684109399</v>
      </c>
      <c r="N176" s="310">
        <f t="shared" si="23"/>
        <v>0.53640565315572797</v>
      </c>
      <c r="O176" s="310">
        <f t="shared" si="23"/>
        <v>0.54384503454565902</v>
      </c>
      <c r="P176" s="310">
        <f t="shared" si="23"/>
        <v>0.54843286154753046</v>
      </c>
      <c r="Q176" s="310">
        <f t="shared" si="23"/>
        <v>0.55087108048280042</v>
      </c>
      <c r="R176" s="310">
        <f t="shared" si="23"/>
        <v>0.52149290885897681</v>
      </c>
      <c r="S176" s="310">
        <f t="shared" si="23"/>
        <v>0.55115858333828127</v>
      </c>
      <c r="T176" s="310">
        <f t="shared" si="23"/>
        <v>0.58399186406351389</v>
      </c>
      <c r="U176" s="310">
        <f t="shared" si="23"/>
        <v>0.58163248338042794</v>
      </c>
      <c r="V176" s="310">
        <f t="shared" si="23"/>
        <v>0.55967580697049413</v>
      </c>
      <c r="W176" s="310">
        <f t="shared" si="23"/>
        <v>0.54392501025578688</v>
      </c>
      <c r="X176" s="310">
        <f t="shared" si="23"/>
        <v>0.5723782460336021</v>
      </c>
      <c r="Y176" s="310">
        <f t="shared" si="23"/>
        <v>0.5878798726655039</v>
      </c>
      <c r="DA176" s="127"/>
    </row>
    <row r="177" spans="1:105" ht="12" customHeight="1" x14ac:dyDescent="0.25">
      <c r="A177" s="172"/>
      <c r="B177" s="172"/>
      <c r="C177" s="172"/>
      <c r="D177" s="172"/>
      <c r="E177" s="172"/>
      <c r="F177" s="172"/>
      <c r="G177" s="172"/>
      <c r="H177" s="172"/>
      <c r="I177" s="172"/>
      <c r="J177" s="172"/>
      <c r="K177" s="172"/>
      <c r="L177" s="172"/>
      <c r="M177" s="172"/>
      <c r="N177" s="172"/>
      <c r="O177" s="172"/>
      <c r="P177" s="172"/>
      <c r="Q177" s="172"/>
      <c r="R177" s="172"/>
      <c r="S177" s="172"/>
      <c r="T177" s="172"/>
      <c r="U177" s="172"/>
      <c r="V177" s="172"/>
      <c r="W177" s="172"/>
      <c r="X177" s="172"/>
      <c r="Y177" s="172"/>
      <c r="DA177" s="176"/>
    </row>
    <row r="178" spans="1:105" ht="12" customHeight="1" x14ac:dyDescent="0.25">
      <c r="A178" s="35" t="s">
        <v>49</v>
      </c>
      <c r="B178" s="232">
        <f t="shared" ref="B178:Y178" si="24">SUM(B$179:B$183,B$185:B$186,B$188:B$189,B$191:B$194,B195)</f>
        <v>1.0000000000000002</v>
      </c>
      <c r="C178" s="232">
        <f t="shared" si="24"/>
        <v>1</v>
      </c>
      <c r="D178" s="232">
        <f t="shared" si="24"/>
        <v>1</v>
      </c>
      <c r="E178" s="232">
        <f t="shared" si="24"/>
        <v>1</v>
      </c>
      <c r="F178" s="232">
        <f t="shared" si="24"/>
        <v>1</v>
      </c>
      <c r="G178" s="232">
        <f t="shared" si="24"/>
        <v>0.99999999999999989</v>
      </c>
      <c r="H178" s="232">
        <f t="shared" si="24"/>
        <v>1</v>
      </c>
      <c r="I178" s="232">
        <f t="shared" si="24"/>
        <v>0.99999999999999978</v>
      </c>
      <c r="J178" s="232">
        <f t="shared" si="24"/>
        <v>1</v>
      </c>
      <c r="K178" s="232">
        <f t="shared" si="24"/>
        <v>1</v>
      </c>
      <c r="L178" s="232">
        <f t="shared" si="24"/>
        <v>0.99999999999999989</v>
      </c>
      <c r="M178" s="232">
        <f t="shared" si="24"/>
        <v>0.99999999999999989</v>
      </c>
      <c r="N178" s="232">
        <f t="shared" si="24"/>
        <v>0.99999999999999978</v>
      </c>
      <c r="O178" s="232">
        <f t="shared" si="24"/>
        <v>0.99999999999999989</v>
      </c>
      <c r="P178" s="232">
        <f t="shared" si="24"/>
        <v>1</v>
      </c>
      <c r="Q178" s="232">
        <f t="shared" si="24"/>
        <v>1</v>
      </c>
      <c r="R178" s="232">
        <f t="shared" si="24"/>
        <v>0.99999999999999978</v>
      </c>
      <c r="S178" s="232">
        <f t="shared" si="24"/>
        <v>1.0000000000000002</v>
      </c>
      <c r="T178" s="232">
        <f t="shared" si="24"/>
        <v>0.99999999999999978</v>
      </c>
      <c r="U178" s="232">
        <f t="shared" si="24"/>
        <v>1.0000000000000002</v>
      </c>
      <c r="V178" s="232">
        <f t="shared" si="24"/>
        <v>1</v>
      </c>
      <c r="W178" s="232">
        <f t="shared" si="24"/>
        <v>0.99999999999999989</v>
      </c>
      <c r="X178" s="232">
        <f t="shared" si="24"/>
        <v>1</v>
      </c>
      <c r="Y178" s="232">
        <f t="shared" si="24"/>
        <v>1</v>
      </c>
      <c r="DA178" s="95"/>
    </row>
    <row r="179" spans="1:105" ht="12" customHeight="1" x14ac:dyDescent="0.25">
      <c r="A179" s="55" t="s">
        <v>91</v>
      </c>
      <c r="B179" s="266">
        <f t="shared" ref="B179:Y179" si="25">IF(B$62=0,0,B$62/B$61)</f>
        <v>0</v>
      </c>
      <c r="C179" s="266">
        <f t="shared" si="25"/>
        <v>0</v>
      </c>
      <c r="D179" s="266">
        <f t="shared" si="25"/>
        <v>0</v>
      </c>
      <c r="E179" s="266">
        <f t="shared" si="25"/>
        <v>0</v>
      </c>
      <c r="F179" s="266">
        <f t="shared" si="25"/>
        <v>0</v>
      </c>
      <c r="G179" s="266">
        <f t="shared" si="25"/>
        <v>0</v>
      </c>
      <c r="H179" s="266">
        <f t="shared" si="25"/>
        <v>0</v>
      </c>
      <c r="I179" s="266">
        <f t="shared" si="25"/>
        <v>0</v>
      </c>
      <c r="J179" s="266">
        <f t="shared" si="25"/>
        <v>0</v>
      </c>
      <c r="K179" s="266">
        <f t="shared" si="25"/>
        <v>0</v>
      </c>
      <c r="L179" s="266">
        <f t="shared" si="25"/>
        <v>0</v>
      </c>
      <c r="M179" s="266">
        <f t="shared" si="25"/>
        <v>0</v>
      </c>
      <c r="N179" s="266">
        <f t="shared" si="25"/>
        <v>0</v>
      </c>
      <c r="O179" s="266">
        <f t="shared" si="25"/>
        <v>0</v>
      </c>
      <c r="P179" s="266">
        <f t="shared" si="25"/>
        <v>0</v>
      </c>
      <c r="Q179" s="266">
        <f t="shared" si="25"/>
        <v>0</v>
      </c>
      <c r="R179" s="266">
        <f t="shared" si="25"/>
        <v>0</v>
      </c>
      <c r="S179" s="266">
        <f t="shared" si="25"/>
        <v>0</v>
      </c>
      <c r="T179" s="266">
        <f t="shared" si="25"/>
        <v>0</v>
      </c>
      <c r="U179" s="266">
        <f t="shared" si="25"/>
        <v>0</v>
      </c>
      <c r="V179" s="266">
        <f t="shared" si="25"/>
        <v>0</v>
      </c>
      <c r="W179" s="266">
        <f t="shared" si="25"/>
        <v>0</v>
      </c>
      <c r="X179" s="266">
        <f t="shared" si="25"/>
        <v>0</v>
      </c>
      <c r="Y179" s="266">
        <f t="shared" si="25"/>
        <v>0</v>
      </c>
      <c r="DA179" s="76"/>
    </row>
    <row r="180" spans="1:105" ht="12" customHeight="1" x14ac:dyDescent="0.25">
      <c r="A180" s="173" t="s">
        <v>92</v>
      </c>
      <c r="B180" s="267">
        <f t="shared" ref="B180:Y180" si="26">IF(B$63=0,0,B$63/B$61)</f>
        <v>0</v>
      </c>
      <c r="C180" s="267">
        <f t="shared" si="26"/>
        <v>0</v>
      </c>
      <c r="D180" s="267">
        <f t="shared" si="26"/>
        <v>0</v>
      </c>
      <c r="E180" s="267">
        <f t="shared" si="26"/>
        <v>0</v>
      </c>
      <c r="F180" s="267">
        <f t="shared" si="26"/>
        <v>0</v>
      </c>
      <c r="G180" s="267">
        <f t="shared" si="26"/>
        <v>0</v>
      </c>
      <c r="H180" s="267">
        <f t="shared" si="26"/>
        <v>0</v>
      </c>
      <c r="I180" s="267">
        <f t="shared" si="26"/>
        <v>0</v>
      </c>
      <c r="J180" s="267">
        <f t="shared" si="26"/>
        <v>0</v>
      </c>
      <c r="K180" s="267">
        <f t="shared" si="26"/>
        <v>0</v>
      </c>
      <c r="L180" s="267">
        <f t="shared" si="26"/>
        <v>0</v>
      </c>
      <c r="M180" s="267">
        <f t="shared" si="26"/>
        <v>0</v>
      </c>
      <c r="N180" s="267">
        <f t="shared" si="26"/>
        <v>0</v>
      </c>
      <c r="O180" s="267">
        <f t="shared" si="26"/>
        <v>0</v>
      </c>
      <c r="P180" s="267">
        <f t="shared" si="26"/>
        <v>0</v>
      </c>
      <c r="Q180" s="267">
        <f t="shared" si="26"/>
        <v>0</v>
      </c>
      <c r="R180" s="267">
        <f t="shared" si="26"/>
        <v>0</v>
      </c>
      <c r="S180" s="267">
        <f t="shared" si="26"/>
        <v>0</v>
      </c>
      <c r="T180" s="267">
        <f t="shared" si="26"/>
        <v>0</v>
      </c>
      <c r="U180" s="267">
        <f t="shared" si="26"/>
        <v>0</v>
      </c>
      <c r="V180" s="267">
        <f t="shared" si="26"/>
        <v>0</v>
      </c>
      <c r="W180" s="267">
        <f t="shared" si="26"/>
        <v>0</v>
      </c>
      <c r="X180" s="267">
        <f t="shared" si="26"/>
        <v>0</v>
      </c>
      <c r="Y180" s="267">
        <f t="shared" si="26"/>
        <v>0</v>
      </c>
      <c r="DA180" s="77"/>
    </row>
    <row r="181" spans="1:105" ht="12" customHeight="1" x14ac:dyDescent="0.25">
      <c r="A181" s="173" t="s">
        <v>93</v>
      </c>
      <c r="B181" s="267">
        <f t="shared" ref="B181:Y181" si="27">IF(B$64=0,0,B$64/B$61)</f>
        <v>0</v>
      </c>
      <c r="C181" s="267">
        <f t="shared" si="27"/>
        <v>0</v>
      </c>
      <c r="D181" s="267">
        <f t="shared" si="27"/>
        <v>0</v>
      </c>
      <c r="E181" s="267">
        <f t="shared" si="27"/>
        <v>0</v>
      </c>
      <c r="F181" s="267">
        <f t="shared" si="27"/>
        <v>0</v>
      </c>
      <c r="G181" s="267">
        <f t="shared" si="27"/>
        <v>0</v>
      </c>
      <c r="H181" s="267">
        <f t="shared" si="27"/>
        <v>0</v>
      </c>
      <c r="I181" s="267">
        <f t="shared" si="27"/>
        <v>0</v>
      </c>
      <c r="J181" s="267">
        <f t="shared" si="27"/>
        <v>0</v>
      </c>
      <c r="K181" s="267">
        <f t="shared" si="27"/>
        <v>0</v>
      </c>
      <c r="L181" s="267">
        <f t="shared" si="27"/>
        <v>0</v>
      </c>
      <c r="M181" s="267">
        <f t="shared" si="27"/>
        <v>0</v>
      </c>
      <c r="N181" s="267">
        <f t="shared" si="27"/>
        <v>0</v>
      </c>
      <c r="O181" s="267">
        <f t="shared" si="27"/>
        <v>0</v>
      </c>
      <c r="P181" s="267">
        <f t="shared" si="27"/>
        <v>0</v>
      </c>
      <c r="Q181" s="267">
        <f t="shared" si="27"/>
        <v>0</v>
      </c>
      <c r="R181" s="267">
        <f t="shared" si="27"/>
        <v>0</v>
      </c>
      <c r="S181" s="267">
        <f t="shared" si="27"/>
        <v>0</v>
      </c>
      <c r="T181" s="267">
        <f t="shared" si="27"/>
        <v>0</v>
      </c>
      <c r="U181" s="267">
        <f t="shared" si="27"/>
        <v>0</v>
      </c>
      <c r="V181" s="267">
        <f t="shared" si="27"/>
        <v>0</v>
      </c>
      <c r="W181" s="267">
        <f t="shared" si="27"/>
        <v>0</v>
      </c>
      <c r="X181" s="267">
        <f t="shared" si="27"/>
        <v>0</v>
      </c>
      <c r="Y181" s="267">
        <f t="shared" si="27"/>
        <v>0</v>
      </c>
      <c r="DA181" s="77"/>
    </row>
    <row r="182" spans="1:105" ht="12" customHeight="1" x14ac:dyDescent="0.25">
      <c r="A182" s="173" t="s">
        <v>94</v>
      </c>
      <c r="B182" s="267">
        <f t="shared" ref="B182:Y182" si="28">IF(B$65=0,0,B$65/B$61)</f>
        <v>0</v>
      </c>
      <c r="C182" s="267">
        <f t="shared" si="28"/>
        <v>0</v>
      </c>
      <c r="D182" s="267">
        <f t="shared" si="28"/>
        <v>0</v>
      </c>
      <c r="E182" s="267">
        <f t="shared" si="28"/>
        <v>0</v>
      </c>
      <c r="F182" s="267">
        <f t="shared" si="28"/>
        <v>0</v>
      </c>
      <c r="G182" s="267">
        <f t="shared" si="28"/>
        <v>0</v>
      </c>
      <c r="H182" s="267">
        <f t="shared" si="28"/>
        <v>0</v>
      </c>
      <c r="I182" s="267">
        <f t="shared" si="28"/>
        <v>0</v>
      </c>
      <c r="J182" s="267">
        <f t="shared" si="28"/>
        <v>0</v>
      </c>
      <c r="K182" s="267">
        <f t="shared" si="28"/>
        <v>0</v>
      </c>
      <c r="L182" s="267">
        <f t="shared" si="28"/>
        <v>0</v>
      </c>
      <c r="M182" s="267">
        <f t="shared" si="28"/>
        <v>0</v>
      </c>
      <c r="N182" s="267">
        <f t="shared" si="28"/>
        <v>0</v>
      </c>
      <c r="O182" s="267">
        <f t="shared" si="28"/>
        <v>0</v>
      </c>
      <c r="P182" s="267">
        <f t="shared" si="28"/>
        <v>0</v>
      </c>
      <c r="Q182" s="267">
        <f t="shared" si="28"/>
        <v>0</v>
      </c>
      <c r="R182" s="267">
        <f t="shared" si="28"/>
        <v>0</v>
      </c>
      <c r="S182" s="267">
        <f t="shared" si="28"/>
        <v>0</v>
      </c>
      <c r="T182" s="267">
        <f t="shared" si="28"/>
        <v>0</v>
      </c>
      <c r="U182" s="267">
        <f t="shared" si="28"/>
        <v>0</v>
      </c>
      <c r="V182" s="267">
        <f t="shared" si="28"/>
        <v>0</v>
      </c>
      <c r="W182" s="267">
        <f t="shared" si="28"/>
        <v>0</v>
      </c>
      <c r="X182" s="267">
        <f t="shared" si="28"/>
        <v>0</v>
      </c>
      <c r="Y182" s="267">
        <f t="shared" si="28"/>
        <v>0</v>
      </c>
      <c r="DA182" s="77"/>
    </row>
    <row r="183" spans="1:105" ht="12" customHeight="1" x14ac:dyDescent="0.25">
      <c r="A183" s="56" t="s">
        <v>95</v>
      </c>
      <c r="B183" s="268">
        <f t="shared" ref="B183:Y183" si="29">IF(B$66=0,0,B$66/B$61)</f>
        <v>3.3271166250818059E-2</v>
      </c>
      <c r="C183" s="268">
        <f t="shared" si="29"/>
        <v>3.4143790693453524E-2</v>
      </c>
      <c r="D183" s="268">
        <f t="shared" si="29"/>
        <v>3.4759116513032741E-2</v>
      </c>
      <c r="E183" s="268">
        <f t="shared" si="29"/>
        <v>3.4681630447375003E-2</v>
      </c>
      <c r="F183" s="268">
        <f t="shared" si="29"/>
        <v>3.283887049480437E-2</v>
      </c>
      <c r="G183" s="268">
        <f t="shared" si="29"/>
        <v>3.4813692465057375E-2</v>
      </c>
      <c r="H183" s="268">
        <f t="shared" si="29"/>
        <v>3.4033852102908137E-2</v>
      </c>
      <c r="I183" s="268">
        <f t="shared" si="29"/>
        <v>3.5022706962738286E-2</v>
      </c>
      <c r="J183" s="268">
        <f t="shared" si="29"/>
        <v>3.6452723222240344E-2</v>
      </c>
      <c r="K183" s="268">
        <f t="shared" si="29"/>
        <v>2.6269565229405597E-2</v>
      </c>
      <c r="L183" s="268">
        <f t="shared" si="29"/>
        <v>2.4533354460081987E-2</v>
      </c>
      <c r="M183" s="268">
        <f t="shared" si="29"/>
        <v>2.5527612416269902E-2</v>
      </c>
      <c r="N183" s="268">
        <f t="shared" si="29"/>
        <v>2.5775304164518512E-2</v>
      </c>
      <c r="O183" s="268">
        <f t="shared" si="29"/>
        <v>2.5987477905625857E-2</v>
      </c>
      <c r="P183" s="268">
        <f t="shared" si="29"/>
        <v>2.4859804562690831E-2</v>
      </c>
      <c r="Q183" s="268">
        <f t="shared" si="29"/>
        <v>2.4827011444081171E-2</v>
      </c>
      <c r="R183" s="268">
        <f t="shared" si="29"/>
        <v>2.3312549322590904E-2</v>
      </c>
      <c r="S183" s="268">
        <f t="shared" si="29"/>
        <v>2.5308165115958108E-2</v>
      </c>
      <c r="T183" s="268">
        <f t="shared" si="29"/>
        <v>2.5914508601510192E-2</v>
      </c>
      <c r="U183" s="268">
        <f t="shared" si="29"/>
        <v>2.6604954701946616E-2</v>
      </c>
      <c r="V183" s="268">
        <f t="shared" si="29"/>
        <v>2.6210806713724253E-2</v>
      </c>
      <c r="W183" s="268">
        <f t="shared" si="29"/>
        <v>2.6192781935911166E-2</v>
      </c>
      <c r="X183" s="268">
        <f t="shared" si="29"/>
        <v>2.4581907506564263E-2</v>
      </c>
      <c r="Y183" s="268">
        <f t="shared" si="29"/>
        <v>2.5761662852973859E-2</v>
      </c>
      <c r="DA183" s="78"/>
    </row>
    <row r="184" spans="1:105" ht="12" customHeight="1" x14ac:dyDescent="0.25">
      <c r="A184" s="174" t="s">
        <v>1051</v>
      </c>
      <c r="B184" s="269">
        <f t="shared" ref="B184:Y184" si="30">IF(B$72=0,0,B$72/B$61)</f>
        <v>0.58830138956860034</v>
      </c>
      <c r="C184" s="269">
        <f t="shared" si="30"/>
        <v>0.58696930205444409</v>
      </c>
      <c r="D184" s="269">
        <f t="shared" si="30"/>
        <v>0.58697336825360114</v>
      </c>
      <c r="E184" s="269">
        <f t="shared" si="30"/>
        <v>0.58758093513558518</v>
      </c>
      <c r="F184" s="269">
        <f t="shared" si="30"/>
        <v>0.55353257670697964</v>
      </c>
      <c r="G184" s="269">
        <f t="shared" si="30"/>
        <v>0.54757195998853614</v>
      </c>
      <c r="H184" s="269">
        <f t="shared" si="30"/>
        <v>0.55041969742252705</v>
      </c>
      <c r="I184" s="269">
        <f t="shared" si="30"/>
        <v>0.55238895073443384</v>
      </c>
      <c r="J184" s="269">
        <f t="shared" si="30"/>
        <v>0.53659449957761873</v>
      </c>
      <c r="K184" s="269">
        <f t="shared" si="30"/>
        <v>0.66530766277279418</v>
      </c>
      <c r="L184" s="269">
        <f t="shared" si="30"/>
        <v>0.67467235397833902</v>
      </c>
      <c r="M184" s="269">
        <f t="shared" si="30"/>
        <v>0.66523171490833255</v>
      </c>
      <c r="N184" s="269">
        <f t="shared" si="30"/>
        <v>0.6674490704432513</v>
      </c>
      <c r="O184" s="269">
        <f t="shared" si="30"/>
        <v>0.6759683831269172</v>
      </c>
      <c r="P184" s="269">
        <f t="shared" si="30"/>
        <v>0.68246280657525982</v>
      </c>
      <c r="Q184" s="269">
        <f t="shared" si="30"/>
        <v>0.6801337607992014</v>
      </c>
      <c r="R184" s="269">
        <f t="shared" si="30"/>
        <v>0.68906599564235538</v>
      </c>
      <c r="S184" s="269">
        <f t="shared" si="30"/>
        <v>0.66760167772476942</v>
      </c>
      <c r="T184" s="269">
        <f t="shared" si="30"/>
        <v>0.66226258672314786</v>
      </c>
      <c r="U184" s="269">
        <f t="shared" si="30"/>
        <v>0.64558275954881283</v>
      </c>
      <c r="V184" s="269">
        <f t="shared" si="30"/>
        <v>0.65363983608533238</v>
      </c>
      <c r="W184" s="269">
        <f t="shared" si="30"/>
        <v>0.65903607414578413</v>
      </c>
      <c r="X184" s="269">
        <f t="shared" si="30"/>
        <v>0.66160091878763772</v>
      </c>
      <c r="Y184" s="269">
        <f t="shared" si="30"/>
        <v>0.65289699227911779</v>
      </c>
      <c r="DA184" s="79"/>
    </row>
    <row r="185" spans="1:105" ht="12" customHeight="1" x14ac:dyDescent="0.25">
      <c r="A185" s="62" t="s">
        <v>1052</v>
      </c>
      <c r="B185" s="318">
        <f t="shared" ref="B185:Y185" si="31">IF(B$73=0,0,B$73/B$61)</f>
        <v>0.58830138956860034</v>
      </c>
      <c r="C185" s="318">
        <f t="shared" si="31"/>
        <v>0.58696930205444409</v>
      </c>
      <c r="D185" s="318">
        <f t="shared" si="31"/>
        <v>0.58697336825360114</v>
      </c>
      <c r="E185" s="318">
        <f t="shared" si="31"/>
        <v>0.58758093513558518</v>
      </c>
      <c r="F185" s="318">
        <f t="shared" si="31"/>
        <v>0.55353257670697964</v>
      </c>
      <c r="G185" s="318">
        <f t="shared" si="31"/>
        <v>0.54757195998853614</v>
      </c>
      <c r="H185" s="318">
        <f t="shared" si="31"/>
        <v>0.55041969742252705</v>
      </c>
      <c r="I185" s="318">
        <f t="shared" si="31"/>
        <v>0.55238895073443384</v>
      </c>
      <c r="J185" s="318">
        <f t="shared" si="31"/>
        <v>0.53659449957761873</v>
      </c>
      <c r="K185" s="318">
        <f t="shared" si="31"/>
        <v>0.66530766277279418</v>
      </c>
      <c r="L185" s="318">
        <f t="shared" si="31"/>
        <v>0.67467235397833902</v>
      </c>
      <c r="M185" s="318">
        <f t="shared" si="31"/>
        <v>0.66523171490833255</v>
      </c>
      <c r="N185" s="318">
        <f t="shared" si="31"/>
        <v>0.6674490704432513</v>
      </c>
      <c r="O185" s="318">
        <f t="shared" si="31"/>
        <v>0.6759683831269172</v>
      </c>
      <c r="P185" s="318">
        <f t="shared" si="31"/>
        <v>0.68246280657525982</v>
      </c>
      <c r="Q185" s="318">
        <f t="shared" si="31"/>
        <v>0.6801337607992014</v>
      </c>
      <c r="R185" s="318">
        <f t="shared" si="31"/>
        <v>0.68906599564235538</v>
      </c>
      <c r="S185" s="318">
        <f t="shared" si="31"/>
        <v>0.66760167772476942</v>
      </c>
      <c r="T185" s="318">
        <f t="shared" si="31"/>
        <v>0.66226258672314786</v>
      </c>
      <c r="U185" s="318">
        <f t="shared" si="31"/>
        <v>0.64558275954881283</v>
      </c>
      <c r="V185" s="318">
        <f t="shared" si="31"/>
        <v>0.65363983608533238</v>
      </c>
      <c r="W185" s="318">
        <f t="shared" si="31"/>
        <v>0.65903607414578413</v>
      </c>
      <c r="X185" s="318">
        <f t="shared" si="31"/>
        <v>0.66160091878763772</v>
      </c>
      <c r="Y185" s="318">
        <f t="shared" si="31"/>
        <v>0.65289699227911779</v>
      </c>
      <c r="DA185" s="141"/>
    </row>
    <row r="186" spans="1:105" ht="12" customHeight="1" x14ac:dyDescent="0.25">
      <c r="A186" s="62" t="s">
        <v>1064</v>
      </c>
      <c r="B186" s="318">
        <f t="shared" ref="B186:Y186" si="32">IF(B$84=0,0,B$84/B$61)</f>
        <v>0</v>
      </c>
      <c r="C186" s="318">
        <f t="shared" si="32"/>
        <v>0</v>
      </c>
      <c r="D186" s="318">
        <f t="shared" si="32"/>
        <v>0</v>
      </c>
      <c r="E186" s="318">
        <f t="shared" si="32"/>
        <v>0</v>
      </c>
      <c r="F186" s="318">
        <f t="shared" si="32"/>
        <v>0</v>
      </c>
      <c r="G186" s="318">
        <f t="shared" si="32"/>
        <v>0</v>
      </c>
      <c r="H186" s="318">
        <f t="shared" si="32"/>
        <v>0</v>
      </c>
      <c r="I186" s="318">
        <f t="shared" si="32"/>
        <v>0</v>
      </c>
      <c r="J186" s="318">
        <f t="shared" si="32"/>
        <v>0</v>
      </c>
      <c r="K186" s="318">
        <f t="shared" si="32"/>
        <v>0</v>
      </c>
      <c r="L186" s="318">
        <f t="shared" si="32"/>
        <v>0</v>
      </c>
      <c r="M186" s="318">
        <f t="shared" si="32"/>
        <v>0</v>
      </c>
      <c r="N186" s="318">
        <f t="shared" si="32"/>
        <v>0</v>
      </c>
      <c r="O186" s="318">
        <f t="shared" si="32"/>
        <v>0</v>
      </c>
      <c r="P186" s="318">
        <f t="shared" si="32"/>
        <v>0</v>
      </c>
      <c r="Q186" s="318">
        <f t="shared" si="32"/>
        <v>0</v>
      </c>
      <c r="R186" s="318">
        <f t="shared" si="32"/>
        <v>0</v>
      </c>
      <c r="S186" s="318">
        <f t="shared" si="32"/>
        <v>0</v>
      </c>
      <c r="T186" s="318">
        <f t="shared" si="32"/>
        <v>0</v>
      </c>
      <c r="U186" s="318">
        <f t="shared" si="32"/>
        <v>0</v>
      </c>
      <c r="V186" s="318">
        <f t="shared" si="32"/>
        <v>0</v>
      </c>
      <c r="W186" s="318">
        <f t="shared" si="32"/>
        <v>0</v>
      </c>
      <c r="X186" s="318">
        <f t="shared" si="32"/>
        <v>0</v>
      </c>
      <c r="Y186" s="318">
        <f t="shared" si="32"/>
        <v>0</v>
      </c>
      <c r="DA186" s="141"/>
    </row>
    <row r="187" spans="1:105" ht="12" customHeight="1" x14ac:dyDescent="0.25">
      <c r="A187" s="174" t="s">
        <v>1010</v>
      </c>
      <c r="B187" s="269">
        <f t="shared" ref="B187:Y187" si="33">IF(B$85=0,0,B$85/B$61)</f>
        <v>0.3300630991543359</v>
      </c>
      <c r="C187" s="269">
        <f t="shared" si="33"/>
        <v>0.32963723429735076</v>
      </c>
      <c r="D187" s="269">
        <f t="shared" si="33"/>
        <v>0.32829207491871271</v>
      </c>
      <c r="E187" s="269">
        <f t="shared" si="33"/>
        <v>0.32776679429063138</v>
      </c>
      <c r="F187" s="269">
        <f t="shared" si="33"/>
        <v>0.36661125820657831</v>
      </c>
      <c r="G187" s="269">
        <f t="shared" si="33"/>
        <v>0.36881575990545212</v>
      </c>
      <c r="H187" s="269">
        <f t="shared" si="33"/>
        <v>0.36737410275614779</v>
      </c>
      <c r="I187" s="269">
        <f t="shared" si="33"/>
        <v>0.36312398686898145</v>
      </c>
      <c r="J187" s="269">
        <f t="shared" si="33"/>
        <v>0.37610426629387822</v>
      </c>
      <c r="K187" s="269">
        <f t="shared" si="33"/>
        <v>0.26567332901788415</v>
      </c>
      <c r="L187" s="269">
        <f t="shared" si="33"/>
        <v>0.25960781495381147</v>
      </c>
      <c r="M187" s="269">
        <f t="shared" si="33"/>
        <v>0.26731407633634807</v>
      </c>
      <c r="N187" s="269">
        <f t="shared" si="33"/>
        <v>0.26469254123225888</v>
      </c>
      <c r="O187" s="269">
        <f t="shared" si="33"/>
        <v>0.25551251089128435</v>
      </c>
      <c r="P187" s="269">
        <f t="shared" si="33"/>
        <v>0.25111436664045456</v>
      </c>
      <c r="Q187" s="269">
        <f t="shared" si="33"/>
        <v>0.25350638417763577</v>
      </c>
      <c r="R187" s="269">
        <f t="shared" si="33"/>
        <v>0.24736013772578616</v>
      </c>
      <c r="S187" s="269">
        <f t="shared" si="33"/>
        <v>0.26510983257104181</v>
      </c>
      <c r="T187" s="269">
        <f t="shared" si="33"/>
        <v>0.26934063502087396</v>
      </c>
      <c r="U187" s="269">
        <f t="shared" si="33"/>
        <v>0.28515857495435976</v>
      </c>
      <c r="V187" s="269">
        <f t="shared" si="33"/>
        <v>0.27766367868859582</v>
      </c>
      <c r="W187" s="269">
        <f t="shared" si="33"/>
        <v>0.27240307983376555</v>
      </c>
      <c r="X187" s="269">
        <f t="shared" si="33"/>
        <v>0.27340479989534927</v>
      </c>
      <c r="Y187" s="269">
        <f t="shared" si="33"/>
        <v>0.27981776684942372</v>
      </c>
      <c r="DA187" s="79"/>
    </row>
    <row r="188" spans="1:105" ht="12" customHeight="1" x14ac:dyDescent="0.25">
      <c r="A188" s="62" t="s">
        <v>1012</v>
      </c>
      <c r="B188" s="318">
        <f t="shared" ref="B188:Y188" si="34">IF(B$86=0,0,B$86/B$61)</f>
        <v>0.3300630991543359</v>
      </c>
      <c r="C188" s="318">
        <f t="shared" si="34"/>
        <v>0.32963723429735076</v>
      </c>
      <c r="D188" s="318">
        <f t="shared" si="34"/>
        <v>0.32829207491871271</v>
      </c>
      <c r="E188" s="318">
        <f t="shared" si="34"/>
        <v>0.32776679429063138</v>
      </c>
      <c r="F188" s="318">
        <f t="shared" si="34"/>
        <v>0.36661125820657831</v>
      </c>
      <c r="G188" s="318">
        <f t="shared" si="34"/>
        <v>0.36881575990545212</v>
      </c>
      <c r="H188" s="318">
        <f t="shared" si="34"/>
        <v>0.36737410275614779</v>
      </c>
      <c r="I188" s="318">
        <f t="shared" si="34"/>
        <v>0.36312398686898145</v>
      </c>
      <c r="J188" s="318">
        <f t="shared" si="34"/>
        <v>0.37610426629387822</v>
      </c>
      <c r="K188" s="318">
        <f t="shared" si="34"/>
        <v>0.26567332901788415</v>
      </c>
      <c r="L188" s="318">
        <f t="shared" si="34"/>
        <v>0.25960781495381147</v>
      </c>
      <c r="M188" s="318">
        <f t="shared" si="34"/>
        <v>0.26731407633634807</v>
      </c>
      <c r="N188" s="318">
        <f t="shared" si="34"/>
        <v>0.26469254123225888</v>
      </c>
      <c r="O188" s="318">
        <f t="shared" si="34"/>
        <v>0.25551251089128435</v>
      </c>
      <c r="P188" s="318">
        <f t="shared" si="34"/>
        <v>0.25111436664045456</v>
      </c>
      <c r="Q188" s="318">
        <f t="shared" si="34"/>
        <v>0.25350638417763577</v>
      </c>
      <c r="R188" s="318">
        <f t="shared" si="34"/>
        <v>0.24736013772578616</v>
      </c>
      <c r="S188" s="318">
        <f t="shared" si="34"/>
        <v>0.26510983257104181</v>
      </c>
      <c r="T188" s="318">
        <f t="shared" si="34"/>
        <v>0.26934063502087396</v>
      </c>
      <c r="U188" s="318">
        <f t="shared" si="34"/>
        <v>0.28515857495435976</v>
      </c>
      <c r="V188" s="318">
        <f t="shared" si="34"/>
        <v>0.27766367868859582</v>
      </c>
      <c r="W188" s="318">
        <f t="shared" si="34"/>
        <v>0.27240307983376555</v>
      </c>
      <c r="X188" s="318">
        <f t="shared" si="34"/>
        <v>0.27340479989534927</v>
      </c>
      <c r="Y188" s="318">
        <f t="shared" si="34"/>
        <v>0.27981776684942372</v>
      </c>
      <c r="DA188" s="141"/>
    </row>
    <row r="189" spans="1:105" ht="12" customHeight="1" x14ac:dyDescent="0.25">
      <c r="A189" s="62" t="s">
        <v>1019</v>
      </c>
      <c r="B189" s="318">
        <f t="shared" ref="B189:Y189" si="35">IF(B$92=0,0,B$92/B$61)</f>
        <v>0</v>
      </c>
      <c r="C189" s="318">
        <f t="shared" si="35"/>
        <v>0</v>
      </c>
      <c r="D189" s="318">
        <f t="shared" si="35"/>
        <v>0</v>
      </c>
      <c r="E189" s="318">
        <f t="shared" si="35"/>
        <v>0</v>
      </c>
      <c r="F189" s="318">
        <f t="shared" si="35"/>
        <v>0</v>
      </c>
      <c r="G189" s="318">
        <f t="shared" si="35"/>
        <v>0</v>
      </c>
      <c r="H189" s="318">
        <f t="shared" si="35"/>
        <v>0</v>
      </c>
      <c r="I189" s="318">
        <f t="shared" si="35"/>
        <v>0</v>
      </c>
      <c r="J189" s="318">
        <f t="shared" si="35"/>
        <v>0</v>
      </c>
      <c r="K189" s="318">
        <f t="shared" si="35"/>
        <v>0</v>
      </c>
      <c r="L189" s="318">
        <f t="shared" si="35"/>
        <v>0</v>
      </c>
      <c r="M189" s="318">
        <f t="shared" si="35"/>
        <v>0</v>
      </c>
      <c r="N189" s="318">
        <f t="shared" si="35"/>
        <v>0</v>
      </c>
      <c r="O189" s="318">
        <f t="shared" si="35"/>
        <v>0</v>
      </c>
      <c r="P189" s="318">
        <f t="shared" si="35"/>
        <v>0</v>
      </c>
      <c r="Q189" s="318">
        <f t="shared" si="35"/>
        <v>0</v>
      </c>
      <c r="R189" s="318">
        <f t="shared" si="35"/>
        <v>0</v>
      </c>
      <c r="S189" s="318">
        <f t="shared" si="35"/>
        <v>0</v>
      </c>
      <c r="T189" s="318">
        <f t="shared" si="35"/>
        <v>0</v>
      </c>
      <c r="U189" s="318">
        <f t="shared" si="35"/>
        <v>0</v>
      </c>
      <c r="V189" s="318">
        <f t="shared" si="35"/>
        <v>0</v>
      </c>
      <c r="W189" s="318">
        <f t="shared" si="35"/>
        <v>0</v>
      </c>
      <c r="X189" s="318">
        <f t="shared" si="35"/>
        <v>0</v>
      </c>
      <c r="Y189" s="318">
        <f t="shared" si="35"/>
        <v>0</v>
      </c>
      <c r="DA189" s="141"/>
    </row>
    <row r="190" spans="1:105" ht="12" customHeight="1" x14ac:dyDescent="0.25">
      <c r="A190" s="174" t="s">
        <v>1021</v>
      </c>
      <c r="B190" s="269">
        <f t="shared" ref="B190:Y190" si="36">IF(B$93=0,0,B$93/B$61)</f>
        <v>4.8364345026245786E-2</v>
      </c>
      <c r="C190" s="269">
        <f t="shared" si="36"/>
        <v>4.9249672954751605E-2</v>
      </c>
      <c r="D190" s="269">
        <f t="shared" si="36"/>
        <v>4.9975440314653494E-2</v>
      </c>
      <c r="E190" s="269">
        <f t="shared" si="36"/>
        <v>4.9970640126408401E-2</v>
      </c>
      <c r="F190" s="269">
        <f t="shared" si="36"/>
        <v>4.7017294591637712E-2</v>
      </c>
      <c r="G190" s="269">
        <f t="shared" si="36"/>
        <v>4.8798587640954315E-2</v>
      </c>
      <c r="H190" s="269">
        <f t="shared" si="36"/>
        <v>4.8172347718417011E-2</v>
      </c>
      <c r="I190" s="269">
        <f t="shared" si="36"/>
        <v>4.9464355433846342E-2</v>
      </c>
      <c r="J190" s="269">
        <f t="shared" si="36"/>
        <v>5.0848510906262745E-2</v>
      </c>
      <c r="K190" s="269">
        <f t="shared" si="36"/>
        <v>4.2749442979916015E-2</v>
      </c>
      <c r="L190" s="269">
        <f t="shared" si="36"/>
        <v>4.118647660776744E-2</v>
      </c>
      <c r="M190" s="269">
        <f t="shared" si="36"/>
        <v>4.1926596339049417E-2</v>
      </c>
      <c r="N190" s="269">
        <f t="shared" si="36"/>
        <v>4.2083084159971092E-2</v>
      </c>
      <c r="O190" s="269">
        <f t="shared" si="36"/>
        <v>4.253162807617257E-2</v>
      </c>
      <c r="P190" s="269">
        <f t="shared" si="36"/>
        <v>4.1563022221594755E-2</v>
      </c>
      <c r="Q190" s="269">
        <f t="shared" si="36"/>
        <v>4.1532843579081748E-2</v>
      </c>
      <c r="R190" s="269">
        <f t="shared" si="36"/>
        <v>4.0261317309267443E-2</v>
      </c>
      <c r="S190" s="269">
        <f t="shared" si="36"/>
        <v>4.1980324588230783E-2</v>
      </c>
      <c r="T190" s="269">
        <f t="shared" si="36"/>
        <v>4.2482269654467802E-2</v>
      </c>
      <c r="U190" s="269">
        <f t="shared" si="36"/>
        <v>4.2653710794880936E-2</v>
      </c>
      <c r="V190" s="269">
        <f t="shared" si="36"/>
        <v>4.2485678512347573E-2</v>
      </c>
      <c r="W190" s="269">
        <f t="shared" si="36"/>
        <v>4.2368064084539081E-2</v>
      </c>
      <c r="X190" s="269">
        <f t="shared" si="36"/>
        <v>4.0412373810448744E-2</v>
      </c>
      <c r="Y190" s="269">
        <f t="shared" si="36"/>
        <v>4.1523578018484664E-2</v>
      </c>
      <c r="DA190" s="79"/>
    </row>
    <row r="191" spans="1:105" ht="12" customHeight="1" x14ac:dyDescent="0.25">
      <c r="A191" s="62" t="s">
        <v>1133</v>
      </c>
      <c r="B191" s="318">
        <f t="shared" ref="B191:Y191" si="37">IF(B$94=0,0,B$94/B$61)</f>
        <v>3.5460554582571899E-2</v>
      </c>
      <c r="C191" s="318">
        <f t="shared" si="37"/>
        <v>3.63751004909093E-2</v>
      </c>
      <c r="D191" s="318">
        <f t="shared" si="37"/>
        <v>3.7100778662883444E-2</v>
      </c>
      <c r="E191" s="318">
        <f t="shared" si="37"/>
        <v>3.7082652115284699E-2</v>
      </c>
      <c r="F191" s="318">
        <f t="shared" si="37"/>
        <v>3.4876122566170613E-2</v>
      </c>
      <c r="G191" s="318">
        <f t="shared" si="37"/>
        <v>3.6788155658624394E-2</v>
      </c>
      <c r="H191" s="318">
        <f t="shared" si="37"/>
        <v>3.609945352243539E-2</v>
      </c>
      <c r="I191" s="318">
        <f t="shared" si="37"/>
        <v>3.734826767667665E-2</v>
      </c>
      <c r="J191" s="318">
        <f t="shared" si="37"/>
        <v>3.907885831228354E-2</v>
      </c>
      <c r="K191" s="318">
        <f t="shared" si="37"/>
        <v>2.8156598541309575E-2</v>
      </c>
      <c r="L191" s="318">
        <f t="shared" si="37"/>
        <v>2.6388227227019546E-2</v>
      </c>
      <c r="M191" s="318">
        <f t="shared" si="37"/>
        <v>2.7335417739322555E-2</v>
      </c>
      <c r="N191" s="318">
        <f t="shared" si="37"/>
        <v>2.7443270130056499E-2</v>
      </c>
      <c r="O191" s="318">
        <f t="shared" si="37"/>
        <v>2.7704951619033778E-2</v>
      </c>
      <c r="P191" s="318">
        <f t="shared" si="37"/>
        <v>2.6593897215606954E-2</v>
      </c>
      <c r="Q191" s="318">
        <f t="shared" si="37"/>
        <v>2.6614803814707984E-2</v>
      </c>
      <c r="R191" s="318">
        <f t="shared" si="37"/>
        <v>2.5147358091610967E-2</v>
      </c>
      <c r="S191" s="318">
        <f t="shared" si="37"/>
        <v>2.7337163273377194E-2</v>
      </c>
      <c r="T191" s="318">
        <f t="shared" si="37"/>
        <v>2.7956215850604722E-2</v>
      </c>
      <c r="U191" s="318">
        <f t="shared" si="37"/>
        <v>2.8493511973363111E-2</v>
      </c>
      <c r="V191" s="318">
        <f t="shared" si="37"/>
        <v>2.8148755941643757E-2</v>
      </c>
      <c r="W191" s="318">
        <f t="shared" si="37"/>
        <v>2.7912780540444909E-2</v>
      </c>
      <c r="X191" s="318">
        <f t="shared" si="37"/>
        <v>2.5900833017322183E-2</v>
      </c>
      <c r="Y191" s="318">
        <f t="shared" si="37"/>
        <v>2.7202948968377175E-2</v>
      </c>
      <c r="DA191" s="141"/>
    </row>
    <row r="192" spans="1:105" ht="12" customHeight="1" x14ac:dyDescent="0.25">
      <c r="A192" s="62" t="s">
        <v>1024</v>
      </c>
      <c r="B192" s="318">
        <f t="shared" ref="B192:Y192" si="38">IF(B$95=0,0,B$95/B$61)</f>
        <v>1.2903790443673886E-2</v>
      </c>
      <c r="C192" s="318">
        <f t="shared" si="38"/>
        <v>1.2874572463842307E-2</v>
      </c>
      <c r="D192" s="318">
        <f t="shared" si="38"/>
        <v>1.2874661651770052E-2</v>
      </c>
      <c r="E192" s="318">
        <f t="shared" si="38"/>
        <v>1.2887988011123702E-2</v>
      </c>
      <c r="F192" s="318">
        <f t="shared" si="38"/>
        <v>1.2141172025467096E-2</v>
      </c>
      <c r="G192" s="318">
        <f t="shared" si="38"/>
        <v>1.2010431982329926E-2</v>
      </c>
      <c r="H192" s="318">
        <f t="shared" si="38"/>
        <v>1.2072894195981622E-2</v>
      </c>
      <c r="I192" s="318">
        <f t="shared" si="38"/>
        <v>1.2116087757169696E-2</v>
      </c>
      <c r="J192" s="318">
        <f t="shared" si="38"/>
        <v>1.1769652593979212E-2</v>
      </c>
      <c r="K192" s="318">
        <f t="shared" si="38"/>
        <v>1.4592844438606442E-2</v>
      </c>
      <c r="L192" s="318">
        <f t="shared" si="38"/>
        <v>1.4798249380747889E-2</v>
      </c>
      <c r="M192" s="318">
        <f t="shared" si="38"/>
        <v>1.4591178599726857E-2</v>
      </c>
      <c r="N192" s="318">
        <f t="shared" si="38"/>
        <v>1.4639814029914596E-2</v>
      </c>
      <c r="O192" s="318">
        <f t="shared" si="38"/>
        <v>1.4826676457138794E-2</v>
      </c>
      <c r="P192" s="318">
        <f t="shared" si="38"/>
        <v>1.49691250059878E-2</v>
      </c>
      <c r="Q192" s="318">
        <f t="shared" si="38"/>
        <v>1.4918039764373765E-2</v>
      </c>
      <c r="R192" s="318">
        <f t="shared" si="38"/>
        <v>1.5113959217656476E-2</v>
      </c>
      <c r="S192" s="318">
        <f t="shared" si="38"/>
        <v>1.4643161314853593E-2</v>
      </c>
      <c r="T192" s="318">
        <f t="shared" si="38"/>
        <v>1.4526053803863079E-2</v>
      </c>
      <c r="U192" s="318">
        <f t="shared" si="38"/>
        <v>1.4160198821517821E-2</v>
      </c>
      <c r="V192" s="318">
        <f t="shared" si="38"/>
        <v>1.4336922570703809E-2</v>
      </c>
      <c r="W192" s="318">
        <f t="shared" si="38"/>
        <v>1.4455283544094175E-2</v>
      </c>
      <c r="X192" s="318">
        <f t="shared" si="38"/>
        <v>1.4511540793126566E-2</v>
      </c>
      <c r="Y192" s="318">
        <f t="shared" si="38"/>
        <v>1.4320629050107486E-2</v>
      </c>
      <c r="DA192" s="141"/>
    </row>
    <row r="193" spans="1:105" ht="12" customHeight="1" x14ac:dyDescent="0.25">
      <c r="A193" s="62" t="s">
        <v>1036</v>
      </c>
      <c r="B193" s="318">
        <f t="shared" ref="B193:Y193" si="39">IF(B$106=0,0,B$106/B$61)</f>
        <v>0</v>
      </c>
      <c r="C193" s="318">
        <f t="shared" si="39"/>
        <v>0</v>
      </c>
      <c r="D193" s="318">
        <f t="shared" si="39"/>
        <v>0</v>
      </c>
      <c r="E193" s="318">
        <f t="shared" si="39"/>
        <v>0</v>
      </c>
      <c r="F193" s="318">
        <f t="shared" si="39"/>
        <v>0</v>
      </c>
      <c r="G193" s="318">
        <f t="shared" si="39"/>
        <v>0</v>
      </c>
      <c r="H193" s="318">
        <f t="shared" si="39"/>
        <v>0</v>
      </c>
      <c r="I193" s="318">
        <f t="shared" si="39"/>
        <v>0</v>
      </c>
      <c r="J193" s="318">
        <f t="shared" si="39"/>
        <v>0</v>
      </c>
      <c r="K193" s="318">
        <f t="shared" si="39"/>
        <v>0</v>
      </c>
      <c r="L193" s="318">
        <f t="shared" si="39"/>
        <v>0</v>
      </c>
      <c r="M193" s="318">
        <f t="shared" si="39"/>
        <v>0</v>
      </c>
      <c r="N193" s="318">
        <f t="shared" si="39"/>
        <v>0</v>
      </c>
      <c r="O193" s="318">
        <f t="shared" si="39"/>
        <v>0</v>
      </c>
      <c r="P193" s="318">
        <f t="shared" si="39"/>
        <v>0</v>
      </c>
      <c r="Q193" s="318">
        <f t="shared" si="39"/>
        <v>0</v>
      </c>
      <c r="R193" s="318">
        <f t="shared" si="39"/>
        <v>0</v>
      </c>
      <c r="S193" s="318">
        <f t="shared" si="39"/>
        <v>0</v>
      </c>
      <c r="T193" s="318">
        <f t="shared" si="39"/>
        <v>0</v>
      </c>
      <c r="U193" s="318">
        <f t="shared" si="39"/>
        <v>0</v>
      </c>
      <c r="V193" s="318">
        <f t="shared" si="39"/>
        <v>0</v>
      </c>
      <c r="W193" s="318">
        <f t="shared" si="39"/>
        <v>0</v>
      </c>
      <c r="X193" s="318">
        <f t="shared" si="39"/>
        <v>0</v>
      </c>
      <c r="Y193" s="318">
        <f t="shared" si="39"/>
        <v>0</v>
      </c>
      <c r="DA193" s="141"/>
    </row>
    <row r="194" spans="1:105" ht="12" customHeight="1" x14ac:dyDescent="0.25">
      <c r="A194" s="41" t="s">
        <v>1038</v>
      </c>
      <c r="B194" s="319">
        <f t="shared" ref="B194:Y194" si="40">IF(B$107=0,0,B$107/B$61)</f>
        <v>0</v>
      </c>
      <c r="C194" s="319">
        <f t="shared" si="40"/>
        <v>0</v>
      </c>
      <c r="D194" s="319">
        <f t="shared" si="40"/>
        <v>0</v>
      </c>
      <c r="E194" s="319">
        <f t="shared" si="40"/>
        <v>0</v>
      </c>
      <c r="F194" s="319">
        <f t="shared" si="40"/>
        <v>0</v>
      </c>
      <c r="G194" s="319">
        <f t="shared" si="40"/>
        <v>0</v>
      </c>
      <c r="H194" s="319">
        <f t="shared" si="40"/>
        <v>0</v>
      </c>
      <c r="I194" s="319">
        <f t="shared" si="40"/>
        <v>0</v>
      </c>
      <c r="J194" s="319">
        <f t="shared" si="40"/>
        <v>0</v>
      </c>
      <c r="K194" s="319">
        <f t="shared" si="40"/>
        <v>0</v>
      </c>
      <c r="L194" s="319">
        <f t="shared" si="40"/>
        <v>0</v>
      </c>
      <c r="M194" s="319">
        <f t="shared" si="40"/>
        <v>0</v>
      </c>
      <c r="N194" s="319">
        <f t="shared" si="40"/>
        <v>0</v>
      </c>
      <c r="O194" s="319">
        <f t="shared" si="40"/>
        <v>0</v>
      </c>
      <c r="P194" s="319">
        <f t="shared" si="40"/>
        <v>0</v>
      </c>
      <c r="Q194" s="319">
        <f t="shared" si="40"/>
        <v>0</v>
      </c>
      <c r="R194" s="319">
        <f t="shared" si="40"/>
        <v>0</v>
      </c>
      <c r="S194" s="319">
        <f t="shared" si="40"/>
        <v>0</v>
      </c>
      <c r="T194" s="319">
        <f t="shared" si="40"/>
        <v>0</v>
      </c>
      <c r="U194" s="319">
        <f t="shared" si="40"/>
        <v>0</v>
      </c>
      <c r="V194" s="319">
        <f t="shared" si="40"/>
        <v>0</v>
      </c>
      <c r="W194" s="319">
        <f t="shared" si="40"/>
        <v>0</v>
      </c>
      <c r="X194" s="319">
        <f t="shared" si="40"/>
        <v>0</v>
      </c>
      <c r="Y194" s="319">
        <f t="shared" si="40"/>
        <v>0</v>
      </c>
      <c r="DA194" s="82"/>
    </row>
    <row r="195" spans="1:105" ht="12" customHeight="1" x14ac:dyDescent="0.25">
      <c r="A195" s="100" t="s">
        <v>105</v>
      </c>
      <c r="B195" s="310">
        <f t="shared" ref="B195:Y195" si="41">IF(B$108=0,0,B$108/B$61)</f>
        <v>0</v>
      </c>
      <c r="C195" s="310">
        <f t="shared" si="41"/>
        <v>0</v>
      </c>
      <c r="D195" s="310">
        <f t="shared" si="41"/>
        <v>0</v>
      </c>
      <c r="E195" s="310">
        <f t="shared" si="41"/>
        <v>0</v>
      </c>
      <c r="F195" s="310">
        <f t="shared" si="41"/>
        <v>0</v>
      </c>
      <c r="G195" s="310">
        <f t="shared" si="41"/>
        <v>0</v>
      </c>
      <c r="H195" s="310">
        <f t="shared" si="41"/>
        <v>0</v>
      </c>
      <c r="I195" s="310">
        <f t="shared" si="41"/>
        <v>0</v>
      </c>
      <c r="J195" s="310">
        <f t="shared" si="41"/>
        <v>0</v>
      </c>
      <c r="K195" s="310">
        <f t="shared" si="41"/>
        <v>0</v>
      </c>
      <c r="L195" s="310">
        <f t="shared" si="41"/>
        <v>0</v>
      </c>
      <c r="M195" s="310">
        <f t="shared" si="41"/>
        <v>0</v>
      </c>
      <c r="N195" s="310">
        <f t="shared" si="41"/>
        <v>0</v>
      </c>
      <c r="O195" s="310">
        <f t="shared" si="41"/>
        <v>0</v>
      </c>
      <c r="P195" s="310">
        <f t="shared" si="41"/>
        <v>0</v>
      </c>
      <c r="Q195" s="310">
        <f t="shared" si="41"/>
        <v>0</v>
      </c>
      <c r="R195" s="310">
        <f t="shared" si="41"/>
        <v>0</v>
      </c>
      <c r="S195" s="310">
        <f t="shared" si="41"/>
        <v>0</v>
      </c>
      <c r="T195" s="310">
        <f t="shared" si="41"/>
        <v>0</v>
      </c>
      <c r="U195" s="310">
        <f t="shared" si="41"/>
        <v>0</v>
      </c>
      <c r="V195" s="310">
        <f t="shared" si="41"/>
        <v>0</v>
      </c>
      <c r="W195" s="310">
        <f t="shared" si="41"/>
        <v>0</v>
      </c>
      <c r="X195" s="310">
        <f t="shared" si="41"/>
        <v>0</v>
      </c>
      <c r="Y195" s="310">
        <f t="shared" si="41"/>
        <v>0</v>
      </c>
      <c r="DA195" s="127"/>
    </row>
    <row r="196" spans="1:105" ht="12" customHeight="1" x14ac:dyDescent="0.25">
      <c r="A196" s="172"/>
      <c r="B196" s="172"/>
      <c r="C196" s="172"/>
      <c r="D196" s="172"/>
      <c r="E196" s="172"/>
      <c r="F196" s="172"/>
      <c r="G196" s="172"/>
      <c r="H196" s="172"/>
      <c r="I196" s="172"/>
      <c r="J196" s="172"/>
      <c r="K196" s="172"/>
      <c r="L196" s="172"/>
      <c r="M196" s="172"/>
      <c r="N196" s="172"/>
      <c r="O196" s="172"/>
      <c r="P196" s="172"/>
      <c r="Q196" s="172"/>
      <c r="R196" s="172"/>
      <c r="S196" s="172"/>
      <c r="T196" s="172"/>
      <c r="U196" s="172"/>
      <c r="V196" s="172"/>
      <c r="W196" s="172"/>
      <c r="X196" s="172"/>
      <c r="Y196" s="172"/>
      <c r="DA196" s="176"/>
    </row>
    <row r="197" spans="1:105" ht="12" customHeight="1" x14ac:dyDescent="0.25">
      <c r="A197" s="35" t="s">
        <v>50</v>
      </c>
      <c r="B197" s="232">
        <f t="shared" ref="B197:Y197" si="42">SUM(B$198:B$202,B$204:B$205,B$207:B$208,B$210:B$213)</f>
        <v>0.99999999999999989</v>
      </c>
      <c r="C197" s="232">
        <f t="shared" si="42"/>
        <v>1.0000000000000002</v>
      </c>
      <c r="D197" s="232">
        <f t="shared" si="42"/>
        <v>0.99999999999999978</v>
      </c>
      <c r="E197" s="232">
        <f t="shared" si="42"/>
        <v>0.99999999999999978</v>
      </c>
      <c r="F197" s="232">
        <f t="shared" si="42"/>
        <v>1</v>
      </c>
      <c r="G197" s="232">
        <f t="shared" si="42"/>
        <v>1</v>
      </c>
      <c r="H197" s="232">
        <f t="shared" si="42"/>
        <v>1</v>
      </c>
      <c r="I197" s="232">
        <f t="shared" si="42"/>
        <v>1.0000000000000004</v>
      </c>
      <c r="J197" s="232">
        <f t="shared" si="42"/>
        <v>1</v>
      </c>
      <c r="K197" s="232">
        <f t="shared" si="42"/>
        <v>1.0000000000000002</v>
      </c>
      <c r="L197" s="232">
        <f t="shared" si="42"/>
        <v>1.0000000000000007</v>
      </c>
      <c r="M197" s="232">
        <f t="shared" si="42"/>
        <v>1.0000000000000002</v>
      </c>
      <c r="N197" s="232">
        <f t="shared" si="42"/>
        <v>1</v>
      </c>
      <c r="O197" s="232">
        <f t="shared" si="42"/>
        <v>1.0000000000000002</v>
      </c>
      <c r="P197" s="232">
        <f t="shared" si="42"/>
        <v>1.0000000000000004</v>
      </c>
      <c r="Q197" s="232">
        <f t="shared" si="42"/>
        <v>0.99999999999999989</v>
      </c>
      <c r="R197" s="232">
        <f t="shared" si="42"/>
        <v>1.0000000000000002</v>
      </c>
      <c r="S197" s="232">
        <f t="shared" si="42"/>
        <v>0.99999999999999978</v>
      </c>
      <c r="T197" s="232">
        <f t="shared" si="42"/>
        <v>1.0000000000000007</v>
      </c>
      <c r="U197" s="232">
        <f t="shared" si="42"/>
        <v>1</v>
      </c>
      <c r="V197" s="232">
        <f t="shared" si="42"/>
        <v>1</v>
      </c>
      <c r="W197" s="232">
        <f t="shared" si="42"/>
        <v>1.0000000000000002</v>
      </c>
      <c r="X197" s="232">
        <f t="shared" si="42"/>
        <v>1.0000000000000002</v>
      </c>
      <c r="Y197" s="232">
        <f t="shared" si="42"/>
        <v>0.99999999999999978</v>
      </c>
      <c r="DA197" s="95"/>
    </row>
    <row r="198" spans="1:105" ht="12" customHeight="1" x14ac:dyDescent="0.25">
      <c r="A198" s="55" t="s">
        <v>91</v>
      </c>
      <c r="B198" s="266">
        <f t="shared" ref="B198:Y198" si="43">IF(B$111=0,0,B$111/B$110)</f>
        <v>0</v>
      </c>
      <c r="C198" s="266">
        <f t="shared" si="43"/>
        <v>0</v>
      </c>
      <c r="D198" s="266">
        <f t="shared" si="43"/>
        <v>0</v>
      </c>
      <c r="E198" s="266">
        <f t="shared" si="43"/>
        <v>0</v>
      </c>
      <c r="F198" s="266">
        <f t="shared" si="43"/>
        <v>0</v>
      </c>
      <c r="G198" s="266">
        <f t="shared" si="43"/>
        <v>0</v>
      </c>
      <c r="H198" s="266">
        <f t="shared" si="43"/>
        <v>0</v>
      </c>
      <c r="I198" s="266">
        <f t="shared" si="43"/>
        <v>0</v>
      </c>
      <c r="J198" s="266">
        <f t="shared" si="43"/>
        <v>0</v>
      </c>
      <c r="K198" s="266">
        <f t="shared" si="43"/>
        <v>0</v>
      </c>
      <c r="L198" s="266">
        <f t="shared" si="43"/>
        <v>0</v>
      </c>
      <c r="M198" s="266">
        <f t="shared" si="43"/>
        <v>0</v>
      </c>
      <c r="N198" s="266">
        <f t="shared" si="43"/>
        <v>0</v>
      </c>
      <c r="O198" s="266">
        <f t="shared" si="43"/>
        <v>0</v>
      </c>
      <c r="P198" s="266">
        <f t="shared" si="43"/>
        <v>0</v>
      </c>
      <c r="Q198" s="266">
        <f t="shared" si="43"/>
        <v>0</v>
      </c>
      <c r="R198" s="266">
        <f t="shared" si="43"/>
        <v>0</v>
      </c>
      <c r="S198" s="266">
        <f t="shared" si="43"/>
        <v>0</v>
      </c>
      <c r="T198" s="266">
        <f t="shared" si="43"/>
        <v>0</v>
      </c>
      <c r="U198" s="266">
        <f t="shared" si="43"/>
        <v>0</v>
      </c>
      <c r="V198" s="266">
        <f t="shared" si="43"/>
        <v>0</v>
      </c>
      <c r="W198" s="266">
        <f t="shared" si="43"/>
        <v>0</v>
      </c>
      <c r="X198" s="266">
        <f t="shared" si="43"/>
        <v>0</v>
      </c>
      <c r="Y198" s="266">
        <f t="shared" si="43"/>
        <v>0</v>
      </c>
      <c r="DA198" s="76"/>
    </row>
    <row r="199" spans="1:105" ht="12" customHeight="1" x14ac:dyDescent="0.25">
      <c r="A199" s="173" t="s">
        <v>92</v>
      </c>
      <c r="B199" s="267">
        <f t="shared" ref="B199:Y199" si="44">IF(B$112=0,0,B$112/B$110)</f>
        <v>0</v>
      </c>
      <c r="C199" s="267">
        <f t="shared" si="44"/>
        <v>0</v>
      </c>
      <c r="D199" s="267">
        <f t="shared" si="44"/>
        <v>0</v>
      </c>
      <c r="E199" s="267">
        <f t="shared" si="44"/>
        <v>0</v>
      </c>
      <c r="F199" s="267">
        <f t="shared" si="44"/>
        <v>0</v>
      </c>
      <c r="G199" s="267">
        <f t="shared" si="44"/>
        <v>0</v>
      </c>
      <c r="H199" s="267">
        <f t="shared" si="44"/>
        <v>0</v>
      </c>
      <c r="I199" s="267">
        <f t="shared" si="44"/>
        <v>0</v>
      </c>
      <c r="J199" s="267">
        <f t="shared" si="44"/>
        <v>0</v>
      </c>
      <c r="K199" s="267">
        <f t="shared" si="44"/>
        <v>0</v>
      </c>
      <c r="L199" s="267">
        <f t="shared" si="44"/>
        <v>0</v>
      </c>
      <c r="M199" s="267">
        <f t="shared" si="44"/>
        <v>0</v>
      </c>
      <c r="N199" s="267">
        <f t="shared" si="44"/>
        <v>0</v>
      </c>
      <c r="O199" s="267">
        <f t="shared" si="44"/>
        <v>0</v>
      </c>
      <c r="P199" s="267">
        <f t="shared" si="44"/>
        <v>0</v>
      </c>
      <c r="Q199" s="267">
        <f t="shared" si="44"/>
        <v>0</v>
      </c>
      <c r="R199" s="267">
        <f t="shared" si="44"/>
        <v>0</v>
      </c>
      <c r="S199" s="267">
        <f t="shared" si="44"/>
        <v>0</v>
      </c>
      <c r="T199" s="267">
        <f t="shared" si="44"/>
        <v>0</v>
      </c>
      <c r="U199" s="267">
        <f t="shared" si="44"/>
        <v>0</v>
      </c>
      <c r="V199" s="267">
        <f t="shared" si="44"/>
        <v>0</v>
      </c>
      <c r="W199" s="267">
        <f t="shared" si="44"/>
        <v>0</v>
      </c>
      <c r="X199" s="267">
        <f t="shared" si="44"/>
        <v>0</v>
      </c>
      <c r="Y199" s="267">
        <f t="shared" si="44"/>
        <v>0</v>
      </c>
      <c r="DA199" s="77"/>
    </row>
    <row r="200" spans="1:105" ht="12" customHeight="1" x14ac:dyDescent="0.25">
      <c r="A200" s="173" t="s">
        <v>93</v>
      </c>
      <c r="B200" s="267">
        <f t="shared" ref="B200:Y200" si="45">IF(B$113=0,0,B$113/B$110)</f>
        <v>0</v>
      </c>
      <c r="C200" s="267">
        <f t="shared" si="45"/>
        <v>0</v>
      </c>
      <c r="D200" s="267">
        <f t="shared" si="45"/>
        <v>0</v>
      </c>
      <c r="E200" s="267">
        <f t="shared" si="45"/>
        <v>0</v>
      </c>
      <c r="F200" s="267">
        <f t="shared" si="45"/>
        <v>0</v>
      </c>
      <c r="G200" s="267">
        <f t="shared" si="45"/>
        <v>0</v>
      </c>
      <c r="H200" s="267">
        <f t="shared" si="45"/>
        <v>0</v>
      </c>
      <c r="I200" s="267">
        <f t="shared" si="45"/>
        <v>0</v>
      </c>
      <c r="J200" s="267">
        <f t="shared" si="45"/>
        <v>0</v>
      </c>
      <c r="K200" s="267">
        <f t="shared" si="45"/>
        <v>0</v>
      </c>
      <c r="L200" s="267">
        <f t="shared" si="45"/>
        <v>0</v>
      </c>
      <c r="M200" s="267">
        <f t="shared" si="45"/>
        <v>0</v>
      </c>
      <c r="N200" s="267">
        <f t="shared" si="45"/>
        <v>0</v>
      </c>
      <c r="O200" s="267">
        <f t="shared" si="45"/>
        <v>0</v>
      </c>
      <c r="P200" s="267">
        <f t="shared" si="45"/>
        <v>0</v>
      </c>
      <c r="Q200" s="267">
        <f t="shared" si="45"/>
        <v>0</v>
      </c>
      <c r="R200" s="267">
        <f t="shared" si="45"/>
        <v>0</v>
      </c>
      <c r="S200" s="267">
        <f t="shared" si="45"/>
        <v>0</v>
      </c>
      <c r="T200" s="267">
        <f t="shared" si="45"/>
        <v>0</v>
      </c>
      <c r="U200" s="267">
        <f t="shared" si="45"/>
        <v>0</v>
      </c>
      <c r="V200" s="267">
        <f t="shared" si="45"/>
        <v>0</v>
      </c>
      <c r="W200" s="267">
        <f t="shared" si="45"/>
        <v>0</v>
      </c>
      <c r="X200" s="267">
        <f t="shared" si="45"/>
        <v>0</v>
      </c>
      <c r="Y200" s="267">
        <f t="shared" si="45"/>
        <v>0</v>
      </c>
      <c r="DA200" s="77"/>
    </row>
    <row r="201" spans="1:105" ht="12" customHeight="1" x14ac:dyDescent="0.25">
      <c r="A201" s="173" t="s">
        <v>94</v>
      </c>
      <c r="B201" s="267">
        <f t="shared" ref="B201:Y201" si="46">IF(B$114=0,0,B$114/B$110)</f>
        <v>0</v>
      </c>
      <c r="C201" s="267">
        <f t="shared" si="46"/>
        <v>0</v>
      </c>
      <c r="D201" s="267">
        <f t="shared" si="46"/>
        <v>0</v>
      </c>
      <c r="E201" s="267">
        <f t="shared" si="46"/>
        <v>0</v>
      </c>
      <c r="F201" s="267">
        <f t="shared" si="46"/>
        <v>0</v>
      </c>
      <c r="G201" s="267">
        <f t="shared" si="46"/>
        <v>0</v>
      </c>
      <c r="H201" s="267">
        <f t="shared" si="46"/>
        <v>0</v>
      </c>
      <c r="I201" s="267">
        <f t="shared" si="46"/>
        <v>0</v>
      </c>
      <c r="J201" s="267">
        <f t="shared" si="46"/>
        <v>0</v>
      </c>
      <c r="K201" s="267">
        <f t="shared" si="46"/>
        <v>0</v>
      </c>
      <c r="L201" s="267">
        <f t="shared" si="46"/>
        <v>0</v>
      </c>
      <c r="M201" s="267">
        <f t="shared" si="46"/>
        <v>0</v>
      </c>
      <c r="N201" s="267">
        <f t="shared" si="46"/>
        <v>0</v>
      </c>
      <c r="O201" s="267">
        <f t="shared" si="46"/>
        <v>0</v>
      </c>
      <c r="P201" s="267">
        <f t="shared" si="46"/>
        <v>0</v>
      </c>
      <c r="Q201" s="267">
        <f t="shared" si="46"/>
        <v>0</v>
      </c>
      <c r="R201" s="267">
        <f t="shared" si="46"/>
        <v>0</v>
      </c>
      <c r="S201" s="267">
        <f t="shared" si="46"/>
        <v>0</v>
      </c>
      <c r="T201" s="267">
        <f t="shared" si="46"/>
        <v>0</v>
      </c>
      <c r="U201" s="267">
        <f t="shared" si="46"/>
        <v>0</v>
      </c>
      <c r="V201" s="267">
        <f t="shared" si="46"/>
        <v>0</v>
      </c>
      <c r="W201" s="267">
        <f t="shared" si="46"/>
        <v>0</v>
      </c>
      <c r="X201" s="267">
        <f t="shared" si="46"/>
        <v>0</v>
      </c>
      <c r="Y201" s="267">
        <f t="shared" si="46"/>
        <v>0</v>
      </c>
      <c r="DA201" s="77"/>
    </row>
    <row r="202" spans="1:105" ht="12" customHeight="1" x14ac:dyDescent="0.25">
      <c r="A202" s="56" t="s">
        <v>95</v>
      </c>
      <c r="B202" s="268">
        <f t="shared" ref="B202:Y202" si="47">IF(B$115=0,0,B$115/B$110)</f>
        <v>5.6058719595459161E-2</v>
      </c>
      <c r="C202" s="268">
        <f t="shared" si="47"/>
        <v>5.7364184774410805E-2</v>
      </c>
      <c r="D202" s="268">
        <f t="shared" si="47"/>
        <v>5.8270732530958554E-2</v>
      </c>
      <c r="E202" s="268">
        <f t="shared" si="47"/>
        <v>5.8147786093682902E-2</v>
      </c>
      <c r="F202" s="268">
        <f t="shared" si="47"/>
        <v>5.5370941164393436E-2</v>
      </c>
      <c r="G202" s="268">
        <f t="shared" si="47"/>
        <v>5.8338002380405783E-2</v>
      </c>
      <c r="H202" s="268">
        <f t="shared" si="47"/>
        <v>5.716260472824615E-2</v>
      </c>
      <c r="I202" s="268">
        <f t="shared" si="47"/>
        <v>5.8609699062756614E-2</v>
      </c>
      <c r="J202" s="268">
        <f t="shared" si="47"/>
        <v>6.0662999232789311E-2</v>
      </c>
      <c r="K202" s="268">
        <f t="shared" si="47"/>
        <v>4.538943115229923E-2</v>
      </c>
      <c r="L202" s="268">
        <f t="shared" si="47"/>
        <v>4.2642540315088927E-2</v>
      </c>
      <c r="M202" s="268">
        <f t="shared" si="47"/>
        <v>4.4221360858997527E-2</v>
      </c>
      <c r="N202" s="268">
        <f t="shared" si="47"/>
        <v>4.4632795000404513E-2</v>
      </c>
      <c r="O202" s="268">
        <f t="shared" si="47"/>
        <v>4.497515755131419E-2</v>
      </c>
      <c r="P202" s="268">
        <f t="shared" si="47"/>
        <v>4.3186832022332235E-2</v>
      </c>
      <c r="Q202" s="268">
        <f t="shared" si="47"/>
        <v>4.3125881833035888E-2</v>
      </c>
      <c r="R202" s="268">
        <f t="shared" si="47"/>
        <v>4.070040666463802E-2</v>
      </c>
      <c r="S202" s="268">
        <f t="shared" si="47"/>
        <v>4.3851739278825949E-2</v>
      </c>
      <c r="T202" s="268">
        <f t="shared" si="47"/>
        <v>4.4806407421903692E-2</v>
      </c>
      <c r="U202" s="268">
        <f t="shared" si="47"/>
        <v>4.5893052330618182E-2</v>
      </c>
      <c r="V202" s="268">
        <f t="shared" si="47"/>
        <v>4.5275595780615879E-2</v>
      </c>
      <c r="W202" s="268">
        <f t="shared" si="47"/>
        <v>4.5278015901647588E-2</v>
      </c>
      <c r="X202" s="268">
        <f t="shared" si="47"/>
        <v>4.2759697343862708E-2</v>
      </c>
      <c r="Y202" s="268">
        <f t="shared" si="47"/>
        <v>4.4616814900759118E-2</v>
      </c>
      <c r="DA202" s="78"/>
    </row>
    <row r="203" spans="1:105" ht="12" customHeight="1" x14ac:dyDescent="0.25">
      <c r="A203" s="174" t="s">
        <v>1051</v>
      </c>
      <c r="B203" s="269">
        <f t="shared" ref="B203:Y203" si="48">IF(B$121=0,0,B$121/B$110)</f>
        <v>0.47529031614950518</v>
      </c>
      <c r="C203" s="269">
        <f t="shared" si="48"/>
        <v>0.47285547418989338</v>
      </c>
      <c r="D203" s="269">
        <f t="shared" si="48"/>
        <v>0.47182841028845379</v>
      </c>
      <c r="E203" s="269">
        <f t="shared" si="48"/>
        <v>0.47237327165489357</v>
      </c>
      <c r="F203" s="269">
        <f t="shared" si="48"/>
        <v>0.44752862770337909</v>
      </c>
      <c r="G203" s="269">
        <f t="shared" si="48"/>
        <v>0.43997358981507345</v>
      </c>
      <c r="H203" s="269">
        <f t="shared" si="48"/>
        <v>0.44328068882632871</v>
      </c>
      <c r="I203" s="269">
        <f t="shared" si="48"/>
        <v>0.44324996091230884</v>
      </c>
      <c r="J203" s="269">
        <f t="shared" si="48"/>
        <v>0.42817771368170165</v>
      </c>
      <c r="K203" s="269">
        <f t="shared" si="48"/>
        <v>0.55119887474374119</v>
      </c>
      <c r="L203" s="269">
        <f t="shared" si="48"/>
        <v>0.56229340722436016</v>
      </c>
      <c r="M203" s="269">
        <f t="shared" si="48"/>
        <v>0.55255917419693856</v>
      </c>
      <c r="N203" s="269">
        <f t="shared" si="48"/>
        <v>0.55418192862150562</v>
      </c>
      <c r="O203" s="269">
        <f t="shared" si="48"/>
        <v>0.5609431972192559</v>
      </c>
      <c r="P203" s="269">
        <f t="shared" si="48"/>
        <v>0.56848180248715796</v>
      </c>
      <c r="Q203" s="269">
        <f t="shared" si="48"/>
        <v>0.56648944087194308</v>
      </c>
      <c r="R203" s="269">
        <f t="shared" si="48"/>
        <v>0.57683783902729302</v>
      </c>
      <c r="S203" s="269">
        <f t="shared" si="48"/>
        <v>0.55466086613043031</v>
      </c>
      <c r="T203" s="269">
        <f t="shared" si="48"/>
        <v>0.54904925753010225</v>
      </c>
      <c r="U203" s="269">
        <f t="shared" si="48"/>
        <v>0.53397421442742099</v>
      </c>
      <c r="V203" s="269">
        <f t="shared" si="48"/>
        <v>0.54138502706862202</v>
      </c>
      <c r="W203" s="269">
        <f t="shared" si="48"/>
        <v>0.54625935787486524</v>
      </c>
      <c r="X203" s="269">
        <f t="shared" si="48"/>
        <v>0.55182209283205552</v>
      </c>
      <c r="Y203" s="269">
        <f t="shared" si="48"/>
        <v>0.5421922197621778</v>
      </c>
      <c r="DA203" s="79"/>
    </row>
    <row r="204" spans="1:105" ht="12" customHeight="1" x14ac:dyDescent="0.25">
      <c r="A204" s="62" t="s">
        <v>1052</v>
      </c>
      <c r="B204" s="318">
        <f t="shared" ref="B204:Y204" si="49">IF(B$122=0,0,B$122/B$110)</f>
        <v>0.47529031614950518</v>
      </c>
      <c r="C204" s="318">
        <f t="shared" si="49"/>
        <v>0.47285547418989338</v>
      </c>
      <c r="D204" s="318">
        <f t="shared" si="49"/>
        <v>0.47182841028845379</v>
      </c>
      <c r="E204" s="318">
        <f t="shared" si="49"/>
        <v>0.47237327165489357</v>
      </c>
      <c r="F204" s="318">
        <f t="shared" si="49"/>
        <v>0.44752862770337909</v>
      </c>
      <c r="G204" s="318">
        <f t="shared" si="49"/>
        <v>0.43997358981507345</v>
      </c>
      <c r="H204" s="318">
        <f t="shared" si="49"/>
        <v>0.44328068882632871</v>
      </c>
      <c r="I204" s="318">
        <f t="shared" si="49"/>
        <v>0.44324996091230884</v>
      </c>
      <c r="J204" s="318">
        <f t="shared" si="49"/>
        <v>0.42817771368170165</v>
      </c>
      <c r="K204" s="318">
        <f t="shared" si="49"/>
        <v>0.55119887474374119</v>
      </c>
      <c r="L204" s="318">
        <f t="shared" si="49"/>
        <v>0.56229340722436016</v>
      </c>
      <c r="M204" s="318">
        <f t="shared" si="49"/>
        <v>0.55255917419693856</v>
      </c>
      <c r="N204" s="318">
        <f t="shared" si="49"/>
        <v>0.55418192862150562</v>
      </c>
      <c r="O204" s="318">
        <f t="shared" si="49"/>
        <v>0.5609431972192559</v>
      </c>
      <c r="P204" s="318">
        <f t="shared" si="49"/>
        <v>0.56848180248715796</v>
      </c>
      <c r="Q204" s="318">
        <f t="shared" si="49"/>
        <v>0.56648944087194308</v>
      </c>
      <c r="R204" s="318">
        <f t="shared" si="49"/>
        <v>0.57683783902729302</v>
      </c>
      <c r="S204" s="318">
        <f t="shared" si="49"/>
        <v>0.55466086613043031</v>
      </c>
      <c r="T204" s="318">
        <f t="shared" si="49"/>
        <v>0.54904925753010225</v>
      </c>
      <c r="U204" s="318">
        <f t="shared" si="49"/>
        <v>0.53397421442742099</v>
      </c>
      <c r="V204" s="318">
        <f t="shared" si="49"/>
        <v>0.54138502706862202</v>
      </c>
      <c r="W204" s="318">
        <f t="shared" si="49"/>
        <v>0.54625935787486524</v>
      </c>
      <c r="X204" s="318">
        <f t="shared" si="49"/>
        <v>0.55182209283205552</v>
      </c>
      <c r="Y204" s="318">
        <f t="shared" si="49"/>
        <v>0.5421922197621778</v>
      </c>
      <c r="DA204" s="141"/>
    </row>
    <row r="205" spans="1:105" ht="12" customHeight="1" x14ac:dyDescent="0.25">
      <c r="A205" s="62" t="s">
        <v>1064</v>
      </c>
      <c r="B205" s="318">
        <f t="shared" ref="B205:Y205" si="50">IF(B$133=0,0,B$133/B$110)</f>
        <v>0</v>
      </c>
      <c r="C205" s="318">
        <f t="shared" si="50"/>
        <v>0</v>
      </c>
      <c r="D205" s="318">
        <f t="shared" si="50"/>
        <v>0</v>
      </c>
      <c r="E205" s="318">
        <f t="shared" si="50"/>
        <v>0</v>
      </c>
      <c r="F205" s="318">
        <f t="shared" si="50"/>
        <v>0</v>
      </c>
      <c r="G205" s="318">
        <f t="shared" si="50"/>
        <v>0</v>
      </c>
      <c r="H205" s="318">
        <f t="shared" si="50"/>
        <v>0</v>
      </c>
      <c r="I205" s="318">
        <f t="shared" si="50"/>
        <v>0</v>
      </c>
      <c r="J205" s="318">
        <f t="shared" si="50"/>
        <v>0</v>
      </c>
      <c r="K205" s="318">
        <f t="shared" si="50"/>
        <v>0</v>
      </c>
      <c r="L205" s="318">
        <f t="shared" si="50"/>
        <v>0</v>
      </c>
      <c r="M205" s="318">
        <f t="shared" si="50"/>
        <v>0</v>
      </c>
      <c r="N205" s="318">
        <f t="shared" si="50"/>
        <v>0</v>
      </c>
      <c r="O205" s="318">
        <f t="shared" si="50"/>
        <v>0</v>
      </c>
      <c r="P205" s="318">
        <f t="shared" si="50"/>
        <v>0</v>
      </c>
      <c r="Q205" s="318">
        <f t="shared" si="50"/>
        <v>0</v>
      </c>
      <c r="R205" s="318">
        <f t="shared" si="50"/>
        <v>0</v>
      </c>
      <c r="S205" s="318">
        <f t="shared" si="50"/>
        <v>0</v>
      </c>
      <c r="T205" s="318">
        <f t="shared" si="50"/>
        <v>0</v>
      </c>
      <c r="U205" s="318">
        <f t="shared" si="50"/>
        <v>0</v>
      </c>
      <c r="V205" s="318">
        <f t="shared" si="50"/>
        <v>0</v>
      </c>
      <c r="W205" s="318">
        <f t="shared" si="50"/>
        <v>0</v>
      </c>
      <c r="X205" s="318">
        <f t="shared" si="50"/>
        <v>0</v>
      </c>
      <c r="Y205" s="318">
        <f t="shared" si="50"/>
        <v>0</v>
      </c>
      <c r="DA205" s="141"/>
    </row>
    <row r="206" spans="1:105" ht="12" customHeight="1" x14ac:dyDescent="0.25">
      <c r="A206" s="174" t="s">
        <v>1010</v>
      </c>
      <c r="B206" s="269">
        <f t="shared" ref="B206:Y206" si="51">IF(B$134=0,0,B$134/B$110)</f>
        <v>0.29939827807542274</v>
      </c>
      <c r="C206" s="269">
        <f t="shared" si="51"/>
        <v>0.29815529582337408</v>
      </c>
      <c r="D206" s="269">
        <f t="shared" si="51"/>
        <v>0.29629158873069428</v>
      </c>
      <c r="E206" s="269">
        <f t="shared" si="51"/>
        <v>0.29585288376852631</v>
      </c>
      <c r="F206" s="269">
        <f t="shared" si="51"/>
        <v>0.33279490398227329</v>
      </c>
      <c r="G206" s="269">
        <f t="shared" si="51"/>
        <v>0.33272705142038028</v>
      </c>
      <c r="H206" s="269">
        <f t="shared" si="51"/>
        <v>0.33219004740801783</v>
      </c>
      <c r="I206" s="269">
        <f t="shared" si="51"/>
        <v>0.3271537437962998</v>
      </c>
      <c r="J206" s="269">
        <f t="shared" si="51"/>
        <v>0.33696076505301092</v>
      </c>
      <c r="K206" s="269">
        <f t="shared" si="51"/>
        <v>0.24713086424192648</v>
      </c>
      <c r="L206" s="269">
        <f t="shared" si="51"/>
        <v>0.24292995648856094</v>
      </c>
      <c r="M206" s="269">
        <f t="shared" si="51"/>
        <v>0.24929921442841352</v>
      </c>
      <c r="N206" s="269">
        <f t="shared" si="51"/>
        <v>0.24675681962373835</v>
      </c>
      <c r="O206" s="269">
        <f t="shared" si="51"/>
        <v>0.23806629078938307</v>
      </c>
      <c r="P206" s="269">
        <f t="shared" si="51"/>
        <v>0.23485638560255556</v>
      </c>
      <c r="Q206" s="269">
        <f t="shared" si="51"/>
        <v>0.237071648938951</v>
      </c>
      <c r="R206" s="269">
        <f t="shared" si="51"/>
        <v>0.23249620589529849</v>
      </c>
      <c r="S206" s="269">
        <f t="shared" si="51"/>
        <v>0.24730288053191812</v>
      </c>
      <c r="T206" s="269">
        <f t="shared" si="51"/>
        <v>0.25071262305345632</v>
      </c>
      <c r="U206" s="269">
        <f t="shared" si="51"/>
        <v>0.2648183228318729</v>
      </c>
      <c r="V206" s="269">
        <f t="shared" si="51"/>
        <v>0.25821414821489269</v>
      </c>
      <c r="W206" s="269">
        <f t="shared" si="51"/>
        <v>0.2535099147662202</v>
      </c>
      <c r="X206" s="269">
        <f t="shared" si="51"/>
        <v>0.25603677752328452</v>
      </c>
      <c r="Y206" s="269">
        <f t="shared" si="51"/>
        <v>0.26090183470465239</v>
      </c>
      <c r="DA206" s="79"/>
    </row>
    <row r="207" spans="1:105" ht="12" customHeight="1" x14ac:dyDescent="0.25">
      <c r="A207" s="62" t="s">
        <v>1012</v>
      </c>
      <c r="B207" s="318">
        <f t="shared" ref="B207:Y207" si="52">IF(B$135=0,0,B$135/B$110)</f>
        <v>0.29939827807542274</v>
      </c>
      <c r="C207" s="318">
        <f t="shared" si="52"/>
        <v>0.29815529582337408</v>
      </c>
      <c r="D207" s="318">
        <f t="shared" si="52"/>
        <v>0.29629158873069428</v>
      </c>
      <c r="E207" s="318">
        <f t="shared" si="52"/>
        <v>0.29585288376852631</v>
      </c>
      <c r="F207" s="318">
        <f t="shared" si="52"/>
        <v>0.33279490398227329</v>
      </c>
      <c r="G207" s="318">
        <f t="shared" si="52"/>
        <v>0.33272705142038028</v>
      </c>
      <c r="H207" s="318">
        <f t="shared" si="52"/>
        <v>0.33219004740801783</v>
      </c>
      <c r="I207" s="318">
        <f t="shared" si="52"/>
        <v>0.3271537437962998</v>
      </c>
      <c r="J207" s="318">
        <f t="shared" si="52"/>
        <v>0.33696076505301092</v>
      </c>
      <c r="K207" s="318">
        <f t="shared" si="52"/>
        <v>0.24713086424192648</v>
      </c>
      <c r="L207" s="318">
        <f t="shared" si="52"/>
        <v>0.24292995648856094</v>
      </c>
      <c r="M207" s="318">
        <f t="shared" si="52"/>
        <v>0.24929921442841352</v>
      </c>
      <c r="N207" s="318">
        <f t="shared" si="52"/>
        <v>0.24675681962373835</v>
      </c>
      <c r="O207" s="318">
        <f t="shared" si="52"/>
        <v>0.23806629078938307</v>
      </c>
      <c r="P207" s="318">
        <f t="shared" si="52"/>
        <v>0.23485638560255556</v>
      </c>
      <c r="Q207" s="318">
        <f t="shared" si="52"/>
        <v>0.237071648938951</v>
      </c>
      <c r="R207" s="318">
        <f t="shared" si="52"/>
        <v>0.23249620589529849</v>
      </c>
      <c r="S207" s="318">
        <f t="shared" si="52"/>
        <v>0.24730288053191812</v>
      </c>
      <c r="T207" s="318">
        <f t="shared" si="52"/>
        <v>0.25071262305345632</v>
      </c>
      <c r="U207" s="318">
        <f t="shared" si="52"/>
        <v>0.2648183228318729</v>
      </c>
      <c r="V207" s="318">
        <f t="shared" si="52"/>
        <v>0.25821414821489269</v>
      </c>
      <c r="W207" s="318">
        <f t="shared" si="52"/>
        <v>0.2535099147662202</v>
      </c>
      <c r="X207" s="318">
        <f t="shared" si="52"/>
        <v>0.25603677752328452</v>
      </c>
      <c r="Y207" s="318">
        <f t="shared" si="52"/>
        <v>0.26090183470465239</v>
      </c>
      <c r="DA207" s="141"/>
    </row>
    <row r="208" spans="1:105" ht="12" customHeight="1" x14ac:dyDescent="0.25">
      <c r="A208" s="62" t="s">
        <v>1019</v>
      </c>
      <c r="B208" s="318">
        <f t="shared" ref="B208:Y208" si="53">IF(B$141=0,0,B$141/B$110)</f>
        <v>0</v>
      </c>
      <c r="C208" s="318">
        <f t="shared" si="53"/>
        <v>0</v>
      </c>
      <c r="D208" s="318">
        <f t="shared" si="53"/>
        <v>0</v>
      </c>
      <c r="E208" s="318">
        <f t="shared" si="53"/>
        <v>0</v>
      </c>
      <c r="F208" s="318">
        <f t="shared" si="53"/>
        <v>0</v>
      </c>
      <c r="G208" s="318">
        <f t="shared" si="53"/>
        <v>0</v>
      </c>
      <c r="H208" s="318">
        <f t="shared" si="53"/>
        <v>0</v>
      </c>
      <c r="I208" s="318">
        <f t="shared" si="53"/>
        <v>0</v>
      </c>
      <c r="J208" s="318">
        <f t="shared" si="53"/>
        <v>0</v>
      </c>
      <c r="K208" s="318">
        <f t="shared" si="53"/>
        <v>0</v>
      </c>
      <c r="L208" s="318">
        <f t="shared" si="53"/>
        <v>0</v>
      </c>
      <c r="M208" s="318">
        <f t="shared" si="53"/>
        <v>0</v>
      </c>
      <c r="N208" s="318">
        <f t="shared" si="53"/>
        <v>0</v>
      </c>
      <c r="O208" s="318">
        <f t="shared" si="53"/>
        <v>0</v>
      </c>
      <c r="P208" s="318">
        <f t="shared" si="53"/>
        <v>0</v>
      </c>
      <c r="Q208" s="318">
        <f t="shared" si="53"/>
        <v>0</v>
      </c>
      <c r="R208" s="318">
        <f t="shared" si="53"/>
        <v>0</v>
      </c>
      <c r="S208" s="318">
        <f t="shared" si="53"/>
        <v>0</v>
      </c>
      <c r="T208" s="318">
        <f t="shared" si="53"/>
        <v>0</v>
      </c>
      <c r="U208" s="318">
        <f t="shared" si="53"/>
        <v>0</v>
      </c>
      <c r="V208" s="318">
        <f t="shared" si="53"/>
        <v>0</v>
      </c>
      <c r="W208" s="318">
        <f t="shared" si="53"/>
        <v>0</v>
      </c>
      <c r="X208" s="318">
        <f t="shared" si="53"/>
        <v>0</v>
      </c>
      <c r="Y208" s="318">
        <f t="shared" si="53"/>
        <v>0</v>
      </c>
      <c r="DA208" s="141"/>
    </row>
    <row r="209" spans="1:105" ht="12" customHeight="1" x14ac:dyDescent="0.25">
      <c r="A209" s="174" t="s">
        <v>1021</v>
      </c>
      <c r="B209" s="269">
        <f t="shared" ref="B209:Y209" si="54">IF(B$142=0,0,B$142/B$110)</f>
        <v>0.16925268617961273</v>
      </c>
      <c r="C209" s="269">
        <f t="shared" si="54"/>
        <v>0.17162504521232186</v>
      </c>
      <c r="D209" s="269">
        <f t="shared" si="54"/>
        <v>0.17360926844989313</v>
      </c>
      <c r="E209" s="269">
        <f t="shared" si="54"/>
        <v>0.173626058482897</v>
      </c>
      <c r="F209" s="269">
        <f t="shared" si="54"/>
        <v>0.16430552714995414</v>
      </c>
      <c r="G209" s="269">
        <f t="shared" si="54"/>
        <v>0.16896135638414053</v>
      </c>
      <c r="H209" s="269">
        <f t="shared" si="54"/>
        <v>0.16736665903740744</v>
      </c>
      <c r="I209" s="269">
        <f t="shared" si="54"/>
        <v>0.17098659622863518</v>
      </c>
      <c r="J209" s="269">
        <f t="shared" si="54"/>
        <v>0.17419852203249833</v>
      </c>
      <c r="K209" s="269">
        <f t="shared" si="54"/>
        <v>0.15628082986203332</v>
      </c>
      <c r="L209" s="269">
        <f t="shared" si="54"/>
        <v>0.15213409597199051</v>
      </c>
      <c r="M209" s="269">
        <f t="shared" si="54"/>
        <v>0.15392025051565059</v>
      </c>
      <c r="N209" s="269">
        <f t="shared" si="54"/>
        <v>0.15442845675435146</v>
      </c>
      <c r="O209" s="269">
        <f t="shared" si="54"/>
        <v>0.15601535444004702</v>
      </c>
      <c r="P209" s="269">
        <f t="shared" si="54"/>
        <v>0.15347497988795467</v>
      </c>
      <c r="Q209" s="269">
        <f t="shared" si="54"/>
        <v>0.15331302835606989</v>
      </c>
      <c r="R209" s="269">
        <f t="shared" si="54"/>
        <v>0.14996554841277063</v>
      </c>
      <c r="S209" s="269">
        <f t="shared" si="54"/>
        <v>0.15418451405882541</v>
      </c>
      <c r="T209" s="269">
        <f t="shared" si="54"/>
        <v>0.15543171199453848</v>
      </c>
      <c r="U209" s="269">
        <f t="shared" si="54"/>
        <v>0.15531441041008792</v>
      </c>
      <c r="V209" s="269">
        <f t="shared" si="54"/>
        <v>0.15512522893586941</v>
      </c>
      <c r="W209" s="269">
        <f t="shared" si="54"/>
        <v>0.15495271145726719</v>
      </c>
      <c r="X209" s="269">
        <f t="shared" si="54"/>
        <v>0.14938143230079728</v>
      </c>
      <c r="Y209" s="269">
        <f t="shared" si="54"/>
        <v>0.15228913063241054</v>
      </c>
      <c r="DA209" s="79"/>
    </row>
    <row r="210" spans="1:105" ht="12" customHeight="1" x14ac:dyDescent="0.25">
      <c r="A210" s="62" t="s">
        <v>1133</v>
      </c>
      <c r="B210" s="318">
        <f t="shared" ref="B210:Y210" si="55">IF(B$143=0,0,B$143/B$110)</f>
        <v>0.11579916231746802</v>
      </c>
      <c r="C210" s="318">
        <f t="shared" si="55"/>
        <v>0.11844535584325723</v>
      </c>
      <c r="D210" s="318">
        <f t="shared" si="55"/>
        <v>0.12054508781916827</v>
      </c>
      <c r="E210" s="318">
        <f t="shared" si="55"/>
        <v>0.12050060002036507</v>
      </c>
      <c r="F210" s="318">
        <f t="shared" si="55"/>
        <v>0.11397422148874084</v>
      </c>
      <c r="G210" s="318">
        <f t="shared" si="55"/>
        <v>0.11947972803449887</v>
      </c>
      <c r="H210" s="318">
        <f t="shared" si="55"/>
        <v>0.11751309780820551</v>
      </c>
      <c r="I210" s="318">
        <f t="shared" si="55"/>
        <v>0.12113649081418371</v>
      </c>
      <c r="J210" s="318">
        <f t="shared" si="55"/>
        <v>0.12604351685388662</v>
      </c>
      <c r="K210" s="318">
        <f t="shared" si="55"/>
        <v>9.4290250204117548E-2</v>
      </c>
      <c r="L210" s="318">
        <f t="shared" si="55"/>
        <v>8.8895769754673878E-2</v>
      </c>
      <c r="M210" s="318">
        <f t="shared" si="55"/>
        <v>9.1776684784148799E-2</v>
      </c>
      <c r="N210" s="318">
        <f t="shared" si="55"/>
        <v>9.2102387951761025E-2</v>
      </c>
      <c r="O210" s="318">
        <f t="shared" si="55"/>
        <v>9.2928879586569327E-2</v>
      </c>
      <c r="P210" s="318">
        <f t="shared" si="55"/>
        <v>8.9540675817505619E-2</v>
      </c>
      <c r="Q210" s="318">
        <f t="shared" si="55"/>
        <v>8.9602795228205329E-2</v>
      </c>
      <c r="R210" s="318">
        <f t="shared" si="55"/>
        <v>8.5091482719973341E-2</v>
      </c>
      <c r="S210" s="318">
        <f t="shared" si="55"/>
        <v>9.1804581550849251E-2</v>
      </c>
      <c r="T210" s="318">
        <f t="shared" si="55"/>
        <v>9.3682889029573238E-2</v>
      </c>
      <c r="U210" s="318">
        <f t="shared" si="55"/>
        <v>9.5261002118706209E-2</v>
      </c>
      <c r="V210" s="318">
        <f t="shared" si="55"/>
        <v>9.423836362486325E-2</v>
      </c>
      <c r="W210" s="318">
        <f t="shared" si="55"/>
        <v>9.3517654547967358E-2</v>
      </c>
      <c r="X210" s="318">
        <f t="shared" si="55"/>
        <v>8.7320762422603296E-2</v>
      </c>
      <c r="Y210" s="318">
        <f t="shared" si="55"/>
        <v>9.1311484397745182E-2</v>
      </c>
      <c r="DA210" s="141"/>
    </row>
    <row r="211" spans="1:105" ht="12" customHeight="1" x14ac:dyDescent="0.25">
      <c r="A211" s="62" t="s">
        <v>1024</v>
      </c>
      <c r="B211" s="318">
        <f t="shared" ref="B211:Y211" si="56">IF(B$144=0,0,B$144/B$110)</f>
        <v>5.3453523862144706E-2</v>
      </c>
      <c r="C211" s="318">
        <f t="shared" si="56"/>
        <v>5.3179689369064628E-2</v>
      </c>
      <c r="D211" s="318">
        <f t="shared" si="56"/>
        <v>5.3064180630724857E-2</v>
      </c>
      <c r="E211" s="318">
        <f t="shared" si="56"/>
        <v>5.3125458462531937E-2</v>
      </c>
      <c r="F211" s="318">
        <f t="shared" si="56"/>
        <v>5.0331305661213306E-2</v>
      </c>
      <c r="G211" s="318">
        <f t="shared" si="56"/>
        <v>4.9481628349641649E-2</v>
      </c>
      <c r="H211" s="318">
        <f t="shared" si="56"/>
        <v>4.9853561229201926E-2</v>
      </c>
      <c r="I211" s="318">
        <f t="shared" si="56"/>
        <v>4.9850105414451465E-2</v>
      </c>
      <c r="J211" s="318">
        <f t="shared" si="56"/>
        <v>4.8155005178611689E-2</v>
      </c>
      <c r="K211" s="318">
        <f t="shared" si="56"/>
        <v>6.1990579657915768E-2</v>
      </c>
      <c r="L211" s="318">
        <f t="shared" si="56"/>
        <v>6.3238326217316634E-2</v>
      </c>
      <c r="M211" s="318">
        <f t="shared" si="56"/>
        <v>6.2143565731501794E-2</v>
      </c>
      <c r="N211" s="318">
        <f t="shared" si="56"/>
        <v>6.2326068802590451E-2</v>
      </c>
      <c r="O211" s="318">
        <f t="shared" si="56"/>
        <v>6.3086474853477709E-2</v>
      </c>
      <c r="P211" s="318">
        <f t="shared" si="56"/>
        <v>6.3934304070449061E-2</v>
      </c>
      <c r="Q211" s="318">
        <f t="shared" si="56"/>
        <v>6.3710233127864543E-2</v>
      </c>
      <c r="R211" s="318">
        <f t="shared" si="56"/>
        <v>6.4874065692797286E-2</v>
      </c>
      <c r="S211" s="318">
        <f t="shared" si="56"/>
        <v>6.2379932507976174E-2</v>
      </c>
      <c r="T211" s="318">
        <f t="shared" si="56"/>
        <v>6.1748822964965228E-2</v>
      </c>
      <c r="U211" s="318">
        <f t="shared" si="56"/>
        <v>6.0053408291381706E-2</v>
      </c>
      <c r="V211" s="318">
        <f t="shared" si="56"/>
        <v>6.0886865311006143E-2</v>
      </c>
      <c r="W211" s="318">
        <f t="shared" si="56"/>
        <v>6.1435056909299832E-2</v>
      </c>
      <c r="X211" s="318">
        <f t="shared" si="56"/>
        <v>6.2060669878193989E-2</v>
      </c>
      <c r="Y211" s="318">
        <f t="shared" si="56"/>
        <v>6.0977646234665353E-2</v>
      </c>
      <c r="DA211" s="141"/>
    </row>
    <row r="212" spans="1:105" ht="12" customHeight="1" x14ac:dyDescent="0.25">
      <c r="A212" s="62" t="s">
        <v>1036</v>
      </c>
      <c r="B212" s="318">
        <f t="shared" ref="B212:Y212" si="57">IF(B$155=0,0,B$155/B$110)</f>
        <v>0</v>
      </c>
      <c r="C212" s="318">
        <f t="shared" si="57"/>
        <v>0</v>
      </c>
      <c r="D212" s="318">
        <f t="shared" si="57"/>
        <v>0</v>
      </c>
      <c r="E212" s="318">
        <f t="shared" si="57"/>
        <v>0</v>
      </c>
      <c r="F212" s="318">
        <f t="shared" si="57"/>
        <v>0</v>
      </c>
      <c r="G212" s="318">
        <f t="shared" si="57"/>
        <v>0</v>
      </c>
      <c r="H212" s="318">
        <f t="shared" si="57"/>
        <v>0</v>
      </c>
      <c r="I212" s="318">
        <f t="shared" si="57"/>
        <v>0</v>
      </c>
      <c r="J212" s="318">
        <f t="shared" si="57"/>
        <v>0</v>
      </c>
      <c r="K212" s="318">
        <f t="shared" si="57"/>
        <v>0</v>
      </c>
      <c r="L212" s="318">
        <f t="shared" si="57"/>
        <v>0</v>
      </c>
      <c r="M212" s="318">
        <f t="shared" si="57"/>
        <v>0</v>
      </c>
      <c r="N212" s="318">
        <f t="shared" si="57"/>
        <v>0</v>
      </c>
      <c r="O212" s="318">
        <f t="shared" si="57"/>
        <v>0</v>
      </c>
      <c r="P212" s="318">
        <f t="shared" si="57"/>
        <v>0</v>
      </c>
      <c r="Q212" s="318">
        <f t="shared" si="57"/>
        <v>0</v>
      </c>
      <c r="R212" s="318">
        <f t="shared" si="57"/>
        <v>0</v>
      </c>
      <c r="S212" s="318">
        <f t="shared" si="57"/>
        <v>0</v>
      </c>
      <c r="T212" s="318">
        <f t="shared" si="57"/>
        <v>0</v>
      </c>
      <c r="U212" s="318">
        <f t="shared" si="57"/>
        <v>0</v>
      </c>
      <c r="V212" s="318">
        <f t="shared" si="57"/>
        <v>0</v>
      </c>
      <c r="W212" s="318">
        <f t="shared" si="57"/>
        <v>0</v>
      </c>
      <c r="X212" s="318">
        <f t="shared" si="57"/>
        <v>0</v>
      </c>
      <c r="Y212" s="318">
        <f t="shared" si="57"/>
        <v>0</v>
      </c>
      <c r="DA212" s="141"/>
    </row>
    <row r="213" spans="1:105" ht="12" customHeight="1" x14ac:dyDescent="0.25">
      <c r="A213" s="41" t="s">
        <v>1038</v>
      </c>
      <c r="B213" s="319">
        <f t="shared" ref="B213:Y213" si="58">IF(B$156=0,0,B$156/B$110)</f>
        <v>0</v>
      </c>
      <c r="C213" s="319">
        <f t="shared" si="58"/>
        <v>0</v>
      </c>
      <c r="D213" s="319">
        <f t="shared" si="58"/>
        <v>0</v>
      </c>
      <c r="E213" s="319">
        <f t="shared" si="58"/>
        <v>0</v>
      </c>
      <c r="F213" s="319">
        <f t="shared" si="58"/>
        <v>0</v>
      </c>
      <c r="G213" s="319">
        <f t="shared" si="58"/>
        <v>0</v>
      </c>
      <c r="H213" s="319">
        <f t="shared" si="58"/>
        <v>0</v>
      </c>
      <c r="I213" s="319">
        <f t="shared" si="58"/>
        <v>0</v>
      </c>
      <c r="J213" s="319">
        <f t="shared" si="58"/>
        <v>0</v>
      </c>
      <c r="K213" s="319">
        <f t="shared" si="58"/>
        <v>0</v>
      </c>
      <c r="L213" s="319">
        <f t="shared" si="58"/>
        <v>0</v>
      </c>
      <c r="M213" s="319">
        <f t="shared" si="58"/>
        <v>0</v>
      </c>
      <c r="N213" s="319">
        <f t="shared" si="58"/>
        <v>0</v>
      </c>
      <c r="O213" s="319">
        <f t="shared" si="58"/>
        <v>0</v>
      </c>
      <c r="P213" s="319">
        <f t="shared" si="58"/>
        <v>0</v>
      </c>
      <c r="Q213" s="319">
        <f t="shared" si="58"/>
        <v>0</v>
      </c>
      <c r="R213" s="319">
        <f t="shared" si="58"/>
        <v>0</v>
      </c>
      <c r="S213" s="319">
        <f t="shared" si="58"/>
        <v>0</v>
      </c>
      <c r="T213" s="319">
        <f t="shared" si="58"/>
        <v>0</v>
      </c>
      <c r="U213" s="319">
        <f t="shared" si="58"/>
        <v>0</v>
      </c>
      <c r="V213" s="319">
        <f t="shared" si="58"/>
        <v>0</v>
      </c>
      <c r="W213" s="319">
        <f t="shared" si="58"/>
        <v>0</v>
      </c>
      <c r="X213" s="319">
        <f t="shared" si="58"/>
        <v>0</v>
      </c>
      <c r="Y213" s="319">
        <f t="shared" si="58"/>
        <v>0</v>
      </c>
      <c r="DA213" s="82"/>
    </row>
    <row r="214" spans="1:105" ht="12" customHeight="1" x14ac:dyDescent="0.25">
      <c r="A214" s="172"/>
      <c r="B214" s="172"/>
      <c r="C214" s="172"/>
      <c r="D214" s="172"/>
      <c r="E214" s="172"/>
      <c r="F214" s="172"/>
      <c r="G214" s="172"/>
      <c r="H214" s="172"/>
      <c r="I214" s="172"/>
      <c r="J214" s="172"/>
      <c r="K214" s="172"/>
      <c r="L214" s="172"/>
      <c r="M214" s="172"/>
      <c r="N214" s="172"/>
      <c r="O214" s="172"/>
      <c r="P214" s="172"/>
      <c r="Q214" s="172"/>
      <c r="R214" s="172"/>
      <c r="S214" s="172"/>
      <c r="T214" s="172"/>
      <c r="U214" s="172"/>
      <c r="V214" s="172"/>
      <c r="W214" s="172"/>
      <c r="X214" s="172"/>
      <c r="Y214" s="172"/>
      <c r="DA214" s="176"/>
    </row>
    <row r="215" spans="1:105" ht="15" customHeight="1" x14ac:dyDescent="0.25">
      <c r="A215" s="32" t="s">
        <v>430</v>
      </c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DA215" s="88"/>
    </row>
    <row r="216" spans="1:105" ht="12" customHeight="1" x14ac:dyDescent="0.25">
      <c r="A216" s="172"/>
      <c r="B216" s="172"/>
      <c r="C216" s="172"/>
      <c r="D216" s="172"/>
      <c r="E216" s="172"/>
      <c r="F216" s="172"/>
      <c r="G216" s="172"/>
      <c r="H216" s="172"/>
      <c r="I216" s="172"/>
      <c r="J216" s="172"/>
      <c r="K216" s="172"/>
      <c r="L216" s="172"/>
      <c r="M216" s="172"/>
      <c r="N216" s="172"/>
      <c r="O216" s="172"/>
      <c r="P216" s="172"/>
      <c r="Q216" s="172"/>
      <c r="R216" s="172"/>
      <c r="S216" s="172"/>
      <c r="T216" s="172"/>
      <c r="U216" s="172"/>
      <c r="V216" s="172"/>
      <c r="W216" s="172"/>
      <c r="X216" s="172"/>
      <c r="Y216" s="172"/>
      <c r="DA216" s="176"/>
    </row>
    <row r="217" spans="1:105" ht="12" customHeight="1" x14ac:dyDescent="0.25">
      <c r="A217" s="35" t="s">
        <v>1402</v>
      </c>
      <c r="B217" s="320">
        <f>IF(B$5=0,0,(B$5-B$16-B$59)/(CHI_fec!B$5-CHI_fec!B$16))</f>
        <v>1.3998939468900922</v>
      </c>
      <c r="C217" s="320">
        <f>IF(C$5=0,0,(C$5-C$16-C$59)/(CHI_fec!C$5-CHI_fec!C$16))</f>
        <v>1.4174733980349603</v>
      </c>
      <c r="D217" s="320">
        <f>IF(D$5=0,0,(D$5-D$16-D$59)/(CHI_fec!D$5-CHI_fec!D$16))</f>
        <v>1.4096155042143388</v>
      </c>
      <c r="E217" s="320">
        <f>IF(E$5=0,0,(E$5-E$16-E$59)/(CHI_fec!E$5-CHI_fec!E$16))</f>
        <v>1.4091983510988932</v>
      </c>
      <c r="F217" s="320">
        <f>IF(F$5=0,0,(F$5-F$16-F$59)/(CHI_fec!F$5-CHI_fec!F$16))</f>
        <v>1.1660209832967596</v>
      </c>
      <c r="G217" s="320">
        <f>IF(G$5=0,0,(G$5-G$16-G$59)/(CHI_fec!G$5-CHI_fec!G$16))</f>
        <v>1.191685253806511</v>
      </c>
      <c r="H217" s="320">
        <f>IF(H$5=0,0,(H$5-H$16-H$59)/(CHI_fec!H$5-CHI_fec!H$16))</f>
        <v>1.1882193644222496</v>
      </c>
      <c r="I217" s="320">
        <f>IF(I$5=0,0,(I$5-I$16-I$59)/(CHI_fec!I$5-CHI_fec!I$16))</f>
        <v>1.2070547170986072</v>
      </c>
      <c r="J217" s="320">
        <f>IF(J$5=0,0,(J$5-J$16-J$59)/(CHI_fec!J$5-CHI_fec!J$16))</f>
        <v>1.1509317545520172</v>
      </c>
      <c r="K217" s="320">
        <f>IF(K$5=0,0,(K$5-K$16-K$59)/(CHI_fec!K$5-CHI_fec!K$16))</f>
        <v>1.6087683722191435</v>
      </c>
      <c r="L217" s="320">
        <f>IF(L$5=0,0,(L$5-L$16-L$59)/(CHI_fec!L$5-CHI_fec!L$16))</f>
        <v>1.6101822746544683</v>
      </c>
      <c r="M217" s="320">
        <f>IF(M$5=0,0,(M$5-M$16-M$59)/(CHI_fec!M$5-CHI_fec!M$16))</f>
        <v>1.6140483713062814</v>
      </c>
      <c r="N217" s="320">
        <f>IF(N$5=0,0,(N$5-N$16-N$59)/(CHI_fec!N$5-CHI_fec!N$16))</f>
        <v>1.6429941828471932</v>
      </c>
      <c r="O217" s="320">
        <f>IF(O$5=0,0,(O$5-O$16-O$59)/(CHI_fec!O$5-CHI_fec!O$16))</f>
        <v>1.7346829678818849</v>
      </c>
      <c r="P217" s="320">
        <f>IF(P$5=0,0,(P$5-P$16-P$59)/(CHI_fec!P$5-CHI_fec!P$16))</f>
        <v>1.7498605628949357</v>
      </c>
      <c r="Q217" s="320">
        <f>IF(Q$5=0,0,(Q$5-Q$16-Q$59)/(CHI_fec!Q$5-CHI_fec!Q$16))</f>
        <v>1.7388022323306431</v>
      </c>
      <c r="R217" s="320">
        <f>IF(R$5=0,0,(R$5-R$16-R$59)/(CHI_fec!R$5-CHI_fec!R$16))</f>
        <v>1.7309421420262945</v>
      </c>
      <c r="S217" s="320">
        <f>IF(S$5=0,0,(S$5-S$16-S$59)/(CHI_fec!S$5-CHI_fec!S$16))</f>
        <v>1.6651699531664839</v>
      </c>
      <c r="T217" s="320">
        <f>IF(T$5=0,0,(T$5-T$16-T$59)/(CHI_fec!T$5-CHI_fec!T$16))</f>
        <v>1.6645199431013282</v>
      </c>
      <c r="U217" s="320">
        <f>IF(U$5=0,0,(U$5-U$16-U$59)/(CHI_fec!U$5-CHI_fec!U$16))</f>
        <v>1.5781486581196984</v>
      </c>
      <c r="V217" s="320">
        <f>IF(V$5=0,0,(V$5-V$16-V$59)/(CHI_fec!V$5-CHI_fec!V$16))</f>
        <v>1.6224513298115264</v>
      </c>
      <c r="W217" s="320">
        <f>IF(W$5=0,0,(W$5-W$16-W$59)/(CHI_fec!W$5-CHI_fec!W$16))</f>
        <v>1.6481220159523093</v>
      </c>
      <c r="X217" s="320">
        <f>IF(X$5=0,0,(X$5-X$16-X$59)/(CHI_fec!X$5-CHI_fec!X$16))</f>
        <v>1.6166873422754318</v>
      </c>
      <c r="Y217" s="320">
        <f>IF(Y$5=0,0,(Y$5-Y$16-Y$59)/(CHI_fec!Y$5-CHI_fec!Y$16))</f>
        <v>1.6332120655566953</v>
      </c>
      <c r="DA217" s="95"/>
    </row>
    <row r="218" spans="1:105" ht="12" customHeight="1" x14ac:dyDescent="0.25">
      <c r="A218" s="55" t="s">
        <v>91</v>
      </c>
      <c r="B218" s="273">
        <f>IF(B$6=0,0,B$6/CHI_fec!B$6)</f>
        <v>0</v>
      </c>
      <c r="C218" s="273">
        <f>IF(C$6=0,0,C$6/CHI_fec!C$6)</f>
        <v>0</v>
      </c>
      <c r="D218" s="273">
        <f>IF(D$6=0,0,D$6/CHI_fec!D$6)</f>
        <v>0</v>
      </c>
      <c r="E218" s="273">
        <f>IF(E$6=0,0,E$6/CHI_fec!E$6)</f>
        <v>0</v>
      </c>
      <c r="F218" s="273">
        <f>IF(F$6=0,0,F$6/CHI_fec!F$6)</f>
        <v>0</v>
      </c>
      <c r="G218" s="273">
        <f>IF(G$6=0,0,G$6/CHI_fec!G$6)</f>
        <v>0</v>
      </c>
      <c r="H218" s="273">
        <f>IF(H$6=0,0,H$6/CHI_fec!H$6)</f>
        <v>0</v>
      </c>
      <c r="I218" s="273">
        <f>IF(I$6=0,0,I$6/CHI_fec!I$6)</f>
        <v>0</v>
      </c>
      <c r="J218" s="273">
        <f>IF(J$6=0,0,J$6/CHI_fec!J$6)</f>
        <v>0</v>
      </c>
      <c r="K218" s="273">
        <f>IF(K$6=0,0,K$6/CHI_fec!K$6)</f>
        <v>0</v>
      </c>
      <c r="L218" s="273">
        <f>IF(L$6=0,0,L$6/CHI_fec!L$6)</f>
        <v>0</v>
      </c>
      <c r="M218" s="273">
        <f>IF(M$6=0,0,M$6/CHI_fec!M$6)</f>
        <v>0</v>
      </c>
      <c r="N218" s="273">
        <f>IF(N$6=0,0,N$6/CHI_fec!N$6)</f>
        <v>0</v>
      </c>
      <c r="O218" s="273">
        <f>IF(O$6=0,0,O$6/CHI_fec!O$6)</f>
        <v>0</v>
      </c>
      <c r="P218" s="273">
        <f>IF(P$6=0,0,P$6/CHI_fec!P$6)</f>
        <v>0</v>
      </c>
      <c r="Q218" s="273">
        <f>IF(Q$6=0,0,Q$6/CHI_fec!Q$6)</f>
        <v>0</v>
      </c>
      <c r="R218" s="273">
        <f>IF(R$6=0,0,R$6/CHI_fec!R$6)</f>
        <v>0</v>
      </c>
      <c r="S218" s="273">
        <f>IF(S$6=0,0,S$6/CHI_fec!S$6)</f>
        <v>0</v>
      </c>
      <c r="T218" s="273">
        <f>IF(T$6=0,0,T$6/CHI_fec!T$6)</f>
        <v>0</v>
      </c>
      <c r="U218" s="273">
        <f>IF(U$6=0,0,U$6/CHI_fec!U$6)</f>
        <v>0</v>
      </c>
      <c r="V218" s="273">
        <f>IF(V$6=0,0,V$6/CHI_fec!V$6)</f>
        <v>0</v>
      </c>
      <c r="W218" s="273">
        <f>IF(W$6=0,0,W$6/CHI_fec!W$6)</f>
        <v>0</v>
      </c>
      <c r="X218" s="273">
        <f>IF(X$6=0,0,X$6/CHI_fec!X$6)</f>
        <v>0</v>
      </c>
      <c r="Y218" s="273">
        <f>IF(Y$6=0,0,Y$6/CHI_fec!Y$6)</f>
        <v>0</v>
      </c>
      <c r="DA218" s="76"/>
    </row>
    <row r="219" spans="1:105" ht="12" customHeight="1" x14ac:dyDescent="0.25">
      <c r="A219" s="173" t="s">
        <v>92</v>
      </c>
      <c r="B219" s="274">
        <f>IF(B$7=0,0,B$7/CHI_fec!B$7)</f>
        <v>0</v>
      </c>
      <c r="C219" s="274">
        <f>IF(C$7=0,0,C$7/CHI_fec!C$7)</f>
        <v>0</v>
      </c>
      <c r="D219" s="274">
        <f>IF(D$7=0,0,D$7/CHI_fec!D$7)</f>
        <v>0</v>
      </c>
      <c r="E219" s="274">
        <f>IF(E$7=0,0,E$7/CHI_fec!E$7)</f>
        <v>0</v>
      </c>
      <c r="F219" s="274">
        <f>IF(F$7=0,0,F$7/CHI_fec!F$7)</f>
        <v>0</v>
      </c>
      <c r="G219" s="274">
        <f>IF(G$7=0,0,G$7/CHI_fec!G$7)</f>
        <v>0</v>
      </c>
      <c r="H219" s="274">
        <f>IF(H$7=0,0,H$7/CHI_fec!H$7)</f>
        <v>0</v>
      </c>
      <c r="I219" s="274">
        <f>IF(I$7=0,0,I$7/CHI_fec!I$7)</f>
        <v>0</v>
      </c>
      <c r="J219" s="274">
        <f>IF(J$7=0,0,J$7/CHI_fec!J$7)</f>
        <v>0</v>
      </c>
      <c r="K219" s="274">
        <f>IF(K$7=0,0,K$7/CHI_fec!K$7)</f>
        <v>0</v>
      </c>
      <c r="L219" s="274">
        <f>IF(L$7=0,0,L$7/CHI_fec!L$7)</f>
        <v>0</v>
      </c>
      <c r="M219" s="274">
        <f>IF(M$7=0,0,M$7/CHI_fec!M$7)</f>
        <v>0</v>
      </c>
      <c r="N219" s="274">
        <f>IF(N$7=0,0,N$7/CHI_fec!N$7)</f>
        <v>0</v>
      </c>
      <c r="O219" s="274">
        <f>IF(O$7=0,0,O$7/CHI_fec!O$7)</f>
        <v>0</v>
      </c>
      <c r="P219" s="274">
        <f>IF(P$7=0,0,P$7/CHI_fec!P$7)</f>
        <v>0</v>
      </c>
      <c r="Q219" s="274">
        <f>IF(Q$7=0,0,Q$7/CHI_fec!Q$7)</f>
        <v>0</v>
      </c>
      <c r="R219" s="274">
        <f>IF(R$7=0,0,R$7/CHI_fec!R$7)</f>
        <v>0</v>
      </c>
      <c r="S219" s="274">
        <f>IF(S$7=0,0,S$7/CHI_fec!S$7)</f>
        <v>0</v>
      </c>
      <c r="T219" s="274">
        <f>IF(T$7=0,0,T$7/CHI_fec!T$7)</f>
        <v>0</v>
      </c>
      <c r="U219" s="274">
        <f>IF(U$7=0,0,U$7/CHI_fec!U$7)</f>
        <v>0</v>
      </c>
      <c r="V219" s="274">
        <f>IF(V$7=0,0,V$7/CHI_fec!V$7)</f>
        <v>0</v>
      </c>
      <c r="W219" s="274">
        <f>IF(W$7=0,0,W$7/CHI_fec!W$7)</f>
        <v>0</v>
      </c>
      <c r="X219" s="274">
        <f>IF(X$7=0,0,X$7/CHI_fec!X$7)</f>
        <v>0</v>
      </c>
      <c r="Y219" s="274">
        <f>IF(Y$7=0,0,Y$7/CHI_fec!Y$7)</f>
        <v>0</v>
      </c>
      <c r="DA219" s="77"/>
    </row>
    <row r="220" spans="1:105" ht="12" customHeight="1" x14ac:dyDescent="0.25">
      <c r="A220" s="173" t="s">
        <v>93</v>
      </c>
      <c r="B220" s="274">
        <f>IF(B$8=0,0,B$8/CHI_fec!B$8)</f>
        <v>0</v>
      </c>
      <c r="C220" s="274">
        <f>IF(C$8=0,0,C$8/CHI_fec!C$8)</f>
        <v>0</v>
      </c>
      <c r="D220" s="274">
        <f>IF(D$8=0,0,D$8/CHI_fec!D$8)</f>
        <v>0</v>
      </c>
      <c r="E220" s="274">
        <f>IF(E$8=0,0,E$8/CHI_fec!E$8)</f>
        <v>0</v>
      </c>
      <c r="F220" s="274">
        <f>IF(F$8=0,0,F$8/CHI_fec!F$8)</f>
        <v>0</v>
      </c>
      <c r="G220" s="274">
        <f>IF(G$8=0,0,G$8/CHI_fec!G$8)</f>
        <v>0</v>
      </c>
      <c r="H220" s="274">
        <f>IF(H$8=0,0,H$8/CHI_fec!H$8)</f>
        <v>0</v>
      </c>
      <c r="I220" s="274">
        <f>IF(I$8=0,0,I$8/CHI_fec!I$8)</f>
        <v>0</v>
      </c>
      <c r="J220" s="274">
        <f>IF(J$8=0,0,J$8/CHI_fec!J$8)</f>
        <v>0</v>
      </c>
      <c r="K220" s="274">
        <f>IF(K$8=0,0,K$8/CHI_fec!K$8)</f>
        <v>0</v>
      </c>
      <c r="L220" s="274">
        <f>IF(L$8=0,0,L$8/CHI_fec!L$8)</f>
        <v>0</v>
      </c>
      <c r="M220" s="274">
        <f>IF(M$8=0,0,M$8/CHI_fec!M$8)</f>
        <v>0</v>
      </c>
      <c r="N220" s="274">
        <f>IF(N$8=0,0,N$8/CHI_fec!N$8)</f>
        <v>0</v>
      </c>
      <c r="O220" s="274">
        <f>IF(O$8=0,0,O$8/CHI_fec!O$8)</f>
        <v>0</v>
      </c>
      <c r="P220" s="274">
        <f>IF(P$8=0,0,P$8/CHI_fec!P$8)</f>
        <v>0</v>
      </c>
      <c r="Q220" s="274">
        <f>IF(Q$8=0,0,Q$8/CHI_fec!Q$8)</f>
        <v>0</v>
      </c>
      <c r="R220" s="274">
        <f>IF(R$8=0,0,R$8/CHI_fec!R$8)</f>
        <v>0</v>
      </c>
      <c r="S220" s="274">
        <f>IF(S$8=0,0,S$8/CHI_fec!S$8)</f>
        <v>0</v>
      </c>
      <c r="T220" s="274">
        <f>IF(T$8=0,0,T$8/CHI_fec!T$8)</f>
        <v>0</v>
      </c>
      <c r="U220" s="274">
        <f>IF(U$8=0,0,U$8/CHI_fec!U$8)</f>
        <v>0</v>
      </c>
      <c r="V220" s="274">
        <f>IF(V$8=0,0,V$8/CHI_fec!V$8)</f>
        <v>0</v>
      </c>
      <c r="W220" s="274">
        <f>IF(W$8=0,0,W$8/CHI_fec!W$8)</f>
        <v>0</v>
      </c>
      <c r="X220" s="274">
        <f>IF(X$8=0,0,X$8/CHI_fec!X$8)</f>
        <v>0</v>
      </c>
      <c r="Y220" s="274">
        <f>IF(Y$8=0,0,Y$8/CHI_fec!Y$8)</f>
        <v>0</v>
      </c>
      <c r="DA220" s="77"/>
    </row>
    <row r="221" spans="1:105" ht="12" customHeight="1" x14ac:dyDescent="0.25">
      <c r="A221" s="173" t="s">
        <v>94</v>
      </c>
      <c r="B221" s="274">
        <f>IF(B$9=0,0,B$9/CHI_fec!B$9)</f>
        <v>0</v>
      </c>
      <c r="C221" s="274">
        <f>IF(C$9=0,0,C$9/CHI_fec!C$9)</f>
        <v>0</v>
      </c>
      <c r="D221" s="274">
        <f>IF(D$9=0,0,D$9/CHI_fec!D$9)</f>
        <v>0</v>
      </c>
      <c r="E221" s="274">
        <f>IF(E$9=0,0,E$9/CHI_fec!E$9)</f>
        <v>0</v>
      </c>
      <c r="F221" s="274">
        <f>IF(F$9=0,0,F$9/CHI_fec!F$9)</f>
        <v>0</v>
      </c>
      <c r="G221" s="274">
        <f>IF(G$9=0,0,G$9/CHI_fec!G$9)</f>
        <v>0</v>
      </c>
      <c r="H221" s="274">
        <f>IF(H$9=0,0,H$9/CHI_fec!H$9)</f>
        <v>0</v>
      </c>
      <c r="I221" s="274">
        <f>IF(I$9=0,0,I$9/CHI_fec!I$9)</f>
        <v>0</v>
      </c>
      <c r="J221" s="274">
        <f>IF(J$9=0,0,J$9/CHI_fec!J$9)</f>
        <v>0</v>
      </c>
      <c r="K221" s="274">
        <f>IF(K$9=0,0,K$9/CHI_fec!K$9)</f>
        <v>0</v>
      </c>
      <c r="L221" s="274">
        <f>IF(L$9=0,0,L$9/CHI_fec!L$9)</f>
        <v>0</v>
      </c>
      <c r="M221" s="274">
        <f>IF(M$9=0,0,M$9/CHI_fec!M$9)</f>
        <v>0</v>
      </c>
      <c r="N221" s="274">
        <f>IF(N$9=0,0,N$9/CHI_fec!N$9)</f>
        <v>0</v>
      </c>
      <c r="O221" s="274">
        <f>IF(O$9=0,0,O$9/CHI_fec!O$9)</f>
        <v>0</v>
      </c>
      <c r="P221" s="274">
        <f>IF(P$9=0,0,P$9/CHI_fec!P$9)</f>
        <v>0</v>
      </c>
      <c r="Q221" s="274">
        <f>IF(Q$9=0,0,Q$9/CHI_fec!Q$9)</f>
        <v>0</v>
      </c>
      <c r="R221" s="274">
        <f>IF(R$9=0,0,R$9/CHI_fec!R$9)</f>
        <v>0</v>
      </c>
      <c r="S221" s="274">
        <f>IF(S$9=0,0,S$9/CHI_fec!S$9)</f>
        <v>0</v>
      </c>
      <c r="T221" s="274">
        <f>IF(T$9=0,0,T$9/CHI_fec!T$9)</f>
        <v>0</v>
      </c>
      <c r="U221" s="274">
        <f>IF(U$9=0,0,U$9/CHI_fec!U$9)</f>
        <v>0</v>
      </c>
      <c r="V221" s="274">
        <f>IF(V$9=0,0,V$9/CHI_fec!V$9)</f>
        <v>0</v>
      </c>
      <c r="W221" s="274">
        <f>IF(W$9=0,0,W$9/CHI_fec!W$9)</f>
        <v>0</v>
      </c>
      <c r="X221" s="274">
        <f>IF(X$9=0,0,X$9/CHI_fec!X$9)</f>
        <v>0</v>
      </c>
      <c r="Y221" s="274">
        <f>IF(Y$9=0,0,Y$9/CHI_fec!Y$9)</f>
        <v>0</v>
      </c>
      <c r="DA221" s="77"/>
    </row>
    <row r="222" spans="1:105" ht="12" customHeight="1" x14ac:dyDescent="0.25">
      <c r="A222" s="56" t="s">
        <v>95</v>
      </c>
      <c r="B222" s="275">
        <f>IF(B$10=0,0,B$10/CHI_fec!B$10)</f>
        <v>1.6228626267946566</v>
      </c>
      <c r="C222" s="275">
        <f>IF(C$10=0,0,C$10/CHI_fec!C$10)</f>
        <v>1.680847477562206</v>
      </c>
      <c r="D222" s="275">
        <f>IF(D$10=0,0,D$10/CHI_fec!D$10)</f>
        <v>1.6983872396912971</v>
      </c>
      <c r="E222" s="275">
        <f>IF(E$10=0,0,E$10/CHI_fec!E$10)</f>
        <v>1.6718546482074226</v>
      </c>
      <c r="F222" s="275">
        <f>IF(F$10=0,0,F$10/CHI_fec!F$10)</f>
        <v>1.3523499176583325</v>
      </c>
      <c r="G222" s="275">
        <f>IF(G$10=0,0,G$10/CHI_fec!G$10)</f>
        <v>1.473505241784919</v>
      </c>
      <c r="H222" s="275">
        <f>IF(H$10=0,0,H$10/CHI_fec!H$10)</f>
        <v>1.4079687880372944</v>
      </c>
      <c r="I222" s="275">
        <f>IF(I$10=0,0,I$10/CHI_fec!I$10)</f>
        <v>1.4828941336079284</v>
      </c>
      <c r="J222" s="275">
        <f>IF(J$10=0,0,J$10/CHI_fec!J$10)</f>
        <v>1.4861576487802417</v>
      </c>
      <c r="K222" s="275">
        <f>IF(K$10=0,0,K$10/CHI_fec!K$10)</f>
        <v>1.6888334845491253</v>
      </c>
      <c r="L222" s="275">
        <f>IF(L$10=0,0,L$10/CHI_fec!L$10)</f>
        <v>1.5584507583926521</v>
      </c>
      <c r="M222" s="275">
        <f>IF(M$10=0,0,M$10/CHI_fec!M$10)</f>
        <v>1.6178662921384408</v>
      </c>
      <c r="N222" s="275">
        <f>IF(N$10=0,0,N$10/CHI_fec!N$10)</f>
        <v>1.6606132687075517</v>
      </c>
      <c r="O222" s="275">
        <f>IF(O$10=0,0,O$10/CHI_fec!O$10)</f>
        <v>1.7717105898334349</v>
      </c>
      <c r="P222" s="275">
        <f>IF(P$10=0,0,P$10/CHI_fec!P$10)</f>
        <v>1.7081216541400175</v>
      </c>
      <c r="Q222" s="275">
        <f>IF(Q$10=0,0,Q$10/CHI_fec!Q$10)</f>
        <v>1.6716431928555195</v>
      </c>
      <c r="R222" s="275">
        <f>IF(R$10=0,0,R$10/CHI_fec!R$10)</f>
        <v>1.5609168043627715</v>
      </c>
      <c r="S222" s="275">
        <f>IF(S$10=0,0,S$10/CHI_fec!S$10)</f>
        <v>1.5489916656851328</v>
      </c>
      <c r="T222" s="275">
        <f>IF(T$10=0,0,T$10/CHI_fec!T$10)</f>
        <v>1.6238249625579524</v>
      </c>
      <c r="U222" s="275">
        <f>IF(U$10=0,0,U$10/CHI_fec!U$10)</f>
        <v>1.5539027443900135</v>
      </c>
      <c r="V222" s="275">
        <f>IF(V$10=0,0,V$10/CHI_fec!V$10)</f>
        <v>1.5604945341419099</v>
      </c>
      <c r="W222" s="275">
        <f>IF(W$10=0,0,W$10/CHI_fec!W$10)</f>
        <v>1.6023087183796343</v>
      </c>
      <c r="X222" s="275">
        <f>IF(X$10=0,0,X$10/CHI_fec!X$10)</f>
        <v>1.4826098615249201</v>
      </c>
      <c r="Y222" s="275">
        <f>IF(Y$10=0,0,Y$10/CHI_fec!Y$10)</f>
        <v>1.5355198216020585</v>
      </c>
      <c r="DA222" s="78"/>
    </row>
    <row r="223" spans="1:105" ht="12" customHeight="1" x14ac:dyDescent="0.25">
      <c r="A223" s="134" t="s">
        <v>997</v>
      </c>
      <c r="B223" s="321">
        <f>IF(B$16=0,0,B$16/CHI_fec!B$16)</f>
        <v>0</v>
      </c>
      <c r="C223" s="321">
        <f>IF(C$16=0,0,C$16/CHI_fec!C$16)</f>
        <v>0</v>
      </c>
      <c r="D223" s="321">
        <f>IF(D$16=0,0,D$16/CHI_fec!D$16)</f>
        <v>0</v>
      </c>
      <c r="E223" s="321">
        <f>IF(E$16=0,0,E$16/CHI_fec!E$16)</f>
        <v>0</v>
      </c>
      <c r="F223" s="321">
        <f>IF(F$16=0,0,F$16/CHI_fec!F$16)</f>
        <v>0</v>
      </c>
      <c r="G223" s="321">
        <f>IF(G$16=0,0,G$16/CHI_fec!G$16)</f>
        <v>0</v>
      </c>
      <c r="H223" s="321">
        <f>IF(H$16=0,0,H$16/CHI_fec!H$16)</f>
        <v>0</v>
      </c>
      <c r="I223" s="321">
        <f>IF(I$16=0,0,I$16/CHI_fec!I$16)</f>
        <v>0</v>
      </c>
      <c r="J223" s="321">
        <f>IF(J$16=0,0,J$16/CHI_fec!J$16)</f>
        <v>0</v>
      </c>
      <c r="K223" s="321">
        <f>IF(K$16=0,0,K$16/CHI_fec!K$16)</f>
        <v>0</v>
      </c>
      <c r="L223" s="321">
        <f>IF(L$16=0,0,L$16/CHI_fec!L$16)</f>
        <v>0</v>
      </c>
      <c r="M223" s="321">
        <f>IF(M$16=0,0,M$16/CHI_fec!M$16)</f>
        <v>0</v>
      </c>
      <c r="N223" s="321">
        <f>IF(N$16=0,0,N$16/CHI_fec!N$16)</f>
        <v>0</v>
      </c>
      <c r="O223" s="321">
        <f>IF(O$16=0,0,O$16/CHI_fec!O$16)</f>
        <v>0</v>
      </c>
      <c r="P223" s="321">
        <f>IF(P$16=0,0,P$16/CHI_fec!P$16)</f>
        <v>0</v>
      </c>
      <c r="Q223" s="321">
        <f>IF(Q$16=0,0,Q$16/CHI_fec!Q$16)</f>
        <v>0</v>
      </c>
      <c r="R223" s="321">
        <f>IF(R$16=0,0,R$16/CHI_fec!R$16)</f>
        <v>0</v>
      </c>
      <c r="S223" s="321">
        <f>IF(S$16=0,0,S$16/CHI_fec!S$16)</f>
        <v>0</v>
      </c>
      <c r="T223" s="321">
        <f>IF(T$16=0,0,T$16/CHI_fec!T$16)</f>
        <v>0</v>
      </c>
      <c r="U223" s="321">
        <f>IF(U$16=0,0,U$16/CHI_fec!U$16)</f>
        <v>0</v>
      </c>
      <c r="V223" s="321">
        <f>IF(V$16=0,0,V$16/CHI_fec!V$16)</f>
        <v>0</v>
      </c>
      <c r="W223" s="321">
        <f>IF(W$16=0,0,W$16/CHI_fec!W$16)</f>
        <v>0</v>
      </c>
      <c r="X223" s="321">
        <f>IF(X$16=0,0,X$16/CHI_fec!X$16)</f>
        <v>0</v>
      </c>
      <c r="Y223" s="321">
        <f>IF(Y$16=0,0,Y$16/CHI_fec!Y$16)</f>
        <v>0</v>
      </c>
      <c r="DA223" s="140"/>
    </row>
    <row r="224" spans="1:105" ht="12" customHeight="1" x14ac:dyDescent="0.25">
      <c r="A224" s="174" t="s">
        <v>998</v>
      </c>
      <c r="B224" s="276">
        <f>IF(B$25=0,0,B$25/CHI_fec!B$25)</f>
        <v>2.1704493884886316</v>
      </c>
      <c r="C224" s="276">
        <f>IF(C$25=0,0,C$25/CHI_fec!C$25)</f>
        <v>2.1796474114371076</v>
      </c>
      <c r="D224" s="276">
        <f>IF(D$25=0,0,D$25/CHI_fec!D$25)</f>
        <v>2.1643789472151531</v>
      </c>
      <c r="E224" s="276">
        <f>IF(E$25=0,0,E$25/CHI_fec!E$25)</f>
        <v>2.1604097583127335</v>
      </c>
      <c r="F224" s="276">
        <f>IF(F$25=0,0,F$25/CHI_fec!F$25)</f>
        <v>1.7138053597358234</v>
      </c>
      <c r="G224" s="276">
        <f>IF(G$25=0,0,G$25/CHI_fec!G$25)</f>
        <v>1.6855953368871757</v>
      </c>
      <c r="H224" s="276">
        <f>IF(H$25=0,0,H$25/CHI_fec!H$25)</f>
        <v>1.6945162372710463</v>
      </c>
      <c r="I224" s="276">
        <f>IF(I$25=0,0,I$25/CHI_fec!I$25)</f>
        <v>1.7236414758366367</v>
      </c>
      <c r="J224" s="276">
        <f>IF(J$25=0,0,J$25/CHI_fec!J$25)</f>
        <v>1.5708382180930032</v>
      </c>
      <c r="K224" s="276">
        <f>IF(K$25=0,0,K$25/CHI_fec!K$25)</f>
        <v>2.1903329045364268</v>
      </c>
      <c r="L224" s="276">
        <f>IF(L$25=0,0,L$25/CHI_fec!L$25)</f>
        <v>2.2683496699005814</v>
      </c>
      <c r="M224" s="276">
        <f>IF(M$25=0,0,M$25/CHI_fec!M$25)</f>
        <v>2.2472580833601481</v>
      </c>
      <c r="N224" s="276">
        <f>IF(N$25=0,0,N$25/CHI_fec!N$25)</f>
        <v>2.2525766003256447</v>
      </c>
      <c r="O224" s="276">
        <f>IF(O$25=0,0,O$25/CHI_fec!O$25)</f>
        <v>2.3507533761687363</v>
      </c>
      <c r="P224" s="276">
        <f>IF(P$25=0,0,P$25/CHI_fec!P$25)</f>
        <v>2.4058149868452468</v>
      </c>
      <c r="Q224" s="276">
        <f>IF(Q$25=0,0,Q$25/CHI_fec!Q$25)</f>
        <v>2.4140939153589054</v>
      </c>
      <c r="R224" s="276">
        <f>IF(R$25=0,0,R$25/CHI_fec!R$25)</f>
        <v>2.434104517373481</v>
      </c>
      <c r="S224" s="276">
        <f>IF(S$25=0,0,S$25/CHI_fec!S$25)</f>
        <v>2.4208165093095926</v>
      </c>
      <c r="T224" s="276">
        <f>IF(T$25=0,0,T$25/CHI_fec!T$25)</f>
        <v>2.3993961366339729</v>
      </c>
      <c r="U224" s="276">
        <f>IF(U$25=0,0,U$25/CHI_fec!U$25)</f>
        <v>2.2873641113726779</v>
      </c>
      <c r="V224" s="276">
        <f>IF(V$25=0,0,V$25/CHI_fec!V$25)</f>
        <v>2.3399881710087778</v>
      </c>
      <c r="W224" s="276">
        <f>IF(W$25=0,0,W$25/CHI_fec!W$25)</f>
        <v>2.3755479015983343</v>
      </c>
      <c r="X224" s="276">
        <f>IF(X$25=0,0,X$25/CHI_fec!X$25)</f>
        <v>2.3878247606540675</v>
      </c>
      <c r="Y224" s="276">
        <f>IF(Y$25=0,0,Y$25/CHI_fec!Y$25)</f>
        <v>2.4208283848714096</v>
      </c>
      <c r="DA224" s="79"/>
    </row>
    <row r="225" spans="1:105" ht="12" customHeight="1" x14ac:dyDescent="0.25">
      <c r="A225" s="174" t="s">
        <v>1010</v>
      </c>
      <c r="B225" s="276">
        <f>IF(B$36=0,0,B$36/CHI_fec!B$36)</f>
        <v>2.3496628700343156</v>
      </c>
      <c r="C225" s="276">
        <f>IF(C$36=0,0,C$36/CHI_fec!C$36)</f>
        <v>2.3621890254183873</v>
      </c>
      <c r="D225" s="276">
        <f>IF(D$36=0,0,D$36/CHI_fec!D$36)</f>
        <v>2.3359906194018736</v>
      </c>
      <c r="E225" s="276">
        <f>IF(E$36=0,0,E$36/CHI_fec!E$36)</f>
        <v>2.3206930861999244</v>
      </c>
      <c r="F225" s="276">
        <f>IF(F$36=0,0,F$36/CHI_fec!F$36)</f>
        <v>2.288727819560469</v>
      </c>
      <c r="G225" s="276">
        <f>IF(G$36=0,0,G$36/CHI_fec!G$36)</f>
        <v>2.3048081713888231</v>
      </c>
      <c r="H225" s="276">
        <f>IF(H$36=0,0,H$36/CHI_fec!H$36)</f>
        <v>2.2867806241133586</v>
      </c>
      <c r="I225" s="276">
        <f>IF(I$36=0,0,I$36/CHI_fec!I$36)</f>
        <v>2.2842614285693972</v>
      </c>
      <c r="J225" s="276">
        <f>IF(J$36=0,0,J$36/CHI_fec!J$36)</f>
        <v>2.2636953178539612</v>
      </c>
      <c r="K225" s="276">
        <f>IF(K$36=0,0,K$36/CHI_fec!K$36)</f>
        <v>2.3124315048430679</v>
      </c>
      <c r="L225" s="276">
        <f>IF(L$36=0,0,L$36/CHI_fec!L$36)</f>
        <v>2.2916655994527155</v>
      </c>
      <c r="M225" s="276">
        <f>IF(M$36=0,0,M$36/CHI_fec!M$36)</f>
        <v>2.3293498976777567</v>
      </c>
      <c r="N225" s="276">
        <f>IF(N$36=0,0,N$36/CHI_fec!N$36)</f>
        <v>2.3384561406992947</v>
      </c>
      <c r="O225" s="276">
        <f>IF(O$36=0,0,O$36/CHI_fec!O$36)</f>
        <v>2.3561675154598118</v>
      </c>
      <c r="P225" s="276">
        <f>IF(P$36=0,0,P$36/CHI_fec!P$36)</f>
        <v>2.3490399703139691</v>
      </c>
      <c r="Q225" s="276">
        <f>IF(Q$36=0,0,Q$36/CHI_fec!Q$36)</f>
        <v>2.3477456101732823</v>
      </c>
      <c r="R225" s="276">
        <f>IF(R$36=0,0,R$36/CHI_fec!R$36)</f>
        <v>2.3231533528795389</v>
      </c>
      <c r="S225" s="276">
        <f>IF(S$36=0,0,S$36/CHI_fec!S$36)</f>
        <v>2.3150525217531976</v>
      </c>
      <c r="T225" s="276">
        <f>IF(T$36=0,0,T$36/CHI_fec!T$36)</f>
        <v>2.3446093399388088</v>
      </c>
      <c r="U225" s="276">
        <f>IF(U$36=0,0,U$36/CHI_fec!U$36)</f>
        <v>2.3462179617648924</v>
      </c>
      <c r="V225" s="276">
        <f>IF(V$36=0,0,V$36/CHI_fec!V$36)</f>
        <v>2.3361290676580642</v>
      </c>
      <c r="W225" s="276">
        <f>IF(W$36=0,0,W$36/CHI_fec!W$36)</f>
        <v>2.3336177303317687</v>
      </c>
      <c r="X225" s="276">
        <f>IF(X$36=0,0,X$36/CHI_fec!X$36)</f>
        <v>2.3269442405282224</v>
      </c>
      <c r="Y225" s="276">
        <f>IF(Y$36=0,0,Y$36/CHI_fec!Y$36)</f>
        <v>2.3463544065187678</v>
      </c>
      <c r="DA225" s="79"/>
    </row>
    <row r="226" spans="1:105" ht="12" customHeight="1" x14ac:dyDescent="0.25">
      <c r="A226" s="174" t="s">
        <v>1021</v>
      </c>
      <c r="B226" s="276">
        <f>IF(B$44=0,0,B$44/CHI_fec!B$44)</f>
        <v>1.7667490170348441</v>
      </c>
      <c r="C226" s="276">
        <f>IF(C$44=0,0,C$44/CHI_fec!C$44)</f>
        <v>1.8109668469587408</v>
      </c>
      <c r="D226" s="276">
        <f>IF(D$44=0,0,D$44/CHI_fec!D$44)</f>
        <v>1.8214124028923506</v>
      </c>
      <c r="E226" s="276">
        <f>IF(E$44=0,0,E$44/CHI_fec!E$44)</f>
        <v>1.8019568266948101</v>
      </c>
      <c r="F226" s="276">
        <f>IF(F$44=0,0,F$44/CHI_fec!F$44)</f>
        <v>1.4429814883877579</v>
      </c>
      <c r="G226" s="276">
        <f>IF(G$44=0,0,G$44/CHI_fec!G$44)</f>
        <v>1.518990448569967</v>
      </c>
      <c r="H226" s="276">
        <f>IF(H$44=0,0,H$44/CHI_fec!H$44)</f>
        <v>1.4770202644141941</v>
      </c>
      <c r="I226" s="276">
        <f>IF(I$44=0,0,I$44/CHI_fec!I$44)</f>
        <v>1.5450327730157456</v>
      </c>
      <c r="J226" s="276">
        <f>IF(J$44=0,0,J$44/CHI_fec!J$44)</f>
        <v>1.5105694444725186</v>
      </c>
      <c r="K226" s="276">
        <f>IF(K$44=0,0,K$44/CHI_fec!K$44)</f>
        <v>1.8707052864924372</v>
      </c>
      <c r="L226" s="276">
        <f>IF(L$44=0,0,L$44/CHI_fec!L$44)</f>
        <v>1.8158219689736796</v>
      </c>
      <c r="M226" s="276">
        <f>IF(M$44=0,0,M$44/CHI_fec!M$44)</f>
        <v>1.840959233770999</v>
      </c>
      <c r="N226" s="276">
        <f>IF(N$44=0,0,N$44/CHI_fec!N$44)</f>
        <v>1.8695884232160971</v>
      </c>
      <c r="O226" s="276">
        <f>IF(O$44=0,0,O$44/CHI_fec!O$44)</f>
        <v>1.9831521911976167</v>
      </c>
      <c r="P226" s="276">
        <f>IF(P$44=0,0,P$44/CHI_fec!P$44)</f>
        <v>1.9694505761948247</v>
      </c>
      <c r="Q226" s="276">
        <f>IF(Q$44=0,0,Q$44/CHI_fec!Q$44)</f>
        <v>1.9503500215897907</v>
      </c>
      <c r="R226" s="276">
        <f>IF(R$44=0,0,R$44/CHI_fec!R$44)</f>
        <v>1.8950091213795168</v>
      </c>
      <c r="S226" s="276">
        <f>IF(S$44=0,0,S$44/CHI_fec!S$44)</f>
        <v>1.8617548973733677</v>
      </c>
      <c r="T226" s="276">
        <f>IF(T$44=0,0,T$44/CHI_fec!T$44)</f>
        <v>1.9073824598994107</v>
      </c>
      <c r="U226" s="276">
        <f>IF(U$44=0,0,U$44/CHI_fec!U$44)</f>
        <v>1.8093868316619954</v>
      </c>
      <c r="V226" s="276">
        <f>IF(V$44=0,0,V$44/CHI_fec!V$44)</f>
        <v>1.8364242135436568</v>
      </c>
      <c r="W226" s="276">
        <f>IF(W$44=0,0,W$44/CHI_fec!W$44)</f>
        <v>1.8622711035575654</v>
      </c>
      <c r="X226" s="276">
        <f>IF(X$44=0,0,X$44/CHI_fec!X$44)</f>
        <v>1.7651068287970166</v>
      </c>
      <c r="Y226" s="276">
        <f>IF(Y$44=0,0,Y$44/CHI_fec!Y$44)</f>
        <v>1.805914137017528</v>
      </c>
      <c r="DA226" s="79"/>
    </row>
    <row r="227" spans="1:105" ht="12" customHeight="1" x14ac:dyDescent="0.25">
      <c r="A227" s="41" t="s">
        <v>1038</v>
      </c>
      <c r="B227" s="277">
        <f>IF(B$58=0,0,B$58/CHI_fec!B$58)</f>
        <v>0</v>
      </c>
      <c r="C227" s="277">
        <f>IF(C$58=0,0,C$58/CHI_fec!C$58)</f>
        <v>0</v>
      </c>
      <c r="D227" s="277">
        <f>IF(D$58=0,0,D$58/CHI_fec!D$58)</f>
        <v>0</v>
      </c>
      <c r="E227" s="277">
        <f>IF(E$58=0,0,E$58/CHI_fec!E$58)</f>
        <v>0</v>
      </c>
      <c r="F227" s="277">
        <f>IF(F$58=0,0,F$58/CHI_fec!F$58)</f>
        <v>0</v>
      </c>
      <c r="G227" s="277">
        <f>IF(G$58=0,0,G$58/CHI_fec!G$58)</f>
        <v>0</v>
      </c>
      <c r="H227" s="277">
        <f>IF(H$58=0,0,H$58/CHI_fec!H$58)</f>
        <v>0</v>
      </c>
      <c r="I227" s="277">
        <f>IF(I$58=0,0,I$58/CHI_fec!I$58)</f>
        <v>0</v>
      </c>
      <c r="J227" s="277">
        <f>IF(J$58=0,0,J$58/CHI_fec!J$58)</f>
        <v>0</v>
      </c>
      <c r="K227" s="277">
        <f>IF(K$58=0,0,K$58/CHI_fec!K$58)</f>
        <v>0</v>
      </c>
      <c r="L227" s="277">
        <f>IF(L$58=0,0,L$58/CHI_fec!L$58)</f>
        <v>0</v>
      </c>
      <c r="M227" s="277">
        <f>IF(M$58=0,0,M$58/CHI_fec!M$58)</f>
        <v>0</v>
      </c>
      <c r="N227" s="277">
        <f>IF(N$58=0,0,N$58/CHI_fec!N$58)</f>
        <v>0</v>
      </c>
      <c r="O227" s="277">
        <f>IF(O$58=0,0,O$58/CHI_fec!O$58)</f>
        <v>0</v>
      </c>
      <c r="P227" s="277">
        <f>IF(P$58=0,0,P$58/CHI_fec!P$58)</f>
        <v>0</v>
      </c>
      <c r="Q227" s="277">
        <f>IF(Q$58=0,0,Q$58/CHI_fec!Q$58)</f>
        <v>0</v>
      </c>
      <c r="R227" s="277">
        <f>IF(R$58=0,0,R$58/CHI_fec!R$58)</f>
        <v>0</v>
      </c>
      <c r="S227" s="277">
        <f>IF(S$58=0,0,S$58/CHI_fec!S$58)</f>
        <v>0</v>
      </c>
      <c r="T227" s="277">
        <f>IF(T$58=0,0,T$58/CHI_fec!T$58)</f>
        <v>0</v>
      </c>
      <c r="U227" s="277">
        <f>IF(U$58=0,0,U$58/CHI_fec!U$58)</f>
        <v>0</v>
      </c>
      <c r="V227" s="277">
        <f>IF(V$58=0,0,V$58/CHI_fec!V$58)</f>
        <v>0</v>
      </c>
      <c r="W227" s="277">
        <f>IF(W$58=0,0,W$58/CHI_fec!W$58)</f>
        <v>0</v>
      </c>
      <c r="X227" s="277">
        <f>IF(X$58=0,0,X$58/CHI_fec!X$58)</f>
        <v>0</v>
      </c>
      <c r="Y227" s="277">
        <f>IF(Y$58=0,0,Y$58/CHI_fec!Y$58)</f>
        <v>0</v>
      </c>
      <c r="DA227" s="82"/>
    </row>
    <row r="228" spans="1:105" ht="12" customHeight="1" x14ac:dyDescent="0.25">
      <c r="A228" s="172"/>
      <c r="B228" s="172"/>
      <c r="C228" s="172"/>
      <c r="D228" s="172"/>
      <c r="E228" s="172"/>
      <c r="F228" s="172"/>
      <c r="G228" s="172"/>
      <c r="H228" s="172"/>
      <c r="I228" s="172"/>
      <c r="J228" s="172"/>
      <c r="K228" s="172"/>
      <c r="L228" s="172"/>
      <c r="M228" s="172"/>
      <c r="N228" s="172"/>
      <c r="O228" s="172"/>
      <c r="P228" s="172"/>
      <c r="Q228" s="172"/>
      <c r="R228" s="172"/>
      <c r="S228" s="172"/>
      <c r="T228" s="172"/>
      <c r="U228" s="172"/>
      <c r="V228" s="172"/>
      <c r="W228" s="172"/>
      <c r="X228" s="172"/>
      <c r="Y228" s="172"/>
      <c r="DA228" s="176"/>
    </row>
    <row r="229" spans="1:105" ht="12" customHeight="1" x14ac:dyDescent="0.25">
      <c r="A229" s="35" t="s">
        <v>1403</v>
      </c>
      <c r="B229" s="320">
        <f>IF(B$61=0,0,(B$61-B$108)/CHI_fec!B$61)</f>
        <v>1.469380021863024</v>
      </c>
      <c r="C229" s="320">
        <f>IF(C$61=0,0,(C$61-C$108)/CHI_fec!C$61)</f>
        <v>1.4911391488582255</v>
      </c>
      <c r="D229" s="320">
        <f>IF(D$61=0,0,(D$61-D$108)/CHI_fec!D$61)</f>
        <v>1.4835535994476841</v>
      </c>
      <c r="E229" s="320">
        <f>IF(E$61=0,0,(E$61-E$108)/CHI_fec!E$61)</f>
        <v>1.4628880659821537</v>
      </c>
      <c r="F229" s="320">
        <f>IF(F$61=0,0,(F$61-F$108)/CHI_fec!F$61)</f>
        <v>1.2083472089689298</v>
      </c>
      <c r="G229" s="320">
        <f>IF(G$61=0,0,(G$61-G$108)/CHI_fec!G$61)</f>
        <v>1.2405068837860225</v>
      </c>
      <c r="H229" s="320">
        <f>IF(H$61=0,0,(H$61-H$108)/CHI_fec!H$61)</f>
        <v>1.2139042481217095</v>
      </c>
      <c r="I229" s="320">
        <f>IF(I$61=0,0,(I$61-I$108)/CHI_fec!I$61)</f>
        <v>1.2465919009191255</v>
      </c>
      <c r="J229" s="320">
        <f>IF(J$61=0,0,(J$61-J$108)/CHI_fec!J$61)</f>
        <v>1.1907110778032362</v>
      </c>
      <c r="K229" s="320">
        <f>IF(K$61=0,0,(K$61-K$108)/CHI_fec!K$61)</f>
        <v>1.6572013869553235</v>
      </c>
      <c r="L229" s="320">
        <f>IF(L$61=0,0,(L$61-L$108)/CHI_fec!L$61)</f>
        <v>1.6425771419073243</v>
      </c>
      <c r="M229" s="320">
        <f>IF(M$61=0,0,(M$61-M$108)/CHI_fec!M$61)</f>
        <v>1.6528240556513158</v>
      </c>
      <c r="N229" s="320">
        <f>IF(N$61=0,0,(N$61-N$108)/CHI_fec!N$61)</f>
        <v>1.6741300597700561</v>
      </c>
      <c r="O229" s="320">
        <f>IF(O$61=0,0,(O$61-O$108)/CHI_fec!O$61)</f>
        <v>1.7762014408722497</v>
      </c>
      <c r="P229" s="320">
        <f>IF(P$61=0,0,(P$61-P$108)/CHI_fec!P$61)</f>
        <v>1.7854270596983861</v>
      </c>
      <c r="Q229" s="320">
        <f>IF(Q$61=0,0,(Q$61-Q$108)/CHI_fec!Q$61)</f>
        <v>1.7691850508573368</v>
      </c>
      <c r="R229" s="320">
        <f>IF(R$61=0,0,(R$61-R$108)/CHI_fec!R$61)</f>
        <v>1.7433964610345953</v>
      </c>
      <c r="S229" s="320">
        <f>IF(S$61=0,0,(S$61-S$108)/CHI_fec!S$61)</f>
        <v>1.681508062182751</v>
      </c>
      <c r="T229" s="320">
        <f>IF(T$61=0,0,(T$61-T$108)/CHI_fec!T$61)</f>
        <v>1.7165891006280627</v>
      </c>
      <c r="U229" s="320">
        <f>IF(U$61=0,0,(U$61-U$108)/CHI_fec!U$61)</f>
        <v>1.623048725194022</v>
      </c>
      <c r="V229" s="320">
        <f>IF(V$61=0,0,(V$61-V$108)/CHI_fec!V$61)</f>
        <v>1.6504016597885509</v>
      </c>
      <c r="W229" s="320">
        <f>IF(W$61=0,0,(W$61-W$108)/CHI_fec!W$61)</f>
        <v>1.6768157975908444</v>
      </c>
      <c r="X229" s="320">
        <f>IF(X$61=0,0,(X$61-X$108)/CHI_fec!X$61)</f>
        <v>1.6379140946090847</v>
      </c>
      <c r="Y229" s="320">
        <f>IF(Y$61=0,0,(Y$61-Y$108)/CHI_fec!Y$61)</f>
        <v>1.6538113280701867</v>
      </c>
      <c r="DA229" s="95"/>
    </row>
    <row r="230" spans="1:105" ht="12" customHeight="1" x14ac:dyDescent="0.25">
      <c r="A230" s="55" t="s">
        <v>91</v>
      </c>
      <c r="B230" s="273">
        <f>IF(B$62=0,0,B$62/CHI_fec!B$62)</f>
        <v>0</v>
      </c>
      <c r="C230" s="273">
        <f>IF(C$62=0,0,C$62/CHI_fec!C$62)</f>
        <v>0</v>
      </c>
      <c r="D230" s="273">
        <f>IF(D$62=0,0,D$62/CHI_fec!D$62)</f>
        <v>0</v>
      </c>
      <c r="E230" s="273">
        <f>IF(E$62=0,0,E$62/CHI_fec!E$62)</f>
        <v>0</v>
      </c>
      <c r="F230" s="273">
        <f>IF(F$62=0,0,F$62/CHI_fec!F$62)</f>
        <v>0</v>
      </c>
      <c r="G230" s="273">
        <f>IF(G$62=0,0,G$62/CHI_fec!G$62)</f>
        <v>0</v>
      </c>
      <c r="H230" s="273">
        <f>IF(H$62=0,0,H$62/CHI_fec!H$62)</f>
        <v>0</v>
      </c>
      <c r="I230" s="273">
        <f>IF(I$62=0,0,I$62/CHI_fec!I$62)</f>
        <v>0</v>
      </c>
      <c r="J230" s="273">
        <f>IF(J$62=0,0,J$62/CHI_fec!J$62)</f>
        <v>0</v>
      </c>
      <c r="K230" s="273">
        <f>IF(K$62=0,0,K$62/CHI_fec!K$62)</f>
        <v>0</v>
      </c>
      <c r="L230" s="273">
        <f>IF(L$62=0,0,L$62/CHI_fec!L$62)</f>
        <v>0</v>
      </c>
      <c r="M230" s="273">
        <f>IF(M$62=0,0,M$62/CHI_fec!M$62)</f>
        <v>0</v>
      </c>
      <c r="N230" s="273">
        <f>IF(N$62=0,0,N$62/CHI_fec!N$62)</f>
        <v>0</v>
      </c>
      <c r="O230" s="273">
        <f>IF(O$62=0,0,O$62/CHI_fec!O$62)</f>
        <v>0</v>
      </c>
      <c r="P230" s="273">
        <f>IF(P$62=0,0,P$62/CHI_fec!P$62)</f>
        <v>0</v>
      </c>
      <c r="Q230" s="273">
        <f>IF(Q$62=0,0,Q$62/CHI_fec!Q$62)</f>
        <v>0</v>
      </c>
      <c r="R230" s="273">
        <f>IF(R$62=0,0,R$62/CHI_fec!R$62)</f>
        <v>0</v>
      </c>
      <c r="S230" s="273">
        <f>IF(S$62=0,0,S$62/CHI_fec!S$62)</f>
        <v>0</v>
      </c>
      <c r="T230" s="273">
        <f>IF(T$62=0,0,T$62/CHI_fec!T$62)</f>
        <v>0</v>
      </c>
      <c r="U230" s="273">
        <f>IF(U$62=0,0,U$62/CHI_fec!U$62)</f>
        <v>0</v>
      </c>
      <c r="V230" s="273">
        <f>IF(V$62=0,0,V$62/CHI_fec!V$62)</f>
        <v>0</v>
      </c>
      <c r="W230" s="273">
        <f>IF(W$62=0,0,W$62/CHI_fec!W$62)</f>
        <v>0</v>
      </c>
      <c r="X230" s="273">
        <f>IF(X$62=0,0,X$62/CHI_fec!X$62)</f>
        <v>0</v>
      </c>
      <c r="Y230" s="273">
        <f>IF(Y$62=0,0,Y$62/CHI_fec!Y$62)</f>
        <v>0</v>
      </c>
      <c r="DA230" s="76"/>
    </row>
    <row r="231" spans="1:105" ht="12" customHeight="1" x14ac:dyDescent="0.25">
      <c r="A231" s="173" t="s">
        <v>92</v>
      </c>
      <c r="B231" s="274">
        <f>IF(B$63=0,0,B$63/CHI_fec!B$63)</f>
        <v>0</v>
      </c>
      <c r="C231" s="274">
        <f>IF(C$63=0,0,C$63/CHI_fec!C$63)</f>
        <v>0</v>
      </c>
      <c r="D231" s="274">
        <f>IF(D$63=0,0,D$63/CHI_fec!D$63)</f>
        <v>0</v>
      </c>
      <c r="E231" s="274">
        <f>IF(E$63=0,0,E$63/CHI_fec!E$63)</f>
        <v>0</v>
      </c>
      <c r="F231" s="274">
        <f>IF(F$63=0,0,F$63/CHI_fec!F$63)</f>
        <v>0</v>
      </c>
      <c r="G231" s="274">
        <f>IF(G$63=0,0,G$63/CHI_fec!G$63)</f>
        <v>0</v>
      </c>
      <c r="H231" s="274">
        <f>IF(H$63=0,0,H$63/CHI_fec!H$63)</f>
        <v>0</v>
      </c>
      <c r="I231" s="274">
        <f>IF(I$63=0,0,I$63/CHI_fec!I$63)</f>
        <v>0</v>
      </c>
      <c r="J231" s="274">
        <f>IF(J$63=0,0,J$63/CHI_fec!J$63)</f>
        <v>0</v>
      </c>
      <c r="K231" s="274">
        <f>IF(K$63=0,0,K$63/CHI_fec!K$63)</f>
        <v>0</v>
      </c>
      <c r="L231" s="274">
        <f>IF(L$63=0,0,L$63/CHI_fec!L$63)</f>
        <v>0</v>
      </c>
      <c r="M231" s="274">
        <f>IF(M$63=0,0,M$63/CHI_fec!M$63)</f>
        <v>0</v>
      </c>
      <c r="N231" s="274">
        <f>IF(N$63=0,0,N$63/CHI_fec!N$63)</f>
        <v>0</v>
      </c>
      <c r="O231" s="274">
        <f>IF(O$63=0,0,O$63/CHI_fec!O$63)</f>
        <v>0</v>
      </c>
      <c r="P231" s="274">
        <f>IF(P$63=0,0,P$63/CHI_fec!P$63)</f>
        <v>0</v>
      </c>
      <c r="Q231" s="274">
        <f>IF(Q$63=0,0,Q$63/CHI_fec!Q$63)</f>
        <v>0</v>
      </c>
      <c r="R231" s="274">
        <f>IF(R$63=0,0,R$63/CHI_fec!R$63)</f>
        <v>0</v>
      </c>
      <c r="S231" s="274">
        <f>IF(S$63=0,0,S$63/CHI_fec!S$63)</f>
        <v>0</v>
      </c>
      <c r="T231" s="274">
        <f>IF(T$63=0,0,T$63/CHI_fec!T$63)</f>
        <v>0</v>
      </c>
      <c r="U231" s="274">
        <f>IF(U$63=0,0,U$63/CHI_fec!U$63)</f>
        <v>0</v>
      </c>
      <c r="V231" s="274">
        <f>IF(V$63=0,0,V$63/CHI_fec!V$63)</f>
        <v>0</v>
      </c>
      <c r="W231" s="274">
        <f>IF(W$63=0,0,W$63/CHI_fec!W$63)</f>
        <v>0</v>
      </c>
      <c r="X231" s="274">
        <f>IF(X$63=0,0,X$63/CHI_fec!X$63)</f>
        <v>0</v>
      </c>
      <c r="Y231" s="274">
        <f>IF(Y$63=0,0,Y$63/CHI_fec!Y$63)</f>
        <v>0</v>
      </c>
      <c r="DA231" s="77"/>
    </row>
    <row r="232" spans="1:105" ht="12" customHeight="1" x14ac:dyDescent="0.25">
      <c r="A232" s="173" t="s">
        <v>93</v>
      </c>
      <c r="B232" s="274">
        <f>IF(B$64=0,0,B$64/CHI_fec!B$64)</f>
        <v>0</v>
      </c>
      <c r="C232" s="274">
        <f>IF(C$64=0,0,C$64/CHI_fec!C$64)</f>
        <v>0</v>
      </c>
      <c r="D232" s="274">
        <f>IF(D$64=0,0,D$64/CHI_fec!D$64)</f>
        <v>0</v>
      </c>
      <c r="E232" s="274">
        <f>IF(E$64=0,0,E$64/CHI_fec!E$64)</f>
        <v>0</v>
      </c>
      <c r="F232" s="274">
        <f>IF(F$64=0,0,F$64/CHI_fec!F$64)</f>
        <v>0</v>
      </c>
      <c r="G232" s="274">
        <f>IF(G$64=0,0,G$64/CHI_fec!G$64)</f>
        <v>0</v>
      </c>
      <c r="H232" s="274">
        <f>IF(H$64=0,0,H$64/CHI_fec!H$64)</f>
        <v>0</v>
      </c>
      <c r="I232" s="274">
        <f>IF(I$64=0,0,I$64/CHI_fec!I$64)</f>
        <v>0</v>
      </c>
      <c r="J232" s="274">
        <f>IF(J$64=0,0,J$64/CHI_fec!J$64)</f>
        <v>0</v>
      </c>
      <c r="K232" s="274">
        <f>IF(K$64=0,0,K$64/CHI_fec!K$64)</f>
        <v>0</v>
      </c>
      <c r="L232" s="274">
        <f>IF(L$64=0,0,L$64/CHI_fec!L$64)</f>
        <v>0</v>
      </c>
      <c r="M232" s="274">
        <f>IF(M$64=0,0,M$64/CHI_fec!M$64)</f>
        <v>0</v>
      </c>
      <c r="N232" s="274">
        <f>IF(N$64=0,0,N$64/CHI_fec!N$64)</f>
        <v>0</v>
      </c>
      <c r="O232" s="274">
        <f>IF(O$64=0,0,O$64/CHI_fec!O$64)</f>
        <v>0</v>
      </c>
      <c r="P232" s="274">
        <f>IF(P$64=0,0,P$64/CHI_fec!P$64)</f>
        <v>0</v>
      </c>
      <c r="Q232" s="274">
        <f>IF(Q$64=0,0,Q$64/CHI_fec!Q$64)</f>
        <v>0</v>
      </c>
      <c r="R232" s="274">
        <f>IF(R$64=0,0,R$64/CHI_fec!R$64)</f>
        <v>0</v>
      </c>
      <c r="S232" s="274">
        <f>IF(S$64=0,0,S$64/CHI_fec!S$64)</f>
        <v>0</v>
      </c>
      <c r="T232" s="274">
        <f>IF(T$64=0,0,T$64/CHI_fec!T$64)</f>
        <v>0</v>
      </c>
      <c r="U232" s="274">
        <f>IF(U$64=0,0,U$64/CHI_fec!U$64)</f>
        <v>0</v>
      </c>
      <c r="V232" s="274">
        <f>IF(V$64=0,0,V$64/CHI_fec!V$64)</f>
        <v>0</v>
      </c>
      <c r="W232" s="274">
        <f>IF(W$64=0,0,W$64/CHI_fec!W$64)</f>
        <v>0</v>
      </c>
      <c r="X232" s="274">
        <f>IF(X$64=0,0,X$64/CHI_fec!X$64)</f>
        <v>0</v>
      </c>
      <c r="Y232" s="274">
        <f>IF(Y$64=0,0,Y$64/CHI_fec!Y$64)</f>
        <v>0</v>
      </c>
      <c r="DA232" s="77"/>
    </row>
    <row r="233" spans="1:105" ht="12" customHeight="1" x14ac:dyDescent="0.25">
      <c r="A233" s="173" t="s">
        <v>94</v>
      </c>
      <c r="B233" s="274">
        <f>IF(B$65=0,0,B$65/CHI_fec!B$65)</f>
        <v>0</v>
      </c>
      <c r="C233" s="274">
        <f>IF(C$65=0,0,C$65/CHI_fec!C$65)</f>
        <v>0</v>
      </c>
      <c r="D233" s="274">
        <f>IF(D$65=0,0,D$65/CHI_fec!D$65)</f>
        <v>0</v>
      </c>
      <c r="E233" s="274">
        <f>IF(E$65=0,0,E$65/CHI_fec!E$65)</f>
        <v>0</v>
      </c>
      <c r="F233" s="274">
        <f>IF(F$65=0,0,F$65/CHI_fec!F$65)</f>
        <v>0</v>
      </c>
      <c r="G233" s="274">
        <f>IF(G$65=0,0,G$65/CHI_fec!G$65)</f>
        <v>0</v>
      </c>
      <c r="H233" s="274">
        <f>IF(H$65=0,0,H$65/CHI_fec!H$65)</f>
        <v>0</v>
      </c>
      <c r="I233" s="274">
        <f>IF(I$65=0,0,I$65/CHI_fec!I$65)</f>
        <v>0</v>
      </c>
      <c r="J233" s="274">
        <f>IF(J$65=0,0,J$65/CHI_fec!J$65)</f>
        <v>0</v>
      </c>
      <c r="K233" s="274">
        <f>IF(K$65=0,0,K$65/CHI_fec!K$65)</f>
        <v>0</v>
      </c>
      <c r="L233" s="274">
        <f>IF(L$65=0,0,L$65/CHI_fec!L$65)</f>
        <v>0</v>
      </c>
      <c r="M233" s="274">
        <f>IF(M$65=0,0,M$65/CHI_fec!M$65)</f>
        <v>0</v>
      </c>
      <c r="N233" s="274">
        <f>IF(N$65=0,0,N$65/CHI_fec!N$65)</f>
        <v>0</v>
      </c>
      <c r="O233" s="274">
        <f>IF(O$65=0,0,O$65/CHI_fec!O$65)</f>
        <v>0</v>
      </c>
      <c r="P233" s="274">
        <f>IF(P$65=0,0,P$65/CHI_fec!P$65)</f>
        <v>0</v>
      </c>
      <c r="Q233" s="274">
        <f>IF(Q$65=0,0,Q$65/CHI_fec!Q$65)</f>
        <v>0</v>
      </c>
      <c r="R233" s="274">
        <f>IF(R$65=0,0,R$65/CHI_fec!R$65)</f>
        <v>0</v>
      </c>
      <c r="S233" s="274">
        <f>IF(S$65=0,0,S$65/CHI_fec!S$65)</f>
        <v>0</v>
      </c>
      <c r="T233" s="274">
        <f>IF(T$65=0,0,T$65/CHI_fec!T$65)</f>
        <v>0</v>
      </c>
      <c r="U233" s="274">
        <f>IF(U$65=0,0,U$65/CHI_fec!U$65)</f>
        <v>0</v>
      </c>
      <c r="V233" s="274">
        <f>IF(V$65=0,0,V$65/CHI_fec!V$65)</f>
        <v>0</v>
      </c>
      <c r="W233" s="274">
        <f>IF(W$65=0,0,W$65/CHI_fec!W$65)</f>
        <v>0</v>
      </c>
      <c r="X233" s="274">
        <f>IF(X$65=0,0,X$65/CHI_fec!X$65)</f>
        <v>0</v>
      </c>
      <c r="Y233" s="274">
        <f>IF(Y$65=0,0,Y$65/CHI_fec!Y$65)</f>
        <v>0</v>
      </c>
      <c r="DA233" s="77"/>
    </row>
    <row r="234" spans="1:105" ht="12" customHeight="1" x14ac:dyDescent="0.25">
      <c r="A234" s="56" t="s">
        <v>95</v>
      </c>
      <c r="B234" s="275">
        <f>IF(B$66=0,0,B$66/CHI_fec!B$66)</f>
        <v>1.6228626267946564</v>
      </c>
      <c r="C234" s="275">
        <f>IF(C$66=0,0,C$66/CHI_fec!C$66)</f>
        <v>1.6808474775622064</v>
      </c>
      <c r="D234" s="275">
        <f>IF(D$66=0,0,D$66/CHI_fec!D$66)</f>
        <v>1.6983872396912971</v>
      </c>
      <c r="E234" s="275">
        <f>IF(E$66=0,0,E$66/CHI_fec!E$66)</f>
        <v>1.671854648207423</v>
      </c>
      <c r="F234" s="275">
        <f>IF(F$66=0,0,F$66/CHI_fec!F$66)</f>
        <v>1.3523499176583327</v>
      </c>
      <c r="G234" s="275">
        <f>IF(G$66=0,0,G$66/CHI_fec!G$66)</f>
        <v>1.473505241784919</v>
      </c>
      <c r="H234" s="275">
        <f>IF(H$66=0,0,H$66/CHI_fec!H$66)</f>
        <v>1.4079687880372944</v>
      </c>
      <c r="I234" s="275">
        <f>IF(I$66=0,0,I$66/CHI_fec!I$66)</f>
        <v>1.4828941336079287</v>
      </c>
      <c r="J234" s="275">
        <f>IF(J$66=0,0,J$66/CHI_fec!J$66)</f>
        <v>1.4861576487802424</v>
      </c>
      <c r="K234" s="275">
        <f>IF(K$66=0,0,K$66/CHI_fec!K$66)</f>
        <v>1.6888334845491251</v>
      </c>
      <c r="L234" s="275">
        <f>IF(L$66=0,0,L$66/CHI_fec!L$66)</f>
        <v>1.5584507583926519</v>
      </c>
      <c r="M234" s="275">
        <f>IF(M$66=0,0,M$66/CHI_fec!M$66)</f>
        <v>1.6178662921384404</v>
      </c>
      <c r="N234" s="275">
        <f>IF(N$66=0,0,N$66/CHI_fec!N$66)</f>
        <v>1.6606132687075523</v>
      </c>
      <c r="O234" s="275">
        <f>IF(O$66=0,0,O$66/CHI_fec!O$66)</f>
        <v>1.7717105898334351</v>
      </c>
      <c r="P234" s="275">
        <f>IF(P$66=0,0,P$66/CHI_fec!P$66)</f>
        <v>1.7081216541400177</v>
      </c>
      <c r="Q234" s="275">
        <f>IF(Q$66=0,0,Q$66/CHI_fec!Q$66)</f>
        <v>1.6716431928555187</v>
      </c>
      <c r="R234" s="275">
        <f>IF(R$66=0,0,R$66/CHI_fec!R$66)</f>
        <v>1.560916804362771</v>
      </c>
      <c r="S234" s="275">
        <f>IF(S$66=0,0,S$66/CHI_fec!S$66)</f>
        <v>1.5489916656851328</v>
      </c>
      <c r="T234" s="275">
        <f>IF(T$66=0,0,T$66/CHI_fec!T$66)</f>
        <v>1.6238249625579528</v>
      </c>
      <c r="U234" s="275">
        <f>IF(U$66=0,0,U$66/CHI_fec!U$66)</f>
        <v>1.553902744390014</v>
      </c>
      <c r="V234" s="275">
        <f>IF(V$66=0,0,V$66/CHI_fec!V$66)</f>
        <v>1.5604945341419099</v>
      </c>
      <c r="W234" s="275">
        <f>IF(W$66=0,0,W$66/CHI_fec!W$66)</f>
        <v>1.6023087183796343</v>
      </c>
      <c r="X234" s="275">
        <f>IF(X$66=0,0,X$66/CHI_fec!X$66)</f>
        <v>1.4826098615249206</v>
      </c>
      <c r="Y234" s="275">
        <f>IF(Y$66=0,0,Y$66/CHI_fec!Y$66)</f>
        <v>1.535519821602058</v>
      </c>
      <c r="DA234" s="78"/>
    </row>
    <row r="235" spans="1:105" ht="12" customHeight="1" x14ac:dyDescent="0.25">
      <c r="A235" s="174" t="s">
        <v>1051</v>
      </c>
      <c r="B235" s="276">
        <f>IF(B$72=0,0,B$72/CHI_fec!B$72)</f>
        <v>2.1683037417717101</v>
      </c>
      <c r="C235" s="276">
        <f>IF(C$72=0,0,C$72/CHI_fec!C$72)</f>
        <v>2.1775456261004007</v>
      </c>
      <c r="D235" s="276">
        <f>IF(D$72=0,0,D$72/CHI_fec!D$72)</f>
        <v>2.1623047964349742</v>
      </c>
      <c r="E235" s="276">
        <f>IF(E$72=0,0,E$72/CHI_fec!E$72)</f>
        <v>2.1582735918525557</v>
      </c>
      <c r="F235" s="276">
        <f>IF(F$72=0,0,F$72/CHI_fec!F$72)</f>
        <v>1.7119558136210924</v>
      </c>
      <c r="G235" s="276">
        <f>IF(G$72=0,0,G$72/CHI_fec!G$72)</f>
        <v>1.6839241048735163</v>
      </c>
      <c r="H235" s="276">
        <f>IF(H$72=0,0,H$72/CHI_fec!H$72)</f>
        <v>1.6927352290993229</v>
      </c>
      <c r="I235" s="276">
        <f>IF(I$72=0,0,I$72/CHI_fec!I$72)</f>
        <v>1.7218987698041033</v>
      </c>
      <c r="J235" s="276">
        <f>IF(J$72=0,0,J$72/CHI_fec!J$72)</f>
        <v>1.5693090481933802</v>
      </c>
      <c r="K235" s="276">
        <f>IF(K$72=0,0,K$72/CHI_fec!K$72)</f>
        <v>2.189054314164641</v>
      </c>
      <c r="L235" s="276">
        <f>IF(L$72=0,0,L$72/CHI_fec!L$72)</f>
        <v>2.2668762695508011</v>
      </c>
      <c r="M235" s="276">
        <f>IF(M$72=0,0,M$72/CHI_fec!M$72)</f>
        <v>2.2458273080851674</v>
      </c>
      <c r="N235" s="276">
        <f>IF(N$72=0,0,N$72/CHI_fec!N$72)</f>
        <v>2.2511978622767597</v>
      </c>
      <c r="O235" s="276">
        <f>IF(O$72=0,0,O$72/CHI_fec!O$72)</f>
        <v>2.3494578827649839</v>
      </c>
      <c r="P235" s="276">
        <f>IF(P$72=0,0,P$72/CHI_fec!P$72)</f>
        <v>2.404441271065203</v>
      </c>
      <c r="Q235" s="276">
        <f>IF(Q$72=0,0,Q$72/CHI_fec!Q$72)</f>
        <v>2.4126490179979245</v>
      </c>
      <c r="R235" s="276">
        <f>IF(R$72=0,0,R$72/CHI_fec!R$72)</f>
        <v>2.4325673592999126</v>
      </c>
      <c r="S235" s="276">
        <f>IF(S$72=0,0,S$72/CHI_fec!S$72)</f>
        <v>2.4190590350575527</v>
      </c>
      <c r="T235" s="276">
        <f>IF(T$72=0,0,T$72/CHI_fec!T$72)</f>
        <v>2.3977822798868371</v>
      </c>
      <c r="U235" s="276">
        <f>IF(U$72=0,0,U$72/CHI_fec!U$72)</f>
        <v>2.2856805372571944</v>
      </c>
      <c r="V235" s="276">
        <f>IF(V$72=0,0,V$72/CHI_fec!V$72)</f>
        <v>2.33828741473011</v>
      </c>
      <c r="W235" s="276">
        <f>IF(W$72=0,0,W$72/CHI_fec!W$72)</f>
        <v>2.373858006701254</v>
      </c>
      <c r="X235" s="276">
        <f>IF(X$72=0,0,X$72/CHI_fec!X$72)</f>
        <v>2.3859860293921451</v>
      </c>
      <c r="Y235" s="276">
        <f>IF(Y$72=0,0,Y$72/CHI_fec!Y$72)</f>
        <v>2.418918763624748</v>
      </c>
      <c r="DA235" s="79"/>
    </row>
    <row r="236" spans="1:105" ht="12" customHeight="1" x14ac:dyDescent="0.25">
      <c r="A236" s="174" t="s">
        <v>1010</v>
      </c>
      <c r="B236" s="276">
        <f>IF(B$85=0,0,B$85/CHI_fec!B$85)</f>
        <v>2.3496628700343161</v>
      </c>
      <c r="C236" s="276">
        <f>IF(C$85=0,0,C$85/CHI_fec!C$85)</f>
        <v>2.3621890254183873</v>
      </c>
      <c r="D236" s="276">
        <f>IF(D$85=0,0,D$85/CHI_fec!D$85)</f>
        <v>2.3359906194018745</v>
      </c>
      <c r="E236" s="276">
        <f>IF(E$85=0,0,E$85/CHI_fec!E$85)</f>
        <v>2.3206930861999253</v>
      </c>
      <c r="F236" s="276">
        <f>IF(F$85=0,0,F$85/CHI_fec!F$85)</f>
        <v>2.2887278195604686</v>
      </c>
      <c r="G236" s="276">
        <f>IF(G$85=0,0,G$85/CHI_fec!G$85)</f>
        <v>2.3048081713888227</v>
      </c>
      <c r="H236" s="276">
        <f>IF(H$85=0,0,H$85/CHI_fec!H$85)</f>
        <v>2.2867806241133586</v>
      </c>
      <c r="I236" s="276">
        <f>IF(I$85=0,0,I$85/CHI_fec!I$85)</f>
        <v>2.2842614285693963</v>
      </c>
      <c r="J236" s="276">
        <f>IF(J$85=0,0,J$85/CHI_fec!J$85)</f>
        <v>2.2636953178539607</v>
      </c>
      <c r="K236" s="276">
        <f>IF(K$85=0,0,K$85/CHI_fec!K$85)</f>
        <v>2.3124315048430675</v>
      </c>
      <c r="L236" s="276">
        <f>IF(L$85=0,0,L$85/CHI_fec!L$85)</f>
        <v>2.2916655994527155</v>
      </c>
      <c r="M236" s="276">
        <f>IF(M$85=0,0,M$85/CHI_fec!M$85)</f>
        <v>2.3293498976777558</v>
      </c>
      <c r="N236" s="276">
        <f>IF(N$85=0,0,N$85/CHI_fec!N$85)</f>
        <v>2.3384561406992952</v>
      </c>
      <c r="O236" s="276">
        <f>IF(O$85=0,0,O$85/CHI_fec!O$85)</f>
        <v>2.3561675154598123</v>
      </c>
      <c r="P236" s="276">
        <f>IF(P$85=0,0,P$85/CHI_fec!P$85)</f>
        <v>2.3490399703139704</v>
      </c>
      <c r="Q236" s="276">
        <f>IF(Q$85=0,0,Q$85/CHI_fec!Q$85)</f>
        <v>2.3477456101732828</v>
      </c>
      <c r="R236" s="276">
        <f>IF(R$85=0,0,R$85/CHI_fec!R$85)</f>
        <v>2.3231533528795394</v>
      </c>
      <c r="S236" s="276">
        <f>IF(S$85=0,0,S$85/CHI_fec!S$85)</f>
        <v>2.3150525217531968</v>
      </c>
      <c r="T236" s="276">
        <f>IF(T$85=0,0,T$85/CHI_fec!T$85)</f>
        <v>2.3446093399388102</v>
      </c>
      <c r="U236" s="276">
        <f>IF(U$85=0,0,U$85/CHI_fec!U$85)</f>
        <v>2.3462179617648919</v>
      </c>
      <c r="V236" s="276">
        <f>IF(V$85=0,0,V$85/CHI_fec!V$85)</f>
        <v>2.3361290676580646</v>
      </c>
      <c r="W236" s="276">
        <f>IF(W$85=0,0,W$85/CHI_fec!W$85)</f>
        <v>2.3336177303317687</v>
      </c>
      <c r="X236" s="276">
        <f>IF(X$85=0,0,X$85/CHI_fec!X$85)</f>
        <v>2.3269442405282232</v>
      </c>
      <c r="Y236" s="276">
        <f>IF(Y$85=0,0,Y$85/CHI_fec!Y$85)</f>
        <v>2.3463544065187674</v>
      </c>
      <c r="DA236" s="79"/>
    </row>
    <row r="237" spans="1:105" ht="12" customHeight="1" x14ac:dyDescent="0.25">
      <c r="A237" s="174" t="s">
        <v>1021</v>
      </c>
      <c r="B237" s="276">
        <f>IF(B$93=0,0,B$93/CHI_fec!B$93)</f>
        <v>1.732047933283609</v>
      </c>
      <c r="C237" s="276">
        <f>IF(C$93=0,0,C$93/CHI_fec!C$93)</f>
        <v>1.7792053334211184</v>
      </c>
      <c r="D237" s="276">
        <f>IF(D$93=0,0,D$93/CHI_fec!D$93)</f>
        <v>1.7918807061227859</v>
      </c>
      <c r="E237" s="276">
        <f>IF(E$93=0,0,E$93/CHI_fec!E$93)</f>
        <v>1.7713545755038425</v>
      </c>
      <c r="F237" s="276">
        <f>IF(F$93=0,0,F$93/CHI_fec!F$93)</f>
        <v>1.4195944954893829</v>
      </c>
      <c r="G237" s="276">
        <f>IF(G$93=0,0,G$93/CHI_fec!G$93)</f>
        <v>1.5042171328140943</v>
      </c>
      <c r="H237" s="276">
        <f>IF(H$93=0,0,H$93/CHI_fec!H$93)</f>
        <v>1.4580844752910336</v>
      </c>
      <c r="I237" s="276">
        <f>IF(I$93=0,0,I$93/CHI_fec!I$93)</f>
        <v>1.5293610260773327</v>
      </c>
      <c r="J237" s="276">
        <f>IF(J$93=0,0,J$93/CHI_fec!J$93)</f>
        <v>1.5051729175163548</v>
      </c>
      <c r="K237" s="276">
        <f>IF(K$93=0,0,K$93/CHI_fec!K$93)</f>
        <v>1.8338259222180475</v>
      </c>
      <c r="L237" s="276">
        <f>IF(L$93=0,0,L$93/CHI_fec!L$93)</f>
        <v>1.7647530729625578</v>
      </c>
      <c r="M237" s="276">
        <f>IF(M$93=0,0,M$93/CHI_fec!M$93)</f>
        <v>1.7953529277538711</v>
      </c>
      <c r="N237" s="276">
        <f>IF(N$93=0,0,N$93/CHI_fec!N$93)</f>
        <v>1.8259857773098551</v>
      </c>
      <c r="O237" s="276">
        <f>IF(O$93=0,0,O$93/CHI_fec!O$93)</f>
        <v>1.940446575966291</v>
      </c>
      <c r="P237" s="276">
        <f>IF(P$93=0,0,P$93/CHI_fec!P$93)</f>
        <v>1.9188450489827655</v>
      </c>
      <c r="Q237" s="276">
        <f>IF(Q$93=0,0,Q$93/CHI_fec!Q$93)</f>
        <v>1.897492610820001</v>
      </c>
      <c r="R237" s="276">
        <f>IF(R$93=0,0,R$93/CHI_fec!R$93)</f>
        <v>1.8334671430747616</v>
      </c>
      <c r="S237" s="276">
        <f>IF(S$93=0,0,S$93/CHI_fec!S$93)</f>
        <v>1.8031151655044133</v>
      </c>
      <c r="T237" s="276">
        <f>IF(T$93=0,0,T$93/CHI_fec!T$93)</f>
        <v>1.8548761227305854</v>
      </c>
      <c r="U237" s="276">
        <f>IF(U$93=0,0,U$93/CHI_fec!U$93)</f>
        <v>1.7600919869625133</v>
      </c>
      <c r="V237" s="276">
        <f>IF(V$93=0,0,V$93/CHI_fec!V$93)</f>
        <v>1.7841172622784736</v>
      </c>
      <c r="W237" s="276">
        <f>IF(W$93=0,0,W$93/CHI_fec!W$93)</f>
        <v>1.8084486282580079</v>
      </c>
      <c r="X237" s="276">
        <f>IF(X$93=0,0,X$93/CHI_fec!X$93)</f>
        <v>1.7008048658378438</v>
      </c>
      <c r="Y237" s="276">
        <f>IF(Y$93=0,0,Y$93/CHI_fec!Y$93)</f>
        <v>1.7442259127722883</v>
      </c>
      <c r="DA237" s="79"/>
    </row>
    <row r="238" spans="1:105" ht="12" customHeight="1" x14ac:dyDescent="0.25">
      <c r="A238" s="41" t="s">
        <v>1038</v>
      </c>
      <c r="B238" s="277">
        <f>IF(B$107=0,0,B$107/CHI_fec!B$107)</f>
        <v>0</v>
      </c>
      <c r="C238" s="277">
        <f>IF(C$107=0,0,C$107/CHI_fec!C$107)</f>
        <v>0</v>
      </c>
      <c r="D238" s="277">
        <f>IF(D$107=0,0,D$107/CHI_fec!D$107)</f>
        <v>0</v>
      </c>
      <c r="E238" s="277">
        <f>IF(E$107=0,0,E$107/CHI_fec!E$107)</f>
        <v>0</v>
      </c>
      <c r="F238" s="277">
        <f>IF(F$107=0,0,F$107/CHI_fec!F$107)</f>
        <v>0</v>
      </c>
      <c r="G238" s="277">
        <f>IF(G$107=0,0,G$107/CHI_fec!G$107)</f>
        <v>0</v>
      </c>
      <c r="H238" s="277">
        <f>IF(H$107=0,0,H$107/CHI_fec!H$107)</f>
        <v>0</v>
      </c>
      <c r="I238" s="277">
        <f>IF(I$107=0,0,I$107/CHI_fec!I$107)</f>
        <v>0</v>
      </c>
      <c r="J238" s="277">
        <f>IF(J$107=0,0,J$107/CHI_fec!J$107)</f>
        <v>0</v>
      </c>
      <c r="K238" s="277">
        <f>IF(K$107=0,0,K$107/CHI_fec!K$107)</f>
        <v>0</v>
      </c>
      <c r="L238" s="277">
        <f>IF(L$107=0,0,L$107/CHI_fec!L$107)</f>
        <v>0</v>
      </c>
      <c r="M238" s="277">
        <f>IF(M$107=0,0,M$107/CHI_fec!M$107)</f>
        <v>0</v>
      </c>
      <c r="N238" s="277">
        <f>IF(N$107=0,0,N$107/CHI_fec!N$107)</f>
        <v>0</v>
      </c>
      <c r="O238" s="277">
        <f>IF(O$107=0,0,O$107/CHI_fec!O$107)</f>
        <v>0</v>
      </c>
      <c r="P238" s="277">
        <f>IF(P$107=0,0,P$107/CHI_fec!P$107)</f>
        <v>0</v>
      </c>
      <c r="Q238" s="277">
        <f>IF(Q$107=0,0,Q$107/CHI_fec!Q$107)</f>
        <v>0</v>
      </c>
      <c r="R238" s="277">
        <f>IF(R$107=0,0,R$107/CHI_fec!R$107)</f>
        <v>0</v>
      </c>
      <c r="S238" s="277">
        <f>IF(S$107=0,0,S$107/CHI_fec!S$107)</f>
        <v>0</v>
      </c>
      <c r="T238" s="277">
        <f>IF(T$107=0,0,T$107/CHI_fec!T$107)</f>
        <v>0</v>
      </c>
      <c r="U238" s="277">
        <f>IF(U$107=0,0,U$107/CHI_fec!U$107)</f>
        <v>0</v>
      </c>
      <c r="V238" s="277">
        <f>IF(V$107=0,0,V$107/CHI_fec!V$107)</f>
        <v>0</v>
      </c>
      <c r="W238" s="277">
        <f>IF(W$107=0,0,W$107/CHI_fec!W$107)</f>
        <v>0</v>
      </c>
      <c r="X238" s="277">
        <f>IF(X$107=0,0,X$107/CHI_fec!X$107)</f>
        <v>0</v>
      </c>
      <c r="Y238" s="277">
        <f>IF(Y$107=0,0,Y$107/CHI_fec!Y$107)</f>
        <v>0</v>
      </c>
      <c r="DA238" s="82"/>
    </row>
    <row r="239" spans="1:105" ht="12" customHeight="1" x14ac:dyDescent="0.25">
      <c r="A239" s="172"/>
      <c r="B239" s="172"/>
      <c r="C239" s="172"/>
      <c r="D239" s="172"/>
      <c r="E239" s="172"/>
      <c r="F239" s="172"/>
      <c r="G239" s="172"/>
      <c r="H239" s="172"/>
      <c r="I239" s="172"/>
      <c r="J239" s="172"/>
      <c r="K239" s="172"/>
      <c r="L239" s="172"/>
      <c r="M239" s="172"/>
      <c r="N239" s="172"/>
      <c r="O239" s="172"/>
      <c r="P239" s="172"/>
      <c r="Q239" s="172"/>
      <c r="R239" s="172"/>
      <c r="S239" s="172"/>
      <c r="T239" s="172"/>
      <c r="U239" s="172"/>
      <c r="V239" s="172"/>
      <c r="W239" s="172"/>
      <c r="X239" s="172"/>
      <c r="Y239" s="172"/>
      <c r="DA239" s="176"/>
    </row>
    <row r="240" spans="1:105" ht="12" customHeight="1" x14ac:dyDescent="0.25">
      <c r="A240" s="35" t="s">
        <v>50</v>
      </c>
      <c r="B240" s="320">
        <f>IF(B$110=0,0,B$110/CHI_fec!B$110)</f>
        <v>1.4666627286321672</v>
      </c>
      <c r="C240" s="320">
        <f>IF(C$110=0,0,C$110/CHI_fec!C$110)</f>
        <v>1.4921509398824699</v>
      </c>
      <c r="D240" s="320">
        <f>IF(D$110=0,0,D$110/CHI_fec!D$110)</f>
        <v>1.4874995003024745</v>
      </c>
      <c r="E240" s="320">
        <f>IF(E$110=0,0,E$110/CHI_fec!E$110)</f>
        <v>1.4662833508775996</v>
      </c>
      <c r="F240" s="320">
        <f>IF(F$110=0,0,F$110/CHI_fec!F$110)</f>
        <v>1.2075202339565367</v>
      </c>
      <c r="G240" s="320">
        <f>IF(G$110=0,0,G$110/CHI_fec!G$110)</f>
        <v>1.2484515087942007</v>
      </c>
      <c r="H240" s="320">
        <f>IF(H$110=0,0,H$110/CHI_fec!H$110)</f>
        <v>1.2180943686832237</v>
      </c>
      <c r="I240" s="320">
        <f>IF(I$110=0,0,I$110/CHI_fec!I$110)</f>
        <v>1.2554650626192159</v>
      </c>
      <c r="J240" s="320">
        <f>IF(J$110=0,0,J$110/CHI_fec!J$110)</f>
        <v>1.207247247021134</v>
      </c>
      <c r="K240" s="320">
        <f>IF(K$110=0,0,K$110/CHI_fec!K$110)</f>
        <v>1.6177642953662421</v>
      </c>
      <c r="L240" s="320">
        <f>IF(L$110=0,0,L$110/CHI_fec!L$110)</f>
        <v>1.6176265923214825</v>
      </c>
      <c r="M240" s="320">
        <f>IF(M$110=0,0,M$110/CHI_fec!M$110)</f>
        <v>1.6040088183737649</v>
      </c>
      <c r="N240" s="320">
        <f>IF(N$110=0,0,N$110/CHI_fec!N$110)</f>
        <v>1.652191082670956</v>
      </c>
      <c r="O240" s="320">
        <f>IF(O$110=0,0,O$110/CHI_fec!O$110)</f>
        <v>1.7255117394515551</v>
      </c>
      <c r="P240" s="320">
        <f>IF(P$110=0,0,P$110/CHI_fec!P$110)</f>
        <v>1.6870382736509479</v>
      </c>
      <c r="Q240" s="320">
        <f>IF(Q$110=0,0,Q$110/CHI_fec!Q$110)</f>
        <v>1.7543636098364881</v>
      </c>
      <c r="R240" s="320">
        <f>IF(R$110=0,0,R$110/CHI_fec!R$110)</f>
        <v>1.7580372061153942</v>
      </c>
      <c r="S240" s="320">
        <f>IF(S$110=0,0,S$110/CHI_fec!S$110)</f>
        <v>1.6600691823775264</v>
      </c>
      <c r="T240" s="320">
        <f>IF(T$110=0,0,T$110/CHI_fec!T$110)</f>
        <v>1.6961347378852654</v>
      </c>
      <c r="U240" s="320">
        <f>IF(U$110=0,0,U$110/CHI_fec!U$110)</f>
        <v>1.592574233544074</v>
      </c>
      <c r="V240" s="320">
        <f>IF(V$110=0,0,V$110/CHI_fec!V$110)</f>
        <v>1.5768088074942239</v>
      </c>
      <c r="W240" s="320">
        <f>IF(W$110=0,0,W$110/CHI_fec!W$110)</f>
        <v>1.6385843721285649</v>
      </c>
      <c r="X240" s="320">
        <f>IF(X$110=0,0,X$110/CHI_fec!X$110)</f>
        <v>1.5731267840216465</v>
      </c>
      <c r="Y240" s="320">
        <f>IF(Y$110=0,0,Y$110/CHI_fec!Y$110)</f>
        <v>1.591678498392447</v>
      </c>
      <c r="DA240" s="95"/>
    </row>
    <row r="241" spans="1:105" ht="12" customHeight="1" x14ac:dyDescent="0.25">
      <c r="A241" s="55" t="s">
        <v>91</v>
      </c>
      <c r="B241" s="273">
        <f>IF(B$111=0,0,B$111/CHI_fec!B$111)</f>
        <v>0</v>
      </c>
      <c r="C241" s="273">
        <f>IF(C$111=0,0,C$111/CHI_fec!C$111)</f>
        <v>0</v>
      </c>
      <c r="D241" s="273">
        <f>IF(D$111=0,0,D$111/CHI_fec!D$111)</f>
        <v>0</v>
      </c>
      <c r="E241" s="273">
        <f>IF(E$111=0,0,E$111/CHI_fec!E$111)</f>
        <v>0</v>
      </c>
      <c r="F241" s="273">
        <f>IF(F$111=0,0,F$111/CHI_fec!F$111)</f>
        <v>0</v>
      </c>
      <c r="G241" s="273">
        <f>IF(G$111=0,0,G$111/CHI_fec!G$111)</f>
        <v>0</v>
      </c>
      <c r="H241" s="273">
        <f>IF(H$111=0,0,H$111/CHI_fec!H$111)</f>
        <v>0</v>
      </c>
      <c r="I241" s="273">
        <f>IF(I$111=0,0,I$111/CHI_fec!I$111)</f>
        <v>0</v>
      </c>
      <c r="J241" s="273">
        <f>IF(J$111=0,0,J$111/CHI_fec!J$111)</f>
        <v>0</v>
      </c>
      <c r="K241" s="273">
        <f>IF(K$111=0,0,K$111/CHI_fec!K$111)</f>
        <v>0</v>
      </c>
      <c r="L241" s="273">
        <f>IF(L$111=0,0,L$111/CHI_fec!L$111)</f>
        <v>0</v>
      </c>
      <c r="M241" s="273">
        <f>IF(M$111=0,0,M$111/CHI_fec!M$111)</f>
        <v>0</v>
      </c>
      <c r="N241" s="273">
        <f>IF(N$111=0,0,N$111/CHI_fec!N$111)</f>
        <v>0</v>
      </c>
      <c r="O241" s="273">
        <f>IF(O$111=0,0,O$111/CHI_fec!O$111)</f>
        <v>0</v>
      </c>
      <c r="P241" s="273">
        <f>IF(P$111=0,0,P$111/CHI_fec!P$111)</f>
        <v>0</v>
      </c>
      <c r="Q241" s="273">
        <f>IF(Q$111=0,0,Q$111/CHI_fec!Q$111)</f>
        <v>0</v>
      </c>
      <c r="R241" s="273">
        <f>IF(R$111=0,0,R$111/CHI_fec!R$111)</f>
        <v>0</v>
      </c>
      <c r="S241" s="273">
        <f>IF(S$111=0,0,S$111/CHI_fec!S$111)</f>
        <v>0</v>
      </c>
      <c r="T241" s="273">
        <f>IF(T$111=0,0,T$111/CHI_fec!T$111)</f>
        <v>0</v>
      </c>
      <c r="U241" s="273">
        <f>IF(U$111=0,0,U$111/CHI_fec!U$111)</f>
        <v>0</v>
      </c>
      <c r="V241" s="273">
        <f>IF(V$111=0,0,V$111/CHI_fec!V$111)</f>
        <v>0</v>
      </c>
      <c r="W241" s="273">
        <f>IF(W$111=0,0,W$111/CHI_fec!W$111)</f>
        <v>0</v>
      </c>
      <c r="X241" s="273">
        <f>IF(X$111=0,0,X$111/CHI_fec!X$111)</f>
        <v>0</v>
      </c>
      <c r="Y241" s="273">
        <f>IF(Y$111=0,0,Y$111/CHI_fec!Y$111)</f>
        <v>0</v>
      </c>
      <c r="DA241" s="76"/>
    </row>
    <row r="242" spans="1:105" ht="12" customHeight="1" x14ac:dyDescent="0.25">
      <c r="A242" s="173" t="s">
        <v>92</v>
      </c>
      <c r="B242" s="274">
        <f>IF(B$112=0,0,B$112/CHI_fec!B$112)</f>
        <v>0</v>
      </c>
      <c r="C242" s="274">
        <f>IF(C$112=0,0,C$112/CHI_fec!C$112)</f>
        <v>0</v>
      </c>
      <c r="D242" s="274">
        <f>IF(D$112=0,0,D$112/CHI_fec!D$112)</f>
        <v>0</v>
      </c>
      <c r="E242" s="274">
        <f>IF(E$112=0,0,E$112/CHI_fec!E$112)</f>
        <v>0</v>
      </c>
      <c r="F242" s="274">
        <f>IF(F$112=0,0,F$112/CHI_fec!F$112)</f>
        <v>0</v>
      </c>
      <c r="G242" s="274">
        <f>IF(G$112=0,0,G$112/CHI_fec!G$112)</f>
        <v>0</v>
      </c>
      <c r="H242" s="274">
        <f>IF(H$112=0,0,H$112/CHI_fec!H$112)</f>
        <v>0</v>
      </c>
      <c r="I242" s="274">
        <f>IF(I$112=0,0,I$112/CHI_fec!I$112)</f>
        <v>0</v>
      </c>
      <c r="J242" s="274">
        <f>IF(J$112=0,0,J$112/CHI_fec!J$112)</f>
        <v>0</v>
      </c>
      <c r="K242" s="274">
        <f>IF(K$112=0,0,K$112/CHI_fec!K$112)</f>
        <v>0</v>
      </c>
      <c r="L242" s="274">
        <f>IF(L$112=0,0,L$112/CHI_fec!L$112)</f>
        <v>0</v>
      </c>
      <c r="M242" s="274">
        <f>IF(M$112=0,0,M$112/CHI_fec!M$112)</f>
        <v>0</v>
      </c>
      <c r="N242" s="274">
        <f>IF(N$112=0,0,N$112/CHI_fec!N$112)</f>
        <v>0</v>
      </c>
      <c r="O242" s="274">
        <f>IF(O$112=0,0,O$112/CHI_fec!O$112)</f>
        <v>0</v>
      </c>
      <c r="P242" s="274">
        <f>IF(P$112=0,0,P$112/CHI_fec!P$112)</f>
        <v>0</v>
      </c>
      <c r="Q242" s="274">
        <f>IF(Q$112=0,0,Q$112/CHI_fec!Q$112)</f>
        <v>0</v>
      </c>
      <c r="R242" s="274">
        <f>IF(R$112=0,0,R$112/CHI_fec!R$112)</f>
        <v>0</v>
      </c>
      <c r="S242" s="274">
        <f>IF(S$112=0,0,S$112/CHI_fec!S$112)</f>
        <v>0</v>
      </c>
      <c r="T242" s="274">
        <f>IF(T$112=0,0,T$112/CHI_fec!T$112)</f>
        <v>0</v>
      </c>
      <c r="U242" s="274">
        <f>IF(U$112=0,0,U$112/CHI_fec!U$112)</f>
        <v>0</v>
      </c>
      <c r="V242" s="274">
        <f>IF(V$112=0,0,V$112/CHI_fec!V$112)</f>
        <v>0</v>
      </c>
      <c r="W242" s="274">
        <f>IF(W$112=0,0,W$112/CHI_fec!W$112)</f>
        <v>0</v>
      </c>
      <c r="X242" s="274">
        <f>IF(X$112=0,0,X$112/CHI_fec!X$112)</f>
        <v>0</v>
      </c>
      <c r="Y242" s="274">
        <f>IF(Y$112=0,0,Y$112/CHI_fec!Y$112)</f>
        <v>0</v>
      </c>
      <c r="DA242" s="77"/>
    </row>
    <row r="243" spans="1:105" ht="12" customHeight="1" x14ac:dyDescent="0.25">
      <c r="A243" s="173" t="s">
        <v>93</v>
      </c>
      <c r="B243" s="274">
        <f>IF(B$113=0,0,B$113/CHI_fec!B$113)</f>
        <v>0</v>
      </c>
      <c r="C243" s="274">
        <f>IF(C$113=0,0,C$113/CHI_fec!C$113)</f>
        <v>0</v>
      </c>
      <c r="D243" s="274">
        <f>IF(D$113=0,0,D$113/CHI_fec!D$113)</f>
        <v>0</v>
      </c>
      <c r="E243" s="274">
        <f>IF(E$113=0,0,E$113/CHI_fec!E$113)</f>
        <v>0</v>
      </c>
      <c r="F243" s="274">
        <f>IF(F$113=0,0,F$113/CHI_fec!F$113)</f>
        <v>0</v>
      </c>
      <c r="G243" s="274">
        <f>IF(G$113=0,0,G$113/CHI_fec!G$113)</f>
        <v>0</v>
      </c>
      <c r="H243" s="274">
        <f>IF(H$113=0,0,H$113/CHI_fec!H$113)</f>
        <v>0</v>
      </c>
      <c r="I243" s="274">
        <f>IF(I$113=0,0,I$113/CHI_fec!I$113)</f>
        <v>0</v>
      </c>
      <c r="J243" s="274">
        <f>IF(J$113=0,0,J$113/CHI_fec!J$113)</f>
        <v>0</v>
      </c>
      <c r="K243" s="274">
        <f>IF(K$113=0,0,K$113/CHI_fec!K$113)</f>
        <v>0</v>
      </c>
      <c r="L243" s="274">
        <f>IF(L$113=0,0,L$113/CHI_fec!L$113)</f>
        <v>0</v>
      </c>
      <c r="M243" s="274">
        <f>IF(M$113=0,0,M$113/CHI_fec!M$113)</f>
        <v>0</v>
      </c>
      <c r="N243" s="274">
        <f>IF(N$113=0,0,N$113/CHI_fec!N$113)</f>
        <v>0</v>
      </c>
      <c r="O243" s="274">
        <f>IF(O$113=0,0,O$113/CHI_fec!O$113)</f>
        <v>0</v>
      </c>
      <c r="P243" s="274">
        <f>IF(P$113=0,0,P$113/CHI_fec!P$113)</f>
        <v>0</v>
      </c>
      <c r="Q243" s="274">
        <f>IF(Q$113=0,0,Q$113/CHI_fec!Q$113)</f>
        <v>0</v>
      </c>
      <c r="R243" s="274">
        <f>IF(R$113=0,0,R$113/CHI_fec!R$113)</f>
        <v>0</v>
      </c>
      <c r="S243" s="274">
        <f>IF(S$113=0,0,S$113/CHI_fec!S$113)</f>
        <v>0</v>
      </c>
      <c r="T243" s="274">
        <f>IF(T$113=0,0,T$113/CHI_fec!T$113)</f>
        <v>0</v>
      </c>
      <c r="U243" s="274">
        <f>IF(U$113=0,0,U$113/CHI_fec!U$113)</f>
        <v>0</v>
      </c>
      <c r="V243" s="274">
        <f>IF(V$113=0,0,V$113/CHI_fec!V$113)</f>
        <v>0</v>
      </c>
      <c r="W243" s="274">
        <f>IF(W$113=0,0,W$113/CHI_fec!W$113)</f>
        <v>0</v>
      </c>
      <c r="X243" s="274">
        <f>IF(X$113=0,0,X$113/CHI_fec!X$113)</f>
        <v>0</v>
      </c>
      <c r="Y243" s="274">
        <f>IF(Y$113=0,0,Y$113/CHI_fec!Y$113)</f>
        <v>0</v>
      </c>
      <c r="DA243" s="77"/>
    </row>
    <row r="244" spans="1:105" ht="12" customHeight="1" x14ac:dyDescent="0.25">
      <c r="A244" s="173" t="s">
        <v>94</v>
      </c>
      <c r="B244" s="274">
        <f>IF(B$114=0,0,B$114/CHI_fec!B$114)</f>
        <v>0</v>
      </c>
      <c r="C244" s="274">
        <f>IF(C$114=0,0,C$114/CHI_fec!C$114)</f>
        <v>0</v>
      </c>
      <c r="D244" s="274">
        <f>IF(D$114=0,0,D$114/CHI_fec!D$114)</f>
        <v>0</v>
      </c>
      <c r="E244" s="274">
        <f>IF(E$114=0,0,E$114/CHI_fec!E$114)</f>
        <v>0</v>
      </c>
      <c r="F244" s="274">
        <f>IF(F$114=0,0,F$114/CHI_fec!F$114)</f>
        <v>0</v>
      </c>
      <c r="G244" s="274">
        <f>IF(G$114=0,0,G$114/CHI_fec!G$114)</f>
        <v>0</v>
      </c>
      <c r="H244" s="274">
        <f>IF(H$114=0,0,H$114/CHI_fec!H$114)</f>
        <v>0</v>
      </c>
      <c r="I244" s="274">
        <f>IF(I$114=0,0,I$114/CHI_fec!I$114)</f>
        <v>0</v>
      </c>
      <c r="J244" s="274">
        <f>IF(J$114=0,0,J$114/CHI_fec!J$114)</f>
        <v>0</v>
      </c>
      <c r="K244" s="274">
        <f>IF(K$114=0,0,K$114/CHI_fec!K$114)</f>
        <v>0</v>
      </c>
      <c r="L244" s="274">
        <f>IF(L$114=0,0,L$114/CHI_fec!L$114)</f>
        <v>0</v>
      </c>
      <c r="M244" s="274">
        <f>IF(M$114=0,0,M$114/CHI_fec!M$114)</f>
        <v>0</v>
      </c>
      <c r="N244" s="274">
        <f>IF(N$114=0,0,N$114/CHI_fec!N$114)</f>
        <v>0</v>
      </c>
      <c r="O244" s="274">
        <f>IF(O$114=0,0,O$114/CHI_fec!O$114)</f>
        <v>0</v>
      </c>
      <c r="P244" s="274">
        <f>IF(P$114=0,0,P$114/CHI_fec!P$114)</f>
        <v>0</v>
      </c>
      <c r="Q244" s="274">
        <f>IF(Q$114=0,0,Q$114/CHI_fec!Q$114)</f>
        <v>0</v>
      </c>
      <c r="R244" s="274">
        <f>IF(R$114=0,0,R$114/CHI_fec!R$114)</f>
        <v>0</v>
      </c>
      <c r="S244" s="274">
        <f>IF(S$114=0,0,S$114/CHI_fec!S$114)</f>
        <v>0</v>
      </c>
      <c r="T244" s="274">
        <f>IF(T$114=0,0,T$114/CHI_fec!T$114)</f>
        <v>0</v>
      </c>
      <c r="U244" s="274">
        <f>IF(U$114=0,0,U$114/CHI_fec!U$114)</f>
        <v>0</v>
      </c>
      <c r="V244" s="274">
        <f>IF(V$114=0,0,V$114/CHI_fec!V$114)</f>
        <v>0</v>
      </c>
      <c r="W244" s="274">
        <f>IF(W$114=0,0,W$114/CHI_fec!W$114)</f>
        <v>0</v>
      </c>
      <c r="X244" s="274">
        <f>IF(X$114=0,0,X$114/CHI_fec!X$114)</f>
        <v>0</v>
      </c>
      <c r="Y244" s="274">
        <f>IF(Y$114=0,0,Y$114/CHI_fec!Y$114)</f>
        <v>0</v>
      </c>
      <c r="DA244" s="77"/>
    </row>
    <row r="245" spans="1:105" ht="12" customHeight="1" x14ac:dyDescent="0.25">
      <c r="A245" s="56" t="s">
        <v>95</v>
      </c>
      <c r="B245" s="275">
        <f>IF(B$115=0,0,B$115/CHI_fec!B$115)</f>
        <v>1.6228626267946558</v>
      </c>
      <c r="C245" s="275">
        <f>IF(C$115=0,0,C$115/CHI_fec!C$115)</f>
        <v>1.680847477562206</v>
      </c>
      <c r="D245" s="275">
        <f>IF(D$115=0,0,D$115/CHI_fec!D$115)</f>
        <v>1.6983872396912976</v>
      </c>
      <c r="E245" s="275">
        <f>IF(E$115=0,0,E$115/CHI_fec!E$115)</f>
        <v>1.6718546482074226</v>
      </c>
      <c r="F245" s="275">
        <f>IF(F$115=0,0,F$115/CHI_fec!F$115)</f>
        <v>1.3523499176583325</v>
      </c>
      <c r="G245" s="275">
        <f>IF(G$115=0,0,G$115/CHI_fec!G$115)</f>
        <v>1.4735052417849184</v>
      </c>
      <c r="H245" s="275">
        <f>IF(H$115=0,0,H$115/CHI_fec!H$115)</f>
        <v>1.407968788037294</v>
      </c>
      <c r="I245" s="275">
        <f>IF(I$115=0,0,I$115/CHI_fec!I$115)</f>
        <v>1.4828941336079291</v>
      </c>
      <c r="J245" s="275">
        <f>IF(J$115=0,0,J$115/CHI_fec!J$115)</f>
        <v>1.4861576487802421</v>
      </c>
      <c r="K245" s="275">
        <f>IF(K$115=0,0,K$115/CHI_fec!K$115)</f>
        <v>1.6888334845491244</v>
      </c>
      <c r="L245" s="275">
        <f>IF(L$115=0,0,L$115/CHI_fec!L$115)</f>
        <v>1.5584507583926515</v>
      </c>
      <c r="M245" s="275">
        <f>IF(M$115=0,0,M$115/CHI_fec!M$115)</f>
        <v>1.6178662921384404</v>
      </c>
      <c r="N245" s="275">
        <f>IF(N$115=0,0,N$115/CHI_fec!N$115)</f>
        <v>1.6606132687075528</v>
      </c>
      <c r="O245" s="275">
        <f>IF(O$115=0,0,O$115/CHI_fec!O$115)</f>
        <v>1.771710589833436</v>
      </c>
      <c r="P245" s="275">
        <f>IF(P$115=0,0,P$115/CHI_fec!P$115)</f>
        <v>1.708121654140017</v>
      </c>
      <c r="Q245" s="275">
        <f>IF(Q$115=0,0,Q$115/CHI_fec!Q$115)</f>
        <v>1.6716431928555195</v>
      </c>
      <c r="R245" s="275">
        <f>IF(R$115=0,0,R$115/CHI_fec!R$115)</f>
        <v>1.5609168043627712</v>
      </c>
      <c r="S245" s="275">
        <f>IF(S$115=0,0,S$115/CHI_fec!S$115)</f>
        <v>1.5489916656851324</v>
      </c>
      <c r="T245" s="275">
        <f>IF(T$115=0,0,T$115/CHI_fec!T$115)</f>
        <v>1.6238249625579535</v>
      </c>
      <c r="U245" s="275">
        <f>IF(U$115=0,0,U$115/CHI_fec!U$115)</f>
        <v>1.5539027443900135</v>
      </c>
      <c r="V245" s="275">
        <f>IF(V$115=0,0,V$115/CHI_fec!V$115)</f>
        <v>1.5604945341419101</v>
      </c>
      <c r="W245" s="275">
        <f>IF(W$115=0,0,W$115/CHI_fec!W$115)</f>
        <v>1.6023087183796347</v>
      </c>
      <c r="X245" s="275">
        <f>IF(X$115=0,0,X$115/CHI_fec!X$115)</f>
        <v>1.4826098615249204</v>
      </c>
      <c r="Y245" s="275">
        <f>IF(Y$115=0,0,Y$115/CHI_fec!Y$115)</f>
        <v>1.5355198216020589</v>
      </c>
      <c r="DA245" s="78"/>
    </row>
    <row r="246" spans="1:105" ht="12" customHeight="1" x14ac:dyDescent="0.25">
      <c r="A246" s="174" t="s">
        <v>1051</v>
      </c>
      <c r="B246" s="276">
        <f>IF(B$121=0,0,B$121/CHI_fec!B$121)</f>
        <v>2.16741386988007</v>
      </c>
      <c r="C246" s="276">
        <f>IF(C$121=0,0,C$121/CHI_fec!C$121)</f>
        <v>2.1766739150086893</v>
      </c>
      <c r="D246" s="276">
        <f>IF(D$121=0,0,D$121/CHI_fec!D$121)</f>
        <v>2.161444539450827</v>
      </c>
      <c r="E246" s="276">
        <f>IF(E$121=0,0,E$121/CHI_fec!E$121)</f>
        <v>2.1573876520006041</v>
      </c>
      <c r="F246" s="276">
        <f>IF(F$121=0,0,F$121/CHI_fec!F$121)</f>
        <v>1.711188843059601</v>
      </c>
      <c r="G246" s="276">
        <f>IF(G$121=0,0,G$121/CHI_fec!G$121)</f>
        <v>1.6832309915753207</v>
      </c>
      <c r="H246" s="276">
        <f>IF(H$121=0,0,H$121/CHI_fec!H$121)</f>
        <v>1.6919966504247432</v>
      </c>
      <c r="I246" s="276">
        <f>IF(I$121=0,0,I$121/CHI_fec!I$121)</f>
        <v>1.721176033989531</v>
      </c>
      <c r="J246" s="276">
        <f>IF(J$121=0,0,J$121/CHI_fec!J$121)</f>
        <v>1.5686748364210941</v>
      </c>
      <c r="K246" s="276">
        <f>IF(K$121=0,0,K$121/CHI_fec!K$121)</f>
        <v>2.1885237356606284</v>
      </c>
      <c r="L246" s="276">
        <f>IF(L$121=0,0,L$121/CHI_fec!L$121)</f>
        <v>2.2662649074293055</v>
      </c>
      <c r="M246" s="276">
        <f>IF(M$121=0,0,M$121/CHI_fec!M$121)</f>
        <v>2.2452336216858813</v>
      </c>
      <c r="N246" s="276">
        <f>IF(N$121=0,0,N$121/CHI_fec!N$121)</f>
        <v>2.2506257482928249</v>
      </c>
      <c r="O246" s="276">
        <f>IF(O$121=0,0,O$121/CHI_fec!O$121)</f>
        <v>2.3489202651377701</v>
      </c>
      <c r="P246" s="276">
        <f>IF(P$121=0,0,P$121/CHI_fec!P$121)</f>
        <v>2.4038712079465481</v>
      </c>
      <c r="Q246" s="276">
        <f>IF(Q$121=0,0,Q$121/CHI_fec!Q$121)</f>
        <v>2.4120494393904401</v>
      </c>
      <c r="R246" s="276">
        <f>IF(R$121=0,0,R$121/CHI_fec!R$121)</f>
        <v>2.4319295257180564</v>
      </c>
      <c r="S246" s="276">
        <f>IF(S$121=0,0,S$121/CHI_fec!S$121)</f>
        <v>2.418329880276068</v>
      </c>
      <c r="T246" s="276">
        <f>IF(T$121=0,0,T$121/CHI_fec!T$121)</f>
        <v>2.3971126596656323</v>
      </c>
      <c r="U246" s="276">
        <f>IF(U$121=0,0,U$121/CHI_fec!U$121)</f>
        <v>2.2849820526851685</v>
      </c>
      <c r="V246" s="276">
        <f>IF(V$121=0,0,V$121/CHI_fec!V$121)</f>
        <v>2.3375817923865951</v>
      </c>
      <c r="W246" s="276">
        <f>IF(W$121=0,0,W$121/CHI_fec!W$121)</f>
        <v>2.3731568752684131</v>
      </c>
      <c r="X246" s="276">
        <f>IF(X$121=0,0,X$121/CHI_fec!X$121)</f>
        <v>2.3852232096526267</v>
      </c>
      <c r="Y246" s="276">
        <f>IF(Y$121=0,0,Y$121/CHI_fec!Y$121)</f>
        <v>2.4181265553962592</v>
      </c>
      <c r="DA246" s="79"/>
    </row>
    <row r="247" spans="1:105" ht="12" customHeight="1" x14ac:dyDescent="0.25">
      <c r="A247" s="174" t="s">
        <v>1010</v>
      </c>
      <c r="B247" s="276">
        <f>IF(B$134=0,0,B$134/CHI_fec!B$134)</f>
        <v>2.3496628700343161</v>
      </c>
      <c r="C247" s="276">
        <f>IF(C$134=0,0,C$134/CHI_fec!C$134)</f>
        <v>2.3621890254183868</v>
      </c>
      <c r="D247" s="276">
        <f>IF(D$134=0,0,D$134/CHI_fec!D$134)</f>
        <v>2.3359906194018736</v>
      </c>
      <c r="E247" s="276">
        <f>IF(E$134=0,0,E$134/CHI_fec!E$134)</f>
        <v>2.320693086199924</v>
      </c>
      <c r="F247" s="276">
        <f>IF(F$134=0,0,F$134/CHI_fec!F$134)</f>
        <v>2.288727819560469</v>
      </c>
      <c r="G247" s="276">
        <f>IF(G$134=0,0,G$134/CHI_fec!G$134)</f>
        <v>2.3048081713888231</v>
      </c>
      <c r="H247" s="276">
        <f>IF(H$134=0,0,H$134/CHI_fec!H$134)</f>
        <v>2.2867806241133595</v>
      </c>
      <c r="I247" s="276">
        <f>IF(I$134=0,0,I$134/CHI_fec!I$134)</f>
        <v>2.2842614285693963</v>
      </c>
      <c r="J247" s="276">
        <f>IF(J$134=0,0,J$134/CHI_fec!J$134)</f>
        <v>2.2636953178539603</v>
      </c>
      <c r="K247" s="276">
        <f>IF(K$134=0,0,K$134/CHI_fec!K$134)</f>
        <v>2.3124315048430675</v>
      </c>
      <c r="L247" s="276">
        <f>IF(L$134=0,0,L$134/CHI_fec!L$134)</f>
        <v>2.2916655994527151</v>
      </c>
      <c r="M247" s="276">
        <f>IF(M$134=0,0,M$134/CHI_fec!M$134)</f>
        <v>2.3293498976777562</v>
      </c>
      <c r="N247" s="276">
        <f>IF(N$134=0,0,N$134/CHI_fec!N$134)</f>
        <v>2.3384561406992956</v>
      </c>
      <c r="O247" s="276">
        <f>IF(O$134=0,0,O$134/CHI_fec!O$134)</f>
        <v>2.3561675154598114</v>
      </c>
      <c r="P247" s="276">
        <f>IF(P$134=0,0,P$134/CHI_fec!P$134)</f>
        <v>2.3490399703139695</v>
      </c>
      <c r="Q247" s="276">
        <f>IF(Q$134=0,0,Q$134/CHI_fec!Q$134)</f>
        <v>2.3477456101732823</v>
      </c>
      <c r="R247" s="276">
        <f>IF(R$134=0,0,R$134/CHI_fec!R$134)</f>
        <v>2.3231533528795398</v>
      </c>
      <c r="S247" s="276">
        <f>IF(S$134=0,0,S$134/CHI_fec!S$134)</f>
        <v>2.3150525217531972</v>
      </c>
      <c r="T247" s="276">
        <f>IF(T$134=0,0,T$134/CHI_fec!T$134)</f>
        <v>2.3446093399388093</v>
      </c>
      <c r="U247" s="276">
        <f>IF(U$134=0,0,U$134/CHI_fec!U$134)</f>
        <v>2.3462179617648919</v>
      </c>
      <c r="V247" s="276">
        <f>IF(V$134=0,0,V$134/CHI_fec!V$134)</f>
        <v>2.3361290676580642</v>
      </c>
      <c r="W247" s="276">
        <f>IF(W$134=0,0,W$134/CHI_fec!W$134)</f>
        <v>2.3336177303317687</v>
      </c>
      <c r="X247" s="276">
        <f>IF(X$134=0,0,X$134/CHI_fec!X$134)</f>
        <v>2.3269442405282232</v>
      </c>
      <c r="Y247" s="276">
        <f>IF(Y$134=0,0,Y$134/CHI_fec!Y$134)</f>
        <v>2.3463544065187678</v>
      </c>
      <c r="DA247" s="79"/>
    </row>
    <row r="248" spans="1:105" ht="12" customHeight="1" x14ac:dyDescent="0.25">
      <c r="A248" s="174" t="s">
        <v>1021</v>
      </c>
      <c r="B248" s="276">
        <f>IF(B$142=0,0,B$142/CHI_fec!B$142)</f>
        <v>1.7557569537785562</v>
      </c>
      <c r="C248" s="276">
        <f>IF(C$142=0,0,C$142/CHI_fec!C$142)</f>
        <v>1.8009071472660503</v>
      </c>
      <c r="D248" s="276">
        <f>IF(D$142=0,0,D$142/CHI_fec!D$142)</f>
        <v>1.8120586942457733</v>
      </c>
      <c r="E248" s="276">
        <f>IF(E$142=0,0,E$142/CHI_fec!E$142)</f>
        <v>1.7922595617323327</v>
      </c>
      <c r="F248" s="276">
        <f>IF(F$142=0,0,F$142/CHI_fec!F$142)</f>
        <v>1.4355751768841936</v>
      </c>
      <c r="G248" s="276">
        <f>IF(G$142=0,0,G$142/CHI_fec!G$142)</f>
        <v>1.5143187707387702</v>
      </c>
      <c r="H248" s="276">
        <f>IF(H$142=0,0,H$142/CHI_fec!H$142)</f>
        <v>1.4710262509574583</v>
      </c>
      <c r="I248" s="276">
        <f>IF(I$142=0,0,I$142/CHI_fec!I$142)</f>
        <v>1.5400740953818353</v>
      </c>
      <c r="J248" s="276">
        <f>IF(J$142=0,0,J$142/CHI_fec!J$142)</f>
        <v>1.5088638629366535</v>
      </c>
      <c r="K248" s="276">
        <f>IF(K$142=0,0,K$142/CHI_fec!K$142)</f>
        <v>1.8592355578982842</v>
      </c>
      <c r="L248" s="276">
        <f>IF(L$142=0,0,L$142/CHI_fec!L$142)</f>
        <v>1.799914342752577</v>
      </c>
      <c r="M248" s="276">
        <f>IF(M$142=0,0,M$142/CHI_fec!M$142)</f>
        <v>1.8267478548245266</v>
      </c>
      <c r="N248" s="276">
        <f>IF(N$142=0,0,N$142/CHI_fec!N$142)</f>
        <v>1.8560148492418338</v>
      </c>
      <c r="O248" s="276">
        <f>IF(O$142=0,0,O$142/CHI_fec!O$142)</f>
        <v>1.9698769501279287</v>
      </c>
      <c r="P248" s="276">
        <f>IF(P$142=0,0,P$142/CHI_fec!P$142)</f>
        <v>1.9537176387240969</v>
      </c>
      <c r="Q248" s="276">
        <f>IF(Q$142=0,0,Q$142/CHI_fec!Q$142)</f>
        <v>1.933896759128932</v>
      </c>
      <c r="R248" s="276">
        <f>IF(R$142=0,0,R$142/CHI_fec!R$142)</f>
        <v>1.8758546676741428</v>
      </c>
      <c r="S248" s="276">
        <f>IF(S$142=0,0,S$142/CHI_fec!S$142)</f>
        <v>1.8433985716282131</v>
      </c>
      <c r="T248" s="276">
        <f>IF(T$142=0,0,T$142/CHI_fec!T$142)</f>
        <v>1.8909647614695364</v>
      </c>
      <c r="U248" s="276">
        <f>IF(U$142=0,0,U$142/CHI_fec!U$142)</f>
        <v>1.7939389094679821</v>
      </c>
      <c r="V248" s="276">
        <f>IF(V$142=0,0,V$142/CHI_fec!V$142)</f>
        <v>1.8200399231897462</v>
      </c>
      <c r="W248" s="276">
        <f>IF(W$142=0,0,W$142/CHI_fec!W$142)</f>
        <v>1.8454224465401257</v>
      </c>
      <c r="X248" s="276">
        <f>IF(X$142=0,0,X$142/CHI_fec!X$142)</f>
        <v>1.7449576102793802</v>
      </c>
      <c r="Y248" s="276">
        <f>IF(Y$142=0,0,Y$142/CHI_fec!Y$142)</f>
        <v>1.7865485048312788</v>
      </c>
      <c r="DA248" s="79"/>
    </row>
    <row r="249" spans="1:105" ht="12" customHeight="1" x14ac:dyDescent="0.25">
      <c r="A249" s="41" t="s">
        <v>1038</v>
      </c>
      <c r="B249" s="277">
        <f>IF(B$156=0,0,B$156/CHI_fec!B$156)</f>
        <v>0</v>
      </c>
      <c r="C249" s="277">
        <f>IF(C$156=0,0,C$156/CHI_fec!C$156)</f>
        <v>0</v>
      </c>
      <c r="D249" s="277">
        <f>IF(D$156=0,0,D$156/CHI_fec!D$156)</f>
        <v>0</v>
      </c>
      <c r="E249" s="277">
        <f>IF(E$156=0,0,E$156/CHI_fec!E$156)</f>
        <v>0</v>
      </c>
      <c r="F249" s="277">
        <f>IF(F$156=0,0,F$156/CHI_fec!F$156)</f>
        <v>0</v>
      </c>
      <c r="G249" s="277">
        <f>IF(G$156=0,0,G$156/CHI_fec!G$156)</f>
        <v>0</v>
      </c>
      <c r="H249" s="277">
        <f>IF(H$156=0,0,H$156/CHI_fec!H$156)</f>
        <v>0</v>
      </c>
      <c r="I249" s="277">
        <f>IF(I$156=0,0,I$156/CHI_fec!I$156)</f>
        <v>0</v>
      </c>
      <c r="J249" s="277">
        <f>IF(J$156=0,0,J$156/CHI_fec!J$156)</f>
        <v>0</v>
      </c>
      <c r="K249" s="277">
        <f>IF(K$156=0,0,K$156/CHI_fec!K$156)</f>
        <v>0</v>
      </c>
      <c r="L249" s="277">
        <f>IF(L$156=0,0,L$156/CHI_fec!L$156)</f>
        <v>0</v>
      </c>
      <c r="M249" s="277">
        <f>IF(M$156=0,0,M$156/CHI_fec!M$156)</f>
        <v>0</v>
      </c>
      <c r="N249" s="277">
        <f>IF(N$156=0,0,N$156/CHI_fec!N$156)</f>
        <v>0</v>
      </c>
      <c r="O249" s="277">
        <f>IF(O$156=0,0,O$156/CHI_fec!O$156)</f>
        <v>0</v>
      </c>
      <c r="P249" s="277">
        <f>IF(P$156=0,0,P$156/CHI_fec!P$156)</f>
        <v>0</v>
      </c>
      <c r="Q249" s="277">
        <f>IF(Q$156=0,0,Q$156/CHI_fec!Q$156)</f>
        <v>0</v>
      </c>
      <c r="R249" s="277">
        <f>IF(R$156=0,0,R$156/CHI_fec!R$156)</f>
        <v>0</v>
      </c>
      <c r="S249" s="277">
        <f>IF(S$156=0,0,S$156/CHI_fec!S$156)</f>
        <v>0</v>
      </c>
      <c r="T249" s="277">
        <f>IF(T$156=0,0,T$156/CHI_fec!T$156)</f>
        <v>0</v>
      </c>
      <c r="U249" s="277">
        <f>IF(U$156=0,0,U$156/CHI_fec!U$156)</f>
        <v>0</v>
      </c>
      <c r="V249" s="277">
        <f>IF(V$156=0,0,V$156/CHI_fec!V$156)</f>
        <v>0</v>
      </c>
      <c r="W249" s="277">
        <f>IF(W$156=0,0,W$156/CHI_fec!W$156)</f>
        <v>0</v>
      </c>
      <c r="X249" s="277">
        <f>IF(X$156=0,0,X$156/CHI_fec!X$156)</f>
        <v>0</v>
      </c>
      <c r="Y249" s="277">
        <f>IF(Y$156=0,0,Y$156/CHI_fec!Y$156)</f>
        <v>0</v>
      </c>
      <c r="DA249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  <ignoredErrors>
    <ignoredError sqref="B61:Y61" formulaRange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theme="4" tint="0.79998168889431442"/>
    <pageSetUpPr fitToPage="1"/>
  </sheetPr>
  <dimension ref="A1:DA79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products"</f>
        <v>BE: Non-metallic mineral products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f t="shared" ref="B3:Y3" si="0">SUM(B4:B6)</f>
        <v>3693.2197906204119</v>
      </c>
      <c r="C3" s="203">
        <f t="shared" si="0"/>
        <v>3743.3515606265219</v>
      </c>
      <c r="D3" s="203">
        <f t="shared" si="0"/>
        <v>3744.3804960751195</v>
      </c>
      <c r="E3" s="203">
        <f t="shared" si="0"/>
        <v>3633.1483299391484</v>
      </c>
      <c r="F3" s="203">
        <f t="shared" si="0"/>
        <v>3598.0993802196745</v>
      </c>
      <c r="G3" s="203">
        <f t="shared" si="0"/>
        <v>3508.1607523981515</v>
      </c>
      <c r="H3" s="203">
        <f t="shared" si="0"/>
        <v>3573.2411325558196</v>
      </c>
      <c r="I3" s="203">
        <f t="shared" si="0"/>
        <v>3839.9695334653652</v>
      </c>
      <c r="J3" s="203">
        <f t="shared" si="0"/>
        <v>3637.5847176079737</v>
      </c>
      <c r="K3" s="203">
        <f t="shared" si="0"/>
        <v>3390.1598808505023</v>
      </c>
      <c r="L3" s="203">
        <f t="shared" si="0"/>
        <v>3114.8719574720717</v>
      </c>
      <c r="M3" s="203">
        <f t="shared" si="0"/>
        <v>3330.563450972104</v>
      </c>
      <c r="N3" s="203">
        <f t="shared" si="0"/>
        <v>3020.2032598125425</v>
      </c>
      <c r="O3" s="203">
        <f t="shared" si="0"/>
        <v>2837.1002569776565</v>
      </c>
      <c r="P3" s="203">
        <f t="shared" si="0"/>
        <v>2953.2552109657731</v>
      </c>
      <c r="Q3" s="203">
        <f t="shared" si="0"/>
        <v>3036.0330000000008</v>
      </c>
      <c r="R3" s="203">
        <f t="shared" si="0"/>
        <v>3059.0921471055885</v>
      </c>
      <c r="S3" s="203">
        <f t="shared" si="0"/>
        <v>3045.3639220706718</v>
      </c>
      <c r="T3" s="203">
        <f t="shared" si="0"/>
        <v>3130.9013840502871</v>
      </c>
      <c r="U3" s="203">
        <f t="shared" si="0"/>
        <v>3157.4378495382853</v>
      </c>
      <c r="V3" s="203">
        <f t="shared" si="0"/>
        <v>2959.3561007472904</v>
      </c>
      <c r="W3" s="203">
        <f t="shared" si="0"/>
        <v>3084.7396558184355</v>
      </c>
      <c r="X3" s="203">
        <f t="shared" si="0"/>
        <v>3283.9332846400303</v>
      </c>
      <c r="Y3" s="203">
        <f t="shared" si="0"/>
        <v>3037.4369695883324</v>
      </c>
      <c r="DA3" s="112"/>
    </row>
    <row r="4" spans="1:105" ht="12" customHeight="1" x14ac:dyDescent="0.25">
      <c r="A4" s="50" t="s">
        <v>51</v>
      </c>
      <c r="B4" s="241">
        <v>2215.12865038068</v>
      </c>
      <c r="C4" s="241">
        <v>2226.9140193146218</v>
      </c>
      <c r="D4" s="241">
        <v>2178.9812006041511</v>
      </c>
      <c r="E4" s="241">
        <v>1966.2925600649521</v>
      </c>
      <c r="F4" s="241">
        <v>2005.083127645252</v>
      </c>
      <c r="G4" s="241">
        <v>2041.6963970931749</v>
      </c>
      <c r="H4" s="241">
        <v>2131.8438917950548</v>
      </c>
      <c r="I4" s="241">
        <v>2143.130396747893</v>
      </c>
      <c r="J4" s="241">
        <v>2029.394232194913</v>
      </c>
      <c r="K4" s="241">
        <v>1951.8110807487999</v>
      </c>
      <c r="L4" s="241">
        <v>1726.2236086455621</v>
      </c>
      <c r="M4" s="241">
        <v>1859.812810487218</v>
      </c>
      <c r="N4" s="241">
        <v>1659.9986227355989</v>
      </c>
      <c r="O4" s="241">
        <v>1658.7067551161349</v>
      </c>
      <c r="P4" s="241">
        <v>1552.247700146585</v>
      </c>
      <c r="Q4" s="241">
        <v>1667.727075530715</v>
      </c>
      <c r="R4" s="241">
        <v>1574.5105385740289</v>
      </c>
      <c r="S4" s="241">
        <v>1561.8355609737359</v>
      </c>
      <c r="T4" s="241">
        <v>1681.5869200367149</v>
      </c>
      <c r="U4" s="241">
        <v>1592.8649698245561</v>
      </c>
      <c r="V4" s="241">
        <v>1614.454067481558</v>
      </c>
      <c r="W4" s="241">
        <v>1536.8494374686429</v>
      </c>
      <c r="X4" s="241">
        <v>1681.841643715838</v>
      </c>
      <c r="Y4" s="241">
        <v>1722.317827656404</v>
      </c>
      <c r="DA4" s="83" t="s">
        <v>1404</v>
      </c>
    </row>
    <row r="5" spans="1:105" ht="12" customHeight="1" x14ac:dyDescent="0.25">
      <c r="A5" s="144" t="s">
        <v>52</v>
      </c>
      <c r="B5" s="282">
        <v>405.155091712169</v>
      </c>
      <c r="C5" s="282">
        <v>406.29182031180397</v>
      </c>
      <c r="D5" s="282">
        <v>385.3624225028484</v>
      </c>
      <c r="E5" s="282">
        <v>495.96654216005658</v>
      </c>
      <c r="F5" s="282">
        <v>391.37878428110372</v>
      </c>
      <c r="G5" s="282">
        <v>344.78057469133142</v>
      </c>
      <c r="H5" s="282">
        <v>339.79373907293228</v>
      </c>
      <c r="I5" s="282">
        <v>410.94367631720343</v>
      </c>
      <c r="J5" s="282">
        <v>396.26684251201351</v>
      </c>
      <c r="K5" s="282">
        <v>516.15316324784249</v>
      </c>
      <c r="L5" s="282">
        <v>497.86923237597239</v>
      </c>
      <c r="M5" s="282">
        <v>624.50446635645051</v>
      </c>
      <c r="N5" s="282">
        <v>699.72761350199255</v>
      </c>
      <c r="O5" s="282">
        <v>660.81204824417478</v>
      </c>
      <c r="P5" s="282">
        <v>814.54002358035393</v>
      </c>
      <c r="Q5" s="282">
        <v>722.45707755324042</v>
      </c>
      <c r="R5" s="282">
        <v>734.16604057912639</v>
      </c>
      <c r="S5" s="282">
        <v>686.60081509292877</v>
      </c>
      <c r="T5" s="282">
        <v>634.22607070090964</v>
      </c>
      <c r="U5" s="282">
        <v>719.39151734785196</v>
      </c>
      <c r="V5" s="282">
        <v>744.487623578436</v>
      </c>
      <c r="W5" s="282">
        <v>859.46191599439385</v>
      </c>
      <c r="X5" s="282">
        <v>895.48771797794234</v>
      </c>
      <c r="Y5" s="282">
        <v>747.80871125914598</v>
      </c>
      <c r="DA5" s="94" t="s">
        <v>1405</v>
      </c>
    </row>
    <row r="6" spans="1:105" ht="12" customHeight="1" x14ac:dyDescent="0.25">
      <c r="A6" s="49" t="s">
        <v>60</v>
      </c>
      <c r="B6" s="242">
        <v>1072.9360485275629</v>
      </c>
      <c r="C6" s="242">
        <v>1110.145721000096</v>
      </c>
      <c r="D6" s="242">
        <v>1180.03687296812</v>
      </c>
      <c r="E6" s="242">
        <v>1170.8892277141399</v>
      </c>
      <c r="F6" s="242">
        <v>1201.637468293319</v>
      </c>
      <c r="G6" s="242">
        <v>1121.683780613645</v>
      </c>
      <c r="H6" s="242">
        <v>1101.6035016878329</v>
      </c>
      <c r="I6" s="242">
        <v>1285.895460400269</v>
      </c>
      <c r="J6" s="242">
        <v>1211.9236429010471</v>
      </c>
      <c r="K6" s="242">
        <v>922.19563685385992</v>
      </c>
      <c r="L6" s="242">
        <v>890.77911645053678</v>
      </c>
      <c r="M6" s="242">
        <v>846.24617412843543</v>
      </c>
      <c r="N6" s="242">
        <v>660.47702357495098</v>
      </c>
      <c r="O6" s="242">
        <v>517.58145361734637</v>
      </c>
      <c r="P6" s="242">
        <v>586.46748723883422</v>
      </c>
      <c r="Q6" s="242">
        <v>645.8488469160452</v>
      </c>
      <c r="R6" s="242">
        <v>750.41556795243343</v>
      </c>
      <c r="S6" s="242">
        <v>796.92754600400713</v>
      </c>
      <c r="T6" s="242">
        <v>815.08839331266256</v>
      </c>
      <c r="U6" s="242">
        <v>845.18136236587725</v>
      </c>
      <c r="V6" s="242">
        <v>600.4144096872966</v>
      </c>
      <c r="W6" s="242">
        <v>688.42830235539873</v>
      </c>
      <c r="X6" s="242">
        <v>706.60392294624967</v>
      </c>
      <c r="Y6" s="242">
        <v>567.31043067278222</v>
      </c>
      <c r="DA6" s="84" t="s">
        <v>1406</v>
      </c>
    </row>
    <row r="7" spans="1:105" ht="12" customHeight="1" x14ac:dyDescent="0.25">
      <c r="A7" s="172"/>
      <c r="B7" s="172"/>
      <c r="C7" s="172"/>
      <c r="D7" s="172"/>
      <c r="E7" s="172"/>
      <c r="F7" s="172"/>
      <c r="G7" s="172"/>
      <c r="H7" s="172"/>
      <c r="I7" s="172"/>
      <c r="J7" s="172"/>
      <c r="K7" s="172"/>
      <c r="L7" s="172"/>
      <c r="M7" s="172"/>
      <c r="N7" s="172"/>
      <c r="O7" s="172"/>
      <c r="P7" s="172"/>
      <c r="Q7" s="172"/>
      <c r="R7" s="172"/>
      <c r="S7" s="172"/>
      <c r="T7" s="172"/>
      <c r="U7" s="172"/>
      <c r="V7" s="172"/>
      <c r="W7" s="172"/>
      <c r="X7" s="172"/>
      <c r="Y7" s="172"/>
      <c r="DA7" s="176"/>
    </row>
    <row r="8" spans="1:105" ht="12" customHeight="1" x14ac:dyDescent="0.25">
      <c r="A8" s="30" t="s">
        <v>437</v>
      </c>
      <c r="B8" s="203"/>
      <c r="C8" s="203"/>
      <c r="D8" s="203"/>
      <c r="E8" s="203"/>
      <c r="F8" s="203"/>
      <c r="G8" s="203"/>
      <c r="H8" s="203"/>
      <c r="I8" s="203"/>
      <c r="J8" s="203"/>
      <c r="K8" s="203"/>
      <c r="L8" s="203"/>
      <c r="M8" s="203"/>
      <c r="N8" s="203"/>
      <c r="O8" s="203"/>
      <c r="P8" s="203"/>
      <c r="Q8" s="203"/>
      <c r="R8" s="203"/>
      <c r="S8" s="203"/>
      <c r="T8" s="203"/>
      <c r="U8" s="203"/>
      <c r="V8" s="203"/>
      <c r="W8" s="203"/>
      <c r="X8" s="203"/>
      <c r="Y8" s="203"/>
      <c r="DA8" s="112"/>
    </row>
    <row r="9" spans="1:105" ht="12" customHeight="1" x14ac:dyDescent="0.25">
      <c r="A9" s="50" t="s">
        <v>1407</v>
      </c>
      <c r="B9" s="241">
        <v>7150</v>
      </c>
      <c r="C9" s="241">
        <v>7157</v>
      </c>
      <c r="D9" s="241">
        <v>6980</v>
      </c>
      <c r="E9" s="241">
        <v>6550</v>
      </c>
      <c r="F9" s="241">
        <v>6715</v>
      </c>
      <c r="G9" s="241">
        <v>7594</v>
      </c>
      <c r="H9" s="241">
        <v>8192.1360000000004</v>
      </c>
      <c r="I9" s="241">
        <v>6930</v>
      </c>
      <c r="J9" s="241">
        <v>6710</v>
      </c>
      <c r="K9" s="241">
        <v>5990</v>
      </c>
      <c r="L9" s="241">
        <v>6095</v>
      </c>
      <c r="M9" s="241">
        <v>6954</v>
      </c>
      <c r="N9" s="241">
        <v>6280</v>
      </c>
      <c r="O9" s="241">
        <v>6119</v>
      </c>
      <c r="P9" s="241">
        <v>6100</v>
      </c>
      <c r="Q9" s="241">
        <v>5550.6332068251959</v>
      </c>
      <c r="R9" s="241">
        <v>5763.3810555738301</v>
      </c>
      <c r="S9" s="241">
        <v>5583.273127526194</v>
      </c>
      <c r="T9" s="241">
        <v>5650.2760584460057</v>
      </c>
      <c r="U9" s="241">
        <v>5834.0999347337156</v>
      </c>
      <c r="V9" s="241">
        <v>6017.9238110214264</v>
      </c>
      <c r="W9" s="241">
        <v>5966.1140784923573</v>
      </c>
      <c r="X9" s="241">
        <v>5914.3043459632863</v>
      </c>
      <c r="Y9" s="241">
        <v>5190.2220038420428</v>
      </c>
      <c r="DA9" s="83" t="s">
        <v>1408</v>
      </c>
    </row>
    <row r="10" spans="1:105" ht="12" customHeight="1" x14ac:dyDescent="0.25">
      <c r="A10" s="144" t="s">
        <v>1409</v>
      </c>
      <c r="B10" s="282">
        <v>9587.1360000000022</v>
      </c>
      <c r="C10" s="282">
        <v>9572.5169999999998</v>
      </c>
      <c r="D10" s="282">
        <v>9049.6503999999986</v>
      </c>
      <c r="E10" s="282">
        <v>12111.726171800001</v>
      </c>
      <c r="F10" s="282">
        <v>9608.8499999999985</v>
      </c>
      <c r="G10" s="282">
        <v>9401.1875999999975</v>
      </c>
      <c r="H10" s="282">
        <v>9572.3291999999983</v>
      </c>
      <c r="I10" s="282">
        <v>9741.5359999999982</v>
      </c>
      <c r="J10" s="282">
        <v>9605.1539999999986</v>
      </c>
      <c r="K10" s="282">
        <v>7839.6689999999981</v>
      </c>
      <c r="L10" s="282">
        <v>8009.2950000000001</v>
      </c>
      <c r="M10" s="282">
        <v>11332.672</v>
      </c>
      <c r="N10" s="282">
        <v>12053.39</v>
      </c>
      <c r="O10" s="282">
        <v>12832.758</v>
      </c>
      <c r="P10" s="282">
        <v>13816.2783</v>
      </c>
      <c r="Q10" s="282">
        <v>15729.375882</v>
      </c>
      <c r="R10" s="282">
        <v>14287.8318</v>
      </c>
      <c r="S10" s="282">
        <v>12462.421700000001</v>
      </c>
      <c r="T10" s="282">
        <v>12782.0142</v>
      </c>
      <c r="U10" s="282">
        <v>13772.25729</v>
      </c>
      <c r="V10" s="282">
        <v>12171.39615</v>
      </c>
      <c r="W10" s="282">
        <v>13009.605</v>
      </c>
      <c r="X10" s="282">
        <v>10341.8536</v>
      </c>
      <c r="Y10" s="282">
        <v>11494.3452</v>
      </c>
      <c r="DA10" s="94" t="s">
        <v>1410</v>
      </c>
    </row>
    <row r="11" spans="1:105" ht="12" customHeight="1" x14ac:dyDescent="0.25">
      <c r="A11" s="49" t="s">
        <v>1411</v>
      </c>
      <c r="B11" s="242">
        <v>1877.011205</v>
      </c>
      <c r="C11" s="242">
        <v>1933.7195939999999</v>
      </c>
      <c r="D11" s="242">
        <v>2048.7240139999999</v>
      </c>
      <c r="E11" s="242">
        <v>2113.9509939999998</v>
      </c>
      <c r="F11" s="242">
        <v>2181.087239</v>
      </c>
      <c r="G11" s="242">
        <v>2261.1835179999998</v>
      </c>
      <c r="H11" s="242">
        <v>2294.3147779999999</v>
      </c>
      <c r="I11" s="242">
        <v>2253.5969300000002</v>
      </c>
      <c r="J11" s="242">
        <v>2171.7873399999999</v>
      </c>
      <c r="K11" s="242">
        <v>1752.5049899999999</v>
      </c>
      <c r="L11" s="242">
        <v>1644.3666700000001</v>
      </c>
      <c r="M11" s="242">
        <v>1547.95993</v>
      </c>
      <c r="N11" s="242">
        <v>1325.901822</v>
      </c>
      <c r="O11" s="242">
        <v>1194.2397940000001</v>
      </c>
      <c r="P11" s="242">
        <v>1289.2999990000001</v>
      </c>
      <c r="Q11" s="242">
        <v>1108.2428259999999</v>
      </c>
      <c r="R11" s="242">
        <v>1375.067</v>
      </c>
      <c r="S11" s="242">
        <v>1593.7305040000001</v>
      </c>
      <c r="T11" s="242">
        <v>1575.2819999999999</v>
      </c>
      <c r="U11" s="242">
        <v>1399.0669491000001</v>
      </c>
      <c r="V11" s="242">
        <v>1161.563838</v>
      </c>
      <c r="W11" s="242">
        <v>1536.0400770000001</v>
      </c>
      <c r="X11" s="242">
        <v>1485.2840000000001</v>
      </c>
      <c r="Y11" s="242">
        <v>1416.4069999999999</v>
      </c>
      <c r="DA11" s="84" t="s">
        <v>1412</v>
      </c>
    </row>
    <row r="12" spans="1:105" ht="12" customHeight="1" x14ac:dyDescent="0.25">
      <c r="A12" s="172"/>
      <c r="B12" s="172"/>
      <c r="C12" s="172"/>
      <c r="D12" s="172"/>
      <c r="E12" s="172"/>
      <c r="F12" s="172"/>
      <c r="G12" s="172"/>
      <c r="H12" s="172"/>
      <c r="I12" s="172"/>
      <c r="J12" s="172"/>
      <c r="K12" s="172"/>
      <c r="L12" s="172"/>
      <c r="M12" s="172"/>
      <c r="N12" s="172"/>
      <c r="O12" s="172"/>
      <c r="P12" s="172"/>
      <c r="Q12" s="172"/>
      <c r="R12" s="172"/>
      <c r="S12" s="172"/>
      <c r="T12" s="172"/>
      <c r="U12" s="172"/>
      <c r="V12" s="172"/>
      <c r="W12" s="172"/>
      <c r="X12" s="172"/>
      <c r="Y12" s="172"/>
      <c r="DA12" s="176"/>
    </row>
    <row r="13" spans="1:105" ht="12" customHeight="1" x14ac:dyDescent="0.25">
      <c r="A13" s="30" t="s">
        <v>445</v>
      </c>
      <c r="B13" s="203"/>
      <c r="C13" s="203"/>
      <c r="D13" s="203"/>
      <c r="E13" s="203"/>
      <c r="F13" s="203"/>
      <c r="G13" s="203"/>
      <c r="H13" s="203"/>
      <c r="I13" s="203"/>
      <c r="J13" s="203"/>
      <c r="K13" s="203"/>
      <c r="L13" s="203"/>
      <c r="M13" s="203"/>
      <c r="N13" s="203"/>
      <c r="O13" s="203"/>
      <c r="P13" s="203"/>
      <c r="Q13" s="203"/>
      <c r="R13" s="203"/>
      <c r="S13" s="203"/>
      <c r="T13" s="203"/>
      <c r="U13" s="203"/>
      <c r="V13" s="203"/>
      <c r="W13" s="203"/>
      <c r="X13" s="203"/>
      <c r="Y13" s="203"/>
      <c r="DA13" s="112"/>
    </row>
    <row r="14" spans="1:105" ht="12" customHeight="1" x14ac:dyDescent="0.25">
      <c r="A14" s="50" t="s">
        <v>1407</v>
      </c>
      <c r="B14" s="241">
        <v>8111.1111111111113</v>
      </c>
      <c r="C14" s="241">
        <v>8111.1111111111113</v>
      </c>
      <c r="D14" s="241">
        <v>8111.1111111111113</v>
      </c>
      <c r="E14" s="241">
        <v>8111.1111111111113</v>
      </c>
      <c r="F14" s="241">
        <v>8111.1111111111113</v>
      </c>
      <c r="G14" s="241">
        <v>8111.1111111111113</v>
      </c>
      <c r="H14" s="241">
        <v>8952.527883862238</v>
      </c>
      <c r="I14" s="241">
        <v>8952.527883862238</v>
      </c>
      <c r="J14" s="241">
        <v>8952.527883862238</v>
      </c>
      <c r="K14" s="241">
        <v>8952.527883862238</v>
      </c>
      <c r="L14" s="241">
        <v>8952.527883862238</v>
      </c>
      <c r="M14" s="241">
        <v>8111.1111111111113</v>
      </c>
      <c r="N14" s="241">
        <v>8111.1111111111113</v>
      </c>
      <c r="O14" s="241">
        <v>8111.1111111111113</v>
      </c>
      <c r="P14" s="241">
        <v>8111.1111111111113</v>
      </c>
      <c r="Q14" s="241">
        <v>7269.6943383599846</v>
      </c>
      <c r="R14" s="241">
        <v>7269.6943383599846</v>
      </c>
      <c r="S14" s="241">
        <v>7269.6943383599846</v>
      </c>
      <c r="T14" s="241">
        <v>7269.6943383599846</v>
      </c>
      <c r="U14" s="241">
        <v>7269.6943383599846</v>
      </c>
      <c r="V14" s="241">
        <v>7269.6943383599846</v>
      </c>
      <c r="W14" s="241">
        <v>7269.6943383599846</v>
      </c>
      <c r="X14" s="241">
        <v>7269.6943383599846</v>
      </c>
      <c r="Y14" s="241">
        <v>7269.6943383599846</v>
      </c>
      <c r="DA14" s="83" t="s">
        <v>1413</v>
      </c>
    </row>
    <row r="15" spans="1:105" ht="12" customHeight="1" x14ac:dyDescent="0.25">
      <c r="A15" s="107" t="s">
        <v>1409</v>
      </c>
      <c r="B15" s="282">
        <v>10091.722105263159</v>
      </c>
      <c r="C15" s="282">
        <v>10091.722105263159</v>
      </c>
      <c r="D15" s="282">
        <v>10091.722105263159</v>
      </c>
      <c r="E15" s="282">
        <v>12916.472052237819</v>
      </c>
      <c r="F15" s="282">
        <v>12916.472052237819</v>
      </c>
      <c r="G15" s="282">
        <v>11974.8887365796</v>
      </c>
      <c r="H15" s="282">
        <v>11974.8887365796</v>
      </c>
      <c r="I15" s="282">
        <v>11974.8887365796</v>
      </c>
      <c r="J15" s="282">
        <v>11033.305420921381</v>
      </c>
      <c r="K15" s="282">
        <v>11033.305420921381</v>
      </c>
      <c r="L15" s="282">
        <v>10091.722105263159</v>
      </c>
      <c r="M15" s="282">
        <v>11974.8887365796</v>
      </c>
      <c r="N15" s="282">
        <v>12916.472052237819</v>
      </c>
      <c r="O15" s="282">
        <v>13858.05536789604</v>
      </c>
      <c r="P15" s="282">
        <v>14799.638683554251</v>
      </c>
      <c r="Q15" s="282">
        <v>16682.805314870689</v>
      </c>
      <c r="R15" s="282">
        <v>16682.805314870689</v>
      </c>
      <c r="S15" s="282">
        <v>16682.805314870689</v>
      </c>
      <c r="T15" s="282">
        <v>16682.805314870689</v>
      </c>
      <c r="U15" s="282">
        <v>16682.805314870689</v>
      </c>
      <c r="V15" s="282">
        <v>16682.805314870689</v>
      </c>
      <c r="W15" s="282">
        <v>16682.805314870689</v>
      </c>
      <c r="X15" s="282">
        <v>16682.805314870689</v>
      </c>
      <c r="Y15" s="282">
        <v>16682.805314870689</v>
      </c>
      <c r="DA15" s="94" t="s">
        <v>1414</v>
      </c>
    </row>
    <row r="16" spans="1:105" ht="12" customHeight="1" x14ac:dyDescent="0.25">
      <c r="A16" s="49" t="s">
        <v>1411</v>
      </c>
      <c r="B16" s="242">
        <v>2085.5680055555549</v>
      </c>
      <c r="C16" s="242">
        <v>2085.5680055555549</v>
      </c>
      <c r="D16" s="242">
        <v>2320.7951668628111</v>
      </c>
      <c r="E16" s="242">
        <v>2320.7951668628111</v>
      </c>
      <c r="F16" s="242">
        <v>2353.1949889183429</v>
      </c>
      <c r="G16" s="242">
        <v>2556.022328170066</v>
      </c>
      <c r="H16" s="242">
        <v>2523.6225061145328</v>
      </c>
      <c r="I16" s="242">
        <v>2556.022328170066</v>
      </c>
      <c r="J16" s="242">
        <v>2385.5948109738752</v>
      </c>
      <c r="K16" s="242">
        <v>2353.1949889183429</v>
      </c>
      <c r="L16" s="242">
        <v>2150.3676496666199</v>
      </c>
      <c r="M16" s="242">
        <v>2182.767471722153</v>
      </c>
      <c r="N16" s="242">
        <v>2012.339954525962</v>
      </c>
      <c r="O16" s="242">
        <v>2077.1395986370262</v>
      </c>
      <c r="P16" s="242">
        <v>1874.3122593853041</v>
      </c>
      <c r="Q16" s="242">
        <v>1841.9124373297709</v>
      </c>
      <c r="R16" s="242">
        <v>1841.9124373297709</v>
      </c>
      <c r="S16" s="242">
        <v>1939.1119034963681</v>
      </c>
      <c r="T16" s="242">
        <v>1939.1119034963681</v>
      </c>
      <c r="U16" s="242">
        <v>1939.1119034963681</v>
      </c>
      <c r="V16" s="242">
        <v>1939.1119034963681</v>
      </c>
      <c r="W16" s="242">
        <v>1939.1119034963681</v>
      </c>
      <c r="X16" s="242">
        <v>1939.1119034963681</v>
      </c>
      <c r="Y16" s="242">
        <v>1939.1119034963681</v>
      </c>
      <c r="DA16" s="84" t="s">
        <v>1415</v>
      </c>
    </row>
    <row r="17" spans="1:105" ht="12" customHeight="1" x14ac:dyDescent="0.25">
      <c r="A17" s="108" t="s">
        <v>450</v>
      </c>
      <c r="B17" s="210"/>
      <c r="C17" s="210"/>
      <c r="D17" s="210"/>
      <c r="E17" s="210"/>
      <c r="F17" s="210"/>
      <c r="G17" s="210"/>
      <c r="H17" s="210"/>
      <c r="I17" s="210"/>
      <c r="J17" s="210"/>
      <c r="K17" s="210"/>
      <c r="L17" s="210"/>
      <c r="M17" s="210"/>
      <c r="N17" s="210"/>
      <c r="O17" s="210"/>
      <c r="P17" s="210"/>
      <c r="Q17" s="210"/>
      <c r="R17" s="210"/>
      <c r="S17" s="210"/>
      <c r="T17" s="210"/>
      <c r="U17" s="210"/>
      <c r="V17" s="210"/>
      <c r="W17" s="210"/>
      <c r="X17" s="210"/>
      <c r="Y17" s="210"/>
      <c r="DA17" s="109"/>
    </row>
    <row r="18" spans="1:105" ht="12" customHeight="1" x14ac:dyDescent="0.25">
      <c r="A18" s="51" t="s">
        <v>1407</v>
      </c>
      <c r="B18" s="246">
        <v>0</v>
      </c>
      <c r="C18" s="241">
        <v>841.41677275112704</v>
      </c>
      <c r="D18" s="241">
        <v>0</v>
      </c>
      <c r="E18" s="241">
        <v>0</v>
      </c>
      <c r="F18" s="241">
        <v>0</v>
      </c>
      <c r="G18" s="241">
        <v>0</v>
      </c>
      <c r="H18" s="241">
        <v>1682.8335455022541</v>
      </c>
      <c r="I18" s="241">
        <v>0</v>
      </c>
      <c r="J18" s="241">
        <v>0</v>
      </c>
      <c r="K18" s="241">
        <v>0</v>
      </c>
      <c r="L18" s="241">
        <v>0</v>
      </c>
      <c r="M18" s="241">
        <v>0</v>
      </c>
      <c r="N18" s="241">
        <v>0</v>
      </c>
      <c r="O18" s="241">
        <v>0</v>
      </c>
      <c r="P18" s="241">
        <v>0</v>
      </c>
      <c r="Q18" s="241">
        <v>0</v>
      </c>
      <c r="R18" s="241">
        <v>0</v>
      </c>
      <c r="S18" s="241">
        <v>0</v>
      </c>
      <c r="T18" s="241">
        <v>0</v>
      </c>
      <c r="U18" s="241">
        <v>0</v>
      </c>
      <c r="V18" s="241">
        <v>841.41677275112704</v>
      </c>
      <c r="W18" s="241">
        <v>0</v>
      </c>
      <c r="X18" s="241">
        <v>0</v>
      </c>
      <c r="Y18" s="241">
        <v>0</v>
      </c>
      <c r="DA18" s="83" t="s">
        <v>1416</v>
      </c>
    </row>
    <row r="19" spans="1:105" ht="12" customHeight="1" x14ac:dyDescent="0.25">
      <c r="A19" s="99" t="s">
        <v>1409</v>
      </c>
      <c r="B19" s="283">
        <v>0</v>
      </c>
      <c r="C19" s="282">
        <v>0</v>
      </c>
      <c r="D19" s="282">
        <v>941.58331565821891</v>
      </c>
      <c r="E19" s="282">
        <v>2824.7499469746572</v>
      </c>
      <c r="F19" s="282">
        <v>0</v>
      </c>
      <c r="G19" s="282">
        <v>0</v>
      </c>
      <c r="H19" s="282">
        <v>0</v>
      </c>
      <c r="I19" s="282">
        <v>0</v>
      </c>
      <c r="J19" s="282">
        <v>0</v>
      </c>
      <c r="K19" s="282">
        <v>0</v>
      </c>
      <c r="L19" s="282">
        <v>0</v>
      </c>
      <c r="M19" s="282">
        <v>1883.166631316438</v>
      </c>
      <c r="N19" s="282">
        <v>941.58331565821891</v>
      </c>
      <c r="O19" s="282">
        <v>1883.166631316438</v>
      </c>
      <c r="P19" s="282">
        <v>941.58331565821891</v>
      </c>
      <c r="Q19" s="282">
        <v>1883.166631316438</v>
      </c>
      <c r="R19" s="282">
        <v>941.58331565821891</v>
      </c>
      <c r="S19" s="282">
        <v>0</v>
      </c>
      <c r="T19" s="282">
        <v>0</v>
      </c>
      <c r="U19" s="282">
        <v>941.58331565821891</v>
      </c>
      <c r="V19" s="282">
        <v>0</v>
      </c>
      <c r="W19" s="282">
        <v>0</v>
      </c>
      <c r="X19" s="282">
        <v>941.58331565821891</v>
      </c>
      <c r="Y19" s="282">
        <v>0</v>
      </c>
      <c r="DA19" s="94" t="s">
        <v>1417</v>
      </c>
    </row>
    <row r="20" spans="1:105" ht="12" customHeight="1" x14ac:dyDescent="0.25">
      <c r="A20" s="52" t="s">
        <v>1411</v>
      </c>
      <c r="B20" s="247">
        <v>0</v>
      </c>
      <c r="C20" s="242">
        <v>32.399822055532283</v>
      </c>
      <c r="D20" s="242">
        <v>405.65467850344572</v>
      </c>
      <c r="E20" s="242">
        <v>32.399822055532283</v>
      </c>
      <c r="F20" s="242">
        <v>235.2271613072551</v>
      </c>
      <c r="G20" s="242">
        <v>202.8273392517228</v>
      </c>
      <c r="H20" s="242">
        <v>138.0276951406583</v>
      </c>
      <c r="I20" s="242">
        <v>64.799644111064566</v>
      </c>
      <c r="J20" s="242">
        <v>0</v>
      </c>
      <c r="K20" s="242">
        <v>0</v>
      </c>
      <c r="L20" s="242">
        <v>0</v>
      </c>
      <c r="M20" s="242">
        <v>32.399822055532283</v>
      </c>
      <c r="N20" s="242">
        <v>0</v>
      </c>
      <c r="O20" s="242">
        <v>64.799644111064566</v>
      </c>
      <c r="P20" s="242">
        <v>0</v>
      </c>
      <c r="Q20" s="242">
        <v>0</v>
      </c>
      <c r="R20" s="242">
        <v>170.42751719619059</v>
      </c>
      <c r="S20" s="242">
        <v>129.5992882221291</v>
      </c>
      <c r="T20" s="242">
        <v>202.8273392517228</v>
      </c>
      <c r="U20" s="242">
        <v>0</v>
      </c>
      <c r="V20" s="242">
        <v>202.8273392517228</v>
      </c>
      <c r="W20" s="242">
        <v>32.399822055532283</v>
      </c>
      <c r="X20" s="242">
        <v>170.42751719619059</v>
      </c>
      <c r="Y20" s="242">
        <v>32.399822055532283</v>
      </c>
      <c r="DA20" s="84" t="s">
        <v>1418</v>
      </c>
    </row>
    <row r="21" spans="1:105" ht="12" customHeight="1" x14ac:dyDescent="0.25">
      <c r="A21" s="108" t="s">
        <v>455</v>
      </c>
      <c r="B21" s="245"/>
      <c r="C21" s="210"/>
      <c r="D21" s="210"/>
      <c r="E21" s="210"/>
      <c r="F21" s="210"/>
      <c r="G21" s="210"/>
      <c r="H21" s="210"/>
      <c r="I21" s="210"/>
      <c r="J21" s="210"/>
      <c r="K21" s="210"/>
      <c r="L21" s="210"/>
      <c r="M21" s="210"/>
      <c r="N21" s="210"/>
      <c r="O21" s="210"/>
      <c r="P21" s="210"/>
      <c r="Q21" s="210"/>
      <c r="R21" s="210"/>
      <c r="S21" s="210"/>
      <c r="T21" s="210"/>
      <c r="U21" s="210"/>
      <c r="V21" s="210"/>
      <c r="W21" s="210"/>
      <c r="X21" s="210"/>
      <c r="Y21" s="210"/>
      <c r="DA21" s="109"/>
    </row>
    <row r="22" spans="1:105" ht="12" customHeight="1" x14ac:dyDescent="0.25">
      <c r="A22" s="51" t="s">
        <v>1407</v>
      </c>
      <c r="B22" s="246"/>
      <c r="C22" s="241">
        <f t="shared" ref="C22:Y22" si="1">B14+C18-C14</f>
        <v>841.4167727511267</v>
      </c>
      <c r="D22" s="241">
        <f t="shared" si="1"/>
        <v>0</v>
      </c>
      <c r="E22" s="241">
        <f t="shared" si="1"/>
        <v>0</v>
      </c>
      <c r="F22" s="241">
        <f t="shared" si="1"/>
        <v>0</v>
      </c>
      <c r="G22" s="241">
        <f t="shared" si="1"/>
        <v>0</v>
      </c>
      <c r="H22" s="241">
        <f t="shared" si="1"/>
        <v>841.4167727511267</v>
      </c>
      <c r="I22" s="241">
        <f t="shared" si="1"/>
        <v>0</v>
      </c>
      <c r="J22" s="241">
        <f t="shared" si="1"/>
        <v>0</v>
      </c>
      <c r="K22" s="241">
        <f t="shared" si="1"/>
        <v>0</v>
      </c>
      <c r="L22" s="241">
        <f t="shared" si="1"/>
        <v>0</v>
      </c>
      <c r="M22" s="241">
        <f t="shared" si="1"/>
        <v>841.4167727511267</v>
      </c>
      <c r="N22" s="241">
        <f t="shared" si="1"/>
        <v>0</v>
      </c>
      <c r="O22" s="241">
        <f t="shared" si="1"/>
        <v>0</v>
      </c>
      <c r="P22" s="241">
        <f t="shared" si="1"/>
        <v>0</v>
      </c>
      <c r="Q22" s="241">
        <f t="shared" si="1"/>
        <v>841.4167727511267</v>
      </c>
      <c r="R22" s="241">
        <f t="shared" si="1"/>
        <v>0</v>
      </c>
      <c r="S22" s="241">
        <f t="shared" si="1"/>
        <v>0</v>
      </c>
      <c r="T22" s="241">
        <f t="shared" si="1"/>
        <v>0</v>
      </c>
      <c r="U22" s="241">
        <f t="shared" si="1"/>
        <v>0</v>
      </c>
      <c r="V22" s="241">
        <f t="shared" si="1"/>
        <v>841.4167727511267</v>
      </c>
      <c r="W22" s="241">
        <f t="shared" si="1"/>
        <v>0</v>
      </c>
      <c r="X22" s="241">
        <f t="shared" si="1"/>
        <v>0</v>
      </c>
      <c r="Y22" s="241">
        <f t="shared" si="1"/>
        <v>0</v>
      </c>
      <c r="DA22" s="83"/>
    </row>
    <row r="23" spans="1:105" ht="12" customHeight="1" x14ac:dyDescent="0.25">
      <c r="A23" s="99" t="s">
        <v>1409</v>
      </c>
      <c r="B23" s="283"/>
      <c r="C23" s="282">
        <f t="shared" ref="C23:Y23" si="2">B15+C19-C15</f>
        <v>0</v>
      </c>
      <c r="D23" s="282">
        <f t="shared" si="2"/>
        <v>941.58331565821936</v>
      </c>
      <c r="E23" s="282">
        <f t="shared" si="2"/>
        <v>0</v>
      </c>
      <c r="F23" s="282">
        <f t="shared" si="2"/>
        <v>0</v>
      </c>
      <c r="G23" s="282">
        <f t="shared" si="2"/>
        <v>941.58331565821936</v>
      </c>
      <c r="H23" s="282">
        <f t="shared" si="2"/>
        <v>0</v>
      </c>
      <c r="I23" s="282">
        <f t="shared" si="2"/>
        <v>0</v>
      </c>
      <c r="J23" s="282">
        <f t="shared" si="2"/>
        <v>941.58331565821936</v>
      </c>
      <c r="K23" s="282">
        <f t="shared" si="2"/>
        <v>0</v>
      </c>
      <c r="L23" s="282">
        <f t="shared" si="2"/>
        <v>941.58331565822118</v>
      </c>
      <c r="M23" s="282">
        <f t="shared" si="2"/>
        <v>0</v>
      </c>
      <c r="N23" s="282">
        <f t="shared" si="2"/>
        <v>0</v>
      </c>
      <c r="O23" s="282">
        <f t="shared" si="2"/>
        <v>941.58331565821754</v>
      </c>
      <c r="P23" s="282">
        <f t="shared" si="2"/>
        <v>0</v>
      </c>
      <c r="Q23" s="282">
        <f t="shared" si="2"/>
        <v>0</v>
      </c>
      <c r="R23" s="282">
        <f t="shared" si="2"/>
        <v>941.58331565821936</v>
      </c>
      <c r="S23" s="282">
        <f t="shared" si="2"/>
        <v>0</v>
      </c>
      <c r="T23" s="282">
        <f t="shared" si="2"/>
        <v>0</v>
      </c>
      <c r="U23" s="282">
        <f t="shared" si="2"/>
        <v>941.58331565821936</v>
      </c>
      <c r="V23" s="282">
        <f t="shared" si="2"/>
        <v>0</v>
      </c>
      <c r="W23" s="282">
        <f t="shared" si="2"/>
        <v>0</v>
      </c>
      <c r="X23" s="282">
        <f t="shared" si="2"/>
        <v>941.58331565821936</v>
      </c>
      <c r="Y23" s="282">
        <f t="shared" si="2"/>
        <v>0</v>
      </c>
      <c r="DA23" s="94"/>
    </row>
    <row r="24" spans="1:105" ht="12" customHeight="1" x14ac:dyDescent="0.25">
      <c r="A24" s="52" t="s">
        <v>1411</v>
      </c>
      <c r="B24" s="247"/>
      <c r="C24" s="242">
        <f t="shared" ref="C24:Y24" si="3">B16+C20-C16</f>
        <v>32.39982205553224</v>
      </c>
      <c r="D24" s="242">
        <f t="shared" si="3"/>
        <v>170.42751719618946</v>
      </c>
      <c r="E24" s="242">
        <f t="shared" si="3"/>
        <v>32.39982205553224</v>
      </c>
      <c r="F24" s="242">
        <f t="shared" si="3"/>
        <v>202.82733925172352</v>
      </c>
      <c r="G24" s="242">
        <f t="shared" si="3"/>
        <v>0</v>
      </c>
      <c r="H24" s="242">
        <f t="shared" si="3"/>
        <v>170.42751719619127</v>
      </c>
      <c r="I24" s="242">
        <f t="shared" si="3"/>
        <v>32.399822055531331</v>
      </c>
      <c r="J24" s="242">
        <f t="shared" si="3"/>
        <v>170.42751719619082</v>
      </c>
      <c r="K24" s="242">
        <f t="shared" si="3"/>
        <v>32.39982205553224</v>
      </c>
      <c r="L24" s="242">
        <f t="shared" si="3"/>
        <v>202.82733925172306</v>
      </c>
      <c r="M24" s="242">
        <f t="shared" si="3"/>
        <v>0</v>
      </c>
      <c r="N24" s="242">
        <f t="shared" si="3"/>
        <v>170.42751719619105</v>
      </c>
      <c r="O24" s="242">
        <f t="shared" si="3"/>
        <v>0</v>
      </c>
      <c r="P24" s="242">
        <f t="shared" si="3"/>
        <v>202.82733925172215</v>
      </c>
      <c r="Q24" s="242">
        <f t="shared" si="3"/>
        <v>32.39982205553315</v>
      </c>
      <c r="R24" s="242">
        <f t="shared" si="3"/>
        <v>170.42751719619059</v>
      </c>
      <c r="S24" s="242">
        <f t="shared" si="3"/>
        <v>32.399822055532013</v>
      </c>
      <c r="T24" s="242">
        <f t="shared" si="3"/>
        <v>202.82733925172261</v>
      </c>
      <c r="U24" s="242">
        <f t="shared" si="3"/>
        <v>0</v>
      </c>
      <c r="V24" s="242">
        <f t="shared" si="3"/>
        <v>202.82733925172261</v>
      </c>
      <c r="W24" s="242">
        <f t="shared" si="3"/>
        <v>32.39982205553224</v>
      </c>
      <c r="X24" s="242">
        <f t="shared" si="3"/>
        <v>170.42751719619037</v>
      </c>
      <c r="Y24" s="242">
        <f t="shared" si="3"/>
        <v>32.39982205553224</v>
      </c>
      <c r="DA24" s="84"/>
    </row>
    <row r="25" spans="1:105" ht="12" customHeight="1" x14ac:dyDescent="0.25">
      <c r="A25" s="30" t="s">
        <v>456</v>
      </c>
      <c r="B25" s="203"/>
      <c r="C25" s="203"/>
      <c r="D25" s="203"/>
      <c r="E25" s="203"/>
      <c r="F25" s="203"/>
      <c r="G25" s="203"/>
      <c r="H25" s="203"/>
      <c r="I25" s="203"/>
      <c r="J25" s="203"/>
      <c r="K25" s="203"/>
      <c r="L25" s="203"/>
      <c r="M25" s="203"/>
      <c r="N25" s="203"/>
      <c r="O25" s="203"/>
      <c r="P25" s="203"/>
      <c r="Q25" s="203"/>
      <c r="R25" s="203"/>
      <c r="S25" s="203"/>
      <c r="T25" s="203"/>
      <c r="U25" s="203"/>
      <c r="V25" s="203"/>
      <c r="W25" s="203"/>
      <c r="X25" s="203"/>
      <c r="Y25" s="203"/>
      <c r="DA25" s="112"/>
    </row>
    <row r="26" spans="1:105" ht="12" customHeight="1" x14ac:dyDescent="0.25">
      <c r="A26" s="50" t="s">
        <v>1407</v>
      </c>
      <c r="B26" s="241">
        <f t="shared" ref="B26:Y26" si="4">B14-B9</f>
        <v>961.11111111111131</v>
      </c>
      <c r="C26" s="241">
        <f t="shared" si="4"/>
        <v>954.11111111111131</v>
      </c>
      <c r="D26" s="241">
        <f t="shared" si="4"/>
        <v>1131.1111111111113</v>
      </c>
      <c r="E26" s="241">
        <f t="shared" si="4"/>
        <v>1561.1111111111113</v>
      </c>
      <c r="F26" s="241">
        <f t="shared" si="4"/>
        <v>1396.1111111111113</v>
      </c>
      <c r="G26" s="241">
        <f t="shared" si="4"/>
        <v>517.11111111111131</v>
      </c>
      <c r="H26" s="241">
        <f t="shared" si="4"/>
        <v>760.39188386223759</v>
      </c>
      <c r="I26" s="241">
        <f t="shared" si="4"/>
        <v>2022.527883862238</v>
      </c>
      <c r="J26" s="241">
        <f t="shared" si="4"/>
        <v>2242.527883862238</v>
      </c>
      <c r="K26" s="241">
        <f t="shared" si="4"/>
        <v>2962.527883862238</v>
      </c>
      <c r="L26" s="241">
        <f t="shared" si="4"/>
        <v>2857.527883862238</v>
      </c>
      <c r="M26" s="241">
        <f t="shared" si="4"/>
        <v>1157.1111111111113</v>
      </c>
      <c r="N26" s="241">
        <f t="shared" si="4"/>
        <v>1831.1111111111113</v>
      </c>
      <c r="O26" s="241">
        <f t="shared" si="4"/>
        <v>1992.1111111111113</v>
      </c>
      <c r="P26" s="241">
        <f t="shared" si="4"/>
        <v>2011.1111111111113</v>
      </c>
      <c r="Q26" s="241">
        <f t="shared" si="4"/>
        <v>1719.0611315347887</v>
      </c>
      <c r="R26" s="241">
        <f t="shared" si="4"/>
        <v>1506.3132827861546</v>
      </c>
      <c r="S26" s="241">
        <f t="shared" si="4"/>
        <v>1686.4212108337906</v>
      </c>
      <c r="T26" s="241">
        <f t="shared" si="4"/>
        <v>1619.4182799139789</v>
      </c>
      <c r="U26" s="241">
        <f t="shared" si="4"/>
        <v>1435.594403626269</v>
      </c>
      <c r="V26" s="241">
        <f t="shared" si="4"/>
        <v>1251.7705273385582</v>
      </c>
      <c r="W26" s="241">
        <f t="shared" si="4"/>
        <v>1303.5802598676273</v>
      </c>
      <c r="X26" s="241">
        <f t="shared" si="4"/>
        <v>1355.3899923966983</v>
      </c>
      <c r="Y26" s="241">
        <f t="shared" si="4"/>
        <v>2079.4723345179418</v>
      </c>
      <c r="DA26" s="83"/>
    </row>
    <row r="27" spans="1:105" ht="12" customHeight="1" x14ac:dyDescent="0.25">
      <c r="A27" s="107" t="s">
        <v>1409</v>
      </c>
      <c r="B27" s="282">
        <f t="shared" ref="B27:Y27" si="5">B15-B10</f>
        <v>504.58610526315715</v>
      </c>
      <c r="C27" s="282">
        <f t="shared" si="5"/>
        <v>519.20510526315957</v>
      </c>
      <c r="D27" s="282">
        <f t="shared" si="5"/>
        <v>1042.0717052631608</v>
      </c>
      <c r="E27" s="282">
        <f t="shared" si="5"/>
        <v>804.74588043781841</v>
      </c>
      <c r="F27" s="282">
        <f t="shared" si="5"/>
        <v>3307.6220522378208</v>
      </c>
      <c r="G27" s="282">
        <f t="shared" si="5"/>
        <v>2573.7011365796025</v>
      </c>
      <c r="H27" s="282">
        <f t="shared" si="5"/>
        <v>2402.5595365796016</v>
      </c>
      <c r="I27" s="282">
        <f t="shared" si="5"/>
        <v>2233.3527365796017</v>
      </c>
      <c r="J27" s="282">
        <f t="shared" si="5"/>
        <v>1428.1514209213819</v>
      </c>
      <c r="K27" s="282">
        <f t="shared" si="5"/>
        <v>3193.6364209213825</v>
      </c>
      <c r="L27" s="282">
        <f t="shared" si="5"/>
        <v>2082.4271052631593</v>
      </c>
      <c r="M27" s="282">
        <f t="shared" si="5"/>
        <v>642.21673657959946</v>
      </c>
      <c r="N27" s="282">
        <f t="shared" si="5"/>
        <v>863.08205223781988</v>
      </c>
      <c r="O27" s="282">
        <f t="shared" si="5"/>
        <v>1025.2973678960407</v>
      </c>
      <c r="P27" s="282">
        <f t="shared" si="5"/>
        <v>983.3603835542508</v>
      </c>
      <c r="Q27" s="282">
        <f t="shared" si="5"/>
        <v>953.4294328706892</v>
      </c>
      <c r="R27" s="282">
        <f t="shared" si="5"/>
        <v>2394.9735148706895</v>
      </c>
      <c r="S27" s="282">
        <f t="shared" si="5"/>
        <v>4220.3836148706887</v>
      </c>
      <c r="T27" s="282">
        <f t="shared" si="5"/>
        <v>3900.7911148706899</v>
      </c>
      <c r="U27" s="282">
        <f t="shared" si="5"/>
        <v>2910.5480248706899</v>
      </c>
      <c r="V27" s="282">
        <f t="shared" si="5"/>
        <v>4511.409164870689</v>
      </c>
      <c r="W27" s="282">
        <f t="shared" si="5"/>
        <v>3673.2003148706899</v>
      </c>
      <c r="X27" s="282">
        <f t="shared" si="5"/>
        <v>6340.9517148706891</v>
      </c>
      <c r="Y27" s="282">
        <f t="shared" si="5"/>
        <v>5188.4601148706897</v>
      </c>
      <c r="DA27" s="94"/>
    </row>
    <row r="28" spans="1:105" ht="12" customHeight="1" x14ac:dyDescent="0.25">
      <c r="A28" s="49" t="s">
        <v>1411</v>
      </c>
      <c r="B28" s="242">
        <f t="shared" ref="B28:Y28" si="6">B16-B11</f>
        <v>208.5568005555549</v>
      </c>
      <c r="C28" s="242">
        <f t="shared" si="6"/>
        <v>151.848411555555</v>
      </c>
      <c r="D28" s="242">
        <f t="shared" si="6"/>
        <v>272.07115286281123</v>
      </c>
      <c r="E28" s="242">
        <f t="shared" si="6"/>
        <v>206.84417286281132</v>
      </c>
      <c r="F28" s="242">
        <f t="shared" si="6"/>
        <v>172.10774991834296</v>
      </c>
      <c r="G28" s="242">
        <f t="shared" si="6"/>
        <v>294.83881017006615</v>
      </c>
      <c r="H28" s="242">
        <f t="shared" si="6"/>
        <v>229.30772811453289</v>
      </c>
      <c r="I28" s="242">
        <f t="shared" si="6"/>
        <v>302.42539817006582</v>
      </c>
      <c r="J28" s="242">
        <f t="shared" si="6"/>
        <v>213.8074709738753</v>
      </c>
      <c r="K28" s="242">
        <f t="shared" si="6"/>
        <v>600.68999891834301</v>
      </c>
      <c r="L28" s="242">
        <f t="shared" si="6"/>
        <v>506.00097966661974</v>
      </c>
      <c r="M28" s="242">
        <f t="shared" si="6"/>
        <v>634.80754172215302</v>
      </c>
      <c r="N28" s="242">
        <f t="shared" si="6"/>
        <v>686.43813252596192</v>
      </c>
      <c r="O28" s="242">
        <f t="shared" si="6"/>
        <v>882.89980463702614</v>
      </c>
      <c r="P28" s="242">
        <f t="shared" si="6"/>
        <v>585.01226038530399</v>
      </c>
      <c r="Q28" s="242">
        <f t="shared" si="6"/>
        <v>733.66961132977099</v>
      </c>
      <c r="R28" s="242">
        <f t="shared" si="6"/>
        <v>466.8454373297709</v>
      </c>
      <c r="S28" s="242">
        <f t="shared" si="6"/>
        <v>345.38139949636798</v>
      </c>
      <c r="T28" s="242">
        <f t="shared" si="6"/>
        <v>363.82990349636816</v>
      </c>
      <c r="U28" s="242">
        <f t="shared" si="6"/>
        <v>540.04495439636798</v>
      </c>
      <c r="V28" s="242">
        <f t="shared" si="6"/>
        <v>777.54806549636805</v>
      </c>
      <c r="W28" s="242">
        <f t="shared" si="6"/>
        <v>403.07182649636798</v>
      </c>
      <c r="X28" s="242">
        <f t="shared" si="6"/>
        <v>453.82790349636798</v>
      </c>
      <c r="Y28" s="242">
        <f t="shared" si="6"/>
        <v>522.70490349636816</v>
      </c>
      <c r="DA28" s="84"/>
    </row>
    <row r="29" spans="1:105" ht="12" customHeight="1" x14ac:dyDescent="0.25">
      <c r="A29" s="142"/>
      <c r="B29" s="244"/>
      <c r="C29" s="244"/>
      <c r="D29" s="244"/>
      <c r="E29" s="244"/>
      <c r="F29" s="244"/>
      <c r="G29" s="244"/>
      <c r="H29" s="244"/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  <c r="V29" s="244"/>
      <c r="W29" s="244"/>
      <c r="X29" s="244"/>
      <c r="Y29" s="244"/>
      <c r="DA29" s="176"/>
    </row>
    <row r="30" spans="1:105" ht="12" customHeight="1" x14ac:dyDescent="0.25">
      <c r="A30" s="30" t="s">
        <v>69</v>
      </c>
      <c r="B30" s="113"/>
      <c r="C30" s="113"/>
      <c r="D30" s="113"/>
      <c r="E30" s="113"/>
      <c r="F30" s="113"/>
      <c r="G30" s="113"/>
      <c r="H30" s="113"/>
      <c r="I30" s="113"/>
      <c r="J30" s="113"/>
      <c r="K30" s="113"/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DA30" s="112"/>
    </row>
    <row r="31" spans="1:105" ht="12" customHeight="1" x14ac:dyDescent="0.25">
      <c r="A31" s="31" t="s">
        <v>70</v>
      </c>
      <c r="B31" s="210">
        <v>1478.7319862424761</v>
      </c>
      <c r="C31" s="210">
        <v>1379.293981083405</v>
      </c>
      <c r="D31" s="210">
        <v>1338.0839208942391</v>
      </c>
      <c r="E31" s="210">
        <v>1517.840670679278</v>
      </c>
      <c r="F31" s="210">
        <v>1444.209716251074</v>
      </c>
      <c r="G31" s="210">
        <v>1486.77901977644</v>
      </c>
      <c r="H31" s="210">
        <v>1552.7593293207219</v>
      </c>
      <c r="I31" s="210">
        <v>1442.947635425623</v>
      </c>
      <c r="J31" s="210">
        <v>1500.845485812554</v>
      </c>
      <c r="K31" s="210">
        <v>1244.1592433362</v>
      </c>
      <c r="L31" s="210">
        <v>1254.7978814015271</v>
      </c>
      <c r="M31" s="210">
        <v>1445.4450625900911</v>
      </c>
      <c r="N31" s="210">
        <v>1360.657101269815</v>
      </c>
      <c r="O31" s="210">
        <v>1372.738839729361</v>
      </c>
      <c r="P31" s="210">
        <v>1377.4988127377119</v>
      </c>
      <c r="Q31" s="210">
        <v>1362.9716043883659</v>
      </c>
      <c r="R31" s="210">
        <v>1382.627260000884</v>
      </c>
      <c r="S31" s="210">
        <v>1265.097760833487</v>
      </c>
      <c r="T31" s="210">
        <v>1328.177145445178</v>
      </c>
      <c r="U31" s="210">
        <v>1361.427139255471</v>
      </c>
      <c r="V31" s="210">
        <v>1255.2370661311591</v>
      </c>
      <c r="W31" s="210">
        <v>1354.422401311195</v>
      </c>
      <c r="X31" s="210">
        <v>1263.449987647241</v>
      </c>
      <c r="Y31" s="210">
        <v>1171.985666824115</v>
      </c>
      <c r="DA31" s="109" t="s">
        <v>1419</v>
      </c>
    </row>
    <row r="32" spans="1:105" ht="12" customHeight="1" x14ac:dyDescent="0.25">
      <c r="A32" s="24" t="s">
        <v>28</v>
      </c>
      <c r="B32" s="213">
        <v>335.3122957867584</v>
      </c>
      <c r="C32" s="213">
        <v>249.91840068787619</v>
      </c>
      <c r="D32" s="213">
        <v>227.55649183147031</v>
      </c>
      <c r="E32" s="213">
        <v>160.34883920894239</v>
      </c>
      <c r="F32" s="213">
        <v>181.36337059329321</v>
      </c>
      <c r="G32" s="213">
        <v>172.48822012037829</v>
      </c>
      <c r="H32" s="213">
        <v>226.5717970765262</v>
      </c>
      <c r="I32" s="213">
        <v>228.42837489251929</v>
      </c>
      <c r="J32" s="213">
        <v>249.6595012897678</v>
      </c>
      <c r="K32" s="213">
        <v>187.1931212381771</v>
      </c>
      <c r="L32" s="213">
        <v>270.95331040412719</v>
      </c>
      <c r="M32" s="213">
        <v>267.50980223559759</v>
      </c>
      <c r="N32" s="213">
        <v>271.46698194325018</v>
      </c>
      <c r="O32" s="213">
        <v>337.41341358555451</v>
      </c>
      <c r="P32" s="213">
        <v>341.1806534823732</v>
      </c>
      <c r="Q32" s="213">
        <v>341.53052450558903</v>
      </c>
      <c r="R32" s="213">
        <v>330.55537403267408</v>
      </c>
      <c r="S32" s="213">
        <v>311.90206362854678</v>
      </c>
      <c r="T32" s="213">
        <v>338.48796216681001</v>
      </c>
      <c r="U32" s="213">
        <v>337.25674978503861</v>
      </c>
      <c r="V32" s="213">
        <v>272.70404127257092</v>
      </c>
      <c r="W32" s="213">
        <v>301.41487532244201</v>
      </c>
      <c r="X32" s="213">
        <v>245.3159071367154</v>
      </c>
      <c r="Y32" s="213">
        <v>211.534135855546</v>
      </c>
      <c r="DA32" s="85" t="s">
        <v>1420</v>
      </c>
    </row>
    <row r="33" spans="1:105" ht="12" customHeight="1" x14ac:dyDescent="0.25">
      <c r="A33" s="14" t="s">
        <v>29</v>
      </c>
      <c r="B33" s="204">
        <f t="shared" ref="B33:Y33" si="7">B34+B35+B36+B37+B38</f>
        <v>289.11341358555467</v>
      </c>
      <c r="C33" s="204">
        <f t="shared" si="7"/>
        <v>252.33594153052445</v>
      </c>
      <c r="D33" s="204">
        <f t="shared" si="7"/>
        <v>265.71134995700766</v>
      </c>
      <c r="E33" s="204">
        <f t="shared" si="7"/>
        <v>342.01306964746351</v>
      </c>
      <c r="F33" s="204">
        <f t="shared" si="7"/>
        <v>282.52132416165091</v>
      </c>
      <c r="G33" s="204">
        <f t="shared" si="7"/>
        <v>283.42407566637996</v>
      </c>
      <c r="H33" s="204">
        <f t="shared" si="7"/>
        <v>298.00326741186586</v>
      </c>
      <c r="I33" s="204">
        <f t="shared" si="7"/>
        <v>271.12828890799653</v>
      </c>
      <c r="J33" s="204">
        <f t="shared" si="7"/>
        <v>274.3766122098022</v>
      </c>
      <c r="K33" s="204">
        <f t="shared" si="7"/>
        <v>265.40077386070504</v>
      </c>
      <c r="L33" s="204">
        <f t="shared" si="7"/>
        <v>163.04574376612206</v>
      </c>
      <c r="M33" s="204">
        <f t="shared" si="7"/>
        <v>202.78968185726572</v>
      </c>
      <c r="N33" s="204">
        <f t="shared" si="7"/>
        <v>138.83637145313844</v>
      </c>
      <c r="O33" s="204">
        <f t="shared" si="7"/>
        <v>114.63172828890799</v>
      </c>
      <c r="P33" s="204">
        <f t="shared" si="7"/>
        <v>100.42992261392949</v>
      </c>
      <c r="Q33" s="204">
        <f t="shared" si="7"/>
        <v>89.829922613929483</v>
      </c>
      <c r="R33" s="204">
        <f t="shared" si="7"/>
        <v>76.941788478073946</v>
      </c>
      <c r="S33" s="204">
        <f t="shared" si="7"/>
        <v>61.859243336199484</v>
      </c>
      <c r="T33" s="204">
        <f t="shared" si="7"/>
        <v>76.164660361134992</v>
      </c>
      <c r="U33" s="204">
        <f t="shared" si="7"/>
        <v>104.47067927773</v>
      </c>
      <c r="V33" s="204">
        <f t="shared" si="7"/>
        <v>102.0626827171109</v>
      </c>
      <c r="W33" s="204">
        <f t="shared" si="7"/>
        <v>95.594067067927767</v>
      </c>
      <c r="X33" s="204">
        <f t="shared" si="7"/>
        <v>91.040154772141022</v>
      </c>
      <c r="Y33" s="204">
        <f t="shared" si="7"/>
        <v>85.86122098022355</v>
      </c>
      <c r="DA33" s="71"/>
    </row>
    <row r="34" spans="1:105" ht="12" customHeight="1" x14ac:dyDescent="0.25">
      <c r="A34" s="18" t="s">
        <v>30</v>
      </c>
      <c r="B34" s="204">
        <v>0</v>
      </c>
      <c r="C34" s="204">
        <v>0</v>
      </c>
      <c r="D34" s="204">
        <v>0</v>
      </c>
      <c r="E34" s="204">
        <v>0</v>
      </c>
      <c r="F34" s="204">
        <v>0</v>
      </c>
      <c r="G34" s="204">
        <v>0</v>
      </c>
      <c r="H34" s="204">
        <v>0</v>
      </c>
      <c r="I34" s="204">
        <v>0</v>
      </c>
      <c r="J34" s="204">
        <v>0</v>
      </c>
      <c r="K34" s="204">
        <v>0</v>
      </c>
      <c r="L34" s="204">
        <v>0</v>
      </c>
      <c r="M34" s="204">
        <v>0</v>
      </c>
      <c r="N34" s="204">
        <v>0</v>
      </c>
      <c r="O34" s="204">
        <v>0</v>
      </c>
      <c r="P34" s="204">
        <v>0</v>
      </c>
      <c r="Q34" s="204">
        <v>0</v>
      </c>
      <c r="R34" s="204">
        <v>0</v>
      </c>
      <c r="S34" s="204">
        <v>0</v>
      </c>
      <c r="T34" s="204">
        <v>0</v>
      </c>
      <c r="U34" s="204">
        <v>0</v>
      </c>
      <c r="V34" s="204">
        <v>0</v>
      </c>
      <c r="W34" s="204">
        <v>0</v>
      </c>
      <c r="X34" s="204">
        <v>0</v>
      </c>
      <c r="Y34" s="204">
        <v>0</v>
      </c>
      <c r="DA34" s="71" t="s">
        <v>1421</v>
      </c>
    </row>
    <row r="35" spans="1:105" ht="12" customHeight="1" x14ac:dyDescent="0.25">
      <c r="A35" s="18" t="s">
        <v>31</v>
      </c>
      <c r="B35" s="204">
        <v>1.098710232158211</v>
      </c>
      <c r="C35" s="204">
        <v>0</v>
      </c>
      <c r="D35" s="204">
        <v>0</v>
      </c>
      <c r="E35" s="204">
        <v>0</v>
      </c>
      <c r="F35" s="204">
        <v>0</v>
      </c>
      <c r="G35" s="204">
        <v>0</v>
      </c>
      <c r="H35" s="204">
        <v>0</v>
      </c>
      <c r="I35" s="204">
        <v>0</v>
      </c>
      <c r="J35" s="204">
        <v>0</v>
      </c>
      <c r="K35" s="204">
        <v>0</v>
      </c>
      <c r="L35" s="204">
        <v>0</v>
      </c>
      <c r="M35" s="204">
        <v>0</v>
      </c>
      <c r="N35" s="204">
        <v>0</v>
      </c>
      <c r="O35" s="204">
        <v>0</v>
      </c>
      <c r="P35" s="204">
        <v>0</v>
      </c>
      <c r="Q35" s="204">
        <v>0</v>
      </c>
      <c r="R35" s="204">
        <v>0</v>
      </c>
      <c r="S35" s="204">
        <v>0</v>
      </c>
      <c r="T35" s="204">
        <v>0</v>
      </c>
      <c r="U35" s="204">
        <v>0</v>
      </c>
      <c r="V35" s="204">
        <v>0</v>
      </c>
      <c r="W35" s="204">
        <v>0</v>
      </c>
      <c r="X35" s="204">
        <v>0</v>
      </c>
      <c r="Y35" s="204">
        <v>0</v>
      </c>
      <c r="DA35" s="71" t="s">
        <v>1422</v>
      </c>
    </row>
    <row r="36" spans="1:105" ht="12" customHeight="1" x14ac:dyDescent="0.25">
      <c r="A36" s="18" t="s">
        <v>71</v>
      </c>
      <c r="B36" s="204">
        <v>1.0174548581255369</v>
      </c>
      <c r="C36" s="204">
        <v>8.139896818572657</v>
      </c>
      <c r="D36" s="204">
        <v>8.139896818572657</v>
      </c>
      <c r="E36" s="204">
        <v>9.1573516766981928</v>
      </c>
      <c r="F36" s="204">
        <v>11.192347377472061</v>
      </c>
      <c r="G36" s="204">
        <v>9.1573516766981928</v>
      </c>
      <c r="H36" s="204">
        <v>8.139896818572657</v>
      </c>
      <c r="I36" s="204">
        <v>6.1049011177987964</v>
      </c>
      <c r="J36" s="204">
        <v>6.1049011177987964</v>
      </c>
      <c r="K36" s="204">
        <v>3.0524505588993982</v>
      </c>
      <c r="L36" s="204">
        <v>4.0699054170249349</v>
      </c>
      <c r="M36" s="204">
        <v>4.0699054170249349</v>
      </c>
      <c r="N36" s="204">
        <v>8.139896818572657</v>
      </c>
      <c r="O36" s="204">
        <v>9.1573516766981928</v>
      </c>
      <c r="P36" s="204">
        <v>8.139896818572657</v>
      </c>
      <c r="Q36" s="204">
        <v>9.1573516766981928</v>
      </c>
      <c r="R36" s="204">
        <v>7.1223559759243331</v>
      </c>
      <c r="S36" s="204">
        <v>7.3258813413585564</v>
      </c>
      <c r="T36" s="204">
        <v>7.224161650902837</v>
      </c>
      <c r="U36" s="204">
        <v>34.89965606190885</v>
      </c>
      <c r="V36" s="204">
        <v>32.659759243336197</v>
      </c>
      <c r="W36" s="204">
        <v>33.481427343078238</v>
      </c>
      <c r="X36" s="204">
        <v>34.508426483233023</v>
      </c>
      <c r="Y36" s="204">
        <v>31.940842648323301</v>
      </c>
      <c r="DA36" s="71" t="s">
        <v>1423</v>
      </c>
    </row>
    <row r="37" spans="1:105" ht="12" customHeight="1" x14ac:dyDescent="0.25">
      <c r="A37" s="18" t="s">
        <v>32</v>
      </c>
      <c r="B37" s="204">
        <v>139.48598452278591</v>
      </c>
      <c r="C37" s="204">
        <v>112.7352536543422</v>
      </c>
      <c r="D37" s="204">
        <v>103.1814273430782</v>
      </c>
      <c r="E37" s="204">
        <v>185.3444539982803</v>
      </c>
      <c r="F37" s="204">
        <v>171.9690455717971</v>
      </c>
      <c r="G37" s="204">
        <v>154.77214101461729</v>
      </c>
      <c r="H37" s="204">
        <v>188.2105760963027</v>
      </c>
      <c r="I37" s="204">
        <v>174.83516766981941</v>
      </c>
      <c r="J37" s="204">
        <v>217.82742906276869</v>
      </c>
      <c r="K37" s="204">
        <v>195.85365434221839</v>
      </c>
      <c r="L37" s="204">
        <v>103.1814273430782</v>
      </c>
      <c r="M37" s="204">
        <v>137.57523645743771</v>
      </c>
      <c r="N37" s="204">
        <v>64.966122098022353</v>
      </c>
      <c r="O37" s="204">
        <v>49.679965606190883</v>
      </c>
      <c r="P37" s="204">
        <v>25.79535683576956</v>
      </c>
      <c r="Q37" s="204">
        <v>23.88460877042132</v>
      </c>
      <c r="R37" s="204">
        <v>20.063026655202059</v>
      </c>
      <c r="S37" s="204">
        <v>18.53447979363715</v>
      </c>
      <c r="T37" s="204">
        <v>20.63628546861565</v>
      </c>
      <c r="U37" s="204">
        <v>16.910318142734312</v>
      </c>
      <c r="V37" s="204">
        <v>16.307480653482369</v>
      </c>
      <c r="W37" s="204">
        <v>15.14952708512468</v>
      </c>
      <c r="X37" s="204">
        <v>17.17592433361995</v>
      </c>
      <c r="Y37" s="204">
        <v>12.15821152192605</v>
      </c>
      <c r="DA37" s="71" t="s">
        <v>1424</v>
      </c>
    </row>
    <row r="38" spans="1:105" ht="12" customHeight="1" x14ac:dyDescent="0.25">
      <c r="A38" s="18" t="s">
        <v>33</v>
      </c>
      <c r="B38" s="204">
        <v>147.51126397248501</v>
      </c>
      <c r="C38" s="204">
        <v>131.46079105760961</v>
      </c>
      <c r="D38" s="204">
        <v>154.39002579535679</v>
      </c>
      <c r="E38" s="204">
        <v>147.51126397248501</v>
      </c>
      <c r="F38" s="204">
        <v>99.359931212381767</v>
      </c>
      <c r="G38" s="204">
        <v>119.4945829750645</v>
      </c>
      <c r="H38" s="204">
        <v>101.6527944969905</v>
      </c>
      <c r="I38" s="204">
        <v>90.188220120378318</v>
      </c>
      <c r="J38" s="204">
        <v>50.444282029234728</v>
      </c>
      <c r="K38" s="204">
        <v>66.494668959587273</v>
      </c>
      <c r="L38" s="204">
        <v>55.794411006018912</v>
      </c>
      <c r="M38" s="204">
        <v>61.144539982803089</v>
      </c>
      <c r="N38" s="204">
        <v>65.730352536543421</v>
      </c>
      <c r="O38" s="204">
        <v>55.794411006018912</v>
      </c>
      <c r="P38" s="204">
        <v>66.494668959587273</v>
      </c>
      <c r="Q38" s="204">
        <v>56.787962166809969</v>
      </c>
      <c r="R38" s="204">
        <v>49.756405846947551</v>
      </c>
      <c r="S38" s="204">
        <v>35.998882201203777</v>
      </c>
      <c r="T38" s="204">
        <v>48.304213241616509</v>
      </c>
      <c r="U38" s="204">
        <v>52.660705073086838</v>
      </c>
      <c r="V38" s="204">
        <v>53.095442820292341</v>
      </c>
      <c r="W38" s="204">
        <v>46.963112639724848</v>
      </c>
      <c r="X38" s="204">
        <v>39.355803955288053</v>
      </c>
      <c r="Y38" s="204">
        <v>41.762166809974197</v>
      </c>
      <c r="DA38" s="71" t="s">
        <v>1425</v>
      </c>
    </row>
    <row r="39" spans="1:105" ht="12" customHeight="1" x14ac:dyDescent="0.25">
      <c r="A39" s="14" t="s">
        <v>34</v>
      </c>
      <c r="B39" s="204">
        <f t="shared" ref="B39:Y39" si="8">B40+B41</f>
        <v>438.21762682717099</v>
      </c>
      <c r="C39" s="204">
        <f t="shared" si="8"/>
        <v>421.34075666380051</v>
      </c>
      <c r="D39" s="204">
        <f t="shared" si="8"/>
        <v>387.37841788478067</v>
      </c>
      <c r="E39" s="204">
        <f t="shared" si="8"/>
        <v>548.75477214101454</v>
      </c>
      <c r="F39" s="204">
        <f t="shared" si="8"/>
        <v>558.84325021496124</v>
      </c>
      <c r="G39" s="204">
        <f t="shared" si="8"/>
        <v>599.80146173688729</v>
      </c>
      <c r="H39" s="204">
        <f t="shared" si="8"/>
        <v>595.71367153912286</v>
      </c>
      <c r="I39" s="204">
        <f t="shared" si="8"/>
        <v>595.14316423043852</v>
      </c>
      <c r="J39" s="204">
        <f t="shared" si="8"/>
        <v>546.67652622527942</v>
      </c>
      <c r="K39" s="204">
        <f t="shared" si="8"/>
        <v>407.8470335339639</v>
      </c>
      <c r="L39" s="204">
        <f t="shared" si="8"/>
        <v>437.01109200343939</v>
      </c>
      <c r="M39" s="204">
        <f t="shared" si="8"/>
        <v>469.86268271711089</v>
      </c>
      <c r="N39" s="204">
        <f t="shared" si="8"/>
        <v>496.63422184006868</v>
      </c>
      <c r="O39" s="204">
        <f t="shared" si="8"/>
        <v>477.86190885640582</v>
      </c>
      <c r="P39" s="204">
        <f t="shared" si="8"/>
        <v>490.46431642304378</v>
      </c>
      <c r="Q39" s="204">
        <f t="shared" si="8"/>
        <v>490.46225279449698</v>
      </c>
      <c r="R39" s="204">
        <f t="shared" si="8"/>
        <v>535.60954428202922</v>
      </c>
      <c r="S39" s="204">
        <f t="shared" si="8"/>
        <v>519.27695614789332</v>
      </c>
      <c r="T39" s="204">
        <f t="shared" si="8"/>
        <v>504.52286792730371</v>
      </c>
      <c r="U39" s="204">
        <f t="shared" si="8"/>
        <v>502.1166003979535</v>
      </c>
      <c r="V39" s="204">
        <f t="shared" si="8"/>
        <v>459.34200375708298</v>
      </c>
      <c r="W39" s="204">
        <f t="shared" si="8"/>
        <v>522.52007443266223</v>
      </c>
      <c r="X39" s="204">
        <f t="shared" si="8"/>
        <v>479.55154897273871</v>
      </c>
      <c r="Y39" s="204">
        <f t="shared" si="8"/>
        <v>469.53575355953552</v>
      </c>
      <c r="DA39" s="71"/>
    </row>
    <row r="40" spans="1:105" ht="12" customHeight="1" x14ac:dyDescent="0.25">
      <c r="A40" s="18" t="s">
        <v>73</v>
      </c>
      <c r="B40" s="204">
        <v>438.21762682717099</v>
      </c>
      <c r="C40" s="204">
        <v>421.34075666380051</v>
      </c>
      <c r="D40" s="204">
        <v>387.37841788478067</v>
      </c>
      <c r="E40" s="204">
        <v>548.75477214101454</v>
      </c>
      <c r="F40" s="204">
        <v>558.84325021496124</v>
      </c>
      <c r="G40" s="204">
        <v>599.80146173688729</v>
      </c>
      <c r="H40" s="204">
        <v>595.71367153912286</v>
      </c>
      <c r="I40" s="204">
        <v>595.14316423043852</v>
      </c>
      <c r="J40" s="204">
        <v>546.67652622527942</v>
      </c>
      <c r="K40" s="204">
        <v>407.8470335339639</v>
      </c>
      <c r="L40" s="204">
        <v>437.01109200343939</v>
      </c>
      <c r="M40" s="204">
        <v>469.86268271711089</v>
      </c>
      <c r="N40" s="204">
        <v>496.63422184006868</v>
      </c>
      <c r="O40" s="204">
        <v>477.86190885640582</v>
      </c>
      <c r="P40" s="204">
        <v>490.46431642304378</v>
      </c>
      <c r="Q40" s="204">
        <v>490.46225279449698</v>
      </c>
      <c r="R40" s="204">
        <v>535.60954428202922</v>
      </c>
      <c r="S40" s="204">
        <v>519.27695614789332</v>
      </c>
      <c r="T40" s="204">
        <v>504.52286792730371</v>
      </c>
      <c r="U40" s="204">
        <v>502.1166003979535</v>
      </c>
      <c r="V40" s="204">
        <v>459.34200375708298</v>
      </c>
      <c r="W40" s="204">
        <v>522.52007443266223</v>
      </c>
      <c r="X40" s="204">
        <v>479.55154897273871</v>
      </c>
      <c r="Y40" s="204">
        <v>469.53575355953552</v>
      </c>
      <c r="DA40" s="71" t="s">
        <v>1426</v>
      </c>
    </row>
    <row r="41" spans="1:105" ht="12" customHeight="1" x14ac:dyDescent="0.25">
      <c r="A41" s="18" t="s">
        <v>36</v>
      </c>
      <c r="B41" s="204">
        <v>0</v>
      </c>
      <c r="C41" s="204">
        <v>0</v>
      </c>
      <c r="D41" s="204">
        <v>0</v>
      </c>
      <c r="E41" s="204">
        <v>0</v>
      </c>
      <c r="F41" s="204">
        <v>0</v>
      </c>
      <c r="G41" s="204">
        <v>0</v>
      </c>
      <c r="H41" s="204">
        <v>0</v>
      </c>
      <c r="I41" s="204">
        <v>0</v>
      </c>
      <c r="J41" s="204">
        <v>0</v>
      </c>
      <c r="K41" s="204">
        <v>0</v>
      </c>
      <c r="L41" s="204">
        <v>0</v>
      </c>
      <c r="M41" s="204">
        <v>0</v>
      </c>
      <c r="N41" s="204">
        <v>0</v>
      </c>
      <c r="O41" s="204">
        <v>0</v>
      </c>
      <c r="P41" s="204">
        <v>0</v>
      </c>
      <c r="Q41" s="204">
        <v>0</v>
      </c>
      <c r="R41" s="204">
        <v>0</v>
      </c>
      <c r="S41" s="204">
        <v>0</v>
      </c>
      <c r="T41" s="204">
        <v>0</v>
      </c>
      <c r="U41" s="204">
        <v>0</v>
      </c>
      <c r="V41" s="204">
        <v>0</v>
      </c>
      <c r="W41" s="204">
        <v>0</v>
      </c>
      <c r="X41" s="204">
        <v>0</v>
      </c>
      <c r="Y41" s="204">
        <v>0</v>
      </c>
      <c r="DA41" s="71" t="s">
        <v>1427</v>
      </c>
    </row>
    <row r="42" spans="1:105" ht="12" customHeight="1" x14ac:dyDescent="0.25">
      <c r="A42" s="14" t="s">
        <v>37</v>
      </c>
      <c r="B42" s="204">
        <f t="shared" ref="B42:Y42" si="9">B43+B44+B45+B46+B47+B48</f>
        <v>199.57962166809969</v>
      </c>
      <c r="C42" s="204">
        <f t="shared" si="9"/>
        <v>240.99552880481511</v>
      </c>
      <c r="D42" s="204">
        <f t="shared" si="9"/>
        <v>241.1865864144454</v>
      </c>
      <c r="E42" s="204">
        <f t="shared" si="9"/>
        <v>246.3456577815993</v>
      </c>
      <c r="F42" s="204">
        <f t="shared" si="9"/>
        <v>218.68727429062761</v>
      </c>
      <c r="G42" s="204">
        <f t="shared" si="9"/>
        <v>223.03430782459159</v>
      </c>
      <c r="H42" s="204">
        <f t="shared" si="9"/>
        <v>246.6322441960447</v>
      </c>
      <c r="I42" s="204">
        <f t="shared" si="9"/>
        <v>140.3458297506449</v>
      </c>
      <c r="J42" s="204">
        <f t="shared" si="9"/>
        <v>224.80180567497851</v>
      </c>
      <c r="K42" s="204">
        <f t="shared" si="9"/>
        <v>205.67016337059329</v>
      </c>
      <c r="L42" s="204">
        <f t="shared" si="9"/>
        <v>244.57879283746854</v>
      </c>
      <c r="M42" s="204">
        <f t="shared" si="9"/>
        <v>278.98882871218916</v>
      </c>
      <c r="N42" s="204">
        <f t="shared" si="9"/>
        <v>239.63526120102759</v>
      </c>
      <c r="O42" s="204">
        <f t="shared" si="9"/>
        <v>237.33737799247339</v>
      </c>
      <c r="P42" s="204">
        <f t="shared" si="9"/>
        <v>237.40156424244157</v>
      </c>
      <c r="Q42" s="204">
        <f t="shared" si="9"/>
        <v>238.78433009773804</v>
      </c>
      <c r="R42" s="204">
        <f t="shared" si="9"/>
        <v>240.54376902925912</v>
      </c>
      <c r="S42" s="204">
        <f t="shared" si="9"/>
        <v>202.67858628490617</v>
      </c>
      <c r="T42" s="204">
        <f t="shared" si="9"/>
        <v>231.81953977066863</v>
      </c>
      <c r="U42" s="204">
        <f t="shared" si="9"/>
        <v>241.28139010429277</v>
      </c>
      <c r="V42" s="204">
        <f t="shared" si="9"/>
        <v>244.2275645236889</v>
      </c>
      <c r="W42" s="204">
        <f t="shared" si="9"/>
        <v>247.758560756435</v>
      </c>
      <c r="X42" s="204">
        <f t="shared" si="9"/>
        <v>254.93085483959268</v>
      </c>
      <c r="Y42" s="204">
        <f t="shared" si="9"/>
        <v>223.07545066784721</v>
      </c>
      <c r="DA42" s="71"/>
    </row>
    <row r="43" spans="1:105" ht="12" customHeight="1" x14ac:dyDescent="0.25">
      <c r="A43" s="18" t="s">
        <v>38</v>
      </c>
      <c r="B43" s="204">
        <v>199.57962166809969</v>
      </c>
      <c r="C43" s="204">
        <v>240.99552880481511</v>
      </c>
      <c r="D43" s="204">
        <v>241.1865864144454</v>
      </c>
      <c r="E43" s="204">
        <v>246.3456577815993</v>
      </c>
      <c r="F43" s="204">
        <v>218.68727429062761</v>
      </c>
      <c r="G43" s="204">
        <v>223.03430782459159</v>
      </c>
      <c r="H43" s="204">
        <v>246.6322441960447</v>
      </c>
      <c r="I43" s="204">
        <v>140.3458297506449</v>
      </c>
      <c r="J43" s="204">
        <v>224.80180567497851</v>
      </c>
      <c r="K43" s="204">
        <v>205.67016337059329</v>
      </c>
      <c r="L43" s="204">
        <v>244.40859845227851</v>
      </c>
      <c r="M43" s="204">
        <v>278.76895958727431</v>
      </c>
      <c r="N43" s="204">
        <v>239.3474634565778</v>
      </c>
      <c r="O43" s="204">
        <v>236.95898538263111</v>
      </c>
      <c r="P43" s="204">
        <v>236.7846947549441</v>
      </c>
      <c r="Q43" s="204">
        <v>237.9717970765262</v>
      </c>
      <c r="R43" s="204">
        <v>239.47652622527951</v>
      </c>
      <c r="S43" s="204">
        <v>201.64557179707651</v>
      </c>
      <c r="T43" s="204">
        <v>230.82072226999139</v>
      </c>
      <c r="U43" s="204">
        <v>240.1643164230438</v>
      </c>
      <c r="V43" s="204">
        <v>243.11410146173691</v>
      </c>
      <c r="W43" s="204">
        <v>246.88787618228719</v>
      </c>
      <c r="X43" s="204">
        <v>254.21324161650901</v>
      </c>
      <c r="Y43" s="204">
        <v>222.4085124677558</v>
      </c>
      <c r="DA43" s="71" t="s">
        <v>1428</v>
      </c>
    </row>
    <row r="44" spans="1:105" ht="12" customHeight="1" x14ac:dyDescent="0.25">
      <c r="A44" s="18" t="s">
        <v>74</v>
      </c>
      <c r="B44" s="204">
        <v>0</v>
      </c>
      <c r="C44" s="204">
        <v>0</v>
      </c>
      <c r="D44" s="204">
        <v>0</v>
      </c>
      <c r="E44" s="204">
        <v>0</v>
      </c>
      <c r="F44" s="204">
        <v>0</v>
      </c>
      <c r="G44" s="204">
        <v>0</v>
      </c>
      <c r="H44" s="204">
        <v>0</v>
      </c>
      <c r="I44" s="204">
        <v>0</v>
      </c>
      <c r="J44" s="204">
        <v>0</v>
      </c>
      <c r="K44" s="204">
        <v>0</v>
      </c>
      <c r="L44" s="204">
        <v>0</v>
      </c>
      <c r="M44" s="204">
        <v>0</v>
      </c>
      <c r="N44" s="204">
        <v>0</v>
      </c>
      <c r="O44" s="204">
        <v>0</v>
      </c>
      <c r="P44" s="204">
        <v>0</v>
      </c>
      <c r="Q44" s="204">
        <v>0</v>
      </c>
      <c r="R44" s="204">
        <v>0</v>
      </c>
      <c r="S44" s="204">
        <v>0</v>
      </c>
      <c r="T44" s="204">
        <v>1.465692644756591E-3</v>
      </c>
      <c r="U44" s="204">
        <v>1.005480411010974E-2</v>
      </c>
      <c r="V44" s="204">
        <v>3.8907678858510091E-2</v>
      </c>
      <c r="W44" s="204">
        <v>0.2488851546120677</v>
      </c>
      <c r="X44" s="204">
        <v>0.49101336604036311</v>
      </c>
      <c r="Y44" s="204">
        <v>0.43698934674139789</v>
      </c>
      <c r="DA44" s="71" t="s">
        <v>1429</v>
      </c>
    </row>
    <row r="45" spans="1:105" ht="12" customHeight="1" x14ac:dyDescent="0.25">
      <c r="A45" s="18" t="s">
        <v>75</v>
      </c>
      <c r="B45" s="204">
        <v>0</v>
      </c>
      <c r="C45" s="204">
        <v>0</v>
      </c>
      <c r="D45" s="204">
        <v>0</v>
      </c>
      <c r="E45" s="204">
        <v>0</v>
      </c>
      <c r="F45" s="204">
        <v>0</v>
      </c>
      <c r="G45" s="204">
        <v>0</v>
      </c>
      <c r="H45" s="204">
        <v>0</v>
      </c>
      <c r="I45" s="204">
        <v>0</v>
      </c>
      <c r="J45" s="204">
        <v>0</v>
      </c>
      <c r="K45" s="204">
        <v>0</v>
      </c>
      <c r="L45" s="204">
        <v>0</v>
      </c>
      <c r="M45" s="204">
        <v>0</v>
      </c>
      <c r="N45" s="204">
        <v>0</v>
      </c>
      <c r="O45" s="204">
        <v>0</v>
      </c>
      <c r="P45" s="204">
        <v>0</v>
      </c>
      <c r="Q45" s="204">
        <v>0</v>
      </c>
      <c r="R45" s="204">
        <v>0</v>
      </c>
      <c r="S45" s="204">
        <v>0</v>
      </c>
      <c r="T45" s="204">
        <v>0</v>
      </c>
      <c r="U45" s="204">
        <v>0</v>
      </c>
      <c r="V45" s="204">
        <v>0</v>
      </c>
      <c r="W45" s="204">
        <v>0</v>
      </c>
      <c r="X45" s="204">
        <v>0</v>
      </c>
      <c r="Y45" s="204">
        <v>0</v>
      </c>
      <c r="DA45" s="71" t="s">
        <v>1430</v>
      </c>
    </row>
    <row r="46" spans="1:105" ht="12" customHeight="1" x14ac:dyDescent="0.25">
      <c r="A46" s="18" t="s">
        <v>76</v>
      </c>
      <c r="B46" s="204">
        <v>0</v>
      </c>
      <c r="C46" s="204">
        <v>0</v>
      </c>
      <c r="D46" s="204">
        <v>0</v>
      </c>
      <c r="E46" s="204">
        <v>0</v>
      </c>
      <c r="F46" s="204">
        <v>0</v>
      </c>
      <c r="G46" s="204">
        <v>0</v>
      </c>
      <c r="H46" s="204">
        <v>0</v>
      </c>
      <c r="I46" s="204">
        <v>0</v>
      </c>
      <c r="J46" s="204">
        <v>0</v>
      </c>
      <c r="K46" s="204">
        <v>0</v>
      </c>
      <c r="L46" s="204">
        <v>0</v>
      </c>
      <c r="M46" s="204">
        <v>0</v>
      </c>
      <c r="N46" s="204">
        <v>0</v>
      </c>
      <c r="O46" s="204">
        <v>0</v>
      </c>
      <c r="P46" s="204">
        <v>0</v>
      </c>
      <c r="Q46" s="204">
        <v>0</v>
      </c>
      <c r="R46" s="204">
        <v>0</v>
      </c>
      <c r="S46" s="204">
        <v>0</v>
      </c>
      <c r="T46" s="204">
        <v>0</v>
      </c>
      <c r="U46" s="204">
        <v>0</v>
      </c>
      <c r="V46" s="204">
        <v>0</v>
      </c>
      <c r="W46" s="204">
        <v>0</v>
      </c>
      <c r="X46" s="204">
        <v>0</v>
      </c>
      <c r="Y46" s="204">
        <v>0</v>
      </c>
      <c r="DA46" s="71" t="s">
        <v>1431</v>
      </c>
    </row>
    <row r="47" spans="1:105" ht="12" customHeight="1" x14ac:dyDescent="0.25">
      <c r="A47" s="18" t="s">
        <v>77</v>
      </c>
      <c r="B47" s="204">
        <v>0</v>
      </c>
      <c r="C47" s="204">
        <v>0</v>
      </c>
      <c r="D47" s="204">
        <v>0</v>
      </c>
      <c r="E47" s="204">
        <v>0</v>
      </c>
      <c r="F47" s="204">
        <v>0</v>
      </c>
      <c r="G47" s="204">
        <v>0</v>
      </c>
      <c r="H47" s="204">
        <v>0</v>
      </c>
      <c r="I47" s="204">
        <v>0</v>
      </c>
      <c r="J47" s="204">
        <v>0</v>
      </c>
      <c r="K47" s="204">
        <v>0</v>
      </c>
      <c r="L47" s="204">
        <v>0</v>
      </c>
      <c r="M47" s="204">
        <v>0</v>
      </c>
      <c r="N47" s="204">
        <v>0</v>
      </c>
      <c r="O47" s="204">
        <v>0</v>
      </c>
      <c r="P47" s="204">
        <v>0</v>
      </c>
      <c r="Q47" s="204">
        <v>0</v>
      </c>
      <c r="R47" s="204">
        <v>0</v>
      </c>
      <c r="S47" s="204">
        <v>0</v>
      </c>
      <c r="T47" s="204">
        <v>0</v>
      </c>
      <c r="U47" s="204">
        <v>0</v>
      </c>
      <c r="V47" s="204">
        <v>0</v>
      </c>
      <c r="W47" s="204">
        <v>0</v>
      </c>
      <c r="X47" s="204">
        <v>0</v>
      </c>
      <c r="Y47" s="204">
        <v>0</v>
      </c>
      <c r="DA47" s="71" t="s">
        <v>1432</v>
      </c>
    </row>
    <row r="48" spans="1:105" ht="12" customHeight="1" x14ac:dyDescent="0.25">
      <c r="A48" s="18" t="s">
        <v>78</v>
      </c>
      <c r="B48" s="204">
        <v>0</v>
      </c>
      <c r="C48" s="204">
        <v>0</v>
      </c>
      <c r="D48" s="204">
        <v>0</v>
      </c>
      <c r="E48" s="204">
        <v>0</v>
      </c>
      <c r="F48" s="204">
        <v>0</v>
      </c>
      <c r="G48" s="204">
        <v>0</v>
      </c>
      <c r="H48" s="204">
        <v>0</v>
      </c>
      <c r="I48" s="204">
        <v>0</v>
      </c>
      <c r="J48" s="204">
        <v>0</v>
      </c>
      <c r="K48" s="204">
        <v>0</v>
      </c>
      <c r="L48" s="204">
        <v>0.17019438519001959</v>
      </c>
      <c r="M48" s="204">
        <v>0.21986912491485819</v>
      </c>
      <c r="N48" s="204">
        <v>0.28779774444978629</v>
      </c>
      <c r="O48" s="204">
        <v>0.37839260984226902</v>
      </c>
      <c r="P48" s="204">
        <v>0.61686948749746906</v>
      </c>
      <c r="Q48" s="204">
        <v>0.81253302121182214</v>
      </c>
      <c r="R48" s="204">
        <v>1.0672428039796169</v>
      </c>
      <c r="S48" s="204">
        <v>1.0330144878296481</v>
      </c>
      <c r="T48" s="204">
        <v>0.99735180803247769</v>
      </c>
      <c r="U48" s="204">
        <v>1.107018877138878</v>
      </c>
      <c r="V48" s="204">
        <v>1.074555383093476</v>
      </c>
      <c r="W48" s="204">
        <v>0.62179941953575779</v>
      </c>
      <c r="X48" s="204">
        <v>0.22659985704331961</v>
      </c>
      <c r="Y48" s="204">
        <v>0.2299488533500218</v>
      </c>
      <c r="DA48" s="71" t="s">
        <v>1433</v>
      </c>
    </row>
    <row r="49" spans="1:105" ht="12" customHeight="1" x14ac:dyDescent="0.25">
      <c r="A49" s="14" t="s">
        <v>39</v>
      </c>
      <c r="B49" s="204">
        <v>0</v>
      </c>
      <c r="C49" s="204">
        <v>0</v>
      </c>
      <c r="D49" s="204">
        <v>0</v>
      </c>
      <c r="E49" s="204">
        <v>0</v>
      </c>
      <c r="F49" s="204">
        <v>0</v>
      </c>
      <c r="G49" s="204">
        <v>0</v>
      </c>
      <c r="H49" s="204">
        <v>0</v>
      </c>
      <c r="I49" s="204">
        <v>0</v>
      </c>
      <c r="J49" s="204">
        <v>0</v>
      </c>
      <c r="K49" s="204">
        <v>0</v>
      </c>
      <c r="L49" s="204">
        <v>0</v>
      </c>
      <c r="M49" s="204">
        <v>0</v>
      </c>
      <c r="N49" s="204">
        <v>0</v>
      </c>
      <c r="O49" s="204">
        <v>0</v>
      </c>
      <c r="P49" s="204">
        <v>0</v>
      </c>
      <c r="Q49" s="204">
        <v>0</v>
      </c>
      <c r="R49" s="204">
        <v>0</v>
      </c>
      <c r="S49" s="204">
        <v>0</v>
      </c>
      <c r="T49" s="204">
        <v>3.82871883061049</v>
      </c>
      <c r="U49" s="204">
        <v>7.3421324161650894</v>
      </c>
      <c r="V49" s="204">
        <v>8.7322441960447108</v>
      </c>
      <c r="W49" s="204">
        <v>8.2354256233877905</v>
      </c>
      <c r="X49" s="204">
        <v>8.1661220980223543</v>
      </c>
      <c r="Y49" s="204">
        <v>8.3763542562338777</v>
      </c>
      <c r="DA49" s="71" t="s">
        <v>1434</v>
      </c>
    </row>
    <row r="50" spans="1:105" ht="12" customHeight="1" x14ac:dyDescent="0.25">
      <c r="A50" s="21" t="s">
        <v>40</v>
      </c>
      <c r="B50" s="207">
        <v>216.50902837489249</v>
      </c>
      <c r="C50" s="207">
        <v>214.70335339638859</v>
      </c>
      <c r="D50" s="207">
        <v>216.2510748065348</v>
      </c>
      <c r="E50" s="207">
        <v>220.3783319002579</v>
      </c>
      <c r="F50" s="207">
        <v>202.79449699054169</v>
      </c>
      <c r="G50" s="207">
        <v>208.0309544282029</v>
      </c>
      <c r="H50" s="207">
        <v>185.83834909716251</v>
      </c>
      <c r="I50" s="207">
        <v>207.9019776440241</v>
      </c>
      <c r="J50" s="207">
        <v>205.33104041272571</v>
      </c>
      <c r="K50" s="207">
        <v>178.04815133276011</v>
      </c>
      <c r="L50" s="207">
        <v>139.20894239036971</v>
      </c>
      <c r="M50" s="207">
        <v>226.29406706792781</v>
      </c>
      <c r="N50" s="207">
        <v>214.08426483233021</v>
      </c>
      <c r="O50" s="207">
        <v>205.49441100601891</v>
      </c>
      <c r="P50" s="207">
        <v>208.02235597592431</v>
      </c>
      <c r="Q50" s="207">
        <v>202.36457437661221</v>
      </c>
      <c r="R50" s="207">
        <v>198.97678417884779</v>
      </c>
      <c r="S50" s="207">
        <v>169.3809114359415</v>
      </c>
      <c r="T50" s="207">
        <v>173.35339638865</v>
      </c>
      <c r="U50" s="207">
        <v>168.95958727429061</v>
      </c>
      <c r="V50" s="207">
        <v>168.16852966466041</v>
      </c>
      <c r="W50" s="207">
        <v>178.89939810834051</v>
      </c>
      <c r="X50" s="207">
        <v>184.4453998280309</v>
      </c>
      <c r="Y50" s="207">
        <v>173.6027515047291</v>
      </c>
      <c r="DA50" s="86" t="s">
        <v>1435</v>
      </c>
    </row>
    <row r="51" spans="1:105" ht="12" customHeight="1" x14ac:dyDescent="0.25">
      <c r="A51" s="114" t="s">
        <v>144</v>
      </c>
      <c r="B51" s="284">
        <f t="shared" ref="B51:Y51" si="10">SUM(B52:B54)</f>
        <v>1478.7319862424765</v>
      </c>
      <c r="C51" s="284">
        <f t="shared" si="10"/>
        <v>1379.293981083405</v>
      </c>
      <c r="D51" s="284">
        <f t="shared" si="10"/>
        <v>1338.0839208942389</v>
      </c>
      <c r="E51" s="284">
        <f t="shared" si="10"/>
        <v>1517.840670679278</v>
      </c>
      <c r="F51" s="284">
        <f t="shared" si="10"/>
        <v>1444.209716251075</v>
      </c>
      <c r="G51" s="284">
        <f t="shared" si="10"/>
        <v>1486.7790197764405</v>
      </c>
      <c r="H51" s="284">
        <f t="shared" si="10"/>
        <v>1552.7593293207219</v>
      </c>
      <c r="I51" s="284">
        <f t="shared" si="10"/>
        <v>1442.947635425623</v>
      </c>
      <c r="J51" s="284">
        <f t="shared" si="10"/>
        <v>1500.8454858125535</v>
      </c>
      <c r="K51" s="284">
        <f t="shared" si="10"/>
        <v>1244.1592433361998</v>
      </c>
      <c r="L51" s="284">
        <f t="shared" si="10"/>
        <v>1254.7978814015269</v>
      </c>
      <c r="M51" s="284">
        <f t="shared" si="10"/>
        <v>1445.4450625900915</v>
      </c>
      <c r="N51" s="284">
        <f t="shared" si="10"/>
        <v>1360.657101269815</v>
      </c>
      <c r="O51" s="284">
        <f t="shared" si="10"/>
        <v>1372.738839729361</v>
      </c>
      <c r="P51" s="284">
        <f t="shared" si="10"/>
        <v>1377.4988127377121</v>
      </c>
      <c r="Q51" s="284">
        <f t="shared" si="10"/>
        <v>1362.9716043883661</v>
      </c>
      <c r="R51" s="284">
        <f t="shared" si="10"/>
        <v>1382.6272600008842</v>
      </c>
      <c r="S51" s="284">
        <f t="shared" si="10"/>
        <v>1265.0977608334872</v>
      </c>
      <c r="T51" s="284">
        <f t="shared" si="10"/>
        <v>1328.1771454451778</v>
      </c>
      <c r="U51" s="284">
        <f t="shared" si="10"/>
        <v>1361.4271392554706</v>
      </c>
      <c r="V51" s="284">
        <f t="shared" si="10"/>
        <v>1255.2370661311591</v>
      </c>
      <c r="W51" s="284">
        <f t="shared" si="10"/>
        <v>1354.4224013111952</v>
      </c>
      <c r="X51" s="284">
        <f t="shared" si="10"/>
        <v>1263.4499876472414</v>
      </c>
      <c r="Y51" s="284">
        <f t="shared" si="10"/>
        <v>1171.9856668241152</v>
      </c>
      <c r="DA51" s="118"/>
    </row>
    <row r="52" spans="1:105" ht="12" customHeight="1" x14ac:dyDescent="0.25">
      <c r="A52" s="51" t="s">
        <v>51</v>
      </c>
      <c r="B52" s="241">
        <f>NMM_fec!B5</f>
        <v>579.36000000000013</v>
      </c>
      <c r="C52" s="241">
        <f>NMM_fec!C5</f>
        <v>523.78063073624503</v>
      </c>
      <c r="D52" s="241">
        <f>NMM_fec!D5</f>
        <v>510.53153659121932</v>
      </c>
      <c r="E52" s="241">
        <f>NMM_fec!E5</f>
        <v>506.17698645899321</v>
      </c>
      <c r="F52" s="241">
        <f>NMM_fec!F5</f>
        <v>530.73282906612258</v>
      </c>
      <c r="G52" s="241">
        <f>NMM_fec!G5</f>
        <v>591.71133201975476</v>
      </c>
      <c r="H52" s="241">
        <f>NMM_fec!H5</f>
        <v>581.04049891700447</v>
      </c>
      <c r="I52" s="241">
        <f>NMM_fec!I5</f>
        <v>486.83629078671049</v>
      </c>
      <c r="J52" s="241">
        <f>NMM_fec!J5</f>
        <v>504.43911025436643</v>
      </c>
      <c r="K52" s="241">
        <f>NMM_fec!K5</f>
        <v>445.92767538622229</v>
      </c>
      <c r="L52" s="241">
        <f>NMM_fec!L5</f>
        <v>460.44973942083692</v>
      </c>
      <c r="M52" s="241">
        <f>NMM_fec!M5</f>
        <v>530.89461310256399</v>
      </c>
      <c r="N52" s="241">
        <f>NMM_fec!N5</f>
        <v>481.42809964586968</v>
      </c>
      <c r="O52" s="241">
        <f>NMM_fec!O5</f>
        <v>492.93717252099498</v>
      </c>
      <c r="P52" s="241">
        <f>NMM_fec!P5</f>
        <v>474.36218976725132</v>
      </c>
      <c r="Q52" s="241">
        <f>NMM_fec!Q5</f>
        <v>435.13720983433922</v>
      </c>
      <c r="R52" s="241">
        <f>NMM_fec!R5</f>
        <v>468.46578660421119</v>
      </c>
      <c r="S52" s="241">
        <f>NMM_fec!S5</f>
        <v>434.66887103033503</v>
      </c>
      <c r="T52" s="241">
        <f>NMM_fec!T5</f>
        <v>463.38735295933441</v>
      </c>
      <c r="U52" s="241">
        <f>NMM_fec!U5</f>
        <v>487.80544753655818</v>
      </c>
      <c r="V52" s="241">
        <f>NMM_fec!V5</f>
        <v>467.0105060789752</v>
      </c>
      <c r="W52" s="241">
        <f>NMM_fec!W5</f>
        <v>462.25800750937771</v>
      </c>
      <c r="X52" s="241">
        <f>NMM_fec!X5</f>
        <v>493.47436923389978</v>
      </c>
      <c r="Y52" s="241">
        <f>NMM_fec!Y5</f>
        <v>408.03139902595461</v>
      </c>
      <c r="DA52" s="83"/>
    </row>
    <row r="53" spans="1:105" ht="12" customHeight="1" x14ac:dyDescent="0.25">
      <c r="A53" s="99" t="s">
        <v>52</v>
      </c>
      <c r="B53" s="282">
        <f>NMM_fec!B48</f>
        <v>496.63907543189453</v>
      </c>
      <c r="C53" s="282">
        <f>NMM_fec!C48</f>
        <v>466.63435544963153</v>
      </c>
      <c r="D53" s="282">
        <f>NMM_fec!D48</f>
        <v>431.89517600603091</v>
      </c>
      <c r="E53" s="282">
        <f>NMM_fec!E48</f>
        <v>581.76466751369048</v>
      </c>
      <c r="F53" s="282">
        <f>NMM_fec!F48</f>
        <v>472.04298850032569</v>
      </c>
      <c r="G53" s="282">
        <f>NMM_fec!G48</f>
        <v>455.30478558522532</v>
      </c>
      <c r="H53" s="282">
        <f>NMM_fec!H48</f>
        <v>497.98163097369331</v>
      </c>
      <c r="I53" s="282">
        <f>NMM_fec!I48</f>
        <v>501.95362719773578</v>
      </c>
      <c r="J53" s="282">
        <f>NMM_fec!J48</f>
        <v>529.63540607655409</v>
      </c>
      <c r="K53" s="282">
        <f>NMM_fec!K48</f>
        <v>428.0768849126689</v>
      </c>
      <c r="L53" s="282">
        <f>NMM_fec!L48</f>
        <v>443.80200337026349</v>
      </c>
      <c r="M53" s="282">
        <f>NMM_fec!M48</f>
        <v>586.53272822885356</v>
      </c>
      <c r="N53" s="282">
        <f>NMM_fec!N48</f>
        <v>605.10959592583276</v>
      </c>
      <c r="O53" s="282">
        <f>NMM_fec!O48</f>
        <v>633.72478480603195</v>
      </c>
      <c r="P53" s="282">
        <f>NMM_fec!P48</f>
        <v>638.74006224565119</v>
      </c>
      <c r="Q53" s="282">
        <f>NMM_fec!Q48</f>
        <v>695.8882220518542</v>
      </c>
      <c r="R53" s="282">
        <f>NMM_fec!R48</f>
        <v>637.43414639130879</v>
      </c>
      <c r="S53" s="282">
        <f>NMM_fec!S48</f>
        <v>532.52568491100897</v>
      </c>
      <c r="T53" s="282">
        <f>NMM_fec!T48</f>
        <v>575.36343262665366</v>
      </c>
      <c r="U53" s="282">
        <f>NMM_fec!U48</f>
        <v>611.55215481954815</v>
      </c>
      <c r="V53" s="282">
        <f>NMM_fec!V48</f>
        <v>577.66529388640106</v>
      </c>
      <c r="W53" s="282">
        <f>NMM_fec!W48</f>
        <v>616.47137103151533</v>
      </c>
      <c r="X53" s="282">
        <f>NMM_fec!X48</f>
        <v>501.71752784510431</v>
      </c>
      <c r="Y53" s="282">
        <f>NMM_fec!Y48</f>
        <v>525.4021461233574</v>
      </c>
      <c r="DA53" s="94"/>
    </row>
    <row r="54" spans="1:105" ht="12" customHeight="1" x14ac:dyDescent="0.25">
      <c r="A54" s="52" t="s">
        <v>53</v>
      </c>
      <c r="B54" s="242">
        <f>NMM_fec!B99</f>
        <v>402.73291081058198</v>
      </c>
      <c r="C54" s="242">
        <f>NMM_fec!C99</f>
        <v>388.8789948975284</v>
      </c>
      <c r="D54" s="242">
        <f>NMM_fec!D99</f>
        <v>395.65720829698859</v>
      </c>
      <c r="E54" s="242">
        <f>NMM_fec!E99</f>
        <v>429.89901670659413</v>
      </c>
      <c r="F54" s="242">
        <f>NMM_fec!F99</f>
        <v>441.4338986846268</v>
      </c>
      <c r="G54" s="242">
        <f>NMM_fec!G99</f>
        <v>439.76290217146033</v>
      </c>
      <c r="H54" s="242">
        <f>NMM_fec!H99</f>
        <v>473.73719943002419</v>
      </c>
      <c r="I54" s="242">
        <f>NMM_fec!I99</f>
        <v>454.15771744117683</v>
      </c>
      <c r="J54" s="242">
        <f>NMM_fec!J99</f>
        <v>466.77096948163302</v>
      </c>
      <c r="K54" s="242">
        <f>NMM_fec!K99</f>
        <v>370.15468303730847</v>
      </c>
      <c r="L54" s="242">
        <f>NMM_fec!L99</f>
        <v>350.54613861042651</v>
      </c>
      <c r="M54" s="242">
        <f>NMM_fec!M99</f>
        <v>328.01772125867382</v>
      </c>
      <c r="N54" s="242">
        <f>NMM_fec!N99</f>
        <v>274.11940569811259</v>
      </c>
      <c r="O54" s="242">
        <f>NMM_fec!O99</f>
        <v>246.07688240233409</v>
      </c>
      <c r="P54" s="242">
        <f>NMM_fec!P99</f>
        <v>264.39656072480972</v>
      </c>
      <c r="Q54" s="242">
        <f>NMM_fec!Q99</f>
        <v>231.94617250217269</v>
      </c>
      <c r="R54" s="242">
        <f>NMM_fec!R99</f>
        <v>276.72732700536437</v>
      </c>
      <c r="S54" s="242">
        <f>NMM_fec!S99</f>
        <v>297.90320489214321</v>
      </c>
      <c r="T54" s="242">
        <f>NMM_fec!T99</f>
        <v>289.42635985918957</v>
      </c>
      <c r="U54" s="242">
        <f>NMM_fec!U99</f>
        <v>262.06953689936421</v>
      </c>
      <c r="V54" s="242">
        <f>NMM_fec!V99</f>
        <v>210.5612661657828</v>
      </c>
      <c r="W54" s="242">
        <f>NMM_fec!W99</f>
        <v>275.69302277030221</v>
      </c>
      <c r="X54" s="242">
        <f>NMM_fec!X99</f>
        <v>268.25809056823738</v>
      </c>
      <c r="Y54" s="242">
        <f>NMM_fec!Y99</f>
        <v>238.5521216748032</v>
      </c>
      <c r="DA54" s="84"/>
    </row>
    <row r="55" spans="1:105" ht="12" customHeight="1" x14ac:dyDescent="0.25">
      <c r="A55" s="172"/>
      <c r="B55" s="172"/>
      <c r="C55" s="172"/>
      <c r="D55" s="172"/>
      <c r="E55" s="172"/>
      <c r="F55" s="172"/>
      <c r="G55" s="172"/>
      <c r="H55" s="172"/>
      <c r="I55" s="172"/>
      <c r="J55" s="172"/>
      <c r="K55" s="172"/>
      <c r="L55" s="172"/>
      <c r="M55" s="172"/>
      <c r="N55" s="172"/>
      <c r="O55" s="172"/>
      <c r="P55" s="172"/>
      <c r="Q55" s="172"/>
      <c r="R55" s="172"/>
      <c r="S55" s="172"/>
      <c r="T55" s="172"/>
      <c r="U55" s="172"/>
      <c r="V55" s="172"/>
      <c r="W55" s="172"/>
      <c r="X55" s="172"/>
      <c r="Y55" s="172"/>
      <c r="DA55" s="176"/>
    </row>
    <row r="56" spans="1:105" ht="12" customHeight="1" x14ac:dyDescent="0.25">
      <c r="A56" s="30" t="s">
        <v>84</v>
      </c>
      <c r="B56" s="203">
        <f t="shared" ref="B56:Y56" si="11">SUM(B57:B58)</f>
        <v>9978.8980351175378</v>
      </c>
      <c r="C56" s="203">
        <f t="shared" si="11"/>
        <v>9276.7564309167301</v>
      </c>
      <c r="D56" s="203">
        <f t="shared" si="11"/>
        <v>9249.3745602368217</v>
      </c>
      <c r="E56" s="203">
        <f t="shared" si="11"/>
        <v>9530.0732384777675</v>
      </c>
      <c r="F56" s="203">
        <f t="shared" si="11"/>
        <v>9388.9527233575645</v>
      </c>
      <c r="G56" s="203">
        <f t="shared" si="11"/>
        <v>9304.0189638778211</v>
      </c>
      <c r="H56" s="203">
        <f t="shared" si="11"/>
        <v>9887.4958389177827</v>
      </c>
      <c r="I56" s="203">
        <f t="shared" si="11"/>
        <v>9437.8213415980645</v>
      </c>
      <c r="J56" s="203">
        <f t="shared" si="11"/>
        <v>9509.6675242771526</v>
      </c>
      <c r="K56" s="203">
        <f t="shared" si="11"/>
        <v>7918.0364411169994</v>
      </c>
      <c r="L56" s="203">
        <f t="shared" si="11"/>
        <v>8197.245649157212</v>
      </c>
      <c r="M56" s="203">
        <f t="shared" si="11"/>
        <v>8805.6640171575673</v>
      </c>
      <c r="N56" s="203">
        <f t="shared" si="11"/>
        <v>8160.1719165974664</v>
      </c>
      <c r="O56" s="203">
        <f t="shared" si="11"/>
        <v>8130.9207951578956</v>
      </c>
      <c r="P56" s="203">
        <f t="shared" si="11"/>
        <v>8277.3871028774593</v>
      </c>
      <c r="Q56" s="203">
        <f t="shared" si="11"/>
        <v>7907.9294969573548</v>
      </c>
      <c r="R56" s="203">
        <f t="shared" si="11"/>
        <v>7942.6005177974075</v>
      </c>
      <c r="S56" s="203">
        <f t="shared" si="11"/>
        <v>7400.7629432783306</v>
      </c>
      <c r="T56" s="203">
        <f t="shared" si="11"/>
        <v>7855.727911186802</v>
      </c>
      <c r="U56" s="203">
        <f t="shared" si="11"/>
        <v>8106.4170178060303</v>
      </c>
      <c r="V56" s="203">
        <f t="shared" si="11"/>
        <v>7286.6407475645792</v>
      </c>
      <c r="W56" s="203">
        <f t="shared" si="11"/>
        <v>7620.6973586813847</v>
      </c>
      <c r="X56" s="203">
        <f t="shared" si="11"/>
        <v>6971.7100583572901</v>
      </c>
      <c r="Y56" s="203">
        <f t="shared" si="11"/>
        <v>6286.1172984531095</v>
      </c>
      <c r="DA56" s="112"/>
    </row>
    <row r="57" spans="1:105" ht="12" customHeight="1" x14ac:dyDescent="0.25">
      <c r="A57" s="24" t="s">
        <v>145</v>
      </c>
      <c r="B57" s="213">
        <f>(NMM_emi!B5-NMM_emi!B46)+(NMM_emi!B48-NMM_emi!B97)+(NMM_emi!B99-NMM_emi!B128)</f>
        <v>4177.2043651175372</v>
      </c>
      <c r="C57" s="213">
        <f>(NMM_emi!C5-NMM_emi!C46)+(NMM_emi!C48-NMM_emi!C97)+(NMM_emi!C99-NMM_emi!C128)</f>
        <v>3790.5356809167292</v>
      </c>
      <c r="D57" s="213">
        <f>(NMM_emi!D5-NMM_emi!D46)+(NMM_emi!D48-NMM_emi!D97)+(NMM_emi!D99-NMM_emi!D128)</f>
        <v>3661.2005702368201</v>
      </c>
      <c r="E57" s="213">
        <f>(NMM_emi!E5-NMM_emi!E46)+(NMM_emi!E48-NMM_emi!E97)+(NMM_emi!E99-NMM_emi!E128)</f>
        <v>4083.7377184777683</v>
      </c>
      <c r="F57" s="213">
        <f>(NMM_emi!F5-NMM_emi!F46)+(NMM_emi!F48-NMM_emi!F97)+(NMM_emi!F99-NMM_emi!F128)</f>
        <v>3853.413033357564</v>
      </c>
      <c r="G57" s="213">
        <f>(NMM_emi!G5-NMM_emi!G46)+(NMM_emi!G48-NMM_emi!G97)+(NMM_emi!G99-NMM_emi!G128)</f>
        <v>3838.4084038778219</v>
      </c>
      <c r="H57" s="213">
        <f>(NMM_emi!H5-NMM_emi!H46)+(NMM_emi!H48-NMM_emi!H97)+(NMM_emi!H99-NMM_emi!H128)</f>
        <v>4120.6649989177831</v>
      </c>
      <c r="I57" s="213">
        <f>(NMM_emi!I5-NMM_emi!I46)+(NMM_emi!I48-NMM_emi!I97)+(NMM_emi!I99-NMM_emi!I128)</f>
        <v>3802.6552415980632</v>
      </c>
      <c r="J57" s="213">
        <f>(NMM_emi!J5-NMM_emi!J46)+(NMM_emi!J48-NMM_emi!J97)+(NMM_emi!J99-NMM_emi!J128)</f>
        <v>3898.8640642771534</v>
      </c>
      <c r="K57" s="213">
        <f>(NMM_emi!K5-NMM_emi!K46)+(NMM_emi!K48-NMM_emi!K97)+(NMM_emi!K99-NMM_emi!K128)</f>
        <v>3305.4486511169998</v>
      </c>
      <c r="L57" s="213">
        <f>(NMM_emi!L5-NMM_emi!L46)+(NMM_emi!L48-NMM_emi!L97)+(NMM_emi!L99-NMM_emi!L128)</f>
        <v>3576.929549157212</v>
      </c>
      <c r="M57" s="213">
        <f>(NMM_emi!M5-NMM_emi!M46)+(NMM_emi!M48-NMM_emi!M97)+(NMM_emi!M99-NMM_emi!M128)</f>
        <v>3886.8151371575686</v>
      </c>
      <c r="N57" s="213">
        <f>(NMM_emi!N5-NMM_emi!N46)+(NMM_emi!N48-NMM_emi!N97)+(NMM_emi!N99-NMM_emi!N128)</f>
        <v>3543.2277065974658</v>
      </c>
      <c r="O57" s="213">
        <f>(NMM_emi!O5-NMM_emi!O46)+(NMM_emi!O48-NMM_emi!O97)+(NMM_emi!O99-NMM_emi!O128)</f>
        <v>3625.0654851578952</v>
      </c>
      <c r="P57" s="213">
        <f>(NMM_emi!P5-NMM_emi!P46)+(NMM_emi!P48-NMM_emi!P97)+(NMM_emi!P99-NMM_emi!P128)</f>
        <v>3661.6501228774596</v>
      </c>
      <c r="Q57" s="213">
        <f>(NMM_emi!Q5-NMM_emi!Q46)+(NMM_emi!Q48-NMM_emi!Q97)+(NMM_emi!Q99-NMM_emi!Q128)</f>
        <v>3525.8104569573543</v>
      </c>
      <c r="R57" s="213">
        <f>(NMM_emi!R5-NMM_emi!R46)+(NMM_emi!R48-NMM_emi!R97)+(NMM_emi!R99-NMM_emi!R128)</f>
        <v>3565.5204977974072</v>
      </c>
      <c r="S57" s="213">
        <f>(NMM_emi!S5-NMM_emi!S46)+(NMM_emi!S48-NMM_emi!S97)+(NMM_emi!S99-NMM_emi!S128)</f>
        <v>3178.251563278332</v>
      </c>
      <c r="T57" s="213">
        <f>(NMM_emi!T5-NMM_emi!T46)+(NMM_emi!T48-NMM_emi!T97)+(NMM_emi!T99-NMM_emi!T128)</f>
        <v>3415.1693311868021</v>
      </c>
      <c r="U57" s="213">
        <f>(NMM_emi!U5-NMM_emi!U46)+(NMM_emi!U48-NMM_emi!U97)+(NMM_emi!U99-NMM_emi!U128)</f>
        <v>3556.5240178060299</v>
      </c>
      <c r="V57" s="213">
        <f>(NMM_emi!V5-NMM_emi!V46)+(NMM_emi!V48-NMM_emi!V97)+(NMM_emi!V99-NMM_emi!V128)</f>
        <v>3154.5339875645791</v>
      </c>
      <c r="W57" s="213">
        <f>(NMM_emi!W5-NMM_emi!W46)+(NMM_emi!W48-NMM_emi!W97)+(NMM_emi!W99-NMM_emi!W128)</f>
        <v>3381.060288681384</v>
      </c>
      <c r="X57" s="213">
        <f>(NMM_emi!X5-NMM_emi!X46)+(NMM_emi!X48-NMM_emi!X97)+(NMM_emi!X99-NMM_emi!X128)</f>
        <v>3055.6726983572898</v>
      </c>
      <c r="Y57" s="213">
        <f>(NMM_emi!Y5-NMM_emi!Y46)+(NMM_emi!Y48-NMM_emi!Y97)+(NMM_emi!Y99-NMM_emi!Y128)</f>
        <v>2797.5789484531092</v>
      </c>
      <c r="DA57" s="85"/>
    </row>
    <row r="58" spans="1:105" ht="12" customHeight="1" x14ac:dyDescent="0.25">
      <c r="A58" s="14" t="s">
        <v>146</v>
      </c>
      <c r="B58" s="204">
        <f>NMM_emi!B46+NMM_emi!B97+NMM_emi!B128</f>
        <v>5801.6936699999997</v>
      </c>
      <c r="C58" s="204">
        <f>NMM_emi!C46+NMM_emi!C97+NMM_emi!C128</f>
        <v>5486.2207500000004</v>
      </c>
      <c r="D58" s="204">
        <f>NMM_emi!D46+NMM_emi!D97+NMM_emi!D128</f>
        <v>5588.1739900000011</v>
      </c>
      <c r="E58" s="204">
        <f>NMM_emi!E46+NMM_emi!E97+NMM_emi!E128</f>
        <v>5446.3355199999996</v>
      </c>
      <c r="F58" s="204">
        <f>NMM_emi!F46+NMM_emi!F97+NMM_emi!F128</f>
        <v>5535.5396899999996</v>
      </c>
      <c r="G58" s="204">
        <f>NMM_emi!G46+NMM_emi!G97+NMM_emi!G128</f>
        <v>5465.6105600000001</v>
      </c>
      <c r="H58" s="204">
        <f>NMM_emi!H46+NMM_emi!H97+NMM_emi!H128</f>
        <v>5766.8308399999996</v>
      </c>
      <c r="I58" s="204">
        <f>NMM_emi!I46+NMM_emi!I97+NMM_emi!I128</f>
        <v>5635.1661000000004</v>
      </c>
      <c r="J58" s="204">
        <f>NMM_emi!J46+NMM_emi!J97+NMM_emi!J128</f>
        <v>5610.8034600000001</v>
      </c>
      <c r="K58" s="204">
        <f>NMM_emi!K46+NMM_emi!K97+NMM_emi!K128</f>
        <v>4612.5877899999996</v>
      </c>
      <c r="L58" s="204">
        <f>NMM_emi!L46+NMM_emi!L97+NMM_emi!L128</f>
        <v>4620.3161</v>
      </c>
      <c r="M58" s="204">
        <f>NMM_emi!M46+NMM_emi!M97+NMM_emi!M128</f>
        <v>4918.8488799999996</v>
      </c>
      <c r="N58" s="204">
        <f>NMM_emi!N46+NMM_emi!N97+NMM_emi!N128</f>
        <v>4616.9442100000006</v>
      </c>
      <c r="O58" s="204">
        <f>NMM_emi!O46+NMM_emi!O97+NMM_emi!O128</f>
        <v>4505.8553099999999</v>
      </c>
      <c r="P58" s="204">
        <f>NMM_emi!P46+NMM_emi!P97+NMM_emi!P128</f>
        <v>4615.7369799999997</v>
      </c>
      <c r="Q58" s="204">
        <f>NMM_emi!Q46+NMM_emi!Q97+NMM_emi!Q128</f>
        <v>4382.1190400000005</v>
      </c>
      <c r="R58" s="204">
        <f>NMM_emi!R46+NMM_emi!R97+NMM_emi!R128</f>
        <v>4377.0800200000003</v>
      </c>
      <c r="S58" s="204">
        <f>NMM_emi!S46+NMM_emi!S97+NMM_emi!S128</f>
        <v>4222.511379999999</v>
      </c>
      <c r="T58" s="204">
        <f>NMM_emi!T46+NMM_emi!T97+NMM_emi!T128</f>
        <v>4440.5585799999999</v>
      </c>
      <c r="U58" s="204">
        <f>NMM_emi!U46+NMM_emi!U97+NMM_emi!U128</f>
        <v>4549.893</v>
      </c>
      <c r="V58" s="204">
        <f>NMM_emi!V46+NMM_emi!V97+NMM_emi!V128</f>
        <v>4132.1067600000006</v>
      </c>
      <c r="W58" s="204">
        <f>NMM_emi!W46+NMM_emi!W97+NMM_emi!W128</f>
        <v>4239.6370700000007</v>
      </c>
      <c r="X58" s="204">
        <f>NMM_emi!X46+NMM_emi!X97+NMM_emi!X128</f>
        <v>3916.0373599999998</v>
      </c>
      <c r="Y58" s="204">
        <f>NMM_emi!Y46+NMM_emi!Y97+NMM_emi!Y128</f>
        <v>3488.5383499999998</v>
      </c>
      <c r="DA58" s="71"/>
    </row>
    <row r="59" spans="1:105" ht="12" customHeight="1" x14ac:dyDescent="0.25">
      <c r="A59" s="31" t="s">
        <v>144</v>
      </c>
      <c r="B59" s="210">
        <f t="shared" ref="B59:Y59" si="12">SUM(B60:B62)</f>
        <v>9978.8980351175378</v>
      </c>
      <c r="C59" s="210">
        <f t="shared" si="12"/>
        <v>9276.7564309167301</v>
      </c>
      <c r="D59" s="210">
        <f t="shared" si="12"/>
        <v>9249.3745602368199</v>
      </c>
      <c r="E59" s="210">
        <f t="shared" si="12"/>
        <v>9530.0732384777693</v>
      </c>
      <c r="F59" s="210">
        <f t="shared" si="12"/>
        <v>9388.9527233575645</v>
      </c>
      <c r="G59" s="210">
        <f t="shared" si="12"/>
        <v>9304.0189638778211</v>
      </c>
      <c r="H59" s="210">
        <f t="shared" si="12"/>
        <v>9887.4958389177846</v>
      </c>
      <c r="I59" s="210">
        <f t="shared" si="12"/>
        <v>9437.8213415980626</v>
      </c>
      <c r="J59" s="210">
        <f t="shared" si="12"/>
        <v>9509.6675242771526</v>
      </c>
      <c r="K59" s="210">
        <f t="shared" si="12"/>
        <v>7918.0364411169994</v>
      </c>
      <c r="L59" s="210">
        <f t="shared" si="12"/>
        <v>8197.245649157212</v>
      </c>
      <c r="M59" s="210">
        <f t="shared" si="12"/>
        <v>8805.6640171575691</v>
      </c>
      <c r="N59" s="210">
        <f t="shared" si="12"/>
        <v>8160.1719165974664</v>
      </c>
      <c r="O59" s="210">
        <f t="shared" si="12"/>
        <v>8130.9207951578946</v>
      </c>
      <c r="P59" s="210">
        <f t="shared" si="12"/>
        <v>8277.3871028774593</v>
      </c>
      <c r="Q59" s="210">
        <f t="shared" si="12"/>
        <v>7907.9294969573548</v>
      </c>
      <c r="R59" s="210">
        <f t="shared" si="12"/>
        <v>7942.6005177974075</v>
      </c>
      <c r="S59" s="210">
        <f t="shared" si="12"/>
        <v>7400.7629432783315</v>
      </c>
      <c r="T59" s="210">
        <f t="shared" si="12"/>
        <v>7855.7279111868011</v>
      </c>
      <c r="U59" s="210">
        <f t="shared" si="12"/>
        <v>8106.4170178060294</v>
      </c>
      <c r="V59" s="210">
        <f t="shared" si="12"/>
        <v>7286.6407475645792</v>
      </c>
      <c r="W59" s="210">
        <f t="shared" si="12"/>
        <v>7620.6973586813838</v>
      </c>
      <c r="X59" s="210">
        <f t="shared" si="12"/>
        <v>6971.7100583572883</v>
      </c>
      <c r="Y59" s="210">
        <f t="shared" si="12"/>
        <v>6286.1172984531086</v>
      </c>
      <c r="DA59" s="109"/>
    </row>
    <row r="60" spans="1:105" ht="12" customHeight="1" x14ac:dyDescent="0.25">
      <c r="A60" s="51" t="s">
        <v>51</v>
      </c>
      <c r="B60" s="241">
        <f>NMM_emi!B$5</f>
        <v>7169.9946972622856</v>
      </c>
      <c r="C60" s="241">
        <f>NMM_emi!C$5</f>
        <v>6660.5602381602266</v>
      </c>
      <c r="D60" s="241">
        <f>NMM_emi!D$5</f>
        <v>6731.5342818201443</v>
      </c>
      <c r="E60" s="241">
        <f>NMM_emi!E$5</f>
        <v>6562.521724143804</v>
      </c>
      <c r="F60" s="241">
        <f>NMM_emi!F$5</f>
        <v>6667.293166289749</v>
      </c>
      <c r="G60" s="241">
        <f>NMM_emi!G$5</f>
        <v>6657.2745448347341</v>
      </c>
      <c r="H60" s="241">
        <f>NMM_emi!H$5</f>
        <v>6938.6902642533532</v>
      </c>
      <c r="I60" s="241">
        <f>NMM_emi!I$5</f>
        <v>6571.5118429621334</v>
      </c>
      <c r="J60" s="241">
        <f>NMM_emi!J$5</f>
        <v>6528.1895918300343</v>
      </c>
      <c r="K60" s="241">
        <f>NMM_emi!K$5</f>
        <v>5510.4176317870306</v>
      </c>
      <c r="L60" s="241">
        <f>NMM_emi!L$5</f>
        <v>5665.4572876380398</v>
      </c>
      <c r="M60" s="241">
        <f>NMM_emi!M$5</f>
        <v>6092.029927999698</v>
      </c>
      <c r="N60" s="241">
        <f>NMM_emi!N$5</f>
        <v>5638.4527307154485</v>
      </c>
      <c r="O60" s="241">
        <f>NMM_emi!O$5</f>
        <v>5587.4633492956655</v>
      </c>
      <c r="P60" s="241">
        <f>NMM_emi!P$5</f>
        <v>5667.3328882908691</v>
      </c>
      <c r="Q60" s="241">
        <f>NMM_emi!Q$5</f>
        <v>5231.4670696430021</v>
      </c>
      <c r="R60" s="241">
        <f>NMM_emi!R$5</f>
        <v>5335.1825699580131</v>
      </c>
      <c r="S60" s="241">
        <f>NMM_emi!S$5</f>
        <v>5034.1013875639683</v>
      </c>
      <c r="T60" s="241">
        <f>NMM_emi!T$5</f>
        <v>5365.4998887033516</v>
      </c>
      <c r="U60" s="241">
        <f>NMM_emi!U$5</f>
        <v>5570.4198062163014</v>
      </c>
      <c r="V60" s="241">
        <f>NMM_emi!V$5</f>
        <v>5072.0286188188102</v>
      </c>
      <c r="W60" s="241">
        <f>NMM_emi!W$5</f>
        <v>5105.7656860864236</v>
      </c>
      <c r="X60" s="241">
        <f>NMM_emi!X$5</f>
        <v>4844.8212336463985</v>
      </c>
      <c r="Y60" s="241">
        <f>NMM_emi!Y$5</f>
        <v>4215.0983030981006</v>
      </c>
      <c r="DA60" s="83"/>
    </row>
    <row r="61" spans="1:105" ht="12" customHeight="1" x14ac:dyDescent="0.25">
      <c r="A61" s="99" t="s">
        <v>52</v>
      </c>
      <c r="B61" s="282">
        <f>NMM_emi!B$48</f>
        <v>1643.2586046612971</v>
      </c>
      <c r="C61" s="282">
        <f>NMM_emi!C$48</f>
        <v>1518.4241594792773</v>
      </c>
      <c r="D61" s="282">
        <f>NMM_emi!D$48</f>
        <v>1396.1050278579071</v>
      </c>
      <c r="E61" s="282">
        <f>NMM_emi!E$48</f>
        <v>1800.2080969632636</v>
      </c>
      <c r="F61" s="282">
        <f>NMM_emi!F$48</f>
        <v>1505.1121715255924</v>
      </c>
      <c r="G61" s="282">
        <f>NMM_emi!G$48</f>
        <v>1432.8401230242148</v>
      </c>
      <c r="H61" s="282">
        <f>NMM_emi!H$48</f>
        <v>1582.7721785981096</v>
      </c>
      <c r="I61" s="282">
        <f>NMM_emi!I$48</f>
        <v>1597.2087830204055</v>
      </c>
      <c r="J61" s="282">
        <f>NMM_emi!J$48</f>
        <v>1642.8957188681436</v>
      </c>
      <c r="K61" s="282">
        <f>NMM_emi!K$48</f>
        <v>1368.0717834728653</v>
      </c>
      <c r="L61" s="282">
        <f>NMM_emi!L$48</f>
        <v>1442.3479446674685</v>
      </c>
      <c r="M61" s="282">
        <f>NMM_emi!M$48</f>
        <v>1764.9497371428058</v>
      </c>
      <c r="N61" s="282">
        <f>NMM_emi!N$48</f>
        <v>1747.0552518605539</v>
      </c>
      <c r="O61" s="282">
        <f>NMM_emi!O$48</f>
        <v>1829.2118346012351</v>
      </c>
      <c r="P61" s="282">
        <f>NMM_emi!P$48</f>
        <v>1864.8606432912488</v>
      </c>
      <c r="Q61" s="282">
        <f>NMM_emi!Q$48</f>
        <v>1992.3374060845322</v>
      </c>
      <c r="R61" s="282">
        <f>NMM_emi!R$48</f>
        <v>1822.6640699832915</v>
      </c>
      <c r="S61" s="282">
        <f>NMM_emi!S$48</f>
        <v>1523.4406923996439</v>
      </c>
      <c r="T61" s="282">
        <f>NMM_emi!T$48</f>
        <v>1661.821618452313</v>
      </c>
      <c r="U61" s="282">
        <f>NMM_emi!U$48</f>
        <v>1789.532902081914</v>
      </c>
      <c r="V61" s="282">
        <f>NMM_emi!V$48</f>
        <v>1637.7798729062927</v>
      </c>
      <c r="W61" s="282">
        <f>NMM_emi!W$48</f>
        <v>1737.1050537800361</v>
      </c>
      <c r="X61" s="282">
        <f>NMM_emi!X$48</f>
        <v>1403.4142789086332</v>
      </c>
      <c r="Y61" s="282">
        <f>NMM_emi!Y$48</f>
        <v>1425.8941724831104</v>
      </c>
      <c r="DA61" s="94"/>
    </row>
    <row r="62" spans="1:105" ht="12" customHeight="1" x14ac:dyDescent="0.25">
      <c r="A62" s="52" t="s">
        <v>53</v>
      </c>
      <c r="B62" s="242">
        <f>NMM_emi!B$99</f>
        <v>1165.6447331939539</v>
      </c>
      <c r="C62" s="242">
        <f>NMM_emi!C$99</f>
        <v>1097.7720332772258</v>
      </c>
      <c r="D62" s="242">
        <f>NMM_emi!D$99</f>
        <v>1121.7352505587687</v>
      </c>
      <c r="E62" s="242">
        <f>NMM_emi!E$99</f>
        <v>1167.3434173707003</v>
      </c>
      <c r="F62" s="242">
        <f>NMM_emi!F$99</f>
        <v>1216.5473855422224</v>
      </c>
      <c r="G62" s="242">
        <f>NMM_emi!G$99</f>
        <v>1213.9042960188733</v>
      </c>
      <c r="H62" s="242">
        <f>NMM_emi!H$99</f>
        <v>1366.0333960663202</v>
      </c>
      <c r="I62" s="242">
        <f>NMM_emi!I$99</f>
        <v>1269.1007156155245</v>
      </c>
      <c r="J62" s="242">
        <f>NMM_emi!J$99</f>
        <v>1338.5822135789754</v>
      </c>
      <c r="K62" s="242">
        <f>NMM_emi!K$99</f>
        <v>1039.5470258571038</v>
      </c>
      <c r="L62" s="242">
        <f>NMM_emi!L$99</f>
        <v>1089.440416851704</v>
      </c>
      <c r="M62" s="242">
        <f>NMM_emi!M$99</f>
        <v>948.68435201506452</v>
      </c>
      <c r="N62" s="242">
        <f>NMM_emi!N$99</f>
        <v>774.663934021464</v>
      </c>
      <c r="O62" s="242">
        <f>NMM_emi!O$99</f>
        <v>714.24561126099445</v>
      </c>
      <c r="P62" s="242">
        <f>NMM_emi!P$99</f>
        <v>745.19357129534148</v>
      </c>
      <c r="Q62" s="242">
        <f>NMM_emi!Q$99</f>
        <v>684.12502122981982</v>
      </c>
      <c r="R62" s="242">
        <f>NMM_emi!R$99</f>
        <v>784.75387785610258</v>
      </c>
      <c r="S62" s="242">
        <f>NMM_emi!S$99</f>
        <v>843.22086331471905</v>
      </c>
      <c r="T62" s="242">
        <f>NMM_emi!T$99</f>
        <v>828.40640403113707</v>
      </c>
      <c r="U62" s="242">
        <f>NMM_emi!U$99</f>
        <v>746.46430950781439</v>
      </c>
      <c r="V62" s="242">
        <f>NMM_emi!V$99</f>
        <v>576.83225583947649</v>
      </c>
      <c r="W62" s="242">
        <f>NMM_emi!W$99</f>
        <v>777.82661881492459</v>
      </c>
      <c r="X62" s="242">
        <f>NMM_emi!X$99</f>
        <v>723.47454580225758</v>
      </c>
      <c r="Y62" s="242">
        <f>NMM_emi!Y$99</f>
        <v>645.12482287189789</v>
      </c>
      <c r="DA62" s="84"/>
    </row>
    <row r="63" spans="1:105" ht="12" customHeight="1" x14ac:dyDescent="0.25">
      <c r="A63" s="143"/>
      <c r="B63" s="249"/>
      <c r="C63" s="249"/>
      <c r="D63" s="249"/>
      <c r="E63" s="249"/>
      <c r="F63" s="249"/>
      <c r="G63" s="249"/>
      <c r="H63" s="249"/>
      <c r="I63" s="249"/>
      <c r="J63" s="249"/>
      <c r="K63" s="249"/>
      <c r="L63" s="249"/>
      <c r="M63" s="249"/>
      <c r="N63" s="249"/>
      <c r="O63" s="249"/>
      <c r="P63" s="249"/>
      <c r="Q63" s="249"/>
      <c r="R63" s="249"/>
      <c r="S63" s="249"/>
      <c r="T63" s="249"/>
      <c r="U63" s="249"/>
      <c r="V63" s="249"/>
      <c r="W63" s="249"/>
      <c r="X63" s="249"/>
      <c r="Y63" s="249"/>
      <c r="DA63" s="145"/>
    </row>
    <row r="64" spans="1:105" ht="12" customHeight="1" x14ac:dyDescent="0.25">
      <c r="A64" s="115" t="s">
        <v>147</v>
      </c>
      <c r="B64" s="312"/>
      <c r="C64" s="312"/>
      <c r="D64" s="312"/>
      <c r="E64" s="312"/>
      <c r="F64" s="312"/>
      <c r="G64" s="312"/>
      <c r="H64" s="312"/>
      <c r="I64" s="312"/>
      <c r="J64" s="312"/>
      <c r="K64" s="312"/>
      <c r="L64" s="312"/>
      <c r="M64" s="312"/>
      <c r="N64" s="312"/>
      <c r="O64" s="312"/>
      <c r="P64" s="312"/>
      <c r="Q64" s="312"/>
      <c r="R64" s="312"/>
      <c r="S64" s="312"/>
      <c r="T64" s="312"/>
      <c r="U64" s="312"/>
      <c r="V64" s="312"/>
      <c r="W64" s="312"/>
      <c r="X64" s="312"/>
      <c r="Y64" s="312"/>
      <c r="DA64" s="118"/>
    </row>
    <row r="65" spans="1:105" ht="12" customHeight="1" x14ac:dyDescent="0.25">
      <c r="A65" s="50" t="s">
        <v>51</v>
      </c>
      <c r="B65" s="287">
        <f t="shared" ref="B65:Y65" si="13">IF(B$9=0,"",B$4/B$9*1000)</f>
        <v>309.80820285044473</v>
      </c>
      <c r="C65" s="287">
        <f t="shared" si="13"/>
        <v>311.15188197773114</v>
      </c>
      <c r="D65" s="287">
        <f t="shared" si="13"/>
        <v>312.17495710661194</v>
      </c>
      <c r="E65" s="287">
        <f t="shared" si="13"/>
        <v>300.19733741449647</v>
      </c>
      <c r="F65" s="287">
        <f t="shared" si="13"/>
        <v>298.59763628373076</v>
      </c>
      <c r="G65" s="287">
        <f t="shared" si="13"/>
        <v>268.85651792114493</v>
      </c>
      <c r="H65" s="287">
        <f t="shared" si="13"/>
        <v>260.23052983923293</v>
      </c>
      <c r="I65" s="287">
        <f t="shared" si="13"/>
        <v>309.25402550474644</v>
      </c>
      <c r="J65" s="287">
        <f t="shared" si="13"/>
        <v>302.44325368031491</v>
      </c>
      <c r="K65" s="287">
        <f t="shared" si="13"/>
        <v>325.84492166090149</v>
      </c>
      <c r="L65" s="287">
        <f t="shared" si="13"/>
        <v>283.21962405997738</v>
      </c>
      <c r="M65" s="287">
        <f t="shared" si="13"/>
        <v>267.44504033465887</v>
      </c>
      <c r="N65" s="287">
        <f t="shared" si="13"/>
        <v>264.3309908814648</v>
      </c>
      <c r="O65" s="287">
        <f t="shared" si="13"/>
        <v>271.07480881126571</v>
      </c>
      <c r="P65" s="287">
        <f t="shared" si="13"/>
        <v>254.46683608960407</v>
      </c>
      <c r="Q65" s="287">
        <f t="shared" si="13"/>
        <v>300.45708541505434</v>
      </c>
      <c r="R65" s="287">
        <f t="shared" si="13"/>
        <v>273.19216331380733</v>
      </c>
      <c r="S65" s="287">
        <f t="shared" si="13"/>
        <v>279.73475868011951</v>
      </c>
      <c r="T65" s="287">
        <f t="shared" si="13"/>
        <v>297.61146227945568</v>
      </c>
      <c r="U65" s="287">
        <f t="shared" si="13"/>
        <v>273.02668580312189</v>
      </c>
      <c r="V65" s="287">
        <f t="shared" si="13"/>
        <v>268.27426171876635</v>
      </c>
      <c r="W65" s="287">
        <f t="shared" si="13"/>
        <v>257.59638807593944</v>
      </c>
      <c r="X65" s="287">
        <f t="shared" si="13"/>
        <v>284.36846420724896</v>
      </c>
      <c r="Y65" s="287">
        <f t="shared" si="13"/>
        <v>331.83895147095143</v>
      </c>
      <c r="DA65" s="83"/>
    </row>
    <row r="66" spans="1:105" ht="12" customHeight="1" x14ac:dyDescent="0.25">
      <c r="A66" s="107" t="s">
        <v>52</v>
      </c>
      <c r="B66" s="288">
        <f t="shared" ref="B66:Y66" si="14">IF(B$10=0,"",B$5/B$10*1000)</f>
        <v>42.260284167468669</v>
      </c>
      <c r="C66" s="288">
        <f t="shared" si="14"/>
        <v>42.443572606014072</v>
      </c>
      <c r="D66" s="288">
        <f t="shared" si="14"/>
        <v>42.583128128667653</v>
      </c>
      <c r="E66" s="288">
        <f t="shared" si="14"/>
        <v>40.949286263986586</v>
      </c>
      <c r="F66" s="288">
        <f t="shared" si="14"/>
        <v>40.73107440339934</v>
      </c>
      <c r="G66" s="288">
        <f t="shared" si="14"/>
        <v>36.674151113773277</v>
      </c>
      <c r="H66" s="288">
        <f t="shared" si="14"/>
        <v>35.497498254963105</v>
      </c>
      <c r="I66" s="288">
        <f t="shared" si="14"/>
        <v>42.184690003424869</v>
      </c>
      <c r="J66" s="288">
        <f t="shared" si="14"/>
        <v>41.255646969534645</v>
      </c>
      <c r="K66" s="288">
        <f t="shared" si="14"/>
        <v>65.838642326333243</v>
      </c>
      <c r="L66" s="288">
        <f t="shared" si="14"/>
        <v>62.161430235241973</v>
      </c>
      <c r="M66" s="288">
        <f t="shared" si="14"/>
        <v>55.106550896068505</v>
      </c>
      <c r="N66" s="288">
        <f t="shared" si="14"/>
        <v>58.052349878498298</v>
      </c>
      <c r="O66" s="288">
        <f t="shared" si="14"/>
        <v>51.494156458352506</v>
      </c>
      <c r="P66" s="288">
        <f t="shared" si="14"/>
        <v>58.955096726761354</v>
      </c>
      <c r="Q66" s="288">
        <f t="shared" si="14"/>
        <v>45.930435064495356</v>
      </c>
      <c r="R66" s="288">
        <f t="shared" si="14"/>
        <v>51.384006394806967</v>
      </c>
      <c r="S66" s="288">
        <f t="shared" si="14"/>
        <v>55.093691388482597</v>
      </c>
      <c r="T66" s="288">
        <f t="shared" si="14"/>
        <v>49.618632930396025</v>
      </c>
      <c r="U66" s="288">
        <f t="shared" si="14"/>
        <v>52.234829933811959</v>
      </c>
      <c r="V66" s="288">
        <f t="shared" si="14"/>
        <v>61.166986465922889</v>
      </c>
      <c r="W66" s="288">
        <f t="shared" si="14"/>
        <v>66.063644207060392</v>
      </c>
      <c r="X66" s="288">
        <f t="shared" si="14"/>
        <v>86.588705720794806</v>
      </c>
      <c r="Y66" s="288">
        <f t="shared" si="14"/>
        <v>65.058835300957028</v>
      </c>
      <c r="DA66" s="94"/>
    </row>
    <row r="67" spans="1:105" ht="12" customHeight="1" x14ac:dyDescent="0.25">
      <c r="A67" s="49" t="s">
        <v>60</v>
      </c>
      <c r="B67" s="289">
        <f t="shared" ref="B67:Y67" si="15">IF(B$11=0,"",B$6/B$11*1000)</f>
        <v>571.61941584017495</v>
      </c>
      <c r="C67" s="289">
        <f t="shared" si="15"/>
        <v>574.0986048053129</v>
      </c>
      <c r="D67" s="289">
        <f t="shared" si="15"/>
        <v>575.98625530052482</v>
      </c>
      <c r="E67" s="289">
        <f t="shared" si="15"/>
        <v>553.88664686998891</v>
      </c>
      <c r="F67" s="289">
        <f t="shared" si="15"/>
        <v>550.93507806879575</v>
      </c>
      <c r="G67" s="289">
        <f t="shared" si="15"/>
        <v>496.06047969329182</v>
      </c>
      <c r="H67" s="289">
        <f t="shared" si="15"/>
        <v>480.14488345322985</v>
      </c>
      <c r="I67" s="289">
        <f t="shared" si="15"/>
        <v>570.59691699183713</v>
      </c>
      <c r="J67" s="289">
        <f t="shared" si="15"/>
        <v>558.03053115736793</v>
      </c>
      <c r="K67" s="289">
        <f t="shared" si="15"/>
        <v>526.21569816691942</v>
      </c>
      <c r="L67" s="289">
        <f t="shared" si="15"/>
        <v>541.71562383378682</v>
      </c>
      <c r="M67" s="289">
        <f t="shared" si="15"/>
        <v>546.68480606499645</v>
      </c>
      <c r="N67" s="289">
        <f t="shared" si="15"/>
        <v>498.13418506257318</v>
      </c>
      <c r="O67" s="289">
        <f t="shared" si="15"/>
        <v>433.39826408208461</v>
      </c>
      <c r="P67" s="289">
        <f t="shared" si="15"/>
        <v>454.87278964841926</v>
      </c>
      <c r="Q67" s="289">
        <f t="shared" si="15"/>
        <v>582.76835343669097</v>
      </c>
      <c r="R67" s="289">
        <f t="shared" si="15"/>
        <v>545.73018474913101</v>
      </c>
      <c r="S67" s="289">
        <f t="shared" si="15"/>
        <v>500.03908691202861</v>
      </c>
      <c r="T67" s="289">
        <f t="shared" si="15"/>
        <v>517.42379669967829</v>
      </c>
      <c r="U67" s="289">
        <f t="shared" si="15"/>
        <v>604.10358697242509</v>
      </c>
      <c r="V67" s="289">
        <f t="shared" si="15"/>
        <v>516.90177504242911</v>
      </c>
      <c r="W67" s="289">
        <f t="shared" si="15"/>
        <v>448.18381542488794</v>
      </c>
      <c r="X67" s="289">
        <f t="shared" si="15"/>
        <v>475.73657492186658</v>
      </c>
      <c r="Y67" s="289">
        <f t="shared" si="15"/>
        <v>400.52783604767717</v>
      </c>
      <c r="DA67" s="84"/>
    </row>
    <row r="68" spans="1:105" ht="12" customHeight="1" x14ac:dyDescent="0.25">
      <c r="A68" s="115" t="s">
        <v>148</v>
      </c>
      <c r="B68" s="286"/>
      <c r="C68" s="286"/>
      <c r="D68" s="286"/>
      <c r="E68" s="286"/>
      <c r="F68" s="286"/>
      <c r="G68" s="286"/>
      <c r="H68" s="286"/>
      <c r="I68" s="286"/>
      <c r="J68" s="286"/>
      <c r="K68" s="286"/>
      <c r="L68" s="286"/>
      <c r="M68" s="286"/>
      <c r="N68" s="286"/>
      <c r="O68" s="286"/>
      <c r="P68" s="286"/>
      <c r="Q68" s="286"/>
      <c r="R68" s="286"/>
      <c r="S68" s="286"/>
      <c r="T68" s="286"/>
      <c r="U68" s="286"/>
      <c r="V68" s="286"/>
      <c r="W68" s="286"/>
      <c r="X68" s="286"/>
      <c r="Y68" s="286"/>
      <c r="DA68" s="118"/>
    </row>
    <row r="69" spans="1:105" ht="12" customHeight="1" x14ac:dyDescent="0.25">
      <c r="A69" s="50" t="s">
        <v>51</v>
      </c>
      <c r="B69" s="252">
        <f t="shared" ref="B69:Y69" si="16">IF(B$52=0,"",B$52/B$9)</f>
        <v>8.1029370629370642E-2</v>
      </c>
      <c r="C69" s="252">
        <f t="shared" si="16"/>
        <v>7.3184383224290203E-2</v>
      </c>
      <c r="D69" s="252">
        <f t="shared" si="16"/>
        <v>7.3142053952896746E-2</v>
      </c>
      <c r="E69" s="252">
        <f t="shared" si="16"/>
        <v>7.7278929230380641E-2</v>
      </c>
      <c r="F69" s="252">
        <f t="shared" si="16"/>
        <v>7.9036906785721908E-2</v>
      </c>
      <c r="G69" s="252">
        <f t="shared" si="16"/>
        <v>7.7918268635732785E-2</v>
      </c>
      <c r="H69" s="252">
        <f t="shared" si="16"/>
        <v>7.0926617785276563E-2</v>
      </c>
      <c r="I69" s="252">
        <f t="shared" si="16"/>
        <v>7.0250547011069336E-2</v>
      </c>
      <c r="J69" s="252">
        <f t="shared" si="16"/>
        <v>7.5177214642975623E-2</v>
      </c>
      <c r="K69" s="252">
        <f t="shared" si="16"/>
        <v>7.444535482240773E-2</v>
      </c>
      <c r="L69" s="252">
        <f t="shared" si="16"/>
        <v>7.5545486369292356E-2</v>
      </c>
      <c r="M69" s="252">
        <f t="shared" si="16"/>
        <v>7.6343775252022433E-2</v>
      </c>
      <c r="N69" s="252">
        <f t="shared" si="16"/>
        <v>7.6660525421316822E-2</v>
      </c>
      <c r="O69" s="252">
        <f t="shared" si="16"/>
        <v>8.0558452773491579E-2</v>
      </c>
      <c r="P69" s="252">
        <f t="shared" si="16"/>
        <v>7.776429340446743E-2</v>
      </c>
      <c r="Q69" s="252">
        <f t="shared" si="16"/>
        <v>7.8394156778236357E-2</v>
      </c>
      <c r="R69" s="252">
        <f t="shared" si="16"/>
        <v>8.128315342799565E-2</v>
      </c>
      <c r="S69" s="252">
        <f t="shared" si="16"/>
        <v>7.7851980568058962E-2</v>
      </c>
      <c r="T69" s="252">
        <f t="shared" si="16"/>
        <v>8.2011453629184231E-2</v>
      </c>
      <c r="U69" s="252">
        <f t="shared" si="16"/>
        <v>8.3612802830540303E-2</v>
      </c>
      <c r="V69" s="252">
        <f t="shared" si="16"/>
        <v>7.7603259985391734E-2</v>
      </c>
      <c r="W69" s="252">
        <f t="shared" si="16"/>
        <v>7.7480584753785123E-2</v>
      </c>
      <c r="X69" s="252">
        <f t="shared" si="16"/>
        <v>8.3437432429515193E-2</v>
      </c>
      <c r="Y69" s="252">
        <f t="shared" si="16"/>
        <v>7.8615403873651429E-2</v>
      </c>
      <c r="DA69" s="83"/>
    </row>
    <row r="70" spans="1:105" ht="12" customHeight="1" x14ac:dyDescent="0.25">
      <c r="A70" s="107" t="s">
        <v>52</v>
      </c>
      <c r="B70" s="291">
        <f t="shared" ref="B70:Y70" si="17">IF(B$53=0,"",B$53/B$10)</f>
        <v>5.1802652578611004E-2</v>
      </c>
      <c r="C70" s="291">
        <f t="shared" si="17"/>
        <v>4.8747299738368867E-2</v>
      </c>
      <c r="D70" s="291">
        <f t="shared" si="17"/>
        <v>4.7725067479516221E-2</v>
      </c>
      <c r="E70" s="291">
        <f t="shared" si="17"/>
        <v>4.8033175392309148E-2</v>
      </c>
      <c r="F70" s="291">
        <f t="shared" si="17"/>
        <v>4.9125856736271852E-2</v>
      </c>
      <c r="G70" s="291">
        <f t="shared" si="17"/>
        <v>4.8430560579944756E-2</v>
      </c>
      <c r="H70" s="291">
        <f t="shared" si="17"/>
        <v>5.2023036459474606E-2</v>
      </c>
      <c r="I70" s="291">
        <f t="shared" si="17"/>
        <v>5.1527154156976465E-2</v>
      </c>
      <c r="J70" s="291">
        <f t="shared" si="17"/>
        <v>5.5140751108889476E-2</v>
      </c>
      <c r="K70" s="291">
        <f t="shared" si="17"/>
        <v>5.4603948829047379E-2</v>
      </c>
      <c r="L70" s="291">
        <f t="shared" si="17"/>
        <v>5.5410869916798354E-2</v>
      </c>
      <c r="M70" s="291">
        <f t="shared" si="17"/>
        <v>5.1755907894347732E-2</v>
      </c>
      <c r="N70" s="291">
        <f t="shared" si="17"/>
        <v>5.0202440635027393E-2</v>
      </c>
      <c r="O70" s="291">
        <f t="shared" si="17"/>
        <v>4.9383365976825244E-2</v>
      </c>
      <c r="P70" s="291">
        <f t="shared" si="17"/>
        <v>4.6230978297943752E-2</v>
      </c>
      <c r="Q70" s="291">
        <f t="shared" si="17"/>
        <v>4.4241311751485178E-2</v>
      </c>
      <c r="R70" s="291">
        <f t="shared" si="17"/>
        <v>4.4613777325633742E-2</v>
      </c>
      <c r="S70" s="291">
        <f t="shared" si="17"/>
        <v>4.2730513998816853E-2</v>
      </c>
      <c r="T70" s="291">
        <f t="shared" si="17"/>
        <v>4.5013518497472309E-2</v>
      </c>
      <c r="U70" s="291">
        <f t="shared" si="17"/>
        <v>4.4404642023613265E-2</v>
      </c>
      <c r="V70" s="291">
        <f t="shared" si="17"/>
        <v>4.7460890005326217E-2</v>
      </c>
      <c r="W70" s="291">
        <f t="shared" si="17"/>
        <v>4.7385863831493374E-2</v>
      </c>
      <c r="X70" s="291">
        <f t="shared" si="17"/>
        <v>4.8513307889516466E-2</v>
      </c>
      <c r="Y70" s="291">
        <f t="shared" si="17"/>
        <v>4.5709619554783983E-2</v>
      </c>
      <c r="DA70" s="94"/>
    </row>
    <row r="71" spans="1:105" ht="12" customHeight="1" x14ac:dyDescent="0.25">
      <c r="A71" s="49" t="s">
        <v>53</v>
      </c>
      <c r="B71" s="253">
        <f t="shared" ref="B71:Y71" si="18">IF(B$54=0,"",B$54/B$11)</f>
        <v>0.21456073876265538</v>
      </c>
      <c r="C71" s="253">
        <f t="shared" si="18"/>
        <v>0.20110412911166292</v>
      </c>
      <c r="D71" s="253">
        <f t="shared" si="18"/>
        <v>0.193123722665062</v>
      </c>
      <c r="E71" s="253">
        <f t="shared" si="18"/>
        <v>0.20336281111850324</v>
      </c>
      <c r="F71" s="253">
        <f t="shared" si="18"/>
        <v>0.2023916745700729</v>
      </c>
      <c r="G71" s="253">
        <f t="shared" si="18"/>
        <v>0.19448350771653747</v>
      </c>
      <c r="H71" s="253">
        <f t="shared" si="18"/>
        <v>0.20648308766201226</v>
      </c>
      <c r="I71" s="253">
        <f t="shared" si="18"/>
        <v>0.20152570825572469</v>
      </c>
      <c r="J71" s="253">
        <f t="shared" si="18"/>
        <v>0.21492480450762413</v>
      </c>
      <c r="K71" s="253">
        <f t="shared" si="18"/>
        <v>0.21121462429462667</v>
      </c>
      <c r="L71" s="253">
        <f t="shared" si="18"/>
        <v>0.21318003156219803</v>
      </c>
      <c r="M71" s="253">
        <f t="shared" si="18"/>
        <v>0.21190323786913129</v>
      </c>
      <c r="N71" s="253">
        <f t="shared" si="18"/>
        <v>0.20674185761705105</v>
      </c>
      <c r="O71" s="253">
        <f t="shared" si="18"/>
        <v>0.20605315920525596</v>
      </c>
      <c r="P71" s="253">
        <f t="shared" si="18"/>
        <v>0.20506985257882537</v>
      </c>
      <c r="Q71" s="253">
        <f t="shared" si="18"/>
        <v>0.20929183303567148</v>
      </c>
      <c r="R71" s="253">
        <f t="shared" si="18"/>
        <v>0.20124643163232364</v>
      </c>
      <c r="S71" s="253">
        <f t="shared" si="18"/>
        <v>0.18692194454737196</v>
      </c>
      <c r="T71" s="253">
        <f t="shared" si="18"/>
        <v>0.18372987176847674</v>
      </c>
      <c r="U71" s="253">
        <f t="shared" si="18"/>
        <v>0.18731736681218136</v>
      </c>
      <c r="V71" s="253">
        <f t="shared" si="18"/>
        <v>0.18127395092492782</v>
      </c>
      <c r="W71" s="253">
        <f t="shared" si="18"/>
        <v>0.1794829619997618</v>
      </c>
      <c r="X71" s="253">
        <f t="shared" si="18"/>
        <v>0.1806106378094946</v>
      </c>
      <c r="Y71" s="253">
        <f t="shared" si="18"/>
        <v>0.16842060345282339</v>
      </c>
      <c r="DA71" s="84"/>
    </row>
    <row r="72" spans="1:105" ht="12" customHeight="1" x14ac:dyDescent="0.25">
      <c r="A72" s="115" t="s">
        <v>149</v>
      </c>
      <c r="B72" s="286"/>
      <c r="C72" s="286"/>
      <c r="D72" s="286"/>
      <c r="E72" s="286"/>
      <c r="F72" s="286"/>
      <c r="G72" s="286"/>
      <c r="H72" s="286"/>
      <c r="I72" s="286"/>
      <c r="J72" s="286"/>
      <c r="K72" s="286"/>
      <c r="L72" s="286"/>
      <c r="M72" s="286"/>
      <c r="N72" s="286"/>
      <c r="O72" s="286"/>
      <c r="P72" s="286"/>
      <c r="Q72" s="286"/>
      <c r="R72" s="286"/>
      <c r="S72" s="286"/>
      <c r="T72" s="286"/>
      <c r="U72" s="286"/>
      <c r="V72" s="286"/>
      <c r="W72" s="286"/>
      <c r="X72" s="286"/>
      <c r="Y72" s="286"/>
      <c r="DA72" s="118"/>
    </row>
    <row r="73" spans="1:105" ht="12" customHeight="1" x14ac:dyDescent="0.25">
      <c r="A73" s="50" t="s">
        <v>51</v>
      </c>
      <c r="B73" s="252">
        <f>IF(NMM_ued!B$5=0,"",NMM_ued!B$5/B$9)</f>
        <v>4.1458142167134858E-2</v>
      </c>
      <c r="C73" s="252">
        <f>IF(NMM_ued!C$5=0,"",NMM_ued!C$5/C$9)</f>
        <v>3.7498146561786516E-2</v>
      </c>
      <c r="D73" s="252">
        <f>IF(NMM_ued!D$5=0,"",NMM_ued!D$5/D$9)</f>
        <v>3.7408459300611693E-2</v>
      </c>
      <c r="E73" s="252">
        <f>IF(NMM_ued!E$5=0,"",NMM_ued!E$5/E$9)</f>
        <v>3.9525290654295955E-2</v>
      </c>
      <c r="F73" s="252">
        <f>IF(NMM_ued!F$5=0,"",NMM_ued!F$5/F$9)</f>
        <v>4.0540480773735579E-2</v>
      </c>
      <c r="G73" s="252">
        <f>IF(NMM_ued!G$5=0,"",NMM_ued!G$5/G$9)</f>
        <v>4.0017006135270157E-2</v>
      </c>
      <c r="H73" s="252">
        <f>IF(NMM_ued!H$5=0,"",NMM_ued!H$5/H$9)</f>
        <v>3.6910419242334069E-2</v>
      </c>
      <c r="I73" s="252">
        <f>IF(NMM_ued!I$5=0,"",NMM_ued!I$5/I$9)</f>
        <v>3.6812291013373521E-2</v>
      </c>
      <c r="J73" s="252">
        <f>IF(NMM_ued!J$5=0,"",NMM_ued!J$5/J$9)</f>
        <v>3.9213364840132311E-2</v>
      </c>
      <c r="K73" s="252">
        <f>IF(NMM_ued!K$5=0,"",NMM_ued!K$5/K$9)</f>
        <v>3.8730225161556761E-2</v>
      </c>
      <c r="L73" s="252">
        <f>IF(NMM_ued!L$5=0,"",NMM_ued!L$5/L$9)</f>
        <v>3.9310443952006467E-2</v>
      </c>
      <c r="M73" s="252">
        <f>IF(NMM_ued!M$5=0,"",NMM_ued!M$5/M$9)</f>
        <v>3.9983812537968406E-2</v>
      </c>
      <c r="N73" s="252">
        <f>IF(NMM_ued!N$5=0,"",NMM_ued!N$5/N$9)</f>
        <v>4.0355263346676405E-2</v>
      </c>
      <c r="O73" s="252">
        <f>IF(NMM_ued!O$5=0,"",NMM_ued!O$5/O$9)</f>
        <v>4.2424000315999071E-2</v>
      </c>
      <c r="P73" s="252">
        <f>IF(NMM_ued!P$5=0,"",NMM_ued!P$5/P$9)</f>
        <v>4.0966603252143068E-2</v>
      </c>
      <c r="Q73" s="252">
        <f>IF(NMM_ued!Q$5=0,"",NMM_ued!Q$5/Q$9)</f>
        <v>4.1318066054266731E-2</v>
      </c>
      <c r="R73" s="252">
        <f>IF(NMM_ued!R$5=0,"",NMM_ued!R$5/R$9)</f>
        <v>4.2855951170755906E-2</v>
      </c>
      <c r="S73" s="252">
        <f>IF(NMM_ued!S$5=0,"",NMM_ued!S$5/S$9)</f>
        <v>4.1035480661505974E-2</v>
      </c>
      <c r="T73" s="252">
        <f>IF(NMM_ued!T$5=0,"",NMM_ued!T$5/T$9)</f>
        <v>4.3189851414856741E-2</v>
      </c>
      <c r="U73" s="252">
        <f>IF(NMM_ued!U$5=0,"",NMM_ued!U$5/U$9)</f>
        <v>4.4078801803731395E-2</v>
      </c>
      <c r="V73" s="252">
        <f>IF(NMM_ued!V$5=0,"",NMM_ued!V$5/V$9)</f>
        <v>4.2480558834223282E-2</v>
      </c>
      <c r="W73" s="252">
        <f>IF(NMM_ued!W$5=0,"",NMM_ued!W$5/W$9)</f>
        <v>4.2454182273599241E-2</v>
      </c>
      <c r="X73" s="252">
        <f>IF(NMM_ued!X$5=0,"",NMM_ued!X$5/X$9)</f>
        <v>4.5780629378846645E-2</v>
      </c>
      <c r="Y73" s="252">
        <f>IF(NMM_ued!Y$5=0,"",NMM_ued!Y$5/Y$9)</f>
        <v>4.3200146031446285E-2</v>
      </c>
      <c r="DA73" s="83"/>
    </row>
    <row r="74" spans="1:105" ht="12" customHeight="1" x14ac:dyDescent="0.25">
      <c r="A74" s="107" t="s">
        <v>52</v>
      </c>
      <c r="B74" s="291">
        <f>IF(NMM_ued!B$48=0,"",NMM_ued!B$48/B$10)</f>
        <v>2.8736772561521514E-2</v>
      </c>
      <c r="C74" s="291">
        <f>IF(NMM_ued!C$48=0,"",NMM_ued!C$48/C$10)</f>
        <v>2.7139099398900812E-2</v>
      </c>
      <c r="D74" s="291">
        <f>IF(NMM_ued!D$48=0,"",NMM_ued!D$48/D$10)</f>
        <v>2.6639957827272017E-2</v>
      </c>
      <c r="E74" s="291">
        <f>IF(NMM_ued!E$48=0,"",NMM_ued!E$48/E$10)</f>
        <v>2.6970979454988119E-2</v>
      </c>
      <c r="F74" s="291">
        <f>IF(NMM_ued!F$48=0,"",NMM_ued!F$48/F$10)</f>
        <v>2.7619804301085162E-2</v>
      </c>
      <c r="G74" s="291">
        <f>IF(NMM_ued!G$48=0,"",NMM_ued!G$48/G$10)</f>
        <v>2.724147699387024E-2</v>
      </c>
      <c r="H74" s="291">
        <f>IF(NMM_ued!H$48=0,"",NMM_ued!H$48/H$10)</f>
        <v>2.9193918968536056E-2</v>
      </c>
      <c r="I74" s="291">
        <f>IF(NMM_ued!I$48=0,"",NMM_ued!I$48/I$10)</f>
        <v>2.8931128619274566E-2</v>
      </c>
      <c r="J74" s="291">
        <f>IF(NMM_ued!J$48=0,"",NMM_ued!J$48/J$10)</f>
        <v>3.0997101156318249E-2</v>
      </c>
      <c r="K74" s="291">
        <f>IF(NMM_ued!K$48=0,"",NMM_ued!K$48/K$10)</f>
        <v>3.0659966130885341E-2</v>
      </c>
      <c r="L74" s="291">
        <f>IF(NMM_ued!L$48=0,"",NMM_ued!L$48/L$10)</f>
        <v>3.1217945108337565E-2</v>
      </c>
      <c r="M74" s="291">
        <f>IF(NMM_ued!M$48=0,"",NMM_ued!M$48/M$10)</f>
        <v>3.0011257731183023E-2</v>
      </c>
      <c r="N74" s="291">
        <f>IF(NMM_ued!N$48=0,"",NMM_ued!N$48/N$10)</f>
        <v>2.9519968802456838E-2</v>
      </c>
      <c r="O74" s="291">
        <f>IF(NMM_ued!O$48=0,"",NMM_ued!O$48/O$10)</f>
        <v>2.9644605347509973E-2</v>
      </c>
      <c r="P74" s="291">
        <f>IF(NMM_ued!P$48=0,"",NMM_ued!P$48/P$10)</f>
        <v>2.80433736596701E-2</v>
      </c>
      <c r="Q74" s="291">
        <f>IF(NMM_ued!Q$48=0,"",NMM_ued!Q$48/Q$10)</f>
        <v>2.7303230217922626E-2</v>
      </c>
      <c r="R74" s="291">
        <f>IF(NMM_ued!R$48=0,"",NMM_ued!R$48/R$10)</f>
        <v>2.778739105875375E-2</v>
      </c>
      <c r="S74" s="291">
        <f>IF(NMM_ued!S$48=0,"",NMM_ued!S$48/S$10)</f>
        <v>2.6605690007648231E-2</v>
      </c>
      <c r="T74" s="291">
        <f>IF(NMM_ued!T$48=0,"",NMM_ued!T$48/T$10)</f>
        <v>2.8015065035762329E-2</v>
      </c>
      <c r="U74" s="291">
        <f>IF(NMM_ued!U$48=0,"",NMM_ued!U$48/U$10)</f>
        <v>2.7924529161083553E-2</v>
      </c>
      <c r="V74" s="291">
        <f>IF(NMM_ued!V$48=0,"",NMM_ued!V$48/V$10)</f>
        <v>2.9890148823629791E-2</v>
      </c>
      <c r="W74" s="291">
        <f>IF(NMM_ued!W$48=0,"",NMM_ued!W$48/W$10)</f>
        <v>2.9842763705775117E-2</v>
      </c>
      <c r="X74" s="291">
        <f>IF(NMM_ued!X$48=0,"",NMM_ued!X$48/X$10)</f>
        <v>3.0998137406450386E-2</v>
      </c>
      <c r="Y74" s="291">
        <f>IF(NMM_ued!Y$48=0,"",NMM_ued!Y$48/Y$10)</f>
        <v>2.9213844171047831E-2</v>
      </c>
      <c r="DA74" s="94"/>
    </row>
    <row r="75" spans="1:105" ht="12" customHeight="1" x14ac:dyDescent="0.25">
      <c r="A75" s="49" t="s">
        <v>53</v>
      </c>
      <c r="B75" s="253">
        <f>IF(NMM_ued!B$99=0,"",NMM_ued!B$99/B$11)</f>
        <v>9.2925902820191419E-2</v>
      </c>
      <c r="C75" s="253">
        <f>IF(NMM_ued!C$99=0,"",NMM_ued!C$99/C$11)</f>
        <v>8.8125953436010901E-2</v>
      </c>
      <c r="D75" s="253">
        <f>IF(NMM_ued!D$99=0,"",NMM_ued!D$99/D$11)</f>
        <v>8.535616697473962E-2</v>
      </c>
      <c r="E75" s="253">
        <f>IF(NMM_ued!E$99=0,"",NMM_ued!E$99/E$11)</f>
        <v>8.995315254259717E-2</v>
      </c>
      <c r="F75" s="253">
        <f>IF(NMM_ued!F$99=0,"",NMM_ued!F$99/F$11)</f>
        <v>8.9707453050688002E-2</v>
      </c>
      <c r="G75" s="253">
        <f>IF(NMM_ued!G$99=0,"",NMM_ued!G$99/G$11)</f>
        <v>8.710095539163687E-2</v>
      </c>
      <c r="H75" s="253">
        <f>IF(NMM_ued!H$99=0,"",NMM_ued!H$99/H$11)</f>
        <v>9.1166685738319431E-2</v>
      </c>
      <c r="I75" s="253">
        <f>IF(NMM_ued!I$99=0,"",NMM_ued!I$99/I$11)</f>
        <v>9.0133306066556187E-2</v>
      </c>
      <c r="J75" s="253">
        <f>IF(NMM_ued!J$99=0,"",NMM_ued!J$99/J$11)</f>
        <v>9.5201055663280368E-2</v>
      </c>
      <c r="K75" s="253">
        <f>IF(NMM_ued!K$99=0,"",NMM_ued!K$99/K$11)</f>
        <v>9.3823447195250848E-2</v>
      </c>
      <c r="L75" s="253">
        <f>IF(NMM_ued!L$99=0,"",NMM_ued!L$99/L$11)</f>
        <v>9.3237524007879879E-2</v>
      </c>
      <c r="M75" s="253">
        <f>IF(NMM_ued!M$99=0,"",NMM_ued!M$99/M$11)</f>
        <v>9.5505088302318714E-2</v>
      </c>
      <c r="N75" s="253">
        <f>IF(NMM_ued!N$99=0,"",NMM_ued!N$99/N$11)</f>
        <v>9.3791592667161736E-2</v>
      </c>
      <c r="O75" s="253">
        <f>IF(NMM_ued!O$99=0,"",NMM_ued!O$99/O$11)</f>
        <v>9.3247982750394934E-2</v>
      </c>
      <c r="P75" s="253">
        <f>IF(NMM_ued!P$99=0,"",NMM_ued!P$99/P$11)</f>
        <v>9.2943964311705624E-2</v>
      </c>
      <c r="Q75" s="253">
        <f>IF(NMM_ued!Q$99=0,"",NMM_ued!Q$99/Q$11)</f>
        <v>9.4769827474508461E-2</v>
      </c>
      <c r="R75" s="253">
        <f>IF(NMM_ued!R$99=0,"",NMM_ued!R$99/R$11)</f>
        <v>9.3148132264309083E-2</v>
      </c>
      <c r="S75" s="253">
        <f>IF(NMM_ued!S$99=0,"",NMM_ued!S$99/S$11)</f>
        <v>8.7287737944042751E-2</v>
      </c>
      <c r="T75" s="253">
        <f>IF(NMM_ued!T$99=0,"",NMM_ued!T$99/T$11)</f>
        <v>8.7473112443036877E-2</v>
      </c>
      <c r="U75" s="253">
        <f>IF(NMM_ued!U$99=0,"",NMM_ued!U$99/U$11)</f>
        <v>8.9044316094429338E-2</v>
      </c>
      <c r="V75" s="253">
        <f>IF(NMM_ued!V$99=0,"",NMM_ued!V$99/V$11)</f>
        <v>8.9223115191613175E-2</v>
      </c>
      <c r="W75" s="253">
        <f>IF(NMM_ued!W$99=0,"",NMM_ued!W$99/W$11)</f>
        <v>8.8381596019842523E-2</v>
      </c>
      <c r="X75" s="253">
        <f>IF(NMM_ued!X$99=0,"",NMM_ued!X$99/X$11)</f>
        <v>9.179082908643936E-2</v>
      </c>
      <c r="Y75" s="253">
        <f>IF(NMM_ued!Y$99=0,"",NMM_ued!Y$99/Y$11)</f>
        <v>8.6240847462925638E-2</v>
      </c>
      <c r="DA75" s="84"/>
    </row>
    <row r="76" spans="1:105" ht="12" customHeight="1" x14ac:dyDescent="0.25">
      <c r="A76" s="110" t="s">
        <v>87</v>
      </c>
      <c r="B76" s="254">
        <f t="shared" ref="B76:Y76" si="19">IF(B$51=0,"",B$59/B$51)</f>
        <v>6.7482803699096001</v>
      </c>
      <c r="C76" s="254">
        <f t="shared" si="19"/>
        <v>6.7257282045340636</v>
      </c>
      <c r="D76" s="254">
        <f t="shared" si="19"/>
        <v>6.912402440390645</v>
      </c>
      <c r="E76" s="254">
        <f t="shared" si="19"/>
        <v>6.2787046246512705</v>
      </c>
      <c r="F76" s="254">
        <f t="shared" si="19"/>
        <v>6.5011006488238454</v>
      </c>
      <c r="G76" s="254">
        <f t="shared" si="19"/>
        <v>6.2578357914122433</v>
      </c>
      <c r="H76" s="254">
        <f t="shared" si="19"/>
        <v>6.3676937257515753</v>
      </c>
      <c r="I76" s="254">
        <f t="shared" si="19"/>
        <v>6.5406540818885706</v>
      </c>
      <c r="J76" s="254">
        <f t="shared" si="19"/>
        <v>6.3362069008247346</v>
      </c>
      <c r="K76" s="254">
        <f t="shared" si="19"/>
        <v>6.3641663906984034</v>
      </c>
      <c r="L76" s="254">
        <f t="shared" si="19"/>
        <v>6.5327219392508269</v>
      </c>
      <c r="M76" s="254">
        <f t="shared" si="19"/>
        <v>6.0920087833561167</v>
      </c>
      <c r="N76" s="254">
        <f t="shared" si="19"/>
        <v>5.9972287720264683</v>
      </c>
      <c r="O76" s="254">
        <f t="shared" si="19"/>
        <v>5.9231374241300889</v>
      </c>
      <c r="P76" s="254">
        <f t="shared" si="19"/>
        <v>6.008997631313056</v>
      </c>
      <c r="Q76" s="254">
        <f t="shared" si="19"/>
        <v>5.8019767040605661</v>
      </c>
      <c r="R76" s="254">
        <f t="shared" si="19"/>
        <v>5.744571040637755</v>
      </c>
      <c r="S76" s="254">
        <f t="shared" si="19"/>
        <v>5.8499533968050583</v>
      </c>
      <c r="T76" s="254">
        <f t="shared" si="19"/>
        <v>5.9146687910773545</v>
      </c>
      <c r="U76" s="254">
        <f t="shared" si="19"/>
        <v>5.9543524468295965</v>
      </c>
      <c r="V76" s="254">
        <f t="shared" si="19"/>
        <v>5.8049916977222233</v>
      </c>
      <c r="W76" s="254">
        <f t="shared" si="19"/>
        <v>5.6265293244588284</v>
      </c>
      <c r="X76" s="254">
        <f t="shared" si="19"/>
        <v>5.5179944806044894</v>
      </c>
      <c r="Y76" s="254">
        <f t="shared" si="19"/>
        <v>5.3636469083170901</v>
      </c>
      <c r="DA76" s="109"/>
    </row>
    <row r="77" spans="1:105" ht="12" customHeight="1" x14ac:dyDescent="0.25">
      <c r="A77" s="50" t="s">
        <v>1436</v>
      </c>
      <c r="B77" s="255">
        <f t="shared" ref="B77:Y77" si="20">IF(B$52=0,"",B$60/B$52)</f>
        <v>12.375715785111648</v>
      </c>
      <c r="C77" s="255">
        <f t="shared" si="20"/>
        <v>12.716316425824877</v>
      </c>
      <c r="D77" s="255">
        <f t="shared" si="20"/>
        <v>13.185344683633243</v>
      </c>
      <c r="E77" s="255">
        <f t="shared" si="20"/>
        <v>12.96487572469961</v>
      </c>
      <c r="F77" s="255">
        <f t="shared" si="20"/>
        <v>12.562428403047004</v>
      </c>
      <c r="G77" s="255">
        <f t="shared" si="20"/>
        <v>11.250882287670089</v>
      </c>
      <c r="H77" s="255">
        <f t="shared" si="20"/>
        <v>11.941835856857324</v>
      </c>
      <c r="I77" s="255">
        <f t="shared" si="20"/>
        <v>13.498401757072791</v>
      </c>
      <c r="J77" s="255">
        <f t="shared" si="20"/>
        <v>12.941481854050048</v>
      </c>
      <c r="K77" s="255">
        <f t="shared" si="20"/>
        <v>12.357200362176231</v>
      </c>
      <c r="L77" s="255">
        <f t="shared" si="20"/>
        <v>12.304181765341355</v>
      </c>
      <c r="M77" s="255">
        <f t="shared" si="20"/>
        <v>11.475026827636643</v>
      </c>
      <c r="N77" s="255">
        <f t="shared" si="20"/>
        <v>11.71193109596843</v>
      </c>
      <c r="O77" s="255">
        <f t="shared" si="20"/>
        <v>11.335041584955102</v>
      </c>
      <c r="P77" s="255">
        <f t="shared" si="20"/>
        <v>11.947269429444999</v>
      </c>
      <c r="Q77" s="255">
        <f t="shared" si="20"/>
        <v>12.022568861979583</v>
      </c>
      <c r="R77" s="255">
        <f t="shared" si="20"/>
        <v>11.38862799059754</v>
      </c>
      <c r="S77" s="255">
        <f t="shared" si="20"/>
        <v>11.581462863055229</v>
      </c>
      <c r="T77" s="255">
        <f t="shared" si="20"/>
        <v>11.578865617366587</v>
      </c>
      <c r="U77" s="255">
        <f t="shared" si="20"/>
        <v>11.419347271227082</v>
      </c>
      <c r="V77" s="255">
        <f t="shared" si="20"/>
        <v>10.860630655621888</v>
      </c>
      <c r="W77" s="255">
        <f t="shared" si="20"/>
        <v>11.045272560222431</v>
      </c>
      <c r="X77" s="255">
        <f t="shared" si="20"/>
        <v>9.8177768405029813</v>
      </c>
      <c r="Y77" s="255">
        <f t="shared" si="20"/>
        <v>10.330328286402246</v>
      </c>
      <c r="DA77" s="83"/>
    </row>
    <row r="78" spans="1:105" ht="12" customHeight="1" x14ac:dyDescent="0.25">
      <c r="A78" s="107" t="s">
        <v>1437</v>
      </c>
      <c r="B78" s="293">
        <f t="shared" ref="B78:Y78" si="21">IF(B$53=0,"",B$61/B$53)</f>
        <v>3.3087581826546018</v>
      </c>
      <c r="C78" s="293">
        <f t="shared" si="21"/>
        <v>3.253991356929089</v>
      </c>
      <c r="D78" s="293">
        <f t="shared" si="21"/>
        <v>3.2325089637917421</v>
      </c>
      <c r="E78" s="293">
        <f t="shared" si="21"/>
        <v>3.0943922817741418</v>
      </c>
      <c r="F78" s="293">
        <f t="shared" si="21"/>
        <v>3.1885065729020017</v>
      </c>
      <c r="G78" s="293">
        <f t="shared" si="21"/>
        <v>3.1469911329451894</v>
      </c>
      <c r="H78" s="293">
        <f t="shared" si="21"/>
        <v>3.1783746229822722</v>
      </c>
      <c r="I78" s="293">
        <f t="shared" si="21"/>
        <v>3.1819847421706413</v>
      </c>
      <c r="J78" s="293">
        <f t="shared" si="21"/>
        <v>3.1019371062037298</v>
      </c>
      <c r="K78" s="293">
        <f t="shared" si="21"/>
        <v>3.19585530471229</v>
      </c>
      <c r="L78" s="293">
        <f t="shared" si="21"/>
        <v>3.2499806979557939</v>
      </c>
      <c r="M78" s="293">
        <f t="shared" si="21"/>
        <v>3.0091240474720058</v>
      </c>
      <c r="N78" s="293">
        <f t="shared" si="21"/>
        <v>2.8871716191965455</v>
      </c>
      <c r="O78" s="293">
        <f t="shared" si="21"/>
        <v>2.8864451548334396</v>
      </c>
      <c r="P78" s="293">
        <f t="shared" si="21"/>
        <v>2.9195924187608693</v>
      </c>
      <c r="Q78" s="293">
        <f t="shared" si="21"/>
        <v>2.8630135457818868</v>
      </c>
      <c r="R78" s="293">
        <f t="shared" si="21"/>
        <v>2.8593762670260094</v>
      </c>
      <c r="S78" s="293">
        <f t="shared" si="21"/>
        <v>2.8607834993991474</v>
      </c>
      <c r="T78" s="293">
        <f t="shared" si="21"/>
        <v>2.8882989849837206</v>
      </c>
      <c r="U78" s="293">
        <f t="shared" si="21"/>
        <v>2.9262146948201906</v>
      </c>
      <c r="V78" s="293">
        <f t="shared" si="21"/>
        <v>2.8351709722557179</v>
      </c>
      <c r="W78" s="293">
        <f t="shared" si="21"/>
        <v>2.8178195053460668</v>
      </c>
      <c r="X78" s="293">
        <f t="shared" si="21"/>
        <v>2.7972199515060803</v>
      </c>
      <c r="Y78" s="293">
        <f t="shared" si="21"/>
        <v>2.7139100648978496</v>
      </c>
      <c r="DA78" s="94"/>
    </row>
    <row r="79" spans="1:105" ht="12" customHeight="1" x14ac:dyDescent="0.25">
      <c r="A79" s="49" t="s">
        <v>1438</v>
      </c>
      <c r="B79" s="256">
        <f t="shared" ref="B79:Y79" si="22">IF(B$54=0,"",B$62/B$54)</f>
        <v>2.8943369213304582</v>
      </c>
      <c r="C79" s="256">
        <f t="shared" si="22"/>
        <v>2.8229141909978819</v>
      </c>
      <c r="D79" s="256">
        <f t="shared" si="22"/>
        <v>2.8351189540739283</v>
      </c>
      <c r="E79" s="256">
        <f t="shared" si="22"/>
        <v>2.7153898287871909</v>
      </c>
      <c r="F79" s="256">
        <f t="shared" si="22"/>
        <v>2.7558993298141772</v>
      </c>
      <c r="G79" s="256">
        <f t="shared" si="22"/>
        <v>2.760360844502479</v>
      </c>
      <c r="H79" s="256">
        <f t="shared" si="22"/>
        <v>2.8835257136443162</v>
      </c>
      <c r="I79" s="256">
        <f t="shared" si="22"/>
        <v>2.7944052624843927</v>
      </c>
      <c r="J79" s="256">
        <f t="shared" si="22"/>
        <v>2.867749498357882</v>
      </c>
      <c r="K79" s="256">
        <f t="shared" si="22"/>
        <v>2.8084124650999653</v>
      </c>
      <c r="L79" s="256">
        <f t="shared" si="22"/>
        <v>3.1078374480753732</v>
      </c>
      <c r="M79" s="256">
        <f t="shared" si="22"/>
        <v>2.8921740824695714</v>
      </c>
      <c r="N79" s="256">
        <f t="shared" si="22"/>
        <v>2.8260090964687139</v>
      </c>
      <c r="O79" s="256">
        <f t="shared" si="22"/>
        <v>2.9025303160871796</v>
      </c>
      <c r="P79" s="256">
        <f t="shared" si="22"/>
        <v>2.8184692314169579</v>
      </c>
      <c r="Q79" s="256">
        <f t="shared" si="22"/>
        <v>2.9494990749347738</v>
      </c>
      <c r="R79" s="256">
        <f t="shared" si="22"/>
        <v>2.8358380299784778</v>
      </c>
      <c r="S79" s="256">
        <f t="shared" si="22"/>
        <v>2.8305196099518626</v>
      </c>
      <c r="T79" s="256">
        <f t="shared" si="22"/>
        <v>2.8622355076233199</v>
      </c>
      <c r="U79" s="256">
        <f t="shared" si="22"/>
        <v>2.8483444445298494</v>
      </c>
      <c r="V79" s="256">
        <f t="shared" si="22"/>
        <v>2.739498419359403</v>
      </c>
      <c r="W79" s="256">
        <f t="shared" si="22"/>
        <v>2.821350395446832</v>
      </c>
      <c r="X79" s="256">
        <f t="shared" si="22"/>
        <v>2.6969346731342139</v>
      </c>
      <c r="Y79" s="256">
        <f t="shared" si="22"/>
        <v>2.7043348780244298</v>
      </c>
      <c r="DA79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4" tint="0.79998168889431442"/>
    <pageSetUpPr fitToPage="1"/>
  </sheetPr>
  <dimension ref="A1:DA215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 / final energy consumption"</f>
        <v>BE: Non-metallic mineral products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152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5" customHeight="1" x14ac:dyDescent="0.25">
      <c r="A5" s="34" t="s">
        <v>51</v>
      </c>
      <c r="B5" s="223">
        <v>579.36000000000013</v>
      </c>
      <c r="C5" s="223">
        <v>523.78063073624503</v>
      </c>
      <c r="D5" s="223">
        <v>510.53153659121932</v>
      </c>
      <c r="E5" s="223">
        <v>506.17698645899321</v>
      </c>
      <c r="F5" s="223">
        <v>530.73282906612258</v>
      </c>
      <c r="G5" s="223">
        <v>591.71133201975476</v>
      </c>
      <c r="H5" s="223">
        <v>581.04049891700447</v>
      </c>
      <c r="I5" s="223">
        <v>486.83629078671049</v>
      </c>
      <c r="J5" s="223">
        <v>504.43911025436643</v>
      </c>
      <c r="K5" s="223">
        <v>445.92767538622229</v>
      </c>
      <c r="L5" s="223">
        <v>460.44973942083692</v>
      </c>
      <c r="M5" s="223">
        <v>530.89461310256399</v>
      </c>
      <c r="N5" s="223">
        <v>481.42809964586968</v>
      </c>
      <c r="O5" s="223">
        <v>492.93717252099498</v>
      </c>
      <c r="P5" s="223">
        <v>474.36218976725132</v>
      </c>
      <c r="Q5" s="223">
        <v>435.13720983433922</v>
      </c>
      <c r="R5" s="223">
        <v>468.46578660421119</v>
      </c>
      <c r="S5" s="223">
        <v>434.66887103033503</v>
      </c>
      <c r="T5" s="223">
        <v>463.38735295933441</v>
      </c>
      <c r="U5" s="223">
        <v>487.80544753655818</v>
      </c>
      <c r="V5" s="223">
        <v>467.0105060789752</v>
      </c>
      <c r="W5" s="223">
        <v>462.25800750937771</v>
      </c>
      <c r="X5" s="223">
        <v>493.47436923389978</v>
      </c>
      <c r="Y5" s="223">
        <v>408.03139902595461</v>
      </c>
      <c r="DA5" s="89" t="s">
        <v>1439</v>
      </c>
    </row>
    <row r="6" spans="1:105" ht="12" customHeight="1" x14ac:dyDescent="0.25">
      <c r="A6" s="55" t="s">
        <v>91</v>
      </c>
      <c r="B6" s="259">
        <v>2.6839746911573421</v>
      </c>
      <c r="C6" s="259">
        <v>2.42649467794512</v>
      </c>
      <c r="D6" s="259">
        <v>2.3651162027897099</v>
      </c>
      <c r="E6" s="259">
        <v>2.3449430766746731</v>
      </c>
      <c r="F6" s="259">
        <v>2.4587018105836709</v>
      </c>
      <c r="G6" s="259">
        <v>2.7411941445940791</v>
      </c>
      <c r="H6" s="259">
        <v>2.6917598619695622</v>
      </c>
      <c r="I6" s="259">
        <v>2.2553443165018212</v>
      </c>
      <c r="J6" s="259">
        <v>2.3368920967145068</v>
      </c>
      <c r="K6" s="259">
        <v>2.0658288366870678</v>
      </c>
      <c r="L6" s="259">
        <v>2.133104541486067</v>
      </c>
      <c r="M6" s="259">
        <v>2.4594513001226299</v>
      </c>
      <c r="N6" s="259">
        <v>2.230290035662525</v>
      </c>
      <c r="O6" s="259">
        <v>2.2836075935119009</v>
      </c>
      <c r="P6" s="259">
        <v>2.197556116710238</v>
      </c>
      <c r="Q6" s="259">
        <v>2.0158403382631258</v>
      </c>
      <c r="R6" s="259">
        <v>2.1702401182662872</v>
      </c>
      <c r="S6" s="259">
        <v>2.013670686411555</v>
      </c>
      <c r="T6" s="259">
        <v>2.146713489963529</v>
      </c>
      <c r="U6" s="259">
        <v>2.2598340848466809</v>
      </c>
      <c r="V6" s="259">
        <v>2.16349830644267</v>
      </c>
      <c r="W6" s="259">
        <v>2.1414816227217299</v>
      </c>
      <c r="X6" s="259">
        <v>2.2860962402627609</v>
      </c>
      <c r="Y6" s="259">
        <v>1.890268482779629</v>
      </c>
      <c r="DA6" s="67" t="s">
        <v>1440</v>
      </c>
    </row>
    <row r="7" spans="1:105" ht="12" customHeight="1" x14ac:dyDescent="0.25">
      <c r="A7" s="173" t="s">
        <v>92</v>
      </c>
      <c r="B7" s="224">
        <v>1.073162728545261</v>
      </c>
      <c r="C7" s="224">
        <v>0.97021170056609984</v>
      </c>
      <c r="D7" s="224">
        <v>0.94567007873608078</v>
      </c>
      <c r="E7" s="224">
        <v>0.93760403879307141</v>
      </c>
      <c r="F7" s="224">
        <v>0.98308942793621346</v>
      </c>
      <c r="G7" s="224">
        <v>1.0960414035858059</v>
      </c>
      <c r="H7" s="224">
        <v>1.076275557879516</v>
      </c>
      <c r="I7" s="224">
        <v>0.90177879414446838</v>
      </c>
      <c r="J7" s="224">
        <v>0.93438492810250495</v>
      </c>
      <c r="K7" s="224">
        <v>0.82600276313731125</v>
      </c>
      <c r="L7" s="224">
        <v>0.8529023382952895</v>
      </c>
      <c r="M7" s="224">
        <v>0.98338910447239469</v>
      </c>
      <c r="N7" s="224">
        <v>0.89176106913542796</v>
      </c>
      <c r="O7" s="224">
        <v>0.91307960691803824</v>
      </c>
      <c r="P7" s="224">
        <v>0.8786727110765572</v>
      </c>
      <c r="Q7" s="224">
        <v>0.80601531931332104</v>
      </c>
      <c r="R7" s="224">
        <v>0.86775065897240344</v>
      </c>
      <c r="S7" s="224">
        <v>0.80514780386740581</v>
      </c>
      <c r="T7" s="224">
        <v>0.8583437518558652</v>
      </c>
      <c r="U7" s="224">
        <v>0.90357398694691204</v>
      </c>
      <c r="V7" s="224">
        <v>0.86505500718559358</v>
      </c>
      <c r="W7" s="224">
        <v>0.85625183759784551</v>
      </c>
      <c r="X7" s="224">
        <v>0.91407466955642191</v>
      </c>
      <c r="Y7" s="224">
        <v>0.75580656156939041</v>
      </c>
      <c r="DA7" s="177" t="s">
        <v>1441</v>
      </c>
    </row>
    <row r="8" spans="1:105" ht="12" customHeight="1" x14ac:dyDescent="0.25">
      <c r="A8" s="173" t="s">
        <v>93</v>
      </c>
      <c r="B8" s="224">
        <v>3.7510755406726259</v>
      </c>
      <c r="C8" s="224">
        <v>3.550165741438883</v>
      </c>
      <c r="D8" s="224">
        <v>3.5304439431678549</v>
      </c>
      <c r="E8" s="224">
        <v>3.0590829919127498</v>
      </c>
      <c r="F8" s="224">
        <v>3.1092301636379278</v>
      </c>
      <c r="G8" s="224">
        <v>3.5522730275434728</v>
      </c>
      <c r="H8" s="224">
        <v>2.7917827131236299</v>
      </c>
      <c r="I8" s="224">
        <v>2.9177193868362332</v>
      </c>
      <c r="J8" s="224">
        <v>2.817578557539973</v>
      </c>
      <c r="K8" s="224">
        <v>2.6816131785343149</v>
      </c>
      <c r="L8" s="224">
        <v>2.05063174263482</v>
      </c>
      <c r="M8" s="224">
        <v>3.8723948371538048</v>
      </c>
      <c r="N8" s="224">
        <v>3.613929268621868</v>
      </c>
      <c r="O8" s="224">
        <v>3.5826874353370259</v>
      </c>
      <c r="P8" s="224">
        <v>3.4020850397914661</v>
      </c>
      <c r="Q8" s="224">
        <v>3.0801270683395212</v>
      </c>
      <c r="R8" s="224">
        <v>3.1365105227010579</v>
      </c>
      <c r="S8" s="224">
        <v>2.5805560046583791</v>
      </c>
      <c r="T8" s="224">
        <v>2.70723223482165</v>
      </c>
      <c r="U8" s="224">
        <v>2.765568285815458</v>
      </c>
      <c r="V8" s="224">
        <v>3.0091979764839731</v>
      </c>
      <c r="W8" s="224">
        <v>2.7623090530017622</v>
      </c>
      <c r="X8" s="224">
        <v>3.4051713437425639</v>
      </c>
      <c r="Y8" s="224">
        <v>2.8170940328574861</v>
      </c>
      <c r="DA8" s="177" t="s">
        <v>1442</v>
      </c>
    </row>
    <row r="9" spans="1:105" ht="12" customHeight="1" x14ac:dyDescent="0.25">
      <c r="A9" s="173" t="s">
        <v>94</v>
      </c>
      <c r="B9" s="224">
        <v>0.5355134944784411</v>
      </c>
      <c r="C9" s="224">
        <v>0.48414042375318189</v>
      </c>
      <c r="D9" s="224">
        <v>0.47189403341853281</v>
      </c>
      <c r="E9" s="224">
        <v>0.46786903970454252</v>
      </c>
      <c r="F9" s="224">
        <v>0.49056647322496888</v>
      </c>
      <c r="G9" s="224">
        <v>0.54693006616334061</v>
      </c>
      <c r="H9" s="224">
        <v>0.53706681166898673</v>
      </c>
      <c r="I9" s="224">
        <v>0.44999206593158553</v>
      </c>
      <c r="J9" s="224">
        <v>0.4662626875930086</v>
      </c>
      <c r="K9" s="224">
        <v>0.41217945272486622</v>
      </c>
      <c r="L9" s="224">
        <v>0.42560247339980312</v>
      </c>
      <c r="M9" s="224">
        <v>0.49071601329455478</v>
      </c>
      <c r="N9" s="224">
        <v>0.44499317174376057</v>
      </c>
      <c r="O9" s="224">
        <v>0.455631227242214</v>
      </c>
      <c r="P9" s="224">
        <v>0.43846201651943401</v>
      </c>
      <c r="Q9" s="224">
        <v>0.40220561967683838</v>
      </c>
      <c r="R9" s="224">
        <v>0.43301185865092562</v>
      </c>
      <c r="S9" s="224">
        <v>0.40177272519066309</v>
      </c>
      <c r="T9" s="224">
        <v>0.42831776560406742</v>
      </c>
      <c r="U9" s="224">
        <v>0.45088787599405611</v>
      </c>
      <c r="V9" s="224">
        <v>0.43166671511411209</v>
      </c>
      <c r="W9" s="224">
        <v>0.42727389007180772</v>
      </c>
      <c r="X9" s="224">
        <v>0.45612776840650532</v>
      </c>
      <c r="Y9" s="224">
        <v>0.37715120192854262</v>
      </c>
      <c r="DA9" s="177" t="s">
        <v>1443</v>
      </c>
    </row>
    <row r="10" spans="1:105" ht="12" customHeight="1" x14ac:dyDescent="0.25">
      <c r="A10" s="56" t="s">
        <v>95</v>
      </c>
      <c r="B10" s="260">
        <v>2.0386168130913371</v>
      </c>
      <c r="C10" s="260">
        <v>1.8274833092302509</v>
      </c>
      <c r="D10" s="260">
        <v>1.759584498260425</v>
      </c>
      <c r="E10" s="260">
        <v>1.7310604507845131</v>
      </c>
      <c r="F10" s="260">
        <v>1.8467196475321701</v>
      </c>
      <c r="G10" s="260">
        <v>2.0706499414200028</v>
      </c>
      <c r="H10" s="260">
        <v>1.992940490314429</v>
      </c>
      <c r="I10" s="260">
        <v>1.7436012416690641</v>
      </c>
      <c r="J10" s="260">
        <v>1.765501464336974</v>
      </c>
      <c r="K10" s="260">
        <v>1.5486723852083411</v>
      </c>
      <c r="L10" s="260">
        <v>1.5835243764724209</v>
      </c>
      <c r="M10" s="260">
        <v>1.964647760876856</v>
      </c>
      <c r="N10" s="260">
        <v>1.8164916801222131</v>
      </c>
      <c r="O10" s="260">
        <v>1.868385640391536</v>
      </c>
      <c r="P10" s="260">
        <v>1.806945064370473</v>
      </c>
      <c r="Q10" s="260">
        <v>1.676466950517512</v>
      </c>
      <c r="R10" s="260">
        <v>1.811258196457652</v>
      </c>
      <c r="S10" s="260">
        <v>1.6670887824060681</v>
      </c>
      <c r="T10" s="260">
        <v>1.7491580357343759</v>
      </c>
      <c r="U10" s="260">
        <v>1.854055765365048</v>
      </c>
      <c r="V10" s="260">
        <v>1.8014556827245649</v>
      </c>
      <c r="W10" s="260">
        <v>1.708058718648213</v>
      </c>
      <c r="X10" s="260">
        <v>1.812498956140832</v>
      </c>
      <c r="Y10" s="260">
        <v>1.501059023479298</v>
      </c>
      <c r="DA10" s="68" t="s">
        <v>1444</v>
      </c>
    </row>
    <row r="11" spans="1:105" ht="12" customHeight="1" x14ac:dyDescent="0.25">
      <c r="A11" s="37" t="s">
        <v>159</v>
      </c>
      <c r="B11" s="226">
        <v>3.3842600900024339E-3</v>
      </c>
      <c r="C11" s="226">
        <v>2.3593210257014531E-2</v>
      </c>
      <c r="D11" s="226">
        <v>2.3150961325212369E-2</v>
      </c>
      <c r="E11" s="226">
        <v>2.204447536430125E-2</v>
      </c>
      <c r="F11" s="226">
        <v>2.942292364493166E-2</v>
      </c>
      <c r="G11" s="226">
        <v>2.5223146366252371E-2</v>
      </c>
      <c r="H11" s="226">
        <v>2.3720058804512369E-2</v>
      </c>
      <c r="I11" s="226">
        <v>1.447532493540144E-2</v>
      </c>
      <c r="J11" s="226">
        <v>1.6088853487867871E-2</v>
      </c>
      <c r="K11" s="226">
        <v>8.8613652913153828E-3</v>
      </c>
      <c r="L11" s="226">
        <v>1.2804590596659209E-2</v>
      </c>
      <c r="M11" s="226">
        <v>1.1102398048478949E-2</v>
      </c>
      <c r="N11" s="226">
        <v>1.959484727590443E-2</v>
      </c>
      <c r="O11" s="226">
        <v>2.3938100169826781E-2</v>
      </c>
      <c r="P11" s="226">
        <v>1.971665091722493E-2</v>
      </c>
      <c r="Q11" s="226">
        <v>2.0475168200664591E-2</v>
      </c>
      <c r="R11" s="226">
        <v>1.6235467896242819E-2</v>
      </c>
      <c r="S11" s="226">
        <v>1.6986497094611568E-2</v>
      </c>
      <c r="T11" s="226">
        <v>1.8136306193182419E-2</v>
      </c>
      <c r="U11" s="226">
        <v>8.9641458197768586E-2</v>
      </c>
      <c r="V11" s="226">
        <v>8.2744356185053117E-2</v>
      </c>
      <c r="W11" s="226">
        <v>7.9071062823080657E-2</v>
      </c>
      <c r="X11" s="226">
        <v>8.9395832756724303E-2</v>
      </c>
      <c r="Y11" s="226">
        <v>7.0715508299690769E-2</v>
      </c>
      <c r="DA11" s="69" t="s">
        <v>1445</v>
      </c>
    </row>
    <row r="12" spans="1:105" ht="12" customHeight="1" x14ac:dyDescent="0.25">
      <c r="A12" s="37" t="s">
        <v>35</v>
      </c>
      <c r="B12" s="226">
        <v>1.4576002201601279</v>
      </c>
      <c r="C12" s="226">
        <v>1.2212416549478791</v>
      </c>
      <c r="D12" s="226">
        <v>1.101756320818462</v>
      </c>
      <c r="E12" s="226">
        <v>1.3210163246528359</v>
      </c>
      <c r="F12" s="226">
        <v>1.469111145858133</v>
      </c>
      <c r="G12" s="226">
        <v>1.652102113603279</v>
      </c>
      <c r="H12" s="226">
        <v>1.735938874227368</v>
      </c>
      <c r="I12" s="226">
        <v>1.411143361552889</v>
      </c>
      <c r="J12" s="226">
        <v>1.440711055917377</v>
      </c>
      <c r="K12" s="226">
        <v>1.1839934758605599</v>
      </c>
      <c r="L12" s="226">
        <v>1.3749086393740959</v>
      </c>
      <c r="M12" s="226">
        <v>1.281750310419947</v>
      </c>
      <c r="N12" s="226">
        <v>1.1955276517436511</v>
      </c>
      <c r="O12" s="226">
        <v>1.2491718834668371</v>
      </c>
      <c r="P12" s="226">
        <v>1.1880142868892289</v>
      </c>
      <c r="Q12" s="226">
        <v>1.096637704501165</v>
      </c>
      <c r="R12" s="226">
        <v>1.2209262764325091</v>
      </c>
      <c r="S12" s="226">
        <v>1.2040457790528669</v>
      </c>
      <c r="T12" s="226">
        <v>1.2666117175408389</v>
      </c>
      <c r="U12" s="226">
        <v>1.2897366522018161</v>
      </c>
      <c r="V12" s="226">
        <v>1.1638535813219619</v>
      </c>
      <c r="W12" s="226">
        <v>1.2345918476509461</v>
      </c>
      <c r="X12" s="226">
        <v>1.2435746567522541</v>
      </c>
      <c r="Y12" s="226">
        <v>1.040497327122391</v>
      </c>
      <c r="DA12" s="69" t="s">
        <v>1446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1447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3.4383023261397687E-2</v>
      </c>
      <c r="M14" s="226">
        <v>4.6756775823863297E-2</v>
      </c>
      <c r="N14" s="226">
        <v>5.8834736256135028E-2</v>
      </c>
      <c r="O14" s="226">
        <v>7.8835967658929515E-2</v>
      </c>
      <c r="P14" s="226">
        <v>0.1216625004388817</v>
      </c>
      <c r="Q14" s="226">
        <v>0.1463247402542322</v>
      </c>
      <c r="R14" s="226">
        <v>0.20529588114253641</v>
      </c>
      <c r="S14" s="226">
        <v>0.20000674153253509</v>
      </c>
      <c r="T14" s="226">
        <v>0.19606022605682391</v>
      </c>
      <c r="U14" s="226">
        <v>0.22482371846979721</v>
      </c>
      <c r="V14" s="226">
        <v>0.23084008952402829</v>
      </c>
      <c r="W14" s="226">
        <v>0.1190734578053117</v>
      </c>
      <c r="X14" s="226">
        <v>5.1782258857545102E-2</v>
      </c>
      <c r="Y14" s="226">
        <v>4.5566248524936397E-2</v>
      </c>
      <c r="DA14" s="69" t="s">
        <v>1448</v>
      </c>
    </row>
    <row r="15" spans="1:105" ht="12" customHeight="1" x14ac:dyDescent="0.25">
      <c r="A15" s="37" t="s">
        <v>40</v>
      </c>
      <c r="B15" s="226">
        <v>0.57763233284120574</v>
      </c>
      <c r="C15" s="226">
        <v>0.58264844402535776</v>
      </c>
      <c r="D15" s="226">
        <v>0.63467721611675088</v>
      </c>
      <c r="E15" s="226">
        <v>0.38799965076737553</v>
      </c>
      <c r="F15" s="226">
        <v>0.34818557802910599</v>
      </c>
      <c r="G15" s="226">
        <v>0.39332468145047128</v>
      </c>
      <c r="H15" s="226">
        <v>0.2332815572825484</v>
      </c>
      <c r="I15" s="226">
        <v>0.31798255518077412</v>
      </c>
      <c r="J15" s="226">
        <v>0.30870155493172913</v>
      </c>
      <c r="K15" s="226">
        <v>0.35581754405646598</v>
      </c>
      <c r="L15" s="226">
        <v>0.16142812324026781</v>
      </c>
      <c r="M15" s="226">
        <v>0.6250382765845659</v>
      </c>
      <c r="N15" s="226">
        <v>0.54253444484652247</v>
      </c>
      <c r="O15" s="226">
        <v>0.51643968909594318</v>
      </c>
      <c r="P15" s="226">
        <v>0.47755162612513768</v>
      </c>
      <c r="Q15" s="226">
        <v>0.41302933756144999</v>
      </c>
      <c r="R15" s="226">
        <v>0.36880057098636332</v>
      </c>
      <c r="S15" s="226">
        <v>0.24604976472605411</v>
      </c>
      <c r="T15" s="226">
        <v>0.26834978594353093</v>
      </c>
      <c r="U15" s="226">
        <v>0.24985393649566659</v>
      </c>
      <c r="V15" s="226">
        <v>0.32401765569352148</v>
      </c>
      <c r="W15" s="226">
        <v>0.27532235036887498</v>
      </c>
      <c r="X15" s="226">
        <v>0.42774620777430861</v>
      </c>
      <c r="Y15" s="226">
        <v>0.34427993953228042</v>
      </c>
      <c r="DA15" s="69" t="s">
        <v>1449</v>
      </c>
    </row>
    <row r="16" spans="1:105" ht="12" customHeight="1" x14ac:dyDescent="0.25">
      <c r="A16" s="57" t="s">
        <v>1450</v>
      </c>
      <c r="B16" s="261">
        <v>14.863150980398959</v>
      </c>
      <c r="C16" s="261">
        <v>14.067071923319441</v>
      </c>
      <c r="D16" s="261">
        <v>13.98892685209149</v>
      </c>
      <c r="E16" s="261">
        <v>12.12122013469682</v>
      </c>
      <c r="F16" s="261">
        <v>12.319921807459631</v>
      </c>
      <c r="G16" s="261">
        <v>14.07542177156744</v>
      </c>
      <c r="H16" s="261">
        <v>11.06207740145476</v>
      </c>
      <c r="I16" s="261">
        <v>11.561085159380109</v>
      </c>
      <c r="J16" s="261">
        <v>11.164290093806519</v>
      </c>
      <c r="K16" s="261">
        <v>10.62554489010266</v>
      </c>
      <c r="L16" s="261">
        <v>8.1253626767843325</v>
      </c>
      <c r="M16" s="261">
        <v>15.343862979100059</v>
      </c>
      <c r="N16" s="261">
        <v>14.319726640956381</v>
      </c>
      <c r="O16" s="261">
        <v>14.195934923092491</v>
      </c>
      <c r="P16" s="261">
        <v>13.48032132285717</v>
      </c>
      <c r="Q16" s="261">
        <v>12.204604561851831</v>
      </c>
      <c r="R16" s="261">
        <v>12.42801669682091</v>
      </c>
      <c r="S16" s="261">
        <v>10.225118927819549</v>
      </c>
      <c r="T16" s="261">
        <v>10.72705708239131</v>
      </c>
      <c r="U16" s="261">
        <v>10.958206128610129</v>
      </c>
      <c r="V16" s="261">
        <v>11.9235572223033</v>
      </c>
      <c r="W16" s="261">
        <v>10.94529184073056</v>
      </c>
      <c r="X16" s="261">
        <v>13.49255040251691</v>
      </c>
      <c r="Y16" s="261">
        <v>11.16237022750912</v>
      </c>
      <c r="DA16" s="70" t="s">
        <v>1451</v>
      </c>
    </row>
    <row r="17" spans="1:105" ht="12" customHeight="1" x14ac:dyDescent="0.25">
      <c r="A17" s="57" t="s">
        <v>1452</v>
      </c>
      <c r="B17" s="261">
        <v>207.70993222746051</v>
      </c>
      <c r="C17" s="261">
        <v>187.18831074219381</v>
      </c>
      <c r="D17" s="261">
        <v>182.19651758558399</v>
      </c>
      <c r="E17" s="261">
        <v>182.31772724022869</v>
      </c>
      <c r="F17" s="261">
        <v>191.52199691242259</v>
      </c>
      <c r="G17" s="261">
        <v>213.19758789291299</v>
      </c>
      <c r="H17" s="261">
        <v>212.0042517245038</v>
      </c>
      <c r="I17" s="261">
        <v>175.41365726677711</v>
      </c>
      <c r="J17" s="261">
        <v>182.55041141241389</v>
      </c>
      <c r="K17" s="261">
        <v>160.6581609623781</v>
      </c>
      <c r="L17" s="261">
        <v>168.61480355894929</v>
      </c>
      <c r="M17" s="261">
        <v>188.65013475744919</v>
      </c>
      <c r="N17" s="261">
        <v>170.67163784457239</v>
      </c>
      <c r="O17" s="261">
        <v>175.19367818348741</v>
      </c>
      <c r="P17" s="261">
        <v>168.7610935411783</v>
      </c>
      <c r="Q17" s="261">
        <v>154.9527264573471</v>
      </c>
      <c r="R17" s="261">
        <v>167.49807600655009</v>
      </c>
      <c r="S17" s="261">
        <v>156.66708411759561</v>
      </c>
      <c r="T17" s="261">
        <v>166.7313965158763</v>
      </c>
      <c r="U17" s="261">
        <v>175.41826191126941</v>
      </c>
      <c r="V17" s="261">
        <v>166.33426314220941</v>
      </c>
      <c r="W17" s="261">
        <v>165.5728467802266</v>
      </c>
      <c r="X17" s="261">
        <v>175.00487828779131</v>
      </c>
      <c r="Y17" s="261">
        <v>144.5596497693717</v>
      </c>
      <c r="DA17" s="70" t="s">
        <v>1453</v>
      </c>
    </row>
    <row r="18" spans="1:105" ht="12" customHeight="1" x14ac:dyDescent="0.25">
      <c r="A18" s="18" t="s">
        <v>28</v>
      </c>
      <c r="B18" s="230">
        <v>45.947545112993161</v>
      </c>
      <c r="C18" s="230">
        <v>31.564384163309899</v>
      </c>
      <c r="D18" s="230">
        <v>27.4975820796211</v>
      </c>
      <c r="E18" s="230">
        <v>17.736172636369481</v>
      </c>
      <c r="F18" s="230">
        <v>23.077935135755268</v>
      </c>
      <c r="G18" s="230">
        <v>23.755852989936379</v>
      </c>
      <c r="H18" s="230">
        <v>28.951659773073221</v>
      </c>
      <c r="I18" s="230">
        <v>28.437966231351179</v>
      </c>
      <c r="J18" s="230">
        <v>30.071491606990971</v>
      </c>
      <c r="K18" s="230">
        <v>23.375470803992709</v>
      </c>
      <c r="L18" s="230">
        <v>33.691776981491323</v>
      </c>
      <c r="M18" s="230">
        <v>35.218477204241267</v>
      </c>
      <c r="N18" s="230">
        <v>35.151905889480737</v>
      </c>
      <c r="O18" s="230">
        <v>45.032521938079412</v>
      </c>
      <c r="P18" s="230">
        <v>43.153156474504513</v>
      </c>
      <c r="Q18" s="230">
        <v>40.35760849610238</v>
      </c>
      <c r="R18" s="230">
        <v>41.231307916922397</v>
      </c>
      <c r="S18" s="230">
        <v>39.481899107898933</v>
      </c>
      <c r="T18" s="230">
        <v>42.890015597561273</v>
      </c>
      <c r="U18" s="230">
        <v>44.086952184188803</v>
      </c>
      <c r="V18" s="230">
        <v>37.003744599464532</v>
      </c>
      <c r="W18" s="230">
        <v>37.328939717222141</v>
      </c>
      <c r="X18" s="230">
        <v>34.61373036268192</v>
      </c>
      <c r="Y18" s="230">
        <v>26.729655986368371</v>
      </c>
      <c r="DA18" s="71" t="s">
        <v>1454</v>
      </c>
    </row>
    <row r="19" spans="1:105" ht="12" customHeight="1" x14ac:dyDescent="0.25">
      <c r="A19" s="18" t="s">
        <v>31</v>
      </c>
      <c r="B19" s="230">
        <v>0.1505552841113266</v>
      </c>
      <c r="C19" s="230">
        <v>0</v>
      </c>
      <c r="D19" s="230">
        <v>0</v>
      </c>
      <c r="E19" s="230">
        <v>0</v>
      </c>
      <c r="F19" s="230">
        <v>0</v>
      </c>
      <c r="G19" s="230">
        <v>0</v>
      </c>
      <c r="H19" s="230">
        <v>0</v>
      </c>
      <c r="I19" s="230">
        <v>0</v>
      </c>
      <c r="J19" s="230">
        <v>0</v>
      </c>
      <c r="K19" s="230">
        <v>0</v>
      </c>
      <c r="L19" s="230">
        <v>0</v>
      </c>
      <c r="M19" s="230">
        <v>0</v>
      </c>
      <c r="N19" s="230">
        <v>0</v>
      </c>
      <c r="O19" s="230">
        <v>0</v>
      </c>
      <c r="P19" s="230">
        <v>0</v>
      </c>
      <c r="Q19" s="230">
        <v>0</v>
      </c>
      <c r="R19" s="230">
        <v>0</v>
      </c>
      <c r="S19" s="230">
        <v>0</v>
      </c>
      <c r="T19" s="230">
        <v>0</v>
      </c>
      <c r="U19" s="230">
        <v>0</v>
      </c>
      <c r="V19" s="230">
        <v>0</v>
      </c>
      <c r="W19" s="230">
        <v>0</v>
      </c>
      <c r="X19" s="230">
        <v>0</v>
      </c>
      <c r="Y19" s="230">
        <v>0</v>
      </c>
      <c r="DA19" s="71" t="s">
        <v>1455</v>
      </c>
    </row>
    <row r="20" spans="1:105" ht="12" customHeight="1" x14ac:dyDescent="0.25">
      <c r="A20" s="18" t="s">
        <v>159</v>
      </c>
      <c r="B20" s="295">
        <v>0.1373751915850415</v>
      </c>
      <c r="C20" s="295">
        <v>1.014299701183331</v>
      </c>
      <c r="D20" s="295">
        <v>0.97065879475152805</v>
      </c>
      <c r="E20" s="295">
        <v>0.9995349061231682</v>
      </c>
      <c r="F20" s="295">
        <v>1.406057272518809</v>
      </c>
      <c r="G20" s="295">
        <v>1.2460148064089449</v>
      </c>
      <c r="H20" s="295">
        <v>1.0255284730203471</v>
      </c>
      <c r="I20" s="295">
        <v>0.75045741606236815</v>
      </c>
      <c r="J20" s="295">
        <v>0.72488591252148449</v>
      </c>
      <c r="K20" s="295">
        <v>0.37566396775355848</v>
      </c>
      <c r="L20" s="295">
        <v>0.49819243280586051</v>
      </c>
      <c r="M20" s="295">
        <v>0.52894206541036393</v>
      </c>
      <c r="N20" s="295">
        <v>1.041613049202236</v>
      </c>
      <c r="O20" s="295">
        <v>1.2068416113109679</v>
      </c>
      <c r="P20" s="295">
        <v>1.016904729037815</v>
      </c>
      <c r="Q20" s="295">
        <v>1.0686607209193399</v>
      </c>
      <c r="R20" s="295">
        <v>0.87786830825634832</v>
      </c>
      <c r="S20" s="295">
        <v>0.91623575126217127</v>
      </c>
      <c r="T20" s="295">
        <v>0.90368775097219944</v>
      </c>
      <c r="U20" s="295">
        <v>4.5044612436221563</v>
      </c>
      <c r="V20" s="295">
        <v>4.3794017024922223</v>
      </c>
      <c r="W20" s="295">
        <v>4.0953943532201347</v>
      </c>
      <c r="X20" s="295">
        <v>4.8138931690230891</v>
      </c>
      <c r="Y20" s="295">
        <v>3.9909817991623311</v>
      </c>
      <c r="DA20" s="122" t="s">
        <v>1456</v>
      </c>
    </row>
    <row r="21" spans="1:105" ht="12" customHeight="1" x14ac:dyDescent="0.25">
      <c r="A21" s="18" t="s">
        <v>32</v>
      </c>
      <c r="B21" s="295">
        <v>19.113640170734431</v>
      </c>
      <c r="C21" s="295">
        <v>14.23832276975061</v>
      </c>
      <c r="D21" s="295">
        <v>12.46828752114895</v>
      </c>
      <c r="E21" s="295">
        <v>20.500935644589401</v>
      </c>
      <c r="F21" s="295">
        <v>21.882535961263379</v>
      </c>
      <c r="G21" s="295">
        <v>21.31591494372762</v>
      </c>
      <c r="H21" s="295">
        <v>24.049809531209299</v>
      </c>
      <c r="I21" s="295">
        <v>21.765932522990479</v>
      </c>
      <c r="J21" s="295">
        <v>26.237317910968439</v>
      </c>
      <c r="K21" s="295">
        <v>24.456942374002729</v>
      </c>
      <c r="L21" s="295">
        <v>12.830127941562839</v>
      </c>
      <c r="M21" s="295">
        <v>18.112197342126478</v>
      </c>
      <c r="N21" s="295">
        <v>8.4123785281246359</v>
      </c>
      <c r="O21" s="295">
        <v>6.6304837062340249</v>
      </c>
      <c r="P21" s="295">
        <v>3.2626441695562121</v>
      </c>
      <c r="Q21" s="295">
        <v>2.822370536966345</v>
      </c>
      <c r="R21" s="295">
        <v>2.5025302710228812</v>
      </c>
      <c r="S21" s="295">
        <v>2.3461738364811442</v>
      </c>
      <c r="T21" s="295">
        <v>2.61483628534025</v>
      </c>
      <c r="U21" s="295">
        <v>2.2105543858005259</v>
      </c>
      <c r="V21" s="295">
        <v>2.212793937142381</v>
      </c>
      <c r="W21" s="295">
        <v>1.8762039620641691</v>
      </c>
      <c r="X21" s="295">
        <v>2.4234988287262529</v>
      </c>
      <c r="Y21" s="295">
        <v>1.5363232514515359</v>
      </c>
      <c r="DA21" s="122" t="s">
        <v>1457</v>
      </c>
    </row>
    <row r="22" spans="1:105" ht="12" customHeight="1" x14ac:dyDescent="0.25">
      <c r="A22" s="18" t="s">
        <v>33</v>
      </c>
      <c r="B22" s="295">
        <v>35.356605735049811</v>
      </c>
      <c r="C22" s="295">
        <v>31.01380703376195</v>
      </c>
      <c r="D22" s="295">
        <v>37.10351012495056</v>
      </c>
      <c r="E22" s="295">
        <v>31.154873821357182</v>
      </c>
      <c r="F22" s="295">
        <v>23.414802251472899</v>
      </c>
      <c r="G22" s="295">
        <v>29.746068707191561</v>
      </c>
      <c r="H22" s="295">
        <v>24.2029099189606</v>
      </c>
      <c r="I22" s="295">
        <v>20.069339014313169</v>
      </c>
      <c r="J22" s="295">
        <v>11.107108151932509</v>
      </c>
      <c r="K22" s="295">
        <v>15.21036087467002</v>
      </c>
      <c r="L22" s="295">
        <v>12.656893231464281</v>
      </c>
      <c r="M22" s="295">
        <v>13.26188107294232</v>
      </c>
      <c r="N22" s="295">
        <v>13.46901912548044</v>
      </c>
      <c r="O22" s="295">
        <v>11.310593893340791</v>
      </c>
      <c r="P22" s="295">
        <v>13.1672874027565</v>
      </c>
      <c r="Q22" s="295">
        <v>10.30092026491617</v>
      </c>
      <c r="R22" s="295">
        <v>9.7832182932563079</v>
      </c>
      <c r="S22" s="295">
        <v>7.4192410597423217</v>
      </c>
      <c r="T22" s="295">
        <v>9.9006475385610546</v>
      </c>
      <c r="U22" s="295">
        <v>10.75555942310241</v>
      </c>
      <c r="V22" s="295">
        <v>10.959171636539089</v>
      </c>
      <c r="W22" s="295">
        <v>9.3219587403776707</v>
      </c>
      <c r="X22" s="295">
        <v>8.8731851840890474</v>
      </c>
      <c r="Y22" s="295">
        <v>8.470342912304087</v>
      </c>
      <c r="DA22" s="122" t="s">
        <v>1458</v>
      </c>
    </row>
    <row r="23" spans="1:105" ht="12" customHeight="1" x14ac:dyDescent="0.25">
      <c r="A23" s="18" t="s">
        <v>35</v>
      </c>
      <c r="B23" s="295">
        <v>59.167470635731249</v>
      </c>
      <c r="C23" s="295">
        <v>52.502606987024507</v>
      </c>
      <c r="D23" s="295">
        <v>46.193738888539038</v>
      </c>
      <c r="E23" s="295">
        <v>59.897180868604423</v>
      </c>
      <c r="F23" s="295">
        <v>70.205613680681694</v>
      </c>
      <c r="G23" s="295">
        <v>81.613279539282814</v>
      </c>
      <c r="H23" s="295">
        <v>75.052712036463745</v>
      </c>
      <c r="I23" s="295">
        <v>73.15918679066084</v>
      </c>
      <c r="J23" s="295">
        <v>64.911471114829524</v>
      </c>
      <c r="K23" s="295">
        <v>50.19358443241439</v>
      </c>
      <c r="L23" s="295">
        <v>53.494024253636702</v>
      </c>
      <c r="M23" s="295">
        <v>61.065335036045227</v>
      </c>
      <c r="N23" s="295">
        <v>63.551258410143227</v>
      </c>
      <c r="O23" s="295">
        <v>62.977120070192399</v>
      </c>
      <c r="P23" s="295">
        <v>61.272949020298483</v>
      </c>
      <c r="Q23" s="295">
        <v>57.236826012569999</v>
      </c>
      <c r="R23" s="295">
        <v>66.016729030985729</v>
      </c>
      <c r="S23" s="295">
        <v>64.945102146722334</v>
      </c>
      <c r="T23" s="295">
        <v>63.112161990835148</v>
      </c>
      <c r="U23" s="295">
        <v>64.808949799822486</v>
      </c>
      <c r="V23" s="295">
        <v>61.599154196014958</v>
      </c>
      <c r="W23" s="295">
        <v>63.94425850471081</v>
      </c>
      <c r="X23" s="295">
        <v>66.965487771683755</v>
      </c>
      <c r="Y23" s="295">
        <v>58.722704460015507</v>
      </c>
      <c r="DA23" s="122" t="s">
        <v>1459</v>
      </c>
    </row>
    <row r="24" spans="1:105" ht="12" customHeight="1" x14ac:dyDescent="0.25">
      <c r="A24" s="18" t="s">
        <v>38</v>
      </c>
      <c r="B24" s="295">
        <v>47.836740097255444</v>
      </c>
      <c r="C24" s="295">
        <v>56.854890087163469</v>
      </c>
      <c r="D24" s="295">
        <v>57.962740176572822</v>
      </c>
      <c r="E24" s="295">
        <v>52.02902936318506</v>
      </c>
      <c r="F24" s="295">
        <v>51.535052610730538</v>
      </c>
      <c r="G24" s="295">
        <v>55.520456906365737</v>
      </c>
      <c r="H24" s="295">
        <v>58.721631991776533</v>
      </c>
      <c r="I24" s="295">
        <v>31.230775291399059</v>
      </c>
      <c r="J24" s="295">
        <v>49.498136715170958</v>
      </c>
      <c r="K24" s="295">
        <v>47.046138509544662</v>
      </c>
      <c r="L24" s="295">
        <v>55.443788717988319</v>
      </c>
      <c r="M24" s="295">
        <v>60.46330203668353</v>
      </c>
      <c r="N24" s="295">
        <v>49.045462842141148</v>
      </c>
      <c r="O24" s="295">
        <v>48.036116964329842</v>
      </c>
      <c r="P24" s="295">
        <v>46.888151745024821</v>
      </c>
      <c r="Q24" s="295">
        <v>43.166340425872853</v>
      </c>
      <c r="R24" s="295">
        <v>47.086422186106461</v>
      </c>
      <c r="S24" s="295">
        <v>41.558432215488637</v>
      </c>
      <c r="T24" s="295">
        <v>47.310047352606418</v>
      </c>
      <c r="U24" s="295">
        <v>49.051784874732988</v>
      </c>
      <c r="V24" s="295">
        <v>50.179997070556183</v>
      </c>
      <c r="W24" s="295">
        <v>49.006091502631641</v>
      </c>
      <c r="X24" s="295">
        <v>57.315082971587259</v>
      </c>
      <c r="Y24" s="295">
        <v>45.109641360069901</v>
      </c>
      <c r="DA24" s="122" t="s">
        <v>1460</v>
      </c>
    </row>
    <row r="25" spans="1:105" ht="12" customHeight="1" x14ac:dyDescent="0.25">
      <c r="A25" s="57" t="s">
        <v>1461</v>
      </c>
      <c r="B25" s="261">
        <v>295.98786266487917</v>
      </c>
      <c r="C25" s="261">
        <v>266.74443257608579</v>
      </c>
      <c r="D25" s="261">
        <v>259.63109826681421</v>
      </c>
      <c r="E25" s="261">
        <v>259.80382273033831</v>
      </c>
      <c r="F25" s="261">
        <v>272.91996059841313</v>
      </c>
      <c r="G25" s="261">
        <v>303.80780393605249</v>
      </c>
      <c r="H25" s="261">
        <v>302.10729294873312</v>
      </c>
      <c r="I25" s="261">
        <v>249.96548282421929</v>
      </c>
      <c r="J25" s="261">
        <v>260.1353990303374</v>
      </c>
      <c r="K25" s="261">
        <v>228.9388146872528</v>
      </c>
      <c r="L25" s="261">
        <v>240.27707670915959</v>
      </c>
      <c r="M25" s="261">
        <v>268.82754030823719</v>
      </c>
      <c r="N25" s="261">
        <v>243.20807754060161</v>
      </c>
      <c r="O25" s="261">
        <v>249.65201134986251</v>
      </c>
      <c r="P25" s="261">
        <v>240.48554078550359</v>
      </c>
      <c r="Q25" s="261">
        <v>220.80853730182071</v>
      </c>
      <c r="R25" s="261">
        <v>238.685733445653</v>
      </c>
      <c r="S25" s="261">
        <v>223.25150694828139</v>
      </c>
      <c r="T25" s="261">
        <v>237.59321070800641</v>
      </c>
      <c r="U25" s="261">
        <v>249.972044469428</v>
      </c>
      <c r="V25" s="261">
        <v>237.0272933385092</v>
      </c>
      <c r="W25" s="261">
        <v>235.9422705898881</v>
      </c>
      <c r="X25" s="261">
        <v>249.3829703993448</v>
      </c>
      <c r="Y25" s="261">
        <v>205.99834251528881</v>
      </c>
      <c r="DA25" s="70" t="s">
        <v>1462</v>
      </c>
    </row>
    <row r="26" spans="1:105" ht="12" customHeight="1" x14ac:dyDescent="0.25">
      <c r="A26" s="18" t="s">
        <v>28</v>
      </c>
      <c r="B26" s="230">
        <v>65.475519282341637</v>
      </c>
      <c r="C26" s="230">
        <v>44.979431193498343</v>
      </c>
      <c r="D26" s="230">
        <v>39.184214548230067</v>
      </c>
      <c r="E26" s="230">
        <v>25.27414926285493</v>
      </c>
      <c r="F26" s="230">
        <v>32.886191923025677</v>
      </c>
      <c r="G26" s="230">
        <v>33.852228811919808</v>
      </c>
      <c r="H26" s="230">
        <v>41.25628372671428</v>
      </c>
      <c r="I26" s="230">
        <v>40.524267439151522</v>
      </c>
      <c r="J26" s="230">
        <v>42.852050609457443</v>
      </c>
      <c r="K26" s="230">
        <v>33.310181982450104</v>
      </c>
      <c r="L26" s="230">
        <v>48.010978344611807</v>
      </c>
      <c r="M26" s="230">
        <v>50.186535050137579</v>
      </c>
      <c r="N26" s="230">
        <v>50.091670539040528</v>
      </c>
      <c r="O26" s="230">
        <v>64.171605931029347</v>
      </c>
      <c r="P26" s="230">
        <v>61.493499204189931</v>
      </c>
      <c r="Q26" s="230">
        <v>57.509827059912098</v>
      </c>
      <c r="R26" s="230">
        <v>58.754853821063172</v>
      </c>
      <c r="S26" s="230">
        <v>56.261936083538089</v>
      </c>
      <c r="T26" s="230">
        <v>61.118521922598532</v>
      </c>
      <c r="U26" s="230">
        <v>62.824163526839719</v>
      </c>
      <c r="V26" s="230">
        <v>52.730551481758013</v>
      </c>
      <c r="W26" s="230">
        <v>53.19395641777583</v>
      </c>
      <c r="X26" s="230">
        <v>49.324767280214722</v>
      </c>
      <c r="Y26" s="230">
        <v>38.089915394651022</v>
      </c>
      <c r="DA26" s="71" t="s">
        <v>1463</v>
      </c>
    </row>
    <row r="27" spans="1:105" ht="12" customHeight="1" x14ac:dyDescent="0.25">
      <c r="A27" s="18" t="s">
        <v>31</v>
      </c>
      <c r="B27" s="295">
        <v>0.21454215635781609</v>
      </c>
      <c r="C27" s="295">
        <v>0</v>
      </c>
      <c r="D27" s="295">
        <v>0</v>
      </c>
      <c r="E27" s="295">
        <v>0</v>
      </c>
      <c r="F27" s="295">
        <v>0</v>
      </c>
      <c r="G27" s="295">
        <v>0</v>
      </c>
      <c r="H27" s="295">
        <v>0</v>
      </c>
      <c r="I27" s="295">
        <v>0</v>
      </c>
      <c r="J27" s="295">
        <v>0</v>
      </c>
      <c r="K27" s="295">
        <v>0</v>
      </c>
      <c r="L27" s="295">
        <v>0</v>
      </c>
      <c r="M27" s="295">
        <v>0</v>
      </c>
      <c r="N27" s="295">
        <v>0</v>
      </c>
      <c r="O27" s="295">
        <v>0</v>
      </c>
      <c r="P27" s="295">
        <v>0</v>
      </c>
      <c r="Q27" s="295">
        <v>0</v>
      </c>
      <c r="R27" s="295">
        <v>0</v>
      </c>
      <c r="S27" s="295">
        <v>0</v>
      </c>
      <c r="T27" s="295">
        <v>0</v>
      </c>
      <c r="U27" s="295">
        <v>0</v>
      </c>
      <c r="V27" s="295">
        <v>0</v>
      </c>
      <c r="W27" s="295">
        <v>0</v>
      </c>
      <c r="X27" s="295">
        <v>0</v>
      </c>
      <c r="Y27" s="295">
        <v>0</v>
      </c>
      <c r="DA27" s="122" t="s">
        <v>1464</v>
      </c>
    </row>
    <row r="28" spans="1:105" ht="12" customHeight="1" x14ac:dyDescent="0.25">
      <c r="A28" s="18" t="s">
        <v>159</v>
      </c>
      <c r="B28" s="295">
        <v>0.1957604477763103</v>
      </c>
      <c r="C28" s="295">
        <v>1.445382979212146</v>
      </c>
      <c r="D28" s="295">
        <v>1.383194433479235</v>
      </c>
      <c r="E28" s="295">
        <v>1.424343060294081</v>
      </c>
      <c r="F28" s="295">
        <v>2.0036397990901231</v>
      </c>
      <c r="G28" s="295">
        <v>1.7755783531521401</v>
      </c>
      <c r="H28" s="295">
        <v>1.4613840444512911</v>
      </c>
      <c r="I28" s="295">
        <v>1.0694061868840281</v>
      </c>
      <c r="J28" s="295">
        <v>1.032966645466697</v>
      </c>
      <c r="K28" s="295">
        <v>0.53532334108038193</v>
      </c>
      <c r="L28" s="295">
        <v>0.7099271171132191</v>
      </c>
      <c r="M28" s="295">
        <v>0.75374552259211658</v>
      </c>
      <c r="N28" s="295">
        <v>1.484304659151287</v>
      </c>
      <c r="O28" s="295">
        <v>1.7197563220799461</v>
      </c>
      <c r="P28" s="295">
        <v>1.4490951590706751</v>
      </c>
      <c r="Q28" s="295">
        <v>1.522847748813652</v>
      </c>
      <c r="R28" s="295">
        <v>1.250967450018154</v>
      </c>
      <c r="S28" s="295">
        <v>1.30564127966812</v>
      </c>
      <c r="T28" s="295">
        <v>1.287760306203261</v>
      </c>
      <c r="U28" s="295">
        <v>6.4188834961270098</v>
      </c>
      <c r="V28" s="295">
        <v>6.2406729219481898</v>
      </c>
      <c r="W28" s="295">
        <v>5.8359607958082282</v>
      </c>
      <c r="X28" s="295">
        <v>6.8598257912667719</v>
      </c>
      <c r="Y28" s="295">
        <v>5.6871722984093296</v>
      </c>
      <c r="DA28" s="122" t="s">
        <v>1465</v>
      </c>
    </row>
    <row r="29" spans="1:105" ht="12" customHeight="1" x14ac:dyDescent="0.25">
      <c r="A29" s="18" t="s">
        <v>32</v>
      </c>
      <c r="B29" s="295">
        <v>27.237048518632751</v>
      </c>
      <c r="C29" s="295">
        <v>20.289692839223811</v>
      </c>
      <c r="D29" s="295">
        <v>17.767382305217289</v>
      </c>
      <c r="E29" s="295">
        <v>29.21395264539991</v>
      </c>
      <c r="F29" s="295">
        <v>31.182741140028231</v>
      </c>
      <c r="G29" s="295">
        <v>30.37530289129899</v>
      </c>
      <c r="H29" s="295">
        <v>34.271118594582937</v>
      </c>
      <c r="I29" s="295">
        <v>31.016580561650208</v>
      </c>
      <c r="J29" s="295">
        <v>37.388330770924007</v>
      </c>
      <c r="K29" s="295">
        <v>34.851285265799881</v>
      </c>
      <c r="L29" s="295">
        <v>18.283007010861031</v>
      </c>
      <c r="M29" s="295">
        <v>25.809986657690359</v>
      </c>
      <c r="N29" s="295">
        <v>11.98768837756303</v>
      </c>
      <c r="O29" s="295">
        <v>9.4484778825759808</v>
      </c>
      <c r="P29" s="295">
        <v>4.6492869360019036</v>
      </c>
      <c r="Q29" s="295">
        <v>4.0218944463867707</v>
      </c>
      <c r="R29" s="295">
        <v>3.5661202053788759</v>
      </c>
      <c r="S29" s="295">
        <v>3.3433113758847228</v>
      </c>
      <c r="T29" s="295">
        <v>3.7261569296016122</v>
      </c>
      <c r="U29" s="295">
        <v>3.1500528691187482</v>
      </c>
      <c r="V29" s="295">
        <v>3.1532442428190581</v>
      </c>
      <c r="W29" s="295">
        <v>2.6736015687810868</v>
      </c>
      <c r="X29" s="295">
        <v>3.4534999400028079</v>
      </c>
      <c r="Y29" s="295">
        <v>2.1892695774486399</v>
      </c>
      <c r="DA29" s="122" t="s">
        <v>1466</v>
      </c>
    </row>
    <row r="30" spans="1:105" ht="12" customHeight="1" x14ac:dyDescent="0.25">
      <c r="A30" s="18" t="s">
        <v>33</v>
      </c>
      <c r="B30" s="295">
        <v>50.38336901069313</v>
      </c>
      <c r="C30" s="295">
        <v>44.194855578555668</v>
      </c>
      <c r="D30" s="295">
        <v>52.872717936388199</v>
      </c>
      <c r="E30" s="295">
        <v>44.395876572138121</v>
      </c>
      <c r="F30" s="295">
        <v>33.366229524088283</v>
      </c>
      <c r="G30" s="295">
        <v>42.38832108270396</v>
      </c>
      <c r="H30" s="295">
        <v>34.489287538444742</v>
      </c>
      <c r="I30" s="295">
        <v>28.598924934597271</v>
      </c>
      <c r="J30" s="295">
        <v>15.82769377960215</v>
      </c>
      <c r="K30" s="295">
        <v>21.674852797722291</v>
      </c>
      <c r="L30" s="295">
        <v>18.036146540436871</v>
      </c>
      <c r="M30" s="295">
        <v>18.898257736646929</v>
      </c>
      <c r="N30" s="295">
        <v>19.19343066742514</v>
      </c>
      <c r="O30" s="295">
        <v>16.1176621457574</v>
      </c>
      <c r="P30" s="295">
        <v>18.763461205928952</v>
      </c>
      <c r="Q30" s="295">
        <v>14.678871347158379</v>
      </c>
      <c r="R30" s="295">
        <v>13.941143023598039</v>
      </c>
      <c r="S30" s="295">
        <v>10.57246170329412</v>
      </c>
      <c r="T30" s="295">
        <v>14.1084803818041</v>
      </c>
      <c r="U30" s="295">
        <v>15.32673479438121</v>
      </c>
      <c r="V30" s="295">
        <v>15.61688338391323</v>
      </c>
      <c r="W30" s="295">
        <v>13.283845475396079</v>
      </c>
      <c r="X30" s="295">
        <v>12.644340545025569</v>
      </c>
      <c r="Y30" s="295">
        <v>12.070287962474421</v>
      </c>
      <c r="DA30" s="122" t="s">
        <v>1467</v>
      </c>
    </row>
    <row r="31" spans="1:105" ht="12" customHeight="1" x14ac:dyDescent="0.25">
      <c r="A31" s="18" t="s">
        <v>35</v>
      </c>
      <c r="B31" s="295">
        <v>84.313990115691681</v>
      </c>
      <c r="C31" s="295">
        <v>74.816520614939776</v>
      </c>
      <c r="D31" s="295">
        <v>65.826346845779611</v>
      </c>
      <c r="E31" s="295">
        <v>85.353831445745641</v>
      </c>
      <c r="F31" s="295">
        <v>100.043408216345</v>
      </c>
      <c r="G31" s="295">
        <v>116.2993984777296</v>
      </c>
      <c r="H31" s="295">
        <v>106.9505515920564</v>
      </c>
      <c r="I31" s="295">
        <v>104.25226709310709</v>
      </c>
      <c r="J31" s="295">
        <v>92.499224238692264</v>
      </c>
      <c r="K31" s="295">
        <v>71.526150032007678</v>
      </c>
      <c r="L31" s="295">
        <v>76.22929599167162</v>
      </c>
      <c r="M31" s="295">
        <v>87.018457935081003</v>
      </c>
      <c r="N31" s="295">
        <v>90.560913215660278</v>
      </c>
      <c r="O31" s="295">
        <v>89.742762738725403</v>
      </c>
      <c r="P31" s="295">
        <v>87.314309071324018</v>
      </c>
      <c r="Q31" s="295">
        <v>81.562810287905933</v>
      </c>
      <c r="R31" s="295">
        <v>94.074223203779127</v>
      </c>
      <c r="S31" s="295">
        <v>92.547148654931831</v>
      </c>
      <c r="T31" s="295">
        <v>89.93519826182515</v>
      </c>
      <c r="U31" s="295">
        <v>92.353130767951072</v>
      </c>
      <c r="V31" s="295">
        <v>87.779153345813583</v>
      </c>
      <c r="W31" s="295">
        <v>91.120940638377704</v>
      </c>
      <c r="X31" s="295">
        <v>95.426209932734906</v>
      </c>
      <c r="Y31" s="295">
        <v>83.680195725967621</v>
      </c>
      <c r="DA31" s="122" t="s">
        <v>1468</v>
      </c>
    </row>
    <row r="32" spans="1:105" ht="12" customHeight="1" x14ac:dyDescent="0.25">
      <c r="A32" s="18" t="s">
        <v>38</v>
      </c>
      <c r="B32" s="295">
        <v>68.167633133385834</v>
      </c>
      <c r="C32" s="295">
        <v>81.018549370656132</v>
      </c>
      <c r="D32" s="295">
        <v>82.597242197719808</v>
      </c>
      <c r="E32" s="295">
        <v>74.141669743905581</v>
      </c>
      <c r="F32" s="295">
        <v>73.437749995835787</v>
      </c>
      <c r="G32" s="295">
        <v>79.116974319247973</v>
      </c>
      <c r="H32" s="295">
        <v>83.678667452483396</v>
      </c>
      <c r="I32" s="295">
        <v>44.504036608829189</v>
      </c>
      <c r="J32" s="295">
        <v>70.53513298619481</v>
      </c>
      <c r="K32" s="295">
        <v>67.041021268192424</v>
      </c>
      <c r="L32" s="295">
        <v>79.007721704465112</v>
      </c>
      <c r="M32" s="295">
        <v>86.160557406089168</v>
      </c>
      <c r="N32" s="295">
        <v>69.890070081761351</v>
      </c>
      <c r="O32" s="295">
        <v>68.451746329694387</v>
      </c>
      <c r="P32" s="295">
        <v>66.815889208988096</v>
      </c>
      <c r="Q32" s="295">
        <v>61.512286411643842</v>
      </c>
      <c r="R32" s="295">
        <v>67.098425741815589</v>
      </c>
      <c r="S32" s="295">
        <v>59.221007850964533</v>
      </c>
      <c r="T32" s="295">
        <v>67.417092905973703</v>
      </c>
      <c r="U32" s="295">
        <v>69.899079015010187</v>
      </c>
      <c r="V32" s="295">
        <v>71.506787962257164</v>
      </c>
      <c r="W32" s="295">
        <v>69.833965693749164</v>
      </c>
      <c r="X32" s="295">
        <v>81.674326910100035</v>
      </c>
      <c r="Y32" s="295">
        <v>64.281501556337815</v>
      </c>
      <c r="DA32" s="122" t="s">
        <v>1469</v>
      </c>
    </row>
    <row r="33" spans="1:105" ht="12" customHeight="1" x14ac:dyDescent="0.25">
      <c r="A33" s="57" t="s">
        <v>1470</v>
      </c>
      <c r="B33" s="261">
        <f t="shared" ref="B33:Y33" si="0">B34+B35</f>
        <v>50.716710859316407</v>
      </c>
      <c r="C33" s="261">
        <f t="shared" si="0"/>
        <v>46.5223196417124</v>
      </c>
      <c r="D33" s="261">
        <f t="shared" si="0"/>
        <v>45.64228513035696</v>
      </c>
      <c r="E33" s="261">
        <f t="shared" si="0"/>
        <v>43.393656755859737</v>
      </c>
      <c r="F33" s="261">
        <f t="shared" si="0"/>
        <v>45.082642224912249</v>
      </c>
      <c r="G33" s="261">
        <f t="shared" si="0"/>
        <v>50.623429835915054</v>
      </c>
      <c r="H33" s="261">
        <f t="shared" si="0"/>
        <v>46.777051407356737</v>
      </c>
      <c r="I33" s="261">
        <f t="shared" si="0"/>
        <v>41.627629731250835</v>
      </c>
      <c r="J33" s="261">
        <f t="shared" si="0"/>
        <v>42.268389983521651</v>
      </c>
      <c r="K33" s="261">
        <f t="shared" si="0"/>
        <v>38.170858230196941</v>
      </c>
      <c r="L33" s="261">
        <f t="shared" si="0"/>
        <v>36.386731003655115</v>
      </c>
      <c r="M33" s="261">
        <f t="shared" si="0"/>
        <v>48.302476041857361</v>
      </c>
      <c r="N33" s="261">
        <f t="shared" si="0"/>
        <v>44.231192394453544</v>
      </c>
      <c r="O33" s="261">
        <f t="shared" si="0"/>
        <v>44.79215656115187</v>
      </c>
      <c r="P33" s="261">
        <f t="shared" si="0"/>
        <v>42.911513169244074</v>
      </c>
      <c r="Q33" s="261">
        <f t="shared" si="0"/>
        <v>39.19068621720929</v>
      </c>
      <c r="R33" s="261">
        <f t="shared" si="0"/>
        <v>41.435189100138913</v>
      </c>
      <c r="S33" s="261">
        <f t="shared" si="0"/>
        <v>37.056925034104502</v>
      </c>
      <c r="T33" s="261">
        <f t="shared" si="0"/>
        <v>40.445923375080909</v>
      </c>
      <c r="U33" s="261">
        <f t="shared" si="0"/>
        <v>43.223015028282688</v>
      </c>
      <c r="V33" s="261">
        <f t="shared" si="0"/>
        <v>43.45451868800243</v>
      </c>
      <c r="W33" s="261">
        <f t="shared" si="0"/>
        <v>41.902223176491127</v>
      </c>
      <c r="X33" s="261">
        <f t="shared" si="0"/>
        <v>46.720001166137692</v>
      </c>
      <c r="Y33" s="261">
        <f t="shared" si="0"/>
        <v>38.969657211170478</v>
      </c>
      <c r="DA33" s="70"/>
    </row>
    <row r="34" spans="1:105" ht="12" customHeight="1" x14ac:dyDescent="0.25">
      <c r="A34" s="60" t="s">
        <v>1471</v>
      </c>
      <c r="B34" s="262">
        <v>18.046231672322151</v>
      </c>
      <c r="C34" s="262">
        <v>17.07966495221773</v>
      </c>
      <c r="D34" s="262">
        <v>16.984784394165839</v>
      </c>
      <c r="E34" s="262">
        <v>14.71709107916786</v>
      </c>
      <c r="F34" s="262">
        <v>14.9583465454606</v>
      </c>
      <c r="G34" s="262">
        <v>17.089802997381291</v>
      </c>
      <c r="H34" s="262">
        <v>13.43112317348292</v>
      </c>
      <c r="I34" s="262">
        <v>14.03699803929587</v>
      </c>
      <c r="J34" s="262">
        <v>13.555225655417219</v>
      </c>
      <c r="K34" s="262">
        <v>12.90110320377733</v>
      </c>
      <c r="L34" s="262">
        <v>9.8654839394596276</v>
      </c>
      <c r="M34" s="262">
        <v>18.629892573544591</v>
      </c>
      <c r="N34" s="262">
        <v>17.386428004923989</v>
      </c>
      <c r="O34" s="262">
        <v>17.23612515039251</v>
      </c>
      <c r="P34" s="262">
        <v>16.367256305909809</v>
      </c>
      <c r="Q34" s="262">
        <v>14.818333049480049</v>
      </c>
      <c r="R34" s="262">
        <v>15.08959095107689</v>
      </c>
      <c r="S34" s="262">
        <v>12.41492233321341</v>
      </c>
      <c r="T34" s="262">
        <v>13.02435516710745</v>
      </c>
      <c r="U34" s="262">
        <v>13.305006910765471</v>
      </c>
      <c r="V34" s="262">
        <v>14.477096833345851</v>
      </c>
      <c r="W34" s="262">
        <v>13.28932690917865</v>
      </c>
      <c r="X34" s="262">
        <v>16.38210435562484</v>
      </c>
      <c r="Y34" s="262">
        <v>13.5528946320677</v>
      </c>
      <c r="DA34" s="72" t="s">
        <v>1472</v>
      </c>
    </row>
    <row r="35" spans="1:105" ht="12" customHeight="1" x14ac:dyDescent="0.25">
      <c r="A35" s="60" t="s">
        <v>1473</v>
      </c>
      <c r="B35" s="262">
        <v>32.670479186994257</v>
      </c>
      <c r="C35" s="262">
        <v>29.44265468949467</v>
      </c>
      <c r="D35" s="262">
        <v>28.657500736191121</v>
      </c>
      <c r="E35" s="262">
        <v>28.67656567669188</v>
      </c>
      <c r="F35" s="262">
        <v>30.124295679451649</v>
      </c>
      <c r="G35" s="262">
        <v>33.533626838533763</v>
      </c>
      <c r="H35" s="262">
        <v>33.345928233873821</v>
      </c>
      <c r="I35" s="262">
        <v>27.590631691954961</v>
      </c>
      <c r="J35" s="262">
        <v>28.71316432810443</v>
      </c>
      <c r="K35" s="262">
        <v>25.26975502641961</v>
      </c>
      <c r="L35" s="262">
        <v>26.521247064195489</v>
      </c>
      <c r="M35" s="262">
        <v>29.672583468312769</v>
      </c>
      <c r="N35" s="262">
        <v>26.844764389529551</v>
      </c>
      <c r="O35" s="262">
        <v>27.55603141075936</v>
      </c>
      <c r="P35" s="262">
        <v>26.544256863334269</v>
      </c>
      <c r="Q35" s="262">
        <v>24.372353167729241</v>
      </c>
      <c r="R35" s="262">
        <v>26.34559814906202</v>
      </c>
      <c r="S35" s="262">
        <v>24.642002700891091</v>
      </c>
      <c r="T35" s="262">
        <v>27.421568207973461</v>
      </c>
      <c r="U35" s="262">
        <v>29.918008117517221</v>
      </c>
      <c r="V35" s="262">
        <v>28.97742185465658</v>
      </c>
      <c r="W35" s="262">
        <v>28.612896267312479</v>
      </c>
      <c r="X35" s="262">
        <v>30.337896810512849</v>
      </c>
      <c r="Y35" s="262">
        <v>25.41676257910278</v>
      </c>
      <c r="DA35" s="72" t="s">
        <v>1474</v>
      </c>
    </row>
    <row r="36" spans="1:105" ht="12" customHeight="1" x14ac:dyDescent="0.25">
      <c r="A36" s="64" t="s">
        <v>28</v>
      </c>
      <c r="B36" s="229">
        <v>7.2270415776923791</v>
      </c>
      <c r="C36" s="229">
        <v>4.9647291528092587</v>
      </c>
      <c r="D36" s="229">
        <v>4.3250660832200651</v>
      </c>
      <c r="E36" s="229">
        <v>2.7897041453891518</v>
      </c>
      <c r="F36" s="229">
        <v>3.629904412591288</v>
      </c>
      <c r="G36" s="229">
        <v>3.7365334067275038</v>
      </c>
      <c r="H36" s="229">
        <v>4.5537764511391963</v>
      </c>
      <c r="I36" s="229">
        <v>4.4729781282889203</v>
      </c>
      <c r="J36" s="229">
        <v>4.7299136354837517</v>
      </c>
      <c r="K36" s="229">
        <v>3.6767034883615048</v>
      </c>
      <c r="L36" s="229">
        <v>5.2993445563367354</v>
      </c>
      <c r="M36" s="229">
        <v>5.539477646349547</v>
      </c>
      <c r="N36" s="229">
        <v>5.5290067134961616</v>
      </c>
      <c r="O36" s="229">
        <v>7.0831185342873093</v>
      </c>
      <c r="P36" s="229">
        <v>6.7875150953759684</v>
      </c>
      <c r="Q36" s="229">
        <v>6.3478062616904642</v>
      </c>
      <c r="R36" s="229">
        <v>6.485229534797746</v>
      </c>
      <c r="S36" s="229">
        <v>6.2100668429041477</v>
      </c>
      <c r="T36" s="229">
        <v>6.430345053726044</v>
      </c>
      <c r="U36" s="229">
        <v>6.3557078778123079</v>
      </c>
      <c r="V36" s="229">
        <v>5.2126425780633632</v>
      </c>
      <c r="W36" s="229">
        <v>5.3065778626281306</v>
      </c>
      <c r="X36" s="229">
        <v>4.9024090838582657</v>
      </c>
      <c r="Y36" s="229">
        <v>3.7295530677501199</v>
      </c>
      <c r="DA36" s="73" t="s">
        <v>1475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1476</v>
      </c>
    </row>
    <row r="38" spans="1:105" ht="12" customHeight="1" x14ac:dyDescent="0.25">
      <c r="A38" s="64" t="s">
        <v>31</v>
      </c>
      <c r="B38" s="229">
        <v>2.3680684035199059E-2</v>
      </c>
      <c r="C38" s="229">
        <v>0</v>
      </c>
      <c r="D38" s="229">
        <v>0</v>
      </c>
      <c r="E38" s="229">
        <v>0</v>
      </c>
      <c r="F38" s="229">
        <v>0</v>
      </c>
      <c r="G38" s="229">
        <v>0</v>
      </c>
      <c r="H38" s="229">
        <v>0</v>
      </c>
      <c r="I38" s="229">
        <v>0</v>
      </c>
      <c r="J38" s="229">
        <v>0</v>
      </c>
      <c r="K38" s="229">
        <v>0</v>
      </c>
      <c r="L38" s="229">
        <v>0</v>
      </c>
      <c r="M38" s="229">
        <v>0</v>
      </c>
      <c r="N38" s="229">
        <v>0</v>
      </c>
      <c r="O38" s="229">
        <v>0</v>
      </c>
      <c r="P38" s="229">
        <v>0</v>
      </c>
      <c r="Q38" s="229">
        <v>0</v>
      </c>
      <c r="R38" s="229">
        <v>0</v>
      </c>
      <c r="S38" s="229">
        <v>0</v>
      </c>
      <c r="T38" s="229">
        <v>0</v>
      </c>
      <c r="U38" s="229">
        <v>0</v>
      </c>
      <c r="V38" s="229">
        <v>0</v>
      </c>
      <c r="W38" s="229">
        <v>0</v>
      </c>
      <c r="X38" s="229">
        <v>0</v>
      </c>
      <c r="Y38" s="229">
        <v>0</v>
      </c>
      <c r="DA38" s="73" t="s">
        <v>1477</v>
      </c>
    </row>
    <row r="39" spans="1:105" ht="12" customHeight="1" x14ac:dyDescent="0.25">
      <c r="A39" s="64" t="s">
        <v>159</v>
      </c>
      <c r="B39" s="229">
        <v>2.160760099123989E-2</v>
      </c>
      <c r="C39" s="229">
        <v>0.1595381449578247</v>
      </c>
      <c r="D39" s="229">
        <v>0.15267391217900669</v>
      </c>
      <c r="E39" s="229">
        <v>0.15721580570066751</v>
      </c>
      <c r="F39" s="229">
        <v>0.22115728585979769</v>
      </c>
      <c r="G39" s="229">
        <v>0.1959843728363044</v>
      </c>
      <c r="H39" s="229">
        <v>0.16130430680026839</v>
      </c>
      <c r="I39" s="229">
        <v>0.1180386663712449</v>
      </c>
      <c r="J39" s="229">
        <v>0.1140165511779391</v>
      </c>
      <c r="K39" s="229">
        <v>5.9087794734611801E-2</v>
      </c>
      <c r="L39" s="229">
        <v>7.8360169552595421E-2</v>
      </c>
      <c r="M39" s="229">
        <v>8.3196747280197866E-2</v>
      </c>
      <c r="N39" s="229">
        <v>0.16383423305726891</v>
      </c>
      <c r="O39" s="229">
        <v>0.18982286172601709</v>
      </c>
      <c r="P39" s="229">
        <v>0.15994788707939189</v>
      </c>
      <c r="Q39" s="229">
        <v>0.1680885332075506</v>
      </c>
      <c r="R39" s="229">
        <v>0.1380789930758024</v>
      </c>
      <c r="S39" s="229">
        <v>0.1441137682776317</v>
      </c>
      <c r="T39" s="229">
        <v>0.13548663899080771</v>
      </c>
      <c r="U39" s="229">
        <v>0.64937670655439428</v>
      </c>
      <c r="V39" s="229">
        <v>0.61691745059726999</v>
      </c>
      <c r="W39" s="229">
        <v>0.58218982853948176</v>
      </c>
      <c r="X39" s="229">
        <v>0.68180093140107034</v>
      </c>
      <c r="Y39" s="229">
        <v>0.55685634038805543</v>
      </c>
      <c r="DA39" s="73" t="s">
        <v>1478</v>
      </c>
    </row>
    <row r="40" spans="1:105" ht="12" customHeight="1" x14ac:dyDescent="0.25">
      <c r="A40" s="64" t="s">
        <v>32</v>
      </c>
      <c r="B40" s="229">
        <v>3.006364581072837</v>
      </c>
      <c r="C40" s="229">
        <v>2.2395309782174468</v>
      </c>
      <c r="D40" s="229">
        <v>1.9611239750975351</v>
      </c>
      <c r="E40" s="229">
        <v>3.2245708431362088</v>
      </c>
      <c r="F40" s="229">
        <v>3.4418813198504958</v>
      </c>
      <c r="G40" s="229">
        <v>3.352758089382907</v>
      </c>
      <c r="H40" s="229">
        <v>3.7827695253403641</v>
      </c>
      <c r="I40" s="229">
        <v>3.4235408863316259</v>
      </c>
      <c r="J40" s="229">
        <v>4.1268404430181658</v>
      </c>
      <c r="K40" s="229">
        <v>3.8468070266971042</v>
      </c>
      <c r="L40" s="229">
        <v>2.0180374784498918</v>
      </c>
      <c r="M40" s="229">
        <v>2.8488486802290982</v>
      </c>
      <c r="N40" s="229">
        <v>1.3231742684083281</v>
      </c>
      <c r="O40" s="229">
        <v>1.0429018853417391</v>
      </c>
      <c r="P40" s="229">
        <v>0.51317790773397765</v>
      </c>
      <c r="Q40" s="229">
        <v>0.443927726022118</v>
      </c>
      <c r="R40" s="229">
        <v>0.39362038327923132</v>
      </c>
      <c r="S40" s="229">
        <v>0.36902724232699963</v>
      </c>
      <c r="T40" s="229">
        <v>0.39203295544376338</v>
      </c>
      <c r="U40" s="229">
        <v>0.31868018150739102</v>
      </c>
      <c r="V40" s="229">
        <v>0.31171180155090977</v>
      </c>
      <c r="W40" s="229">
        <v>0.26671591763083169</v>
      </c>
      <c r="X40" s="229">
        <v>0.3432447918262137</v>
      </c>
      <c r="Y40" s="229">
        <v>0.21436112378060571</v>
      </c>
      <c r="DA40" s="73" t="s">
        <v>1479</v>
      </c>
    </row>
    <row r="41" spans="1:105" ht="12" customHeight="1" x14ac:dyDescent="0.25">
      <c r="A41" s="64" t="s">
        <v>33</v>
      </c>
      <c r="B41" s="229">
        <v>5.5612037392836493</v>
      </c>
      <c r="C41" s="229">
        <v>4.878129448794942</v>
      </c>
      <c r="D41" s="229">
        <v>5.835972513698457</v>
      </c>
      <c r="E41" s="229">
        <v>4.9003176970827456</v>
      </c>
      <c r="F41" s="229">
        <v>3.682889890824383</v>
      </c>
      <c r="G41" s="229">
        <v>4.6787282060685351</v>
      </c>
      <c r="H41" s="229">
        <v>3.8068505260797609</v>
      </c>
      <c r="I41" s="229">
        <v>3.1566854580927282</v>
      </c>
      <c r="J41" s="229">
        <v>1.7470254879676439</v>
      </c>
      <c r="K41" s="229">
        <v>2.3924218406580442</v>
      </c>
      <c r="L41" s="229">
        <v>1.990789571091556</v>
      </c>
      <c r="M41" s="229">
        <v>2.0859474793891168</v>
      </c>
      <c r="N41" s="229">
        <v>2.1185280082146249</v>
      </c>
      <c r="O41" s="229">
        <v>1.7790315485745549</v>
      </c>
      <c r="P41" s="229">
        <v>2.0710689393988249</v>
      </c>
      <c r="Q41" s="229">
        <v>1.6202210337890579</v>
      </c>
      <c r="R41" s="229">
        <v>1.5387922291633001</v>
      </c>
      <c r="S41" s="229">
        <v>1.166964709035514</v>
      </c>
      <c r="T41" s="229">
        <v>1.484368309063776</v>
      </c>
      <c r="U41" s="229">
        <v>1.5505538570708111</v>
      </c>
      <c r="V41" s="229">
        <v>1.543796318758363</v>
      </c>
      <c r="W41" s="229">
        <v>1.325183631326085</v>
      </c>
      <c r="X41" s="229">
        <v>1.256726252658781</v>
      </c>
      <c r="Y41" s="229">
        <v>1.1818555917663069</v>
      </c>
      <c r="DA41" s="73" t="s">
        <v>1480</v>
      </c>
    </row>
    <row r="42" spans="1:105" ht="12" customHeight="1" x14ac:dyDescent="0.25">
      <c r="A42" s="64" t="s">
        <v>35</v>
      </c>
      <c r="B42" s="229">
        <v>9.3063899122306566</v>
      </c>
      <c r="C42" s="229">
        <v>8.2580804414982794</v>
      </c>
      <c r="D42" s="229">
        <v>7.2657651405652954</v>
      </c>
      <c r="E42" s="229">
        <v>9.4211652757386144</v>
      </c>
      <c r="F42" s="229">
        <v>11.042567950256339</v>
      </c>
      <c r="G42" s="229">
        <v>12.836867847275609</v>
      </c>
      <c r="H42" s="229">
        <v>11.804963008844471</v>
      </c>
      <c r="I42" s="229">
        <v>11.507132392515031</v>
      </c>
      <c r="J42" s="229">
        <v>10.209857772867011</v>
      </c>
      <c r="K42" s="229">
        <v>7.894896685653225</v>
      </c>
      <c r="L42" s="229">
        <v>8.4140194321239647</v>
      </c>
      <c r="M42" s="229">
        <v>9.6049030296597078</v>
      </c>
      <c r="N42" s="229">
        <v>9.9959113313955736</v>
      </c>
      <c r="O42" s="229">
        <v>9.9056057091045897</v>
      </c>
      <c r="P42" s="229">
        <v>9.6375584172896449</v>
      </c>
      <c r="Q42" s="229">
        <v>9.0027208276468755</v>
      </c>
      <c r="R42" s="229">
        <v>10.38370264084617</v>
      </c>
      <c r="S42" s="229">
        <v>10.215147562891531</v>
      </c>
      <c r="T42" s="229">
        <v>9.4621783889208757</v>
      </c>
      <c r="U42" s="229">
        <v>9.3430534974290911</v>
      </c>
      <c r="V42" s="229">
        <v>8.6773481281536213</v>
      </c>
      <c r="W42" s="229">
        <v>9.0901372820594002</v>
      </c>
      <c r="X42" s="229">
        <v>9.4844505956758578</v>
      </c>
      <c r="Y42" s="229">
        <v>8.1935002334906688</v>
      </c>
      <c r="DA42" s="73" t="s">
        <v>1481</v>
      </c>
    </row>
    <row r="43" spans="1:105" ht="12" customHeight="1" x14ac:dyDescent="0.25">
      <c r="A43" s="64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1482</v>
      </c>
    </row>
    <row r="44" spans="1:105" ht="12" customHeight="1" x14ac:dyDescent="0.25">
      <c r="A44" s="64" t="s">
        <v>38</v>
      </c>
      <c r="B44" s="229">
        <v>7.5241910916882926</v>
      </c>
      <c r="C44" s="229">
        <v>8.9426465232169186</v>
      </c>
      <c r="D44" s="229">
        <v>9.1168991114307669</v>
      </c>
      <c r="E44" s="229">
        <v>8.1835919096444911</v>
      </c>
      <c r="F44" s="229">
        <v>8.105894820069345</v>
      </c>
      <c r="G44" s="229">
        <v>8.7327549162428948</v>
      </c>
      <c r="H44" s="229">
        <v>9.2362644156697655</v>
      </c>
      <c r="I44" s="229">
        <v>4.9122561603554136</v>
      </c>
      <c r="J44" s="229">
        <v>7.7855104375899238</v>
      </c>
      <c r="K44" s="229">
        <v>7.3998381903151236</v>
      </c>
      <c r="L44" s="229">
        <v>8.7206958566407469</v>
      </c>
      <c r="M44" s="229">
        <v>9.5102098854050983</v>
      </c>
      <c r="N44" s="229">
        <v>7.7143098349575911</v>
      </c>
      <c r="O44" s="229">
        <v>7.5555508717251492</v>
      </c>
      <c r="P44" s="229">
        <v>7.3749886164564593</v>
      </c>
      <c r="Q44" s="229">
        <v>6.7895887853731756</v>
      </c>
      <c r="R44" s="229">
        <v>7.4061743678997729</v>
      </c>
      <c r="S44" s="229">
        <v>6.5366825754552602</v>
      </c>
      <c r="T44" s="229">
        <v>7.0930244427953877</v>
      </c>
      <c r="U44" s="229">
        <v>7.0714531194311832</v>
      </c>
      <c r="V44" s="229">
        <v>7.0687545849308746</v>
      </c>
      <c r="W44" s="229">
        <v>6.9665691624724717</v>
      </c>
      <c r="X44" s="229">
        <v>8.1176452366698513</v>
      </c>
      <c r="Y44" s="229">
        <v>6.2940877879369301</v>
      </c>
      <c r="DA44" s="73" t="s">
        <v>1483</v>
      </c>
    </row>
    <row r="45" spans="1:105" ht="12" customHeight="1" x14ac:dyDescent="0.25">
      <c r="A45" s="146" t="s">
        <v>39</v>
      </c>
      <c r="B45" s="325">
        <v>0</v>
      </c>
      <c r="C45" s="325">
        <v>0</v>
      </c>
      <c r="D45" s="325">
        <v>0</v>
      </c>
      <c r="E45" s="325">
        <v>0</v>
      </c>
      <c r="F45" s="325">
        <v>0</v>
      </c>
      <c r="G45" s="325">
        <v>0</v>
      </c>
      <c r="H45" s="325">
        <v>0</v>
      </c>
      <c r="I45" s="325">
        <v>0</v>
      </c>
      <c r="J45" s="325">
        <v>0</v>
      </c>
      <c r="K45" s="325">
        <v>0</v>
      </c>
      <c r="L45" s="325">
        <v>0</v>
      </c>
      <c r="M45" s="325">
        <v>0</v>
      </c>
      <c r="N45" s="325">
        <v>0</v>
      </c>
      <c r="O45" s="325">
        <v>0</v>
      </c>
      <c r="P45" s="325">
        <v>0</v>
      </c>
      <c r="Q45" s="325">
        <v>0</v>
      </c>
      <c r="R45" s="325">
        <v>0</v>
      </c>
      <c r="S45" s="325">
        <v>0</v>
      </c>
      <c r="T45" s="325">
        <v>2.4241324190328042</v>
      </c>
      <c r="U45" s="325">
        <v>4.6291828777120427</v>
      </c>
      <c r="V45" s="325">
        <v>5.546250992602177</v>
      </c>
      <c r="W45" s="325">
        <v>5.0755225826560739</v>
      </c>
      <c r="X45" s="325">
        <v>5.5516199184228094</v>
      </c>
      <c r="Y45" s="325">
        <v>5.2465484339900899</v>
      </c>
      <c r="DA45" s="148" t="s">
        <v>1484</v>
      </c>
    </row>
    <row r="46" spans="1:105" ht="12" hidden="1" customHeight="1" x14ac:dyDescent="0.25">
      <c r="A46" s="98"/>
      <c r="B46" s="98"/>
      <c r="C46" s="98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X46" s="98"/>
      <c r="Y46" s="98"/>
      <c r="DA46" s="94"/>
    </row>
    <row r="47" spans="1:105" ht="12" customHeight="1" x14ac:dyDescent="0.25">
      <c r="A47" s="172"/>
      <c r="B47" s="172"/>
      <c r="C47" s="172"/>
      <c r="D47" s="172"/>
      <c r="E47" s="172"/>
      <c r="F47" s="172"/>
      <c r="G47" s="172"/>
      <c r="H47" s="172"/>
      <c r="I47" s="172"/>
      <c r="J47" s="172"/>
      <c r="K47" s="172"/>
      <c r="L47" s="172"/>
      <c r="M47" s="172"/>
      <c r="N47" s="172"/>
      <c r="O47" s="172"/>
      <c r="P47" s="172"/>
      <c r="Q47" s="172"/>
      <c r="R47" s="172"/>
      <c r="S47" s="172"/>
      <c r="T47" s="172"/>
      <c r="U47" s="172"/>
      <c r="V47" s="172"/>
      <c r="W47" s="172"/>
      <c r="X47" s="172"/>
      <c r="Y47" s="172"/>
      <c r="DA47" s="176"/>
    </row>
    <row r="48" spans="1:105" ht="15" customHeight="1" x14ac:dyDescent="0.25">
      <c r="A48" s="34" t="s">
        <v>52</v>
      </c>
      <c r="B48" s="223">
        <v>496.63907543189453</v>
      </c>
      <c r="C48" s="223">
        <v>466.63435544963153</v>
      </c>
      <c r="D48" s="223">
        <v>431.89517600603091</v>
      </c>
      <c r="E48" s="223">
        <v>581.76466751369048</v>
      </c>
      <c r="F48" s="223">
        <v>472.04298850032569</v>
      </c>
      <c r="G48" s="223">
        <v>455.30478558522532</v>
      </c>
      <c r="H48" s="223">
        <v>497.98163097369331</v>
      </c>
      <c r="I48" s="223">
        <v>501.95362719773578</v>
      </c>
      <c r="J48" s="223">
        <v>529.63540607655409</v>
      </c>
      <c r="K48" s="223">
        <v>428.0768849126689</v>
      </c>
      <c r="L48" s="223">
        <v>443.80200337026349</v>
      </c>
      <c r="M48" s="223">
        <v>586.53272822885356</v>
      </c>
      <c r="N48" s="223">
        <v>605.10959592583276</v>
      </c>
      <c r="O48" s="223">
        <v>633.72478480603195</v>
      </c>
      <c r="P48" s="223">
        <v>638.74006224565119</v>
      </c>
      <c r="Q48" s="223">
        <v>695.8882220518542</v>
      </c>
      <c r="R48" s="223">
        <v>637.43414639130879</v>
      </c>
      <c r="S48" s="223">
        <v>532.52568491100897</v>
      </c>
      <c r="T48" s="223">
        <v>575.36343262665366</v>
      </c>
      <c r="U48" s="223">
        <v>611.55215481954815</v>
      </c>
      <c r="V48" s="223">
        <v>577.66529388640106</v>
      </c>
      <c r="W48" s="223">
        <v>616.47137103151533</v>
      </c>
      <c r="X48" s="223">
        <v>501.71752784510431</v>
      </c>
      <c r="Y48" s="223">
        <v>525.4021461233574</v>
      </c>
      <c r="DA48" s="89" t="s">
        <v>1485</v>
      </c>
    </row>
    <row r="49" spans="1:105" ht="12" customHeight="1" x14ac:dyDescent="0.25">
      <c r="A49" s="55" t="s">
        <v>91</v>
      </c>
      <c r="B49" s="259">
        <v>3.573591412642541</v>
      </c>
      <c r="C49" s="259">
        <v>3.3576909429217521</v>
      </c>
      <c r="D49" s="259">
        <v>3.1077234323428549</v>
      </c>
      <c r="E49" s="259">
        <v>4.186116886186956</v>
      </c>
      <c r="F49" s="259">
        <v>3.396609033704916</v>
      </c>
      <c r="G49" s="259">
        <v>3.276168453896704</v>
      </c>
      <c r="H49" s="259">
        <v>3.583251838477834</v>
      </c>
      <c r="I49" s="259">
        <v>3.61183253681489</v>
      </c>
      <c r="J49" s="259">
        <v>3.8110181671479282</v>
      </c>
      <c r="K49" s="259">
        <v>3.0802487269939771</v>
      </c>
      <c r="L49" s="259">
        <v>3.1933996067027222</v>
      </c>
      <c r="M49" s="259">
        <v>4.2204257065549848</v>
      </c>
      <c r="N49" s="259">
        <v>4.3540964911544373</v>
      </c>
      <c r="O49" s="259">
        <v>4.559998520036368</v>
      </c>
      <c r="P49" s="259">
        <v>4.5960862007622811</v>
      </c>
      <c r="Q49" s="259">
        <v>5.0072986551068484</v>
      </c>
      <c r="R49" s="259">
        <v>4.586689417638266</v>
      </c>
      <c r="S49" s="259">
        <v>3.8318153136755231</v>
      </c>
      <c r="T49" s="259">
        <v>4.1400564790337846</v>
      </c>
      <c r="U49" s="259">
        <v>4.4004542472733661</v>
      </c>
      <c r="V49" s="259">
        <v>4.1566196373471884</v>
      </c>
      <c r="W49" s="259">
        <v>4.4358507146108641</v>
      </c>
      <c r="X49" s="259">
        <v>3.6101336720642889</v>
      </c>
      <c r="Y49" s="259">
        <v>3.7805575325252718</v>
      </c>
      <c r="DA49" s="67" t="s">
        <v>1486</v>
      </c>
    </row>
    <row r="50" spans="1:105" ht="12" customHeight="1" x14ac:dyDescent="0.25">
      <c r="A50" s="173" t="s">
        <v>92</v>
      </c>
      <c r="B50" s="224">
        <v>4.0011430467583251</v>
      </c>
      <c r="C50" s="224">
        <v>3.759411812415447</v>
      </c>
      <c r="D50" s="224">
        <v>3.4795376882136919</v>
      </c>
      <c r="E50" s="224">
        <v>4.6869522947781794</v>
      </c>
      <c r="F50" s="224">
        <v>3.8029861415285269</v>
      </c>
      <c r="G50" s="224">
        <v>3.6681358095229379</v>
      </c>
      <c r="H50" s="224">
        <v>4.0119592652893159</v>
      </c>
      <c r="I50" s="224">
        <v>4.0439594156193852</v>
      </c>
      <c r="J50" s="224">
        <v>4.2669760137121902</v>
      </c>
      <c r="K50" s="224">
        <v>3.4487758540880891</v>
      </c>
      <c r="L50" s="224">
        <v>3.5754643316738481</v>
      </c>
      <c r="M50" s="224">
        <v>4.7253658911318013</v>
      </c>
      <c r="N50" s="224">
        <v>4.8750293161284866</v>
      </c>
      <c r="O50" s="224">
        <v>5.1055658761447784</v>
      </c>
      <c r="P50" s="224">
        <v>5.14597115927236</v>
      </c>
      <c r="Q50" s="224">
        <v>5.6063818952676474</v>
      </c>
      <c r="R50" s="224">
        <v>5.135450126194673</v>
      </c>
      <c r="S50" s="224">
        <v>4.2902613725047249</v>
      </c>
      <c r="T50" s="224">
        <v>4.6353811282593158</v>
      </c>
      <c r="U50" s="224">
        <v>4.9269334070389261</v>
      </c>
      <c r="V50" s="224">
        <v>4.6539259360075036</v>
      </c>
      <c r="W50" s="224">
        <v>4.9665647786238818</v>
      </c>
      <c r="X50" s="224">
        <v>4.0420572952873854</v>
      </c>
      <c r="Y50" s="224">
        <v>4.2328710077540084</v>
      </c>
      <c r="DA50" s="177" t="s">
        <v>1487</v>
      </c>
    </row>
    <row r="51" spans="1:105" ht="12" customHeight="1" x14ac:dyDescent="0.25">
      <c r="A51" s="173" t="s">
        <v>93</v>
      </c>
      <c r="B51" s="224">
        <v>4.2605229322105389</v>
      </c>
      <c r="C51" s="224">
        <v>4.2014610157835346</v>
      </c>
      <c r="D51" s="224">
        <v>3.982089194359955</v>
      </c>
      <c r="E51" s="224">
        <v>4.7042836192801456</v>
      </c>
      <c r="F51" s="224">
        <v>3.6900380373830459</v>
      </c>
      <c r="G51" s="224">
        <v>3.6414931382580198</v>
      </c>
      <c r="H51" s="224">
        <v>3.2266419146156649</v>
      </c>
      <c r="I51" s="224">
        <v>3.9846437149214222</v>
      </c>
      <c r="J51" s="224">
        <v>3.9440855639900971</v>
      </c>
      <c r="K51" s="224">
        <v>3.4281578991062118</v>
      </c>
      <c r="L51" s="224">
        <v>2.67506816049075</v>
      </c>
      <c r="M51" s="224">
        <v>5.6113225667096502</v>
      </c>
      <c r="N51" s="224">
        <v>5.932789986571863</v>
      </c>
      <c r="O51" s="224">
        <v>6.0166989221832541</v>
      </c>
      <c r="P51" s="224">
        <v>5.9979120278718119</v>
      </c>
      <c r="Q51" s="224">
        <v>6.4489593565276024</v>
      </c>
      <c r="R51" s="224">
        <v>5.610155226481802</v>
      </c>
      <c r="S51" s="224">
        <v>4.1847050061782607</v>
      </c>
      <c r="T51" s="224">
        <v>4.4644468900110663</v>
      </c>
      <c r="U51" s="224">
        <v>4.612876096226131</v>
      </c>
      <c r="V51" s="224">
        <v>4.9197848643022821</v>
      </c>
      <c r="W51" s="224">
        <v>4.8945783461921986</v>
      </c>
      <c r="X51" s="224">
        <v>4.5641328620836958</v>
      </c>
      <c r="Y51" s="224">
        <v>4.782941584916145</v>
      </c>
      <c r="DA51" s="177" t="s">
        <v>1488</v>
      </c>
    </row>
    <row r="52" spans="1:105" ht="12" customHeight="1" x14ac:dyDescent="0.25">
      <c r="A52" s="173" t="s">
        <v>94</v>
      </c>
      <c r="B52" s="224">
        <v>2.942903678416819</v>
      </c>
      <c r="C52" s="224">
        <v>2.7651065513402808</v>
      </c>
      <c r="D52" s="224">
        <v>2.5592547285032219</v>
      </c>
      <c r="E52" s="224">
        <v>3.4473271731791661</v>
      </c>
      <c r="F52" s="224">
        <v>2.7971561561489189</v>
      </c>
      <c r="G52" s="224">
        <v>2.6979716147673001</v>
      </c>
      <c r="H52" s="224">
        <v>2.9508591773653499</v>
      </c>
      <c r="I52" s="224">
        <v>2.9743957915317831</v>
      </c>
      <c r="J52" s="224">
        <v>3.138428009126967</v>
      </c>
      <c r="K52" s="224">
        <v>2.5366289153930319</v>
      </c>
      <c r="L52" s="224">
        <v>2.6298102844026259</v>
      </c>
      <c r="M52" s="224">
        <v>3.475580977826787</v>
      </c>
      <c r="N52" s="224">
        <v>3.5856607822226949</v>
      </c>
      <c r="O52" s="224">
        <v>3.755224050157135</v>
      </c>
      <c r="P52" s="224">
        <v>3.7849427717709432</v>
      </c>
      <c r="Q52" s="224">
        <v>4.1235821137562017</v>
      </c>
      <c r="R52" s="224">
        <v>3.777204386368763</v>
      </c>
      <c r="S52" s="224">
        <v>3.1555547569695181</v>
      </c>
      <c r="T52" s="224">
        <v>3.4093957686092722</v>
      </c>
      <c r="U52" s="224">
        <v>3.623837057921953</v>
      </c>
      <c r="V52" s="224">
        <v>3.4230357665548321</v>
      </c>
      <c r="W52" s="224">
        <v>3.6529865554168151</v>
      </c>
      <c r="X52" s="224">
        <v>2.9729967520931968</v>
      </c>
      <c r="Y52" s="224">
        <v>3.1133432405211359</v>
      </c>
      <c r="DA52" s="177" t="s">
        <v>1489</v>
      </c>
    </row>
    <row r="53" spans="1:105" ht="12" customHeight="1" x14ac:dyDescent="0.25">
      <c r="A53" s="56" t="s">
        <v>95</v>
      </c>
      <c r="B53" s="260">
        <v>3.7570254254551041</v>
      </c>
      <c r="C53" s="260">
        <v>3.5091874218991128</v>
      </c>
      <c r="D53" s="260">
        <v>3.220276969837959</v>
      </c>
      <c r="E53" s="260">
        <v>4.3193252447877546</v>
      </c>
      <c r="F53" s="260">
        <v>3.5561524931035589</v>
      </c>
      <c r="G53" s="260">
        <v>3.4441438141000948</v>
      </c>
      <c r="H53" s="260">
        <v>3.7373599175580048</v>
      </c>
      <c r="I53" s="260">
        <v>3.8636215456778502</v>
      </c>
      <c r="J53" s="260">
        <v>4.0099578914335083</v>
      </c>
      <c r="K53" s="260">
        <v>3.212370845418453</v>
      </c>
      <c r="L53" s="260">
        <v>3.3517634843735822</v>
      </c>
      <c r="M53" s="260">
        <v>4.6192528505640738</v>
      </c>
      <c r="N53" s="260">
        <v>4.8385382131805033</v>
      </c>
      <c r="O53" s="260">
        <v>5.0911666776947602</v>
      </c>
      <c r="P53" s="260">
        <v>5.1689378581542229</v>
      </c>
      <c r="Q53" s="260">
        <v>5.6953109211201953</v>
      </c>
      <c r="R53" s="260">
        <v>5.2566604891179551</v>
      </c>
      <c r="S53" s="260">
        <v>4.3864352650985561</v>
      </c>
      <c r="T53" s="260">
        <v>4.6802885968231749</v>
      </c>
      <c r="U53" s="260">
        <v>5.0177801731567788</v>
      </c>
      <c r="V53" s="260">
        <v>4.7788166595964388</v>
      </c>
      <c r="W53" s="260">
        <v>4.9107434924590594</v>
      </c>
      <c r="X53" s="260">
        <v>3.941835613710861</v>
      </c>
      <c r="Y53" s="260">
        <v>4.1351659027807148</v>
      </c>
      <c r="DA53" s="68" t="s">
        <v>1490</v>
      </c>
    </row>
    <row r="54" spans="1:105" ht="12" customHeight="1" x14ac:dyDescent="0.25">
      <c r="A54" s="37" t="s">
        <v>159</v>
      </c>
      <c r="B54" s="226">
        <v>6.2369500353583436E-3</v>
      </c>
      <c r="C54" s="226">
        <v>4.5304379119615337E-2</v>
      </c>
      <c r="D54" s="226">
        <v>4.2369381896064318E-2</v>
      </c>
      <c r="E54" s="226">
        <v>5.5005161088381313E-2</v>
      </c>
      <c r="F54" s="226">
        <v>5.665852064450768E-2</v>
      </c>
      <c r="G54" s="226">
        <v>4.1954046307747468E-2</v>
      </c>
      <c r="H54" s="226">
        <v>4.4482209804527023E-2</v>
      </c>
      <c r="I54" s="226">
        <v>3.2075669576587647E-2</v>
      </c>
      <c r="J54" s="226">
        <v>3.6542379777646822E-2</v>
      </c>
      <c r="K54" s="226">
        <v>1.838089952678728E-2</v>
      </c>
      <c r="L54" s="226">
        <v>2.7102809297980628E-2</v>
      </c>
      <c r="M54" s="226">
        <v>2.6103805911062729E-2</v>
      </c>
      <c r="N54" s="226">
        <v>5.2194248046058031E-2</v>
      </c>
      <c r="O54" s="226">
        <v>6.5228963056257416E-2</v>
      </c>
      <c r="P54" s="226">
        <v>5.6401351303705133E-2</v>
      </c>
      <c r="Q54" s="226">
        <v>6.9558453883639418E-2</v>
      </c>
      <c r="R54" s="226">
        <v>4.7118816510773487E-2</v>
      </c>
      <c r="S54" s="226">
        <v>4.469478210918057E-2</v>
      </c>
      <c r="T54" s="226">
        <v>4.8528003376668821E-2</v>
      </c>
      <c r="U54" s="226">
        <v>0.24260388497487459</v>
      </c>
      <c r="V54" s="226">
        <v>0.21950032499643321</v>
      </c>
      <c r="W54" s="226">
        <v>0.22733276260406909</v>
      </c>
      <c r="X54" s="226">
        <v>0.1944186925371203</v>
      </c>
      <c r="Y54" s="226">
        <v>0.1948093673497848</v>
      </c>
      <c r="DA54" s="69" t="s">
        <v>1491</v>
      </c>
    </row>
    <row r="55" spans="1:105" ht="12" customHeight="1" x14ac:dyDescent="0.25">
      <c r="A55" s="37" t="s">
        <v>35</v>
      </c>
      <c r="B55" s="226">
        <v>2.6862532733586391</v>
      </c>
      <c r="C55" s="226">
        <v>2.3450642930618408</v>
      </c>
      <c r="D55" s="226">
        <v>2.016362675286528</v>
      </c>
      <c r="E55" s="226">
        <v>3.2961871188633709</v>
      </c>
      <c r="F55" s="226">
        <v>2.829007245886582</v>
      </c>
      <c r="G55" s="226">
        <v>2.7479667910097381</v>
      </c>
      <c r="H55" s="226">
        <v>3.255404965375829</v>
      </c>
      <c r="I55" s="226">
        <v>3.1269327902731692</v>
      </c>
      <c r="J55" s="226">
        <v>3.2722661434443991</v>
      </c>
      <c r="K55" s="226">
        <v>2.4559268695867189</v>
      </c>
      <c r="L55" s="226">
        <v>2.9101974306640059</v>
      </c>
      <c r="M55" s="226">
        <v>3.0136337378239282</v>
      </c>
      <c r="N55" s="226">
        <v>3.184493653990434</v>
      </c>
      <c r="O55" s="226">
        <v>3.4038702344591041</v>
      </c>
      <c r="P55" s="226">
        <v>3.3984276249534058</v>
      </c>
      <c r="Q55" s="226">
        <v>3.7255089896222962</v>
      </c>
      <c r="R55" s="226">
        <v>3.5433904067352739</v>
      </c>
      <c r="S55" s="226">
        <v>3.1680789420272801</v>
      </c>
      <c r="T55" s="226">
        <v>3.3891210840306458</v>
      </c>
      <c r="U55" s="226">
        <v>3.4905179892135898</v>
      </c>
      <c r="V55" s="226">
        <v>3.087415880994921</v>
      </c>
      <c r="W55" s="226">
        <v>3.5495055383652518</v>
      </c>
      <c r="X55" s="226">
        <v>2.70453500328163</v>
      </c>
      <c r="Y55" s="226">
        <v>2.8663956591646449</v>
      </c>
      <c r="DA55" s="69" t="s">
        <v>1492</v>
      </c>
    </row>
    <row r="56" spans="1:105" ht="12" customHeight="1" x14ac:dyDescent="0.25">
      <c r="A56" s="37" t="s">
        <v>96</v>
      </c>
      <c r="B56" s="226">
        <v>0</v>
      </c>
      <c r="C56" s="226">
        <v>0</v>
      </c>
      <c r="D56" s="226">
        <v>0</v>
      </c>
      <c r="E56" s="226">
        <v>0</v>
      </c>
      <c r="F56" s="226">
        <v>0</v>
      </c>
      <c r="G56" s="226">
        <v>0</v>
      </c>
      <c r="H56" s="226">
        <v>0</v>
      </c>
      <c r="I56" s="226">
        <v>0</v>
      </c>
      <c r="J56" s="226">
        <v>0</v>
      </c>
      <c r="K56" s="226">
        <v>0</v>
      </c>
      <c r="L56" s="226">
        <v>0</v>
      </c>
      <c r="M56" s="226">
        <v>0</v>
      </c>
      <c r="N56" s="226">
        <v>0</v>
      </c>
      <c r="O56" s="226">
        <v>0</v>
      </c>
      <c r="P56" s="226">
        <v>0</v>
      </c>
      <c r="Q56" s="226">
        <v>0</v>
      </c>
      <c r="R56" s="226">
        <v>0</v>
      </c>
      <c r="S56" s="226">
        <v>0</v>
      </c>
      <c r="T56" s="226">
        <v>0</v>
      </c>
      <c r="U56" s="226">
        <v>0</v>
      </c>
      <c r="V56" s="226">
        <v>0</v>
      </c>
      <c r="W56" s="226">
        <v>0</v>
      </c>
      <c r="X56" s="226">
        <v>0</v>
      </c>
      <c r="Y56" s="226">
        <v>0</v>
      </c>
      <c r="DA56" s="69" t="s">
        <v>1493</v>
      </c>
    </row>
    <row r="57" spans="1:105" ht="12" customHeight="1" x14ac:dyDescent="0.25">
      <c r="A57" s="37" t="s">
        <v>78</v>
      </c>
      <c r="B57" s="226">
        <v>0</v>
      </c>
      <c r="C57" s="226">
        <v>0</v>
      </c>
      <c r="D57" s="226">
        <v>0</v>
      </c>
      <c r="E57" s="226">
        <v>0</v>
      </c>
      <c r="F57" s="226">
        <v>0</v>
      </c>
      <c r="G57" s="226">
        <v>0</v>
      </c>
      <c r="H57" s="226">
        <v>0</v>
      </c>
      <c r="I57" s="226">
        <v>0</v>
      </c>
      <c r="J57" s="226">
        <v>0</v>
      </c>
      <c r="K57" s="226">
        <v>0</v>
      </c>
      <c r="L57" s="226">
        <v>7.277675264251128E-2</v>
      </c>
      <c r="M57" s="226">
        <v>0.1099338895798653</v>
      </c>
      <c r="N57" s="226">
        <v>0.15671644563687351</v>
      </c>
      <c r="O57" s="226">
        <v>0.21482023992908331</v>
      </c>
      <c r="P57" s="226">
        <v>0.3480271297873313</v>
      </c>
      <c r="Q57" s="226">
        <v>0.4970959260143788</v>
      </c>
      <c r="R57" s="226">
        <v>0.59581276103605973</v>
      </c>
      <c r="S57" s="226">
        <v>0.52625668985040763</v>
      </c>
      <c r="T57" s="226">
        <v>0.52460579407798857</v>
      </c>
      <c r="U57" s="226">
        <v>0.60845850382014433</v>
      </c>
      <c r="V57" s="226">
        <v>0.61236170065074302</v>
      </c>
      <c r="W57" s="226">
        <v>0.34234139708311973</v>
      </c>
      <c r="X57" s="226">
        <v>0.1126164246503466</v>
      </c>
      <c r="Y57" s="226">
        <v>0.125527373854495</v>
      </c>
      <c r="DA57" s="69" t="s">
        <v>1494</v>
      </c>
    </row>
    <row r="58" spans="1:105" ht="12" customHeight="1" x14ac:dyDescent="0.25">
      <c r="A58" s="37" t="s">
        <v>40</v>
      </c>
      <c r="B58" s="226">
        <v>1.064535202061107</v>
      </c>
      <c r="C58" s="226">
        <v>1.118818749717656</v>
      </c>
      <c r="D58" s="226">
        <v>1.1615449126553661</v>
      </c>
      <c r="E58" s="226">
        <v>0.9681329648360022</v>
      </c>
      <c r="F58" s="226">
        <v>0.67048672657246933</v>
      </c>
      <c r="G58" s="226">
        <v>0.65422297678260988</v>
      </c>
      <c r="H58" s="226">
        <v>0.43747274237764822</v>
      </c>
      <c r="I58" s="226">
        <v>0.70461308582809346</v>
      </c>
      <c r="J58" s="226">
        <v>0.70114936821146279</v>
      </c>
      <c r="K58" s="226">
        <v>0.7380630763049465</v>
      </c>
      <c r="L58" s="226">
        <v>0.3416864917690845</v>
      </c>
      <c r="M58" s="226">
        <v>1.4695814172492181</v>
      </c>
      <c r="N58" s="226">
        <v>1.445133865507138</v>
      </c>
      <c r="O58" s="226">
        <v>1.407247240250316</v>
      </c>
      <c r="P58" s="226">
        <v>1.3660817521097799</v>
      </c>
      <c r="Q58" s="226">
        <v>1.403147551599881</v>
      </c>
      <c r="R58" s="226">
        <v>1.070338504835848</v>
      </c>
      <c r="S58" s="226">
        <v>0.64740485111168822</v>
      </c>
      <c r="T58" s="226">
        <v>0.71803371533787153</v>
      </c>
      <c r="U58" s="226">
        <v>0.67619979514816975</v>
      </c>
      <c r="V58" s="226">
        <v>0.85953875295434101</v>
      </c>
      <c r="W58" s="226">
        <v>0.79156379440661784</v>
      </c>
      <c r="X58" s="226">
        <v>0.93026549324176455</v>
      </c>
      <c r="Y58" s="226">
        <v>0.94843350241178981</v>
      </c>
      <c r="DA58" s="69" t="s">
        <v>1495</v>
      </c>
    </row>
    <row r="59" spans="1:105" ht="12" customHeight="1" x14ac:dyDescent="0.25">
      <c r="A59" s="57" t="s">
        <v>1496</v>
      </c>
      <c r="B59" s="261">
        <v>18.168448040697719</v>
      </c>
      <c r="C59" s="261">
        <v>17.916586150300311</v>
      </c>
      <c r="D59" s="261">
        <v>16.981103440186232</v>
      </c>
      <c r="E59" s="261">
        <v>20.060807995992072</v>
      </c>
      <c r="F59" s="261">
        <v>15.73568912011646</v>
      </c>
      <c r="G59" s="261">
        <v>15.52867568739299</v>
      </c>
      <c r="H59" s="261">
        <v>13.75959639330377</v>
      </c>
      <c r="I59" s="261">
        <v>16.99199686215071</v>
      </c>
      <c r="J59" s="261">
        <v>16.81904188231676</v>
      </c>
      <c r="K59" s="261">
        <v>14.6189352002626</v>
      </c>
      <c r="L59" s="261">
        <v>11.40748158207527</v>
      </c>
      <c r="M59" s="261">
        <v>23.92875806913294</v>
      </c>
      <c r="N59" s="261">
        <v>25.299614231034511</v>
      </c>
      <c r="O59" s="261">
        <v>25.657433015503489</v>
      </c>
      <c r="P59" s="261">
        <v>25.577318738788069</v>
      </c>
      <c r="Q59" s="261">
        <v>27.500751633051689</v>
      </c>
      <c r="R59" s="261">
        <v>23.923780097974721</v>
      </c>
      <c r="S59" s="261">
        <v>17.845132318287991</v>
      </c>
      <c r="T59" s="261">
        <v>19.03805533785409</v>
      </c>
      <c r="U59" s="261">
        <v>19.671012456909239</v>
      </c>
      <c r="V59" s="261">
        <v>20.979785134523489</v>
      </c>
      <c r="W59" s="261">
        <v>20.87229520386084</v>
      </c>
      <c r="X59" s="261">
        <v>19.463153250200801</v>
      </c>
      <c r="Y59" s="261">
        <v>20.39623469932943</v>
      </c>
      <c r="DA59" s="70" t="s">
        <v>1497</v>
      </c>
    </row>
    <row r="60" spans="1:105" ht="12" customHeight="1" x14ac:dyDescent="0.25">
      <c r="A60" s="57" t="s">
        <v>1498</v>
      </c>
      <c r="B60" s="261">
        <f t="shared" ref="B60:Y60" si="1">B61+B67+B78</f>
        <v>73.532181320831711</v>
      </c>
      <c r="C60" s="261">
        <f t="shared" si="1"/>
        <v>67.416629272994129</v>
      </c>
      <c r="D60" s="261">
        <f t="shared" si="1"/>
        <v>61.164481379002723</v>
      </c>
      <c r="E60" s="261">
        <f t="shared" si="1"/>
        <v>85.353724043865952</v>
      </c>
      <c r="F60" s="261">
        <f t="shared" si="1"/>
        <v>70.543649499569597</v>
      </c>
      <c r="G60" s="261">
        <f t="shared" si="1"/>
        <v>67.873051114243665</v>
      </c>
      <c r="H60" s="261">
        <f t="shared" si="1"/>
        <v>75.996810204301596</v>
      </c>
      <c r="I60" s="261">
        <f t="shared" si="1"/>
        <v>76.246111922669627</v>
      </c>
      <c r="J60" s="261">
        <f t="shared" si="1"/>
        <v>80.488174687650002</v>
      </c>
      <c r="K60" s="261">
        <f t="shared" si="1"/>
        <v>63.874876219656535</v>
      </c>
      <c r="L60" s="261">
        <f t="shared" si="1"/>
        <v>68.174196779472936</v>
      </c>
      <c r="M60" s="261">
        <f t="shared" si="1"/>
        <v>85.95908025664562</v>
      </c>
      <c r="N60" s="261">
        <f t="shared" si="1"/>
        <v>88.905192961782319</v>
      </c>
      <c r="O60" s="261">
        <f t="shared" si="1"/>
        <v>94.209716458142978</v>
      </c>
      <c r="P60" s="261">
        <f t="shared" si="1"/>
        <v>94.692446156108304</v>
      </c>
      <c r="Q60" s="261">
        <f t="shared" si="1"/>
        <v>103.65975649857704</v>
      </c>
      <c r="R60" s="261">
        <f t="shared" si="1"/>
        <v>95.553911958809451</v>
      </c>
      <c r="S60" s="261">
        <f t="shared" si="1"/>
        <v>81.169105814772905</v>
      </c>
      <c r="T60" s="261">
        <f t="shared" si="1"/>
        <v>88.100303901501931</v>
      </c>
      <c r="U60" s="261">
        <f t="shared" si="1"/>
        <v>94.740305377515483</v>
      </c>
      <c r="V60" s="261">
        <f t="shared" si="1"/>
        <v>88.267135212697696</v>
      </c>
      <c r="W60" s="261">
        <f t="shared" si="1"/>
        <v>94.793327689378714</v>
      </c>
      <c r="X60" s="261">
        <f t="shared" si="1"/>
        <v>75.511677857976139</v>
      </c>
      <c r="Y60" s="261">
        <f t="shared" si="1"/>
        <v>79.289921547603882</v>
      </c>
      <c r="DA60" s="70"/>
    </row>
    <row r="61" spans="1:105" ht="12" customHeight="1" x14ac:dyDescent="0.25">
      <c r="A61" s="60" t="s">
        <v>1499</v>
      </c>
      <c r="B61" s="262">
        <v>60.494133306936057</v>
      </c>
      <c r="C61" s="262">
        <v>55.173888623732751</v>
      </c>
      <c r="D61" s="262">
        <v>49.807315990145909</v>
      </c>
      <c r="E61" s="262">
        <v>69.859160363670043</v>
      </c>
      <c r="F61" s="262">
        <v>57.982052769857937</v>
      </c>
      <c r="G61" s="262">
        <v>55.794810988419783</v>
      </c>
      <c r="H61" s="262">
        <v>62.455460836057142</v>
      </c>
      <c r="I61" s="262">
        <v>63.007038443170799</v>
      </c>
      <c r="J61" s="262">
        <v>66.366008250308084</v>
      </c>
      <c r="K61" s="262">
        <v>52.524357947047257</v>
      </c>
      <c r="L61" s="262">
        <v>56.018185553559391</v>
      </c>
      <c r="M61" s="262">
        <v>70.851638201737956</v>
      </c>
      <c r="N61" s="262">
        <v>73.420988477107457</v>
      </c>
      <c r="O61" s="262">
        <v>77.949886299530334</v>
      </c>
      <c r="P61" s="262">
        <v>78.24965759143987</v>
      </c>
      <c r="Q61" s="262">
        <v>85.730245549930814</v>
      </c>
      <c r="R61" s="262">
        <v>78.996739714496215</v>
      </c>
      <c r="S61" s="262">
        <v>67.128768711320831</v>
      </c>
      <c r="T61" s="262">
        <v>72.211748562450026</v>
      </c>
      <c r="U61" s="262">
        <v>77.206747413225258</v>
      </c>
      <c r="V61" s="262">
        <v>71.621320011547169</v>
      </c>
      <c r="W61" s="262">
        <v>76.979599852164725</v>
      </c>
      <c r="X61" s="262">
        <v>61.224226897556854</v>
      </c>
      <c r="Y61" s="262">
        <v>64.127661539265034</v>
      </c>
      <c r="DA61" s="72" t="s">
        <v>1500</v>
      </c>
    </row>
    <row r="62" spans="1:105" ht="12" customHeight="1" x14ac:dyDescent="0.25">
      <c r="A62" s="59" t="s">
        <v>28</v>
      </c>
      <c r="B62" s="230">
        <v>22.32278445516409</v>
      </c>
      <c r="C62" s="230">
        <v>17.534601201169419</v>
      </c>
      <c r="D62" s="230">
        <v>15.718771470533619</v>
      </c>
      <c r="E62" s="230">
        <v>12.49860116105144</v>
      </c>
      <c r="F62" s="230">
        <v>11.478780687449889</v>
      </c>
      <c r="G62" s="230">
        <v>10.360684135865849</v>
      </c>
      <c r="H62" s="230">
        <v>14.00831513879943</v>
      </c>
      <c r="I62" s="230">
        <v>14.43671648424727</v>
      </c>
      <c r="J62" s="230">
        <v>16.365756156043251</v>
      </c>
      <c r="K62" s="230">
        <v>12.47724455053436</v>
      </c>
      <c r="L62" s="230">
        <v>18.776985605174922</v>
      </c>
      <c r="M62" s="230">
        <v>21.712315464248601</v>
      </c>
      <c r="N62" s="230">
        <v>23.862384844847231</v>
      </c>
      <c r="O62" s="230">
        <v>30.301008700398839</v>
      </c>
      <c r="P62" s="230">
        <v>31.062962979825571</v>
      </c>
      <c r="Q62" s="230">
        <v>34.092248185936207</v>
      </c>
      <c r="R62" s="230">
        <v>29.44214915523154</v>
      </c>
      <c r="S62" s="230">
        <v>24.611252422742439</v>
      </c>
      <c r="T62" s="230">
        <v>28.279247450254701</v>
      </c>
      <c r="U62" s="230">
        <v>29.441944167287549</v>
      </c>
      <c r="V62" s="230">
        <v>25.19373215847558</v>
      </c>
      <c r="W62" s="230">
        <v>26.794464021759069</v>
      </c>
      <c r="X62" s="230">
        <v>19.474957719439669</v>
      </c>
      <c r="Y62" s="230">
        <v>18.840587320156551</v>
      </c>
      <c r="DA62" s="71" t="s">
        <v>1501</v>
      </c>
    </row>
    <row r="63" spans="1:105" ht="12" customHeight="1" x14ac:dyDescent="0.25">
      <c r="A63" s="59" t="s">
        <v>31</v>
      </c>
      <c r="B63" s="295">
        <v>7.3144564035756393E-2</v>
      </c>
      <c r="C63" s="295">
        <v>0</v>
      </c>
      <c r="D63" s="295">
        <v>0</v>
      </c>
      <c r="E63" s="295">
        <v>0</v>
      </c>
      <c r="F63" s="295">
        <v>0</v>
      </c>
      <c r="G63" s="295">
        <v>0</v>
      </c>
      <c r="H63" s="295">
        <v>0</v>
      </c>
      <c r="I63" s="295">
        <v>0</v>
      </c>
      <c r="J63" s="295">
        <v>0</v>
      </c>
      <c r="K63" s="295">
        <v>0</v>
      </c>
      <c r="L63" s="295">
        <v>0</v>
      </c>
      <c r="M63" s="295">
        <v>0</v>
      </c>
      <c r="N63" s="295">
        <v>0</v>
      </c>
      <c r="O63" s="295">
        <v>0</v>
      </c>
      <c r="P63" s="295">
        <v>0</v>
      </c>
      <c r="Q63" s="295">
        <v>0</v>
      </c>
      <c r="R63" s="295">
        <v>0</v>
      </c>
      <c r="S63" s="295">
        <v>0</v>
      </c>
      <c r="T63" s="295">
        <v>0</v>
      </c>
      <c r="U63" s="295">
        <v>0</v>
      </c>
      <c r="V63" s="295">
        <v>0</v>
      </c>
      <c r="W63" s="295">
        <v>0</v>
      </c>
      <c r="X63" s="295">
        <v>0</v>
      </c>
      <c r="Y63" s="295">
        <v>0</v>
      </c>
      <c r="DA63" s="122" t="s">
        <v>1502</v>
      </c>
    </row>
    <row r="64" spans="1:105" ht="12" customHeight="1" x14ac:dyDescent="0.25">
      <c r="A64" s="59" t="s">
        <v>159</v>
      </c>
      <c r="B64" s="295">
        <v>6.6741254265019978E-2</v>
      </c>
      <c r="C64" s="295">
        <v>0.56346230823627153</v>
      </c>
      <c r="D64" s="295">
        <v>0.55486928728437213</v>
      </c>
      <c r="E64" s="295">
        <v>0.70436775703034071</v>
      </c>
      <c r="F64" s="295">
        <v>0.6993616617039321</v>
      </c>
      <c r="G64" s="295">
        <v>0.54342674385482848</v>
      </c>
      <c r="H64" s="295">
        <v>0.49620388421536948</v>
      </c>
      <c r="I64" s="295">
        <v>0.38097453457305258</v>
      </c>
      <c r="J64" s="295">
        <v>0.39450341340964779</v>
      </c>
      <c r="K64" s="295">
        <v>0.20052007652759599</v>
      </c>
      <c r="L64" s="295">
        <v>0.27765089815659388</v>
      </c>
      <c r="M64" s="295">
        <v>0.32609464968911211</v>
      </c>
      <c r="N64" s="295">
        <v>0.70708460353828384</v>
      </c>
      <c r="O64" s="295">
        <v>0.81204686281215666</v>
      </c>
      <c r="P64" s="295">
        <v>0.73199915215411571</v>
      </c>
      <c r="Q64" s="295">
        <v>0.90275533862870605</v>
      </c>
      <c r="R64" s="295">
        <v>0.62686174599196209</v>
      </c>
      <c r="S64" s="295">
        <v>0.57114044315418866</v>
      </c>
      <c r="T64" s="295">
        <v>0.59584052771853213</v>
      </c>
      <c r="U64" s="295">
        <v>3.0081484400274938</v>
      </c>
      <c r="V64" s="295">
        <v>2.9816840079627398</v>
      </c>
      <c r="W64" s="295">
        <v>2.9396467588830322</v>
      </c>
      <c r="X64" s="295">
        <v>2.7084733413680002</v>
      </c>
      <c r="Y64" s="295">
        <v>2.813071785084706</v>
      </c>
      <c r="DA64" s="122" t="s">
        <v>1503</v>
      </c>
    </row>
    <row r="65" spans="1:105" ht="12" customHeight="1" x14ac:dyDescent="0.25">
      <c r="A65" s="59" t="s">
        <v>32</v>
      </c>
      <c r="B65" s="295">
        <v>9.2860166660833414</v>
      </c>
      <c r="C65" s="295">
        <v>7.9096525453936399</v>
      </c>
      <c r="D65" s="295">
        <v>7.1273962054683686</v>
      </c>
      <c r="E65" s="295">
        <v>14.44691722974544</v>
      </c>
      <c r="F65" s="295">
        <v>10.884198681857381</v>
      </c>
      <c r="G65" s="295">
        <v>9.2965494395213444</v>
      </c>
      <c r="H65" s="295">
        <v>11.636545662042391</v>
      </c>
      <c r="I65" s="295">
        <v>11.04961565441525</v>
      </c>
      <c r="J65" s="295">
        <v>14.279090400014301</v>
      </c>
      <c r="K65" s="295">
        <v>13.054507159130059</v>
      </c>
      <c r="L65" s="295">
        <v>7.150442904914847</v>
      </c>
      <c r="M65" s="295">
        <v>11.166233570019781</v>
      </c>
      <c r="N65" s="295">
        <v>5.7106267446713632</v>
      </c>
      <c r="O65" s="295">
        <v>4.4614499882264109</v>
      </c>
      <c r="P65" s="295">
        <v>2.3485511451554149</v>
      </c>
      <c r="Q65" s="295">
        <v>2.3842085892731588</v>
      </c>
      <c r="R65" s="295">
        <v>1.786988413110649</v>
      </c>
      <c r="S65" s="295">
        <v>1.462499976494781</v>
      </c>
      <c r="T65" s="295">
        <v>1.7240749700087841</v>
      </c>
      <c r="U65" s="295">
        <v>1.4762421891534809</v>
      </c>
      <c r="V65" s="295">
        <v>1.5065647646662901</v>
      </c>
      <c r="W65" s="295">
        <v>1.346726693547545</v>
      </c>
      <c r="X65" s="295">
        <v>1.3635495720345809</v>
      </c>
      <c r="Y65" s="295">
        <v>1.0828883239545259</v>
      </c>
      <c r="DA65" s="122" t="s">
        <v>1504</v>
      </c>
    </row>
    <row r="66" spans="1:105" ht="12" customHeight="1" x14ac:dyDescent="0.25">
      <c r="A66" s="59" t="s">
        <v>35</v>
      </c>
      <c r="B66" s="295">
        <v>28.74544636738786</v>
      </c>
      <c r="C66" s="295">
        <v>29.166172568933419</v>
      </c>
      <c r="D66" s="295">
        <v>26.40627902685954</v>
      </c>
      <c r="E66" s="295">
        <v>42.209274215842818</v>
      </c>
      <c r="F66" s="295">
        <v>34.919711738846743</v>
      </c>
      <c r="G66" s="295">
        <v>35.594150669177758</v>
      </c>
      <c r="H66" s="295">
        <v>36.31439615099994</v>
      </c>
      <c r="I66" s="295">
        <v>37.139731769935231</v>
      </c>
      <c r="J66" s="295">
        <v>35.326658280840888</v>
      </c>
      <c r="K66" s="295">
        <v>26.792086160855241</v>
      </c>
      <c r="L66" s="295">
        <v>29.813106145313029</v>
      </c>
      <c r="M66" s="295">
        <v>37.646994517780463</v>
      </c>
      <c r="N66" s="295">
        <v>43.140892284050587</v>
      </c>
      <c r="O66" s="295">
        <v>42.37538074809293</v>
      </c>
      <c r="P66" s="295">
        <v>44.106144314304757</v>
      </c>
      <c r="Q66" s="295">
        <v>48.351033436092742</v>
      </c>
      <c r="R66" s="295">
        <v>47.140740400162073</v>
      </c>
      <c r="S66" s="295">
        <v>40.483875868929417</v>
      </c>
      <c r="T66" s="295">
        <v>41.612585614468003</v>
      </c>
      <c r="U66" s="295">
        <v>43.280412616756728</v>
      </c>
      <c r="V66" s="295">
        <v>41.939339080442558</v>
      </c>
      <c r="W66" s="295">
        <v>45.898762377975068</v>
      </c>
      <c r="X66" s="295">
        <v>37.677246264714597</v>
      </c>
      <c r="Y66" s="295">
        <v>41.391114110069253</v>
      </c>
      <c r="DA66" s="122" t="s">
        <v>1505</v>
      </c>
    </row>
    <row r="67" spans="1:105" ht="12" customHeight="1" x14ac:dyDescent="0.25">
      <c r="A67" s="60" t="s">
        <v>1506</v>
      </c>
      <c r="B67" s="262">
        <v>13.03804801389566</v>
      </c>
      <c r="C67" s="262">
        <v>12.24274064926138</v>
      </c>
      <c r="D67" s="262">
        <v>11.35716538885681</v>
      </c>
      <c r="E67" s="262">
        <v>15.49456368019591</v>
      </c>
      <c r="F67" s="262">
        <v>12.56159672971166</v>
      </c>
      <c r="G67" s="262">
        <v>12.07824012582388</v>
      </c>
      <c r="H67" s="262">
        <v>13.54134936824445</v>
      </c>
      <c r="I67" s="262">
        <v>13.239073479498829</v>
      </c>
      <c r="J67" s="262">
        <v>14.122166437341919</v>
      </c>
      <c r="K67" s="262">
        <v>11.35051827260928</v>
      </c>
      <c r="L67" s="262">
        <v>12.15601122591354</v>
      </c>
      <c r="M67" s="262">
        <v>15.10744205490766</v>
      </c>
      <c r="N67" s="262">
        <v>15.484204484674869</v>
      </c>
      <c r="O67" s="262">
        <v>16.25983015861264</v>
      </c>
      <c r="P67" s="262">
        <v>16.44278856466844</v>
      </c>
      <c r="Q67" s="262">
        <v>17.929510948646229</v>
      </c>
      <c r="R67" s="262">
        <v>16.557172244313239</v>
      </c>
      <c r="S67" s="262">
        <v>14.04033710345208</v>
      </c>
      <c r="T67" s="262">
        <v>15.8885553390519</v>
      </c>
      <c r="U67" s="262">
        <v>17.533557964290221</v>
      </c>
      <c r="V67" s="262">
        <v>16.64581520115053</v>
      </c>
      <c r="W67" s="262">
        <v>17.813727837213989</v>
      </c>
      <c r="X67" s="262">
        <v>14.28745096041928</v>
      </c>
      <c r="Y67" s="262">
        <v>15.162260008338849</v>
      </c>
      <c r="DA67" s="72" t="s">
        <v>1507</v>
      </c>
    </row>
    <row r="68" spans="1:105" ht="12" customHeight="1" x14ac:dyDescent="0.25">
      <c r="A68" s="147" t="s">
        <v>28</v>
      </c>
      <c r="B68" s="229">
        <v>2.8841485473492532</v>
      </c>
      <c r="C68" s="229">
        <v>2.064416135456641</v>
      </c>
      <c r="D68" s="229">
        <v>1.714053548390279</v>
      </c>
      <c r="E68" s="229">
        <v>1.5073370018213841</v>
      </c>
      <c r="F68" s="229">
        <v>1.513641875102012</v>
      </c>
      <c r="G68" s="229">
        <v>1.345835568038154</v>
      </c>
      <c r="H68" s="229">
        <v>1.849229610202296</v>
      </c>
      <c r="I68" s="229">
        <v>2.1463113557445408</v>
      </c>
      <c r="J68" s="229">
        <v>2.326341563447051</v>
      </c>
      <c r="K68" s="229">
        <v>1.6514798059570459</v>
      </c>
      <c r="L68" s="229">
        <v>2.4289541046424108</v>
      </c>
      <c r="M68" s="229">
        <v>2.8203589905156541</v>
      </c>
      <c r="N68" s="229">
        <v>3.1891608101543509</v>
      </c>
      <c r="O68" s="229">
        <v>4.1794953215165904</v>
      </c>
      <c r="P68" s="229">
        <v>4.2045130955210093</v>
      </c>
      <c r="Q68" s="229">
        <v>4.6697609002138112</v>
      </c>
      <c r="R68" s="229">
        <v>4.0757116936203106</v>
      </c>
      <c r="S68" s="229">
        <v>3.5383257183959178</v>
      </c>
      <c r="T68" s="229">
        <v>3.72585887358612</v>
      </c>
      <c r="U68" s="229">
        <v>3.724785822705563</v>
      </c>
      <c r="V68" s="229">
        <v>2.9943548980755219</v>
      </c>
      <c r="W68" s="229">
        <v>3.303752717261053</v>
      </c>
      <c r="X68" s="229">
        <v>2.308760221943511</v>
      </c>
      <c r="Y68" s="229">
        <v>2.2248487844245868</v>
      </c>
      <c r="DA68" s="73" t="s">
        <v>1508</v>
      </c>
    </row>
    <row r="69" spans="1:105" ht="12" customHeight="1" x14ac:dyDescent="0.25">
      <c r="A69" s="147" t="s">
        <v>30</v>
      </c>
      <c r="B69" s="229">
        <v>0</v>
      </c>
      <c r="C69" s="229">
        <v>0</v>
      </c>
      <c r="D69" s="229">
        <v>0</v>
      </c>
      <c r="E69" s="229">
        <v>0</v>
      </c>
      <c r="F69" s="229">
        <v>0</v>
      </c>
      <c r="G69" s="229">
        <v>0</v>
      </c>
      <c r="H69" s="229">
        <v>0</v>
      </c>
      <c r="I69" s="229">
        <v>0</v>
      </c>
      <c r="J69" s="229">
        <v>0</v>
      </c>
      <c r="K69" s="229">
        <v>0</v>
      </c>
      <c r="L69" s="229">
        <v>0</v>
      </c>
      <c r="M69" s="229">
        <v>0</v>
      </c>
      <c r="N69" s="229">
        <v>0</v>
      </c>
      <c r="O69" s="229">
        <v>0</v>
      </c>
      <c r="P69" s="229">
        <v>0</v>
      </c>
      <c r="Q69" s="229">
        <v>0</v>
      </c>
      <c r="R69" s="229">
        <v>0</v>
      </c>
      <c r="S69" s="229">
        <v>0</v>
      </c>
      <c r="T69" s="229">
        <v>0</v>
      </c>
      <c r="U69" s="229">
        <v>0</v>
      </c>
      <c r="V69" s="229">
        <v>0</v>
      </c>
      <c r="W69" s="229">
        <v>0</v>
      </c>
      <c r="X69" s="229">
        <v>0</v>
      </c>
      <c r="Y69" s="229">
        <v>0</v>
      </c>
      <c r="DA69" s="73" t="s">
        <v>1509</v>
      </c>
    </row>
    <row r="70" spans="1:105" ht="12" customHeight="1" x14ac:dyDescent="0.25">
      <c r="A70" s="147" t="s">
        <v>31</v>
      </c>
      <c r="B70" s="229">
        <v>9.4504244546167442E-3</v>
      </c>
      <c r="C70" s="229">
        <v>0</v>
      </c>
      <c r="D70" s="229">
        <v>0</v>
      </c>
      <c r="E70" s="229">
        <v>0</v>
      </c>
      <c r="F70" s="229">
        <v>0</v>
      </c>
      <c r="G70" s="229">
        <v>0</v>
      </c>
      <c r="H70" s="229">
        <v>0</v>
      </c>
      <c r="I70" s="229">
        <v>0</v>
      </c>
      <c r="J70" s="229">
        <v>0</v>
      </c>
      <c r="K70" s="229">
        <v>0</v>
      </c>
      <c r="L70" s="229">
        <v>0</v>
      </c>
      <c r="M70" s="229">
        <v>0</v>
      </c>
      <c r="N70" s="229">
        <v>0</v>
      </c>
      <c r="O70" s="229">
        <v>0</v>
      </c>
      <c r="P70" s="229">
        <v>0</v>
      </c>
      <c r="Q70" s="229">
        <v>0</v>
      </c>
      <c r="R70" s="229">
        <v>0</v>
      </c>
      <c r="S70" s="229">
        <v>0</v>
      </c>
      <c r="T70" s="229">
        <v>0</v>
      </c>
      <c r="U70" s="229">
        <v>0</v>
      </c>
      <c r="V70" s="229">
        <v>0</v>
      </c>
      <c r="W70" s="229">
        <v>0</v>
      </c>
      <c r="X70" s="229">
        <v>0</v>
      </c>
      <c r="Y70" s="229">
        <v>0</v>
      </c>
      <c r="DA70" s="73" t="s">
        <v>1510</v>
      </c>
    </row>
    <row r="71" spans="1:105" ht="12" customHeight="1" x14ac:dyDescent="0.25">
      <c r="A71" s="147" t="s">
        <v>159</v>
      </c>
      <c r="B71" s="229">
        <v>8.6231039825407623E-3</v>
      </c>
      <c r="C71" s="229">
        <v>6.633858777278745E-2</v>
      </c>
      <c r="D71" s="229">
        <v>6.0505725434423847E-2</v>
      </c>
      <c r="E71" s="229">
        <v>8.4947072826864228E-2</v>
      </c>
      <c r="F71" s="229">
        <v>9.2220866119811951E-2</v>
      </c>
      <c r="G71" s="229">
        <v>7.0590226563437927E-2</v>
      </c>
      <c r="H71" s="229">
        <v>6.5503588853947928E-2</v>
      </c>
      <c r="I71" s="229">
        <v>5.6639608507645267E-2</v>
      </c>
      <c r="J71" s="229">
        <v>5.6077438694924472E-2</v>
      </c>
      <c r="K71" s="229">
        <v>2.6540704218232531E-2</v>
      </c>
      <c r="L71" s="229">
        <v>3.5916376723921339E-2</v>
      </c>
      <c r="M71" s="229">
        <v>4.2358631833814338E-2</v>
      </c>
      <c r="N71" s="229">
        <v>9.4500466811252584E-2</v>
      </c>
      <c r="O71" s="229">
        <v>0.1120076924677085</v>
      </c>
      <c r="P71" s="229">
        <v>9.9079409235401233E-2</v>
      </c>
      <c r="Q71" s="229">
        <v>0.123654255940993</v>
      </c>
      <c r="R71" s="229">
        <v>8.6777216396538334E-2</v>
      </c>
      <c r="S71" s="229">
        <v>8.2112071507627865E-2</v>
      </c>
      <c r="T71" s="229">
        <v>7.8503422743038162E-2</v>
      </c>
      <c r="U71" s="229">
        <v>0.38056959140822061</v>
      </c>
      <c r="V71" s="229">
        <v>0.35438259236843928</v>
      </c>
      <c r="W71" s="229">
        <v>0.36245793009931881</v>
      </c>
      <c r="X71" s="229">
        <v>0.32109006873493651</v>
      </c>
      <c r="Y71" s="229">
        <v>0.3321902462588841</v>
      </c>
      <c r="DA71" s="73" t="s">
        <v>1511</v>
      </c>
    </row>
    <row r="72" spans="1:105" ht="12" customHeight="1" x14ac:dyDescent="0.25">
      <c r="A72" s="147" t="s">
        <v>32</v>
      </c>
      <c r="B72" s="229">
        <v>1.199771987761566</v>
      </c>
      <c r="C72" s="229">
        <v>0.9312338588845307</v>
      </c>
      <c r="D72" s="229">
        <v>0.7772069706381276</v>
      </c>
      <c r="E72" s="229">
        <v>1.742304808517809</v>
      </c>
      <c r="F72" s="229">
        <v>1.435237709507061</v>
      </c>
      <c r="G72" s="229">
        <v>1.207606247971712</v>
      </c>
      <c r="H72" s="229">
        <v>1.536133688134895</v>
      </c>
      <c r="I72" s="229">
        <v>1.642749968911692</v>
      </c>
      <c r="J72" s="229">
        <v>2.029728487278291</v>
      </c>
      <c r="K72" s="229">
        <v>1.727885901627348</v>
      </c>
      <c r="L72" s="229">
        <v>0.92496729821838297</v>
      </c>
      <c r="M72" s="229">
        <v>1.4504573356655059</v>
      </c>
      <c r="N72" s="229">
        <v>0.76321403472201144</v>
      </c>
      <c r="O72" s="229">
        <v>0.6153791623685152</v>
      </c>
      <c r="P72" s="229">
        <v>0.31788706221360769</v>
      </c>
      <c r="Q72" s="229">
        <v>0.32657523749737949</v>
      </c>
      <c r="R72" s="229">
        <v>0.24737492950255369</v>
      </c>
      <c r="S72" s="229">
        <v>0.21026159868252151</v>
      </c>
      <c r="T72" s="229">
        <v>0.22715102433452819</v>
      </c>
      <c r="U72" s="229">
        <v>0.18676368468724319</v>
      </c>
      <c r="V72" s="229">
        <v>0.17905999611212289</v>
      </c>
      <c r="W72" s="229">
        <v>0.16605116525572489</v>
      </c>
      <c r="X72" s="229">
        <v>0.1616490807278691</v>
      </c>
      <c r="Y72" s="229">
        <v>0.1278762031287774</v>
      </c>
      <c r="DA72" s="73" t="s">
        <v>1512</v>
      </c>
    </row>
    <row r="73" spans="1:105" ht="12" customHeight="1" x14ac:dyDescent="0.25">
      <c r="A73" s="147" t="s">
        <v>33</v>
      </c>
      <c r="B73" s="229">
        <v>2.219350409672002</v>
      </c>
      <c r="C73" s="229">
        <v>2.0284065524984718</v>
      </c>
      <c r="D73" s="229">
        <v>2.3128361978611638</v>
      </c>
      <c r="E73" s="229">
        <v>2.647746786232271</v>
      </c>
      <c r="F73" s="229">
        <v>1.5357364069435999</v>
      </c>
      <c r="G73" s="229">
        <v>1.685198055923494</v>
      </c>
      <c r="H73" s="229">
        <v>1.545912670500061</v>
      </c>
      <c r="I73" s="229">
        <v>1.5147022075446319</v>
      </c>
      <c r="J73" s="229">
        <v>0.85924993948538164</v>
      </c>
      <c r="K73" s="229">
        <v>1.0746138136197909</v>
      </c>
      <c r="L73" s="229">
        <v>0.91247822231147591</v>
      </c>
      <c r="M73" s="229">
        <v>1.0620352861457021</v>
      </c>
      <c r="N73" s="229">
        <v>1.221978349659157</v>
      </c>
      <c r="O73" s="229">
        <v>1.0497429907610469</v>
      </c>
      <c r="P73" s="229">
        <v>1.2829196480699441</v>
      </c>
      <c r="Q73" s="229">
        <v>1.1919148949068989</v>
      </c>
      <c r="R73" s="229">
        <v>0.96707039416277463</v>
      </c>
      <c r="S73" s="229">
        <v>0.6649044763759403</v>
      </c>
      <c r="T73" s="229">
        <v>0.86006999465614009</v>
      </c>
      <c r="U73" s="229">
        <v>0.90870775296657591</v>
      </c>
      <c r="V73" s="229">
        <v>0.886819688761878</v>
      </c>
      <c r="W73" s="229">
        <v>0.82502869762757747</v>
      </c>
      <c r="X73" s="229">
        <v>0.59184770841833123</v>
      </c>
      <c r="Y73" s="229">
        <v>0.70503085193875603</v>
      </c>
      <c r="DA73" s="73" t="s">
        <v>1513</v>
      </c>
    </row>
    <row r="74" spans="1:105" ht="12" customHeight="1" x14ac:dyDescent="0.25">
      <c r="A74" s="147" t="s">
        <v>35</v>
      </c>
      <c r="B74" s="229">
        <v>3.7139693549398709</v>
      </c>
      <c r="C74" s="229">
        <v>3.43384583259318</v>
      </c>
      <c r="D74" s="229">
        <v>2.879472886963208</v>
      </c>
      <c r="E74" s="229">
        <v>5.0904577260878723</v>
      </c>
      <c r="F74" s="229">
        <v>4.6046648501786223</v>
      </c>
      <c r="G74" s="229">
        <v>4.6236207335824853</v>
      </c>
      <c r="H74" s="229">
        <v>4.7938425123694541</v>
      </c>
      <c r="I74" s="229">
        <v>5.5215760546449886</v>
      </c>
      <c r="J74" s="229">
        <v>5.0215750908682857</v>
      </c>
      <c r="K74" s="229">
        <v>3.5461827388979681</v>
      </c>
      <c r="L74" s="229">
        <v>3.856565056099341</v>
      </c>
      <c r="M74" s="229">
        <v>4.8902218480082356</v>
      </c>
      <c r="N74" s="229">
        <v>5.7656954190433183</v>
      </c>
      <c r="O74" s="229">
        <v>5.8449442173787229</v>
      </c>
      <c r="P74" s="229">
        <v>5.9699669179297086</v>
      </c>
      <c r="Q74" s="229">
        <v>6.6228476395387377</v>
      </c>
      <c r="R74" s="229">
        <v>6.5257487108654324</v>
      </c>
      <c r="S74" s="229">
        <v>5.8203108361528466</v>
      </c>
      <c r="T74" s="229">
        <v>5.4825582483147466</v>
      </c>
      <c r="U74" s="229">
        <v>5.4755306375066262</v>
      </c>
      <c r="V74" s="229">
        <v>4.9846233423310338</v>
      </c>
      <c r="W74" s="229">
        <v>5.6593093559181931</v>
      </c>
      <c r="X74" s="229">
        <v>4.4666452529194798</v>
      </c>
      <c r="Y74" s="229">
        <v>4.8877971980865906</v>
      </c>
      <c r="DA74" s="73" t="s">
        <v>1514</v>
      </c>
    </row>
    <row r="75" spans="1:105" ht="12" customHeight="1" x14ac:dyDescent="0.25">
      <c r="A75" s="147" t="s">
        <v>36</v>
      </c>
      <c r="B75" s="229">
        <v>0</v>
      </c>
      <c r="C75" s="229">
        <v>0</v>
      </c>
      <c r="D75" s="229">
        <v>0</v>
      </c>
      <c r="E75" s="229">
        <v>0</v>
      </c>
      <c r="F75" s="229">
        <v>0</v>
      </c>
      <c r="G75" s="229">
        <v>0</v>
      </c>
      <c r="H75" s="229">
        <v>0</v>
      </c>
      <c r="I75" s="229">
        <v>0</v>
      </c>
      <c r="J75" s="229">
        <v>0</v>
      </c>
      <c r="K75" s="229">
        <v>0</v>
      </c>
      <c r="L75" s="229">
        <v>0</v>
      </c>
      <c r="M75" s="229">
        <v>0</v>
      </c>
      <c r="N75" s="229">
        <v>0</v>
      </c>
      <c r="O75" s="229">
        <v>0</v>
      </c>
      <c r="P75" s="229">
        <v>0</v>
      </c>
      <c r="Q75" s="229">
        <v>0</v>
      </c>
      <c r="R75" s="229">
        <v>0</v>
      </c>
      <c r="S75" s="229">
        <v>0</v>
      </c>
      <c r="T75" s="229">
        <v>0</v>
      </c>
      <c r="U75" s="229">
        <v>0</v>
      </c>
      <c r="V75" s="229">
        <v>0</v>
      </c>
      <c r="W75" s="229">
        <v>0</v>
      </c>
      <c r="X75" s="229">
        <v>0</v>
      </c>
      <c r="Y75" s="229">
        <v>0</v>
      </c>
      <c r="DA75" s="73" t="s">
        <v>1515</v>
      </c>
    </row>
    <row r="76" spans="1:105" ht="12" customHeight="1" x14ac:dyDescent="0.25">
      <c r="A76" s="147" t="s">
        <v>38</v>
      </c>
      <c r="B76" s="229">
        <v>3.0027341857358132</v>
      </c>
      <c r="C76" s="229">
        <v>3.7184996820557692</v>
      </c>
      <c r="D76" s="229">
        <v>3.6130900595696089</v>
      </c>
      <c r="E76" s="229">
        <v>4.4217702847097131</v>
      </c>
      <c r="F76" s="229">
        <v>3.3800950218605479</v>
      </c>
      <c r="G76" s="229">
        <v>3.1453892937446022</v>
      </c>
      <c r="H76" s="229">
        <v>3.750727298183802</v>
      </c>
      <c r="I76" s="229">
        <v>2.3570942841453331</v>
      </c>
      <c r="J76" s="229">
        <v>3.8291939175679879</v>
      </c>
      <c r="K76" s="229">
        <v>3.3238153082888968</v>
      </c>
      <c r="L76" s="229">
        <v>3.9971301679180029</v>
      </c>
      <c r="M76" s="229">
        <v>4.8420099627387527</v>
      </c>
      <c r="N76" s="229">
        <v>4.4496554042847816</v>
      </c>
      <c r="O76" s="229">
        <v>4.4582607741200562</v>
      </c>
      <c r="P76" s="229">
        <v>4.5684224316987656</v>
      </c>
      <c r="Q76" s="229">
        <v>4.9947580205484057</v>
      </c>
      <c r="R76" s="229">
        <v>4.6544892997656246</v>
      </c>
      <c r="S76" s="229">
        <v>3.724422402337225</v>
      </c>
      <c r="T76" s="229">
        <v>4.1098273638424798</v>
      </c>
      <c r="U76" s="229">
        <v>4.1442509365692626</v>
      </c>
      <c r="V76" s="229">
        <v>4.0605814800648474</v>
      </c>
      <c r="W76" s="229">
        <v>4.3372249303257533</v>
      </c>
      <c r="X76" s="229">
        <v>3.8229564480821718</v>
      </c>
      <c r="Y76" s="229">
        <v>3.75471090226389</v>
      </c>
      <c r="DA76" s="73" t="s">
        <v>1516</v>
      </c>
    </row>
    <row r="77" spans="1:105" ht="12" customHeight="1" x14ac:dyDescent="0.25">
      <c r="A77" s="147" t="s">
        <v>39</v>
      </c>
      <c r="B77" s="229">
        <v>0</v>
      </c>
      <c r="C77" s="229">
        <v>0</v>
      </c>
      <c r="D77" s="229">
        <v>0</v>
      </c>
      <c r="E77" s="229">
        <v>0</v>
      </c>
      <c r="F77" s="229">
        <v>0</v>
      </c>
      <c r="G77" s="229">
        <v>0</v>
      </c>
      <c r="H77" s="229">
        <v>0</v>
      </c>
      <c r="I77" s="229">
        <v>0</v>
      </c>
      <c r="J77" s="229">
        <v>0</v>
      </c>
      <c r="K77" s="229">
        <v>0</v>
      </c>
      <c r="L77" s="229">
        <v>0</v>
      </c>
      <c r="M77" s="229">
        <v>0</v>
      </c>
      <c r="N77" s="229">
        <v>0</v>
      </c>
      <c r="O77" s="229">
        <v>0</v>
      </c>
      <c r="P77" s="229">
        <v>0</v>
      </c>
      <c r="Q77" s="229">
        <v>0</v>
      </c>
      <c r="R77" s="229">
        <v>0</v>
      </c>
      <c r="S77" s="229">
        <v>0</v>
      </c>
      <c r="T77" s="229">
        <v>1.404586411574851</v>
      </c>
      <c r="U77" s="229">
        <v>2.7129495384467321</v>
      </c>
      <c r="V77" s="229">
        <v>3.185993203436686</v>
      </c>
      <c r="W77" s="229">
        <v>3.159903040726364</v>
      </c>
      <c r="X77" s="229">
        <v>2.6145021795929799</v>
      </c>
      <c r="Y77" s="229">
        <v>3.1298058222373699</v>
      </c>
      <c r="DA77" s="73" t="s">
        <v>1517</v>
      </c>
    </row>
    <row r="78" spans="1:105" ht="12" customHeight="1" x14ac:dyDescent="0.25">
      <c r="A78" s="60" t="s">
        <v>1518</v>
      </c>
      <c r="B78" s="262">
        <v>0</v>
      </c>
      <c r="C78" s="262">
        <v>0</v>
      </c>
      <c r="D78" s="262">
        <v>0</v>
      </c>
      <c r="E78" s="262">
        <v>0</v>
      </c>
      <c r="F78" s="262">
        <v>0</v>
      </c>
      <c r="G78" s="262">
        <v>0</v>
      </c>
      <c r="H78" s="262">
        <v>0</v>
      </c>
      <c r="I78" s="262">
        <v>0</v>
      </c>
      <c r="J78" s="262">
        <v>0</v>
      </c>
      <c r="K78" s="262">
        <v>0</v>
      </c>
      <c r="L78" s="262">
        <v>0</v>
      </c>
      <c r="M78" s="262">
        <v>0</v>
      </c>
      <c r="N78" s="262">
        <v>0</v>
      </c>
      <c r="O78" s="262">
        <v>0</v>
      </c>
      <c r="P78" s="262">
        <v>0</v>
      </c>
      <c r="Q78" s="262">
        <v>0</v>
      </c>
      <c r="R78" s="262">
        <v>0</v>
      </c>
      <c r="S78" s="262">
        <v>0</v>
      </c>
      <c r="T78" s="262">
        <v>0</v>
      </c>
      <c r="U78" s="262">
        <v>0</v>
      </c>
      <c r="V78" s="262">
        <v>0</v>
      </c>
      <c r="W78" s="262">
        <v>0</v>
      </c>
      <c r="X78" s="262">
        <v>0</v>
      </c>
      <c r="Y78" s="262">
        <v>0</v>
      </c>
      <c r="DA78" s="72" t="s">
        <v>1519</v>
      </c>
    </row>
    <row r="79" spans="1:105" ht="12" customHeight="1" x14ac:dyDescent="0.25">
      <c r="A79" s="57" t="s">
        <v>1520</v>
      </c>
      <c r="B79" s="261">
        <f t="shared" ref="B79:Y79" si="2">B80+B88</f>
        <v>335.15996545393193</v>
      </c>
      <c r="C79" s="261">
        <f t="shared" si="2"/>
        <v>315.56306144682088</v>
      </c>
      <c r="D79" s="261">
        <f t="shared" si="2"/>
        <v>293.09366116561995</v>
      </c>
      <c r="E79" s="261">
        <f t="shared" si="2"/>
        <v>396.79300093731189</v>
      </c>
      <c r="F79" s="261">
        <f t="shared" si="2"/>
        <v>321.16169976996758</v>
      </c>
      <c r="G79" s="261">
        <f t="shared" si="2"/>
        <v>309.1980888591508</v>
      </c>
      <c r="H79" s="261">
        <f t="shared" si="2"/>
        <v>343.04082508169284</v>
      </c>
      <c r="I79" s="261">
        <f t="shared" si="2"/>
        <v>338.88612642518831</v>
      </c>
      <c r="J79" s="261">
        <f t="shared" si="2"/>
        <v>360.19820690923655</v>
      </c>
      <c r="K79" s="261">
        <f t="shared" si="2"/>
        <v>290.59430594372139</v>
      </c>
      <c r="L79" s="261">
        <f t="shared" si="2"/>
        <v>307.01163106719707</v>
      </c>
      <c r="M79" s="261">
        <f t="shared" si="2"/>
        <v>391.20318982600031</v>
      </c>
      <c r="N79" s="261">
        <f t="shared" si="2"/>
        <v>401.72541764919595</v>
      </c>
      <c r="O79" s="261">
        <f t="shared" si="2"/>
        <v>420.94837693259274</v>
      </c>
      <c r="P79" s="261">
        <f t="shared" si="2"/>
        <v>425.31997265266995</v>
      </c>
      <c r="Q79" s="261">
        <f t="shared" si="2"/>
        <v>463.39133619899957</v>
      </c>
      <c r="R79" s="261">
        <f t="shared" si="2"/>
        <v>426.46624024978439</v>
      </c>
      <c r="S79" s="261">
        <f t="shared" si="2"/>
        <v>359.2229623286625</v>
      </c>
      <c r="T79" s="261">
        <f t="shared" si="2"/>
        <v>388.49929601789688</v>
      </c>
      <c r="U79" s="261">
        <f t="shared" si="2"/>
        <v>412.83913668695521</v>
      </c>
      <c r="V79" s="261">
        <f t="shared" si="2"/>
        <v>386.37250532095072</v>
      </c>
      <c r="W79" s="261">
        <f t="shared" si="2"/>
        <v>415.08906726379519</v>
      </c>
      <c r="X79" s="261">
        <f t="shared" si="2"/>
        <v>334.62434626742447</v>
      </c>
      <c r="Y79" s="261">
        <f t="shared" si="2"/>
        <v>350.16055643090692</v>
      </c>
      <c r="DA79" s="70"/>
    </row>
    <row r="80" spans="1:105" ht="12" customHeight="1" x14ac:dyDescent="0.25">
      <c r="A80" s="60" t="s">
        <v>1521</v>
      </c>
      <c r="B80" s="262">
        <v>317.18010512466498</v>
      </c>
      <c r="C80" s="262">
        <v>297.83244869233118</v>
      </c>
      <c r="D80" s="262">
        <v>276.28882085083552</v>
      </c>
      <c r="E80" s="262">
        <v>376.94042326792459</v>
      </c>
      <c r="F80" s="262">
        <v>305.58934642802552</v>
      </c>
      <c r="G80" s="262">
        <v>293.83060015937917</v>
      </c>
      <c r="H80" s="262">
        <v>329.42405270881238</v>
      </c>
      <c r="I80" s="262">
        <v>322.07050576169217</v>
      </c>
      <c r="J80" s="262">
        <v>343.55374596030163</v>
      </c>
      <c r="K80" s="262">
        <v>276.12711466384189</v>
      </c>
      <c r="L80" s="262">
        <v>295.72255865468509</v>
      </c>
      <c r="M80" s="262">
        <v>367.52281123933773</v>
      </c>
      <c r="N80" s="262">
        <v>376.68841232879731</v>
      </c>
      <c r="O80" s="262">
        <v>395.55726697136129</v>
      </c>
      <c r="P80" s="262">
        <v>400.00814538539771</v>
      </c>
      <c r="Q80" s="262">
        <v>436.17604118841149</v>
      </c>
      <c r="R80" s="262">
        <v>402.79078796315292</v>
      </c>
      <c r="S80" s="262">
        <v>341.56306171847342</v>
      </c>
      <c r="T80" s="262">
        <v>369.65885487792121</v>
      </c>
      <c r="U80" s="262">
        <v>393.37230849567311</v>
      </c>
      <c r="V80" s="262">
        <v>365.61048945631569</v>
      </c>
      <c r="W80" s="262">
        <v>394.43342558895267</v>
      </c>
      <c r="X80" s="262">
        <v>315.36321971320012</v>
      </c>
      <c r="Y80" s="262">
        <v>329.97603377297668</v>
      </c>
      <c r="DA80" s="72" t="s">
        <v>1522</v>
      </c>
    </row>
    <row r="81" spans="1:105" ht="12" customHeight="1" x14ac:dyDescent="0.25">
      <c r="A81" s="59" t="s">
        <v>28</v>
      </c>
      <c r="B81" s="230">
        <v>70.163458400246597</v>
      </c>
      <c r="C81" s="230">
        <v>50.221607265698722</v>
      </c>
      <c r="D81" s="230">
        <v>41.698242258987619</v>
      </c>
      <c r="E81" s="230">
        <v>36.669393162723303</v>
      </c>
      <c r="F81" s="230">
        <v>36.822773512896603</v>
      </c>
      <c r="G81" s="230">
        <v>32.740504291432551</v>
      </c>
      <c r="H81" s="230">
        <v>44.986706717024447</v>
      </c>
      <c r="I81" s="230">
        <v>52.213894343675463</v>
      </c>
      <c r="J81" s="230">
        <v>56.593537687820152</v>
      </c>
      <c r="K81" s="230">
        <v>40.175993975972872</v>
      </c>
      <c r="L81" s="230">
        <v>59.089820610598601</v>
      </c>
      <c r="M81" s="230">
        <v>68.611632672900498</v>
      </c>
      <c r="N81" s="230">
        <v>77.583573856005415</v>
      </c>
      <c r="O81" s="230">
        <v>101.6757082067673</v>
      </c>
      <c r="P81" s="230">
        <v>102.2843223321524</v>
      </c>
      <c r="Q81" s="230">
        <v>113.6025309661603</v>
      </c>
      <c r="R81" s="230">
        <v>99.150935942446935</v>
      </c>
      <c r="S81" s="230">
        <v>86.07780260741599</v>
      </c>
      <c r="T81" s="230">
        <v>95.091112908545568</v>
      </c>
      <c r="U81" s="230">
        <v>98.864200148129314</v>
      </c>
      <c r="V81" s="230">
        <v>81.335961209387094</v>
      </c>
      <c r="W81" s="230">
        <v>88.926305566341327</v>
      </c>
      <c r="X81" s="230">
        <v>62.374818120835421</v>
      </c>
      <c r="Y81" s="230">
        <v>61.013885137169758</v>
      </c>
      <c r="DA81" s="71" t="s">
        <v>1523</v>
      </c>
    </row>
    <row r="82" spans="1:105" ht="12" customHeight="1" x14ac:dyDescent="0.25">
      <c r="A82" s="59" t="s">
        <v>31</v>
      </c>
      <c r="B82" s="295">
        <v>0.22990302066639029</v>
      </c>
      <c r="C82" s="295">
        <v>0</v>
      </c>
      <c r="D82" s="295">
        <v>0</v>
      </c>
      <c r="E82" s="295">
        <v>0</v>
      </c>
      <c r="F82" s="295">
        <v>0</v>
      </c>
      <c r="G82" s="295">
        <v>0</v>
      </c>
      <c r="H82" s="295">
        <v>0</v>
      </c>
      <c r="I82" s="295">
        <v>0</v>
      </c>
      <c r="J82" s="295">
        <v>0</v>
      </c>
      <c r="K82" s="295">
        <v>0</v>
      </c>
      <c r="L82" s="295">
        <v>0</v>
      </c>
      <c r="M82" s="295">
        <v>0</v>
      </c>
      <c r="N82" s="295">
        <v>0</v>
      </c>
      <c r="O82" s="295">
        <v>0</v>
      </c>
      <c r="P82" s="295">
        <v>0</v>
      </c>
      <c r="Q82" s="295">
        <v>0</v>
      </c>
      <c r="R82" s="295">
        <v>0</v>
      </c>
      <c r="S82" s="295">
        <v>0</v>
      </c>
      <c r="T82" s="295">
        <v>0</v>
      </c>
      <c r="U82" s="295">
        <v>0</v>
      </c>
      <c r="V82" s="295">
        <v>0</v>
      </c>
      <c r="W82" s="295">
        <v>0</v>
      </c>
      <c r="X82" s="295">
        <v>0</v>
      </c>
      <c r="Y82" s="295">
        <v>0</v>
      </c>
      <c r="DA82" s="122" t="s">
        <v>1524</v>
      </c>
    </row>
    <row r="83" spans="1:105" ht="12" customHeight="1" x14ac:dyDescent="0.25">
      <c r="A83" s="59" t="s">
        <v>159</v>
      </c>
      <c r="B83" s="295">
        <v>0.2097765727483295</v>
      </c>
      <c r="C83" s="295">
        <v>1.613836689446855</v>
      </c>
      <c r="D83" s="295">
        <v>1.4719390765765781</v>
      </c>
      <c r="E83" s="295">
        <v>2.0665303165429019</v>
      </c>
      <c r="F83" s="295">
        <v>2.2434818447818992</v>
      </c>
      <c r="G83" s="295">
        <v>1.71726745125517</v>
      </c>
      <c r="H83" s="295">
        <v>1.5935234458866061</v>
      </c>
      <c r="I83" s="295">
        <v>1.377887008970065</v>
      </c>
      <c r="J83" s="295">
        <v>1.364210952546077</v>
      </c>
      <c r="K83" s="295">
        <v>0.64566285881519403</v>
      </c>
      <c r="L83" s="295">
        <v>0.87374736868963321</v>
      </c>
      <c r="M83" s="295">
        <v>1.030469843619777</v>
      </c>
      <c r="N83" s="295">
        <v>2.298938304689301</v>
      </c>
      <c r="O83" s="295">
        <v>2.7248412978549732</v>
      </c>
      <c r="P83" s="295">
        <v>2.410331470131196</v>
      </c>
      <c r="Q83" s="295">
        <v>3.0081703838393499</v>
      </c>
      <c r="R83" s="295">
        <v>2.1110527120122078</v>
      </c>
      <c r="S83" s="295">
        <v>1.997562475996097</v>
      </c>
      <c r="T83" s="295">
        <v>2.0035589347431508</v>
      </c>
      <c r="U83" s="295">
        <v>10.10117361001571</v>
      </c>
      <c r="V83" s="295">
        <v>9.6261297565918724</v>
      </c>
      <c r="W83" s="295">
        <v>9.7561916418724319</v>
      </c>
      <c r="X83" s="295">
        <v>8.674757321004396</v>
      </c>
      <c r="Y83" s="295">
        <v>9.109930378558138</v>
      </c>
      <c r="DA83" s="122" t="s">
        <v>1525</v>
      </c>
    </row>
    <row r="84" spans="1:105" ht="12" customHeight="1" x14ac:dyDescent="0.25">
      <c r="A84" s="59" t="s">
        <v>32</v>
      </c>
      <c r="B84" s="295">
        <v>29.187176239745909</v>
      </c>
      <c r="C84" s="295">
        <v>22.654376862383462</v>
      </c>
      <c r="D84" s="295">
        <v>18.907323273230318</v>
      </c>
      <c r="E84" s="295">
        <v>42.385518272053673</v>
      </c>
      <c r="F84" s="295">
        <v>34.915414262561399</v>
      </c>
      <c r="G84" s="295">
        <v>29.377762397610901</v>
      </c>
      <c r="H84" s="295">
        <v>37.36993790549667</v>
      </c>
      <c r="I84" s="295">
        <v>39.96362087926272</v>
      </c>
      <c r="J84" s="295">
        <v>49.377751507228602</v>
      </c>
      <c r="K84" s="295">
        <v>42.034745641179448</v>
      </c>
      <c r="L84" s="295">
        <v>22.50192855350009</v>
      </c>
      <c r="M84" s="295">
        <v>35.285666206698203</v>
      </c>
      <c r="N84" s="295">
        <v>18.566913352961102</v>
      </c>
      <c r="O84" s="295">
        <v>14.970494601918089</v>
      </c>
      <c r="P84" s="295">
        <v>7.7333241680981164</v>
      </c>
      <c r="Q84" s="295">
        <v>7.9446837479149197</v>
      </c>
      <c r="R84" s="295">
        <v>6.0179565270202309</v>
      </c>
      <c r="S84" s="295">
        <v>5.1150905336998838</v>
      </c>
      <c r="T84" s="295">
        <v>5.797332758740934</v>
      </c>
      <c r="U84" s="295">
        <v>4.95712859267433</v>
      </c>
      <c r="V84" s="295">
        <v>4.8638245611062851</v>
      </c>
      <c r="W84" s="295">
        <v>4.4695586882239571</v>
      </c>
      <c r="X84" s="295">
        <v>4.3672062234827331</v>
      </c>
      <c r="Y84" s="295">
        <v>3.5068558475062832</v>
      </c>
      <c r="DA84" s="122" t="s">
        <v>1526</v>
      </c>
    </row>
    <row r="85" spans="1:105" ht="12" customHeight="1" x14ac:dyDescent="0.25">
      <c r="A85" s="59" t="s">
        <v>33</v>
      </c>
      <c r="B85" s="295">
        <v>53.990735077673968</v>
      </c>
      <c r="C85" s="295">
        <v>49.345592443848538</v>
      </c>
      <c r="D85" s="295">
        <v>56.264989022275053</v>
      </c>
      <c r="E85" s="295">
        <v>64.412449095569514</v>
      </c>
      <c r="F85" s="295">
        <v>37.360273138969923</v>
      </c>
      <c r="G85" s="295">
        <v>40.996266923087269</v>
      </c>
      <c r="H85" s="295">
        <v>37.60783384293223</v>
      </c>
      <c r="I85" s="295">
        <v>36.84856850577119</v>
      </c>
      <c r="J85" s="295">
        <v>20.903204670198441</v>
      </c>
      <c r="K85" s="295">
        <v>26.142419632837399</v>
      </c>
      <c r="L85" s="295">
        <v>22.198103440657981</v>
      </c>
      <c r="M85" s="295">
        <v>25.836418407631509</v>
      </c>
      <c r="N85" s="295">
        <v>29.727396385706982</v>
      </c>
      <c r="O85" s="295">
        <v>25.537380427546388</v>
      </c>
      <c r="P85" s="295">
        <v>31.20993176337748</v>
      </c>
      <c r="Q85" s="295">
        <v>28.99603462598888</v>
      </c>
      <c r="R85" s="295">
        <v>23.52618190672316</v>
      </c>
      <c r="S85" s="295">
        <v>16.175310252732189</v>
      </c>
      <c r="T85" s="295">
        <v>21.950647017497339</v>
      </c>
      <c r="U85" s="295">
        <v>24.1191492455232</v>
      </c>
      <c r="V85" s="295">
        <v>24.0887717922866</v>
      </c>
      <c r="W85" s="295">
        <v>22.20709609496884</v>
      </c>
      <c r="X85" s="295">
        <v>15.989704265066759</v>
      </c>
      <c r="Y85" s="295">
        <v>19.33464949146089</v>
      </c>
      <c r="DA85" s="122" t="s">
        <v>1527</v>
      </c>
    </row>
    <row r="86" spans="1:105" ht="12" customHeight="1" x14ac:dyDescent="0.25">
      <c r="A86" s="59" t="s">
        <v>35</v>
      </c>
      <c r="B86" s="295">
        <v>90.350732653701641</v>
      </c>
      <c r="C86" s="295">
        <v>83.536092289505902</v>
      </c>
      <c r="D86" s="295">
        <v>70.049712350899924</v>
      </c>
      <c r="E86" s="295">
        <v>123.8369359410563</v>
      </c>
      <c r="F86" s="295">
        <v>112.01892182686611</v>
      </c>
      <c r="G86" s="295">
        <v>112.4800667071702</v>
      </c>
      <c r="H86" s="295">
        <v>116.62109775971859</v>
      </c>
      <c r="I86" s="295">
        <v>134.32486761818919</v>
      </c>
      <c r="J86" s="295">
        <v>122.16120952427011</v>
      </c>
      <c r="K86" s="295">
        <v>86.268942461031415</v>
      </c>
      <c r="L86" s="295">
        <v>93.819696676221085</v>
      </c>
      <c r="M86" s="295">
        <v>118.9657438123466</v>
      </c>
      <c r="N86" s="295">
        <v>140.2636251362093</v>
      </c>
      <c r="O86" s="295">
        <v>142.1915319946774</v>
      </c>
      <c r="P86" s="295">
        <v>145.23299289906041</v>
      </c>
      <c r="Q86" s="295">
        <v>161.11579803163221</v>
      </c>
      <c r="R86" s="295">
        <v>158.75364624546989</v>
      </c>
      <c r="S86" s="295">
        <v>141.59226909593119</v>
      </c>
      <c r="T86" s="295">
        <v>139.92547305378369</v>
      </c>
      <c r="U86" s="295">
        <v>145.33290842222479</v>
      </c>
      <c r="V86" s="295">
        <v>135.397821773168</v>
      </c>
      <c r="W86" s="295">
        <v>152.33024870458831</v>
      </c>
      <c r="X86" s="295">
        <v>120.6735037329321</v>
      </c>
      <c r="Y86" s="295">
        <v>134.04214205729269</v>
      </c>
      <c r="DA86" s="122" t="s">
        <v>1528</v>
      </c>
    </row>
    <row r="87" spans="1:105" ht="12" customHeight="1" x14ac:dyDescent="0.25">
      <c r="A87" s="59" t="s">
        <v>38</v>
      </c>
      <c r="B87" s="295">
        <v>73.048323159882173</v>
      </c>
      <c r="C87" s="295">
        <v>90.460943141447757</v>
      </c>
      <c r="D87" s="295">
        <v>87.896614868866052</v>
      </c>
      <c r="E87" s="295">
        <v>107.5695964799789</v>
      </c>
      <c r="F87" s="295">
        <v>82.228481841949517</v>
      </c>
      <c r="G87" s="295">
        <v>76.51873238882304</v>
      </c>
      <c r="H87" s="295">
        <v>91.244953037753788</v>
      </c>
      <c r="I87" s="295">
        <v>57.34166740582355</v>
      </c>
      <c r="J87" s="295">
        <v>93.153831618238229</v>
      </c>
      <c r="K87" s="295">
        <v>80.859350094005563</v>
      </c>
      <c r="L87" s="295">
        <v>97.239262005017736</v>
      </c>
      <c r="M87" s="295">
        <v>117.79288029614111</v>
      </c>
      <c r="N87" s="295">
        <v>108.24796529322511</v>
      </c>
      <c r="O87" s="295">
        <v>108.4573104425972</v>
      </c>
      <c r="P87" s="295">
        <v>111.1372427525781</v>
      </c>
      <c r="Q87" s="295">
        <v>121.5088234328759</v>
      </c>
      <c r="R87" s="295">
        <v>113.2310146294805</v>
      </c>
      <c r="S87" s="295">
        <v>90.605026752698052</v>
      </c>
      <c r="T87" s="295">
        <v>104.89073020461041</v>
      </c>
      <c r="U87" s="295">
        <v>109.9977484771057</v>
      </c>
      <c r="V87" s="295">
        <v>110.29798036377581</v>
      </c>
      <c r="W87" s="295">
        <v>116.7440248929578</v>
      </c>
      <c r="X87" s="295">
        <v>103.2832300498787</v>
      </c>
      <c r="Y87" s="295">
        <v>102.9685708609889</v>
      </c>
      <c r="DA87" s="122" t="s">
        <v>1529</v>
      </c>
    </row>
    <row r="88" spans="1:105" ht="12" customHeight="1" x14ac:dyDescent="0.25">
      <c r="A88" s="60" t="s">
        <v>1530</v>
      </c>
      <c r="B88" s="262">
        <v>17.979860329266959</v>
      </c>
      <c r="C88" s="262">
        <v>17.730612754489702</v>
      </c>
      <c r="D88" s="262">
        <v>16.804840314784421</v>
      </c>
      <c r="E88" s="262">
        <v>19.852577669387301</v>
      </c>
      <c r="F88" s="262">
        <v>15.572353341942049</v>
      </c>
      <c r="G88" s="262">
        <v>15.3674886997716</v>
      </c>
      <c r="H88" s="262">
        <v>13.616772372880479</v>
      </c>
      <c r="I88" s="262">
        <v>16.815620663496109</v>
      </c>
      <c r="J88" s="262">
        <v>16.64446094893492</v>
      </c>
      <c r="K88" s="262">
        <v>14.467191279879501</v>
      </c>
      <c r="L88" s="262">
        <v>11.289072412512009</v>
      </c>
      <c r="M88" s="262">
        <v>23.68037858666257</v>
      </c>
      <c r="N88" s="262">
        <v>25.037005320398631</v>
      </c>
      <c r="O88" s="262">
        <v>25.391109961231429</v>
      </c>
      <c r="P88" s="262">
        <v>25.31182726727226</v>
      </c>
      <c r="Q88" s="262">
        <v>27.215295010588079</v>
      </c>
      <c r="R88" s="262">
        <v>23.675452286631469</v>
      </c>
      <c r="S88" s="262">
        <v>17.659900610189059</v>
      </c>
      <c r="T88" s="262">
        <v>18.84044113997567</v>
      </c>
      <c r="U88" s="262">
        <v>19.466828191282112</v>
      </c>
      <c r="V88" s="262">
        <v>20.762015864635039</v>
      </c>
      <c r="W88" s="262">
        <v>20.65564167484251</v>
      </c>
      <c r="X88" s="262">
        <v>19.261126554224369</v>
      </c>
      <c r="Y88" s="262">
        <v>20.184522657930241</v>
      </c>
      <c r="DA88" s="72" t="s">
        <v>1531</v>
      </c>
    </row>
    <row r="89" spans="1:105" ht="12" customHeight="1" x14ac:dyDescent="0.25">
      <c r="A89" s="57" t="s">
        <v>1532</v>
      </c>
      <c r="B89" s="261">
        <f t="shared" ref="B89:Y89" si="3">B90+B96</f>
        <v>51.243294120949827</v>
      </c>
      <c r="C89" s="261">
        <f t="shared" si="3"/>
        <v>48.145220835155911</v>
      </c>
      <c r="D89" s="261">
        <f t="shared" si="3"/>
        <v>44.307048007964255</v>
      </c>
      <c r="E89" s="261">
        <f t="shared" si="3"/>
        <v>58.213129318308283</v>
      </c>
      <c r="F89" s="261">
        <f t="shared" si="3"/>
        <v>47.359008248803164</v>
      </c>
      <c r="G89" s="261">
        <f t="shared" si="3"/>
        <v>45.977057093892903</v>
      </c>
      <c r="H89" s="261">
        <f t="shared" si="3"/>
        <v>47.674327181088913</v>
      </c>
      <c r="I89" s="261">
        <f t="shared" si="3"/>
        <v>51.350938983161861</v>
      </c>
      <c r="J89" s="261">
        <f t="shared" si="3"/>
        <v>52.959516951940181</v>
      </c>
      <c r="K89" s="261">
        <f t="shared" si="3"/>
        <v>43.282585308028629</v>
      </c>
      <c r="L89" s="261">
        <f t="shared" si="3"/>
        <v>41.783188073874697</v>
      </c>
      <c r="M89" s="261">
        <f t="shared" si="3"/>
        <v>62.789752084287343</v>
      </c>
      <c r="N89" s="261">
        <f t="shared" si="3"/>
        <v>65.593256294562053</v>
      </c>
      <c r="O89" s="261">
        <f t="shared" si="3"/>
        <v>68.38060435357653</v>
      </c>
      <c r="P89" s="261">
        <f t="shared" si="3"/>
        <v>68.456474680253308</v>
      </c>
      <c r="Q89" s="261">
        <f t="shared" si="3"/>
        <v>74.454844779447257</v>
      </c>
      <c r="R89" s="261">
        <f t="shared" si="3"/>
        <v>67.124054438938686</v>
      </c>
      <c r="S89" s="261">
        <f t="shared" si="3"/>
        <v>54.439712734859071</v>
      </c>
      <c r="T89" s="261">
        <f t="shared" si="3"/>
        <v>58.396208506664301</v>
      </c>
      <c r="U89" s="261">
        <f t="shared" si="3"/>
        <v>61.719819316551003</v>
      </c>
      <c r="V89" s="261">
        <f t="shared" si="3"/>
        <v>60.113685354420895</v>
      </c>
      <c r="W89" s="261">
        <f t="shared" si="3"/>
        <v>62.855956987177812</v>
      </c>
      <c r="X89" s="261">
        <f t="shared" si="3"/>
        <v>52.987194274263388</v>
      </c>
      <c r="Y89" s="261">
        <f t="shared" si="3"/>
        <v>55.510554177019898</v>
      </c>
      <c r="DA89" s="70"/>
    </row>
    <row r="90" spans="1:105" ht="12" customHeight="1" x14ac:dyDescent="0.25">
      <c r="A90" s="60" t="s">
        <v>1533</v>
      </c>
      <c r="B90" s="262">
        <v>32.229801985335882</v>
      </c>
      <c r="C90" s="262">
        <v>29.395305096469489</v>
      </c>
      <c r="D90" s="262">
        <v>26.536125803118161</v>
      </c>
      <c r="E90" s="262">
        <v>37.219260485293283</v>
      </c>
      <c r="F90" s="262">
        <v>30.89142661147195</v>
      </c>
      <c r="G90" s="262">
        <v>29.726117421039731</v>
      </c>
      <c r="H90" s="262">
        <v>33.274749560189584</v>
      </c>
      <c r="I90" s="262">
        <v>33.56861668556224</v>
      </c>
      <c r="J90" s="262">
        <v>35.35819405184121</v>
      </c>
      <c r="K90" s="262">
        <v>27.983699633335171</v>
      </c>
      <c r="L90" s="262">
        <v>29.84512595309824</v>
      </c>
      <c r="M90" s="262">
        <v>37.748028523566767</v>
      </c>
      <c r="N90" s="262">
        <v>39.116915820223561</v>
      </c>
      <c r="O90" s="262">
        <v>41.529802360607682</v>
      </c>
      <c r="P90" s="262">
        <v>41.689513209428533</v>
      </c>
      <c r="Q90" s="262">
        <v>45.674988419276808</v>
      </c>
      <c r="R90" s="262">
        <v>42.087540382918569</v>
      </c>
      <c r="S90" s="262">
        <v>35.764574262232067</v>
      </c>
      <c r="T90" s="262">
        <v>38.472662222863462</v>
      </c>
      <c r="U90" s="262">
        <v>41.133876047692453</v>
      </c>
      <c r="V90" s="262">
        <v>38.158096260152078</v>
      </c>
      <c r="W90" s="262">
        <v>41.012857355230373</v>
      </c>
      <c r="X90" s="262">
        <v>32.618778082192733</v>
      </c>
      <c r="Y90" s="262">
        <v>34.165657398651852</v>
      </c>
      <c r="DA90" s="72" t="s">
        <v>1534</v>
      </c>
    </row>
    <row r="91" spans="1:105" ht="12" customHeight="1" x14ac:dyDescent="0.25">
      <c r="A91" s="59" t="s">
        <v>28</v>
      </c>
      <c r="B91" s="230">
        <v>11.893036289996431</v>
      </c>
      <c r="C91" s="230">
        <v>9.3420087818784605</v>
      </c>
      <c r="D91" s="230">
        <v>8.3745788930901011</v>
      </c>
      <c r="E91" s="230">
        <v>6.6589505212101283</v>
      </c>
      <c r="F91" s="230">
        <v>6.1156149921597303</v>
      </c>
      <c r="G91" s="230">
        <v>5.5199203604968519</v>
      </c>
      <c r="H91" s="230">
        <v>7.4632893867730257</v>
      </c>
      <c r="I91" s="230">
        <v>7.6915311976603693</v>
      </c>
      <c r="J91" s="230">
        <v>8.719276587918122</v>
      </c>
      <c r="K91" s="230">
        <v>6.6475722388806497</v>
      </c>
      <c r="L91" s="230">
        <v>10.00392095652856</v>
      </c>
      <c r="M91" s="230">
        <v>11.567793268568799</v>
      </c>
      <c r="N91" s="230">
        <v>12.71329790849529</v>
      </c>
      <c r="O91" s="230">
        <v>16.14364000248964</v>
      </c>
      <c r="P91" s="230">
        <v>16.54959069895143</v>
      </c>
      <c r="Q91" s="230">
        <v>18.163520133309639</v>
      </c>
      <c r="R91" s="230">
        <v>15.68606053881652</v>
      </c>
      <c r="S91" s="230">
        <v>13.11227632887104</v>
      </c>
      <c r="T91" s="230">
        <v>15.066494811845191</v>
      </c>
      <c r="U91" s="230">
        <v>15.685951326228739</v>
      </c>
      <c r="V91" s="230">
        <v>13.422607356309641</v>
      </c>
      <c r="W91" s="230">
        <v>14.27543833619128</v>
      </c>
      <c r="X91" s="230">
        <v>10.37578351252057</v>
      </c>
      <c r="Y91" s="230">
        <v>10.03780640240122</v>
      </c>
      <c r="DA91" s="71" t="s">
        <v>1535</v>
      </c>
    </row>
    <row r="92" spans="1:105" ht="12" customHeight="1" x14ac:dyDescent="0.25">
      <c r="A92" s="59" t="s">
        <v>31</v>
      </c>
      <c r="B92" s="295">
        <v>3.8969643605189917E-2</v>
      </c>
      <c r="C92" s="295">
        <v>0</v>
      </c>
      <c r="D92" s="295">
        <v>0</v>
      </c>
      <c r="E92" s="295">
        <v>0</v>
      </c>
      <c r="F92" s="295">
        <v>0</v>
      </c>
      <c r="G92" s="295">
        <v>0</v>
      </c>
      <c r="H92" s="295">
        <v>0</v>
      </c>
      <c r="I92" s="295">
        <v>0</v>
      </c>
      <c r="J92" s="295">
        <v>0</v>
      </c>
      <c r="K92" s="295">
        <v>0</v>
      </c>
      <c r="L92" s="295">
        <v>0</v>
      </c>
      <c r="M92" s="295">
        <v>0</v>
      </c>
      <c r="N92" s="295">
        <v>0</v>
      </c>
      <c r="O92" s="295">
        <v>0</v>
      </c>
      <c r="P92" s="295">
        <v>0</v>
      </c>
      <c r="Q92" s="295">
        <v>0</v>
      </c>
      <c r="R92" s="295">
        <v>0</v>
      </c>
      <c r="S92" s="295">
        <v>0</v>
      </c>
      <c r="T92" s="295">
        <v>0</v>
      </c>
      <c r="U92" s="295">
        <v>0</v>
      </c>
      <c r="V92" s="295">
        <v>0</v>
      </c>
      <c r="W92" s="295">
        <v>0</v>
      </c>
      <c r="X92" s="295">
        <v>0</v>
      </c>
      <c r="Y92" s="295">
        <v>0</v>
      </c>
      <c r="DA92" s="122" t="s">
        <v>1536</v>
      </c>
    </row>
    <row r="93" spans="1:105" ht="12" customHeight="1" x14ac:dyDescent="0.25">
      <c r="A93" s="59" t="s">
        <v>159</v>
      </c>
      <c r="B93" s="295">
        <v>3.5558115996149227E-2</v>
      </c>
      <c r="C93" s="295">
        <v>0.30019900489380369</v>
      </c>
      <c r="D93" s="295">
        <v>0.29562085245825498</v>
      </c>
      <c r="E93" s="295">
        <v>0.37526999880730838</v>
      </c>
      <c r="F93" s="295">
        <v>0.37260287305031581</v>
      </c>
      <c r="G93" s="295">
        <v>0.2895245437952047</v>
      </c>
      <c r="H93" s="295">
        <v>0.26436535343803708</v>
      </c>
      <c r="I93" s="295">
        <v>0.20297396027553541</v>
      </c>
      <c r="J93" s="295">
        <v>0.21018181766849461</v>
      </c>
      <c r="K93" s="295">
        <v>0.1068322167337807</v>
      </c>
      <c r="L93" s="295">
        <v>0.14792564137143629</v>
      </c>
      <c r="M93" s="295">
        <v>0.17373529321648309</v>
      </c>
      <c r="N93" s="295">
        <v>0.37671746850707699</v>
      </c>
      <c r="O93" s="295">
        <v>0.43263880579058073</v>
      </c>
      <c r="P93" s="295">
        <v>0.38999133366633248</v>
      </c>
      <c r="Q93" s="295">
        <v>0.48096607414114362</v>
      </c>
      <c r="R93" s="295">
        <v>0.33397668238328759</v>
      </c>
      <c r="S93" s="295">
        <v>0.3042897283159508</v>
      </c>
      <c r="T93" s="295">
        <v>0.3174493322479664</v>
      </c>
      <c r="U93" s="295">
        <v>1.602668279792792</v>
      </c>
      <c r="V93" s="295">
        <v>1.5885686744513341</v>
      </c>
      <c r="W93" s="295">
        <v>1.5661722511986369</v>
      </c>
      <c r="X93" s="295">
        <v>1.4430086803945139</v>
      </c>
      <c r="Y93" s="295">
        <v>1.4987361856033079</v>
      </c>
      <c r="DA93" s="122" t="s">
        <v>1537</v>
      </c>
    </row>
    <row r="94" spans="1:105" ht="12" customHeight="1" x14ac:dyDescent="0.25">
      <c r="A94" s="59" t="s">
        <v>32</v>
      </c>
      <c r="B94" s="295">
        <v>4.9473636866879396</v>
      </c>
      <c r="C94" s="295">
        <v>4.2140703796415222</v>
      </c>
      <c r="D94" s="295">
        <v>3.797303239435641</v>
      </c>
      <c r="E94" s="295">
        <v>7.6969659066071134</v>
      </c>
      <c r="F94" s="295">
        <v>5.7988361698719624</v>
      </c>
      <c r="G94" s="295">
        <v>4.9529752920404926</v>
      </c>
      <c r="H94" s="295">
        <v>6.1996683311097884</v>
      </c>
      <c r="I94" s="295">
        <v>5.886966307111944</v>
      </c>
      <c r="J94" s="295">
        <v>7.6075518561137034</v>
      </c>
      <c r="K94" s="295">
        <v>6.955123707949217</v>
      </c>
      <c r="L94" s="295">
        <v>3.8095819600151519</v>
      </c>
      <c r="M94" s="295">
        <v>5.9490974944256996</v>
      </c>
      <c r="N94" s="295">
        <v>3.0424829505213911</v>
      </c>
      <c r="O94" s="295">
        <v>2.3769519757964628</v>
      </c>
      <c r="P94" s="295">
        <v>1.2512508936484601</v>
      </c>
      <c r="Q94" s="295">
        <v>1.2702483120821959</v>
      </c>
      <c r="R94" s="295">
        <v>0.95206393671966538</v>
      </c>
      <c r="S94" s="295">
        <v>0.77918439473833567</v>
      </c>
      <c r="T94" s="295">
        <v>0.91854518535412899</v>
      </c>
      <c r="U94" s="295">
        <v>0.78650591119982483</v>
      </c>
      <c r="V94" s="295">
        <v>0.80266104147509687</v>
      </c>
      <c r="W94" s="295">
        <v>0.71750320714863147</v>
      </c>
      <c r="X94" s="295">
        <v>0.72646602738955524</v>
      </c>
      <c r="Y94" s="295">
        <v>0.57693654484153023</v>
      </c>
      <c r="DA94" s="122" t="s">
        <v>1538</v>
      </c>
    </row>
    <row r="95" spans="1:105" ht="12" customHeight="1" x14ac:dyDescent="0.25">
      <c r="A95" s="59" t="s">
        <v>35</v>
      </c>
      <c r="B95" s="295">
        <v>15.31487424905017</v>
      </c>
      <c r="C95" s="295">
        <v>15.5390269300557</v>
      </c>
      <c r="D95" s="295">
        <v>14.068622818134161</v>
      </c>
      <c r="E95" s="295">
        <v>22.48807405866873</v>
      </c>
      <c r="F95" s="295">
        <v>18.604372576389942</v>
      </c>
      <c r="G95" s="295">
        <v>18.963697224707179</v>
      </c>
      <c r="H95" s="295">
        <v>19.347426488868731</v>
      </c>
      <c r="I95" s="295">
        <v>19.78714522051439</v>
      </c>
      <c r="J95" s="295">
        <v>18.821183790140889</v>
      </c>
      <c r="K95" s="295">
        <v>14.27417146977152</v>
      </c>
      <c r="L95" s="295">
        <v>15.88369739518309</v>
      </c>
      <c r="M95" s="295">
        <v>20.057402467355789</v>
      </c>
      <c r="N95" s="295">
        <v>22.984417492699801</v>
      </c>
      <c r="O95" s="295">
        <v>22.576571576530981</v>
      </c>
      <c r="P95" s="295">
        <v>23.498680283162301</v>
      </c>
      <c r="Q95" s="295">
        <v>25.760253899743841</v>
      </c>
      <c r="R95" s="295">
        <v>25.115439224999101</v>
      </c>
      <c r="S95" s="295">
        <v>21.56882381030675</v>
      </c>
      <c r="T95" s="295">
        <v>22.17017289341619</v>
      </c>
      <c r="U95" s="295">
        <v>23.058750530471102</v>
      </c>
      <c r="V95" s="295">
        <v>22.344259187915998</v>
      </c>
      <c r="W95" s="295">
        <v>24.453743560691819</v>
      </c>
      <c r="X95" s="295">
        <v>20.073519861888091</v>
      </c>
      <c r="Y95" s="295">
        <v>22.052178265805789</v>
      </c>
      <c r="DA95" s="122" t="s">
        <v>1539</v>
      </c>
    </row>
    <row r="96" spans="1:105" ht="12" customHeight="1" x14ac:dyDescent="0.25">
      <c r="A96" s="61" t="s">
        <v>1540</v>
      </c>
      <c r="B96" s="263">
        <v>19.013492135613941</v>
      </c>
      <c r="C96" s="263">
        <v>18.749915738686418</v>
      </c>
      <c r="D96" s="263">
        <v>17.770922204846091</v>
      </c>
      <c r="E96" s="263">
        <v>20.993868833015</v>
      </c>
      <c r="F96" s="263">
        <v>16.467581637331211</v>
      </c>
      <c r="G96" s="263">
        <v>16.250939672853171</v>
      </c>
      <c r="H96" s="263">
        <v>14.399577620899329</v>
      </c>
      <c r="I96" s="263">
        <v>17.78232229759962</v>
      </c>
      <c r="J96" s="263">
        <v>17.601322900098971</v>
      </c>
      <c r="K96" s="263">
        <v>15.298885674693461</v>
      </c>
      <c r="L96" s="263">
        <v>11.938062120776459</v>
      </c>
      <c r="M96" s="263">
        <v>25.04172356072058</v>
      </c>
      <c r="N96" s="263">
        <v>26.4763404743385</v>
      </c>
      <c r="O96" s="263">
        <v>26.85080199296884</v>
      </c>
      <c r="P96" s="263">
        <v>26.766961470824779</v>
      </c>
      <c r="Q96" s="263">
        <v>28.779856360170442</v>
      </c>
      <c r="R96" s="263">
        <v>25.03651405602011</v>
      </c>
      <c r="S96" s="263">
        <v>18.675138472627001</v>
      </c>
      <c r="T96" s="263">
        <v>19.923546283800839</v>
      </c>
      <c r="U96" s="263">
        <v>20.58594326885855</v>
      </c>
      <c r="V96" s="263">
        <v>21.95558909426882</v>
      </c>
      <c r="W96" s="263">
        <v>21.843099631947439</v>
      </c>
      <c r="X96" s="263">
        <v>20.368416192070651</v>
      </c>
      <c r="Y96" s="263">
        <v>21.344896778368049</v>
      </c>
      <c r="DA96" s="74" t="s">
        <v>1541</v>
      </c>
    </row>
    <row r="97" spans="1:105" ht="12" hidden="1" customHeight="1" x14ac:dyDescent="0.25">
      <c r="A97" s="98"/>
      <c r="B97" s="98"/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X97" s="98"/>
      <c r="Y97" s="98"/>
      <c r="DA97" s="94"/>
    </row>
    <row r="98" spans="1:105" ht="12" customHeight="1" x14ac:dyDescent="0.25">
      <c r="A98" s="172"/>
      <c r="B98" s="172"/>
      <c r="C98" s="172"/>
      <c r="D98" s="172"/>
      <c r="E98" s="172"/>
      <c r="F98" s="172"/>
      <c r="G98" s="172"/>
      <c r="H98" s="172"/>
      <c r="I98" s="172"/>
      <c r="J98" s="172"/>
      <c r="K98" s="172"/>
      <c r="L98" s="172"/>
      <c r="M98" s="172"/>
      <c r="N98" s="172"/>
      <c r="O98" s="172"/>
      <c r="P98" s="172"/>
      <c r="Q98" s="172"/>
      <c r="R98" s="172"/>
      <c r="S98" s="172"/>
      <c r="T98" s="172"/>
      <c r="U98" s="172"/>
      <c r="V98" s="172"/>
      <c r="W98" s="172"/>
      <c r="X98" s="172"/>
      <c r="Y98" s="172"/>
      <c r="DA98" s="176"/>
    </row>
    <row r="99" spans="1:105" ht="15" customHeight="1" x14ac:dyDescent="0.25">
      <c r="A99" s="34" t="s">
        <v>53</v>
      </c>
      <c r="B99" s="223">
        <v>402.73291081058198</v>
      </c>
      <c r="C99" s="223">
        <v>388.8789948975284</v>
      </c>
      <c r="D99" s="223">
        <v>395.65720829698859</v>
      </c>
      <c r="E99" s="223">
        <v>429.89901670659413</v>
      </c>
      <c r="F99" s="223">
        <v>441.4338986846268</v>
      </c>
      <c r="G99" s="223">
        <v>439.76290217146033</v>
      </c>
      <c r="H99" s="223">
        <v>473.73719943002419</v>
      </c>
      <c r="I99" s="223">
        <v>454.15771744117683</v>
      </c>
      <c r="J99" s="223">
        <v>466.77096948163302</v>
      </c>
      <c r="K99" s="223">
        <v>370.15468303730847</v>
      </c>
      <c r="L99" s="223">
        <v>350.54613861042651</v>
      </c>
      <c r="M99" s="223">
        <v>328.01772125867382</v>
      </c>
      <c r="N99" s="223">
        <v>274.11940569811259</v>
      </c>
      <c r="O99" s="223">
        <v>246.07688240233409</v>
      </c>
      <c r="P99" s="223">
        <v>264.39656072480972</v>
      </c>
      <c r="Q99" s="223">
        <v>231.94617250217269</v>
      </c>
      <c r="R99" s="223">
        <v>276.72732700536437</v>
      </c>
      <c r="S99" s="223">
        <v>297.90320489214321</v>
      </c>
      <c r="T99" s="223">
        <v>289.42635985918957</v>
      </c>
      <c r="U99" s="223">
        <v>262.06953689936421</v>
      </c>
      <c r="V99" s="223">
        <v>210.5612661657828</v>
      </c>
      <c r="W99" s="223">
        <v>275.69302277030221</v>
      </c>
      <c r="X99" s="223">
        <v>268.25809056823738</v>
      </c>
      <c r="Y99" s="223">
        <v>238.5521216748032</v>
      </c>
      <c r="DA99" s="89" t="s">
        <v>1542</v>
      </c>
    </row>
    <row r="100" spans="1:105" ht="12" customHeight="1" x14ac:dyDescent="0.25">
      <c r="A100" s="55" t="s">
        <v>91</v>
      </c>
      <c r="B100" s="259">
        <v>3.4192456030887621</v>
      </c>
      <c r="C100" s="259">
        <v>3.301624371251322</v>
      </c>
      <c r="D100" s="259">
        <v>3.359172129929143</v>
      </c>
      <c r="E100" s="259">
        <v>3.6498887555218862</v>
      </c>
      <c r="F100" s="259">
        <v>3.7478211405514559</v>
      </c>
      <c r="G100" s="259">
        <v>3.7336342009518511</v>
      </c>
      <c r="H100" s="259">
        <v>4.0220796281842421</v>
      </c>
      <c r="I100" s="259">
        <v>3.8558477263353339</v>
      </c>
      <c r="J100" s="259">
        <v>3.9629355888429432</v>
      </c>
      <c r="K100" s="259">
        <v>3.1426529555055338</v>
      </c>
      <c r="L100" s="259">
        <v>2.976174310440876</v>
      </c>
      <c r="M100" s="259">
        <v>2.7849056311081282</v>
      </c>
      <c r="N100" s="259">
        <v>2.327303151779176</v>
      </c>
      <c r="O100" s="259">
        <v>2.0892191216320182</v>
      </c>
      <c r="P100" s="259">
        <v>2.2447551552482121</v>
      </c>
      <c r="Q100" s="259">
        <v>1.9692478791593691</v>
      </c>
      <c r="R100" s="259">
        <v>2.3494446833591751</v>
      </c>
      <c r="S100" s="259">
        <v>2.5292301575833558</v>
      </c>
      <c r="T100" s="259">
        <v>2.457260834170949</v>
      </c>
      <c r="U100" s="259">
        <v>2.2249984734129931</v>
      </c>
      <c r="V100" s="259">
        <v>1.787687730980537</v>
      </c>
      <c r="W100" s="259">
        <v>2.3406633294812109</v>
      </c>
      <c r="X100" s="259">
        <v>2.2775399577410802</v>
      </c>
      <c r="Y100" s="259">
        <v>2.0253330960769489</v>
      </c>
      <c r="DA100" s="67" t="s">
        <v>1543</v>
      </c>
    </row>
    <row r="101" spans="1:105" ht="12" customHeight="1" x14ac:dyDescent="0.25">
      <c r="A101" s="173" t="s">
        <v>92</v>
      </c>
      <c r="B101" s="224">
        <v>3.833621994679703</v>
      </c>
      <c r="C101" s="224">
        <v>3.701746313972242</v>
      </c>
      <c r="D101" s="224">
        <v>3.7662682521484641</v>
      </c>
      <c r="E101" s="224">
        <v>4.0922166569909324</v>
      </c>
      <c r="F101" s="224">
        <v>4.2020174109647481</v>
      </c>
      <c r="G101" s="224">
        <v>4.1861111643830142</v>
      </c>
      <c r="H101" s="224">
        <v>4.5095131256530587</v>
      </c>
      <c r="I101" s="224">
        <v>4.3231356760279924</v>
      </c>
      <c r="J101" s="224">
        <v>4.44320145448554</v>
      </c>
      <c r="K101" s="224">
        <v>3.523509244550294</v>
      </c>
      <c r="L101" s="224">
        <v>3.3368551490422611</v>
      </c>
      <c r="M101" s="224">
        <v>3.1224067293905748</v>
      </c>
      <c r="N101" s="224">
        <v>2.6093476709857848</v>
      </c>
      <c r="O101" s="224">
        <v>2.342410375305819</v>
      </c>
      <c r="P101" s="224">
        <v>2.5167957306302942</v>
      </c>
      <c r="Q101" s="224">
        <v>2.2078998875371929</v>
      </c>
      <c r="R101" s="224">
        <v>2.634172521936621</v>
      </c>
      <c r="S101" s="224">
        <v>2.8357460935125069</v>
      </c>
      <c r="T101" s="224">
        <v>2.7550548495355351</v>
      </c>
      <c r="U101" s="224">
        <v>2.4946447479816749</v>
      </c>
      <c r="V101" s="224">
        <v>2.0043365702993441</v>
      </c>
      <c r="W101" s="224">
        <v>2.6243269608750772</v>
      </c>
      <c r="X101" s="224">
        <v>2.55355370432319</v>
      </c>
      <c r="Y101" s="224">
        <v>2.2707820393654758</v>
      </c>
      <c r="DA101" s="177" t="s">
        <v>1544</v>
      </c>
    </row>
    <row r="102" spans="1:105" ht="12" customHeight="1" x14ac:dyDescent="0.25">
      <c r="A102" s="173" t="s">
        <v>93</v>
      </c>
      <c r="B102" s="224">
        <v>6.1755126482667304</v>
      </c>
      <c r="C102" s="224">
        <v>6.3247770640296492</v>
      </c>
      <c r="D102" s="224">
        <v>6.671800132547073</v>
      </c>
      <c r="E102" s="224">
        <v>6.3691943122361749</v>
      </c>
      <c r="F102" s="224">
        <v>6.259811616089717</v>
      </c>
      <c r="G102" s="224">
        <v>6.3594988783319044</v>
      </c>
      <c r="H102" s="224">
        <v>5.6886681626544897</v>
      </c>
      <c r="I102" s="224">
        <v>6.4085952842710352</v>
      </c>
      <c r="J102" s="224">
        <v>6.2725565318818353</v>
      </c>
      <c r="K102" s="224">
        <v>5.3534250823226692</v>
      </c>
      <c r="L102" s="224">
        <v>3.946116645087316</v>
      </c>
      <c r="M102" s="224">
        <v>5.4922632747643556</v>
      </c>
      <c r="N102" s="224">
        <v>4.658115625979705</v>
      </c>
      <c r="O102" s="224">
        <v>4.0420508935174331</v>
      </c>
      <c r="P102" s="224">
        <v>4.3200029500995907</v>
      </c>
      <c r="Q102" s="224">
        <v>3.7365727949681471</v>
      </c>
      <c r="R102" s="224">
        <v>4.2679013943010196</v>
      </c>
      <c r="S102" s="224">
        <v>4.1543392626828792</v>
      </c>
      <c r="T102" s="224">
        <v>4.0102375955397944</v>
      </c>
      <c r="U102" s="224">
        <v>3.5344549796905862</v>
      </c>
      <c r="V102" s="224">
        <v>3.1656508560212648</v>
      </c>
      <c r="W102" s="224">
        <v>3.9054142778866048</v>
      </c>
      <c r="X102" s="224">
        <v>4.29342415908501</v>
      </c>
      <c r="Y102" s="224">
        <v>3.8193580725387868</v>
      </c>
      <c r="DA102" s="177" t="s">
        <v>1545</v>
      </c>
    </row>
    <row r="103" spans="1:105" ht="12" customHeight="1" x14ac:dyDescent="0.25">
      <c r="A103" s="173" t="s">
        <v>94</v>
      </c>
      <c r="B103" s="224">
        <v>3.068900871317318</v>
      </c>
      <c r="C103" s="224">
        <v>2.9633314145502299</v>
      </c>
      <c r="D103" s="224">
        <v>3.014982681306027</v>
      </c>
      <c r="E103" s="224">
        <v>3.275911730913359</v>
      </c>
      <c r="F103" s="224">
        <v>3.363809710946128</v>
      </c>
      <c r="G103" s="224">
        <v>3.3510764018035442</v>
      </c>
      <c r="H103" s="224">
        <v>3.6099669658979532</v>
      </c>
      <c r="I103" s="224">
        <v>3.4607676138642738</v>
      </c>
      <c r="J103" s="224">
        <v>3.556882977516489</v>
      </c>
      <c r="K103" s="224">
        <v>2.8206486204695458</v>
      </c>
      <c r="L103" s="224">
        <v>2.671227807167007</v>
      </c>
      <c r="M103" s="224">
        <v>2.4995570105065581</v>
      </c>
      <c r="N103" s="224">
        <v>2.0888416625768911</v>
      </c>
      <c r="O103" s="224">
        <v>1.8751523368071019</v>
      </c>
      <c r="P103" s="224">
        <v>2.0147517468801279</v>
      </c>
      <c r="Q103" s="224">
        <v>1.767473657561383</v>
      </c>
      <c r="R103" s="224">
        <v>2.1087145156696239</v>
      </c>
      <c r="S103" s="224">
        <v>2.270078706062491</v>
      </c>
      <c r="T103" s="224">
        <v>2.2054835453261772</v>
      </c>
      <c r="U103" s="224">
        <v>1.9970193856704881</v>
      </c>
      <c r="V103" s="224">
        <v>1.6045166308888359</v>
      </c>
      <c r="W103" s="224">
        <v>2.100832921980337</v>
      </c>
      <c r="X103" s="224">
        <v>2.0441773338708491</v>
      </c>
      <c r="Y103" s="224">
        <v>1.8178122383614559</v>
      </c>
      <c r="DA103" s="177" t="s">
        <v>1546</v>
      </c>
    </row>
    <row r="104" spans="1:105" ht="12" customHeight="1" x14ac:dyDescent="0.25">
      <c r="A104" s="56" t="s">
        <v>95</v>
      </c>
      <c r="B104" s="260">
        <v>3.197463298788759</v>
      </c>
      <c r="C104" s="260">
        <v>3.1017213092874911</v>
      </c>
      <c r="D104" s="260">
        <v>3.1679374360009689</v>
      </c>
      <c r="E104" s="260">
        <v>3.433667475267161</v>
      </c>
      <c r="F104" s="260">
        <v>3.5421106391264559</v>
      </c>
      <c r="G104" s="260">
        <v>3.5316365476653111</v>
      </c>
      <c r="H104" s="260">
        <v>3.8687982174713502</v>
      </c>
      <c r="I104" s="260">
        <v>3.6485412081070558</v>
      </c>
      <c r="J104" s="260">
        <v>3.7444617101378301</v>
      </c>
      <c r="K104" s="260">
        <v>2.9454246279556409</v>
      </c>
      <c r="L104" s="260">
        <v>2.9030850372616621</v>
      </c>
      <c r="M104" s="260">
        <v>2.6546616362525679</v>
      </c>
      <c r="N104" s="260">
        <v>2.230574795658669</v>
      </c>
      <c r="O104" s="260">
        <v>2.008223934988671</v>
      </c>
      <c r="P104" s="260">
        <v>2.1859317021458859</v>
      </c>
      <c r="Q104" s="260">
        <v>1.9375484521255419</v>
      </c>
      <c r="R104" s="260">
        <v>2.3480143841055319</v>
      </c>
      <c r="S104" s="260">
        <v>2.55682004154133</v>
      </c>
      <c r="T104" s="260">
        <v>2.468461752843091</v>
      </c>
      <c r="U104" s="260">
        <v>2.2574265142889969</v>
      </c>
      <c r="V104" s="260">
        <v>1.8054630178927611</v>
      </c>
      <c r="W104" s="260">
        <v>2.3006491877522341</v>
      </c>
      <c r="X104" s="260">
        <v>2.177185093721361</v>
      </c>
      <c r="Y104" s="260">
        <v>1.9388292516364689</v>
      </c>
      <c r="DA104" s="68" t="s">
        <v>1547</v>
      </c>
    </row>
    <row r="105" spans="1:105" ht="12" customHeight="1" x14ac:dyDescent="0.25">
      <c r="A105" s="37" t="s">
        <v>159</v>
      </c>
      <c r="B105" s="226">
        <v>5.3080340365335276E-3</v>
      </c>
      <c r="C105" s="226">
        <v>4.0043902255668722E-2</v>
      </c>
      <c r="D105" s="226">
        <v>4.16807474344413E-2</v>
      </c>
      <c r="E105" s="226">
        <v>4.3726605869497677E-2</v>
      </c>
      <c r="F105" s="226">
        <v>5.6434798328045772E-2</v>
      </c>
      <c r="G105" s="226">
        <v>4.3019818933315253E-2</v>
      </c>
      <c r="H105" s="226">
        <v>4.6046593798058998E-2</v>
      </c>
      <c r="I105" s="226">
        <v>3.0290079099161281E-2</v>
      </c>
      <c r="J105" s="226">
        <v>3.4122937342316563E-2</v>
      </c>
      <c r="K105" s="226">
        <v>1.6853457074357509E-2</v>
      </c>
      <c r="L105" s="226">
        <v>2.3474735167785501E-2</v>
      </c>
      <c r="M105" s="226">
        <v>1.500172741221973E-2</v>
      </c>
      <c r="N105" s="226">
        <v>2.4061641975410931E-2</v>
      </c>
      <c r="O105" s="226">
        <v>2.5729734097682509E-2</v>
      </c>
      <c r="P105" s="226">
        <v>2.385199923890393E-2</v>
      </c>
      <c r="Q105" s="226">
        <v>2.3663830916536389E-2</v>
      </c>
      <c r="R105" s="226">
        <v>2.1046757567538769E-2</v>
      </c>
      <c r="S105" s="226">
        <v>2.6052251485012671E-2</v>
      </c>
      <c r="T105" s="226">
        <v>2.5594473032807531E-2</v>
      </c>
      <c r="U105" s="226">
        <v>0.1091439687496825</v>
      </c>
      <c r="V105" s="226">
        <v>8.2928420867681638E-2</v>
      </c>
      <c r="W105" s="226">
        <v>0.1065038189100412</v>
      </c>
      <c r="X105" s="226">
        <v>0.1073828339924434</v>
      </c>
      <c r="Y105" s="226">
        <v>9.1339043895813099E-2</v>
      </c>
      <c r="DA105" s="69" t="s">
        <v>1548</v>
      </c>
    </row>
    <row r="106" spans="1:105" ht="12" customHeight="1" x14ac:dyDescent="0.25">
      <c r="A106" s="37" t="s">
        <v>35</v>
      </c>
      <c r="B106" s="226">
        <v>2.2861693175193172</v>
      </c>
      <c r="C106" s="226">
        <v>2.0727692810156881</v>
      </c>
      <c r="D106" s="226">
        <v>1.9835904996447189</v>
      </c>
      <c r="E106" s="226">
        <v>2.6203191149111711</v>
      </c>
      <c r="F106" s="226">
        <v>2.8178366038165521</v>
      </c>
      <c r="G106" s="226">
        <v>2.8177743075563999</v>
      </c>
      <c r="H106" s="226">
        <v>3.369893509058302</v>
      </c>
      <c r="I106" s="226">
        <v>2.952862490648327</v>
      </c>
      <c r="J106" s="226">
        <v>3.055611956844686</v>
      </c>
      <c r="K106" s="226">
        <v>2.251840722703494</v>
      </c>
      <c r="L106" s="226">
        <v>2.5206285156534469</v>
      </c>
      <c r="M106" s="226">
        <v>1.7319203187893639</v>
      </c>
      <c r="N106" s="226">
        <v>1.4680572868426061</v>
      </c>
      <c r="O106" s="226">
        <v>1.3426654653411261</v>
      </c>
      <c r="P106" s="226">
        <v>1.4371870753127469</v>
      </c>
      <c r="Q106" s="226">
        <v>1.26742056337158</v>
      </c>
      <c r="R106" s="226">
        <v>1.5827409171163771</v>
      </c>
      <c r="S106" s="226">
        <v>1.8466493274416089</v>
      </c>
      <c r="T106" s="226">
        <v>1.787478613468894</v>
      </c>
      <c r="U106" s="226">
        <v>1.570333411496637</v>
      </c>
      <c r="V106" s="226">
        <v>1.1664425716767</v>
      </c>
      <c r="W106" s="226">
        <v>1.6629186693017151</v>
      </c>
      <c r="X106" s="226">
        <v>1.493789663402318</v>
      </c>
      <c r="Y106" s="226">
        <v>1.343948920408508</v>
      </c>
      <c r="DA106" s="69" t="s">
        <v>1549</v>
      </c>
    </row>
    <row r="107" spans="1:105" ht="12" customHeight="1" x14ac:dyDescent="0.25">
      <c r="A107" s="37" t="s">
        <v>96</v>
      </c>
      <c r="B107" s="226">
        <v>0</v>
      </c>
      <c r="C107" s="226">
        <v>0</v>
      </c>
      <c r="D107" s="226">
        <v>0</v>
      </c>
      <c r="E107" s="226">
        <v>0</v>
      </c>
      <c r="F107" s="226">
        <v>0</v>
      </c>
      <c r="G107" s="226">
        <v>0</v>
      </c>
      <c r="H107" s="226">
        <v>0</v>
      </c>
      <c r="I107" s="226">
        <v>0</v>
      </c>
      <c r="J107" s="226">
        <v>0</v>
      </c>
      <c r="K107" s="226">
        <v>0</v>
      </c>
      <c r="L107" s="226">
        <v>0</v>
      </c>
      <c r="M107" s="226">
        <v>0</v>
      </c>
      <c r="N107" s="226">
        <v>0</v>
      </c>
      <c r="O107" s="226">
        <v>0</v>
      </c>
      <c r="P107" s="226">
        <v>0</v>
      </c>
      <c r="Q107" s="226">
        <v>0</v>
      </c>
      <c r="R107" s="226">
        <v>0</v>
      </c>
      <c r="S107" s="226">
        <v>0</v>
      </c>
      <c r="T107" s="226">
        <v>0</v>
      </c>
      <c r="U107" s="226">
        <v>0</v>
      </c>
      <c r="V107" s="226">
        <v>0</v>
      </c>
      <c r="W107" s="226">
        <v>0</v>
      </c>
      <c r="X107" s="226">
        <v>0</v>
      </c>
      <c r="Y107" s="226">
        <v>0</v>
      </c>
      <c r="DA107" s="69" t="s">
        <v>1550</v>
      </c>
    </row>
    <row r="108" spans="1:105" ht="12" customHeight="1" x14ac:dyDescent="0.25">
      <c r="A108" s="37" t="s">
        <v>78</v>
      </c>
      <c r="B108" s="226">
        <v>0</v>
      </c>
      <c r="C108" s="226">
        <v>0</v>
      </c>
      <c r="D108" s="226">
        <v>0</v>
      </c>
      <c r="E108" s="226">
        <v>0</v>
      </c>
      <c r="F108" s="226">
        <v>0</v>
      </c>
      <c r="G108" s="226">
        <v>0</v>
      </c>
      <c r="H108" s="226">
        <v>0</v>
      </c>
      <c r="I108" s="226">
        <v>0</v>
      </c>
      <c r="J108" s="226">
        <v>0</v>
      </c>
      <c r="K108" s="226">
        <v>0</v>
      </c>
      <c r="L108" s="226">
        <v>6.3034609286118412E-2</v>
      </c>
      <c r="M108" s="226">
        <v>6.3178459511272933E-2</v>
      </c>
      <c r="N108" s="226">
        <v>7.2246562556967278E-2</v>
      </c>
      <c r="O108" s="226">
        <v>8.4736402254449769E-2</v>
      </c>
      <c r="P108" s="226">
        <v>0.14717985727161159</v>
      </c>
      <c r="Q108" s="226">
        <v>0.16911235494367591</v>
      </c>
      <c r="R108" s="226">
        <v>0.26613416180146759</v>
      </c>
      <c r="S108" s="226">
        <v>0.30675105644685502</v>
      </c>
      <c r="T108" s="226">
        <v>0.27668578789786091</v>
      </c>
      <c r="U108" s="226">
        <v>0.27373665484912629</v>
      </c>
      <c r="V108" s="226">
        <v>0.23135359291900501</v>
      </c>
      <c r="W108" s="226">
        <v>0.16038456464742959</v>
      </c>
      <c r="X108" s="226">
        <v>6.2201173535521841E-2</v>
      </c>
      <c r="Y108" s="226">
        <v>5.8855230970670899E-2</v>
      </c>
      <c r="DA108" s="69" t="s">
        <v>1551</v>
      </c>
    </row>
    <row r="109" spans="1:105" ht="12" customHeight="1" x14ac:dyDescent="0.25">
      <c r="A109" s="37" t="s">
        <v>40</v>
      </c>
      <c r="B109" s="226">
        <v>0.90598594723290871</v>
      </c>
      <c r="C109" s="226">
        <v>0.98890812601613498</v>
      </c>
      <c r="D109" s="226">
        <v>1.142666188921809</v>
      </c>
      <c r="E109" s="226">
        <v>0.76962175448649162</v>
      </c>
      <c r="F109" s="226">
        <v>0.66783923698185854</v>
      </c>
      <c r="G109" s="226">
        <v>0.67084242117559589</v>
      </c>
      <c r="H109" s="226">
        <v>0.45285811461498893</v>
      </c>
      <c r="I109" s="226">
        <v>0.66538863835956774</v>
      </c>
      <c r="J109" s="226">
        <v>0.65472681595082682</v>
      </c>
      <c r="K109" s="226">
        <v>0.67673044817778893</v>
      </c>
      <c r="L109" s="226">
        <v>0.29594717715431101</v>
      </c>
      <c r="M109" s="226">
        <v>0.84456113053971094</v>
      </c>
      <c r="N109" s="226">
        <v>0.66620930428368474</v>
      </c>
      <c r="O109" s="226">
        <v>0.55509233329541219</v>
      </c>
      <c r="P109" s="226">
        <v>0.57771277032262403</v>
      </c>
      <c r="Q109" s="226">
        <v>0.47735170289374917</v>
      </c>
      <c r="R109" s="226">
        <v>0.47809254762014852</v>
      </c>
      <c r="S109" s="226">
        <v>0.37736740616785408</v>
      </c>
      <c r="T109" s="226">
        <v>0.37870287844352862</v>
      </c>
      <c r="U109" s="226">
        <v>0.30421247919355049</v>
      </c>
      <c r="V109" s="226">
        <v>0.32473843242937389</v>
      </c>
      <c r="W109" s="226">
        <v>0.37084213489304851</v>
      </c>
      <c r="X109" s="226">
        <v>0.51381142279107772</v>
      </c>
      <c r="Y109" s="226">
        <v>0.44468605636147779</v>
      </c>
      <c r="DA109" s="69" t="s">
        <v>1552</v>
      </c>
    </row>
    <row r="110" spans="1:105" ht="12" customHeight="1" x14ac:dyDescent="0.25">
      <c r="A110" s="57" t="s">
        <v>1553</v>
      </c>
      <c r="B110" s="261">
        <f t="shared" ref="B110:Y110" si="4">B111+B117</f>
        <v>304.62602640084879</v>
      </c>
      <c r="C110" s="261">
        <f t="shared" si="4"/>
        <v>290.93873769329326</v>
      </c>
      <c r="D110" s="261">
        <f t="shared" si="4"/>
        <v>293.90702028782476</v>
      </c>
      <c r="E110" s="261">
        <f t="shared" si="4"/>
        <v>327.12429440875445</v>
      </c>
      <c r="F110" s="261">
        <f t="shared" si="4"/>
        <v>338.36234650446363</v>
      </c>
      <c r="G110" s="261">
        <f t="shared" si="4"/>
        <v>335.98890553807752</v>
      </c>
      <c r="H110" s="261">
        <f t="shared" si="4"/>
        <v>372.15242913210216</v>
      </c>
      <c r="I110" s="261">
        <f t="shared" si="4"/>
        <v>348.3908118477554</v>
      </c>
      <c r="J110" s="261">
        <f t="shared" si="4"/>
        <v>360.84553118627019</v>
      </c>
      <c r="K110" s="261">
        <f t="shared" si="4"/>
        <v>282.82693026738662</v>
      </c>
      <c r="L110" s="261">
        <f t="shared" si="4"/>
        <v>277.66589272877798</v>
      </c>
      <c r="M110" s="261">
        <f t="shared" si="4"/>
        <v>243.98025842030808</v>
      </c>
      <c r="N110" s="261">
        <f t="shared" si="4"/>
        <v>203.27594102144462</v>
      </c>
      <c r="O110" s="261">
        <f t="shared" si="4"/>
        <v>183.7079484067211</v>
      </c>
      <c r="P110" s="261">
        <f t="shared" si="4"/>
        <v>197.56129652923079</v>
      </c>
      <c r="Q110" s="261">
        <f t="shared" si="4"/>
        <v>173.76560121971718</v>
      </c>
      <c r="R110" s="261">
        <f t="shared" si="4"/>
        <v>208.95949715532143</v>
      </c>
      <c r="S110" s="261">
        <f t="shared" si="4"/>
        <v>228.81080910565524</v>
      </c>
      <c r="T110" s="261">
        <f t="shared" si="4"/>
        <v>222.5430872978051</v>
      </c>
      <c r="U110" s="261">
        <f t="shared" si="4"/>
        <v>202.34203833049358</v>
      </c>
      <c r="V110" s="261">
        <f t="shared" si="4"/>
        <v>159.70191461489293</v>
      </c>
      <c r="W110" s="261">
        <f t="shared" si="4"/>
        <v>211.27520868215163</v>
      </c>
      <c r="X110" s="261">
        <f t="shared" si="4"/>
        <v>201.27634883507437</v>
      </c>
      <c r="Y110" s="261">
        <f t="shared" si="4"/>
        <v>178.97305203180912</v>
      </c>
      <c r="DA110" s="70"/>
    </row>
    <row r="111" spans="1:105" ht="12" customHeight="1" x14ac:dyDescent="0.25">
      <c r="A111" s="60" t="s">
        <v>1554</v>
      </c>
      <c r="B111" s="262">
        <v>273.58866636529689</v>
      </c>
      <c r="C111" s="262">
        <v>259.15119323154153</v>
      </c>
      <c r="D111" s="262">
        <v>260.37538095789392</v>
      </c>
      <c r="E111" s="262">
        <v>295.1135143708014</v>
      </c>
      <c r="F111" s="262">
        <v>306.90131032023089</v>
      </c>
      <c r="G111" s="262">
        <v>304.02685354748292</v>
      </c>
      <c r="H111" s="262">
        <v>343.56188905173428</v>
      </c>
      <c r="I111" s="262">
        <v>316.18200741499521</v>
      </c>
      <c r="J111" s="262">
        <v>329.32044063722719</v>
      </c>
      <c r="K111" s="262">
        <v>255.92128029676641</v>
      </c>
      <c r="L111" s="262">
        <v>257.83320028174131</v>
      </c>
      <c r="M111" s="262">
        <v>216.37682492774701</v>
      </c>
      <c r="N111" s="262">
        <v>179.8648300732159</v>
      </c>
      <c r="O111" s="262">
        <v>163.39310233489971</v>
      </c>
      <c r="P111" s="262">
        <v>175.8494979217873</v>
      </c>
      <c r="Q111" s="262">
        <v>154.98605015377859</v>
      </c>
      <c r="R111" s="262">
        <v>187.50955450022329</v>
      </c>
      <c r="S111" s="262">
        <v>207.93161562818631</v>
      </c>
      <c r="T111" s="262">
        <v>202.3881309127982</v>
      </c>
      <c r="U111" s="262">
        <v>184.57830631629469</v>
      </c>
      <c r="V111" s="262">
        <v>143.79174634849619</v>
      </c>
      <c r="W111" s="262">
        <v>191.64708128049011</v>
      </c>
      <c r="X111" s="262">
        <v>179.6981319321815</v>
      </c>
      <c r="Y111" s="262">
        <v>159.77743243651139</v>
      </c>
      <c r="DA111" s="72" t="s">
        <v>1555</v>
      </c>
    </row>
    <row r="112" spans="1:105" ht="12" customHeight="1" x14ac:dyDescent="0.25">
      <c r="A112" s="59" t="s">
        <v>28</v>
      </c>
      <c r="B112" s="230">
        <v>100.9562497186497</v>
      </c>
      <c r="C112" s="230">
        <v>82.359843351111024</v>
      </c>
      <c r="D112" s="230">
        <v>82.17228791529341</v>
      </c>
      <c r="E112" s="230">
        <v>52.799176144622862</v>
      </c>
      <c r="F112" s="230">
        <v>60.757642504307697</v>
      </c>
      <c r="G112" s="230">
        <v>56.45554026664567</v>
      </c>
      <c r="H112" s="230">
        <v>77.058485312455375</v>
      </c>
      <c r="I112" s="230">
        <v>72.446350618233268</v>
      </c>
      <c r="J112" s="230">
        <v>81.209917106089591</v>
      </c>
      <c r="K112" s="230">
        <v>60.794506106440011</v>
      </c>
      <c r="L112" s="230">
        <v>86.42426102140719</v>
      </c>
      <c r="M112" s="230">
        <v>66.308161691432758</v>
      </c>
      <c r="N112" s="230">
        <v>58.457450441413883</v>
      </c>
      <c r="O112" s="230">
        <v>63.514856152712348</v>
      </c>
      <c r="P112" s="230">
        <v>69.807416570254119</v>
      </c>
      <c r="Q112" s="230">
        <v>61.633124381093559</v>
      </c>
      <c r="R112" s="230">
        <v>69.884963500759795</v>
      </c>
      <c r="S112" s="230">
        <v>76.233447702593168</v>
      </c>
      <c r="T112" s="230">
        <v>79.258349908642344</v>
      </c>
      <c r="U112" s="230">
        <v>70.386907506557662</v>
      </c>
      <c r="V112" s="230">
        <v>50.580619618842668</v>
      </c>
      <c r="W112" s="230">
        <v>66.707034514428258</v>
      </c>
      <c r="X112" s="230">
        <v>57.160599634802047</v>
      </c>
      <c r="Y112" s="230">
        <v>46.942311560313428</v>
      </c>
      <c r="DA112" s="71" t="s">
        <v>1556</v>
      </c>
    </row>
    <row r="113" spans="1:105" ht="12" customHeight="1" x14ac:dyDescent="0.25">
      <c r="A113" s="59" t="s">
        <v>31</v>
      </c>
      <c r="B113" s="295">
        <v>0.33080106503681722</v>
      </c>
      <c r="C113" s="295">
        <v>0</v>
      </c>
      <c r="D113" s="295">
        <v>0</v>
      </c>
      <c r="E113" s="295">
        <v>0</v>
      </c>
      <c r="F113" s="295">
        <v>0</v>
      </c>
      <c r="G113" s="295">
        <v>0</v>
      </c>
      <c r="H113" s="295">
        <v>0</v>
      </c>
      <c r="I113" s="295">
        <v>0</v>
      </c>
      <c r="J113" s="295">
        <v>0</v>
      </c>
      <c r="K113" s="295">
        <v>0</v>
      </c>
      <c r="L113" s="295">
        <v>0</v>
      </c>
      <c r="M113" s="295">
        <v>0</v>
      </c>
      <c r="N113" s="295">
        <v>0</v>
      </c>
      <c r="O113" s="295">
        <v>0</v>
      </c>
      <c r="P113" s="295">
        <v>0</v>
      </c>
      <c r="Q113" s="295">
        <v>0</v>
      </c>
      <c r="R113" s="295">
        <v>0</v>
      </c>
      <c r="S113" s="295">
        <v>0</v>
      </c>
      <c r="T113" s="295">
        <v>0</v>
      </c>
      <c r="U113" s="295">
        <v>0</v>
      </c>
      <c r="V113" s="295">
        <v>0</v>
      </c>
      <c r="W113" s="295">
        <v>0</v>
      </c>
      <c r="X113" s="295">
        <v>0</v>
      </c>
      <c r="Y113" s="295">
        <v>0</v>
      </c>
      <c r="DA113" s="122" t="s">
        <v>1557</v>
      </c>
    </row>
    <row r="114" spans="1:105" ht="12" customHeight="1" x14ac:dyDescent="0.25">
      <c r="A114" s="59" t="s">
        <v>159</v>
      </c>
      <c r="B114" s="295">
        <v>0.30184167865118261</v>
      </c>
      <c r="C114" s="295">
        <v>2.6465767261076789</v>
      </c>
      <c r="D114" s="295">
        <v>2.9006642736397779</v>
      </c>
      <c r="E114" s="295">
        <v>2.9755359655711482</v>
      </c>
      <c r="F114" s="295">
        <v>3.701749077712011</v>
      </c>
      <c r="G114" s="295">
        <v>2.9611413703333112</v>
      </c>
      <c r="H114" s="295">
        <v>2.7295730674909979</v>
      </c>
      <c r="I114" s="295">
        <v>1.911806936044895</v>
      </c>
      <c r="J114" s="295">
        <v>1.9575990987276579</v>
      </c>
      <c r="K114" s="295">
        <v>0.97702012391819892</v>
      </c>
      <c r="L114" s="295">
        <v>1.2779353512685441</v>
      </c>
      <c r="M114" s="295">
        <v>0.99587429051040943</v>
      </c>
      <c r="N114" s="295">
        <v>1.73219749149053</v>
      </c>
      <c r="O114" s="295">
        <v>1.702155865197206</v>
      </c>
      <c r="P114" s="295">
        <v>1.645012736765723</v>
      </c>
      <c r="Q114" s="295">
        <v>1.6320317676894021</v>
      </c>
      <c r="R114" s="295">
        <v>1.487941997973562</v>
      </c>
      <c r="S114" s="295">
        <v>1.7691096883715209</v>
      </c>
      <c r="T114" s="295">
        <v>1.669964418916678</v>
      </c>
      <c r="U114" s="295">
        <v>7.1915857462111941</v>
      </c>
      <c r="V114" s="295">
        <v>5.9862279904255029</v>
      </c>
      <c r="W114" s="295">
        <v>7.3184937622112507</v>
      </c>
      <c r="X114" s="295">
        <v>7.9495915995203088</v>
      </c>
      <c r="Y114" s="295">
        <v>7.0089159076106782</v>
      </c>
      <c r="DA114" s="122" t="s">
        <v>1558</v>
      </c>
    </row>
    <row r="115" spans="1:105" ht="12" customHeight="1" x14ac:dyDescent="0.25">
      <c r="A115" s="59" t="s">
        <v>32</v>
      </c>
      <c r="B115" s="295">
        <v>41.996616475673527</v>
      </c>
      <c r="C115" s="295">
        <v>37.151557490619808</v>
      </c>
      <c r="D115" s="295">
        <v>37.259556459613947</v>
      </c>
      <c r="E115" s="295">
        <v>61.029655857579783</v>
      </c>
      <c r="F115" s="295">
        <v>57.610496311787372</v>
      </c>
      <c r="G115" s="295">
        <v>50.657052598187128</v>
      </c>
      <c r="H115" s="295">
        <v>64.011594121165672</v>
      </c>
      <c r="I115" s="295">
        <v>55.449196551720213</v>
      </c>
      <c r="J115" s="295">
        <v>70.855494648643131</v>
      </c>
      <c r="K115" s="295">
        <v>63.607178010172781</v>
      </c>
      <c r="L115" s="295">
        <v>32.911126259942243</v>
      </c>
      <c r="M115" s="295">
        <v>34.101034607033768</v>
      </c>
      <c r="N115" s="295">
        <v>13.989745035401389</v>
      </c>
      <c r="O115" s="295">
        <v>9.3517795739582361</v>
      </c>
      <c r="P115" s="295">
        <v>5.277870248014958</v>
      </c>
      <c r="Q115" s="295">
        <v>4.3102532790361039</v>
      </c>
      <c r="R115" s="295">
        <v>4.241661142604733</v>
      </c>
      <c r="S115" s="295">
        <v>4.5300992228308168</v>
      </c>
      <c r="T115" s="295">
        <v>4.8320712028161674</v>
      </c>
      <c r="U115" s="295">
        <v>3.5292547881628979</v>
      </c>
      <c r="V115" s="295">
        <v>3.0246800598418262</v>
      </c>
      <c r="W115" s="295">
        <v>3.3527874995008071</v>
      </c>
      <c r="X115" s="295">
        <v>4.0021299297340356</v>
      </c>
      <c r="Y115" s="295">
        <v>2.698073060265755</v>
      </c>
      <c r="DA115" s="122" t="s">
        <v>1559</v>
      </c>
    </row>
    <row r="116" spans="1:105" ht="12" customHeight="1" x14ac:dyDescent="0.25">
      <c r="A116" s="59" t="s">
        <v>35</v>
      </c>
      <c r="B116" s="295">
        <v>130.0031574272856</v>
      </c>
      <c r="C116" s="295">
        <v>136.99321566370301</v>
      </c>
      <c r="D116" s="295">
        <v>138.04287230934679</v>
      </c>
      <c r="E116" s="295">
        <v>178.3091464030276</v>
      </c>
      <c r="F116" s="295">
        <v>184.8314224264239</v>
      </c>
      <c r="G116" s="295">
        <v>193.9531193123168</v>
      </c>
      <c r="H116" s="295">
        <v>199.76223655062219</v>
      </c>
      <c r="I116" s="295">
        <v>186.37465330899681</v>
      </c>
      <c r="J116" s="295">
        <v>175.2974297837668</v>
      </c>
      <c r="K116" s="295">
        <v>130.54257605623539</v>
      </c>
      <c r="L116" s="295">
        <v>137.21987764912319</v>
      </c>
      <c r="M116" s="295">
        <v>114.9717543387701</v>
      </c>
      <c r="N116" s="295">
        <v>105.68543710491009</v>
      </c>
      <c r="O116" s="295">
        <v>88.824310743031859</v>
      </c>
      <c r="P116" s="295">
        <v>99.119198366752471</v>
      </c>
      <c r="Q116" s="295">
        <v>87.410640725959595</v>
      </c>
      <c r="R116" s="295">
        <v>111.8949878588852</v>
      </c>
      <c r="S116" s="295">
        <v>125.3989590143908</v>
      </c>
      <c r="T116" s="295">
        <v>116.627745382423</v>
      </c>
      <c r="U116" s="295">
        <v>103.4705582753629</v>
      </c>
      <c r="V116" s="295">
        <v>84.200218679386211</v>
      </c>
      <c r="W116" s="295">
        <v>114.2687655043498</v>
      </c>
      <c r="X116" s="295">
        <v>110.5858107681251</v>
      </c>
      <c r="Y116" s="295">
        <v>103.12813190832151</v>
      </c>
      <c r="DA116" s="122" t="s">
        <v>1560</v>
      </c>
    </row>
    <row r="117" spans="1:105" ht="12" customHeight="1" x14ac:dyDescent="0.25">
      <c r="A117" s="60" t="s">
        <v>1561</v>
      </c>
      <c r="B117" s="262">
        <v>31.03736003555187</v>
      </c>
      <c r="C117" s="262">
        <v>31.78754446175174</v>
      </c>
      <c r="D117" s="262">
        <v>33.531639329930847</v>
      </c>
      <c r="E117" s="262">
        <v>32.010780037953069</v>
      </c>
      <c r="F117" s="262">
        <v>31.461036184232711</v>
      </c>
      <c r="G117" s="262">
        <v>31.962051990594581</v>
      </c>
      <c r="H117" s="262">
        <v>28.590540080367891</v>
      </c>
      <c r="I117" s="262">
        <v>32.208804432760168</v>
      </c>
      <c r="J117" s="262">
        <v>31.525090549043011</v>
      </c>
      <c r="K117" s="262">
        <v>26.905649970620221</v>
      </c>
      <c r="L117" s="262">
        <v>19.832692447036681</v>
      </c>
      <c r="M117" s="262">
        <v>27.60343349256107</v>
      </c>
      <c r="N117" s="262">
        <v>23.411110948228721</v>
      </c>
      <c r="O117" s="262">
        <v>20.3148460718214</v>
      </c>
      <c r="P117" s="262">
        <v>21.71179860744348</v>
      </c>
      <c r="Q117" s="262">
        <v>18.779551065938591</v>
      </c>
      <c r="R117" s="262">
        <v>21.44994265509813</v>
      </c>
      <c r="S117" s="262">
        <v>20.879193477468931</v>
      </c>
      <c r="T117" s="262">
        <v>20.154956385006891</v>
      </c>
      <c r="U117" s="262">
        <v>17.76373201419889</v>
      </c>
      <c r="V117" s="262">
        <v>15.910168266396729</v>
      </c>
      <c r="W117" s="262">
        <v>19.628127401661501</v>
      </c>
      <c r="X117" s="262">
        <v>21.578216902892891</v>
      </c>
      <c r="Y117" s="262">
        <v>19.195619595297721</v>
      </c>
      <c r="DA117" s="72" t="s">
        <v>1562</v>
      </c>
    </row>
    <row r="118" spans="1:105" ht="12" customHeight="1" x14ac:dyDescent="0.25">
      <c r="A118" s="57" t="s">
        <v>1563</v>
      </c>
      <c r="B118" s="261">
        <v>25.428293988702031</v>
      </c>
      <c r="C118" s="261">
        <v>26.042905222173729</v>
      </c>
      <c r="D118" s="261">
        <v>27.47180758376135</v>
      </c>
      <c r="E118" s="261">
        <v>26.22579770574459</v>
      </c>
      <c r="F118" s="261">
        <v>25.77540346103849</v>
      </c>
      <c r="G118" s="261">
        <v>26.185875782220549</v>
      </c>
      <c r="H118" s="261">
        <v>23.423662889711242</v>
      </c>
      <c r="I118" s="261">
        <v>26.388035168026239</v>
      </c>
      <c r="J118" s="261">
        <v>25.827881932718761</v>
      </c>
      <c r="K118" s="261">
        <v>22.04326581340565</v>
      </c>
      <c r="L118" s="261">
        <v>16.248531883932571</v>
      </c>
      <c r="M118" s="261">
        <v>22.614946024482219</v>
      </c>
      <c r="N118" s="261">
        <v>19.18025924601147</v>
      </c>
      <c r="O118" s="261">
        <v>16.643550793553111</v>
      </c>
      <c r="P118" s="261">
        <v>17.788046321631921</v>
      </c>
      <c r="Q118" s="261">
        <v>15.3857140212163</v>
      </c>
      <c r="R118" s="261">
        <v>17.57351292925247</v>
      </c>
      <c r="S118" s="261">
        <v>17.10590943894465</v>
      </c>
      <c r="T118" s="261">
        <v>16.512556341788422</v>
      </c>
      <c r="U118" s="261">
        <v>14.55347360330145</v>
      </c>
      <c r="V118" s="261">
        <v>13.03488555805775</v>
      </c>
      <c r="W118" s="261">
        <v>16.080935796260992</v>
      </c>
      <c r="X118" s="261">
        <v>17.678605478372909</v>
      </c>
      <c r="Y118" s="261">
        <v>15.726590721807851</v>
      </c>
      <c r="DA118" s="70" t="s">
        <v>1564</v>
      </c>
    </row>
    <row r="119" spans="1:105" ht="12" customHeight="1" x14ac:dyDescent="0.25">
      <c r="A119" s="57" t="s">
        <v>1565</v>
      </c>
      <c r="B119" s="261">
        <f t="shared" ref="B119:Y119" si="5">B120+B126</f>
        <v>30.293983676509605</v>
      </c>
      <c r="C119" s="261">
        <f t="shared" si="5"/>
        <v>29.265866849184683</v>
      </c>
      <c r="D119" s="261">
        <f t="shared" si="5"/>
        <v>29.784914564883703</v>
      </c>
      <c r="E119" s="261">
        <f t="shared" si="5"/>
        <v>32.326564631424169</v>
      </c>
      <c r="F119" s="261">
        <f t="shared" si="5"/>
        <v>33.180987420827073</v>
      </c>
      <c r="G119" s="261">
        <f t="shared" si="5"/>
        <v>33.060305267737469</v>
      </c>
      <c r="H119" s="261">
        <f t="shared" si="5"/>
        <v>35.560966729838213</v>
      </c>
      <c r="I119" s="261">
        <f t="shared" si="5"/>
        <v>34.135736151473722</v>
      </c>
      <c r="J119" s="261">
        <f t="shared" si="5"/>
        <v>35.071100375199542</v>
      </c>
      <c r="K119" s="261">
        <f t="shared" si="5"/>
        <v>27.829450776827404</v>
      </c>
      <c r="L119" s="261">
        <f t="shared" si="5"/>
        <v>26.299565059977006</v>
      </c>
      <c r="M119" s="261">
        <f t="shared" si="5"/>
        <v>24.689232233092465</v>
      </c>
      <c r="N119" s="261">
        <f t="shared" si="5"/>
        <v>20.634329658004457</v>
      </c>
      <c r="O119" s="261">
        <f t="shared" si="5"/>
        <v>18.517158139407588</v>
      </c>
      <c r="P119" s="261">
        <f t="shared" si="5"/>
        <v>19.892570025025172</v>
      </c>
      <c r="Q119" s="261">
        <f t="shared" si="5"/>
        <v>17.447323617109781</v>
      </c>
      <c r="R119" s="261">
        <f t="shared" si="5"/>
        <v>20.805088653777958</v>
      </c>
      <c r="S119" s="261">
        <f t="shared" si="5"/>
        <v>22.376537509871607</v>
      </c>
      <c r="T119" s="261">
        <f t="shared" si="5"/>
        <v>21.739936598738524</v>
      </c>
      <c r="U119" s="261">
        <f t="shared" si="5"/>
        <v>19.679304418501605</v>
      </c>
      <c r="V119" s="261">
        <f t="shared" si="5"/>
        <v>15.825682534943979</v>
      </c>
      <c r="W119" s="261">
        <f t="shared" si="5"/>
        <v>20.715848903404304</v>
      </c>
      <c r="X119" s="261">
        <f t="shared" si="5"/>
        <v>20.182500348423545</v>
      </c>
      <c r="Y119" s="261">
        <f t="shared" si="5"/>
        <v>17.947406348363113</v>
      </c>
      <c r="DA119" s="70"/>
    </row>
    <row r="120" spans="1:105" ht="12" customHeight="1" x14ac:dyDescent="0.25">
      <c r="A120" s="60" t="s">
        <v>1566</v>
      </c>
      <c r="B120" s="262">
        <v>22.878976936192799</v>
      </c>
      <c r="C120" s="262">
        <v>21.6716366642714</v>
      </c>
      <c r="D120" s="262">
        <v>21.774009920915699</v>
      </c>
      <c r="E120" s="262">
        <v>24.679002162440479</v>
      </c>
      <c r="F120" s="262">
        <v>25.664761972006019</v>
      </c>
      <c r="G120" s="262">
        <v>25.42438421410586</v>
      </c>
      <c r="H120" s="262">
        <v>28.730519579616981</v>
      </c>
      <c r="I120" s="262">
        <v>26.44086449702581</v>
      </c>
      <c r="J120" s="262">
        <v>27.539571964197719</v>
      </c>
      <c r="K120" s="262">
        <v>21.40153372279223</v>
      </c>
      <c r="L120" s="262">
        <v>21.561418903056531</v>
      </c>
      <c r="M120" s="262">
        <v>18.094610616795979</v>
      </c>
      <c r="N120" s="262">
        <v>15.041278403626601</v>
      </c>
      <c r="O120" s="262">
        <v>13.663822663113571</v>
      </c>
      <c r="P120" s="262">
        <v>14.70549442213291</v>
      </c>
      <c r="Q120" s="262">
        <v>12.960779092235461</v>
      </c>
      <c r="R120" s="262">
        <v>15.680571968570989</v>
      </c>
      <c r="S120" s="262">
        <v>17.388376139494991</v>
      </c>
      <c r="T120" s="262">
        <v>16.92479970325417</v>
      </c>
      <c r="U120" s="262">
        <v>15.43544500302332</v>
      </c>
      <c r="V120" s="262">
        <v>12.02465033375894</v>
      </c>
      <c r="W120" s="262">
        <v>16.02657453160192</v>
      </c>
      <c r="X120" s="262">
        <v>15.027338195595689</v>
      </c>
      <c r="Y120" s="262">
        <v>13.361460619710581</v>
      </c>
      <c r="DA120" s="72" t="s">
        <v>1567</v>
      </c>
    </row>
    <row r="121" spans="1:105" ht="12" customHeight="1" x14ac:dyDescent="0.25">
      <c r="A121" s="59" t="s">
        <v>28</v>
      </c>
      <c r="B121" s="230">
        <v>8.4425124021529641</v>
      </c>
      <c r="C121" s="230">
        <v>6.8873794427674984</v>
      </c>
      <c r="D121" s="230">
        <v>6.8716950339528466</v>
      </c>
      <c r="E121" s="230">
        <v>4.4153551728268301</v>
      </c>
      <c r="F121" s="230">
        <v>5.0808855499060472</v>
      </c>
      <c r="G121" s="230">
        <v>4.7211202892311332</v>
      </c>
      <c r="H121" s="230">
        <v>6.444050960238342</v>
      </c>
      <c r="I121" s="230">
        <v>6.0583590940598278</v>
      </c>
      <c r="J121" s="230">
        <v>6.7912163363505087</v>
      </c>
      <c r="K121" s="230">
        <v>5.0839682854380959</v>
      </c>
      <c r="L121" s="230">
        <v>7.227268223151408</v>
      </c>
      <c r="M121" s="230">
        <v>5.5450502470524272</v>
      </c>
      <c r="N121" s="230">
        <v>4.8885309401376178</v>
      </c>
      <c r="O121" s="230">
        <v>5.3114587980894283</v>
      </c>
      <c r="P121" s="230">
        <v>5.837677031378055</v>
      </c>
      <c r="Q121" s="230">
        <v>5.1540981209278813</v>
      </c>
      <c r="R121" s="230">
        <v>5.8441619287902267</v>
      </c>
      <c r="S121" s="230">
        <v>6.3750568140322814</v>
      </c>
      <c r="T121" s="230">
        <v>6.6280156398705996</v>
      </c>
      <c r="U121" s="230">
        <v>5.8861372250789126</v>
      </c>
      <c r="V121" s="230">
        <v>4.229827372061898</v>
      </c>
      <c r="W121" s="230">
        <v>5.5784061686957704</v>
      </c>
      <c r="X121" s="230">
        <v>4.7800812002842186</v>
      </c>
      <c r="Y121" s="230">
        <v>3.9255722021978379</v>
      </c>
      <c r="DA121" s="71" t="s">
        <v>1568</v>
      </c>
    </row>
    <row r="122" spans="1:105" ht="12" customHeight="1" x14ac:dyDescent="0.25">
      <c r="A122" s="59" t="s">
        <v>31</v>
      </c>
      <c r="B122" s="295">
        <v>2.7663389854534429E-2</v>
      </c>
      <c r="C122" s="295">
        <v>0</v>
      </c>
      <c r="D122" s="295">
        <v>0</v>
      </c>
      <c r="E122" s="295">
        <v>0</v>
      </c>
      <c r="F122" s="295">
        <v>0</v>
      </c>
      <c r="G122" s="295">
        <v>0</v>
      </c>
      <c r="H122" s="295">
        <v>0</v>
      </c>
      <c r="I122" s="295">
        <v>0</v>
      </c>
      <c r="J122" s="295">
        <v>0</v>
      </c>
      <c r="K122" s="295">
        <v>0</v>
      </c>
      <c r="L122" s="295">
        <v>0</v>
      </c>
      <c r="M122" s="295">
        <v>0</v>
      </c>
      <c r="N122" s="295">
        <v>0</v>
      </c>
      <c r="O122" s="295">
        <v>0</v>
      </c>
      <c r="P122" s="295">
        <v>0</v>
      </c>
      <c r="Q122" s="295">
        <v>0</v>
      </c>
      <c r="R122" s="295">
        <v>0</v>
      </c>
      <c r="S122" s="295">
        <v>0</v>
      </c>
      <c r="T122" s="295">
        <v>0</v>
      </c>
      <c r="U122" s="295">
        <v>0</v>
      </c>
      <c r="V122" s="295">
        <v>0</v>
      </c>
      <c r="W122" s="295">
        <v>0</v>
      </c>
      <c r="X122" s="295">
        <v>0</v>
      </c>
      <c r="Y122" s="295">
        <v>0</v>
      </c>
      <c r="DA122" s="122" t="s">
        <v>1569</v>
      </c>
    </row>
    <row r="123" spans="1:105" ht="12" customHeight="1" x14ac:dyDescent="0.25">
      <c r="A123" s="59" t="s">
        <v>159</v>
      </c>
      <c r="B123" s="295">
        <v>2.52416479673227E-2</v>
      </c>
      <c r="C123" s="295">
        <v>0.22132118512407359</v>
      </c>
      <c r="D123" s="295">
        <v>0.2425693721085401</v>
      </c>
      <c r="E123" s="295">
        <v>0.24883055147546729</v>
      </c>
      <c r="F123" s="295">
        <v>0.3095604540118802</v>
      </c>
      <c r="G123" s="295">
        <v>0.24762679688713751</v>
      </c>
      <c r="H123" s="295">
        <v>0.22826179200492269</v>
      </c>
      <c r="I123" s="295">
        <v>0.1598757264960036</v>
      </c>
      <c r="J123" s="295">
        <v>0.1637051169740377</v>
      </c>
      <c r="K123" s="295">
        <v>8.1703753223002967E-2</v>
      </c>
      <c r="L123" s="295">
        <v>0.1068679262779839</v>
      </c>
      <c r="M123" s="295">
        <v>8.3280441498672864E-2</v>
      </c>
      <c r="N123" s="295">
        <v>0.14485580482280469</v>
      </c>
      <c r="O123" s="295">
        <v>0.14234356012998919</v>
      </c>
      <c r="P123" s="295">
        <v>0.1375649399670465</v>
      </c>
      <c r="Q123" s="295">
        <v>0.13647940051085411</v>
      </c>
      <c r="R123" s="295">
        <v>0.12442982783715149</v>
      </c>
      <c r="S123" s="295">
        <v>0.14794260411286311</v>
      </c>
      <c r="T123" s="295">
        <v>0.13965153576077971</v>
      </c>
      <c r="U123" s="295">
        <v>0.60139963620616288</v>
      </c>
      <c r="V123" s="295">
        <v>0.50060104443386888</v>
      </c>
      <c r="W123" s="295">
        <v>0.61201237689333199</v>
      </c>
      <c r="X123" s="295">
        <v>0.66478822121502701</v>
      </c>
      <c r="Y123" s="295">
        <v>0.58612378768581908</v>
      </c>
      <c r="DA123" s="122" t="s">
        <v>1570</v>
      </c>
    </row>
    <row r="124" spans="1:105" ht="12" customHeight="1" x14ac:dyDescent="0.25">
      <c r="A124" s="59" t="s">
        <v>32</v>
      </c>
      <c r="B124" s="295">
        <v>3.511986196322006</v>
      </c>
      <c r="C124" s="295">
        <v>3.1068159301475649</v>
      </c>
      <c r="D124" s="295">
        <v>3.1158473931594508</v>
      </c>
      <c r="E124" s="295">
        <v>5.1036327905667358</v>
      </c>
      <c r="F124" s="295">
        <v>4.8177040149759396</v>
      </c>
      <c r="G124" s="295">
        <v>4.2362191148004351</v>
      </c>
      <c r="H124" s="295">
        <v>5.3529987371320802</v>
      </c>
      <c r="I124" s="295">
        <v>4.6369643373434188</v>
      </c>
      <c r="J124" s="295">
        <v>5.9253230384344091</v>
      </c>
      <c r="K124" s="295">
        <v>5.3191792555031272</v>
      </c>
      <c r="L124" s="295">
        <v>2.7522079355435549</v>
      </c>
      <c r="M124" s="295">
        <v>2.8517145634714129</v>
      </c>
      <c r="N124" s="295">
        <v>1.169898805606244</v>
      </c>
      <c r="O124" s="295">
        <v>0.78204682974429285</v>
      </c>
      <c r="P124" s="295">
        <v>0.44136430533026327</v>
      </c>
      <c r="Q124" s="295">
        <v>0.36044689522535373</v>
      </c>
      <c r="R124" s="295">
        <v>0.35471084654955748</v>
      </c>
      <c r="S124" s="295">
        <v>0.37883161248874703</v>
      </c>
      <c r="T124" s="295">
        <v>0.40408415696453542</v>
      </c>
      <c r="U124" s="295">
        <v>0.29513554041933482</v>
      </c>
      <c r="V124" s="295">
        <v>0.25294024876046989</v>
      </c>
      <c r="W124" s="295">
        <v>0.280378382964933</v>
      </c>
      <c r="X124" s="295">
        <v>0.33467993968644288</v>
      </c>
      <c r="Y124" s="295">
        <v>0.22562758954189391</v>
      </c>
      <c r="DA124" s="122" t="s">
        <v>1571</v>
      </c>
    </row>
    <row r="125" spans="1:105" ht="12" customHeight="1" x14ac:dyDescent="0.25">
      <c r="A125" s="59" t="s">
        <v>35</v>
      </c>
      <c r="B125" s="295">
        <v>10.87157329989598</v>
      </c>
      <c r="C125" s="295">
        <v>11.456120106232261</v>
      </c>
      <c r="D125" s="295">
        <v>11.543898121694861</v>
      </c>
      <c r="E125" s="295">
        <v>14.911183647571439</v>
      </c>
      <c r="F125" s="295">
        <v>15.45661195311215</v>
      </c>
      <c r="G125" s="295">
        <v>16.219418013187159</v>
      </c>
      <c r="H125" s="295">
        <v>16.705208090241641</v>
      </c>
      <c r="I125" s="295">
        <v>15.58566533912656</v>
      </c>
      <c r="J125" s="295">
        <v>14.659327472438759</v>
      </c>
      <c r="K125" s="295">
        <v>10.916682428628</v>
      </c>
      <c r="L125" s="295">
        <v>11.47507481808359</v>
      </c>
      <c r="M125" s="295">
        <v>9.6145653647734619</v>
      </c>
      <c r="N125" s="295">
        <v>8.8379928530599337</v>
      </c>
      <c r="O125" s="295">
        <v>7.4279734751498552</v>
      </c>
      <c r="P125" s="295">
        <v>8.2888881454575465</v>
      </c>
      <c r="Q125" s="295">
        <v>7.309754675571372</v>
      </c>
      <c r="R125" s="295">
        <v>9.3572693653940568</v>
      </c>
      <c r="S125" s="295">
        <v>10.48654510886109</v>
      </c>
      <c r="T125" s="295">
        <v>9.753048370658254</v>
      </c>
      <c r="U125" s="295">
        <v>8.6527726013189117</v>
      </c>
      <c r="V125" s="295">
        <v>7.0412816685027053</v>
      </c>
      <c r="W125" s="295">
        <v>9.5557776030478792</v>
      </c>
      <c r="X125" s="295">
        <v>9.2477888344100005</v>
      </c>
      <c r="Y125" s="295">
        <v>8.6241370402850279</v>
      </c>
      <c r="DA125" s="122" t="s">
        <v>1572</v>
      </c>
    </row>
    <row r="126" spans="1:105" ht="12" customHeight="1" x14ac:dyDescent="0.25">
      <c r="A126" s="60" t="s">
        <v>1573</v>
      </c>
      <c r="B126" s="262">
        <v>7.4150067403168052</v>
      </c>
      <c r="C126" s="262">
        <v>7.5942301849132843</v>
      </c>
      <c r="D126" s="262">
        <v>8.0109046439680043</v>
      </c>
      <c r="E126" s="262">
        <v>7.6475624689836881</v>
      </c>
      <c r="F126" s="262">
        <v>7.5162254488210509</v>
      </c>
      <c r="G126" s="262">
        <v>7.6359210536316118</v>
      </c>
      <c r="H126" s="262">
        <v>6.8304471502212332</v>
      </c>
      <c r="I126" s="262">
        <v>7.6948716544479083</v>
      </c>
      <c r="J126" s="262">
        <v>7.5315284110018252</v>
      </c>
      <c r="K126" s="262">
        <v>6.4279170540351744</v>
      </c>
      <c r="L126" s="262">
        <v>4.7381461569204744</v>
      </c>
      <c r="M126" s="262">
        <v>6.5946216162964859</v>
      </c>
      <c r="N126" s="262">
        <v>5.5930512543778557</v>
      </c>
      <c r="O126" s="262">
        <v>4.8533354762940171</v>
      </c>
      <c r="P126" s="262">
        <v>5.1870756028922624</v>
      </c>
      <c r="Q126" s="262">
        <v>4.4865445248743203</v>
      </c>
      <c r="R126" s="262">
        <v>5.1245166852069692</v>
      </c>
      <c r="S126" s="262">
        <v>4.9881613703766163</v>
      </c>
      <c r="T126" s="262">
        <v>4.8151368954843532</v>
      </c>
      <c r="U126" s="262">
        <v>4.2438594154782843</v>
      </c>
      <c r="V126" s="262">
        <v>3.801032201185039</v>
      </c>
      <c r="W126" s="262">
        <v>4.6892743718023837</v>
      </c>
      <c r="X126" s="262">
        <v>5.1551621528278542</v>
      </c>
      <c r="Y126" s="262">
        <v>4.5859457286525336</v>
      </c>
      <c r="DA126" s="72" t="s">
        <v>1574</v>
      </c>
    </row>
    <row r="127" spans="1:105" ht="12" customHeight="1" x14ac:dyDescent="0.25">
      <c r="A127" s="132" t="s">
        <v>1575</v>
      </c>
      <c r="B127" s="316">
        <v>22.6898623283803</v>
      </c>
      <c r="C127" s="316">
        <v>23.23828465978584</v>
      </c>
      <c r="D127" s="316">
        <v>24.51330522858709</v>
      </c>
      <c r="E127" s="316">
        <v>23.401481029741369</v>
      </c>
      <c r="F127" s="316">
        <v>22.999590780619009</v>
      </c>
      <c r="G127" s="316">
        <v>23.365858390289151</v>
      </c>
      <c r="H127" s="316">
        <v>20.90111457851161</v>
      </c>
      <c r="I127" s="316">
        <v>23.54624676531575</v>
      </c>
      <c r="J127" s="316">
        <v>23.04641772457985</v>
      </c>
      <c r="K127" s="316">
        <v>19.669375648885069</v>
      </c>
      <c r="L127" s="316">
        <v>14.49868998873985</v>
      </c>
      <c r="M127" s="316">
        <v>20.179490298768791</v>
      </c>
      <c r="N127" s="316">
        <v>17.114692865671799</v>
      </c>
      <c r="O127" s="316">
        <v>14.851168400401271</v>
      </c>
      <c r="P127" s="316">
        <v>15.87241056391774</v>
      </c>
      <c r="Q127" s="316">
        <v>13.72879097277765</v>
      </c>
      <c r="R127" s="316">
        <v>15.680980767640699</v>
      </c>
      <c r="S127" s="316">
        <v>15.263734576289099</v>
      </c>
      <c r="T127" s="316">
        <v>14.734281043442</v>
      </c>
      <c r="U127" s="316">
        <v>12.986176446022849</v>
      </c>
      <c r="V127" s="316">
        <v>11.631128651805399</v>
      </c>
      <c r="W127" s="316">
        <v>14.34914271050984</v>
      </c>
      <c r="X127" s="316">
        <v>15.77475565762508</v>
      </c>
      <c r="Y127" s="316">
        <v>14.032957874843961</v>
      </c>
      <c r="DA127" s="139" t="s">
        <v>1576</v>
      </c>
    </row>
    <row r="128" spans="1:105" ht="12" hidden="1" customHeight="1" x14ac:dyDescent="0.25">
      <c r="A128" s="98"/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X128" s="98"/>
      <c r="Y128" s="98"/>
      <c r="DA128" s="94"/>
    </row>
    <row r="129" spans="1:105" ht="12" customHeight="1" x14ac:dyDescent="0.25">
      <c r="A129" s="172"/>
      <c r="B129" s="172"/>
      <c r="C129" s="172"/>
      <c r="D129" s="172"/>
      <c r="E129" s="172"/>
      <c r="F129" s="172"/>
      <c r="G129" s="172"/>
      <c r="H129" s="172"/>
      <c r="I129" s="172"/>
      <c r="J129" s="172"/>
      <c r="K129" s="172"/>
      <c r="L129" s="172"/>
      <c r="M129" s="172"/>
      <c r="N129" s="172"/>
      <c r="O129" s="172"/>
      <c r="P129" s="172"/>
      <c r="Q129" s="172"/>
      <c r="R129" s="172"/>
      <c r="S129" s="172"/>
      <c r="T129" s="172"/>
      <c r="U129" s="172"/>
      <c r="V129" s="172"/>
      <c r="W129" s="172"/>
      <c r="X129" s="172"/>
      <c r="Y129" s="172"/>
      <c r="DA129" s="176"/>
    </row>
    <row r="130" spans="1:105" ht="15" customHeight="1" x14ac:dyDescent="0.25">
      <c r="A130" s="32" t="s">
        <v>251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DA130" s="88"/>
    </row>
    <row r="131" spans="1:105" ht="12" customHeight="1" x14ac:dyDescent="0.25">
      <c r="A131" s="172"/>
      <c r="B131" s="172"/>
      <c r="C131" s="172"/>
      <c r="D131" s="172"/>
      <c r="E131" s="172"/>
      <c r="F131" s="172"/>
      <c r="G131" s="172"/>
      <c r="H131" s="172"/>
      <c r="I131" s="172"/>
      <c r="J131" s="172"/>
      <c r="K131" s="172"/>
      <c r="L131" s="172"/>
      <c r="M131" s="172"/>
      <c r="N131" s="172"/>
      <c r="O131" s="172"/>
      <c r="P131" s="172"/>
      <c r="Q131" s="172"/>
      <c r="R131" s="172"/>
      <c r="S131" s="172"/>
      <c r="T131" s="172"/>
      <c r="U131" s="172"/>
      <c r="V131" s="172"/>
      <c r="W131" s="172"/>
      <c r="X131" s="172"/>
      <c r="Y131" s="172"/>
      <c r="DA131" s="176"/>
    </row>
    <row r="132" spans="1:105" ht="12" customHeight="1" x14ac:dyDescent="0.25">
      <c r="A132" s="35" t="s">
        <v>51</v>
      </c>
      <c r="B132" s="232">
        <f t="shared" ref="B132:Y132" si="6">SUM(B133:B138,B140:B141,B139)</f>
        <v>1</v>
      </c>
      <c r="C132" s="232">
        <f t="shared" si="6"/>
        <v>0.99999999999999989</v>
      </c>
      <c r="D132" s="232">
        <f t="shared" si="6"/>
        <v>0.99999999999999989</v>
      </c>
      <c r="E132" s="232">
        <f t="shared" si="6"/>
        <v>0.99999999999999989</v>
      </c>
      <c r="F132" s="232">
        <f t="shared" si="6"/>
        <v>1</v>
      </c>
      <c r="G132" s="232">
        <f t="shared" si="6"/>
        <v>1</v>
      </c>
      <c r="H132" s="232">
        <f t="shared" si="6"/>
        <v>1</v>
      </c>
      <c r="I132" s="232">
        <f t="shared" si="6"/>
        <v>1</v>
      </c>
      <c r="J132" s="232">
        <f t="shared" si="6"/>
        <v>0.99999999999999989</v>
      </c>
      <c r="K132" s="232">
        <f t="shared" si="6"/>
        <v>1.0000000000000002</v>
      </c>
      <c r="L132" s="232">
        <f t="shared" si="6"/>
        <v>0.99999999999999956</v>
      </c>
      <c r="M132" s="232">
        <f t="shared" si="6"/>
        <v>1</v>
      </c>
      <c r="N132" s="232">
        <f t="shared" si="6"/>
        <v>1</v>
      </c>
      <c r="O132" s="232">
        <f t="shared" si="6"/>
        <v>1</v>
      </c>
      <c r="P132" s="232">
        <f t="shared" si="6"/>
        <v>1</v>
      </c>
      <c r="Q132" s="232">
        <f t="shared" si="6"/>
        <v>1</v>
      </c>
      <c r="R132" s="232">
        <f t="shared" si="6"/>
        <v>1</v>
      </c>
      <c r="S132" s="232">
        <f t="shared" si="6"/>
        <v>1.0000000000000002</v>
      </c>
      <c r="T132" s="232">
        <f t="shared" si="6"/>
        <v>1</v>
      </c>
      <c r="U132" s="232">
        <f t="shared" si="6"/>
        <v>1.0000000000000004</v>
      </c>
      <c r="V132" s="232">
        <f t="shared" si="6"/>
        <v>1</v>
      </c>
      <c r="W132" s="232">
        <f t="shared" si="6"/>
        <v>1</v>
      </c>
      <c r="X132" s="232">
        <f t="shared" si="6"/>
        <v>1</v>
      </c>
      <c r="Y132" s="232">
        <f t="shared" si="6"/>
        <v>0.99999999999999967</v>
      </c>
      <c r="DA132" s="95"/>
    </row>
    <row r="133" spans="1:105" ht="12" customHeight="1" x14ac:dyDescent="0.25">
      <c r="A133" s="55" t="s">
        <v>91</v>
      </c>
      <c r="B133" s="266">
        <f t="shared" ref="B133:Y133" si="7">IF(B$6=0,0,B$6/B$5)</f>
        <v>4.6326544655436027E-3</v>
      </c>
      <c r="C133" s="266">
        <f t="shared" si="7"/>
        <v>4.6326544655428577E-3</v>
      </c>
      <c r="D133" s="266">
        <f t="shared" si="7"/>
        <v>4.6326544655427414E-3</v>
      </c>
      <c r="E133" s="266">
        <f t="shared" si="7"/>
        <v>4.6326544655436314E-3</v>
      </c>
      <c r="F133" s="266">
        <f t="shared" si="7"/>
        <v>4.6326544655434301E-3</v>
      </c>
      <c r="G133" s="266">
        <f t="shared" si="7"/>
        <v>4.6326544655436175E-3</v>
      </c>
      <c r="H133" s="266">
        <f t="shared" si="7"/>
        <v>4.6326544655436348E-3</v>
      </c>
      <c r="I133" s="266">
        <f t="shared" si="7"/>
        <v>4.6326544655437727E-3</v>
      </c>
      <c r="J133" s="266">
        <f t="shared" si="7"/>
        <v>4.6326544655431552E-3</v>
      </c>
      <c r="K133" s="266">
        <f t="shared" si="7"/>
        <v>4.6326544655427215E-3</v>
      </c>
      <c r="L133" s="266">
        <f t="shared" si="7"/>
        <v>4.6326544655430346E-3</v>
      </c>
      <c r="M133" s="266">
        <f t="shared" si="7"/>
        <v>4.6326544655435906E-3</v>
      </c>
      <c r="N133" s="266">
        <f t="shared" si="7"/>
        <v>4.6326544655434293E-3</v>
      </c>
      <c r="O133" s="266">
        <f t="shared" si="7"/>
        <v>4.6326544655437571E-3</v>
      </c>
      <c r="P133" s="266">
        <f t="shared" si="7"/>
        <v>4.6326544655434744E-3</v>
      </c>
      <c r="Q133" s="266">
        <f t="shared" si="7"/>
        <v>4.6326544655433512E-3</v>
      </c>
      <c r="R133" s="266">
        <f t="shared" si="7"/>
        <v>4.632654465543372E-3</v>
      </c>
      <c r="S133" s="266">
        <f t="shared" si="7"/>
        <v>4.6326544655437805E-3</v>
      </c>
      <c r="T133" s="266">
        <f t="shared" si="7"/>
        <v>4.6326544655436869E-3</v>
      </c>
      <c r="U133" s="266">
        <f t="shared" si="7"/>
        <v>4.6326544655434987E-3</v>
      </c>
      <c r="V133" s="266">
        <f t="shared" si="7"/>
        <v>4.632654465543876E-3</v>
      </c>
      <c r="W133" s="266">
        <f t="shared" si="7"/>
        <v>4.632654465543869E-3</v>
      </c>
      <c r="X133" s="266">
        <f t="shared" si="7"/>
        <v>4.6326544655436478E-3</v>
      </c>
      <c r="Y133" s="266">
        <f t="shared" si="7"/>
        <v>4.6326544655436929E-3</v>
      </c>
      <c r="DA133" s="76"/>
    </row>
    <row r="134" spans="1:105" ht="12" customHeight="1" x14ac:dyDescent="0.25">
      <c r="A134" s="173" t="s">
        <v>92</v>
      </c>
      <c r="B134" s="267">
        <f t="shared" ref="B134:Y134" si="8">IF(B$7=0,0,B$7/B$5)</f>
        <v>1.8523245107450648E-3</v>
      </c>
      <c r="C134" s="267">
        <f t="shared" si="8"/>
        <v>1.8523245107447657E-3</v>
      </c>
      <c r="D134" s="267">
        <f t="shared" si="8"/>
        <v>1.8523245107447206E-3</v>
      </c>
      <c r="E134" s="267">
        <f t="shared" si="8"/>
        <v>1.8523245107450758E-3</v>
      </c>
      <c r="F134" s="267">
        <f t="shared" si="8"/>
        <v>1.8523245107449967E-3</v>
      </c>
      <c r="G134" s="267">
        <f t="shared" si="8"/>
        <v>1.85232451074507E-3</v>
      </c>
      <c r="H134" s="267">
        <f t="shared" si="8"/>
        <v>1.8523245107450776E-3</v>
      </c>
      <c r="I134" s="267">
        <f t="shared" si="8"/>
        <v>1.8523245107451322E-3</v>
      </c>
      <c r="J134" s="267">
        <f t="shared" si="8"/>
        <v>1.8523245107448861E-3</v>
      </c>
      <c r="K134" s="267">
        <f t="shared" si="8"/>
        <v>1.8523245107447126E-3</v>
      </c>
      <c r="L134" s="267">
        <f t="shared" si="8"/>
        <v>1.8523245107448371E-3</v>
      </c>
      <c r="M134" s="267">
        <f t="shared" si="8"/>
        <v>1.8523245107450598E-3</v>
      </c>
      <c r="N134" s="267">
        <f t="shared" si="8"/>
        <v>1.8523245107449945E-3</v>
      </c>
      <c r="O134" s="267">
        <f t="shared" si="8"/>
        <v>1.852324510745127E-3</v>
      </c>
      <c r="P134" s="267">
        <f t="shared" si="8"/>
        <v>1.8523245107450138E-3</v>
      </c>
      <c r="Q134" s="267">
        <f t="shared" si="8"/>
        <v>1.8523245107449637E-3</v>
      </c>
      <c r="R134" s="267">
        <f t="shared" si="8"/>
        <v>1.8523245107449709E-3</v>
      </c>
      <c r="S134" s="267">
        <f t="shared" si="8"/>
        <v>1.8523245107451357E-3</v>
      </c>
      <c r="T134" s="267">
        <f t="shared" si="8"/>
        <v>1.8523245107450982E-3</v>
      </c>
      <c r="U134" s="267">
        <f t="shared" si="8"/>
        <v>1.8523245107450229E-3</v>
      </c>
      <c r="V134" s="267">
        <f t="shared" si="8"/>
        <v>1.8523245107451734E-3</v>
      </c>
      <c r="W134" s="267">
        <f t="shared" si="8"/>
        <v>1.8523245107451708E-3</v>
      </c>
      <c r="X134" s="267">
        <f t="shared" si="8"/>
        <v>1.8523245107450832E-3</v>
      </c>
      <c r="Y134" s="267">
        <f t="shared" si="8"/>
        <v>1.852324510745101E-3</v>
      </c>
      <c r="DA134" s="77"/>
    </row>
    <row r="135" spans="1:105" ht="12" customHeight="1" x14ac:dyDescent="0.25">
      <c r="A135" s="173" t="s">
        <v>93</v>
      </c>
      <c r="B135" s="267">
        <f t="shared" ref="B135:Y135" si="9">IF(B$8=0,0,B$8/B$5)</f>
        <v>6.4745159152731031E-3</v>
      </c>
      <c r="C135" s="267">
        <f t="shared" si="9"/>
        <v>6.7779630118216501E-3</v>
      </c>
      <c r="D135" s="267">
        <f t="shared" si="9"/>
        <v>6.9152318517683815E-3</v>
      </c>
      <c r="E135" s="267">
        <f t="shared" si="9"/>
        <v>6.0435046905487361E-3</v>
      </c>
      <c r="F135" s="267">
        <f t="shared" si="9"/>
        <v>5.8583716577490204E-3</v>
      </c>
      <c r="G135" s="267">
        <f t="shared" si="9"/>
        <v>6.0033885364643947E-3</v>
      </c>
      <c r="H135" s="267">
        <f t="shared" si="9"/>
        <v>4.8047988364446296E-3</v>
      </c>
      <c r="I135" s="267">
        <f t="shared" si="9"/>
        <v>5.9932249137000454E-3</v>
      </c>
      <c r="J135" s="267">
        <f t="shared" si="9"/>
        <v>5.5855672176552528E-3</v>
      </c>
      <c r="K135" s="267">
        <f t="shared" si="9"/>
        <v>6.0135607780157259E-3</v>
      </c>
      <c r="L135" s="267">
        <f t="shared" si="9"/>
        <v>4.4535408907259814E-3</v>
      </c>
      <c r="M135" s="267">
        <f t="shared" si="9"/>
        <v>7.2940932938147813E-3</v>
      </c>
      <c r="N135" s="267">
        <f t="shared" si="9"/>
        <v>7.5066853623214202E-3</v>
      </c>
      <c r="O135" s="267">
        <f t="shared" si="9"/>
        <v>7.2680407059064582E-3</v>
      </c>
      <c r="P135" s="267">
        <f t="shared" si="9"/>
        <v>7.1719144425501534E-3</v>
      </c>
      <c r="Q135" s="267">
        <f t="shared" si="9"/>
        <v>7.078519140002194E-3</v>
      </c>
      <c r="R135" s="267">
        <f t="shared" si="9"/>
        <v>6.6952819445723483E-3</v>
      </c>
      <c r="S135" s="267">
        <f t="shared" si="9"/>
        <v>5.9368318659246367E-3</v>
      </c>
      <c r="T135" s="267">
        <f t="shared" si="9"/>
        <v>5.8422661247278995E-3</v>
      </c>
      <c r="U135" s="267">
        <f t="shared" si="9"/>
        <v>5.6694083671712065E-3</v>
      </c>
      <c r="V135" s="267">
        <f t="shared" si="9"/>
        <v>6.4435337905976225E-3</v>
      </c>
      <c r="W135" s="267">
        <f t="shared" si="9"/>
        <v>5.9756867552926574E-3</v>
      </c>
      <c r="X135" s="267">
        <f t="shared" si="9"/>
        <v>6.9004016338862001E-3</v>
      </c>
      <c r="Y135" s="267">
        <f t="shared" si="9"/>
        <v>6.904110908087964E-3</v>
      </c>
      <c r="DA135" s="77"/>
    </row>
    <row r="136" spans="1:105" ht="12" customHeight="1" x14ac:dyDescent="0.25">
      <c r="A136" s="173" t="s">
        <v>94</v>
      </c>
      <c r="B136" s="267">
        <f t="shared" ref="B136:Y136" si="10">IF(B$9=0,0,B$9/B$5)</f>
        <v>9.243190666915924E-4</v>
      </c>
      <c r="C136" s="267">
        <f t="shared" si="10"/>
        <v>9.2431906669144409E-4</v>
      </c>
      <c r="D136" s="267">
        <f t="shared" si="10"/>
        <v>9.2431906669142088E-4</v>
      </c>
      <c r="E136" s="267">
        <f t="shared" si="10"/>
        <v>9.2431906669159858E-4</v>
      </c>
      <c r="F136" s="267">
        <f t="shared" si="10"/>
        <v>9.2431906669155847E-4</v>
      </c>
      <c r="G136" s="267">
        <f t="shared" si="10"/>
        <v>9.2431906669159566E-4</v>
      </c>
      <c r="H136" s="267">
        <f t="shared" si="10"/>
        <v>9.2431906669159924E-4</v>
      </c>
      <c r="I136" s="267">
        <f t="shared" si="10"/>
        <v>9.2431906669162645E-4</v>
      </c>
      <c r="J136" s="267">
        <f t="shared" si="10"/>
        <v>9.2431906669150383E-4</v>
      </c>
      <c r="K136" s="267">
        <f t="shared" si="10"/>
        <v>9.243190666914172E-4</v>
      </c>
      <c r="L136" s="267">
        <f t="shared" si="10"/>
        <v>9.2431906669147997E-4</v>
      </c>
      <c r="M136" s="267">
        <f t="shared" si="10"/>
        <v>9.2431906669159013E-4</v>
      </c>
      <c r="N136" s="267">
        <f t="shared" si="10"/>
        <v>9.2431906669155782E-4</v>
      </c>
      <c r="O136" s="267">
        <f t="shared" si="10"/>
        <v>9.2431906669162374E-4</v>
      </c>
      <c r="P136" s="267">
        <f t="shared" si="10"/>
        <v>9.2431906669156758E-4</v>
      </c>
      <c r="Q136" s="267">
        <f t="shared" si="10"/>
        <v>9.2431906669154264E-4</v>
      </c>
      <c r="R136" s="267">
        <f t="shared" si="10"/>
        <v>9.2431906669154643E-4</v>
      </c>
      <c r="S136" s="267">
        <f t="shared" si="10"/>
        <v>9.2431906669162851E-4</v>
      </c>
      <c r="T136" s="267">
        <f t="shared" si="10"/>
        <v>9.2431906669160954E-4</v>
      </c>
      <c r="U136" s="267">
        <f t="shared" si="10"/>
        <v>9.2431906669157213E-4</v>
      </c>
      <c r="V136" s="267">
        <f t="shared" si="10"/>
        <v>9.2431906669164694E-4</v>
      </c>
      <c r="W136" s="267">
        <f t="shared" si="10"/>
        <v>9.2431906669164564E-4</v>
      </c>
      <c r="X136" s="267">
        <f t="shared" si="10"/>
        <v>9.2431906669160216E-4</v>
      </c>
      <c r="Y136" s="267">
        <f t="shared" si="10"/>
        <v>9.2431906669161084E-4</v>
      </c>
      <c r="DA136" s="77"/>
    </row>
    <row r="137" spans="1:105" ht="12" customHeight="1" x14ac:dyDescent="0.25">
      <c r="A137" s="56" t="s">
        <v>95</v>
      </c>
      <c r="B137" s="268">
        <f t="shared" ref="B137:Y137" si="11">IF(B$10=0,0,B$10/B$5)</f>
        <v>3.5187393211325198E-3</v>
      </c>
      <c r="C137" s="268">
        <f t="shared" si="11"/>
        <v>3.489024225010906E-3</v>
      </c>
      <c r="D137" s="268">
        <f t="shared" si="11"/>
        <v>3.4465735652865607E-3</v>
      </c>
      <c r="E137" s="268">
        <f t="shared" si="11"/>
        <v>3.4198718967733059E-3</v>
      </c>
      <c r="F137" s="268">
        <f t="shared" si="11"/>
        <v>3.4795655109213005E-3</v>
      </c>
      <c r="G137" s="268">
        <f t="shared" si="11"/>
        <v>3.4994258675966551E-3</v>
      </c>
      <c r="H137" s="268">
        <f t="shared" si="11"/>
        <v>3.4299510860758427E-3</v>
      </c>
      <c r="I137" s="268">
        <f t="shared" si="11"/>
        <v>3.5814939737780541E-3</v>
      </c>
      <c r="J137" s="268">
        <f t="shared" si="11"/>
        <v>3.4999297803191931E-3</v>
      </c>
      <c r="K137" s="268">
        <f t="shared" si="11"/>
        <v>3.472922787012537E-3</v>
      </c>
      <c r="L137" s="268">
        <f t="shared" si="11"/>
        <v>3.4390819255630599E-3</v>
      </c>
      <c r="M137" s="268">
        <f t="shared" si="11"/>
        <v>3.7006360817929489E-3</v>
      </c>
      <c r="N137" s="268">
        <f t="shared" si="11"/>
        <v>3.7731318164818243E-3</v>
      </c>
      <c r="O137" s="268">
        <f t="shared" si="11"/>
        <v>3.7903119191360201E-3</v>
      </c>
      <c r="P137" s="268">
        <f t="shared" si="11"/>
        <v>3.8092097206505046E-3</v>
      </c>
      <c r="Q137" s="268">
        <f t="shared" si="11"/>
        <v>3.8527317651270471E-3</v>
      </c>
      <c r="R137" s="268">
        <f t="shared" si="11"/>
        <v>3.8663617456186072E-3</v>
      </c>
      <c r="S137" s="268">
        <f t="shared" si="11"/>
        <v>3.8353075030526486E-3</v>
      </c>
      <c r="T137" s="268">
        <f t="shared" si="11"/>
        <v>3.7747211367848382E-3</v>
      </c>
      <c r="U137" s="268">
        <f t="shared" si="11"/>
        <v>3.800809881743064E-3</v>
      </c>
      <c r="V137" s="268">
        <f t="shared" si="11"/>
        <v>3.8574200350429042E-3</v>
      </c>
      <c r="W137" s="268">
        <f t="shared" si="11"/>
        <v>3.6950332734118447E-3</v>
      </c>
      <c r="X137" s="268">
        <f t="shared" si="11"/>
        <v>3.6729343389296345E-3</v>
      </c>
      <c r="Y137" s="268">
        <f t="shared" si="11"/>
        <v>3.6787831207661954E-3</v>
      </c>
      <c r="DA137" s="78"/>
    </row>
    <row r="138" spans="1:105" ht="12" customHeight="1" x14ac:dyDescent="0.25">
      <c r="A138" s="174" t="s">
        <v>1450</v>
      </c>
      <c r="B138" s="269">
        <f t="shared" ref="B138:Y138" si="12">IF(B$16=0,0,B$16/B$5)</f>
        <v>2.5654430717341473E-2</v>
      </c>
      <c r="C138" s="269">
        <f t="shared" si="12"/>
        <v>2.6856800534121039E-2</v>
      </c>
      <c r="D138" s="269">
        <f t="shared" si="12"/>
        <v>2.7400710532976089E-2</v>
      </c>
      <c r="E138" s="269">
        <f t="shared" si="12"/>
        <v>2.3946604565118438E-2</v>
      </c>
      <c r="F138" s="269">
        <f t="shared" si="12"/>
        <v>2.3213038901583993E-2</v>
      </c>
      <c r="G138" s="269">
        <f t="shared" si="12"/>
        <v>2.3787649500512726E-2</v>
      </c>
      <c r="H138" s="269">
        <f t="shared" si="12"/>
        <v>1.9038393058785498E-2</v>
      </c>
      <c r="I138" s="269">
        <f t="shared" si="12"/>
        <v>2.3747377461729072E-2</v>
      </c>
      <c r="J138" s="269">
        <f t="shared" si="12"/>
        <v>2.2132086642086216E-2</v>
      </c>
      <c r="K138" s="269">
        <f t="shared" si="12"/>
        <v>2.3827955690123453E-2</v>
      </c>
      <c r="L138" s="269">
        <f t="shared" si="12"/>
        <v>1.764657894476079E-2</v>
      </c>
      <c r="M138" s="269">
        <f t="shared" si="12"/>
        <v>2.8901899925919506E-2</v>
      </c>
      <c r="N138" s="269">
        <f t="shared" si="12"/>
        <v>2.9744268461873596E-2</v>
      </c>
      <c r="O138" s="269">
        <f t="shared" si="12"/>
        <v>2.8798669920734904E-2</v>
      </c>
      <c r="P138" s="269">
        <f t="shared" si="12"/>
        <v>2.8417782052720879E-2</v>
      </c>
      <c r="Q138" s="269">
        <f t="shared" si="12"/>
        <v>2.8047715263188448E-2</v>
      </c>
      <c r="R138" s="269">
        <f t="shared" si="12"/>
        <v>2.6529187514222605E-2</v>
      </c>
      <c r="S138" s="269">
        <f t="shared" si="12"/>
        <v>2.3523927314100093E-2</v>
      </c>
      <c r="T138" s="269">
        <f t="shared" si="12"/>
        <v>2.3149222813020291E-2</v>
      </c>
      <c r="U138" s="269">
        <f t="shared" si="12"/>
        <v>2.2464296337709258E-2</v>
      </c>
      <c r="V138" s="269">
        <f t="shared" si="12"/>
        <v>2.5531668061204025E-2</v>
      </c>
      <c r="W138" s="269">
        <f t="shared" si="12"/>
        <v>2.3677884780629821E-2</v>
      </c>
      <c r="X138" s="269">
        <f t="shared" si="12"/>
        <v>2.7341947715468145E-2</v>
      </c>
      <c r="Y138" s="269">
        <f t="shared" si="12"/>
        <v>2.7356645234057314E-2</v>
      </c>
      <c r="DA138" s="79"/>
    </row>
    <row r="139" spans="1:105" ht="12" customHeight="1" x14ac:dyDescent="0.25">
      <c r="A139" s="174" t="s">
        <v>1452</v>
      </c>
      <c r="B139" s="269">
        <f t="shared" ref="B139:Y139" si="13">IF(B$17=0,0,B$17/B$5)</f>
        <v>0.3585161768631947</v>
      </c>
      <c r="C139" s="269">
        <f t="shared" si="13"/>
        <v>0.35737921518608873</v>
      </c>
      <c r="D139" s="269">
        <f t="shared" si="13"/>
        <v>0.35687612718715955</v>
      </c>
      <c r="E139" s="269">
        <f t="shared" si="13"/>
        <v>0.36018572972992868</v>
      </c>
      <c r="F139" s="269">
        <f t="shared" si="13"/>
        <v>0.36086329396548672</v>
      </c>
      <c r="G139" s="269">
        <f t="shared" si="13"/>
        <v>0.36030675154586228</v>
      </c>
      <c r="H139" s="269">
        <f t="shared" si="13"/>
        <v>0.36487000840673994</v>
      </c>
      <c r="I139" s="269">
        <f t="shared" si="13"/>
        <v>0.36031343715834074</v>
      </c>
      <c r="J139" s="269">
        <f t="shared" si="13"/>
        <v>0.36188790222939249</v>
      </c>
      <c r="K139" s="269">
        <f t="shared" si="13"/>
        <v>0.360278515620791</v>
      </c>
      <c r="L139" s="269">
        <f t="shared" si="13"/>
        <v>0.36619589310884709</v>
      </c>
      <c r="M139" s="269">
        <f t="shared" si="13"/>
        <v>0.35534384810381137</v>
      </c>
      <c r="N139" s="269">
        <f t="shared" si="13"/>
        <v>0.3545111678568732</v>
      </c>
      <c r="O139" s="269">
        <f t="shared" si="13"/>
        <v>0.35540772323480158</v>
      </c>
      <c r="P139" s="269">
        <f t="shared" si="13"/>
        <v>0.3557642181051191</v>
      </c>
      <c r="Q139" s="269">
        <f t="shared" si="13"/>
        <v>0.35610084119521529</v>
      </c>
      <c r="R139" s="269">
        <f t="shared" si="13"/>
        <v>0.35754601679815479</v>
      </c>
      <c r="S139" s="269">
        <f t="shared" si="13"/>
        <v>0.36042858037253372</v>
      </c>
      <c r="T139" s="269">
        <f t="shared" si="13"/>
        <v>0.35980998499652228</v>
      </c>
      <c r="U139" s="269">
        <f t="shared" si="13"/>
        <v>0.35960701709491022</v>
      </c>
      <c r="V139" s="269">
        <f t="shared" si="13"/>
        <v>0.35616813963941307</v>
      </c>
      <c r="W139" s="269">
        <f t="shared" si="13"/>
        <v>0.3581827552805944</v>
      </c>
      <c r="X139" s="269">
        <f t="shared" si="13"/>
        <v>0.35463823290251073</v>
      </c>
      <c r="Y139" s="269">
        <f t="shared" si="13"/>
        <v>0.35428560182981494</v>
      </c>
      <c r="DA139" s="79"/>
    </row>
    <row r="140" spans="1:105" ht="12" customHeight="1" x14ac:dyDescent="0.25">
      <c r="A140" s="174" t="s">
        <v>1461</v>
      </c>
      <c r="B140" s="269">
        <f t="shared" ref="B140:Y140" si="14">IF(B$25=0,0,B$25/B$5)</f>
        <v>0.51088763923101199</v>
      </c>
      <c r="C140" s="269">
        <f t="shared" si="14"/>
        <v>0.50926746222199959</v>
      </c>
      <c r="D140" s="269">
        <f t="shared" si="14"/>
        <v>0.50855055889466017</v>
      </c>
      <c r="E140" s="269">
        <f t="shared" si="14"/>
        <v>0.51326676178587138</v>
      </c>
      <c r="F140" s="269">
        <f t="shared" si="14"/>
        <v>0.51423229476616894</v>
      </c>
      <c r="G140" s="269">
        <f t="shared" si="14"/>
        <v>0.51343921857813879</v>
      </c>
      <c r="H140" s="269">
        <f t="shared" si="14"/>
        <v>0.51994188617114956</v>
      </c>
      <c r="I140" s="269">
        <f t="shared" si="14"/>
        <v>0.51344874561484266</v>
      </c>
      <c r="J140" s="269">
        <f t="shared" si="14"/>
        <v>0.51569236750727465</v>
      </c>
      <c r="K140" s="269">
        <f t="shared" si="14"/>
        <v>0.5133989822205286</v>
      </c>
      <c r="L140" s="269">
        <f t="shared" si="14"/>
        <v>0.52183127959065634</v>
      </c>
      <c r="M140" s="269">
        <f t="shared" si="14"/>
        <v>0.50636705228030288</v>
      </c>
      <c r="N140" s="269">
        <f t="shared" si="14"/>
        <v>0.50518047808073796</v>
      </c>
      <c r="O140" s="269">
        <f t="shared" si="14"/>
        <v>0.50645807471383064</v>
      </c>
      <c r="P140" s="269">
        <f t="shared" si="14"/>
        <v>0.50696608197946647</v>
      </c>
      <c r="Q140" s="269">
        <f t="shared" si="14"/>
        <v>0.50744577184259776</v>
      </c>
      <c r="R140" s="269">
        <f t="shared" si="14"/>
        <v>0.50950515549027586</v>
      </c>
      <c r="S140" s="269">
        <f t="shared" si="14"/>
        <v>0.51361282536540542</v>
      </c>
      <c r="T140" s="269">
        <f t="shared" si="14"/>
        <v>0.51273132335326577</v>
      </c>
      <c r="U140" s="269">
        <f t="shared" si="14"/>
        <v>0.51244209291183462</v>
      </c>
      <c r="V140" s="269">
        <f t="shared" si="14"/>
        <v>0.50754167251737581</v>
      </c>
      <c r="W140" s="269">
        <f t="shared" si="14"/>
        <v>0.51041251153470091</v>
      </c>
      <c r="X140" s="269">
        <f t="shared" si="14"/>
        <v>0.50536154651051557</v>
      </c>
      <c r="Y140" s="269">
        <f t="shared" si="14"/>
        <v>0.50485904517898483</v>
      </c>
      <c r="DA140" s="79"/>
    </row>
    <row r="141" spans="1:105" ht="12" customHeight="1" x14ac:dyDescent="0.25">
      <c r="A141" s="174" t="s">
        <v>1470</v>
      </c>
      <c r="B141" s="269">
        <f t="shared" ref="B141:Y141" si="15">IF(B$33=0,0,B$33/B$5)</f>
        <v>8.7539199909065862E-2</v>
      </c>
      <c r="C141" s="269">
        <f t="shared" si="15"/>
        <v>8.8820236777978873E-2</v>
      </c>
      <c r="D141" s="269">
        <f t="shared" si="15"/>
        <v>8.9401499925170269E-2</v>
      </c>
      <c r="E141" s="269">
        <f t="shared" si="15"/>
        <v>8.5728229288778962E-2</v>
      </c>
      <c r="F141" s="269">
        <f t="shared" si="15"/>
        <v>8.4944137155109969E-2</v>
      </c>
      <c r="G141" s="269">
        <f t="shared" si="15"/>
        <v>8.5554267928444797E-2</v>
      </c>
      <c r="H141" s="269">
        <f t="shared" si="15"/>
        <v>8.0505664397824264E-2</v>
      </c>
      <c r="I141" s="269">
        <f t="shared" si="15"/>
        <v>8.5506422834628934E-2</v>
      </c>
      <c r="J141" s="269">
        <f t="shared" si="15"/>
        <v>8.3792848580292595E-2</v>
      </c>
      <c r="K141" s="269">
        <f t="shared" si="15"/>
        <v>8.5598764860550069E-2</v>
      </c>
      <c r="L141" s="269">
        <f t="shared" si="15"/>
        <v>7.9024327496467012E-2</v>
      </c>
      <c r="M141" s="269">
        <f t="shared" si="15"/>
        <v>9.0983172271378393E-2</v>
      </c>
      <c r="N141" s="269">
        <f t="shared" si="15"/>
        <v>9.187497037873206E-2</v>
      </c>
      <c r="O141" s="269">
        <f t="shared" si="15"/>
        <v>9.086788146260992E-2</v>
      </c>
      <c r="P141" s="269">
        <f t="shared" si="15"/>
        <v>9.0461495656512736E-2</v>
      </c>
      <c r="Q141" s="269">
        <f t="shared" si="15"/>
        <v>9.0065122750889418E-2</v>
      </c>
      <c r="R141" s="269">
        <f t="shared" si="15"/>
        <v>8.8448698464176037E-2</v>
      </c>
      <c r="S141" s="269">
        <f t="shared" si="15"/>
        <v>8.5253229536003144E-2</v>
      </c>
      <c r="T141" s="269">
        <f t="shared" si="15"/>
        <v>8.7283183532698469E-2</v>
      </c>
      <c r="U141" s="269">
        <f t="shared" si="15"/>
        <v>8.8607077363651976E-2</v>
      </c>
      <c r="V141" s="269">
        <f t="shared" si="15"/>
        <v>9.3048267913385926E-2</v>
      </c>
      <c r="W141" s="269">
        <f t="shared" si="15"/>
        <v>9.0646830332389794E-2</v>
      </c>
      <c r="X141" s="269">
        <f t="shared" si="15"/>
        <v>9.4675638855709399E-2</v>
      </c>
      <c r="Y141" s="269">
        <f t="shared" si="15"/>
        <v>9.5506515685307949E-2</v>
      </c>
      <c r="DA141" s="79"/>
    </row>
    <row r="142" spans="1:105" ht="12" customHeight="1" x14ac:dyDescent="0.25">
      <c r="A142" s="62" t="s">
        <v>1577</v>
      </c>
      <c r="B142" s="318">
        <f t="shared" ref="B142:Y142" si="16">IF(B$34=0,0,B$34/B$5)</f>
        <v>3.114856336702939E-2</v>
      </c>
      <c r="C142" s="318">
        <f t="shared" si="16"/>
        <v>3.2608431755504083E-2</v>
      </c>
      <c r="D142" s="318">
        <f t="shared" si="16"/>
        <v>3.3268825090751429E-2</v>
      </c>
      <c r="E142" s="318">
        <f t="shared" si="16"/>
        <v>2.9074990512948047E-2</v>
      </c>
      <c r="F142" s="318">
        <f t="shared" si="16"/>
        <v>2.8184325005448232E-2</v>
      </c>
      <c r="G142" s="318">
        <f t="shared" si="16"/>
        <v>2.888199375706858E-2</v>
      </c>
      <c r="H142" s="318">
        <f t="shared" si="16"/>
        <v>2.3115640301350861E-2</v>
      </c>
      <c r="I142" s="318">
        <f t="shared" si="16"/>
        <v>2.8833097090220142E-2</v>
      </c>
      <c r="J142" s="318">
        <f t="shared" si="16"/>
        <v>2.6871876862565071E-2</v>
      </c>
      <c r="K142" s="318">
        <f t="shared" si="16"/>
        <v>2.8930931888458279E-2</v>
      </c>
      <c r="L142" s="318">
        <f t="shared" si="16"/>
        <v>2.1425756374340955E-2</v>
      </c>
      <c r="M142" s="318">
        <f t="shared" si="16"/>
        <v>3.5091508020152894E-2</v>
      </c>
      <c r="N142" s="318">
        <f t="shared" si="16"/>
        <v>3.6114277537420747E-2</v>
      </c>
      <c r="O142" s="318">
        <f t="shared" si="16"/>
        <v>3.4966170358471792E-2</v>
      </c>
      <c r="P142" s="318">
        <f t="shared" si="16"/>
        <v>3.4503711845036603E-2</v>
      </c>
      <c r="Q142" s="318">
        <f t="shared" si="16"/>
        <v>3.405439184371644E-2</v>
      </c>
      <c r="R142" s="318">
        <f t="shared" si="16"/>
        <v>3.2210657389640934E-2</v>
      </c>
      <c r="S142" s="318">
        <f t="shared" si="16"/>
        <v>2.8561793035202163E-2</v>
      </c>
      <c r="T142" s="318">
        <f t="shared" si="16"/>
        <v>2.8106842113687188E-2</v>
      </c>
      <c r="U142" s="318">
        <f t="shared" si="16"/>
        <v>2.7275232324600759E-2</v>
      </c>
      <c r="V142" s="318">
        <f t="shared" si="16"/>
        <v>3.0999509957272048E-2</v>
      </c>
      <c r="W142" s="318">
        <f t="shared" si="16"/>
        <v>2.87487219113431E-2</v>
      </c>
      <c r="X142" s="318">
        <f t="shared" si="16"/>
        <v>3.3197477674590144E-2</v>
      </c>
      <c r="Y142" s="318">
        <f t="shared" si="16"/>
        <v>3.3215322802168983E-2</v>
      </c>
      <c r="DA142" s="141"/>
    </row>
    <row r="143" spans="1:105" ht="12" customHeight="1" x14ac:dyDescent="0.25">
      <c r="A143" s="63" t="s">
        <v>1578</v>
      </c>
      <c r="B143" s="326">
        <f t="shared" ref="B143:Y143" si="17">IF(B$35=0,0,B$35/B$5)</f>
        <v>5.6390636542036472E-2</v>
      </c>
      <c r="C143" s="326">
        <f t="shared" si="17"/>
        <v>5.6211805022474789E-2</v>
      </c>
      <c r="D143" s="326">
        <f t="shared" si="17"/>
        <v>5.6132674834418847E-2</v>
      </c>
      <c r="E143" s="326">
        <f t="shared" si="17"/>
        <v>5.6653238775830922E-2</v>
      </c>
      <c r="F143" s="326">
        <f t="shared" si="17"/>
        <v>5.6759812149661734E-2</v>
      </c>
      <c r="G143" s="326">
        <f t="shared" si="17"/>
        <v>5.6672274171376213E-2</v>
      </c>
      <c r="H143" s="326">
        <f t="shared" si="17"/>
        <v>5.739002409647341E-2</v>
      </c>
      <c r="I143" s="326">
        <f t="shared" si="17"/>
        <v>5.6673325744408788E-2</v>
      </c>
      <c r="J143" s="326">
        <f t="shared" si="17"/>
        <v>5.6920971717727531E-2</v>
      </c>
      <c r="K143" s="326">
        <f t="shared" si="17"/>
        <v>5.6667832972091783E-2</v>
      </c>
      <c r="L143" s="326">
        <f t="shared" si="17"/>
        <v>5.7598571122126067E-2</v>
      </c>
      <c r="M143" s="326">
        <f t="shared" si="17"/>
        <v>5.5891664251225499E-2</v>
      </c>
      <c r="N143" s="326">
        <f t="shared" si="17"/>
        <v>5.5760692841311306E-2</v>
      </c>
      <c r="O143" s="326">
        <f t="shared" si="17"/>
        <v>5.5901711104138135E-2</v>
      </c>
      <c r="P143" s="326">
        <f t="shared" si="17"/>
        <v>5.595778381147614E-2</v>
      </c>
      <c r="Q143" s="326">
        <f t="shared" si="17"/>
        <v>5.6010730907172984E-2</v>
      </c>
      <c r="R143" s="326">
        <f t="shared" si="17"/>
        <v>5.6238041074535096E-2</v>
      </c>
      <c r="S143" s="326">
        <f t="shared" si="17"/>
        <v>5.6691436500800982E-2</v>
      </c>
      <c r="T143" s="326">
        <f t="shared" si="17"/>
        <v>5.9176341419011284E-2</v>
      </c>
      <c r="U143" s="326">
        <f t="shared" si="17"/>
        <v>6.133184503905123E-2</v>
      </c>
      <c r="V143" s="326">
        <f t="shared" si="17"/>
        <v>6.2048757956113879E-2</v>
      </c>
      <c r="W143" s="326">
        <f t="shared" si="17"/>
        <v>6.1898108421046698E-2</v>
      </c>
      <c r="X143" s="326">
        <f t="shared" si="17"/>
        <v>6.1478161181119255E-2</v>
      </c>
      <c r="Y143" s="326">
        <f t="shared" si="17"/>
        <v>6.2291192883138967E-2</v>
      </c>
      <c r="DA143" s="149"/>
    </row>
    <row r="144" spans="1:105" ht="12" hidden="1" customHeight="1" x14ac:dyDescent="0.25">
      <c r="A144" s="98"/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X144" s="98"/>
      <c r="Y144" s="98"/>
      <c r="DA144" s="94"/>
    </row>
    <row r="145" spans="1:105" ht="12" customHeight="1" x14ac:dyDescent="0.25">
      <c r="A145" s="172"/>
      <c r="B145" s="172"/>
      <c r="C145" s="172"/>
      <c r="D145" s="172"/>
      <c r="E145" s="172"/>
      <c r="F145" s="172"/>
      <c r="G145" s="172"/>
      <c r="H145" s="172"/>
      <c r="I145" s="172"/>
      <c r="J145" s="172"/>
      <c r="K145" s="172"/>
      <c r="L145" s="172"/>
      <c r="M145" s="172"/>
      <c r="N145" s="172"/>
      <c r="O145" s="172"/>
      <c r="P145" s="172"/>
      <c r="Q145" s="172"/>
      <c r="R145" s="172"/>
      <c r="S145" s="172"/>
      <c r="T145" s="172"/>
      <c r="U145" s="172"/>
      <c r="V145" s="172"/>
      <c r="W145" s="172"/>
      <c r="X145" s="172"/>
      <c r="Y145" s="172"/>
      <c r="DA145" s="176"/>
    </row>
    <row r="146" spans="1:105" ht="12" customHeight="1" x14ac:dyDescent="0.25">
      <c r="A146" s="35" t="s">
        <v>52</v>
      </c>
      <c r="B146" s="232">
        <f t="shared" ref="B146:Y146" si="18">SUM(B147:B152,B154:B156,B158:B159,B161:B162)</f>
        <v>1</v>
      </c>
      <c r="C146" s="232">
        <f t="shared" si="18"/>
        <v>0.99999999999999967</v>
      </c>
      <c r="D146" s="232">
        <f t="shared" si="18"/>
        <v>0.99999999999999989</v>
      </c>
      <c r="E146" s="232">
        <f t="shared" si="18"/>
        <v>0.99999999999999989</v>
      </c>
      <c r="F146" s="232">
        <f t="shared" si="18"/>
        <v>1.0000000000000002</v>
      </c>
      <c r="G146" s="232">
        <f t="shared" si="18"/>
        <v>1.0000000000000002</v>
      </c>
      <c r="H146" s="232">
        <f t="shared" si="18"/>
        <v>0.99999999999999989</v>
      </c>
      <c r="I146" s="232">
        <f t="shared" si="18"/>
        <v>1</v>
      </c>
      <c r="J146" s="232">
        <f t="shared" si="18"/>
        <v>1.0000000000000002</v>
      </c>
      <c r="K146" s="232">
        <f t="shared" si="18"/>
        <v>1</v>
      </c>
      <c r="L146" s="232">
        <f t="shared" si="18"/>
        <v>1.0000000000000002</v>
      </c>
      <c r="M146" s="232">
        <f t="shared" si="18"/>
        <v>0.99999999999999978</v>
      </c>
      <c r="N146" s="232">
        <f t="shared" si="18"/>
        <v>1</v>
      </c>
      <c r="O146" s="232">
        <f t="shared" si="18"/>
        <v>1</v>
      </c>
      <c r="P146" s="232">
        <f t="shared" si="18"/>
        <v>1</v>
      </c>
      <c r="Q146" s="232">
        <f t="shared" si="18"/>
        <v>0.99999999999999978</v>
      </c>
      <c r="R146" s="232">
        <f t="shared" si="18"/>
        <v>1</v>
      </c>
      <c r="S146" s="232">
        <f t="shared" si="18"/>
        <v>1.0000000000000002</v>
      </c>
      <c r="T146" s="232">
        <f t="shared" si="18"/>
        <v>1.0000000000000002</v>
      </c>
      <c r="U146" s="232">
        <f t="shared" si="18"/>
        <v>0.99999999999999989</v>
      </c>
      <c r="V146" s="232">
        <f t="shared" si="18"/>
        <v>1</v>
      </c>
      <c r="W146" s="232">
        <f t="shared" si="18"/>
        <v>1.0000000000000002</v>
      </c>
      <c r="X146" s="232">
        <f t="shared" si="18"/>
        <v>0.99999999999999978</v>
      </c>
      <c r="Y146" s="232">
        <f t="shared" si="18"/>
        <v>1</v>
      </c>
      <c r="DA146" s="95"/>
    </row>
    <row r="147" spans="1:105" ht="12" customHeight="1" x14ac:dyDescent="0.25">
      <c r="A147" s="55" t="s">
        <v>91</v>
      </c>
      <c r="B147" s="266">
        <f t="shared" ref="B147:Y147" si="19">IF(B$49=0,0,B$49/B$48)</f>
        <v>7.1955502283722285E-3</v>
      </c>
      <c r="C147" s="266">
        <f t="shared" si="19"/>
        <v>7.1955502283718607E-3</v>
      </c>
      <c r="D147" s="266">
        <f t="shared" si="19"/>
        <v>7.1955502283717549E-3</v>
      </c>
      <c r="E147" s="266">
        <f t="shared" si="19"/>
        <v>7.1955502283721027E-3</v>
      </c>
      <c r="F147" s="266">
        <f t="shared" si="19"/>
        <v>7.1955502283719917E-3</v>
      </c>
      <c r="G147" s="266">
        <f t="shared" si="19"/>
        <v>7.1955502283721573E-3</v>
      </c>
      <c r="H147" s="266">
        <f t="shared" si="19"/>
        <v>7.1955502283720281E-3</v>
      </c>
      <c r="I147" s="266">
        <f t="shared" si="19"/>
        <v>7.1955502283721365E-3</v>
      </c>
      <c r="J147" s="266">
        <f t="shared" si="19"/>
        <v>7.1955502283717783E-3</v>
      </c>
      <c r="K147" s="266">
        <f t="shared" si="19"/>
        <v>7.1955502283716447E-3</v>
      </c>
      <c r="L147" s="266">
        <f t="shared" si="19"/>
        <v>7.1955502283717106E-3</v>
      </c>
      <c r="M147" s="266">
        <f t="shared" si="19"/>
        <v>7.1955502283723499E-3</v>
      </c>
      <c r="N147" s="266">
        <f t="shared" si="19"/>
        <v>7.1955502283723681E-3</v>
      </c>
      <c r="O147" s="266">
        <f t="shared" si="19"/>
        <v>7.1955502283725182E-3</v>
      </c>
      <c r="P147" s="266">
        <f t="shared" si="19"/>
        <v>7.1955502283723759E-3</v>
      </c>
      <c r="Q147" s="266">
        <f t="shared" si="19"/>
        <v>7.1955502283723508E-3</v>
      </c>
      <c r="R147" s="266">
        <f t="shared" si="19"/>
        <v>7.1955502283722718E-3</v>
      </c>
      <c r="S147" s="266">
        <f t="shared" si="19"/>
        <v>7.1955502283722944E-3</v>
      </c>
      <c r="T147" s="266">
        <f t="shared" si="19"/>
        <v>7.1955502283722935E-3</v>
      </c>
      <c r="U147" s="266">
        <f t="shared" si="19"/>
        <v>7.1955502283722909E-3</v>
      </c>
      <c r="V147" s="266">
        <f t="shared" si="19"/>
        <v>7.1955502283725485E-3</v>
      </c>
      <c r="W147" s="266">
        <f t="shared" si="19"/>
        <v>7.1955502283723959E-3</v>
      </c>
      <c r="X147" s="266">
        <f t="shared" si="19"/>
        <v>7.1955502283724253E-3</v>
      </c>
      <c r="Y147" s="266">
        <f t="shared" si="19"/>
        <v>7.1955502283723967E-3</v>
      </c>
      <c r="DA147" s="76"/>
    </row>
    <row r="148" spans="1:105" ht="12" customHeight="1" x14ac:dyDescent="0.25">
      <c r="A148" s="173" t="s">
        <v>92</v>
      </c>
      <c r="B148" s="267">
        <f t="shared" ref="B148:Y148" si="20">IF(B$50=0,0,B$50/B$48)</f>
        <v>8.0564402695836868E-3</v>
      </c>
      <c r="C148" s="267">
        <f t="shared" si="20"/>
        <v>8.0564402695832739E-3</v>
      </c>
      <c r="D148" s="267">
        <f t="shared" si="20"/>
        <v>8.0564402695831559E-3</v>
      </c>
      <c r="E148" s="267">
        <f t="shared" si="20"/>
        <v>8.056440269583548E-3</v>
      </c>
      <c r="F148" s="267">
        <f t="shared" si="20"/>
        <v>8.0564402695834196E-3</v>
      </c>
      <c r="G148" s="267">
        <f t="shared" si="20"/>
        <v>8.0564402695836052E-3</v>
      </c>
      <c r="H148" s="267">
        <f t="shared" si="20"/>
        <v>8.0564402695834664E-3</v>
      </c>
      <c r="I148" s="267">
        <f t="shared" si="20"/>
        <v>8.0564402695835861E-3</v>
      </c>
      <c r="J148" s="267">
        <f t="shared" si="20"/>
        <v>8.0564402695831802E-3</v>
      </c>
      <c r="K148" s="267">
        <f t="shared" si="20"/>
        <v>8.056440269583038E-3</v>
      </c>
      <c r="L148" s="267">
        <f t="shared" si="20"/>
        <v>8.0564402695831056E-3</v>
      </c>
      <c r="M148" s="267">
        <f t="shared" si="20"/>
        <v>8.0564402695838255E-3</v>
      </c>
      <c r="N148" s="267">
        <f t="shared" si="20"/>
        <v>8.0564402695838429E-3</v>
      </c>
      <c r="O148" s="267">
        <f t="shared" si="20"/>
        <v>8.0564402695840129E-3</v>
      </c>
      <c r="P148" s="267">
        <f t="shared" si="20"/>
        <v>8.0564402695838516E-3</v>
      </c>
      <c r="Q148" s="267">
        <f t="shared" si="20"/>
        <v>8.0564402695838221E-3</v>
      </c>
      <c r="R148" s="267">
        <f t="shared" si="20"/>
        <v>8.0564402695837336E-3</v>
      </c>
      <c r="S148" s="267">
        <f t="shared" si="20"/>
        <v>8.0564402695837596E-3</v>
      </c>
      <c r="T148" s="267">
        <f t="shared" si="20"/>
        <v>8.0564402695837613E-3</v>
      </c>
      <c r="U148" s="267">
        <f t="shared" si="20"/>
        <v>8.0564402695837544E-3</v>
      </c>
      <c r="V148" s="267">
        <f t="shared" si="20"/>
        <v>8.0564402695840458E-3</v>
      </c>
      <c r="W148" s="267">
        <f t="shared" si="20"/>
        <v>8.0564402695838741E-3</v>
      </c>
      <c r="X148" s="267">
        <f t="shared" si="20"/>
        <v>8.0564402695839105E-3</v>
      </c>
      <c r="Y148" s="267">
        <f t="shared" si="20"/>
        <v>8.0564402695838758E-3</v>
      </c>
      <c r="DA148" s="77"/>
    </row>
    <row r="149" spans="1:105" ht="12" customHeight="1" x14ac:dyDescent="0.25">
      <c r="A149" s="173" t="s">
        <v>93</v>
      </c>
      <c r="B149" s="267">
        <f t="shared" ref="B149:Y149" si="21">IF(B$51=0,0,B$51/B$48)</f>
        <v>8.5787106632828694E-3</v>
      </c>
      <c r="C149" s="267">
        <f t="shared" si="21"/>
        <v>9.0037541529387876E-3</v>
      </c>
      <c r="D149" s="267">
        <f t="shared" si="21"/>
        <v>9.2200362856202627E-3</v>
      </c>
      <c r="E149" s="267">
        <f t="shared" si="21"/>
        <v>8.0862312236750639E-3</v>
      </c>
      <c r="F149" s="267">
        <f t="shared" si="21"/>
        <v>7.8171652312986322E-3</v>
      </c>
      <c r="G149" s="267">
        <f t="shared" si="21"/>
        <v>7.9979241456411051E-3</v>
      </c>
      <c r="H149" s="267">
        <f t="shared" si="21"/>
        <v>6.4794396297443296E-3</v>
      </c>
      <c r="I149" s="267">
        <f t="shared" si="21"/>
        <v>7.93827058719857E-3</v>
      </c>
      <c r="J149" s="267">
        <f t="shared" si="21"/>
        <v>7.4467936220638815E-3</v>
      </c>
      <c r="K149" s="267">
        <f t="shared" si="21"/>
        <v>8.0082761296620432E-3</v>
      </c>
      <c r="L149" s="267">
        <f t="shared" si="21"/>
        <v>6.0276162346634202E-3</v>
      </c>
      <c r="M149" s="267">
        <f t="shared" si="21"/>
        <v>9.5669385468976284E-3</v>
      </c>
      <c r="N149" s="267">
        <f t="shared" si="21"/>
        <v>9.8044883546996916E-3</v>
      </c>
      <c r="O149" s="267">
        <f t="shared" si="21"/>
        <v>9.4941827532038572E-3</v>
      </c>
      <c r="P149" s="267">
        <f t="shared" si="21"/>
        <v>9.3902236330451003E-3</v>
      </c>
      <c r="Q149" s="267">
        <f t="shared" si="21"/>
        <v>9.2672345244076536E-3</v>
      </c>
      <c r="R149" s="267">
        <f t="shared" si="21"/>
        <v>8.8011526496383097E-3</v>
      </c>
      <c r="S149" s="267">
        <f t="shared" si="21"/>
        <v>7.8582219125779302E-3</v>
      </c>
      <c r="T149" s="267">
        <f t="shared" si="21"/>
        <v>7.7593511107056949E-3</v>
      </c>
      <c r="U149" s="267">
        <f t="shared" si="21"/>
        <v>7.5428989332680238E-3</v>
      </c>
      <c r="V149" s="267">
        <f t="shared" si="21"/>
        <v>8.5166703216720627E-3</v>
      </c>
      <c r="W149" s="267">
        <f t="shared" si="21"/>
        <v>7.9396685331912641E-3</v>
      </c>
      <c r="X149" s="267">
        <f t="shared" si="21"/>
        <v>9.0970169642803165E-3</v>
      </c>
      <c r="Y149" s="267">
        <f t="shared" si="21"/>
        <v>9.1033917927567324E-3</v>
      </c>
      <c r="DA149" s="77"/>
    </row>
    <row r="150" spans="1:105" ht="12" customHeight="1" x14ac:dyDescent="0.25">
      <c r="A150" s="173" t="s">
        <v>94</v>
      </c>
      <c r="B150" s="267">
        <f t="shared" ref="B150:Y150" si="22">IF(B$52=0,0,B$52/B$48)</f>
        <v>5.9256386055760273E-3</v>
      </c>
      <c r="C150" s="267">
        <f t="shared" si="22"/>
        <v>5.9256386055757228E-3</v>
      </c>
      <c r="D150" s="267">
        <f t="shared" si="22"/>
        <v>5.9256386055756387E-3</v>
      </c>
      <c r="E150" s="267">
        <f t="shared" si="22"/>
        <v>5.925638605575924E-3</v>
      </c>
      <c r="F150" s="267">
        <f t="shared" si="22"/>
        <v>5.925638605575833E-3</v>
      </c>
      <c r="G150" s="267">
        <f t="shared" si="22"/>
        <v>5.9256386055759691E-3</v>
      </c>
      <c r="H150" s="267">
        <f t="shared" si="22"/>
        <v>5.9256386055758625E-3</v>
      </c>
      <c r="I150" s="267">
        <f t="shared" si="22"/>
        <v>5.9256386055759535E-3</v>
      </c>
      <c r="J150" s="267">
        <f t="shared" si="22"/>
        <v>5.9256386055756534E-3</v>
      </c>
      <c r="K150" s="267">
        <f t="shared" si="22"/>
        <v>5.9256386055755485E-3</v>
      </c>
      <c r="L150" s="267">
        <f t="shared" si="22"/>
        <v>5.9256386055755996E-3</v>
      </c>
      <c r="M150" s="267">
        <f t="shared" si="22"/>
        <v>5.9256386055761296E-3</v>
      </c>
      <c r="N150" s="267">
        <f t="shared" si="22"/>
        <v>5.9256386055761426E-3</v>
      </c>
      <c r="O150" s="267">
        <f t="shared" si="22"/>
        <v>5.9256386055762666E-3</v>
      </c>
      <c r="P150" s="267">
        <f t="shared" si="22"/>
        <v>5.9256386055761487E-3</v>
      </c>
      <c r="Q150" s="267">
        <f t="shared" si="22"/>
        <v>5.9256386055761296E-3</v>
      </c>
      <c r="R150" s="267">
        <f t="shared" si="22"/>
        <v>5.9256386055760628E-3</v>
      </c>
      <c r="S150" s="267">
        <f t="shared" si="22"/>
        <v>5.9256386055760802E-3</v>
      </c>
      <c r="T150" s="267">
        <f t="shared" si="22"/>
        <v>5.9256386055760819E-3</v>
      </c>
      <c r="U150" s="267">
        <f t="shared" si="22"/>
        <v>5.9256386055760776E-3</v>
      </c>
      <c r="V150" s="267">
        <f t="shared" si="22"/>
        <v>5.9256386055762909E-3</v>
      </c>
      <c r="W150" s="267">
        <f t="shared" si="22"/>
        <v>5.9256386055761652E-3</v>
      </c>
      <c r="X150" s="267">
        <f t="shared" si="22"/>
        <v>5.9256386055761895E-3</v>
      </c>
      <c r="Y150" s="267">
        <f t="shared" si="22"/>
        <v>5.9256386055761643E-3</v>
      </c>
      <c r="DA150" s="77"/>
    </row>
    <row r="151" spans="1:105" ht="12" customHeight="1" x14ac:dyDescent="0.25">
      <c r="A151" s="56" t="s">
        <v>95</v>
      </c>
      <c r="B151" s="268">
        <f t="shared" ref="B151:Y151" si="23">IF(B$53=0,0,B$53/B$48)</f>
        <v>7.5649009739877293E-3</v>
      </c>
      <c r="C151" s="268">
        <f t="shared" si="23"/>
        <v>7.5202080192269391E-3</v>
      </c>
      <c r="D151" s="268">
        <f t="shared" si="23"/>
        <v>7.4561540594586121E-3</v>
      </c>
      <c r="E151" s="268">
        <f t="shared" si="23"/>
        <v>7.4245231551228735E-3</v>
      </c>
      <c r="F151" s="268">
        <f t="shared" si="23"/>
        <v>7.5335352494089744E-3</v>
      </c>
      <c r="G151" s="268">
        <f t="shared" si="23"/>
        <v>7.564479713678322E-3</v>
      </c>
      <c r="H151" s="268">
        <f t="shared" si="23"/>
        <v>7.5050156172435942E-3</v>
      </c>
      <c r="I151" s="268">
        <f t="shared" si="23"/>
        <v>7.6971682966957512E-3</v>
      </c>
      <c r="J151" s="268">
        <f t="shared" si="23"/>
        <v>7.5711665901238949E-3</v>
      </c>
      <c r="K151" s="268">
        <f t="shared" si="23"/>
        <v>7.5041913231867268E-3</v>
      </c>
      <c r="L151" s="268">
        <f t="shared" si="23"/>
        <v>7.5523847547330917E-3</v>
      </c>
      <c r="M151" s="268">
        <f t="shared" si="23"/>
        <v>7.875524464786102E-3</v>
      </c>
      <c r="N151" s="268">
        <f t="shared" si="23"/>
        <v>7.9961353212014748E-3</v>
      </c>
      <c r="O151" s="268">
        <f t="shared" si="23"/>
        <v>8.0337187368378603E-3</v>
      </c>
      <c r="P151" s="268">
        <f t="shared" si="23"/>
        <v>8.0923965219615677E-3</v>
      </c>
      <c r="Q151" s="268">
        <f t="shared" si="23"/>
        <v>8.1842323819295917E-3</v>
      </c>
      <c r="R151" s="268">
        <f t="shared" si="23"/>
        <v>8.2465938150275853E-3</v>
      </c>
      <c r="S151" s="268">
        <f t="shared" si="23"/>
        <v>8.2370398074443647E-3</v>
      </c>
      <c r="T151" s="268">
        <f t="shared" si="23"/>
        <v>8.1344908824961034E-3</v>
      </c>
      <c r="U151" s="268">
        <f t="shared" si="23"/>
        <v>8.2049914036152558E-3</v>
      </c>
      <c r="V151" s="268">
        <f t="shared" si="23"/>
        <v>8.2726393816142975E-3</v>
      </c>
      <c r="W151" s="268">
        <f t="shared" si="23"/>
        <v>7.9658905883044032E-3</v>
      </c>
      <c r="X151" s="268">
        <f t="shared" si="23"/>
        <v>7.856683083489616E-3</v>
      </c>
      <c r="Y151" s="268">
        <f t="shared" si="23"/>
        <v>7.8704777536440316E-3</v>
      </c>
      <c r="DA151" s="78"/>
    </row>
    <row r="152" spans="1:105" ht="12" customHeight="1" x14ac:dyDescent="0.25">
      <c r="A152" s="174" t="s">
        <v>1496</v>
      </c>
      <c r="B152" s="269">
        <f t="shared" ref="B152:Y152" si="24">IF(B$59=0,0,B$59/B$48)</f>
        <v>3.6582800144949947E-2</v>
      </c>
      <c r="C152" s="269">
        <f t="shared" si="24"/>
        <v>3.8395343036919251E-2</v>
      </c>
      <c r="D152" s="269">
        <f t="shared" si="24"/>
        <v>3.9317650169700229E-2</v>
      </c>
      <c r="E152" s="269">
        <f t="shared" si="24"/>
        <v>3.448268538157654E-2</v>
      </c>
      <c r="F152" s="269">
        <f t="shared" si="24"/>
        <v>3.3335288317931665E-2</v>
      </c>
      <c r="G152" s="269">
        <f t="shared" si="24"/>
        <v>3.4106111288580529E-2</v>
      </c>
      <c r="H152" s="269">
        <f t="shared" si="24"/>
        <v>2.7630730809086096E-2</v>
      </c>
      <c r="I152" s="269">
        <f t="shared" si="24"/>
        <v>3.3851726417462487E-2</v>
      </c>
      <c r="J152" s="269">
        <f t="shared" si="24"/>
        <v>3.1755886576596649E-2</v>
      </c>
      <c r="K152" s="269">
        <f t="shared" si="24"/>
        <v>3.4150255983209601E-2</v>
      </c>
      <c r="L152" s="269">
        <f t="shared" si="24"/>
        <v>2.5703988480101615E-2</v>
      </c>
      <c r="M152" s="269">
        <f t="shared" si="24"/>
        <v>4.0796969917416798E-2</v>
      </c>
      <c r="N152" s="269">
        <f t="shared" si="24"/>
        <v>4.1809970295257785E-2</v>
      </c>
      <c r="O152" s="269">
        <f t="shared" si="24"/>
        <v>4.048671226162729E-2</v>
      </c>
      <c r="P152" s="269">
        <f t="shared" si="24"/>
        <v>4.0043392062906746E-2</v>
      </c>
      <c r="Q152" s="269">
        <f t="shared" si="24"/>
        <v>3.9518920943890423E-2</v>
      </c>
      <c r="R152" s="269">
        <f t="shared" si="24"/>
        <v>3.7531375175637927E-2</v>
      </c>
      <c r="S152" s="269">
        <f t="shared" si="24"/>
        <v>3.3510369215843765E-2</v>
      </c>
      <c r="T152" s="269">
        <f t="shared" si="24"/>
        <v>3.3088747491201186E-2</v>
      </c>
      <c r="U152" s="269">
        <f t="shared" si="24"/>
        <v>3.2165715224588817E-2</v>
      </c>
      <c r="V152" s="269">
        <f t="shared" si="24"/>
        <v>3.6318237146248225E-2</v>
      </c>
      <c r="W152" s="269">
        <f t="shared" si="24"/>
        <v>3.3857687777027044E-2</v>
      </c>
      <c r="X152" s="269">
        <f t="shared" si="24"/>
        <v>3.8793050212528504E-2</v>
      </c>
      <c r="Y152" s="269">
        <f t="shared" si="24"/>
        <v>3.8820234842627893E-2</v>
      </c>
      <c r="DA152" s="79"/>
    </row>
    <row r="153" spans="1:105" ht="12" customHeight="1" x14ac:dyDescent="0.25">
      <c r="A153" s="174" t="s">
        <v>1498</v>
      </c>
      <c r="B153" s="269">
        <f t="shared" ref="B153:Y153" si="25">IF(B$60=0,0,B$60/B$48)</f>
        <v>0.14805959691529624</v>
      </c>
      <c r="C153" s="269">
        <f t="shared" si="25"/>
        <v>0.14447420873680414</v>
      </c>
      <c r="D153" s="269">
        <f t="shared" si="25"/>
        <v>0.14161881117687833</v>
      </c>
      <c r="E153" s="269">
        <f t="shared" si="25"/>
        <v>0.14671520772934762</v>
      </c>
      <c r="F153" s="269">
        <f t="shared" si="25"/>
        <v>0.14944327363845789</v>
      </c>
      <c r="G153" s="269">
        <f t="shared" si="25"/>
        <v>0.14907168398637222</v>
      </c>
      <c r="H153" s="269">
        <f t="shared" si="25"/>
        <v>0.15260966565314182</v>
      </c>
      <c r="I153" s="269">
        <f t="shared" si="25"/>
        <v>0.15189871691600271</v>
      </c>
      <c r="J153" s="269">
        <f t="shared" si="25"/>
        <v>0.15196902201816953</v>
      </c>
      <c r="K153" s="269">
        <f t="shared" si="25"/>
        <v>0.14921356062635224</v>
      </c>
      <c r="L153" s="269">
        <f t="shared" si="25"/>
        <v>0.15361399061237513</v>
      </c>
      <c r="M153" s="269">
        <f t="shared" si="25"/>
        <v>0.1465546185567774</v>
      </c>
      <c r="N153" s="269">
        <f t="shared" si="25"/>
        <v>0.14692411682177203</v>
      </c>
      <c r="O153" s="269">
        <f t="shared" si="25"/>
        <v>0.14866029973402148</v>
      </c>
      <c r="P153" s="269">
        <f t="shared" si="25"/>
        <v>0.14824879752053319</v>
      </c>
      <c r="Q153" s="269">
        <f t="shared" si="25"/>
        <v>0.1489603548583307</v>
      </c>
      <c r="R153" s="269">
        <f t="shared" si="25"/>
        <v>0.14990397439447919</v>
      </c>
      <c r="S153" s="269">
        <f t="shared" si="25"/>
        <v>0.15242289360810302</v>
      </c>
      <c r="T153" s="269">
        <f t="shared" si="25"/>
        <v>0.15312113858071538</v>
      </c>
      <c r="U153" s="269">
        <f t="shared" si="25"/>
        <v>0.15491778523038757</v>
      </c>
      <c r="V153" s="269">
        <f t="shared" si="25"/>
        <v>0.15279978933623731</v>
      </c>
      <c r="W153" s="269">
        <f t="shared" si="25"/>
        <v>0.15376760729499095</v>
      </c>
      <c r="X153" s="269">
        <f t="shared" si="25"/>
        <v>0.15050635799451065</v>
      </c>
      <c r="Y153" s="269">
        <f t="shared" si="25"/>
        <v>0.15091282388669131</v>
      </c>
      <c r="DA153" s="79"/>
    </row>
    <row r="154" spans="1:105" ht="12" customHeight="1" x14ac:dyDescent="0.25">
      <c r="A154" s="62" t="s">
        <v>1499</v>
      </c>
      <c r="B154" s="318">
        <f t="shared" ref="B154:Y154" si="26">IF(B$61=0,0,B$61/B$48)</f>
        <v>0.12180703512772986</v>
      </c>
      <c r="C154" s="318">
        <f t="shared" si="26"/>
        <v>0.11823794793370762</v>
      </c>
      <c r="D154" s="318">
        <f t="shared" si="26"/>
        <v>0.11532269577711238</v>
      </c>
      <c r="E154" s="318">
        <f t="shared" si="26"/>
        <v>0.12008147669439906</v>
      </c>
      <c r="F154" s="318">
        <f t="shared" si="26"/>
        <v>0.12283214491558522</v>
      </c>
      <c r="G154" s="318">
        <f t="shared" si="26"/>
        <v>0.12254387117127269</v>
      </c>
      <c r="H154" s="318">
        <f t="shared" si="26"/>
        <v>0.1254171980479265</v>
      </c>
      <c r="I154" s="318">
        <f t="shared" si="26"/>
        <v>0.12552362415412985</v>
      </c>
      <c r="J154" s="318">
        <f t="shared" si="26"/>
        <v>0.12530508249426864</v>
      </c>
      <c r="K154" s="318">
        <f t="shared" si="26"/>
        <v>0.12269842123749018</v>
      </c>
      <c r="L154" s="318">
        <f t="shared" si="26"/>
        <v>0.12622337242318279</v>
      </c>
      <c r="M154" s="318">
        <f t="shared" si="26"/>
        <v>0.12079741639599187</v>
      </c>
      <c r="N154" s="318">
        <f t="shared" si="26"/>
        <v>0.1213350258720844</v>
      </c>
      <c r="O154" s="318">
        <f t="shared" si="26"/>
        <v>0.12300274214995226</v>
      </c>
      <c r="P154" s="318">
        <f t="shared" si="26"/>
        <v>0.12250626227566427</v>
      </c>
      <c r="Q154" s="318">
        <f t="shared" si="26"/>
        <v>0.12319542540489012</v>
      </c>
      <c r="R154" s="318">
        <f t="shared" si="26"/>
        <v>0.12392925631881918</v>
      </c>
      <c r="S154" s="318">
        <f t="shared" si="26"/>
        <v>0.12605733509837896</v>
      </c>
      <c r="T154" s="318">
        <f t="shared" si="26"/>
        <v>0.12550632255648989</v>
      </c>
      <c r="U154" s="318">
        <f t="shared" si="26"/>
        <v>0.1262472003487696</v>
      </c>
      <c r="V154" s="318">
        <f t="shared" si="26"/>
        <v>0.12398411462405015</v>
      </c>
      <c r="W154" s="318">
        <f t="shared" si="26"/>
        <v>0.12487132974781624</v>
      </c>
      <c r="X154" s="318">
        <f t="shared" si="26"/>
        <v>0.12202927643472457</v>
      </c>
      <c r="Y154" s="318">
        <f t="shared" si="26"/>
        <v>0.12205443394631417</v>
      </c>
      <c r="DA154" s="141"/>
    </row>
    <row r="155" spans="1:105" ht="12" customHeight="1" x14ac:dyDescent="0.25">
      <c r="A155" s="62" t="s">
        <v>1506</v>
      </c>
      <c r="B155" s="318">
        <f t="shared" ref="B155:Y155" si="27">IF(B$67=0,0,B$67/B$48)</f>
        <v>2.6252561787566398E-2</v>
      </c>
      <c r="C155" s="318">
        <f t="shared" si="27"/>
        <v>2.6236260803096528E-2</v>
      </c>
      <c r="D155" s="318">
        <f t="shared" si="27"/>
        <v>2.6296115399765937E-2</v>
      </c>
      <c r="E155" s="318">
        <f t="shared" si="27"/>
        <v>2.6633731034948562E-2</v>
      </c>
      <c r="F155" s="318">
        <f t="shared" si="27"/>
        <v>2.6611128722872648E-2</v>
      </c>
      <c r="G155" s="318">
        <f t="shared" si="27"/>
        <v>2.652781281509952E-2</v>
      </c>
      <c r="H155" s="318">
        <f t="shared" si="27"/>
        <v>2.7192467605215331E-2</v>
      </c>
      <c r="I155" s="318">
        <f t="shared" si="27"/>
        <v>2.6375092761872859E-2</v>
      </c>
      <c r="J155" s="318">
        <f t="shared" si="27"/>
        <v>2.6663939523900872E-2</v>
      </c>
      <c r="K155" s="318">
        <f t="shared" si="27"/>
        <v>2.6515139388862064E-2</v>
      </c>
      <c r="L155" s="318">
        <f t="shared" si="27"/>
        <v>2.7390618189192341E-2</v>
      </c>
      <c r="M155" s="318">
        <f t="shared" si="27"/>
        <v>2.5757202160785531E-2</v>
      </c>
      <c r="N155" s="318">
        <f t="shared" si="27"/>
        <v>2.5589090949687636E-2</v>
      </c>
      <c r="O155" s="318">
        <f t="shared" si="27"/>
        <v>2.5657557584069221E-2</v>
      </c>
      <c r="P155" s="318">
        <f t="shared" si="27"/>
        <v>2.5742535244868914E-2</v>
      </c>
      <c r="Q155" s="318">
        <f t="shared" si="27"/>
        <v>2.5764929453440596E-2</v>
      </c>
      <c r="R155" s="318">
        <f t="shared" si="27"/>
        <v>2.5974718075660014E-2</v>
      </c>
      <c r="S155" s="318">
        <f t="shared" si="27"/>
        <v>2.6365558509724048E-2</v>
      </c>
      <c r="T155" s="318">
        <f t="shared" si="27"/>
        <v>2.761481602422549E-2</v>
      </c>
      <c r="U155" s="318">
        <f t="shared" si="27"/>
        <v>2.8670584881617958E-2</v>
      </c>
      <c r="V155" s="318">
        <f t="shared" si="27"/>
        <v>2.8815674712187159E-2</v>
      </c>
      <c r="W155" s="318">
        <f t="shared" si="27"/>
        <v>2.8896277547174713E-2</v>
      </c>
      <c r="X155" s="318">
        <f t="shared" si="27"/>
        <v>2.847708155978608E-2</v>
      </c>
      <c r="Y155" s="318">
        <f t="shared" si="27"/>
        <v>2.8858389940377125E-2</v>
      </c>
      <c r="DA155" s="141"/>
    </row>
    <row r="156" spans="1:105" ht="12" customHeight="1" x14ac:dyDescent="0.25">
      <c r="A156" s="62" t="s">
        <v>1518</v>
      </c>
      <c r="B156" s="318">
        <f t="shared" ref="B156:Y156" si="28">IF(B$78=0,0,B$78/B$48)</f>
        <v>0</v>
      </c>
      <c r="C156" s="318">
        <f t="shared" si="28"/>
        <v>0</v>
      </c>
      <c r="D156" s="318">
        <f t="shared" si="28"/>
        <v>0</v>
      </c>
      <c r="E156" s="318">
        <f t="shared" si="28"/>
        <v>0</v>
      </c>
      <c r="F156" s="318">
        <f t="shared" si="28"/>
        <v>0</v>
      </c>
      <c r="G156" s="318">
        <f t="shared" si="28"/>
        <v>0</v>
      </c>
      <c r="H156" s="318">
        <f t="shared" si="28"/>
        <v>0</v>
      </c>
      <c r="I156" s="318">
        <f t="shared" si="28"/>
        <v>0</v>
      </c>
      <c r="J156" s="318">
        <f t="shared" si="28"/>
        <v>0</v>
      </c>
      <c r="K156" s="318">
        <f t="shared" si="28"/>
        <v>0</v>
      </c>
      <c r="L156" s="318">
        <f t="shared" si="28"/>
        <v>0</v>
      </c>
      <c r="M156" s="318">
        <f t="shared" si="28"/>
        <v>0</v>
      </c>
      <c r="N156" s="318">
        <f t="shared" si="28"/>
        <v>0</v>
      </c>
      <c r="O156" s="318">
        <f t="shared" si="28"/>
        <v>0</v>
      </c>
      <c r="P156" s="318">
        <f t="shared" si="28"/>
        <v>0</v>
      </c>
      <c r="Q156" s="318">
        <f t="shared" si="28"/>
        <v>0</v>
      </c>
      <c r="R156" s="318">
        <f t="shared" si="28"/>
        <v>0</v>
      </c>
      <c r="S156" s="318">
        <f t="shared" si="28"/>
        <v>0</v>
      </c>
      <c r="T156" s="318">
        <f t="shared" si="28"/>
        <v>0</v>
      </c>
      <c r="U156" s="318">
        <f t="shared" si="28"/>
        <v>0</v>
      </c>
      <c r="V156" s="318">
        <f t="shared" si="28"/>
        <v>0</v>
      </c>
      <c r="W156" s="318">
        <f t="shared" si="28"/>
        <v>0</v>
      </c>
      <c r="X156" s="318">
        <f t="shared" si="28"/>
        <v>0</v>
      </c>
      <c r="Y156" s="318">
        <f t="shared" si="28"/>
        <v>0</v>
      </c>
      <c r="DA156" s="141"/>
    </row>
    <row r="157" spans="1:105" ht="12" customHeight="1" x14ac:dyDescent="0.25">
      <c r="A157" s="174" t="s">
        <v>1520</v>
      </c>
      <c r="B157" s="269">
        <f t="shared" ref="B157:Y157" si="29">IF(B$79=0,0,B$79/B$48)</f>
        <v>0.67485621255730877</v>
      </c>
      <c r="C157" s="269">
        <f t="shared" si="29"/>
        <v>0.67625338289281345</v>
      </c>
      <c r="D157" s="269">
        <f t="shared" si="29"/>
        <v>0.6786222154088779</v>
      </c>
      <c r="E157" s="269">
        <f t="shared" si="29"/>
        <v>0.68205070382342237</v>
      </c>
      <c r="F157" s="269">
        <f t="shared" si="29"/>
        <v>0.68036536415951021</v>
      </c>
      <c r="G157" s="269">
        <f t="shared" si="29"/>
        <v>0.67910133749576895</v>
      </c>
      <c r="H157" s="269">
        <f t="shared" si="29"/>
        <v>0.68886240725576986</v>
      </c>
      <c r="I157" s="269">
        <f t="shared" si="29"/>
        <v>0.67513433126699984</v>
      </c>
      <c r="J157" s="269">
        <f t="shared" si="29"/>
        <v>0.68008709911884757</v>
      </c>
      <c r="K157" s="269">
        <f t="shared" si="29"/>
        <v>0.67883671411738322</v>
      </c>
      <c r="L157" s="269">
        <f t="shared" si="29"/>
        <v>0.69177612704703728</v>
      </c>
      <c r="M157" s="269">
        <f t="shared" si="29"/>
        <v>0.66697589238935107</v>
      </c>
      <c r="N157" s="269">
        <f t="shared" si="29"/>
        <v>0.66388869116270754</v>
      </c>
      <c r="O157" s="269">
        <f t="shared" si="29"/>
        <v>0.66424477474308508</v>
      </c>
      <c r="P157" s="269">
        <f t="shared" si="29"/>
        <v>0.6658733306274085</v>
      </c>
      <c r="Q157" s="269">
        <f t="shared" si="29"/>
        <v>0.66589909343870157</v>
      </c>
      <c r="R157" s="269">
        <f t="shared" si="29"/>
        <v>0.6690357626181902</v>
      </c>
      <c r="S157" s="269">
        <f t="shared" si="29"/>
        <v>0.67456457501893585</v>
      </c>
      <c r="T157" s="269">
        <f t="shared" si="29"/>
        <v>0.67522416960757625</v>
      </c>
      <c r="U157" s="269">
        <f t="shared" si="29"/>
        <v>0.67506774922373125</v>
      </c>
      <c r="V157" s="269">
        <f t="shared" si="29"/>
        <v>0.66885185835126804</v>
      </c>
      <c r="W157" s="269">
        <f t="shared" si="29"/>
        <v>0.67333064724359271</v>
      </c>
      <c r="X157" s="269">
        <f t="shared" si="29"/>
        <v>0.66695765584401379</v>
      </c>
      <c r="Y157" s="269">
        <f t="shared" si="29"/>
        <v>0.66646198348168506</v>
      </c>
      <c r="DA157" s="79"/>
    </row>
    <row r="158" spans="1:105" ht="12" customHeight="1" x14ac:dyDescent="0.25">
      <c r="A158" s="62" t="s">
        <v>1521</v>
      </c>
      <c r="B158" s="318">
        <f t="shared" ref="B158:Y158" si="30">IF(B$80=0,0,B$80/B$48)</f>
        <v>0.63865314030885345</v>
      </c>
      <c r="C158" s="318">
        <f t="shared" si="30"/>
        <v>0.63825658186986878</v>
      </c>
      <c r="D158" s="318">
        <f t="shared" si="30"/>
        <v>0.63971268076163346</v>
      </c>
      <c r="E158" s="318">
        <f t="shared" si="30"/>
        <v>0.64792594723716901</v>
      </c>
      <c r="F158" s="318">
        <f t="shared" si="30"/>
        <v>0.64737609470459212</v>
      </c>
      <c r="G158" s="318">
        <f t="shared" si="30"/>
        <v>0.64534924617957712</v>
      </c>
      <c r="H158" s="318">
        <f t="shared" si="30"/>
        <v>0.66151848224741994</v>
      </c>
      <c r="I158" s="318">
        <f t="shared" si="30"/>
        <v>0.64163398431787444</v>
      </c>
      <c r="J158" s="318">
        <f t="shared" si="30"/>
        <v>0.64866083728292889</v>
      </c>
      <c r="K158" s="318">
        <f t="shared" si="30"/>
        <v>0.64504093632659942</v>
      </c>
      <c r="L158" s="318">
        <f t="shared" si="30"/>
        <v>0.66633894486493361</v>
      </c>
      <c r="M158" s="318">
        <f t="shared" si="30"/>
        <v>0.62660239326992428</v>
      </c>
      <c r="N158" s="318">
        <f t="shared" si="30"/>
        <v>0.62251270656591495</v>
      </c>
      <c r="O158" s="318">
        <f t="shared" si="30"/>
        <v>0.6241783128182874</v>
      </c>
      <c r="P158" s="318">
        <f t="shared" si="30"/>
        <v>0.62624558725668245</v>
      </c>
      <c r="Q158" s="318">
        <f t="shared" si="30"/>
        <v>0.62679037719927067</v>
      </c>
      <c r="R158" s="318">
        <f t="shared" si="30"/>
        <v>0.63189396150718169</v>
      </c>
      <c r="S158" s="318">
        <f t="shared" si="30"/>
        <v>0.64140204199831685</v>
      </c>
      <c r="T158" s="318">
        <f t="shared" si="30"/>
        <v>0.64247888189618119</v>
      </c>
      <c r="U158" s="318">
        <f t="shared" si="30"/>
        <v>0.64323591274360925</v>
      </c>
      <c r="V158" s="318">
        <f t="shared" si="30"/>
        <v>0.63291060294893475</v>
      </c>
      <c r="W158" s="318">
        <f t="shared" si="30"/>
        <v>0.63982440081355929</v>
      </c>
      <c r="X158" s="318">
        <f t="shared" si="30"/>
        <v>0.62856727582888527</v>
      </c>
      <c r="Y158" s="318">
        <f t="shared" si="30"/>
        <v>0.62804470101175169</v>
      </c>
      <c r="DA158" s="141"/>
    </row>
    <row r="159" spans="1:105" ht="12" customHeight="1" x14ac:dyDescent="0.25">
      <c r="A159" s="62" t="s">
        <v>1530</v>
      </c>
      <c r="B159" s="318">
        <f t="shared" ref="B159:Y159" si="31">IF(B$88=0,0,B$88/B$48)</f>
        <v>3.6203072248455377E-2</v>
      </c>
      <c r="C159" s="318">
        <f t="shared" si="31"/>
        <v>3.7996801022944705E-2</v>
      </c>
      <c r="D159" s="318">
        <f t="shared" si="31"/>
        <v>3.8909534647244504E-2</v>
      </c>
      <c r="E159" s="318">
        <f t="shared" si="31"/>
        <v>3.4124756586253351E-2</v>
      </c>
      <c r="F159" s="318">
        <f t="shared" si="31"/>
        <v>3.2989269454918098E-2</v>
      </c>
      <c r="G159" s="318">
        <f t="shared" si="31"/>
        <v>3.3752091316191682E-2</v>
      </c>
      <c r="H159" s="318">
        <f t="shared" si="31"/>
        <v>2.7343925008349972E-2</v>
      </c>
      <c r="I159" s="318">
        <f t="shared" si="31"/>
        <v>3.3500346949125424E-2</v>
      </c>
      <c r="J159" s="318">
        <f t="shared" si="31"/>
        <v>3.1426261835918713E-2</v>
      </c>
      <c r="K159" s="318">
        <f t="shared" si="31"/>
        <v>3.3795777790783826E-2</v>
      </c>
      <c r="L159" s="318">
        <f t="shared" si="31"/>
        <v>2.5437182182103737E-2</v>
      </c>
      <c r="M159" s="318">
        <f t="shared" si="31"/>
        <v>4.0373499119426719E-2</v>
      </c>
      <c r="N159" s="318">
        <f t="shared" si="31"/>
        <v>4.1375984596792564E-2</v>
      </c>
      <c r="O159" s="318">
        <f t="shared" si="31"/>
        <v>4.0066461924797597E-2</v>
      </c>
      <c r="P159" s="318">
        <f t="shared" si="31"/>
        <v>3.9627743370726068E-2</v>
      </c>
      <c r="Q159" s="318">
        <f t="shared" si="31"/>
        <v>3.9108716239430949E-2</v>
      </c>
      <c r="R159" s="318">
        <f t="shared" si="31"/>
        <v>3.7141801111008503E-2</v>
      </c>
      <c r="S159" s="318">
        <f t="shared" si="31"/>
        <v>3.3162533020618952E-2</v>
      </c>
      <c r="T159" s="318">
        <f t="shared" si="31"/>
        <v>3.2745287711395107E-2</v>
      </c>
      <c r="U159" s="318">
        <f t="shared" si="31"/>
        <v>3.1831836480122E-2</v>
      </c>
      <c r="V159" s="318">
        <f t="shared" si="31"/>
        <v>3.5941255402333255E-2</v>
      </c>
      <c r="W159" s="318">
        <f t="shared" si="31"/>
        <v>3.3506246430033408E-2</v>
      </c>
      <c r="X159" s="318">
        <f t="shared" si="31"/>
        <v>3.8390380015128497E-2</v>
      </c>
      <c r="Y159" s="318">
        <f t="shared" si="31"/>
        <v>3.8417282469933395E-2</v>
      </c>
      <c r="DA159" s="141"/>
    </row>
    <row r="160" spans="1:105" ht="12" customHeight="1" x14ac:dyDescent="0.25">
      <c r="A160" s="174" t="s">
        <v>1532</v>
      </c>
      <c r="B160" s="269">
        <f t="shared" ref="B160:Y160" si="32">IF(B$89=0,0,B$89/B$48)</f>
        <v>0.10318014964164245</v>
      </c>
      <c r="C160" s="269">
        <f t="shared" si="32"/>
        <v>0.1031754740577662</v>
      </c>
      <c r="D160" s="269">
        <f t="shared" si="32"/>
        <v>0.10258750379593394</v>
      </c>
      <c r="E160" s="269">
        <f t="shared" si="32"/>
        <v>0.10006301958332382</v>
      </c>
      <c r="F160" s="269">
        <f t="shared" si="32"/>
        <v>0.10032774429986155</v>
      </c>
      <c r="G160" s="269">
        <f t="shared" si="32"/>
        <v>0.1009808342664274</v>
      </c>
      <c r="H160" s="269">
        <f t="shared" si="32"/>
        <v>9.5735111931482847E-2</v>
      </c>
      <c r="I160" s="269">
        <f t="shared" si="32"/>
        <v>0.10230215741210903</v>
      </c>
      <c r="J160" s="269">
        <f t="shared" si="32"/>
        <v>9.9992402970667998E-2</v>
      </c>
      <c r="K160" s="269">
        <f t="shared" si="32"/>
        <v>0.10110937271667593</v>
      </c>
      <c r="L160" s="269">
        <f t="shared" si="32"/>
        <v>9.4148263767559054E-2</v>
      </c>
      <c r="M160" s="269">
        <f t="shared" si="32"/>
        <v>0.10705242702123864</v>
      </c>
      <c r="N160" s="269">
        <f t="shared" si="32"/>
        <v>0.1083989689408292</v>
      </c>
      <c r="O160" s="269">
        <f t="shared" si="32"/>
        <v>0.10790268266769179</v>
      </c>
      <c r="P160" s="269">
        <f t="shared" si="32"/>
        <v>0.10717423053061267</v>
      </c>
      <c r="Q160" s="269">
        <f t="shared" si="32"/>
        <v>0.10699253474920753</v>
      </c>
      <c r="R160" s="269">
        <f t="shared" si="32"/>
        <v>0.10530351224349456</v>
      </c>
      <c r="S160" s="269">
        <f t="shared" si="32"/>
        <v>0.10222927133356312</v>
      </c>
      <c r="T160" s="269">
        <f t="shared" si="32"/>
        <v>0.10149447322377349</v>
      </c>
      <c r="U160" s="269">
        <f t="shared" si="32"/>
        <v>0.10092323088087685</v>
      </c>
      <c r="V160" s="269">
        <f t="shared" si="32"/>
        <v>0.1040631763594272</v>
      </c>
      <c r="W160" s="269">
        <f t="shared" si="32"/>
        <v>0.10196086945936128</v>
      </c>
      <c r="X160" s="269">
        <f t="shared" si="32"/>
        <v>0.10561160679764445</v>
      </c>
      <c r="Y160" s="269">
        <f t="shared" si="32"/>
        <v>0.10565345913906253</v>
      </c>
      <c r="DA160" s="79"/>
    </row>
    <row r="161" spans="1:105" ht="12" customHeight="1" x14ac:dyDescent="0.25">
      <c r="A161" s="62" t="s">
        <v>1533</v>
      </c>
      <c r="B161" s="318">
        <f t="shared" ref="B161:Y161" si="33">IF(B$90=0,0,B$90/B$48)</f>
        <v>6.4895823908555181E-2</v>
      </c>
      <c r="C161" s="318">
        <f t="shared" si="33"/>
        <v>6.2994301112152928E-2</v>
      </c>
      <c r="D161" s="318">
        <f t="shared" si="33"/>
        <v>6.1441125711363849E-2</v>
      </c>
      <c r="E161" s="318">
        <f t="shared" si="33"/>
        <v>6.3976488370045978E-2</v>
      </c>
      <c r="F161" s="318">
        <f t="shared" si="33"/>
        <v>6.5441977455514388E-2</v>
      </c>
      <c r="G161" s="318">
        <f t="shared" si="33"/>
        <v>6.5288392220238384E-2</v>
      </c>
      <c r="H161" s="318">
        <f t="shared" si="33"/>
        <v>6.6819230852206632E-2</v>
      </c>
      <c r="I161" s="318">
        <f t="shared" si="33"/>
        <v>6.6875932091508675E-2</v>
      </c>
      <c r="J161" s="318">
        <f t="shared" si="33"/>
        <v>6.6759498413764468E-2</v>
      </c>
      <c r="K161" s="318">
        <f t="shared" si="33"/>
        <v>6.5370732734247192E-2</v>
      </c>
      <c r="L161" s="318">
        <f t="shared" si="33"/>
        <v>6.7248740939545706E-2</v>
      </c>
      <c r="M161" s="318">
        <f t="shared" si="33"/>
        <v>6.4357923619290727E-2</v>
      </c>
      <c r="N161" s="318">
        <f t="shared" si="33"/>
        <v>6.4644348864396545E-2</v>
      </c>
      <c r="O161" s="318">
        <f t="shared" si="33"/>
        <v>6.553286751017473E-2</v>
      </c>
      <c r="P161" s="318">
        <f t="shared" si="33"/>
        <v>6.5268355115942742E-2</v>
      </c>
      <c r="Q161" s="318">
        <f t="shared" si="33"/>
        <v>6.5635524459089545E-2</v>
      </c>
      <c r="R161" s="318">
        <f t="shared" si="33"/>
        <v>6.6026491710850121E-2</v>
      </c>
      <c r="S161" s="318">
        <f t="shared" si="33"/>
        <v>6.7160280293726546E-2</v>
      </c>
      <c r="T161" s="318">
        <f t="shared" si="33"/>
        <v>6.6866714221353554E-2</v>
      </c>
      <c r="U161" s="318">
        <f t="shared" si="33"/>
        <v>6.7261435878400111E-2</v>
      </c>
      <c r="V161" s="318">
        <f t="shared" si="33"/>
        <v>6.6055718880795242E-2</v>
      </c>
      <c r="W161" s="318">
        <f t="shared" si="33"/>
        <v>6.6528405506658492E-2</v>
      </c>
      <c r="X161" s="318">
        <f t="shared" si="33"/>
        <v>6.5014228668254057E-2</v>
      </c>
      <c r="Y161" s="318">
        <f t="shared" si="33"/>
        <v>6.5027631978172795E-2</v>
      </c>
      <c r="DA161" s="141"/>
    </row>
    <row r="162" spans="1:105" ht="12" customHeight="1" x14ac:dyDescent="0.25">
      <c r="A162" s="63" t="s">
        <v>1540</v>
      </c>
      <c r="B162" s="326">
        <f t="shared" ref="B162:Y162" si="34">IF(B$96=0,0,B$96/B$48)</f>
        <v>3.8284325733087252E-2</v>
      </c>
      <c r="C162" s="326">
        <f t="shared" si="34"/>
        <v>4.0181172945613262E-2</v>
      </c>
      <c r="D162" s="326">
        <f t="shared" si="34"/>
        <v>4.1146378084570084E-2</v>
      </c>
      <c r="E162" s="326">
        <f t="shared" si="34"/>
        <v>3.6086531213277845E-2</v>
      </c>
      <c r="F162" s="326">
        <f t="shared" si="34"/>
        <v>3.488576684434716E-2</v>
      </c>
      <c r="G162" s="326">
        <f t="shared" si="34"/>
        <v>3.5692442046189016E-2</v>
      </c>
      <c r="H162" s="326">
        <f t="shared" si="34"/>
        <v>2.8915881079276215E-2</v>
      </c>
      <c r="I162" s="326">
        <f t="shared" si="34"/>
        <v>3.5426225320600357E-2</v>
      </c>
      <c r="J162" s="326">
        <f t="shared" si="34"/>
        <v>3.3232904556903538E-2</v>
      </c>
      <c r="K162" s="326">
        <f t="shared" si="34"/>
        <v>3.5738639982428752E-2</v>
      </c>
      <c r="L162" s="326">
        <f t="shared" si="34"/>
        <v>2.6899522828013347E-2</v>
      </c>
      <c r="M162" s="326">
        <f t="shared" si="34"/>
        <v>4.2694503401947914E-2</v>
      </c>
      <c r="N162" s="326">
        <f t="shared" si="34"/>
        <v>4.3754620076432667E-2</v>
      </c>
      <c r="O162" s="326">
        <f t="shared" si="34"/>
        <v>4.2369815157517046E-2</v>
      </c>
      <c r="P162" s="326">
        <f t="shared" si="34"/>
        <v>4.1905875414669932E-2</v>
      </c>
      <c r="Q162" s="326">
        <f t="shared" si="34"/>
        <v>4.1357010290117985E-2</v>
      </c>
      <c r="R162" s="326">
        <f t="shared" si="34"/>
        <v>3.9277020532644431E-2</v>
      </c>
      <c r="S162" s="326">
        <f t="shared" si="34"/>
        <v>3.5068991039836558E-2</v>
      </c>
      <c r="T162" s="326">
        <f t="shared" si="34"/>
        <v>3.4627759002419926E-2</v>
      </c>
      <c r="U162" s="326">
        <f t="shared" si="34"/>
        <v>3.3661795002476742E-2</v>
      </c>
      <c r="V162" s="326">
        <f t="shared" si="34"/>
        <v>3.8007457478631955E-2</v>
      </c>
      <c r="W162" s="326">
        <f t="shared" si="34"/>
        <v>3.5432463952702796E-2</v>
      </c>
      <c r="X162" s="326">
        <f t="shared" si="34"/>
        <v>4.0597378129390391E-2</v>
      </c>
      <c r="Y162" s="326">
        <f t="shared" si="34"/>
        <v>4.0625827160889735E-2</v>
      </c>
      <c r="DA162" s="149"/>
    </row>
    <row r="163" spans="1:105" ht="12" hidden="1" customHeight="1" x14ac:dyDescent="0.25">
      <c r="A163" s="98"/>
      <c r="B163" s="98"/>
      <c r="C163" s="98"/>
      <c r="D163" s="98"/>
      <c r="E163" s="98"/>
      <c r="F163" s="98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8"/>
      <c r="V163" s="98"/>
      <c r="W163" s="98"/>
      <c r="X163" s="98"/>
      <c r="Y163" s="98"/>
      <c r="DA163" s="94"/>
    </row>
    <row r="164" spans="1:105" ht="12" customHeight="1" x14ac:dyDescent="0.25">
      <c r="A164" s="172"/>
      <c r="B164" s="172"/>
      <c r="C164" s="172"/>
      <c r="D164" s="172"/>
      <c r="E164" s="172"/>
      <c r="F164" s="172"/>
      <c r="G164" s="172"/>
      <c r="H164" s="172"/>
      <c r="I164" s="172"/>
      <c r="J164" s="172"/>
      <c r="K164" s="172"/>
      <c r="L164" s="172"/>
      <c r="M164" s="172"/>
      <c r="N164" s="172"/>
      <c r="O164" s="172"/>
      <c r="P164" s="172"/>
      <c r="Q164" s="172"/>
      <c r="R164" s="172"/>
      <c r="S164" s="172"/>
      <c r="T164" s="172"/>
      <c r="U164" s="172"/>
      <c r="V164" s="172"/>
      <c r="W164" s="172"/>
      <c r="X164" s="172"/>
      <c r="Y164" s="172"/>
      <c r="DA164" s="176"/>
    </row>
    <row r="165" spans="1:105" ht="12" customHeight="1" x14ac:dyDescent="0.25">
      <c r="A165" s="35" t="s">
        <v>53</v>
      </c>
      <c r="B165" s="232">
        <f t="shared" ref="B165:Y165" si="35">SUM(B166:B170,B172:B174,B176:B178)</f>
        <v>0.99999999999999989</v>
      </c>
      <c r="C165" s="232">
        <f t="shared" si="35"/>
        <v>1.0000000000000002</v>
      </c>
      <c r="D165" s="232">
        <f t="shared" si="35"/>
        <v>1</v>
      </c>
      <c r="E165" s="232">
        <f t="shared" si="35"/>
        <v>1.0000000000000002</v>
      </c>
      <c r="F165" s="232">
        <f t="shared" si="35"/>
        <v>0.99999999999999978</v>
      </c>
      <c r="G165" s="232">
        <f t="shared" si="35"/>
        <v>0.99999999999999978</v>
      </c>
      <c r="H165" s="232">
        <f t="shared" si="35"/>
        <v>1.0000000000000002</v>
      </c>
      <c r="I165" s="232">
        <f t="shared" si="35"/>
        <v>1</v>
      </c>
      <c r="J165" s="232">
        <f t="shared" si="35"/>
        <v>1</v>
      </c>
      <c r="K165" s="232">
        <f t="shared" si="35"/>
        <v>0.99999999999999989</v>
      </c>
      <c r="L165" s="232">
        <f t="shared" si="35"/>
        <v>1</v>
      </c>
      <c r="M165" s="232">
        <f t="shared" si="35"/>
        <v>0.99999999999999967</v>
      </c>
      <c r="N165" s="232">
        <f t="shared" si="35"/>
        <v>1</v>
      </c>
      <c r="O165" s="232">
        <f t="shared" si="35"/>
        <v>1</v>
      </c>
      <c r="P165" s="232">
        <f t="shared" si="35"/>
        <v>1</v>
      </c>
      <c r="Q165" s="232">
        <f t="shared" si="35"/>
        <v>0.99999999999999944</v>
      </c>
      <c r="R165" s="232">
        <f t="shared" si="35"/>
        <v>1.0000000000000007</v>
      </c>
      <c r="S165" s="232">
        <f t="shared" si="35"/>
        <v>0.99999999999999978</v>
      </c>
      <c r="T165" s="232">
        <f t="shared" si="35"/>
        <v>1</v>
      </c>
      <c r="U165" s="232">
        <f t="shared" si="35"/>
        <v>1.0000000000000002</v>
      </c>
      <c r="V165" s="232">
        <f t="shared" si="35"/>
        <v>0.99999999999999989</v>
      </c>
      <c r="W165" s="232">
        <f t="shared" si="35"/>
        <v>1.0000000000000002</v>
      </c>
      <c r="X165" s="232">
        <f t="shared" si="35"/>
        <v>1</v>
      </c>
      <c r="Y165" s="232">
        <f t="shared" si="35"/>
        <v>0.99999999999999989</v>
      </c>
      <c r="DA165" s="95"/>
    </row>
    <row r="166" spans="1:105" ht="12" customHeight="1" x14ac:dyDescent="0.25">
      <c r="A166" s="55" t="s">
        <v>91</v>
      </c>
      <c r="B166" s="266">
        <f t="shared" ref="B166:Y166" si="36">IF(B$100=0,0,B$100/B$99)</f>
        <v>8.4901072430530553E-3</v>
      </c>
      <c r="C166" s="266">
        <f t="shared" si="36"/>
        <v>8.4901072430546599E-3</v>
      </c>
      <c r="D166" s="266">
        <f t="shared" si="36"/>
        <v>8.4901072430548976E-3</v>
      </c>
      <c r="E166" s="266">
        <f t="shared" si="36"/>
        <v>8.4901072430526945E-3</v>
      </c>
      <c r="F166" s="266">
        <f t="shared" si="36"/>
        <v>8.4901072430529582E-3</v>
      </c>
      <c r="G166" s="266">
        <f t="shared" si="36"/>
        <v>8.4901072430528367E-3</v>
      </c>
      <c r="H166" s="266">
        <f t="shared" si="36"/>
        <v>8.4901072430524725E-3</v>
      </c>
      <c r="I166" s="266">
        <f t="shared" si="36"/>
        <v>8.4901072430520769E-3</v>
      </c>
      <c r="J166" s="266">
        <f t="shared" si="36"/>
        <v>8.4901072430531282E-3</v>
      </c>
      <c r="K166" s="266">
        <f t="shared" si="36"/>
        <v>8.4901072430543338E-3</v>
      </c>
      <c r="L166" s="266">
        <f t="shared" si="36"/>
        <v>8.4901072430536642E-3</v>
      </c>
      <c r="M166" s="266">
        <f t="shared" si="36"/>
        <v>8.490107243053371E-3</v>
      </c>
      <c r="N166" s="266">
        <f t="shared" si="36"/>
        <v>8.4901072430539001E-3</v>
      </c>
      <c r="O166" s="266">
        <f t="shared" si="36"/>
        <v>8.4901072430532444E-3</v>
      </c>
      <c r="P166" s="266">
        <f t="shared" si="36"/>
        <v>8.4901072430537666E-3</v>
      </c>
      <c r="Q166" s="266">
        <f t="shared" si="36"/>
        <v>8.4901072430540875E-3</v>
      </c>
      <c r="R166" s="266">
        <f t="shared" si="36"/>
        <v>8.4901072430538498E-3</v>
      </c>
      <c r="S166" s="266">
        <f t="shared" si="36"/>
        <v>8.4901072430525592E-3</v>
      </c>
      <c r="T166" s="266">
        <f t="shared" si="36"/>
        <v>8.4901072430529287E-3</v>
      </c>
      <c r="U166" s="266">
        <f t="shared" si="36"/>
        <v>8.4901072430535931E-3</v>
      </c>
      <c r="V166" s="266">
        <f t="shared" si="36"/>
        <v>8.4901072430530657E-3</v>
      </c>
      <c r="W166" s="266">
        <f t="shared" si="36"/>
        <v>8.4901072430526095E-3</v>
      </c>
      <c r="X166" s="266">
        <f t="shared" si="36"/>
        <v>8.4901072430534491E-3</v>
      </c>
      <c r="Y166" s="266">
        <f t="shared" si="36"/>
        <v>8.490107243053175E-3</v>
      </c>
      <c r="DA166" s="76"/>
    </row>
    <row r="167" spans="1:105" ht="12" customHeight="1" x14ac:dyDescent="0.25">
      <c r="A167" s="173" t="s">
        <v>92</v>
      </c>
      <c r="B167" s="267">
        <f t="shared" ref="B167:Y167" si="37">IF(B$101=0,0,B$101/B$99)</f>
        <v>9.5190184158621613E-3</v>
      </c>
      <c r="C167" s="267">
        <f t="shared" si="37"/>
        <v>9.5190184158639654E-3</v>
      </c>
      <c r="D167" s="267">
        <f t="shared" si="37"/>
        <v>9.5190184158642308E-3</v>
      </c>
      <c r="E167" s="267">
        <f t="shared" si="37"/>
        <v>9.5190184158617606E-3</v>
      </c>
      <c r="F167" s="267">
        <f t="shared" si="37"/>
        <v>9.5190184158620572E-3</v>
      </c>
      <c r="G167" s="267">
        <f t="shared" si="37"/>
        <v>9.5190184158619184E-3</v>
      </c>
      <c r="H167" s="267">
        <f t="shared" si="37"/>
        <v>9.5190184158615142E-3</v>
      </c>
      <c r="I167" s="267">
        <f t="shared" si="37"/>
        <v>9.5190184158610736E-3</v>
      </c>
      <c r="J167" s="267">
        <f t="shared" si="37"/>
        <v>9.519018415862248E-3</v>
      </c>
      <c r="K167" s="267">
        <f t="shared" si="37"/>
        <v>9.5190184158636029E-3</v>
      </c>
      <c r="L167" s="267">
        <f t="shared" si="37"/>
        <v>9.51901841586285E-3</v>
      </c>
      <c r="M167" s="267">
        <f t="shared" si="37"/>
        <v>9.5190184158625204E-3</v>
      </c>
      <c r="N167" s="267">
        <f t="shared" si="37"/>
        <v>9.5190184158631102E-3</v>
      </c>
      <c r="O167" s="267">
        <f t="shared" si="37"/>
        <v>9.5190184158623781E-3</v>
      </c>
      <c r="P167" s="267">
        <f t="shared" si="37"/>
        <v>9.5190184158629645E-3</v>
      </c>
      <c r="Q167" s="267">
        <f t="shared" si="37"/>
        <v>9.5190184158633236E-3</v>
      </c>
      <c r="R167" s="267">
        <f t="shared" si="37"/>
        <v>9.5190184158630547E-3</v>
      </c>
      <c r="S167" s="267">
        <f t="shared" si="37"/>
        <v>9.5190184158616149E-3</v>
      </c>
      <c r="T167" s="267">
        <f t="shared" si="37"/>
        <v>9.5190184158620243E-3</v>
      </c>
      <c r="U167" s="267">
        <f t="shared" si="37"/>
        <v>9.5190184158627667E-3</v>
      </c>
      <c r="V167" s="267">
        <f t="shared" si="37"/>
        <v>9.5190184158621769E-3</v>
      </c>
      <c r="W167" s="267">
        <f t="shared" si="37"/>
        <v>9.5190184158616686E-3</v>
      </c>
      <c r="X167" s="267">
        <f t="shared" si="37"/>
        <v>9.5190184158626037E-3</v>
      </c>
      <c r="Y167" s="267">
        <f t="shared" si="37"/>
        <v>9.5190184158623001E-3</v>
      </c>
      <c r="DA167" s="77"/>
    </row>
    <row r="168" spans="1:105" ht="12" customHeight="1" x14ac:dyDescent="0.25">
      <c r="A168" s="173" t="s">
        <v>93</v>
      </c>
      <c r="B168" s="267">
        <f t="shared" ref="B168:Y168" si="38">IF(B$102=0,0,B$102/B$99)</f>
        <v>1.5334015379665033E-2</v>
      </c>
      <c r="C168" s="267">
        <f t="shared" si="38"/>
        <v>1.6264126237253467E-2</v>
      </c>
      <c r="D168" s="267">
        <f t="shared" si="38"/>
        <v>1.686257697986657E-2</v>
      </c>
      <c r="E168" s="267">
        <f t="shared" si="38"/>
        <v>1.481555915393765E-2</v>
      </c>
      <c r="F168" s="267">
        <f t="shared" si="38"/>
        <v>1.418063187884424E-2</v>
      </c>
      <c r="G168" s="267">
        <f t="shared" si="38"/>
        <v>1.4461199084620336E-2</v>
      </c>
      <c r="H168" s="267">
        <f t="shared" si="38"/>
        <v>1.2008067277593563E-2</v>
      </c>
      <c r="I168" s="267">
        <f t="shared" si="38"/>
        <v>1.411094656803027E-2</v>
      </c>
      <c r="J168" s="267">
        <f t="shared" si="38"/>
        <v>1.3438189052004989E-2</v>
      </c>
      <c r="K168" s="267">
        <f t="shared" si="38"/>
        <v>1.4462670142101347E-2</v>
      </c>
      <c r="L168" s="267">
        <f t="shared" si="38"/>
        <v>1.125705352433725E-2</v>
      </c>
      <c r="M168" s="267">
        <f t="shared" si="38"/>
        <v>1.6743800468125236E-2</v>
      </c>
      <c r="N168" s="267">
        <f t="shared" si="38"/>
        <v>1.6993016653150353E-2</v>
      </c>
      <c r="O168" s="267">
        <f t="shared" si="38"/>
        <v>1.6425967584019967E-2</v>
      </c>
      <c r="P168" s="267">
        <f t="shared" si="38"/>
        <v>1.6339104178423689E-2</v>
      </c>
      <c r="Q168" s="267">
        <f t="shared" si="38"/>
        <v>1.610965490251039E-2</v>
      </c>
      <c r="R168" s="267">
        <f t="shared" si="38"/>
        <v>1.5422768110712413E-2</v>
      </c>
      <c r="S168" s="267">
        <f t="shared" si="38"/>
        <v>1.3945265423334303E-2</v>
      </c>
      <c r="T168" s="267">
        <f t="shared" si="38"/>
        <v>1.3855813262796234E-2</v>
      </c>
      <c r="U168" s="267">
        <f t="shared" si="38"/>
        <v>1.3486706701999598E-2</v>
      </c>
      <c r="V168" s="267">
        <f t="shared" si="38"/>
        <v>1.5034345649920384E-2</v>
      </c>
      <c r="W168" s="267">
        <f t="shared" si="38"/>
        <v>1.4165807457305364E-2</v>
      </c>
      <c r="X168" s="267">
        <f t="shared" si="38"/>
        <v>1.6004826359534839E-2</v>
      </c>
      <c r="Y168" s="267">
        <f t="shared" si="38"/>
        <v>1.6010581024072285E-2</v>
      </c>
      <c r="DA168" s="77"/>
    </row>
    <row r="169" spans="1:105" ht="12" customHeight="1" x14ac:dyDescent="0.25">
      <c r="A169" s="173" t="s">
        <v>94</v>
      </c>
      <c r="B169" s="267">
        <f t="shared" ref="B169:Y169" si="39">IF(B$103=0,0,B$103/B$99)</f>
        <v>7.6201889364853007E-3</v>
      </c>
      <c r="C169" s="267">
        <f t="shared" si="39"/>
        <v>7.6201889364867414E-3</v>
      </c>
      <c r="D169" s="267">
        <f t="shared" si="39"/>
        <v>7.6201889364869548E-3</v>
      </c>
      <c r="E169" s="267">
        <f t="shared" si="39"/>
        <v>7.6201889364849772E-3</v>
      </c>
      <c r="F169" s="267">
        <f t="shared" si="39"/>
        <v>7.620188936485214E-3</v>
      </c>
      <c r="G169" s="267">
        <f t="shared" si="39"/>
        <v>7.6201889364851064E-3</v>
      </c>
      <c r="H169" s="267">
        <f t="shared" si="39"/>
        <v>7.6201889364847777E-3</v>
      </c>
      <c r="I169" s="267">
        <f t="shared" si="39"/>
        <v>7.6201889364844221E-3</v>
      </c>
      <c r="J169" s="267">
        <f t="shared" si="39"/>
        <v>7.6201889364853675E-3</v>
      </c>
      <c r="K169" s="267">
        <f t="shared" si="39"/>
        <v>7.6201889364864474E-3</v>
      </c>
      <c r="L169" s="267">
        <f t="shared" si="39"/>
        <v>7.6201889364858489E-3</v>
      </c>
      <c r="M169" s="267">
        <f t="shared" si="39"/>
        <v>7.6201889364855835E-3</v>
      </c>
      <c r="N169" s="267">
        <f t="shared" si="39"/>
        <v>7.6201889364860588E-3</v>
      </c>
      <c r="O169" s="267">
        <f t="shared" si="39"/>
        <v>7.6201889364854681E-3</v>
      </c>
      <c r="P169" s="267">
        <f t="shared" si="39"/>
        <v>7.62018893648594E-3</v>
      </c>
      <c r="Q169" s="267">
        <f t="shared" si="39"/>
        <v>7.6201889364862305E-3</v>
      </c>
      <c r="R169" s="267">
        <f t="shared" si="39"/>
        <v>7.6201889364860102E-3</v>
      </c>
      <c r="S169" s="267">
        <f t="shared" si="39"/>
        <v>7.6201889364848558E-3</v>
      </c>
      <c r="T169" s="267">
        <f t="shared" si="39"/>
        <v>7.620188936485188E-3</v>
      </c>
      <c r="U169" s="267">
        <f t="shared" si="39"/>
        <v>7.6201889364857838E-3</v>
      </c>
      <c r="V169" s="267">
        <f t="shared" si="39"/>
        <v>7.6201889364853059E-3</v>
      </c>
      <c r="W169" s="267">
        <f t="shared" si="39"/>
        <v>7.6201889364849017E-3</v>
      </c>
      <c r="X169" s="267">
        <f t="shared" si="39"/>
        <v>7.6201889364856546E-3</v>
      </c>
      <c r="Y169" s="267">
        <f t="shared" si="39"/>
        <v>7.6201889364854065E-3</v>
      </c>
      <c r="DA169" s="77"/>
    </row>
    <row r="170" spans="1:105" ht="12" customHeight="1" x14ac:dyDescent="0.25">
      <c r="A170" s="56" t="s">
        <v>95</v>
      </c>
      <c r="B170" s="268">
        <f t="shared" ref="B170:Y170" si="40">IF(B$104=0,0,B$104/B$99)</f>
        <v>7.9394139712923219E-3</v>
      </c>
      <c r="C170" s="268">
        <f t="shared" si="40"/>
        <v>7.9760577197151277E-3</v>
      </c>
      <c r="D170" s="268">
        <f t="shared" si="40"/>
        <v>8.006772957926369E-3</v>
      </c>
      <c r="E170" s="268">
        <f t="shared" si="40"/>
        <v>7.9871489392371355E-3</v>
      </c>
      <c r="F170" s="268">
        <f t="shared" si="40"/>
        <v>8.0241020222532634E-3</v>
      </c>
      <c r="G170" s="268">
        <f t="shared" si="40"/>
        <v>8.030774151768609E-3</v>
      </c>
      <c r="H170" s="268">
        <f t="shared" si="40"/>
        <v>8.166549348723481E-3</v>
      </c>
      <c r="I170" s="268">
        <f t="shared" si="40"/>
        <v>8.0336435295291896E-3</v>
      </c>
      <c r="J170" s="268">
        <f t="shared" si="40"/>
        <v>8.0220535443671619E-3</v>
      </c>
      <c r="K170" s="268">
        <f t="shared" si="40"/>
        <v>7.9572804639047798E-3</v>
      </c>
      <c r="L170" s="268">
        <f t="shared" si="40"/>
        <v>8.2816060926232497E-3</v>
      </c>
      <c r="M170" s="268">
        <f t="shared" si="40"/>
        <v>8.0930433455426321E-3</v>
      </c>
      <c r="N170" s="268">
        <f t="shared" si="40"/>
        <v>8.1372378215178193E-3</v>
      </c>
      <c r="O170" s="268">
        <f t="shared" si="40"/>
        <v>8.1609613848457243E-3</v>
      </c>
      <c r="P170" s="268">
        <f t="shared" si="40"/>
        <v>8.2676253282320724E-3</v>
      </c>
      <c r="Q170" s="268">
        <f t="shared" si="40"/>
        <v>8.3534400728573887E-3</v>
      </c>
      <c r="R170" s="268">
        <f t="shared" si="40"/>
        <v>8.4849386199578897E-3</v>
      </c>
      <c r="S170" s="268">
        <f t="shared" si="40"/>
        <v>8.582720828622957E-3</v>
      </c>
      <c r="T170" s="268">
        <f t="shared" si="40"/>
        <v>8.5288076526410239E-3</v>
      </c>
      <c r="U170" s="268">
        <f t="shared" si="40"/>
        <v>8.6138455502970494E-3</v>
      </c>
      <c r="V170" s="268">
        <f t="shared" si="40"/>
        <v>8.5745258411927105E-3</v>
      </c>
      <c r="W170" s="268">
        <f t="shared" si="40"/>
        <v>8.3449670384623947E-3</v>
      </c>
      <c r="X170" s="268">
        <f t="shared" si="40"/>
        <v>8.1160090609365826E-3</v>
      </c>
      <c r="Y170" s="268">
        <f t="shared" si="40"/>
        <v>8.1274869325182603E-3</v>
      </c>
      <c r="DA170" s="78"/>
    </row>
    <row r="171" spans="1:105" ht="12" customHeight="1" x14ac:dyDescent="0.25">
      <c r="A171" s="174" t="s">
        <v>1553</v>
      </c>
      <c r="B171" s="269">
        <f t="shared" ref="B171:Y171" si="41">IF(B$110=0,0,B$110/B$99)</f>
        <v>0.75639715112362405</v>
      </c>
      <c r="C171" s="269">
        <f t="shared" si="41"/>
        <v>0.74814721677100893</v>
      </c>
      <c r="D171" s="269">
        <f t="shared" si="41"/>
        <v>0.7428324674100516</v>
      </c>
      <c r="E171" s="269">
        <f t="shared" si="41"/>
        <v>0.76093287422431266</v>
      </c>
      <c r="F171" s="269">
        <f t="shared" si="41"/>
        <v>0.76650739218874431</v>
      </c>
      <c r="G171" s="269">
        <f t="shared" si="41"/>
        <v>0.76402284931046305</v>
      </c>
      <c r="H171" s="269">
        <f t="shared" si="41"/>
        <v>0.78556725032329422</v>
      </c>
      <c r="I171" s="269">
        <f t="shared" si="41"/>
        <v>0.76711415102811609</v>
      </c>
      <c r="J171" s="269">
        <f t="shared" si="41"/>
        <v>0.77306763869013306</v>
      </c>
      <c r="K171" s="269">
        <f t="shared" si="41"/>
        <v>0.764077676788112</v>
      </c>
      <c r="L171" s="269">
        <f t="shared" si="41"/>
        <v>0.79209513997059666</v>
      </c>
      <c r="M171" s="269">
        <f t="shared" si="41"/>
        <v>0.7438020649741236</v>
      </c>
      <c r="N171" s="269">
        <f t="shared" si="41"/>
        <v>0.74155983413050375</v>
      </c>
      <c r="O171" s="269">
        <f t="shared" si="41"/>
        <v>0.74654695968701279</v>
      </c>
      <c r="P171" s="269">
        <f t="shared" si="41"/>
        <v>0.74721583362371091</v>
      </c>
      <c r="Q171" s="269">
        <f t="shared" si="41"/>
        <v>0.74916347765164992</v>
      </c>
      <c r="R171" s="269">
        <f t="shared" si="41"/>
        <v>0.75510972991572578</v>
      </c>
      <c r="S171" s="269">
        <f t="shared" si="41"/>
        <v>0.76807098865719459</v>
      </c>
      <c r="T171" s="269">
        <f t="shared" si="41"/>
        <v>0.76891091539165879</v>
      </c>
      <c r="U171" s="269">
        <f t="shared" si="41"/>
        <v>0.77209293657123435</v>
      </c>
      <c r="V171" s="269">
        <f t="shared" si="41"/>
        <v>0.75845817952649286</v>
      </c>
      <c r="W171" s="269">
        <f t="shared" si="41"/>
        <v>0.76634224021758701</v>
      </c>
      <c r="X171" s="269">
        <f t="shared" si="41"/>
        <v>0.75030858681175649</v>
      </c>
      <c r="Y171" s="269">
        <f t="shared" si="41"/>
        <v>0.75024716097804023</v>
      </c>
      <c r="DA171" s="79"/>
    </row>
    <row r="172" spans="1:105" ht="12" customHeight="1" x14ac:dyDescent="0.25">
      <c r="A172" s="62" t="s">
        <v>1554</v>
      </c>
      <c r="B172" s="318">
        <f t="shared" ref="B172:Y172" si="42">IF(B$111=0,0,B$111/B$99)</f>
        <v>0.67933029315792437</v>
      </c>
      <c r="C172" s="318">
        <f t="shared" si="42"/>
        <v>0.66640573708494899</v>
      </c>
      <c r="D172" s="318">
        <f t="shared" si="42"/>
        <v>0.65808324857423228</v>
      </c>
      <c r="E172" s="318">
        <f t="shared" si="42"/>
        <v>0.68647171289581299</v>
      </c>
      <c r="F172" s="318">
        <f t="shared" si="42"/>
        <v>0.69523729653460553</v>
      </c>
      <c r="G172" s="318">
        <f t="shared" si="42"/>
        <v>0.69134265770545844</v>
      </c>
      <c r="H172" s="318">
        <f t="shared" si="42"/>
        <v>0.72521619468576659</v>
      </c>
      <c r="I172" s="318">
        <f t="shared" si="42"/>
        <v>0.69619428509644909</v>
      </c>
      <c r="J172" s="318">
        <f t="shared" si="42"/>
        <v>0.70552896852807734</v>
      </c>
      <c r="K172" s="318">
        <f t="shared" si="42"/>
        <v>0.6913900918308028</v>
      </c>
      <c r="L172" s="318">
        <f t="shared" si="42"/>
        <v>0.73551858623745914</v>
      </c>
      <c r="M172" s="318">
        <f t="shared" si="42"/>
        <v>0.65964980214319846</v>
      </c>
      <c r="N172" s="318">
        <f t="shared" si="42"/>
        <v>0.65615504168756611</v>
      </c>
      <c r="O172" s="318">
        <f t="shared" si="42"/>
        <v>0.66399208548063871</v>
      </c>
      <c r="P172" s="318">
        <f t="shared" si="42"/>
        <v>0.66509752411195577</v>
      </c>
      <c r="Q172" s="318">
        <f t="shared" si="42"/>
        <v>0.66819835172027597</v>
      </c>
      <c r="R172" s="318">
        <f t="shared" si="42"/>
        <v>0.67759681174020236</v>
      </c>
      <c r="S172" s="318">
        <f t="shared" si="42"/>
        <v>0.69798381559362077</v>
      </c>
      <c r="T172" s="318">
        <f t="shared" si="42"/>
        <v>0.69927331778371249</v>
      </c>
      <c r="U172" s="318">
        <f t="shared" si="42"/>
        <v>0.70431042272255218</v>
      </c>
      <c r="V172" s="318">
        <f t="shared" si="42"/>
        <v>0.68289742442602686</v>
      </c>
      <c r="W172" s="318">
        <f t="shared" si="42"/>
        <v>0.69514665026602351</v>
      </c>
      <c r="X172" s="318">
        <f t="shared" si="42"/>
        <v>0.66987031612554959</v>
      </c>
      <c r="Y172" s="318">
        <f t="shared" si="42"/>
        <v>0.669779968062165</v>
      </c>
      <c r="DA172" s="141"/>
    </row>
    <row r="173" spans="1:105" ht="12" customHeight="1" x14ac:dyDescent="0.25">
      <c r="A173" s="62" t="s">
        <v>1561</v>
      </c>
      <c r="B173" s="318">
        <f t="shared" ref="B173:Y173" si="43">IF(B$117=0,0,B$117/B$99)</f>
        <v>7.7066857965699564E-2</v>
      </c>
      <c r="C173" s="318">
        <f t="shared" si="43"/>
        <v>8.1741479686059978E-2</v>
      </c>
      <c r="D173" s="318">
        <f t="shared" si="43"/>
        <v>8.4749218835819359E-2</v>
      </c>
      <c r="E173" s="318">
        <f t="shared" si="43"/>
        <v>7.4461161328499642E-2</v>
      </c>
      <c r="F173" s="318">
        <f t="shared" si="43"/>
        <v>7.1270095654138665E-2</v>
      </c>
      <c r="G173" s="318">
        <f t="shared" si="43"/>
        <v>7.2680191605004496E-2</v>
      </c>
      <c r="H173" s="318">
        <f t="shared" si="43"/>
        <v>6.0351055637527587E-2</v>
      </c>
      <c r="I173" s="318">
        <f t="shared" si="43"/>
        <v>7.0919865931667006E-2</v>
      </c>
      <c r="J173" s="318">
        <f t="shared" si="43"/>
        <v>6.7538670162055767E-2</v>
      </c>
      <c r="K173" s="318">
        <f t="shared" si="43"/>
        <v>7.2687584957309204E-2</v>
      </c>
      <c r="L173" s="318">
        <f t="shared" si="43"/>
        <v>5.6576553733137559E-2</v>
      </c>
      <c r="M173" s="318">
        <f t="shared" si="43"/>
        <v>8.4152262830925167E-2</v>
      </c>
      <c r="N173" s="318">
        <f t="shared" si="43"/>
        <v>8.5404792442937638E-2</v>
      </c>
      <c r="O173" s="318">
        <f t="shared" si="43"/>
        <v>8.2554874206374085E-2</v>
      </c>
      <c r="P173" s="318">
        <f t="shared" si="43"/>
        <v>8.2118309511755111E-2</v>
      </c>
      <c r="Q173" s="318">
        <f t="shared" si="43"/>
        <v>8.0965125931373921E-2</v>
      </c>
      <c r="R173" s="318">
        <f t="shared" si="43"/>
        <v>7.7512918175523457E-2</v>
      </c>
      <c r="S173" s="318">
        <f t="shared" si="43"/>
        <v>7.0087173063573815E-2</v>
      </c>
      <c r="T173" s="318">
        <f t="shared" si="43"/>
        <v>6.9637597607946244E-2</v>
      </c>
      <c r="U173" s="318">
        <f t="shared" si="43"/>
        <v>6.7782513848682224E-2</v>
      </c>
      <c r="V173" s="318">
        <f t="shared" si="43"/>
        <v>7.5560755100465893E-2</v>
      </c>
      <c r="W173" s="318">
        <f t="shared" si="43"/>
        <v>7.1195589951563526E-2</v>
      </c>
      <c r="X173" s="318">
        <f t="shared" si="43"/>
        <v>8.0438270686206917E-2</v>
      </c>
      <c r="Y173" s="318">
        <f t="shared" si="43"/>
        <v>8.0467192915875188E-2</v>
      </c>
      <c r="DA173" s="141"/>
    </row>
    <row r="174" spans="1:105" ht="12" customHeight="1" x14ac:dyDescent="0.25">
      <c r="A174" s="174" t="s">
        <v>1563</v>
      </c>
      <c r="B174" s="269">
        <f t="shared" ref="B174:Y174" si="44">IF(B$118=0,0,B$118/B$99)</f>
        <v>6.3139349445076168E-2</v>
      </c>
      <c r="C174" s="269">
        <f t="shared" si="44"/>
        <v>6.6969174380416635E-2</v>
      </c>
      <c r="D174" s="269">
        <f t="shared" si="44"/>
        <v>6.9433355459406765E-2</v>
      </c>
      <c r="E174" s="269">
        <f t="shared" si="44"/>
        <v>6.1004553829076762E-2</v>
      </c>
      <c r="F174" s="269">
        <f t="shared" si="44"/>
        <v>5.8390176961586694E-2</v>
      </c>
      <c r="G174" s="269">
        <f t="shared" si="44"/>
        <v>5.9545440629302712E-2</v>
      </c>
      <c r="H174" s="269">
        <f t="shared" si="44"/>
        <v>4.9444423866002854E-2</v>
      </c>
      <c r="I174" s="269">
        <f t="shared" si="44"/>
        <v>5.8103240690705771E-2</v>
      </c>
      <c r="J174" s="269">
        <f t="shared" si="44"/>
        <v>5.5333094004114285E-2</v>
      </c>
      <c r="K174" s="269">
        <f t="shared" si="44"/>
        <v>5.9551497856326935E-2</v>
      </c>
      <c r="L174" s="269">
        <f t="shared" si="44"/>
        <v>4.6352049257601724E-2</v>
      </c>
      <c r="M174" s="269">
        <f t="shared" si="44"/>
        <v>6.8944281234879196E-2</v>
      </c>
      <c r="N174" s="269">
        <f t="shared" si="44"/>
        <v>6.9970453923771714E-2</v>
      </c>
      <c r="O174" s="269">
        <f t="shared" si="44"/>
        <v>6.7635572391318802E-2</v>
      </c>
      <c r="P174" s="269">
        <f t="shared" si="44"/>
        <v>6.7277903588716298E-2</v>
      </c>
      <c r="Q174" s="269">
        <f t="shared" si="44"/>
        <v>6.6333123134731525E-2</v>
      </c>
      <c r="R174" s="269">
        <f t="shared" si="44"/>
        <v>6.3504797735106977E-2</v>
      </c>
      <c r="S174" s="269">
        <f t="shared" si="44"/>
        <v>5.7421031925916667E-2</v>
      </c>
      <c r="T174" s="269">
        <f t="shared" si="44"/>
        <v>5.7052703664662877E-2</v>
      </c>
      <c r="U174" s="269">
        <f t="shared" si="44"/>
        <v>5.5532870304151542E-2</v>
      </c>
      <c r="V174" s="269">
        <f t="shared" si="44"/>
        <v>6.1905429215052758E-2</v>
      </c>
      <c r="W174" s="269">
        <f t="shared" si="44"/>
        <v>5.8329135915996921E-2</v>
      </c>
      <c r="X174" s="269">
        <f t="shared" si="44"/>
        <v>6.5901481073414134E-2</v>
      </c>
      <c r="Y174" s="269">
        <f t="shared" si="44"/>
        <v>6.5925176483009898E-2</v>
      </c>
      <c r="DA174" s="79"/>
    </row>
    <row r="175" spans="1:105" ht="12" customHeight="1" x14ac:dyDescent="0.25">
      <c r="A175" s="174" t="s">
        <v>1565</v>
      </c>
      <c r="B175" s="269">
        <f t="shared" ref="B175:Y175" si="45">IF(B$119=0,0,B$119/B$99)</f>
        <v>7.5221028287796976E-2</v>
      </c>
      <c r="C175" s="269">
        <f t="shared" si="45"/>
        <v>7.5257000849059452E-2</v>
      </c>
      <c r="D175" s="269">
        <f t="shared" si="45"/>
        <v>7.5279595418179579E-2</v>
      </c>
      <c r="E175" s="269">
        <f t="shared" si="45"/>
        <v>7.5195716610552368E-2</v>
      </c>
      <c r="F175" s="269">
        <f t="shared" si="45"/>
        <v>7.5166378295139794E-2</v>
      </c>
      <c r="G175" s="269">
        <f t="shared" si="45"/>
        <v>7.5177567513067534E-2</v>
      </c>
      <c r="H175" s="269">
        <f t="shared" si="45"/>
        <v>7.5064754831630928E-2</v>
      </c>
      <c r="I175" s="269">
        <f t="shared" si="45"/>
        <v>7.5162734971898904E-2</v>
      </c>
      <c r="J175" s="269">
        <f t="shared" si="45"/>
        <v>7.5135564694923801E-2</v>
      </c>
      <c r="K175" s="269">
        <f t="shared" si="45"/>
        <v>7.5183300528504804E-2</v>
      </c>
      <c r="L175" s="269">
        <f t="shared" si="45"/>
        <v>7.5024546452655633E-2</v>
      </c>
      <c r="M175" s="269">
        <f t="shared" si="45"/>
        <v>7.5267982895419874E-2</v>
      </c>
      <c r="N175" s="269">
        <f t="shared" si="45"/>
        <v>7.5274968605210768E-2</v>
      </c>
      <c r="O175" s="269">
        <f t="shared" si="45"/>
        <v>7.524948283899402E-2</v>
      </c>
      <c r="P175" s="269">
        <f t="shared" si="45"/>
        <v>7.5237627790967515E-2</v>
      </c>
      <c r="Q175" s="269">
        <f t="shared" si="45"/>
        <v>7.5221433614932137E-2</v>
      </c>
      <c r="R175" s="269">
        <f t="shared" si="45"/>
        <v>7.518263150561437E-2</v>
      </c>
      <c r="S175" s="269">
        <f t="shared" si="45"/>
        <v>7.5113450081791169E-2</v>
      </c>
      <c r="T175" s="269">
        <f t="shared" si="45"/>
        <v>7.5113879085910981E-2</v>
      </c>
      <c r="U175" s="269">
        <f t="shared" si="45"/>
        <v>7.509191892859543E-2</v>
      </c>
      <c r="V175" s="269">
        <f t="shared" si="45"/>
        <v>7.5159514487739762E-2</v>
      </c>
      <c r="W175" s="269">
        <f t="shared" si="45"/>
        <v>7.5140998111744114E-2</v>
      </c>
      <c r="X175" s="269">
        <f t="shared" si="45"/>
        <v>7.5235383602679007E-2</v>
      </c>
      <c r="Y175" s="269">
        <f t="shared" si="45"/>
        <v>7.5234737894426321E-2</v>
      </c>
      <c r="DA175" s="79"/>
    </row>
    <row r="176" spans="1:105" ht="12" customHeight="1" x14ac:dyDescent="0.25">
      <c r="A176" s="62" t="s">
        <v>1566</v>
      </c>
      <c r="B176" s="318">
        <f t="shared" ref="B176:Y176" si="46">IF(B$120=0,0,B$120/B$99)</f>
        <v>5.6809305428116616E-2</v>
      </c>
      <c r="C176" s="318">
        <f t="shared" si="46"/>
        <v>5.5728483535044074E-2</v>
      </c>
      <c r="D176" s="318">
        <f t="shared" si="46"/>
        <v>5.503251163965063E-2</v>
      </c>
      <c r="E176" s="318">
        <f t="shared" si="46"/>
        <v>5.7406509909009369E-2</v>
      </c>
      <c r="F176" s="318">
        <f t="shared" si="46"/>
        <v>5.8139535836466583E-2</v>
      </c>
      <c r="G176" s="318">
        <f t="shared" si="46"/>
        <v>5.7813844889064971E-2</v>
      </c>
      <c r="H176" s="318">
        <f t="shared" si="46"/>
        <v>6.064653485979999E-2</v>
      </c>
      <c r="I176" s="318">
        <f t="shared" si="46"/>
        <v>5.8219564441179997E-2</v>
      </c>
      <c r="J176" s="318">
        <f t="shared" si="46"/>
        <v>5.9000181598228923E-2</v>
      </c>
      <c r="K176" s="318">
        <f t="shared" si="46"/>
        <v>5.7817811589419052E-2</v>
      </c>
      <c r="L176" s="318">
        <f t="shared" si="46"/>
        <v>6.1508077049504881E-2</v>
      </c>
      <c r="M176" s="318">
        <f t="shared" si="46"/>
        <v>5.5163515395946008E-2</v>
      </c>
      <c r="N176" s="318">
        <f t="shared" si="46"/>
        <v>5.4871264459808236E-2</v>
      </c>
      <c r="O176" s="318">
        <f t="shared" si="46"/>
        <v>5.5526640819405823E-2</v>
      </c>
      <c r="P176" s="318">
        <f t="shared" si="46"/>
        <v>5.5619083628847731E-2</v>
      </c>
      <c r="Q176" s="318">
        <f t="shared" si="46"/>
        <v>5.5878391751060491E-2</v>
      </c>
      <c r="R176" s="318">
        <f t="shared" si="46"/>
        <v>5.6664342254377428E-2</v>
      </c>
      <c r="S176" s="318">
        <f t="shared" si="46"/>
        <v>5.836921474473733E-2</v>
      </c>
      <c r="T176" s="318">
        <f t="shared" si="46"/>
        <v>5.8477049953184458E-2</v>
      </c>
      <c r="U176" s="318">
        <f t="shared" si="46"/>
        <v>5.889828014978557E-2</v>
      </c>
      <c r="V176" s="318">
        <f t="shared" si="46"/>
        <v>5.7107608406436354E-2</v>
      </c>
      <c r="W176" s="318">
        <f t="shared" si="46"/>
        <v>5.8131955500936638E-2</v>
      </c>
      <c r="X176" s="318">
        <f t="shared" si="46"/>
        <v>5.6018210536592013E-2</v>
      </c>
      <c r="Y176" s="318">
        <f t="shared" si="46"/>
        <v>5.601065513860768E-2</v>
      </c>
      <c r="DA176" s="141"/>
    </row>
    <row r="177" spans="1:105" ht="12" customHeight="1" x14ac:dyDescent="0.25">
      <c r="A177" s="62" t="s">
        <v>1573</v>
      </c>
      <c r="B177" s="318">
        <f t="shared" ref="B177:Y177" si="47">IF(B$126=0,0,B$126/B$99)</f>
        <v>1.8411722859680364E-2</v>
      </c>
      <c r="C177" s="318">
        <f t="shared" si="47"/>
        <v>1.9528517314015385E-2</v>
      </c>
      <c r="D177" s="318">
        <f t="shared" si="47"/>
        <v>2.0247083778528942E-2</v>
      </c>
      <c r="E177" s="318">
        <f t="shared" si="47"/>
        <v>1.7789206701542996E-2</v>
      </c>
      <c r="F177" s="318">
        <f t="shared" si="47"/>
        <v>1.7026842458673207E-2</v>
      </c>
      <c r="G177" s="318">
        <f t="shared" si="47"/>
        <v>1.7363722624002563E-2</v>
      </c>
      <c r="H177" s="318">
        <f t="shared" si="47"/>
        <v>1.4418219971830943E-2</v>
      </c>
      <c r="I177" s="318">
        <f t="shared" si="47"/>
        <v>1.69431705307189E-2</v>
      </c>
      <c r="J177" s="318">
        <f t="shared" si="47"/>
        <v>1.6135383096694884E-2</v>
      </c>
      <c r="K177" s="318">
        <f t="shared" si="47"/>
        <v>1.7365488939085755E-2</v>
      </c>
      <c r="L177" s="318">
        <f t="shared" si="47"/>
        <v>1.3516469403150757E-2</v>
      </c>
      <c r="M177" s="318">
        <f t="shared" si="47"/>
        <v>2.0104467499473866E-2</v>
      </c>
      <c r="N177" s="318">
        <f t="shared" si="47"/>
        <v>2.0403704145402522E-2</v>
      </c>
      <c r="O177" s="318">
        <f t="shared" si="47"/>
        <v>1.9722842019588193E-2</v>
      </c>
      <c r="P177" s="318">
        <f t="shared" si="47"/>
        <v>1.9618544162119774E-2</v>
      </c>
      <c r="Q177" s="318">
        <f t="shared" si="47"/>
        <v>1.9343041863871646E-2</v>
      </c>
      <c r="R177" s="318">
        <f t="shared" si="47"/>
        <v>1.8518289251236941E-2</v>
      </c>
      <c r="S177" s="318">
        <f t="shared" si="47"/>
        <v>1.6744235337053846E-2</v>
      </c>
      <c r="T177" s="318">
        <f t="shared" si="47"/>
        <v>1.6636829132726516E-2</v>
      </c>
      <c r="U177" s="318">
        <f t="shared" si="47"/>
        <v>1.6193638778809853E-2</v>
      </c>
      <c r="V177" s="318">
        <f t="shared" si="47"/>
        <v>1.8051906081303404E-2</v>
      </c>
      <c r="W177" s="318">
        <f t="shared" si="47"/>
        <v>1.7009042610807469E-2</v>
      </c>
      <c r="X177" s="318">
        <f t="shared" si="47"/>
        <v>1.9217173066086984E-2</v>
      </c>
      <c r="Y177" s="318">
        <f t="shared" si="47"/>
        <v>1.9224082755818637E-2</v>
      </c>
      <c r="DA177" s="141"/>
    </row>
    <row r="178" spans="1:105" ht="12" customHeight="1" x14ac:dyDescent="0.25">
      <c r="A178" s="41" t="s">
        <v>1575</v>
      </c>
      <c r="B178" s="319">
        <f t="shared" ref="B178:Y178" si="48">IF(B$127=0,0,B$127/B$99)</f>
        <v>5.6339727197144959E-2</v>
      </c>
      <c r="C178" s="319">
        <f t="shared" si="48"/>
        <v>5.9757109447141125E-2</v>
      </c>
      <c r="D178" s="319">
        <f t="shared" si="48"/>
        <v>6.1955917179163052E-2</v>
      </c>
      <c r="E178" s="319">
        <f t="shared" si="48"/>
        <v>5.4434832647483979E-2</v>
      </c>
      <c r="F178" s="319">
        <f t="shared" si="48"/>
        <v>5.2102004058031316E-2</v>
      </c>
      <c r="G178" s="319">
        <f t="shared" si="48"/>
        <v>5.313285471537791E-2</v>
      </c>
      <c r="H178" s="319">
        <f t="shared" si="48"/>
        <v>4.4119639757356478E-2</v>
      </c>
      <c r="I178" s="319">
        <f t="shared" si="48"/>
        <v>5.1845968616322138E-2</v>
      </c>
      <c r="J178" s="319">
        <f t="shared" si="48"/>
        <v>4.9374145419055895E-2</v>
      </c>
      <c r="K178" s="319">
        <f t="shared" si="48"/>
        <v>5.313825962564564E-2</v>
      </c>
      <c r="L178" s="319">
        <f t="shared" si="48"/>
        <v>4.1360290106783125E-2</v>
      </c>
      <c r="M178" s="319">
        <f t="shared" si="48"/>
        <v>6.1519512486507714E-2</v>
      </c>
      <c r="N178" s="319">
        <f t="shared" si="48"/>
        <v>6.2435174270442539E-2</v>
      </c>
      <c r="O178" s="319">
        <f t="shared" si="48"/>
        <v>6.0351741518407678E-2</v>
      </c>
      <c r="P178" s="319">
        <f t="shared" si="48"/>
        <v>6.003259089454694E-2</v>
      </c>
      <c r="Q178" s="319">
        <f t="shared" si="48"/>
        <v>5.9189556027914411E-2</v>
      </c>
      <c r="R178" s="319">
        <f t="shared" si="48"/>
        <v>5.666581951748019E-2</v>
      </c>
      <c r="S178" s="319">
        <f t="shared" si="48"/>
        <v>5.1237228487741121E-2</v>
      </c>
      <c r="T178" s="319">
        <f t="shared" si="48"/>
        <v>5.0908566346930036E-2</v>
      </c>
      <c r="U178" s="319">
        <f t="shared" si="48"/>
        <v>4.9552407348319907E-2</v>
      </c>
      <c r="V178" s="319">
        <f t="shared" si="48"/>
        <v>5.5238690684201029E-2</v>
      </c>
      <c r="W178" s="319">
        <f t="shared" si="48"/>
        <v>5.2047536663505062E-2</v>
      </c>
      <c r="X178" s="319">
        <f t="shared" si="48"/>
        <v>5.8804398496277312E-2</v>
      </c>
      <c r="Y178" s="319">
        <f t="shared" si="48"/>
        <v>5.8825542092532039E-2</v>
      </c>
      <c r="DA178" s="82"/>
    </row>
    <row r="179" spans="1:105" ht="12" hidden="1" customHeight="1" x14ac:dyDescent="0.25">
      <c r="A179" s="98"/>
      <c r="B179" s="98"/>
      <c r="C179" s="98"/>
      <c r="D179" s="98"/>
      <c r="E179" s="98"/>
      <c r="F179" s="98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8"/>
      <c r="V179" s="98"/>
      <c r="W179" s="98"/>
      <c r="X179" s="98"/>
      <c r="Y179" s="98"/>
      <c r="DA179" s="94"/>
    </row>
    <row r="180" spans="1:105" ht="12" customHeight="1" x14ac:dyDescent="0.25">
      <c r="A180" s="172"/>
      <c r="B180" s="172"/>
      <c r="C180" s="172"/>
      <c r="D180" s="172"/>
      <c r="E180" s="172"/>
      <c r="F180" s="172"/>
      <c r="G180" s="172"/>
      <c r="H180" s="172"/>
      <c r="I180" s="172"/>
      <c r="J180" s="172"/>
      <c r="K180" s="172"/>
      <c r="L180" s="172"/>
      <c r="M180" s="172"/>
      <c r="N180" s="172"/>
      <c r="O180" s="172"/>
      <c r="P180" s="172"/>
      <c r="Q180" s="172"/>
      <c r="R180" s="172"/>
      <c r="S180" s="172"/>
      <c r="T180" s="172"/>
      <c r="U180" s="172"/>
      <c r="V180" s="172"/>
      <c r="W180" s="172"/>
      <c r="X180" s="172"/>
      <c r="Y180" s="172"/>
      <c r="DA180" s="176"/>
    </row>
    <row r="181" spans="1:105" ht="15" customHeight="1" x14ac:dyDescent="0.25">
      <c r="A181" s="32" t="s">
        <v>252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DA181" s="88"/>
    </row>
    <row r="182" spans="1:105" ht="12" customHeight="1" x14ac:dyDescent="0.25">
      <c r="A182" s="172"/>
      <c r="B182" s="172"/>
      <c r="C182" s="172"/>
      <c r="D182" s="172"/>
      <c r="E182" s="172"/>
      <c r="F182" s="172"/>
      <c r="G182" s="172"/>
      <c r="H182" s="172"/>
      <c r="I182" s="172"/>
      <c r="J182" s="172"/>
      <c r="K182" s="172"/>
      <c r="L182" s="172"/>
      <c r="M182" s="172"/>
      <c r="N182" s="172"/>
      <c r="O182" s="172"/>
      <c r="P182" s="172"/>
      <c r="Q182" s="172"/>
      <c r="R182" s="172"/>
      <c r="S182" s="172"/>
      <c r="T182" s="172"/>
      <c r="U182" s="172"/>
      <c r="V182" s="172"/>
      <c r="W182" s="172"/>
      <c r="X182" s="172"/>
      <c r="Y182" s="172"/>
      <c r="DA182" s="176"/>
    </row>
    <row r="183" spans="1:105" ht="12" customHeight="1" x14ac:dyDescent="0.25">
      <c r="A183" s="35" t="s">
        <v>51</v>
      </c>
      <c r="B183" s="320">
        <f t="shared" ref="B183:Y183" si="49">SUM(B184:B190,B191:B192)</f>
        <v>81.029370629370632</v>
      </c>
      <c r="C183" s="320">
        <f t="shared" si="49"/>
        <v>73.184383224290201</v>
      </c>
      <c r="D183" s="320">
        <f t="shared" si="49"/>
        <v>73.142053952896731</v>
      </c>
      <c r="E183" s="320">
        <f t="shared" si="49"/>
        <v>77.278929230380626</v>
      </c>
      <c r="F183" s="320">
        <f t="shared" si="49"/>
        <v>79.036906785721897</v>
      </c>
      <c r="G183" s="320">
        <f t="shared" si="49"/>
        <v>77.918268635732773</v>
      </c>
      <c r="H183" s="320">
        <f t="shared" si="49"/>
        <v>70.926617785276576</v>
      </c>
      <c r="I183" s="320">
        <f t="shared" si="49"/>
        <v>70.25054701106933</v>
      </c>
      <c r="J183" s="320">
        <f t="shared" si="49"/>
        <v>75.177214642975613</v>
      </c>
      <c r="K183" s="320">
        <f t="shared" si="49"/>
        <v>74.445354822407737</v>
      </c>
      <c r="L183" s="320">
        <f t="shared" si="49"/>
        <v>75.545486369292334</v>
      </c>
      <c r="M183" s="320">
        <f t="shared" si="49"/>
        <v>76.343775252022439</v>
      </c>
      <c r="N183" s="320">
        <f t="shared" si="49"/>
        <v>76.660525421316834</v>
      </c>
      <c r="O183" s="320">
        <f t="shared" si="49"/>
        <v>80.558452773491581</v>
      </c>
      <c r="P183" s="320">
        <f t="shared" si="49"/>
        <v>77.764293404467438</v>
      </c>
      <c r="Q183" s="320">
        <f t="shared" si="49"/>
        <v>78.394156778236351</v>
      </c>
      <c r="R183" s="320">
        <f t="shared" si="49"/>
        <v>81.283153427995671</v>
      </c>
      <c r="S183" s="320">
        <f t="shared" si="49"/>
        <v>77.851980568058977</v>
      </c>
      <c r="T183" s="320">
        <f t="shared" si="49"/>
        <v>82.011453629184231</v>
      </c>
      <c r="U183" s="320">
        <f t="shared" si="49"/>
        <v>83.612802830540318</v>
      </c>
      <c r="V183" s="320">
        <f t="shared" si="49"/>
        <v>77.603259985391759</v>
      </c>
      <c r="W183" s="320">
        <f t="shared" si="49"/>
        <v>77.480584753785138</v>
      </c>
      <c r="X183" s="320">
        <f t="shared" si="49"/>
        <v>83.437432429515198</v>
      </c>
      <c r="Y183" s="320">
        <f t="shared" si="49"/>
        <v>78.615403873651402</v>
      </c>
      <c r="DA183" s="95"/>
    </row>
    <row r="184" spans="1:105" ht="12" customHeight="1" x14ac:dyDescent="0.25">
      <c r="A184" s="55" t="s">
        <v>91</v>
      </c>
      <c r="B184" s="273">
        <f>IF(B$6=0,0,B$6/NMM!B$9*1000)</f>
        <v>0.37538107568634155</v>
      </c>
      <c r="C184" s="273">
        <f>IF(C$6=0,0,C$6/NMM!C$9*1000)</f>
        <v>0.33903795975200784</v>
      </c>
      <c r="D184" s="273">
        <f>IF(D$6=0,0,D$6/NMM!D$9*1000)</f>
        <v>0.33884186286385526</v>
      </c>
      <c r="E184" s="273">
        <f>IF(E$6=0,0,E$6/NMM!E$9*1000)</f>
        <v>0.35800657659155316</v>
      </c>
      <c r="F184" s="273">
        <f>IF(F$6=0,0,F$6/NMM!F$9*1000)</f>
        <v>0.36615067916361443</v>
      </c>
      <c r="G184" s="273">
        <f>IF(G$6=0,0,G$6/NMM!G$9*1000)</f>
        <v>0.36096841514275468</v>
      </c>
      <c r="H184" s="273">
        <f>IF(H$6=0,0,H$6/NMM!H$9*1000)</f>
        <v>0.32857851260886806</v>
      </c>
      <c r="I184" s="273">
        <f>IF(I$6=0,0,I$6/NMM!I$9*1000)</f>
        <v>0.32544651031772309</v>
      </c>
      <c r="J184" s="273">
        <f>IF(J$6=0,0,J$6/NMM!J$9*1000)</f>
        <v>0.34827005912287728</v>
      </c>
      <c r="K184" s="273">
        <f>IF(K$6=0,0,K$6/NMM!K$9*1000)</f>
        <v>0.34487960545693958</v>
      </c>
      <c r="L184" s="273">
        <f>IF(L$6=0,0,L$6/NMM!L$9*1000)</f>
        <v>0.34997613478032269</v>
      </c>
      <c r="M184" s="273">
        <f>IF(M$6=0,0,M$6/NMM!M$9*1000)</f>
        <v>0.35367433133773796</v>
      </c>
      <c r="N184" s="273">
        <f>IF(N$6=0,0,N$6/NMM!N$9*1000)</f>
        <v>0.35514172542396893</v>
      </c>
      <c r="O184" s="273">
        <f>IF(O$6=0,0,O$6/NMM!O$9*1000)</f>
        <v>0.37319947597841163</v>
      </c>
      <c r="P184" s="273">
        <f>IF(P$6=0,0,P$6/NMM!P$9*1000)</f>
        <v>0.360255101100039</v>
      </c>
      <c r="Q184" s="273">
        <f>IF(Q$6=0,0,Q$6/NMM!Q$9*1000)</f>
        <v>0.36317304047120225</v>
      </c>
      <c r="R184" s="273">
        <f>IF(R$6=0,0,R$6/NMM!R$9*1000)</f>
        <v>0.37655676370165109</v>
      </c>
      <c r="S184" s="273">
        <f>IF(S$6=0,0,S$6/NMM!S$9*1000)</f>
        <v>0.36066132543004592</v>
      </c>
      <c r="T184" s="273">
        <f>IF(T$6=0,0,T$6/NMM!T$9*1000)</f>
        <v>0.37993072688096924</v>
      </c>
      <c r="U184" s="273">
        <f>IF(U$6=0,0,U$6/NMM!U$9*1000)</f>
        <v>0.38734922440951053</v>
      </c>
      <c r="V184" s="273">
        <f>IF(V$6=0,0,V$6/NMM!V$9*1000)</f>
        <v>0.35950908891208744</v>
      </c>
      <c r="W184" s="273">
        <f>IF(W$6=0,0,W$6/NMM!W$9*1000)</f>
        <v>0.35894077695257282</v>
      </c>
      <c r="X184" s="273">
        <f>IF(X$6=0,0,X$6/NMM!X$9*1000)</f>
        <v>0.38653679393808998</v>
      </c>
      <c r="Y184" s="273">
        <f>IF(Y$6=0,0,Y$6/NMM!Y$9*1000)</f>
        <v>0.36419800181579226</v>
      </c>
      <c r="DA184" s="76"/>
    </row>
    <row r="185" spans="1:105" ht="12" customHeight="1" x14ac:dyDescent="0.25">
      <c r="A185" s="173" t="s">
        <v>92</v>
      </c>
      <c r="B185" s="274">
        <f>IF(B$7=0,0,B$7/NMM!B$9*1000)</f>
        <v>0.15009268930702951</v>
      </c>
      <c r="C185" s="274">
        <f>IF(C$7=0,0,C$7/NMM!C$9*1000)</f>
        <v>0.13556122685009078</v>
      </c>
      <c r="D185" s="274">
        <f>IF(D$7=0,0,D$7/NMM!D$9*1000)</f>
        <v>0.13548281930316342</v>
      </c>
      <c r="E185" s="274">
        <f>IF(E$7=0,0,E$7/NMM!E$9*1000)</f>
        <v>0.14314565477756813</v>
      </c>
      <c r="F185" s="274">
        <f>IF(F$7=0,0,F$7/NMM!F$9*1000)</f>
        <v>0.14640199969266021</v>
      </c>
      <c r="G185" s="274">
        <f>IF(G$7=0,0,G$7/NMM!G$9*1000)</f>
        <v>0.14432991882878665</v>
      </c>
      <c r="H185" s="274">
        <f>IF(H$7=0,0,H$7/NMM!H$9*1000)</f>
        <v>0.13137911258791551</v>
      </c>
      <c r="I185" s="274">
        <f>IF(I$7=0,0,I$7/NMM!I$9*1000)</f>
        <v>0.1301268101218569</v>
      </c>
      <c r="J185" s="274">
        <f>IF(J$7=0,0,J$7/NMM!J$9*1000)</f>
        <v>0.13925259733271311</v>
      </c>
      <c r="K185" s="274">
        <f>IF(K$7=0,0,K$7/NMM!K$9*1000)</f>
        <v>0.13789695544863292</v>
      </c>
      <c r="L185" s="274">
        <f>IF(L$7=0,0,L$7/NMM!L$9*1000)</f>
        <v>0.13993475607798023</v>
      </c>
      <c r="M185" s="274">
        <f>IF(M$7=0,0,M$7/NMM!M$9*1000)</f>
        <v>0.14141344614213325</v>
      </c>
      <c r="N185" s="274">
        <f>IF(N$7=0,0,N$7/NMM!N$9*1000)</f>
        <v>0.14200017024449488</v>
      </c>
      <c r="O185" s="274">
        <f>IF(O$7=0,0,O$7/NMM!O$9*1000)</f>
        <v>0.14922039662004222</v>
      </c>
      <c r="P185" s="274">
        <f>IF(P$7=0,0,P$7/NMM!P$9*1000)</f>
        <v>0.14404470673386183</v>
      </c>
      <c r="Q185" s="274">
        <f>IF(Q$7=0,0,Q$7/NMM!Q$9*1000)</f>
        <v>0.14521141809951066</v>
      </c>
      <c r="R185" s="274">
        <f>IF(R$7=0,0,R$7/NMM!R$9*1000)</f>
        <v>0.15056277740532045</v>
      </c>
      <c r="S185" s="274">
        <f>IF(S$7=0,0,S$7/NMM!S$9*1000)</f>
        <v>0.14420713181626962</v>
      </c>
      <c r="T185" s="274">
        <f>IF(T$7=0,0,T$7/NMM!T$9*1000)</f>
        <v>0.15191182571917294</v>
      </c>
      <c r="U185" s="274">
        <f>IF(U$7=0,0,U$7/NMM!U$9*1000)</f>
        <v>0.15487804409510061</v>
      </c>
      <c r="V185" s="274">
        <f>IF(V$7=0,0,V$7/NMM!V$9*1000)</f>
        <v>0.14374642058467124</v>
      </c>
      <c r="W185" s="274">
        <f>IF(W$7=0,0,W$7/NMM!W$9*1000)</f>
        <v>0.14351918624630475</v>
      </c>
      <c r="X185" s="274">
        <f>IF(X$7=0,0,X$7/NMM!X$9*1000)</f>
        <v>0.15455320120282767</v>
      </c>
      <c r="Y185" s="274">
        <f>IF(Y$7=0,0,Y$7/NMM!Y$9*1000)</f>
        <v>0.14562123951728989</v>
      </c>
      <c r="DA185" s="77"/>
    </row>
    <row r="186" spans="1:105" ht="12" customHeight="1" x14ac:dyDescent="0.25">
      <c r="A186" s="173" t="s">
        <v>93</v>
      </c>
      <c r="B186" s="274">
        <f>IF(B$8=0,0,B$8/NMM!B$9*1000)</f>
        <v>0.52462594974442323</v>
      </c>
      <c r="C186" s="274">
        <f>IF(C$8=0,0,C$8/NMM!C$9*1000)</f>
        <v>0.49604104253721998</v>
      </c>
      <c r="D186" s="274">
        <f>IF(D$8=0,0,D$8/NMM!D$9*1000)</f>
        <v>0.50579426119883308</v>
      </c>
      <c r="E186" s="274">
        <f>IF(E$8=0,0,E$8/NMM!E$9*1000)</f>
        <v>0.46703557128438927</v>
      </c>
      <c r="F186" s="274">
        <f>IF(F$8=0,0,F$8/NMM!F$9*1000)</f>
        <v>0.46302757462962441</v>
      </c>
      <c r="G186" s="274">
        <f>IF(G$8=0,0,G$8/NMM!G$9*1000)</f>
        <v>0.46777364070891136</v>
      </c>
      <c r="H186" s="274">
        <f>IF(H$8=0,0,H$8/NMM!H$9*1000)</f>
        <v>0.34078813060764984</v>
      </c>
      <c r="I186" s="274">
        <f>IF(I$8=0,0,I$8/NMM!I$9*1000)</f>
        <v>0.42102732854779701</v>
      </c>
      <c r="J186" s="274">
        <f>IF(J$8=0,0,J$8/NMM!J$9*1000)</f>
        <v>0.41990738562443713</v>
      </c>
      <c r="K186" s="274">
        <f>IF(K$8=0,0,K$8/NMM!K$9*1000)</f>
        <v>0.44768166586549496</v>
      </c>
      <c r="L186" s="274">
        <f>IF(L$8=0,0,L$8/NMM!L$9*1000)</f>
        <v>0.33644491265542575</v>
      </c>
      <c r="M186" s="274">
        <f>IF(M$8=0,0,M$8/NMM!M$9*1000)</f>
        <v>0.55685861909027967</v>
      </c>
      <c r="N186" s="274">
        <f>IF(N$8=0,0,N$8/NMM!N$9*1000)</f>
        <v>0.57546644404806813</v>
      </c>
      <c r="O186" s="274">
        <f>IF(O$8=0,0,O$8/NMM!O$9*1000)</f>
        <v>0.58550211396257978</v>
      </c>
      <c r="P186" s="274">
        <f>IF(P$8=0,0,P$8/NMM!P$9*1000)</f>
        <v>0.55771885898220752</v>
      </c>
      <c r="Q186" s="274">
        <f>IF(Q$8=0,0,Q$8/NMM!Q$9*1000)</f>
        <v>0.55491453921907874</v>
      </c>
      <c r="R186" s="274">
        <f>IF(R$8=0,0,R$8/NMM!R$9*1000)</f>
        <v>0.54421362954436336</v>
      </c>
      <c r="S186" s="274">
        <f>IF(S$8=0,0,S$8/NMM!S$9*1000)</f>
        <v>0.46219411906179797</v>
      </c>
      <c r="T186" s="274">
        <f>IF(T$8=0,0,T$8/NMM!T$9*1000)</f>
        <v>0.47913273737747591</v>
      </c>
      <c r="U186" s="274">
        <f>IF(U$8=0,0,U$8/NMM!U$9*1000)</f>
        <v>0.4740351239701015</v>
      </c>
      <c r="V186" s="274">
        <f>IF(V$8=0,0,V$8/NMM!V$9*1000)</f>
        <v>0.50003922797640399</v>
      </c>
      <c r="W186" s="274">
        <f>IF(W$8=0,0,W$8/NMM!W$9*1000)</f>
        <v>0.46299970410552393</v>
      </c>
      <c r="X186" s="274">
        <f>IF(X$8=0,0,X$8/NMM!X$9*1000)</f>
        <v>0.57575179506389607</v>
      </c>
      <c r="Y186" s="274">
        <f>IF(Y$8=0,0,Y$8/NMM!Y$9*1000)</f>
        <v>0.54276946742781762</v>
      </c>
      <c r="DA186" s="77"/>
    </row>
    <row r="187" spans="1:105" ht="12" customHeight="1" x14ac:dyDescent="0.25">
      <c r="A187" s="173" t="s">
        <v>94</v>
      </c>
      <c r="B187" s="274">
        <f>IF(B$9=0,0,B$9/NMM!B$9*1000)</f>
        <v>7.4896992234747009E-2</v>
      </c>
      <c r="C187" s="274">
        <f>IF(C$9=0,0,C$9/NMM!C$9*1000)</f>
        <v>6.7645720798264905E-2</v>
      </c>
      <c r="D187" s="274">
        <f>IF(D$9=0,0,D$9/NMM!D$9*1000)</f>
        <v>6.7606595045635071E-2</v>
      </c>
      <c r="E187" s="274">
        <f>IF(E$9=0,0,E$9/NMM!E$9*1000)</f>
        <v>7.1430387741151541E-2</v>
      </c>
      <c r="F187" s="274">
        <f>IF(F$9=0,0,F$9/NMM!F$9*1000)</f>
        <v>7.3055319914366187E-2</v>
      </c>
      <c r="G187" s="274">
        <f>IF(G$9=0,0,G$9/NMM!G$9*1000)</f>
        <v>7.2021341343605549E-2</v>
      </c>
      <c r="H187" s="274">
        <f>IF(H$9=0,0,H$9/NMM!H$9*1000)</f>
        <v>6.5558825154878611E-2</v>
      </c>
      <c r="I187" s="274">
        <f>IF(I$9=0,0,I$9/NMM!I$9*1000)</f>
        <v>6.4933920047847843E-2</v>
      </c>
      <c r="J187" s="274">
        <f>IF(J$9=0,0,J$9/NMM!J$9*1000)</f>
        <v>6.9487732875262082E-2</v>
      </c>
      <c r="K187" s="274">
        <f>IF(K$9=0,0,K$9/NMM!K$9*1000)</f>
        <v>6.8811260888959294E-2</v>
      </c>
      <c r="L187" s="274">
        <f>IF(L$9=0,0,L$9/NMM!L$9*1000)</f>
        <v>6.9828133453618227E-2</v>
      </c>
      <c r="M187" s="274">
        <f>IF(M$9=0,0,M$9/NMM!M$9*1000)</f>
        <v>7.0566007088661897E-2</v>
      </c>
      <c r="N187" s="274">
        <f>IF(N$9=0,0,N$9/NMM!N$9*1000)</f>
        <v>7.0858785309516018E-2</v>
      </c>
      <c r="O187" s="274">
        <f>IF(O$9=0,0,O$9/NMM!O$9*1000)</f>
        <v>7.4461713881714992E-2</v>
      </c>
      <c r="P187" s="274">
        <f>IF(P$9=0,0,P$9/NMM!P$9*1000)</f>
        <v>7.1879019101546565E-2</v>
      </c>
      <c r="Q187" s="274">
        <f>IF(Q$9=0,0,Q$9/NMM!Q$9*1000)</f>
        <v>7.2461213827329909E-2</v>
      </c>
      <c r="R187" s="274">
        <f>IF(R$9=0,0,R$9/NMM!R$9*1000)</f>
        <v>7.5131568514310715E-2</v>
      </c>
      <c r="S187" s="274">
        <f>IF(S$9=0,0,S$9/NMM!S$9*1000)</f>
        <v>7.1960070018763048E-2</v>
      </c>
      <c r="T187" s="274">
        <f>IF(T$9=0,0,T$9/NMM!T$9*1000)</f>
        <v>7.5804750276549773E-2</v>
      </c>
      <c r="U187" s="274">
        <f>IF(U$9=0,0,U$9/NMM!U$9*1000)</f>
        <v>7.7284907875791439E-2</v>
      </c>
      <c r="V187" s="274">
        <f>IF(V$9=0,0,V$9/NMM!V$9*1000)</f>
        <v>7.1730172841926523E-2</v>
      </c>
      <c r="W187" s="274">
        <f>IF(W$9=0,0,W$9/NMM!W$9*1000)</f>
        <v>7.1616781786341607E-2</v>
      </c>
      <c r="X187" s="274">
        <f>IF(X$9=0,0,X$9/NMM!X$9*1000)</f>
        <v>7.7122809670393103E-2</v>
      </c>
      <c r="Y187" s="274">
        <f>IF(Y$9=0,0,Y$9/NMM!Y$9*1000)</f>
        <v>7.2665716736077537E-2</v>
      </c>
      <c r="DA187" s="77"/>
    </row>
    <row r="188" spans="1:105" ht="12" customHeight="1" x14ac:dyDescent="0.25">
      <c r="A188" s="56" t="s">
        <v>95</v>
      </c>
      <c r="B188" s="275">
        <f>IF(B$10=0,0,B$10/NMM!B$9*1000)</f>
        <v>0.28512123260018701</v>
      </c>
      <c r="C188" s="275">
        <f>IF(C$10=0,0,C$10/NMM!C$9*1000)</f>
        <v>0.25534208596203034</v>
      </c>
      <c r="D188" s="275">
        <f>IF(D$10=0,0,D$10/NMM!D$9*1000)</f>
        <v>0.25208946966481732</v>
      </c>
      <c r="E188" s="275">
        <f>IF(E$10=0,0,E$10/NMM!E$9*1000)</f>
        <v>0.26428403828771191</v>
      </c>
      <c r="F188" s="275">
        <f>IF(F$10=0,0,F$10/NMM!F$9*1000)</f>
        <v>0.27501409494149964</v>
      </c>
      <c r="G188" s="275">
        <f>IF(G$10=0,0,G$10/NMM!G$9*1000)</f>
        <v>0.27266920482222839</v>
      </c>
      <c r="H188" s="275">
        <f>IF(H$10=0,0,H$10/NMM!H$9*1000)</f>
        <v>0.24327482970429554</v>
      </c>
      <c r="I188" s="275">
        <f>IF(I$10=0,0,I$10/NMM!I$9*1000)</f>
        <v>0.25160191077475674</v>
      </c>
      <c r="J188" s="275">
        <f>IF(J$10=0,0,J$10/NMM!J$9*1000)</f>
        <v>0.26311497233039849</v>
      </c>
      <c r="K188" s="275">
        <f>IF(K$10=0,0,K$10/NMM!K$9*1000)</f>
        <v>0.25854296914997343</v>
      </c>
      <c r="L188" s="275">
        <f>IF(L$10=0,0,L$10/NMM!L$9*1000)</f>
        <v>0.25980711673050388</v>
      </c>
      <c r="M188" s="275">
        <f>IF(M$10=0,0,M$10/NMM!M$9*1000)</f>
        <v>0.28252052931792576</v>
      </c>
      <c r="N188" s="275">
        <f>IF(N$10=0,0,N$10/NMM!N$9*1000)</f>
        <v>0.28925026753538424</v>
      </c>
      <c r="O188" s="275">
        <f>IF(O$10=0,0,O$10/NMM!O$9*1000)</f>
        <v>0.30534166373452132</v>
      </c>
      <c r="P188" s="275">
        <f>IF(P$10=0,0,P$10/NMM!P$9*1000)</f>
        <v>0.29622050235581526</v>
      </c>
      <c r="Q188" s="275">
        <f>IF(Q$10=0,0,Q$10/NMM!Q$9*1000)</f>
        <v>0.30203165801986098</v>
      </c>
      <c r="R188" s="275">
        <f>IF(R$10=0,0,R$10/NMM!R$9*1000)</f>
        <v>0.3142700749772504</v>
      </c>
      <c r="S188" s="275">
        <f>IF(S$10=0,0,S$10/NMM!S$9*1000)</f>
        <v>0.29858628520018554</v>
      </c>
      <c r="T188" s="275">
        <f>IF(T$10=0,0,T$10/NMM!T$9*1000)</f>
        <v>0.3095703674725313</v>
      </c>
      <c r="U188" s="275">
        <f>IF(U$10=0,0,U$10/NMM!U$9*1000)</f>
        <v>0.31779636723855198</v>
      </c>
      <c r="V188" s="275">
        <f>IF(V$10=0,0,V$10/NMM!V$9*1000)</f>
        <v>0.29934836985229341</v>
      </c>
      <c r="W188" s="275">
        <f>IF(W$10=0,0,W$10/NMM!W$9*1000)</f>
        <v>0.28629333870864254</v>
      </c>
      <c r="X188" s="275">
        <f>IF(X$10=0,0,X$10/NMM!X$9*1000)</f>
        <v>0.30646021072248747</v>
      </c>
      <c r="Y188" s="275">
        <f>IF(Y$10=0,0,Y$10/NMM!Y$9*1000)</f>
        <v>0.28920902080260624</v>
      </c>
      <c r="DA188" s="78"/>
    </row>
    <row r="189" spans="1:105" ht="12" customHeight="1" x14ac:dyDescent="0.25">
      <c r="A189" s="174" t="s">
        <v>1450</v>
      </c>
      <c r="B189" s="276">
        <f>IF(B$16=0,0,B$16/NMM!B$9*1000)</f>
        <v>2.0787623748809736</v>
      </c>
      <c r="C189" s="276">
        <f>IF(C$16=0,0,C$16/NMM!C$9*1000)</f>
        <v>1.9654983824674361</v>
      </c>
      <c r="D189" s="276">
        <f>IF(D$16=0,0,D$16/NMM!D$9*1000)</f>
        <v>2.0041442481506428</v>
      </c>
      <c r="E189" s="276">
        <f>IF(E$16=0,0,E$16/NMM!E$9*1000)</f>
        <v>1.8505679594956979</v>
      </c>
      <c r="F189" s="276">
        <f>IF(F$16=0,0,F$16/NMM!F$9*1000)</f>
        <v>1.8346867918778302</v>
      </c>
      <c r="G189" s="276">
        <f>IF(G$16=0,0,G$16/NMM!G$9*1000)</f>
        <v>1.8534924639936055</v>
      </c>
      <c r="H189" s="276">
        <f>IF(H$16=0,0,H$16/NMM!H$9*1000)</f>
        <v>1.3503288277263412</v>
      </c>
      <c r="I189" s="276">
        <f>IF(I$16=0,0,I$16/NMM!I$9*1000)</f>
        <v>1.6682662567648066</v>
      </c>
      <c r="J189" s="276">
        <f>IF(J$16=0,0,J$16/NMM!J$9*1000)</f>
        <v>1.6638286279890491</v>
      </c>
      <c r="K189" s="276">
        <f>IF(K$16=0,0,K$16/NMM!K$9*1000)</f>
        <v>1.7738806160438496</v>
      </c>
      <c r="L189" s="276">
        <f>IF(L$16=0,0,L$16/NMM!L$9*1000)</f>
        <v>1.3331193891360678</v>
      </c>
      <c r="M189" s="276">
        <f>IF(M$16=0,0,M$16/NMM!M$9*1000)</f>
        <v>2.2064801523008426</v>
      </c>
      <c r="N189" s="276">
        <f>IF(N$16=0,0,N$16/NMM!N$9*1000)</f>
        <v>2.2802112485599335</v>
      </c>
      <c r="O189" s="276">
        <f>IF(O$16=0,0,O$16/NMM!O$9*1000)</f>
        <v>2.3199762907488957</v>
      </c>
      <c r="P189" s="276">
        <f>IF(P$16=0,0,P$16/NMM!P$9*1000)</f>
        <v>2.2098887414519948</v>
      </c>
      <c r="Q189" s="276">
        <f>IF(Q$16=0,0,Q$16/NMM!Q$9*1000)</f>
        <v>2.1987769876137278</v>
      </c>
      <c r="R189" s="276">
        <f>IF(R$16=0,0,R$16/NMM!R$9*1000)</f>
        <v>2.1563760190386225</v>
      </c>
      <c r="S189" s="276">
        <f>IF(S$16=0,0,S$16/NMM!S$9*1000)</f>
        <v>1.831384332141752</v>
      </c>
      <c r="T189" s="276">
        <f>IF(T$16=0,0,T$16/NMM!T$9*1000)</f>
        <v>1.8985014132816673</v>
      </c>
      <c r="U189" s="276">
        <f>IF(U$16=0,0,U$16/NMM!U$9*1000)</f>
        <v>1.8783027804117125</v>
      </c>
      <c r="V189" s="276">
        <f>IF(V$16=0,0,V$16/NMM!V$9*1000)</f>
        <v>1.9813406744143385</v>
      </c>
      <c r="W189" s="276">
        <f>IF(W$16=0,0,W$16/NMM!W$9*1000)</f>
        <v>1.8345763585359478</v>
      </c>
      <c r="X189" s="276">
        <f>IF(X$16=0,0,X$16/NMM!X$9*1000)</f>
        <v>2.2813419150007106</v>
      </c>
      <c r="Y189" s="276">
        <f>IF(Y$16=0,0,Y$16/NMM!Y$9*1000)</f>
        <v>2.1506537137036172</v>
      </c>
      <c r="DA189" s="79"/>
    </row>
    <row r="190" spans="1:105" ht="12" customHeight="1" x14ac:dyDescent="0.25">
      <c r="A190" s="174" t="s">
        <v>1452</v>
      </c>
      <c r="B190" s="276">
        <f>IF(B$17=0,0,B$17/NMM!B$9*1000)</f>
        <v>29.050340171672797</v>
      </c>
      <c r="C190" s="276">
        <f>IF(C$17=0,0,C$17/NMM!C$9*1000)</f>
        <v>26.154577440574794</v>
      </c>
      <c r="D190" s="276">
        <f>IF(D$17=0,0,D$17/NMM!D$9*1000)</f>
        <v>26.102652949224069</v>
      </c>
      <c r="E190" s="276">
        <f>IF(E$17=0,0,E$17/NMM!E$9*1000)</f>
        <v>27.834767517592166</v>
      </c>
      <c r="F190" s="276">
        <f>IF(F$17=0,0,F$17/NMM!F$9*1000)</f>
        <v>28.521518527538735</v>
      </c>
      <c r="G190" s="276">
        <f>IF(G$17=0,0,G$17/NMM!G$9*1000)</f>
        <v>28.074478258218726</v>
      </c>
      <c r="H190" s="276">
        <f>IF(H$17=0,0,H$17/NMM!H$9*1000)</f>
        <v>25.878995627575492</v>
      </c>
      <c r="I190" s="276">
        <f>IF(I$17=0,0,I$17/NMM!I$9*1000)</f>
        <v>25.312216055811991</v>
      </c>
      <c r="J190" s="276">
        <f>IF(J$17=0,0,J$17/NMM!J$9*1000)</f>
        <v>27.205724502595217</v>
      </c>
      <c r="K190" s="276">
        <f>IF(K$17=0,0,K$17/NMM!K$9*1000)</f>
        <v>26.821061930280152</v>
      </c>
      <c r="L190" s="276">
        <f>IF(L$17=0,0,L$17/NMM!L$9*1000)</f>
        <v>27.66444685134525</v>
      </c>
      <c r="M190" s="276">
        <f>IF(M$17=0,0,M$17/NMM!M$9*1000)</f>
        <v>27.128290876826171</v>
      </c>
      <c r="N190" s="276">
        <f>IF(N$17=0,0,N$17/NMM!N$9*1000)</f>
        <v>27.177012395632545</v>
      </c>
      <c r="O190" s="276">
        <f>IF(O$17=0,0,O$17/NMM!O$9*1000)</f>
        <v>28.631096287544928</v>
      </c>
      <c r="P190" s="276">
        <f>IF(P$17=0,0,P$17/NMM!P$9*1000)</f>
        <v>27.665753039537428</v>
      </c>
      <c r="Q190" s="276">
        <f>IF(Q$17=0,0,Q$17/NMM!Q$9*1000)</f>
        <v>27.916225173519553</v>
      </c>
      <c r="R190" s="276">
        <f>IF(R$17=0,0,R$17/NMM!R$9*1000)</f>
        <v>29.06246774097313</v>
      </c>
      <c r="S190" s="276">
        <f>IF(S$17=0,0,S$17/NMM!S$9*1000)</f>
        <v>28.060078835335574</v>
      </c>
      <c r="T190" s="276">
        <f>IF(T$17=0,0,T$17/NMM!T$9*1000)</f>
        <v>29.508539899859759</v>
      </c>
      <c r="U190" s="276">
        <f>IF(U$17=0,0,U$17/NMM!U$9*1000)</f>
        <v>30.067750616835461</v>
      </c>
      <c r="V190" s="276">
        <f>IF(V$17=0,0,V$17/NMM!V$9*1000)</f>
        <v>27.639808738950681</v>
      </c>
      <c r="W190" s="276">
        <f>IF(W$17=0,0,W$17/NMM!W$9*1000)</f>
        <v>27.752209327862371</v>
      </c>
      <c r="X190" s="276">
        <f>IF(X$17=0,0,X$17/NMM!X$9*1000)</f>
        <v>29.59010359472591</v>
      </c>
      <c r="Y190" s="276">
        <f>IF(Y$17=0,0,Y$17/NMM!Y$9*1000)</f>
        <v>27.852305674470564</v>
      </c>
      <c r="DA190" s="79"/>
    </row>
    <row r="191" spans="1:105" ht="12" customHeight="1" x14ac:dyDescent="0.25">
      <c r="A191" s="174" t="s">
        <v>1461</v>
      </c>
      <c r="B191" s="276">
        <f>IF(B$25=0,0,B$25/NMM!B$9*1000)</f>
        <v>41.396903869213872</v>
      </c>
      <c r="C191" s="276">
        <f>IF(C$25=0,0,C$25/NMM!C$9*1000)</f>
        <v>37.270425118916556</v>
      </c>
      <c r="D191" s="276">
        <f>IF(D$25=0,0,D$25/NMM!D$9*1000)</f>
        <v>37.196432416449028</v>
      </c>
      <c r="E191" s="276">
        <f>IF(E$25=0,0,E$25/NMM!E$9*1000)</f>
        <v>39.664705760356995</v>
      </c>
      <c r="F191" s="276">
        <f>IF(F$25=0,0,F$25/NMM!F$9*1000)</f>
        <v>40.643329947641568</v>
      </c>
      <c r="G191" s="276">
        <f>IF(G$25=0,0,G$25/NMM!G$9*1000)</f>
        <v>40.006294961292141</v>
      </c>
      <c r="H191" s="276">
        <f>IF(H$25=0,0,H$25/NMM!H$9*1000)</f>
        <v>36.877719431016907</v>
      </c>
      <c r="I191" s="276">
        <f>IF(I$25=0,0,I$25/NMM!I$9*1000)</f>
        <v>36.070055241590083</v>
      </c>
      <c r="J191" s="276">
        <f>IF(J$25=0,0,J$25/NMM!J$9*1000)</f>
        <v>38.768315801838654</v>
      </c>
      <c r="K191" s="276">
        <f>IF(K$25=0,0,K$25/NMM!K$9*1000)</f>
        <v>38.220169396870247</v>
      </c>
      <c r="L191" s="276">
        <f>IF(L$25=0,0,L$25/NMM!L$9*1000)</f>
        <v>39.421997819386313</v>
      </c>
      <c r="M191" s="276">
        <f>IF(M$25=0,0,M$25/NMM!M$9*1000)</f>
        <v>38.657972434316534</v>
      </c>
      <c r="N191" s="276">
        <f>IF(N$25=0,0,N$25/NMM!N$9*1000)</f>
        <v>38.727400882261406</v>
      </c>
      <c r="O191" s="276">
        <f>IF(O$25=0,0,O$25/NMM!O$9*1000)</f>
        <v>40.799478893587597</v>
      </c>
      <c r="P191" s="276">
        <f>IF(P$25=0,0,P$25/NMM!P$9*1000)</f>
        <v>39.423859145164528</v>
      </c>
      <c r="Q191" s="276">
        <f>IF(Q$25=0,0,Q$25/NMM!Q$9*1000)</f>
        <v>39.780783394281769</v>
      </c>
      <c r="R191" s="276">
        <f>IF(R$25=0,0,R$25/NMM!R$9*1000)</f>
        <v>41.414185726070876</v>
      </c>
      <c r="S191" s="276">
        <f>IF(S$25=0,0,S$25/NMM!S$9*1000)</f>
        <v>39.985775699853399</v>
      </c>
      <c r="T191" s="276">
        <f>IF(T$25=0,0,T$25/NMM!T$9*1000)</f>
        <v>42.049841149416622</v>
      </c>
      <c r="U191" s="276">
        <f>IF(U$25=0,0,U$25/NMM!U$9*1000)</f>
        <v>42.846719676706634</v>
      </c>
      <c r="V191" s="276">
        <f>IF(V$25=0,0,V$25/NMM!V$9*1000)</f>
        <v>39.386888365786476</v>
      </c>
      <c r="W191" s="276">
        <f>IF(W$25=0,0,W$25/NMM!W$9*1000)</f>
        <v>39.547059859356722</v>
      </c>
      <c r="X191" s="276">
        <f>IF(X$25=0,0,X$25/NMM!X$9*1000)</f>
        <v>42.166069889446447</v>
      </c>
      <c r="Y191" s="276">
        <f>IF(Y$25=0,0,Y$25/NMM!Y$9*1000)</f>
        <v>39.689697736011929</v>
      </c>
      <c r="DA191" s="79"/>
    </row>
    <row r="192" spans="1:105" ht="12" customHeight="1" x14ac:dyDescent="0.25">
      <c r="A192" s="41" t="s">
        <v>1470</v>
      </c>
      <c r="B192" s="277">
        <f>IF(B$33=0,0,B$33/NMM!B$9*1000)</f>
        <v>7.0932462740302666</v>
      </c>
      <c r="C192" s="277">
        <f>IF(C$33=0,0,C$33/NMM!C$9*1000)</f>
        <v>6.5002542464318012</v>
      </c>
      <c r="D192" s="277">
        <f>IF(D$33=0,0,D$33/NMM!D$9*1000)</f>
        <v>6.5390093309966986</v>
      </c>
      <c r="E192" s="277">
        <f>IF(E$33=0,0,E$33/NMM!E$9*1000)</f>
        <v>6.6249857642533945</v>
      </c>
      <c r="F192" s="277">
        <f>IF(F$33=0,0,F$33/NMM!F$9*1000)</f>
        <v>6.7137218503220026</v>
      </c>
      <c r="G192" s="277">
        <f>IF(G$33=0,0,G$33/NMM!G$9*1000)</f>
        <v>6.6662404313820192</v>
      </c>
      <c r="H192" s="277">
        <f>IF(H$33=0,0,H$33/NMM!H$9*1000)</f>
        <v>5.7099944882942291</v>
      </c>
      <c r="I192" s="277">
        <f>IF(I$33=0,0,I$33/NMM!I$9*1000)</f>
        <v>6.0068729770924731</v>
      </c>
      <c r="J192" s="277">
        <f>IF(J$33=0,0,J$33/NMM!J$9*1000)</f>
        <v>6.2993129632670115</v>
      </c>
      <c r="K192" s="277">
        <f>IF(K$33=0,0,K$33/NMM!K$9*1000)</f>
        <v>6.3724304224034958</v>
      </c>
      <c r="L192" s="277">
        <f>IF(L$33=0,0,L$33/NMM!L$9*1000)</f>
        <v>5.969931255726844</v>
      </c>
      <c r="M192" s="277">
        <f>IF(M$33=0,0,M$33/NMM!M$9*1000)</f>
        <v>6.9459988556021521</v>
      </c>
      <c r="N192" s="277">
        <f>IF(N$33=0,0,N$33/NMM!N$9*1000)</f>
        <v>7.0431835023015195</v>
      </c>
      <c r="O192" s="277">
        <f>IF(O$33=0,0,O$33/NMM!O$9*1000)</f>
        <v>7.320175937432893</v>
      </c>
      <c r="P192" s="277">
        <f>IF(P$33=0,0,P$33/NMM!P$9*1000)</f>
        <v>7.0346742900400123</v>
      </c>
      <c r="Q192" s="277">
        <f>IF(Q$33=0,0,Q$33/NMM!Q$9*1000)</f>
        <v>7.0605793531843268</v>
      </c>
      <c r="R192" s="277">
        <f>IF(R$33=0,0,R$33/NMM!R$9*1000)</f>
        <v>7.1893891277701441</v>
      </c>
      <c r="S192" s="277">
        <f>IF(S$33=0,0,S$33/NMM!S$9*1000)</f>
        <v>6.6371327692011874</v>
      </c>
      <c r="T192" s="277">
        <f>IF(T$33=0,0,T$33/NMM!T$9*1000)</f>
        <v>7.1582207588994757</v>
      </c>
      <c r="U192" s="277">
        <f>IF(U$33=0,0,U$33/NMM!U$9*1000)</f>
        <v>7.4086860889974631</v>
      </c>
      <c r="V192" s="277">
        <f>IF(V$33=0,0,V$33/NMM!V$9*1000)</f>
        <v>7.220848926072871</v>
      </c>
      <c r="W192" s="277">
        <f>IF(W$33=0,0,W$33/NMM!W$9*1000)</f>
        <v>7.0233694202307069</v>
      </c>
      <c r="X192" s="277">
        <f>IF(X$33=0,0,X$33/NMM!X$9*1000)</f>
        <v>7.8994922197444373</v>
      </c>
      <c r="Y192" s="277">
        <f>IF(Y$33=0,0,Y$33/NMM!Y$9*1000)</f>
        <v>7.508283303165709</v>
      </c>
      <c r="DA192" s="82"/>
    </row>
    <row r="193" spans="1:105" ht="12" customHeight="1" x14ac:dyDescent="0.25">
      <c r="A193" s="172"/>
      <c r="B193" s="172"/>
      <c r="C193" s="172"/>
      <c r="D193" s="172"/>
      <c r="E193" s="172"/>
      <c r="F193" s="172"/>
      <c r="G193" s="172"/>
      <c r="H193" s="172"/>
      <c r="I193" s="172"/>
      <c r="J193" s="172"/>
      <c r="K193" s="172"/>
      <c r="L193" s="172"/>
      <c r="M193" s="172"/>
      <c r="N193" s="172"/>
      <c r="O193" s="172"/>
      <c r="P193" s="172"/>
      <c r="Q193" s="172"/>
      <c r="R193" s="172"/>
      <c r="S193" s="172"/>
      <c r="T193" s="172"/>
      <c r="U193" s="172"/>
      <c r="V193" s="172"/>
      <c r="W193" s="172"/>
      <c r="X193" s="172"/>
      <c r="Y193" s="172"/>
      <c r="DA193" s="176"/>
    </row>
    <row r="194" spans="1:105" ht="12" customHeight="1" x14ac:dyDescent="0.25">
      <c r="A194" s="35" t="s">
        <v>52</v>
      </c>
      <c r="B194" s="320">
        <f t="shared" ref="B194:Y194" si="50">SUM(B195:B201,B202,B203)</f>
        <v>51.802652578611003</v>
      </c>
      <c r="C194" s="320">
        <f t="shared" si="50"/>
        <v>48.747299738368852</v>
      </c>
      <c r="D194" s="320">
        <f t="shared" si="50"/>
        <v>47.725067479516213</v>
      </c>
      <c r="E194" s="320">
        <f t="shared" si="50"/>
        <v>48.03317539230914</v>
      </c>
      <c r="F194" s="320">
        <f t="shared" si="50"/>
        <v>49.125856736271857</v>
      </c>
      <c r="G194" s="320">
        <f t="shared" si="50"/>
        <v>48.430560579944768</v>
      </c>
      <c r="H194" s="320">
        <f t="shared" si="50"/>
        <v>52.023036459474604</v>
      </c>
      <c r="I194" s="320">
        <f t="shared" si="50"/>
        <v>51.527154156976465</v>
      </c>
      <c r="J194" s="320">
        <f t="shared" si="50"/>
        <v>55.140751108889482</v>
      </c>
      <c r="K194" s="320">
        <f t="shared" si="50"/>
        <v>54.603948829047383</v>
      </c>
      <c r="L194" s="320">
        <f t="shared" si="50"/>
        <v>55.410869916798362</v>
      </c>
      <c r="M194" s="320">
        <f t="shared" si="50"/>
        <v>51.755907894347729</v>
      </c>
      <c r="N194" s="320">
        <f t="shared" si="50"/>
        <v>50.202440635027386</v>
      </c>
      <c r="O194" s="320">
        <f t="shared" si="50"/>
        <v>49.383365976825253</v>
      </c>
      <c r="P194" s="320">
        <f t="shared" si="50"/>
        <v>46.23097829794375</v>
      </c>
      <c r="Q194" s="320">
        <f t="shared" si="50"/>
        <v>44.241311751485171</v>
      </c>
      <c r="R194" s="320">
        <f t="shared" si="50"/>
        <v>44.613777325633741</v>
      </c>
      <c r="S194" s="320">
        <f t="shared" si="50"/>
        <v>42.730513998816861</v>
      </c>
      <c r="T194" s="320">
        <f t="shared" si="50"/>
        <v>45.013518497472319</v>
      </c>
      <c r="U194" s="320">
        <f t="shared" si="50"/>
        <v>44.404642023613263</v>
      </c>
      <c r="V194" s="320">
        <f t="shared" si="50"/>
        <v>47.46089000532622</v>
      </c>
      <c r="W194" s="320">
        <f t="shared" si="50"/>
        <v>47.385863831493367</v>
      </c>
      <c r="X194" s="320">
        <f t="shared" si="50"/>
        <v>48.513307889516462</v>
      </c>
      <c r="Y194" s="320">
        <f t="shared" si="50"/>
        <v>45.709619554783984</v>
      </c>
      <c r="DA194" s="95"/>
    </row>
    <row r="195" spans="1:105" ht="12" customHeight="1" x14ac:dyDescent="0.25">
      <c r="A195" s="55" t="s">
        <v>91</v>
      </c>
      <c r="B195" s="273">
        <f>IF(B$49=0,0,B$49/NMM!B$10*1000)</f>
        <v>0.37274858859231164</v>
      </c>
      <c r="C195" s="273">
        <f>IF(C$49=0,0,C$49/NMM!C$10*1000)</f>
        <v>0.35076364376493163</v>
      </c>
      <c r="D195" s="273">
        <f>IF(D$49=0,0,D$49/NMM!D$10*1000)</f>
        <v>0.34340812020129036</v>
      </c>
      <c r="E195" s="273">
        <f>IF(E$49=0,0,E$49/NMM!E$10*1000)</f>
        <v>0.34562512616356733</v>
      </c>
      <c r="F195" s="273">
        <f>IF(F$49=0,0,F$49/NMM!F$10*1000)</f>
        <v>0.3534875696576506</v>
      </c>
      <c r="G195" s="273">
        <f>IF(G$49=0,0,G$49/NMM!G$10*1000)</f>
        <v>0.34848453124121304</v>
      </c>
      <c r="H195" s="273">
        <f>IF(H$49=0,0,H$49/NMM!H$10*1000)</f>
        <v>0.37433437187657886</v>
      </c>
      <c r="I195" s="273">
        <f>IF(I$49=0,0,I$49/NMM!I$10*1000)</f>
        <v>0.3707662258615983</v>
      </c>
      <c r="J195" s="273">
        <f>IF(J$49=0,0,J$49/NMM!J$10*1000)</f>
        <v>0.39676804423416101</v>
      </c>
      <c r="K195" s="273">
        <f>IF(K$49=0,0,K$49/NMM!K$10*1000)</f>
        <v>0.39290545646684549</v>
      </c>
      <c r="L195" s="273">
        <f>IF(L$49=0,0,L$49/NMM!L$10*1000)</f>
        <v>0.39871169768409354</v>
      </c>
      <c r="M195" s="273">
        <f>IF(M$49=0,0,M$49/NMM!M$10*1000)</f>
        <v>0.37241223486879221</v>
      </c>
      <c r="N195" s="273">
        <f>IF(N$49=0,0,N$49/NMM!N$10*1000)</f>
        <v>0.36123418317622158</v>
      </c>
      <c r="O195" s="273">
        <f>IF(O$49=0,0,O$49/NMM!O$10*1000)</f>
        <v>0.35534049033234849</v>
      </c>
      <c r="P195" s="273">
        <f>IF(P$49=0,0,P$49/NMM!P$10*1000)</f>
        <v>0.33265732644964752</v>
      </c>
      <c r="Q195" s="273">
        <f>IF(Q$49=0,0,Q$49/NMM!Q$10*1000)</f>
        <v>0.31834058087689154</v>
      </c>
      <c r="R195" s="273">
        <f>IF(R$49=0,0,R$49/NMM!R$10*1000)</f>
        <v>0.3210206756240136</v>
      </c>
      <c r="S195" s="273">
        <f>IF(S$49=0,0,S$49/NMM!S$10*1000)</f>
        <v>0.30746955976265211</v>
      </c>
      <c r="T195" s="273">
        <f>IF(T$49=0,0,T$49/NMM!T$10*1000)</f>
        <v>0.32389703330432729</v>
      </c>
      <c r="U195" s="273">
        <f>IF(U$49=0,0,U$49/NMM!U$10*1000)</f>
        <v>0.31951583205380024</v>
      </c>
      <c r="V195" s="273">
        <f>IF(V$49=0,0,V$49/NMM!V$10*1000)</f>
        <v>0.34150721791658945</v>
      </c>
      <c r="W195" s="273">
        <f>IF(W$49=0,0,W$49/NMM!W$10*1000)</f>
        <v>0.34096736331432542</v>
      </c>
      <c r="X195" s="273">
        <f>IF(X$49=0,0,X$49/NMM!X$10*1000)</f>
        <v>0.34907994366351197</v>
      </c>
      <c r="Y195" s="273">
        <f>IF(Y$49=0,0,Y$49/NMM!Y$10*1000)</f>
        <v>0.32890586342624123</v>
      </c>
      <c r="DA195" s="76"/>
    </row>
    <row r="196" spans="1:105" ht="12" customHeight="1" x14ac:dyDescent="0.25">
      <c r="A196" s="173" t="s">
        <v>92</v>
      </c>
      <c r="B196" s="274">
        <f>IF(B$50=0,0,B$50/NMM!B$10*1000)</f>
        <v>0.41734497630557488</v>
      </c>
      <c r="C196" s="274">
        <f>IF(C$50=0,0,C$50/NMM!C$10*1000)</f>
        <v>0.39272970864564116</v>
      </c>
      <c r="D196" s="274">
        <f>IF(D$50=0,0,D$50/NMM!D$10*1000)</f>
        <v>0.38449415551054794</v>
      </c>
      <c r="E196" s="274">
        <f>IF(E$50=0,0,E$50/NMM!E$10*1000)</f>
        <v>0.38697640850656895</v>
      </c>
      <c r="F196" s="274">
        <f>IF(F$50=0,0,F$50/NMM!F$10*1000)</f>
        <v>0.39577953048788644</v>
      </c>
      <c r="G196" s="274">
        <f>IF(G$50=0,0,G$50/NMM!G$10*1000)</f>
        <v>0.39017791853477524</v>
      </c>
      <c r="H196" s="274">
        <f>IF(H$50=0,0,H$50/NMM!H$10*1000)</f>
        <v>0.41912048587812012</v>
      </c>
      <c r="I196" s="274">
        <f>IF(I$50=0,0,I$50/NMM!I$10*1000)</f>
        <v>0.41512543972730648</v>
      </c>
      <c r="J196" s="274">
        <f>IF(J$50=0,0,J$50/NMM!J$10*1000)</f>
        <v>0.44423816772872055</v>
      </c>
      <c r="K196" s="274">
        <f>IF(K$50=0,0,K$50/NMM!K$10*1000)</f>
        <v>0.43991345222458883</v>
      </c>
      <c r="L196" s="274">
        <f>IF(L$50=0,0,L$50/NMM!L$10*1000)</f>
        <v>0.44641436377032534</v>
      </c>
      <c r="M196" s="274">
        <f>IF(M$50=0,0,M$50/NMM!M$10*1000)</f>
        <v>0.41696838054889446</v>
      </c>
      <c r="N196" s="274">
        <f>IF(N$50=0,0,N$50/NMM!N$10*1000)</f>
        <v>0.40445296436342698</v>
      </c>
      <c r="O196" s="274">
        <f>IF(O$50=0,0,O$50/NMM!O$10*1000)</f>
        <v>0.39785413830329991</v>
      </c>
      <c r="P196" s="274">
        <f>IF(P$50=0,0,P$50/NMM!P$10*1000)</f>
        <v>0.37245711526181113</v>
      </c>
      <c r="Q196" s="274">
        <f>IF(Q$50=0,0,Q$50/NMM!Q$10*1000)</f>
        <v>0.35642748557387721</v>
      </c>
      <c r="R196" s="274">
        <f>IF(R$50=0,0,R$50/NMM!R$10*1000)</f>
        <v>0.3594282322244774</v>
      </c>
      <c r="S196" s="274">
        <f>IF(S$50=0,0,S$50/NMM!S$10*1000)</f>
        <v>0.34425583372008062</v>
      </c>
      <c r="T196" s="274">
        <f>IF(T$50=0,0,T$50/NMM!T$10*1000)</f>
        <v>0.3626487230986894</v>
      </c>
      <c r="U196" s="274">
        <f>IF(U$50=0,0,U$50/NMM!U$10*1000)</f>
        <v>0.35774334615548897</v>
      </c>
      <c r="V196" s="274">
        <f>IF(V$50=0,0,V$50/NMM!V$10*1000)</f>
        <v>0.38236582546920905</v>
      </c>
      <c r="W196" s="274">
        <f>IF(W$50=0,0,W$50/NMM!W$10*1000)</f>
        <v>0.38176138158106121</v>
      </c>
      <c r="X196" s="274">
        <f>IF(X$50=0,0,X$50/NMM!X$10*1000)</f>
        <v>0.39084456729182332</v>
      </c>
      <c r="Y196" s="274">
        <f>IF(Y$50=0,0,Y$50/NMM!Y$10*1000)</f>
        <v>0.36825681968852025</v>
      </c>
      <c r="DA196" s="77"/>
    </row>
    <row r="197" spans="1:105" ht="12" customHeight="1" x14ac:dyDescent="0.25">
      <c r="A197" s="173" t="s">
        <v>93</v>
      </c>
      <c r="B197" s="274">
        <f>IF(B$51=0,0,B$51/NMM!B$10*1000)</f>
        <v>0.44439996806246806</v>
      </c>
      <c r="C197" s="274">
        <f>IF(C$51=0,0,C$51/NMM!C$10*1000)</f>
        <v>0.43890870246389063</v>
      </c>
      <c r="D197" s="274">
        <f>IF(D$51=0,0,D$51/NMM!D$10*1000)</f>
        <v>0.44002685389481516</v>
      </c>
      <c r="E197" s="274">
        <f>IF(E$51=0,0,E$51/NMM!E$10*1000)</f>
        <v>0.38840736262955089</v>
      </c>
      <c r="F197" s="274">
        <f>IF(F$51=0,0,F$51/NMM!F$10*1000)</f>
        <v>0.38402493923654202</v>
      </c>
      <c r="G197" s="274">
        <f>IF(G$51=0,0,G$51/NMM!G$10*1000)</f>
        <v>0.38734394984927445</v>
      </c>
      <c r="H197" s="274">
        <f>IF(H$51=0,0,H$51/NMM!H$10*1000)</f>
        <v>0.33708012409515392</v>
      </c>
      <c r="I197" s="274">
        <f>IF(I$51=0,0,I$51/NMM!I$10*1000)</f>
        <v>0.40903649228637279</v>
      </c>
      <c r="J197" s="274">
        <f>IF(J$51=0,0,J$51/NMM!J$10*1000)</f>
        <v>0.41062179367349005</v>
      </c>
      <c r="K197" s="274">
        <f>IF(K$51=0,0,K$51/NMM!K$10*1000)</f>
        <v>0.43728349999294774</v>
      </c>
      <c r="L197" s="274">
        <f>IF(L$51=0,0,L$51/NMM!L$10*1000)</f>
        <v>0.3339954590873167</v>
      </c>
      <c r="M197" s="274">
        <f>IF(M$51=0,0,M$51/NMM!M$10*1000)</f>
        <v>0.49514559026411864</v>
      </c>
      <c r="N197" s="274">
        <f>IF(N$51=0,0,N$51/NMM!N$10*1000)</f>
        <v>0.49220924458362858</v>
      </c>
      <c r="O197" s="274">
        <f>IF(O$51=0,0,O$51/NMM!O$10*1000)</f>
        <v>0.46885470155232839</v>
      </c>
      <c r="P197" s="274">
        <f>IF(P$51=0,0,P$51/NMM!P$10*1000)</f>
        <v>0.43411922499214656</v>
      </c>
      <c r="Q197" s="274">
        <f>IF(Q$51=0,0,Q$51/NMM!Q$10*1000)</f>
        <v>0.40999461166844547</v>
      </c>
      <c r="R197" s="274">
        <f>IF(R$51=0,0,R$51/NMM!R$10*1000)</f>
        <v>0.39265266451987502</v>
      </c>
      <c r="S197" s="274">
        <f>IF(S$51=0,0,S$51/NMM!S$10*1000)</f>
        <v>0.33578586144122058</v>
      </c>
      <c r="T197" s="274">
        <f>IF(T$51=0,0,T$51/NMM!T$10*1000)</f>
        <v>0.34927569475013309</v>
      </c>
      <c r="U197" s="274">
        <f>IF(U$51=0,0,U$51/NMM!U$10*1000)</f>
        <v>0.33493972695206098</v>
      </c>
      <c r="V197" s="274">
        <f>IF(V$51=0,0,V$51/NMM!V$10*1000)</f>
        <v>0.40420875334850404</v>
      </c>
      <c r="W197" s="274">
        <f>IF(W$51=0,0,W$51/NMM!W$10*1000)</f>
        <v>0.37622805198099396</v>
      </c>
      <c r="X197" s="274">
        <f>IF(X$51=0,0,X$51/NMM!X$10*1000)</f>
        <v>0.44132638486428544</v>
      </c>
      <c r="Y197" s="274">
        <f>IF(Y$51=0,0,Y$51/NMM!Y$10*1000)</f>
        <v>0.41611257550505309</v>
      </c>
      <c r="DA197" s="77"/>
    </row>
    <row r="198" spans="1:105" ht="12" customHeight="1" x14ac:dyDescent="0.25">
      <c r="A198" s="173" t="s">
        <v>94</v>
      </c>
      <c r="B198" s="274">
        <f>IF(B$52=0,0,B$52/NMM!B$10*1000)</f>
        <v>0.30696379799105994</v>
      </c>
      <c r="C198" s="274">
        <f>IF(C$52=0,0,C$52/NMM!C$10*1000)</f>
        <v>0.2888588812472499</v>
      </c>
      <c r="D198" s="274">
        <f>IF(D$52=0,0,D$52/NMM!D$10*1000)</f>
        <v>0.28280150231032375</v>
      </c>
      <c r="E198" s="274">
        <f>IF(E$52=0,0,E$52/NMM!E$10*1000)</f>
        <v>0.28462723845306659</v>
      </c>
      <c r="F198" s="274">
        <f>IF(F$52=0,0,F$52/NMM!F$10*1000)</f>
        <v>0.29110207320844006</v>
      </c>
      <c r="G198" s="274">
        <f>IF(G$52=0,0,G$52/NMM!G$10*1000)</f>
        <v>0.28698199946220632</v>
      </c>
      <c r="H198" s="274">
        <f>IF(H$52=0,0,H$52/NMM!H$10*1000)</f>
        <v>0.30826971322354341</v>
      </c>
      <c r="I198" s="274">
        <f>IF(I$52=0,0,I$52/NMM!I$10*1000)</f>
        <v>0.3053312939080432</v>
      </c>
      <c r="J198" s="274">
        <f>IF(J$52=0,0,J$52/NMM!J$10*1000)</f>
        <v>0.326744163511274</v>
      </c>
      <c r="K198" s="274">
        <f>IF(K$52=0,0,K$52/NMM!K$10*1000)</f>
        <v>0.32356326719827494</v>
      </c>
      <c r="L198" s="274">
        <f>IF(L$52=0,0,L$52/NMM!L$10*1000)</f>
        <v>0.32834478994750793</v>
      </c>
      <c r="M198" s="274">
        <f>IF(M$52=0,0,M$52/NMM!M$10*1000)</f>
        <v>0.30668680588538932</v>
      </c>
      <c r="N198" s="274">
        <f>IF(N$52=0,0,N$52/NMM!N$10*1000)</f>
        <v>0.29748152032106279</v>
      </c>
      <c r="O198" s="274">
        <f>IF(O$52=0,0,O$52/NMM!O$10*1000)</f>
        <v>0.29262797990557721</v>
      </c>
      <c r="P198" s="274">
        <f>IF(P$52=0,0,P$52/NMM!P$10*1000)</f>
        <v>0.27394806977584862</v>
      </c>
      <c r="Q198" s="274">
        <f>IF(Q$52=0,0,Q$52/NMM!Q$10*1000)</f>
        <v>0.26215802487592954</v>
      </c>
      <c r="R198" s="274">
        <f>IF(R$52=0,0,R$52/NMM!R$10*1000)</f>
        <v>0.26436512126134937</v>
      </c>
      <c r="S198" s="274">
        <f>IF(S$52=0,0,S$52/NMM!S$10*1000)</f>
        <v>0.25320558338749827</v>
      </c>
      <c r="T198" s="274">
        <f>IF(T$52=0,0,T$52/NMM!T$10*1000)</f>
        <v>0.26673384298143499</v>
      </c>
      <c r="U198" s="274">
        <f>IF(U$52=0,0,U$52/NMM!U$10*1000)</f>
        <v>0.2631258610419086</v>
      </c>
      <c r="V198" s="274">
        <f>IF(V$52=0,0,V$52/NMM!V$10*1000)</f>
        <v>0.28123608207057099</v>
      </c>
      <c r="W198" s="274">
        <f>IF(W$52=0,0,W$52/NMM!W$10*1000)</f>
        <v>0.28079150407847242</v>
      </c>
      <c r="X198" s="274">
        <f>IF(X$52=0,0,X$52/NMM!X$10*1000)</f>
        <v>0.28747233011432272</v>
      </c>
      <c r="Y198" s="274">
        <f>IF(Y$52=0,0,Y$52/NMM!Y$10*1000)</f>
        <v>0.27085868628002713</v>
      </c>
      <c r="DA198" s="77"/>
    </row>
    <row r="199" spans="1:105" ht="12" customHeight="1" x14ac:dyDescent="0.25">
      <c r="A199" s="56" t="s">
        <v>95</v>
      </c>
      <c r="B199" s="275">
        <f>IF(B$53=0,0,B$53/NMM!B$10*1000)</f>
        <v>0.39188193694708234</v>
      </c>
      <c r="C199" s="275">
        <f>IF(C$53=0,0,C$53/NMM!C$10*1000)</f>
        <v>0.3665898344081408</v>
      </c>
      <c r="D199" s="275">
        <f>IF(D$53=0,0,D$53/NMM!D$10*1000)</f>
        <v>0.35584545562533104</v>
      </c>
      <c r="E199" s="275">
        <f>IF(E$53=0,0,E$53/NMM!E$10*1000)</f>
        <v>0.35662342291427745</v>
      </c>
      <c r="F199" s="275">
        <f>IF(F$53=0,0,F$53/NMM!F$10*1000)</f>
        <v>0.37009137338011933</v>
      </c>
      <c r="G199" s="275">
        <f>IF(G$53=0,0,G$53/NMM!G$10*1000)</f>
        <v>0.36635199302906113</v>
      </c>
      <c r="H199" s="275">
        <f>IF(H$53=0,0,H$53/NMM!H$10*1000)</f>
        <v>0.39043370108478981</v>
      </c>
      <c r="I199" s="275">
        <f>IF(I$53=0,0,I$53/NMM!I$10*1000)</f>
        <v>0.39661317739603391</v>
      </c>
      <c r="J199" s="275">
        <f>IF(J$53=0,0,J$53/NMM!J$10*1000)</f>
        <v>0.41747981254996108</v>
      </c>
      <c r="K199" s="275">
        <f>IF(K$53=0,0,K$53/NMM!K$10*1000)</f>
        <v>0.40975847901466933</v>
      </c>
      <c r="L199" s="275">
        <f>IF(L$53=0,0,L$53/NMM!L$10*1000)</f>
        <v>0.41848420920612639</v>
      </c>
      <c r="M199" s="275">
        <f>IF(M$53=0,0,M$53/NMM!M$10*1000)</f>
        <v>0.40760491881915173</v>
      </c>
      <c r="N199" s="275">
        <f>IF(N$53=0,0,N$53/NMM!N$10*1000)</f>
        <v>0.40142550877226274</v>
      </c>
      <c r="O199" s="275">
        <f>IF(O$53=0,0,O$53/NMM!O$10*1000)</f>
        <v>0.39673207253614229</v>
      </c>
      <c r="P199" s="275">
        <f>IF(P$53=0,0,P$53/NMM!P$10*1000)</f>
        <v>0.37411940798516075</v>
      </c>
      <c r="Q199" s="275">
        <f>IF(Q$53=0,0,Q$53/NMM!Q$10*1000)</f>
        <v>0.3620811762555472</v>
      </c>
      <c r="R199" s="275">
        <f>IF(R$53=0,0,R$53/NMM!R$10*1000)</f>
        <v>0.36791170015858915</v>
      </c>
      <c r="S199" s="275">
        <f>IF(S$53=0,0,S$53/NMM!S$10*1000)</f>
        <v>0.35197294480081315</v>
      </c>
      <c r="T199" s="275">
        <f>IF(T$53=0,0,T$53/NMM!T$10*1000)</f>
        <v>0.36616205580675815</v>
      </c>
      <c r="U199" s="275">
        <f>IF(U$53=0,0,U$53/NMM!U$10*1000)</f>
        <v>0.36433970608435956</v>
      </c>
      <c r="V199" s="275">
        <f>IF(V$53=0,0,V$53/NMM!V$10*1000)</f>
        <v>0.39262682774452612</v>
      </c>
      <c r="W199" s="275">
        <f>IF(W$53=0,0,W$53/NMM!W$10*1000)</f>
        <v>0.37747060671396709</v>
      </c>
      <c r="X199" s="275">
        <f>IF(X$53=0,0,X$53/NMM!X$10*1000)</f>
        <v>0.3811536854196873</v>
      </c>
      <c r="Y199" s="275">
        <f>IF(Y$53=0,0,Y$53/NMM!Y$10*1000)</f>
        <v>0.35975654383345951</v>
      </c>
      <c r="DA199" s="78"/>
    </row>
    <row r="200" spans="1:105" ht="12" customHeight="1" x14ac:dyDescent="0.25">
      <c r="A200" s="174" t="s">
        <v>1496</v>
      </c>
      <c r="B200" s="276">
        <f>IF(B$59=0,0,B$59/NMM!B$10*1000)</f>
        <v>1.8950860862616026</v>
      </c>
      <c r="C200" s="276">
        <f>IF(C$59=0,0,C$59/NMM!C$10*1000)</f>
        <v>1.8716692955781966</v>
      </c>
      <c r="D200" s="276">
        <f>IF(D$59=0,0,D$59/NMM!D$10*1000)</f>
        <v>1.876437507484956</v>
      </c>
      <c r="E200" s="276">
        <f>IF(E$59=0,0,E$59/NMM!E$10*1000)</f>
        <v>1.6563128749310807</v>
      </c>
      <c r="F200" s="276">
        <f>IF(F$59=0,0,F$59/NMM!F$10*1000)</f>
        <v>1.6376245981690278</v>
      </c>
      <c r="G200" s="276">
        <f>IF(G$59=0,0,G$59/NMM!G$10*1000)</f>
        <v>1.651778088907937</v>
      </c>
      <c r="H200" s="276">
        <f>IF(H$59=0,0,H$59/NMM!H$10*1000)</f>
        <v>1.4374345162830142</v>
      </c>
      <c r="I200" s="276">
        <f>IF(I$59=0,0,I$59/NMM!I$10*1000)</f>
        <v>1.7442831255923823</v>
      </c>
      <c r="J200" s="276">
        <f>IF(J$59=0,0,J$59/NMM!J$10*1000)</f>
        <v>1.7510434379622402</v>
      </c>
      <c r="K200" s="276">
        <f>IF(K$59=0,0,K$59/NMM!K$10*1000)</f>
        <v>1.8647388302060461</v>
      </c>
      <c r="L200" s="276">
        <f>IF(L$59=0,0,L$59/NMM!L$10*1000)</f>
        <v>1.424280362013794</v>
      </c>
      <c r="M200" s="276">
        <f>IF(M$59=0,0,M$59/NMM!M$10*1000)</f>
        <v>2.1114842174142989</v>
      </c>
      <c r="N200" s="276">
        <f>IF(N$59=0,0,N$59/NMM!N$10*1000)</f>
        <v>2.0989625516999375</v>
      </c>
      <c r="O200" s="276">
        <f>IF(O$59=0,0,O$59/NMM!O$10*1000)</f>
        <v>1.9993701288143584</v>
      </c>
      <c r="P200" s="276">
        <f>IF(P$59=0,0,P$59/NMM!P$10*1000)</f>
        <v>1.8512451894362949</v>
      </c>
      <c r="Q200" s="276">
        <f>IF(Q$59=0,0,Q$59/NMM!Q$10*1000)</f>
        <v>1.7483689015609531</v>
      </c>
      <c r="R200" s="276">
        <f>IF(R$59=0,0,R$59/NMM!R$10*1000)</f>
        <v>1.6744164148107288</v>
      </c>
      <c r="S200" s="276">
        <f>IF(S$59=0,0,S$59/NMM!S$10*1000)</f>
        <v>1.4319153008831333</v>
      </c>
      <c r="T200" s="276">
        <f>IF(T$59=0,0,T$59/NMM!T$10*1000)</f>
        <v>1.4894409472533749</v>
      </c>
      <c r="U200" s="276">
        <f>IF(U$59=0,0,U$59/NMM!U$10*1000)</f>
        <v>1.4283070699813538</v>
      </c>
      <c r="V200" s="276">
        <f>IF(V$59=0,0,V$59/NMM!V$10*1000)</f>
        <v>1.7236958583854398</v>
      </c>
      <c r="W200" s="276">
        <f>IF(W$59=0,0,W$59/NMM!W$10*1000)</f>
        <v>1.6043757826514211</v>
      </c>
      <c r="X200" s="276">
        <f>IF(X$59=0,0,X$59/NMM!X$10*1000)</f>
        <v>1.8819791889338677</v>
      </c>
      <c r="Y200" s="276">
        <f>IF(Y$59=0,0,Y$59/NMM!Y$10*1000)</f>
        <v>1.7744581656838905</v>
      </c>
      <c r="DA200" s="79"/>
    </row>
    <row r="201" spans="1:105" ht="12" customHeight="1" x14ac:dyDescent="0.25">
      <c r="A201" s="174" t="s">
        <v>1498</v>
      </c>
      <c r="B201" s="276">
        <f>IF(B$60=0,0,B$60/NMM!B$10*1000)</f>
        <v>7.6698798599322773</v>
      </c>
      <c r="C201" s="276">
        <f>IF(C$60=0,0,C$60/NMM!C$10*1000)</f>
        <v>7.0427275577566624</v>
      </c>
      <c r="D201" s="276">
        <f>IF(D$60=0,0,D$60/NMM!D$10*1000)</f>
        <v>6.7587673197853846</v>
      </c>
      <c r="E201" s="276">
        <f>IF(E$60=0,0,E$60/NMM!E$10*1000)</f>
        <v>7.0471973055828254</v>
      </c>
      <c r="F201" s="276">
        <f>IF(F$60=0,0,F$60/NMM!F$10*1000)</f>
        <v>7.3415288509623533</v>
      </c>
      <c r="G201" s="276">
        <f>IF(G$60=0,0,G$60/NMM!G$10*1000)</f>
        <v>7.2196252220563801</v>
      </c>
      <c r="H201" s="276">
        <f>IF(H$60=0,0,H$60/NMM!H$10*1000)</f>
        <v>7.9392182003416263</v>
      </c>
      <c r="I201" s="276">
        <f>IF(I$60=0,0,I$60/NMM!I$10*1000)</f>
        <v>7.8269086027778005</v>
      </c>
      <c r="J201" s="276">
        <f>IF(J$60=0,0,J$60/NMM!J$10*1000)</f>
        <v>8.3796860193652289</v>
      </c>
      <c r="K201" s="276">
        <f>IF(K$60=0,0,K$60/NMM!K$10*1000)</f>
        <v>8.1476496290412967</v>
      </c>
      <c r="L201" s="276">
        <f>IF(L$60=0,0,L$60/NMM!L$10*1000)</f>
        <v>8.511884851222602</v>
      </c>
      <c r="M201" s="276">
        <f>IF(M$60=0,0,M$60/NMM!M$10*1000)</f>
        <v>7.5850673395158363</v>
      </c>
      <c r="N201" s="276">
        <f>IF(N$60=0,0,N$60/NMM!N$10*1000)</f>
        <v>7.375949252598839</v>
      </c>
      <c r="O201" s="276">
        <f>IF(O$60=0,0,O$60/NMM!O$10*1000)</f>
        <v>7.3413459879897198</v>
      </c>
      <c r="P201" s="276">
        <f>IF(P$60=0,0,P$60/NMM!P$10*1000)</f>
        <v>6.8536869408680268</v>
      </c>
      <c r="Q201" s="276">
        <f>IF(Q$60=0,0,Q$60/NMM!Q$10*1000)</f>
        <v>6.5902014978992689</v>
      </c>
      <c r="R201" s="276">
        <f>IF(R$60=0,0,R$60/NMM!R$10*1000)</f>
        <v>6.6877825338627979</v>
      </c>
      <c r="S201" s="276">
        <f>IF(S$60=0,0,S$60/NMM!S$10*1000)</f>
        <v>6.5131085890612175</v>
      </c>
      <c r="T201" s="276">
        <f>IF(T$60=0,0,T$60/NMM!T$10*1000)</f>
        <v>6.8925212038570525</v>
      </c>
      <c r="U201" s="276">
        <f>IF(U$60=0,0,U$60/NMM!U$10*1000)</f>
        <v>6.8790687962463624</v>
      </c>
      <c r="V201" s="276">
        <f>IF(V$60=0,0,V$60/NMM!V$10*1000)</f>
        <v>7.2520139945241775</v>
      </c>
      <c r="W201" s="276">
        <f>IF(W$60=0,0,W$60/NMM!W$10*1000)</f>
        <v>7.286410900974988</v>
      </c>
      <c r="X201" s="276">
        <f>IF(X$60=0,0,X$60/NMM!X$10*1000)</f>
        <v>7.3015612847174838</v>
      </c>
      <c r="Y201" s="276">
        <f>IF(Y$60=0,0,Y$60/NMM!Y$10*1000)</f>
        <v>6.8981677657987763</v>
      </c>
      <c r="DA201" s="79"/>
    </row>
    <row r="202" spans="1:105" ht="12" customHeight="1" x14ac:dyDescent="0.25">
      <c r="A202" s="174" t="s">
        <v>1520</v>
      </c>
      <c r="B202" s="276">
        <f>IF(B$79=0,0,B$79/NMM!B$10*1000)</f>
        <v>34.959341919623526</v>
      </c>
      <c r="C202" s="276">
        <f>IF(C$79=0,0,C$79/NMM!C$10*1000)</f>
        <v>32.965526354961909</v>
      </c>
      <c r="D202" s="276">
        <f>IF(D$79=0,0,D$79/NMM!D$10*1000)</f>
        <v>32.387291023487492</v>
      </c>
      <c r="E202" s="276">
        <f>IF(E$79=0,0,E$79/NMM!E$10*1000)</f>
        <v>32.761061083198342</v>
      </c>
      <c r="F202" s="276">
        <f>IF(F$79=0,0,F$79/NMM!F$10*1000)</f>
        <v>33.423531408021525</v>
      </c>
      <c r="G202" s="276">
        <f>IF(G$79=0,0,G$79/NMM!G$10*1000)</f>
        <v>32.889258465510345</v>
      </c>
      <c r="H202" s="276">
        <f>IF(H$79=0,0,H$79/NMM!H$10*1000)</f>
        <v>35.836714128228365</v>
      </c>
      <c r="I202" s="276">
        <f>IF(I$79=0,0,I$79/NMM!I$10*1000)</f>
        <v>34.787750763861915</v>
      </c>
      <c r="J202" s="276">
        <f>IF(J$79=0,0,J$79/NMM!J$10*1000)</f>
        <v>37.50051346487902</v>
      </c>
      <c r="K202" s="276">
        <f>IF(K$79=0,0,K$79/NMM!K$10*1000)</f>
        <v>37.06716520094426</v>
      </c>
      <c r="L202" s="276">
        <f>IF(L$79=0,0,L$79/NMM!L$10*1000)</f>
        <v>38.331916987349956</v>
      </c>
      <c r="M202" s="276">
        <f>IF(M$79=0,0,M$79/NMM!M$10*1000)</f>
        <v>34.519942854253635</v>
      </c>
      <c r="N202" s="276">
        <f>IF(N$79=0,0,N$79/NMM!N$10*1000)</f>
        <v>33.328832606361857</v>
      </c>
      <c r="O202" s="276">
        <f>IF(O$79=0,0,O$79/NMM!O$10*1000)</f>
        <v>32.802642809331616</v>
      </c>
      <c r="P202" s="276">
        <f>IF(P$79=0,0,P$79/NMM!P$10*1000)</f>
        <v>30.783975497415245</v>
      </c>
      <c r="Q202" s="276">
        <f>IF(Q$79=0,0,Q$79/NMM!Q$10*1000)</f>
        <v>29.460249387852954</v>
      </c>
      <c r="R202" s="276">
        <f>IF(R$79=0,0,R$79/NMM!R$10*1000)</f>
        <v>29.848212536333499</v>
      </c>
      <c r="S202" s="276">
        <f>IF(S$79=0,0,S$79/NMM!S$10*1000)</f>
        <v>28.824491015952582</v>
      </c>
      <c r="T202" s="276">
        <f>IF(T$79=0,0,T$79/NMM!T$10*1000)</f>
        <v>30.394215648571013</v>
      </c>
      <c r="U202" s="276">
        <f>IF(U$79=0,0,U$79/NMM!U$10*1000)</f>
        <v>29.976141745966121</v>
      </c>
      <c r="V202" s="276">
        <f>IF(V$79=0,0,V$79/NMM!V$10*1000)</f>
        <v>31.744304479067566</v>
      </c>
      <c r="W202" s="276">
        <f>IF(W$79=0,0,W$79/NMM!W$10*1000)</f>
        <v>31.906354363856178</v>
      </c>
      <c r="X202" s="276">
        <f>IF(X$79=0,0,X$79/NMM!X$10*1000)</f>
        <v>32.356322107230802</v>
      </c>
      <c r="Y202" s="276">
        <f>IF(Y$79=0,0,Y$79/NMM!Y$10*1000)</f>
        <v>30.463723712674554</v>
      </c>
      <c r="DA202" s="79"/>
    </row>
    <row r="203" spans="1:105" ht="12" customHeight="1" x14ac:dyDescent="0.25">
      <c r="A203" s="41" t="s">
        <v>1532</v>
      </c>
      <c r="B203" s="277">
        <f>IF(B$89=0,0,B$89/NMM!B$10*1000)</f>
        <v>5.3450054448950981</v>
      </c>
      <c r="C203" s="277">
        <f>IF(C$89=0,0,C$89/NMM!C$10*1000)</f>
        <v>5.0295257595422305</v>
      </c>
      <c r="D203" s="277">
        <f>IF(D$89=0,0,D$89/NMM!D$10*1000)</f>
        <v>4.8959955412160738</v>
      </c>
      <c r="E203" s="277">
        <f>IF(E$89=0,0,E$89/NMM!E$10*1000)</f>
        <v>4.8063445699298581</v>
      </c>
      <c r="F203" s="277">
        <f>IF(F$89=0,0,F$89/NMM!F$10*1000)</f>
        <v>4.9286863931483129</v>
      </c>
      <c r="G203" s="277">
        <f>IF(G$89=0,0,G$89/NMM!G$10*1000)</f>
        <v>4.8905584113535729</v>
      </c>
      <c r="H203" s="277">
        <f>IF(H$89=0,0,H$89/NMM!H$10*1000)</f>
        <v>4.9804312184634147</v>
      </c>
      <c r="I203" s="277">
        <f>IF(I$89=0,0,I$89/NMM!I$10*1000)</f>
        <v>5.2713390355650143</v>
      </c>
      <c r="J203" s="277">
        <f>IF(J$89=0,0,J$89/NMM!J$10*1000)</f>
        <v>5.5136562049853852</v>
      </c>
      <c r="K203" s="277">
        <f>IF(K$89=0,0,K$89/NMM!K$10*1000)</f>
        <v>5.5209710139584516</v>
      </c>
      <c r="L203" s="277">
        <f>IF(L$89=0,0,L$89/NMM!L$10*1000)</f>
        <v>5.2168371965166349</v>
      </c>
      <c r="M203" s="277">
        <f>IF(M$89=0,0,M$89/NMM!M$10*1000)</f>
        <v>5.5405955527776101</v>
      </c>
      <c r="N203" s="277">
        <f>IF(N$89=0,0,N$89/NMM!N$10*1000)</f>
        <v>5.4418928031501563</v>
      </c>
      <c r="O203" s="277">
        <f>IF(O$89=0,0,O$89/NMM!O$10*1000)</f>
        <v>5.3285976680598619</v>
      </c>
      <c r="P203" s="277">
        <f>IF(P$89=0,0,P$89/NMM!P$10*1000)</f>
        <v>4.9547695257595752</v>
      </c>
      <c r="Q203" s="277">
        <f>IF(Q$89=0,0,Q$89/NMM!Q$10*1000)</f>
        <v>4.7334900849213017</v>
      </c>
      <c r="R203" s="277">
        <f>IF(R$89=0,0,R$89/NMM!R$10*1000)</f>
        <v>4.6979874468384137</v>
      </c>
      <c r="S203" s="277">
        <f>IF(S$89=0,0,S$89/NMM!S$10*1000)</f>
        <v>4.3683093098076649</v>
      </c>
      <c r="T203" s="277">
        <f>IF(T$89=0,0,T$89/NMM!T$10*1000)</f>
        <v>4.5686233478495355</v>
      </c>
      <c r="U203" s="277">
        <f>IF(U$89=0,0,U$89/NMM!U$10*1000)</f>
        <v>4.481459939131808</v>
      </c>
      <c r="V203" s="277">
        <f>IF(V$89=0,0,V$89/NMM!V$10*1000)</f>
        <v>4.9389309667996377</v>
      </c>
      <c r="W203" s="277">
        <f>IF(W$89=0,0,W$89/NMM!W$10*1000)</f>
        <v>4.8315038763419649</v>
      </c>
      <c r="X203" s="277">
        <f>IF(X$89=0,0,X$89/NMM!X$10*1000)</f>
        <v>5.1235683972806756</v>
      </c>
      <c r="Y203" s="277">
        <f>IF(Y$89=0,0,Y$89/NMM!Y$10*1000)</f>
        <v>4.8293794218934627</v>
      </c>
      <c r="DA203" s="82"/>
    </row>
    <row r="204" spans="1:105" ht="12" customHeight="1" x14ac:dyDescent="0.25">
      <c r="A204" s="172"/>
      <c r="B204" s="172"/>
      <c r="C204" s="172"/>
      <c r="D204" s="172"/>
      <c r="E204" s="172"/>
      <c r="F204" s="172"/>
      <c r="G204" s="172"/>
      <c r="H204" s="172"/>
      <c r="I204" s="172"/>
      <c r="J204" s="172"/>
      <c r="K204" s="172"/>
      <c r="L204" s="172"/>
      <c r="M204" s="172"/>
      <c r="N204" s="172"/>
      <c r="O204" s="172"/>
      <c r="P204" s="172"/>
      <c r="Q204" s="172"/>
      <c r="R204" s="172"/>
      <c r="S204" s="172"/>
      <c r="T204" s="172"/>
      <c r="U204" s="172"/>
      <c r="V204" s="172"/>
      <c r="W204" s="172"/>
      <c r="X204" s="172"/>
      <c r="Y204" s="172"/>
      <c r="DA204" s="176"/>
    </row>
    <row r="205" spans="1:105" ht="12" customHeight="1" x14ac:dyDescent="0.25">
      <c r="A205" s="35" t="s">
        <v>53</v>
      </c>
      <c r="B205" s="320">
        <f t="shared" ref="B205:Y205" si="51">SUM(B206:B211,B212:B213,B214)</f>
        <v>214.5607387626554</v>
      </c>
      <c r="C205" s="320">
        <f t="shared" si="51"/>
        <v>201.10412911166296</v>
      </c>
      <c r="D205" s="320">
        <f t="shared" si="51"/>
        <v>193.12372266506199</v>
      </c>
      <c r="E205" s="320">
        <f t="shared" si="51"/>
        <v>203.3628111185032</v>
      </c>
      <c r="F205" s="320">
        <f t="shared" si="51"/>
        <v>202.39167457007287</v>
      </c>
      <c r="G205" s="320">
        <f t="shared" si="51"/>
        <v>194.48350771653747</v>
      </c>
      <c r="H205" s="320">
        <f t="shared" si="51"/>
        <v>206.48308766201228</v>
      </c>
      <c r="I205" s="320">
        <f t="shared" si="51"/>
        <v>201.52570825572468</v>
      </c>
      <c r="J205" s="320">
        <f t="shared" si="51"/>
        <v>214.92480450762415</v>
      </c>
      <c r="K205" s="320">
        <f t="shared" si="51"/>
        <v>211.21462429462662</v>
      </c>
      <c r="L205" s="320">
        <f t="shared" si="51"/>
        <v>213.18003156219802</v>
      </c>
      <c r="M205" s="320">
        <f t="shared" si="51"/>
        <v>211.90323786913126</v>
      </c>
      <c r="N205" s="320">
        <f t="shared" si="51"/>
        <v>206.74185761705107</v>
      </c>
      <c r="O205" s="320">
        <f t="shared" si="51"/>
        <v>206.05315920525595</v>
      </c>
      <c r="P205" s="320">
        <f t="shared" si="51"/>
        <v>205.06985257882539</v>
      </c>
      <c r="Q205" s="320">
        <f t="shared" si="51"/>
        <v>209.29183303567135</v>
      </c>
      <c r="R205" s="320">
        <f t="shared" si="51"/>
        <v>201.24643163232378</v>
      </c>
      <c r="S205" s="320">
        <f t="shared" si="51"/>
        <v>186.92194454737194</v>
      </c>
      <c r="T205" s="320">
        <f t="shared" si="51"/>
        <v>183.72987176847676</v>
      </c>
      <c r="U205" s="320">
        <f t="shared" si="51"/>
        <v>187.31736681218135</v>
      </c>
      <c r="V205" s="320">
        <f t="shared" si="51"/>
        <v>181.27395092492782</v>
      </c>
      <c r="W205" s="320">
        <f t="shared" si="51"/>
        <v>179.48296199976181</v>
      </c>
      <c r="X205" s="320">
        <f t="shared" si="51"/>
        <v>180.61063780949462</v>
      </c>
      <c r="Y205" s="320">
        <f t="shared" si="51"/>
        <v>168.42060345282337</v>
      </c>
      <c r="DA205" s="95"/>
    </row>
    <row r="206" spans="1:105" ht="12" customHeight="1" x14ac:dyDescent="0.25">
      <c r="A206" s="55" t="s">
        <v>91</v>
      </c>
      <c r="B206" s="273">
        <f>IF(B$100=0,0,B$100/NMM!B$11*1000)</f>
        <v>1.8216436822436348</v>
      </c>
      <c r="C206" s="273">
        <f>IF(C$100=0,0,C$100/NMM!C$11*1000)</f>
        <v>1.707395623179129</v>
      </c>
      <c r="D206" s="273">
        <f>IF(D$100=0,0,D$100/NMM!D$11*1000)</f>
        <v>1.6396411166043681</v>
      </c>
      <c r="E206" s="273">
        <f>IF(E$100=0,0,E$100/NMM!E$11*1000)</f>
        <v>1.7265720756447613</v>
      </c>
      <c r="F206" s="273">
        <f>IF(F$100=0,0,F$100/NMM!F$11*1000)</f>
        <v>1.7183270222009932</v>
      </c>
      <c r="G206" s="273">
        <f>IF(G$100=0,0,G$100/NMM!G$11*1000)</f>
        <v>1.6511858375184969</v>
      </c>
      <c r="H206" s="273">
        <f>IF(H$100=0,0,H$100/NMM!H$11*1000)</f>
        <v>1.753063558127089</v>
      </c>
      <c r="I206" s="273">
        <f>IF(I$100=0,0,I$100/NMM!I$11*1000)</f>
        <v>1.710974875323128</v>
      </c>
      <c r="J206" s="273">
        <f>IF(J$100=0,0,J$100/NMM!J$11*1000)</f>
        <v>1.8247346394619572</v>
      </c>
      <c r="K206" s="273">
        <f>IF(K$100=0,0,K$100/NMM!K$11*1000)</f>
        <v>1.7932348115628098</v>
      </c>
      <c r="L206" s="273">
        <f>IF(L$100=0,0,L$100/NMM!L$11*1000)</f>
        <v>1.8099213300406265</v>
      </c>
      <c r="M206" s="273">
        <f>IF(M$100=0,0,M$100/NMM!M$11*1000)</f>
        <v>1.799081214659173</v>
      </c>
      <c r="N206" s="273">
        <f>IF(N$100=0,0,N$100/NMM!N$11*1000)</f>
        <v>1.7552605427969432</v>
      </c>
      <c r="O206" s="273">
        <f>IF(O$100=0,0,O$100/NMM!O$11*1000)</f>
        <v>1.7494134194225468</v>
      </c>
      <c r="P206" s="273">
        <f>IF(P$100=0,0,P$100/NMM!P$11*1000)</f>
        <v>1.7410650407114534</v>
      </c>
      <c r="Q206" s="273">
        <f>IF(Q$100=0,0,Q$100/NMM!Q$11*1000)</f>
        <v>1.7769101075682208</v>
      </c>
      <c r="R206" s="273">
        <f>IF(R$100=0,0,R$100/NMM!R$11*1000)</f>
        <v>1.7086037868403321</v>
      </c>
      <c r="S206" s="273">
        <f>IF(S$100=0,0,S$100/NMM!S$11*1000)</f>
        <v>1.5869873552871119</v>
      </c>
      <c r="T206" s="273">
        <f>IF(T$100=0,0,T$100/NMM!T$11*1000)</f>
        <v>1.5598863150667304</v>
      </c>
      <c r="U206" s="273">
        <f>IF(U$100=0,0,U$100/NMM!U$11*1000)</f>
        <v>1.5903445327218277</v>
      </c>
      <c r="V206" s="273">
        <f>IF(V$100=0,0,V$100/NMM!V$11*1000)</f>
        <v>1.5390352837245755</v>
      </c>
      <c r="W206" s="273">
        <f>IF(W$100=0,0,W$100/NMM!W$11*1000)</f>
        <v>1.523829595678714</v>
      </c>
      <c r="X206" s="273">
        <f>IF(X$100=0,0,X$100/NMM!X$11*1000)</f>
        <v>1.533403684238893</v>
      </c>
      <c r="Y206" s="273">
        <f>IF(Y$100=0,0,Y$100/NMM!Y$11*1000)</f>
        <v>1.4299089852542024</v>
      </c>
      <c r="DA206" s="76"/>
    </row>
    <row r="207" spans="1:105" ht="12" customHeight="1" x14ac:dyDescent="0.25">
      <c r="A207" s="173" t="s">
        <v>92</v>
      </c>
      <c r="B207" s="274">
        <f>IF(B$101=0,0,B$101/NMM!B$11*1000)</f>
        <v>2.0424076236027067</v>
      </c>
      <c r="C207" s="274">
        <f>IF(C$101=0,0,C$101/NMM!C$11*1000)</f>
        <v>1.9143139085202041</v>
      </c>
      <c r="D207" s="274">
        <f>IF(D$101=0,0,D$101/NMM!D$11*1000)</f>
        <v>1.8383482725889815</v>
      </c>
      <c r="E207" s="274">
        <f>IF(E$101=0,0,E$101/NMM!E$11*1000)</f>
        <v>1.9358143441384492</v>
      </c>
      <c r="F207" s="274">
        <f>IF(F$101=0,0,F$101/NMM!F$11*1000)</f>
        <v>1.9265700774496843</v>
      </c>
      <c r="G207" s="274">
        <f>IF(G$101=0,0,G$101/NMM!G$11*1000)</f>
        <v>1.8512920915351438</v>
      </c>
      <c r="H207" s="274">
        <f>IF(H$101=0,0,H$101/NMM!H$11*1000)</f>
        <v>1.9655163140186418</v>
      </c>
      <c r="I207" s="274">
        <f>IF(I$101=0,0,I$101/NMM!I$11*1000)</f>
        <v>1.9183269281556894</v>
      </c>
      <c r="J207" s="274">
        <f>IF(J$101=0,0,J$101/NMM!J$11*1000)</f>
        <v>2.0458731721336676</v>
      </c>
      <c r="K207" s="274">
        <f>IF(K$101=0,0,K$101/NMM!K$11*1000)</f>
        <v>2.0105558983602632</v>
      </c>
      <c r="L207" s="274">
        <f>IF(L$101=0,0,L$101/NMM!L$11*1000)</f>
        <v>2.0292646463347865</v>
      </c>
      <c r="M207" s="274">
        <f>IF(M$101=0,0,M$101/NMM!M$11*1000)</f>
        <v>2.0171108236571569</v>
      </c>
      <c r="N207" s="274">
        <f>IF(N$101=0,0,N$101/NMM!N$11*1000)</f>
        <v>1.9679795499864583</v>
      </c>
      <c r="O207" s="274">
        <f>IF(O$101=0,0,O$101/NMM!O$11*1000)</f>
        <v>1.9614238171214537</v>
      </c>
      <c r="P207" s="274">
        <f>IF(P$101=0,0,P$101/NMM!P$11*1000)</f>
        <v>1.9520637032361419</v>
      </c>
      <c r="Q207" s="274">
        <f>IF(Q$101=0,0,Q$101/NMM!Q$11*1000)</f>
        <v>1.9922528129563484</v>
      </c>
      <c r="R207" s="274">
        <f>IF(R$101=0,0,R$101/NMM!R$11*1000)</f>
        <v>1.9156684888348139</v>
      </c>
      <c r="S207" s="274">
        <f>IF(S$101=0,0,S$101/NMM!S$11*1000)</f>
        <v>1.7793134324750972</v>
      </c>
      <c r="T207" s="274">
        <f>IF(T$101=0,0,T$101/NMM!T$11*1000)</f>
        <v>1.7489280329080987</v>
      </c>
      <c r="U207" s="274">
        <f>IF(U$101=0,0,U$101/NMM!U$11*1000)</f>
        <v>1.7830774642960756</v>
      </c>
      <c r="V207" s="274">
        <f>IF(V$101=0,0,V$101/NMM!V$11*1000)</f>
        <v>1.7255500771704844</v>
      </c>
      <c r="W207" s="274">
        <f>IF(W$101=0,0,W$101/NMM!W$11*1000)</f>
        <v>1.7085016206091328</v>
      </c>
      <c r="X207" s="274">
        <f>IF(X$101=0,0,X$101/NMM!X$11*1000)</f>
        <v>1.7192359874092698</v>
      </c>
      <c r="Y207" s="274">
        <f>IF(Y$101=0,0,Y$101/NMM!Y$11*1000)</f>
        <v>1.6031988258780674</v>
      </c>
      <c r="DA207" s="77"/>
    </row>
    <row r="208" spans="1:105" ht="12" customHeight="1" x14ac:dyDescent="0.25">
      <c r="A208" s="173" t="s">
        <v>93</v>
      </c>
      <c r="B208" s="274">
        <f>IF(B$102=0,0,B$102/NMM!B$11*1000)</f>
        <v>3.2900776680588488</v>
      </c>
      <c r="C208" s="274">
        <f>IF(C$102=0,0,C$102/NMM!C$11*1000)</f>
        <v>3.2707829427050061</v>
      </c>
      <c r="D208" s="274">
        <f>IF(D$102=0,0,D$102/NMM!D$11*1000)</f>
        <v>3.2565636400780105</v>
      </c>
      <c r="E208" s="274">
        <f>IF(E$102=0,0,E$102/NMM!E$11*1000)</f>
        <v>3.0129337578372337</v>
      </c>
      <c r="F208" s="274">
        <f>IF(F$102=0,0,F$102/NMM!F$11*1000)</f>
        <v>2.8700418324210446</v>
      </c>
      <c r="G208" s="274">
        <f>IF(G$102=0,0,G$102/NMM!G$11*1000)</f>
        <v>2.812464723764144</v>
      </c>
      <c r="H208" s="274">
        <f>IF(H$102=0,0,H$102/NMM!H$11*1000)</f>
        <v>2.4794628083306929</v>
      </c>
      <c r="I208" s="274">
        <f>IF(I$102=0,0,I$102/NMM!I$11*1000)</f>
        <v>2.8437185012809874</v>
      </c>
      <c r="J208" s="274">
        <f>IF(J$102=0,0,J$102/NMM!J$11*1000)</f>
        <v>2.8882001549386671</v>
      </c>
      <c r="K208" s="274">
        <f>IF(K$102=0,0,K$102/NMM!K$11*1000)</f>
        <v>3.0547274403610509</v>
      </c>
      <c r="L208" s="274">
        <f>IF(L$102=0,0,L$102/NMM!L$11*1000)</f>
        <v>2.3997790256155676</v>
      </c>
      <c r="M208" s="274">
        <f>IF(M$102=0,0,M$102/NMM!M$11*1000)</f>
        <v>3.5480655334304134</v>
      </c>
      <c r="N208" s="274">
        <f>IF(N$102=0,0,N$102/NMM!N$11*1000)</f>
        <v>3.5131678293897881</v>
      </c>
      <c r="O208" s="274">
        <f>IF(O$102=0,0,O$102/NMM!O$11*1000)</f>
        <v>3.3846225136904393</v>
      </c>
      <c r="P208" s="274">
        <f>IF(P$102=0,0,P$102/NMM!P$11*1000)</f>
        <v>3.350657685139415</v>
      </c>
      <c r="Q208" s="274">
        <f>IF(Q$102=0,0,Q$102/NMM!Q$11*1000)</f>
        <v>3.3716192041184909</v>
      </c>
      <c r="R208" s="274">
        <f>IF(R$102=0,0,R$102/NMM!R$11*1000)</f>
        <v>3.1037770481736668</v>
      </c>
      <c r="S208" s="274">
        <f>IF(S$102=0,0,S$102/NMM!S$11*1000)</f>
        <v>2.6066761301588786</v>
      </c>
      <c r="T208" s="274">
        <f>IF(T$102=0,0,T$102/NMM!T$11*1000)</f>
        <v>2.5457267940215118</v>
      </c>
      <c r="U208" s="274">
        <f>IF(U$102=0,0,U$102/NMM!U$11*1000)</f>
        <v>2.5262943863867635</v>
      </c>
      <c r="V208" s="274">
        <f>IF(V$102=0,0,V$102/NMM!V$11*1000)</f>
        <v>2.7253352355320697</v>
      </c>
      <c r="W208" s="274">
        <f>IF(W$102=0,0,W$102/NMM!W$11*1000)</f>
        <v>2.5425210815554808</v>
      </c>
      <c r="X208" s="274">
        <f>IF(X$102=0,0,X$102/NMM!X$11*1000)</f>
        <v>2.8906418968257985</v>
      </c>
      <c r="Y208" s="274">
        <f>IF(Y$102=0,0,Y$102/NMM!Y$11*1000)</f>
        <v>2.6965117177045772</v>
      </c>
      <c r="DA208" s="77"/>
    </row>
    <row r="209" spans="1:105" ht="12" customHeight="1" x14ac:dyDescent="0.25">
      <c r="A209" s="173" t="s">
        <v>94</v>
      </c>
      <c r="B209" s="274">
        <f>IF(B$103=0,0,B$103/NMM!B$11*1000)</f>
        <v>1.6349933677232993</v>
      </c>
      <c r="C209" s="274">
        <f>IF(C$103=0,0,C$103/NMM!C$11*1000)</f>
        <v>1.5324514597384951</v>
      </c>
      <c r="D209" s="274">
        <f>IF(D$103=0,0,D$103/NMM!D$11*1000)</f>
        <v>1.4716392548254804</v>
      </c>
      <c r="E209" s="274">
        <f>IF(E$103=0,0,E$103/NMM!E$11*1000)</f>
        <v>1.5496630433777023</v>
      </c>
      <c r="F209" s="274">
        <f>IF(F$103=0,0,F$103/NMM!F$11*1000)</f>
        <v>1.5422627993955853</v>
      </c>
      <c r="G209" s="274">
        <f>IF(G$103=0,0,G$103/NMM!G$11*1000)</f>
        <v>1.4820010738303746</v>
      </c>
      <c r="H209" s="274">
        <f>IF(H$103=0,0,H$103/NMM!H$11*1000)</f>
        <v>1.5734401401732825</v>
      </c>
      <c r="I209" s="274">
        <f>IF(I$103=0,0,I$103/NMM!I$11*1000)</f>
        <v>1.5356639724674606</v>
      </c>
      <c r="J209" s="274">
        <f>IF(J$103=0,0,J$103/NMM!J$11*1000)</f>
        <v>1.637767617485278</v>
      </c>
      <c r="K209" s="274">
        <f>IF(K$103=0,0,K$103/NMM!K$11*1000)</f>
        <v>1.609495343274056</v>
      </c>
      <c r="L209" s="274">
        <f>IF(L$103=0,0,L$103/NMM!L$11*1000)</f>
        <v>1.6244721179899655</v>
      </c>
      <c r="M209" s="274">
        <f>IF(M$103=0,0,M$103/NMM!M$11*1000)</f>
        <v>1.6147427088158273</v>
      </c>
      <c r="N209" s="274">
        <f>IF(N$103=0,0,N$103/NMM!N$11*1000)</f>
        <v>1.5754120161220286</v>
      </c>
      <c r="O209" s="274">
        <f>IF(O$103=0,0,O$103/NMM!O$11*1000)</f>
        <v>1.5701640041037703</v>
      </c>
      <c r="P209" s="274">
        <f>IF(P$103=0,0,P$103/NMM!P$11*1000)</f>
        <v>1.5626710218279676</v>
      </c>
      <c r="Q209" s="274">
        <f>IF(Q$103=0,0,Q$103/NMM!Q$11*1000)</f>
        <v>1.594843310595347</v>
      </c>
      <c r="R209" s="274">
        <f>IF(R$103=0,0,R$103/NMM!R$11*1000)</f>
        <v>1.5335358318319208</v>
      </c>
      <c r="S209" s="274">
        <f>IF(S$103=0,0,S$103/NMM!S$11*1000)</f>
        <v>1.4243805338261197</v>
      </c>
      <c r="T209" s="274">
        <f>IF(T$103=0,0,T$103/NMM!T$11*1000)</f>
        <v>1.4000563361519889</v>
      </c>
      <c r="U209" s="274">
        <f>IF(U$103=0,0,U$103/NMM!U$11*1000)</f>
        <v>1.4273937261938339</v>
      </c>
      <c r="V209" s="274">
        <f>IF(V$103=0,0,V$103/NMM!V$11*1000)</f>
        <v>1.3813417553111151</v>
      </c>
      <c r="W209" s="274">
        <f>IF(W$103=0,0,W$103/NMM!W$11*1000)</f>
        <v>1.3676940813181251</v>
      </c>
      <c r="X209" s="274">
        <f>IF(X$103=0,0,X$103/NMM!X$11*1000)</f>
        <v>1.3762871840475281</v>
      </c>
      <c r="Y209" s="274">
        <f>IF(Y$103=0,0,Y$103/NMM!Y$11*1000)</f>
        <v>1.2833968191074006</v>
      </c>
      <c r="DA209" s="77"/>
    </row>
    <row r="210" spans="1:105" ht="12" customHeight="1" x14ac:dyDescent="0.25">
      <c r="A210" s="56" t="s">
        <v>95</v>
      </c>
      <c r="B210" s="275">
        <f>IF(B$104=0,0,B$104/NMM!B$11*1000)</f>
        <v>1.7034865270230279</v>
      </c>
      <c r="C210" s="275">
        <f>IF(C$104=0,0,C$104/NMM!C$11*1000)</f>
        <v>1.6040181414676669</v>
      </c>
      <c r="D210" s="275">
        <f>IF(D$104=0,0,D$104/NMM!D$11*1000)</f>
        <v>1.5462978001686902</v>
      </c>
      <c r="E210" s="275">
        <f>IF(E$104=0,0,E$104/NMM!E$11*1000)</f>
        <v>1.624289061105435</v>
      </c>
      <c r="F210" s="275">
        <f>IF(F$104=0,0,F$104/NMM!F$11*1000)</f>
        <v>1.6240114452049461</v>
      </c>
      <c r="G210" s="275">
        <f>IF(G$104=0,0,G$104/NMM!G$11*1000)</f>
        <v>1.56185312671526</v>
      </c>
      <c r="H210" s="275">
        <f>IF(H$104=0,0,H$104/NMM!H$11*1000)</f>
        <v>1.6862543250686199</v>
      </c>
      <c r="I210" s="275">
        <f>IF(I$104=0,0,I$104/NMM!I$11*1000)</f>
        <v>1.6189857021623895</v>
      </c>
      <c r="J210" s="275">
        <f>IF(J$104=0,0,J$104/NMM!J$11*1000)</f>
        <v>1.7241382897728055</v>
      </c>
      <c r="K210" s="275">
        <f>IF(K$104=0,0,K$104/NMM!K$11*1000)</f>
        <v>1.6806940035906208</v>
      </c>
      <c r="L210" s="275">
        <f>IF(L$104=0,0,L$104/NMM!L$11*1000)</f>
        <v>1.7654730482111156</v>
      </c>
      <c r="M210" s="275">
        <f>IF(M$104=0,0,M$104/NMM!M$11*1000)</f>
        <v>1.7149420891357103</v>
      </c>
      <c r="N210" s="275">
        <f>IF(N$104=0,0,N$104/NMM!N$11*1000)</f>
        <v>1.6823076630923199</v>
      </c>
      <c r="O210" s="275">
        <f>IF(O$104=0,0,O$104/NMM!O$11*1000)</f>
        <v>1.6815918754995622</v>
      </c>
      <c r="P210" s="275">
        <f>IF(P$104=0,0,P$104/NMM!P$11*1000)</f>
        <v>1.6954407072375139</v>
      </c>
      <c r="Q210" s="275">
        <f>IF(Q$104=0,0,Q$104/NMM!Q$11*1000)</f>
        <v>1.748306785001956</v>
      </c>
      <c r="R210" s="275">
        <f>IF(R$104=0,0,R$104/NMM!R$11*1000)</f>
        <v>1.707563619885818</v>
      </c>
      <c r="S210" s="275">
        <f>IF(S$104=0,0,S$104/NMM!S$11*1000)</f>
        <v>1.6042988667934348</v>
      </c>
      <c r="T210" s="275">
        <f>IF(T$104=0,0,T$104/NMM!T$11*1000)</f>
        <v>1.5669967363577386</v>
      </c>
      <c r="U210" s="275">
        <f>IF(U$104=0,0,U$104/NMM!U$11*1000)</f>
        <v>1.6135228666084689</v>
      </c>
      <c r="V210" s="275">
        <f>IF(V$104=0,0,V$104/NMM!V$11*1000)</f>
        <v>1.5543381765408928</v>
      </c>
      <c r="W210" s="275">
        <f>IF(W$104=0,0,W$104/NMM!W$11*1000)</f>
        <v>1.4977794018536106</v>
      </c>
      <c r="X210" s="275">
        <f>IF(X$104=0,0,X$104/NMM!X$11*1000)</f>
        <v>1.4658375729633935</v>
      </c>
      <c r="Y210" s="275">
        <f>IF(Y$104=0,0,Y$104/NMM!Y$11*1000)</f>
        <v>1.3688362537296619</v>
      </c>
      <c r="DA210" s="78"/>
    </row>
    <row r="211" spans="1:105" ht="12" customHeight="1" x14ac:dyDescent="0.25">
      <c r="A211" s="174" t="s">
        <v>1553</v>
      </c>
      <c r="B211" s="276">
        <f>IF(B$110=0,0,B$110/NMM!B$11*1000)</f>
        <v>162.29313154305265</v>
      </c>
      <c r="C211" s="276">
        <f>IF(C$110=0,0,C$110/NMM!C$11*1000)</f>
        <v>150.45549447604824</v>
      </c>
      <c r="D211" s="276">
        <f>IF(D$110=0,0,D$110/NMM!D$11*1000)</f>
        <v>143.45857142270251</v>
      </c>
      <c r="E211" s="276">
        <f>IF(E$110=0,0,E$110/NMM!E$11*1000)</f>
        <v>154.74544837473866</v>
      </c>
      <c r="F211" s="276">
        <f>IF(F$110=0,0,F$110/NMM!F$11*1000)</f>
        <v>155.13471467541956</v>
      </c>
      <c r="G211" s="276">
        <f>IF(G$110=0,0,G$110/NMM!G$11*1000)</f>
        <v>148.58984370948238</v>
      </c>
      <c r="H211" s="276">
        <f>IF(H$110=0,0,H$110/NMM!H$11*1000)</f>
        <v>162.20635141291066</v>
      </c>
      <c r="I211" s="276">
        <f>IF(I$110=0,0,I$110/NMM!I$11*1000)</f>
        <v>154.59322259893005</v>
      </c>
      <c r="J211" s="276">
        <f>IF(J$110=0,0,J$110/NMM!J$11*1000)</f>
        <v>166.15141111664747</v>
      </c>
      <c r="K211" s="276">
        <f>IF(K$110=0,0,K$110/NMM!K$11*1000)</f>
        <v>161.38437943471226</v>
      </c>
      <c r="L211" s="276">
        <f>IF(L$110=0,0,L$110/NMM!L$11*1000)</f>
        <v>168.85886693919548</v>
      </c>
      <c r="M211" s="276">
        <f>IF(M$110=0,0,M$110/NMM!M$11*1000)</f>
        <v>157.61406590176279</v>
      </c>
      <c r="N211" s="276">
        <f>IF(N$110=0,0,N$110/NMM!N$11*1000)</f>
        <v>153.31145764233258</v>
      </c>
      <c r="O211" s="276">
        <f>IF(O$110=0,0,O$110/NMM!O$11*1000)</f>
        <v>153.82835953858785</v>
      </c>
      <c r="P211" s="276">
        <f>IF(P$110=0,0,P$110/NMM!P$11*1000)</f>
        <v>153.23144084577851</v>
      </c>
      <c r="Q211" s="276">
        <f>IF(Q$110=0,0,Q$110/NMM!Q$11*1000)</f>
        <v>156.7937974810921</v>
      </c>
      <c r="R211" s="276">
        <f>IF(R$110=0,0,R$110/NMM!R$11*1000)</f>
        <v>151.9631386363875</v>
      </c>
      <c r="S211" s="276">
        <f>IF(S$110=0,0,S$110/NMM!S$11*1000)</f>
        <v>143.5693227502253</v>
      </c>
      <c r="T211" s="276">
        <f>IF(T$110=0,0,T$110/NMM!T$11*1000)</f>
        <v>141.27190388629154</v>
      </c>
      <c r="U211" s="276">
        <f>IF(U$110=0,0,U$110/NMM!U$11*1000)</f>
        <v>144.62641581280818</v>
      </c>
      <c r="V211" s="276">
        <f>IF(V$110=0,0,V$110/NMM!V$11*1000)</f>
        <v>137.48871081409555</v>
      </c>
      <c r="W211" s="276">
        <f>IF(W$110=0,0,W$110/NMM!W$11*1000)</f>
        <v>137.54537517978548</v>
      </c>
      <c r="X211" s="276">
        <f>IF(X$110=0,0,X$110/NMM!X$11*1000)</f>
        <v>135.51371241801189</v>
      </c>
      <c r="Y211" s="276">
        <f>IF(Y$110=0,0,Y$110/NMM!Y$11*1000)</f>
        <v>126.35707959068907</v>
      </c>
      <c r="DA211" s="79"/>
    </row>
    <row r="212" spans="1:105" ht="12" customHeight="1" x14ac:dyDescent="0.25">
      <c r="A212" s="174" t="s">
        <v>1563</v>
      </c>
      <c r="B212" s="276">
        <f>IF(B$118=0,0,B$118/NMM!B$11*1000)</f>
        <v>13.547225461928997</v>
      </c>
      <c r="C212" s="276">
        <f>IF(C$118=0,0,C$118/NMM!C$11*1000)</f>
        <v>13.467777491100774</v>
      </c>
      <c r="D212" s="276">
        <f>IF(D$118=0,0,D$118/NMM!D$11*1000)</f>
        <v>13.40922808344714</v>
      </c>
      <c r="E212" s="276">
        <f>IF(E$118=0,0,E$118/NMM!E$11*1000)</f>
        <v>12.406057557711099</v>
      </c>
      <c r="F212" s="276">
        <f>IF(F$118=0,0,F$118/NMM!F$11*1000)</f>
        <v>11.81768569369842</v>
      </c>
      <c r="G212" s="276">
        <f>IF(G$118=0,0,G$118/NMM!G$11*1000)</f>
        <v>11.58060616211362</v>
      </c>
      <c r="H212" s="276">
        <f>IF(H$118=0,0,H$118/NMM!H$11*1000)</f>
        <v>10.209437307521558</v>
      </c>
      <c r="I212" s="276">
        <f>IF(I$118=0,0,I$118/NMM!I$11*1000)</f>
        <v>11.709296732147321</v>
      </c>
      <c r="J212" s="276">
        <f>IF(J$118=0,0,J$118/NMM!J$11*1000)</f>
        <v>11.892454411636253</v>
      </c>
      <c r="K212" s="276">
        <f>IF(K$118=0,0,K$118/NMM!K$11*1000)</f>
        <v>12.57814724590636</v>
      </c>
      <c r="L212" s="276">
        <f>IF(L$118=0,0,L$118/NMM!L$11*1000)</f>
        <v>9.8813313237080926</v>
      </c>
      <c r="M212" s="276">
        <f>IF(M$118=0,0,M$118/NMM!M$11*1000)</f>
        <v>14.60951642623089</v>
      </c>
      <c r="N212" s="276">
        <f>IF(N$118=0,0,N$118/NMM!N$11*1000)</f>
        <v>14.465821622508841</v>
      </c>
      <c r="O212" s="276">
        <f>IF(O$118=0,0,O$118/NMM!O$11*1000)</f>
        <v>13.936523365887027</v>
      </c>
      <c r="P212" s="276">
        <f>IF(P$118=0,0,P$118/NMM!P$11*1000)</f>
        <v>13.796669770750476</v>
      </c>
      <c r="Q212" s="276">
        <f>IF(Q$118=0,0,Q$118/NMM!Q$11*1000)</f>
        <v>13.882980931848866</v>
      </c>
      <c r="R212" s="276">
        <f>IF(R$118=0,0,R$118/NMM!R$11*1000)</f>
        <v>12.780113935722747</v>
      </c>
      <c r="S212" s="276">
        <f>IF(S$118=0,0,S$118/NMM!S$11*1000)</f>
        <v>10.733250945509072</v>
      </c>
      <c r="T212" s="276">
        <f>IF(T$118=0,0,T$118/NMM!T$11*1000)</f>
        <v>10.482285928353415</v>
      </c>
      <c r="U212" s="276">
        <f>IF(U$118=0,0,U$118/NMM!U$11*1000)</f>
        <v>10.40227103689605</v>
      </c>
      <c r="V212" s="276">
        <f>IF(V$118=0,0,V$118/NMM!V$11*1000)</f>
        <v>11.221841737516066</v>
      </c>
      <c r="W212" s="276">
        <f>IF(W$118=0,0,W$118/NMM!W$11*1000)</f>
        <v>10.469086085089817</v>
      </c>
      <c r="X212" s="276">
        <f>IF(X$118=0,0,X$118/NMM!X$11*1000)</f>
        <v>11.902508529259661</v>
      </c>
      <c r="Y212" s="276">
        <f>IF(Y$118=0,0,Y$118/NMM!Y$11*1000)</f>
        <v>11.103158006002406</v>
      </c>
      <c r="DA212" s="79"/>
    </row>
    <row r="213" spans="1:105" ht="12" customHeight="1" x14ac:dyDescent="0.25">
      <c r="A213" s="174" t="s">
        <v>1565</v>
      </c>
      <c r="B213" s="276">
        <f>IF(B$119=0,0,B$119/NMM!B$11*1000)</f>
        <v>16.139479399916318</v>
      </c>
      <c r="C213" s="276">
        <f>IF(C$119=0,0,C$119/NMM!C$11*1000)</f>
        <v>15.134493615305779</v>
      </c>
      <c r="D213" s="276">
        <f>IF(D$119=0,0,D$119/NMM!D$11*1000)</f>
        <v>14.538275707878583</v>
      </c>
      <c r="E213" s="276">
        <f>IF(E$119=0,0,E$119/NMM!E$11*1000)</f>
        <v>15.292012313992256</v>
      </c>
      <c r="F213" s="276">
        <f>IF(F$119=0,0,F$119/NMM!F$11*1000)</f>
        <v>15.213049174520926</v>
      </c>
      <c r="G213" s="276">
        <f>IF(G$119=0,0,G$119/NMM!G$11*1000)</f>
        <v>14.620797031538185</v>
      </c>
      <c r="H213" s="276">
        <f>IF(H$119=0,0,H$119/NMM!H$11*1000)</f>
        <v>15.499602352227107</v>
      </c>
      <c r="I213" s="276">
        <f>IF(I$119=0,0,I$119/NMM!I$11*1000)</f>
        <v>15.147223399649253</v>
      </c>
      <c r="J213" s="276">
        <f>IF(J$119=0,0,J$119/NMM!J$11*1000)</f>
        <v>16.148496553626444</v>
      </c>
      <c r="K213" s="276">
        <f>IF(K$119=0,0,K$119/NMM!K$11*1000)</f>
        <v>15.879812574358152</v>
      </c>
      <c r="L213" s="276">
        <f>IF(L$119=0,0,L$119/NMM!L$11*1000)</f>
        <v>15.993735180716721</v>
      </c>
      <c r="M213" s="276">
        <f>IF(M$119=0,0,M$119/NMM!M$11*1000)</f>
        <v>15.949529283417863</v>
      </c>
      <c r="N213" s="276">
        <f>IF(N$119=0,0,N$119/NMM!N$11*1000)</f>
        <v>15.562486841506473</v>
      </c>
      <c r="O213" s="276">
        <f>IF(O$119=0,0,O$119/NMM!O$11*1000)</f>
        <v>15.505393667536412</v>
      </c>
      <c r="P213" s="276">
        <f>IF(P$119=0,0,P$119/NMM!P$11*1000)</f>
        <v>15.428969239474242</v>
      </c>
      <c r="Q213" s="276">
        <f>IF(Q$119=0,0,Q$119/NMM!Q$11*1000)</f>
        <v>15.743231724840223</v>
      </c>
      <c r="R213" s="276">
        <f>IF(R$119=0,0,R$119/NMM!R$11*1000)</f>
        <v>15.130236311232803</v>
      </c>
      <c r="S213" s="276">
        <f>IF(S$119=0,0,S$119/NMM!S$11*1000)</f>
        <v>14.040352150950362</v>
      </c>
      <c r="T213" s="276">
        <f>IF(T$119=0,0,T$119/NMM!T$11*1000)</f>
        <v>13.800663372487291</v>
      </c>
      <c r="U213" s="276">
        <f>IF(U$119=0,0,U$119/NMM!U$11*1000)</f>
        <v>14.066020522578295</v>
      </c>
      <c r="V213" s="276">
        <f>IF(V$119=0,0,V$119/NMM!V$11*1000)</f>
        <v>13.624462140791938</v>
      </c>
      <c r="W213" s="276">
        <f>IF(W$119=0,0,W$119/NMM!W$11*1000)</f>
        <v>13.486528908714341</v>
      </c>
      <c r="X213" s="276">
        <f>IF(X$119=0,0,X$119/NMM!X$11*1000)</f>
        <v>13.588310618321847</v>
      </c>
      <c r="Y213" s="276">
        <f>IF(Y$119=0,0,Y$119/NMM!Y$11*1000)</f>
        <v>12.67107995679428</v>
      </c>
      <c r="DA213" s="79"/>
    </row>
    <row r="214" spans="1:105" ht="12" customHeight="1" x14ac:dyDescent="0.25">
      <c r="A214" s="41" t="s">
        <v>1575</v>
      </c>
      <c r="B214" s="277">
        <f>IF(B$127=0,0,B$127/NMM!B$11*1000)</f>
        <v>12.08829348910589</v>
      </c>
      <c r="C214" s="277">
        <f>IF(C$127=0,0,C$127/NMM!C$11*1000)</f>
        <v>12.017401453597641</v>
      </c>
      <c r="D214" s="277">
        <f>IF(D$127=0,0,D$127/NMM!D$11*1000)</f>
        <v>11.965157366768237</v>
      </c>
      <c r="E214" s="277">
        <f>IF(E$127=0,0,E$127/NMM!E$11*1000)</f>
        <v>11.070020589957617</v>
      </c>
      <c r="F214" s="277">
        <f>IF(F$127=0,0,F$127/NMM!F$11*1000)</f>
        <v>10.545011849761691</v>
      </c>
      <c r="G214" s="277">
        <f>IF(G$127=0,0,G$127/NMM!G$11*1000)</f>
        <v>10.333463960039865</v>
      </c>
      <c r="H214" s="277">
        <f>IF(H$127=0,0,H$127/NMM!H$11*1000)</f>
        <v>9.1099594436346383</v>
      </c>
      <c r="I214" s="277">
        <f>IF(I$127=0,0,I$127/NMM!I$11*1000)</f>
        <v>10.448295545608394</v>
      </c>
      <c r="J214" s="277">
        <f>IF(J$127=0,0,J$127/NMM!J$11*1000)</f>
        <v>10.611728551921594</v>
      </c>
      <c r="K214" s="277">
        <f>IF(K$127=0,0,K$127/NMM!K$11*1000)</f>
        <v>11.223577542501074</v>
      </c>
      <c r="L214" s="277">
        <f>IF(L$127=0,0,L$127/NMM!L$11*1000)</f>
        <v>8.8171879503856943</v>
      </c>
      <c r="M214" s="277">
        <f>IF(M$127=0,0,M$127/NMM!M$11*1000)</f>
        <v>13.036183888021435</v>
      </c>
      <c r="N214" s="277">
        <f>IF(N$127=0,0,N$127/NMM!N$11*1000)</f>
        <v>12.907963909315601</v>
      </c>
      <c r="O214" s="277">
        <f>IF(O$127=0,0,O$127/NMM!O$11*1000)</f>
        <v>12.435667003406913</v>
      </c>
      <c r="P214" s="277">
        <f>IF(P$127=0,0,P$127/NMM!P$11*1000)</f>
        <v>12.310874564669676</v>
      </c>
      <c r="Q214" s="277">
        <f>IF(Q$127=0,0,Q$127/NMM!Q$11*1000)</f>
        <v>12.387890677649784</v>
      </c>
      <c r="R214" s="277">
        <f>IF(R$127=0,0,R$127/NMM!R$11*1000)</f>
        <v>11.403793973414167</v>
      </c>
      <c r="S214" s="277">
        <f>IF(S$127=0,0,S$127/NMM!S$11*1000)</f>
        <v>9.577362382146573</v>
      </c>
      <c r="T214" s="277">
        <f>IF(T$127=0,0,T$127/NMM!T$11*1000)</f>
        <v>9.3534243668384462</v>
      </c>
      <c r="U214" s="277">
        <f>IF(U$127=0,0,U$127/NMM!U$11*1000)</f>
        <v>9.2820264636918726</v>
      </c>
      <c r="V214" s="277">
        <f>IF(V$127=0,0,V$127/NMM!V$11*1000)</f>
        <v>10.013335704245124</v>
      </c>
      <c r="W214" s="277">
        <f>IF(W$127=0,0,W$127/NMM!W$11*1000)</f>
        <v>9.3416460451570877</v>
      </c>
      <c r="X214" s="277">
        <f>IF(X$127=0,0,X$127/NMM!X$11*1000)</f>
        <v>10.62069991841633</v>
      </c>
      <c r="Y214" s="277">
        <f>IF(Y$127=0,0,Y$127/NMM!Y$11*1000)</f>
        <v>9.9074332976637098</v>
      </c>
      <c r="DA214" s="82"/>
    </row>
    <row r="215" spans="1:105" ht="12" customHeight="1" x14ac:dyDescent="0.25">
      <c r="B215" s="311"/>
      <c r="C215" s="311"/>
      <c r="D215" s="311"/>
      <c r="E215" s="311"/>
      <c r="F215" s="311"/>
      <c r="G215" s="311"/>
      <c r="H215" s="311"/>
      <c r="I215" s="311"/>
      <c r="J215" s="311"/>
      <c r="K215" s="311"/>
      <c r="L215" s="311"/>
      <c r="M215" s="311"/>
      <c r="N215" s="311"/>
      <c r="O215" s="311"/>
      <c r="P215" s="311"/>
      <c r="Q215" s="311"/>
      <c r="R215" s="311"/>
      <c r="S215" s="311"/>
      <c r="T215" s="311"/>
      <c r="U215" s="311"/>
      <c r="V215" s="311"/>
      <c r="W215" s="311"/>
      <c r="X215" s="311"/>
      <c r="Y215" s="311"/>
      <c r="DA215" s="150"/>
    </row>
  </sheetData>
  <conditionalFormatting sqref="B16:V16">
    <cfRule type="cellIs" dxfId="111" priority="428" operator="lessThan">
      <formula>0</formula>
    </cfRule>
  </conditionalFormatting>
  <conditionalFormatting sqref="B6:Y16">
    <cfRule type="cellIs" dxfId="110" priority="327" operator="lessThan">
      <formula>0</formula>
    </cfRule>
  </conditionalFormatting>
  <conditionalFormatting sqref="B20:Y25">
    <cfRule type="cellIs" dxfId="109" priority="329" operator="lessThan">
      <formula>0</formula>
    </cfRule>
  </conditionalFormatting>
  <conditionalFormatting sqref="B27:Y46">
    <cfRule type="cellIs" dxfId="108" priority="292" operator="lessThan">
      <formula>0</formula>
    </cfRule>
  </conditionalFormatting>
  <conditionalFormatting sqref="B49:Y59 B100:Y110 B147:Y152 B166:Y171 B195:Y200 B206:Y211 B214:Y215">
    <cfRule type="cellIs" dxfId="107" priority="331" operator="lessThan">
      <formula>0</formula>
    </cfRule>
  </conditionalFormatting>
  <conditionalFormatting sqref="B63:Y97">
    <cfRule type="cellIs" dxfId="106" priority="308" operator="lessThan">
      <formula>0</formula>
    </cfRule>
  </conditionalFormatting>
  <conditionalFormatting sqref="B113:Y117">
    <cfRule type="cellIs" dxfId="105" priority="303" operator="lessThan">
      <formula>0</formula>
    </cfRule>
  </conditionalFormatting>
  <conditionalFormatting sqref="B122:Y128">
    <cfRule type="cellIs" dxfId="104" priority="302" operator="lessThan">
      <formula>0</formula>
    </cfRule>
  </conditionalFormatting>
  <conditionalFormatting sqref="B133:Y139">
    <cfRule type="cellIs" dxfId="103" priority="300" operator="lessThan">
      <formula>0</formula>
    </cfRule>
  </conditionalFormatting>
  <conditionalFormatting sqref="B142:Y144">
    <cfRule type="cellIs" dxfId="102" priority="291" operator="lessThan">
      <formula>0</formula>
    </cfRule>
  </conditionalFormatting>
  <conditionalFormatting sqref="B156:Y163">
    <cfRule type="cellIs" dxfId="101" priority="296" operator="lessThan">
      <formula>0</formula>
    </cfRule>
  </conditionalFormatting>
  <conditionalFormatting sqref="B177:Y179">
    <cfRule type="cellIs" dxfId="100" priority="295" operator="lessThan">
      <formula>0</formula>
    </cfRule>
  </conditionalFormatting>
  <conditionalFormatting sqref="B184:Y190">
    <cfRule type="cellIs" dxfId="99" priority="293" operator="lessThan">
      <formula>0</formula>
    </cfRule>
  </conditionalFormatting>
  <conditionalFormatting sqref="B192:Y193">
    <cfRule type="cellIs" dxfId="98" priority="294" operator="lessThan">
      <formula>0</formula>
    </cfRule>
  </conditionalFormatting>
  <conditionalFormatting sqref="DA6:DA16">
    <cfRule type="cellIs" dxfId="97" priority="41" operator="lessThan">
      <formula>0</formula>
    </cfRule>
  </conditionalFormatting>
  <conditionalFormatting sqref="DA20:DA25">
    <cfRule type="cellIs" dxfId="96" priority="43" operator="lessThan">
      <formula>0</formula>
    </cfRule>
  </conditionalFormatting>
  <conditionalFormatting sqref="DA27:DA46">
    <cfRule type="cellIs" dxfId="95" priority="2" operator="lessThan">
      <formula>0</formula>
    </cfRule>
  </conditionalFormatting>
  <conditionalFormatting sqref="DA49:DA59 DA100:DA110">
    <cfRule type="cellIs" dxfId="94" priority="44" operator="lessThan">
      <formula>0</formula>
    </cfRule>
  </conditionalFormatting>
  <conditionalFormatting sqref="DA63:DA97">
    <cfRule type="cellIs" dxfId="93" priority="31" operator="lessThan">
      <formula>0</formula>
    </cfRule>
  </conditionalFormatting>
  <conditionalFormatting sqref="DA113:DA117">
    <cfRule type="cellIs" dxfId="92" priority="29" operator="lessThan">
      <formula>0</formula>
    </cfRule>
  </conditionalFormatting>
  <conditionalFormatting sqref="DA122:DA128">
    <cfRule type="cellIs" dxfId="91" priority="28" operator="lessThan">
      <formula>0</formula>
    </cfRule>
  </conditionalFormatting>
  <conditionalFormatting sqref="DA133:DA139">
    <cfRule type="cellIs" dxfId="90" priority="23" operator="lessThan">
      <formula>0</formula>
    </cfRule>
  </conditionalFormatting>
  <conditionalFormatting sqref="DA142:DA144">
    <cfRule type="cellIs" dxfId="89" priority="1" operator="lessThan">
      <formula>0</formula>
    </cfRule>
  </conditionalFormatting>
  <conditionalFormatting sqref="DA147:DA152">
    <cfRule type="cellIs" dxfId="88" priority="14" operator="lessThan">
      <formula>0</formula>
    </cfRule>
  </conditionalFormatting>
  <conditionalFormatting sqref="DA156:DA163">
    <cfRule type="cellIs" dxfId="87" priority="15" operator="lessThan">
      <formula>0</formula>
    </cfRule>
  </conditionalFormatting>
  <conditionalFormatting sqref="DA166:DA171">
    <cfRule type="cellIs" dxfId="86" priority="11" operator="lessThan">
      <formula>0</formula>
    </cfRule>
  </conditionalFormatting>
  <conditionalFormatting sqref="DA177:DA179">
    <cfRule type="cellIs" dxfId="85" priority="12" operator="lessThan">
      <formula>0</formula>
    </cfRule>
  </conditionalFormatting>
  <conditionalFormatting sqref="DA184:DA190">
    <cfRule type="cellIs" dxfId="84" priority="6" operator="lessThan">
      <formula>0</formula>
    </cfRule>
  </conditionalFormatting>
  <conditionalFormatting sqref="DA192:DA193">
    <cfRule type="cellIs" dxfId="83" priority="8" operator="lessThan">
      <formula>0</formula>
    </cfRule>
  </conditionalFormatting>
  <conditionalFormatting sqref="DA195:DA200">
    <cfRule type="cellIs" dxfId="82" priority="5" operator="lessThan">
      <formula>0</formula>
    </cfRule>
  </conditionalFormatting>
  <conditionalFormatting sqref="DA206:DA211">
    <cfRule type="cellIs" dxfId="81" priority="3" operator="lessThan">
      <formula>0</formula>
    </cfRule>
  </conditionalFormatting>
  <conditionalFormatting sqref="DA214:DA215">
    <cfRule type="cellIs" dxfId="80" priority="4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35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4" tint="0.79998168889431442"/>
    <pageSetUpPr fitToPage="1"/>
  </sheetPr>
  <dimension ref="A1:DA214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 / useful energy demand"</f>
        <v>BE: Non-metallic mineral products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253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5" customHeight="1" x14ac:dyDescent="0.25">
      <c r="A5" s="34" t="s">
        <v>51</v>
      </c>
      <c r="B5" s="223">
        <v>296.42571649501423</v>
      </c>
      <c r="C5" s="223">
        <v>268.3742349427061</v>
      </c>
      <c r="D5" s="223">
        <v>261.11104591826961</v>
      </c>
      <c r="E5" s="223">
        <v>258.89065378563851</v>
      </c>
      <c r="F5" s="223">
        <v>272.22932839563441</v>
      </c>
      <c r="G5" s="223">
        <v>303.88914459124157</v>
      </c>
      <c r="H5" s="223">
        <v>302.3751742502177</v>
      </c>
      <c r="I5" s="223">
        <v>255.10917672267851</v>
      </c>
      <c r="J5" s="223">
        <v>263.12167807728781</v>
      </c>
      <c r="K5" s="223">
        <v>231.99404871772501</v>
      </c>
      <c r="L5" s="223">
        <v>239.5971558874794</v>
      </c>
      <c r="M5" s="223">
        <v>278.04743238903228</v>
      </c>
      <c r="N5" s="223">
        <v>253.4310538171278</v>
      </c>
      <c r="O5" s="223">
        <v>259.59245793359833</v>
      </c>
      <c r="P5" s="223">
        <v>249.8962798380727</v>
      </c>
      <c r="Q5" s="223">
        <v>229.34142948260981</v>
      </c>
      <c r="R5" s="223">
        <v>246.9951770961317</v>
      </c>
      <c r="S5" s="223">
        <v>229.11229645250711</v>
      </c>
      <c r="T5" s="223">
        <v>244.0345834172054</v>
      </c>
      <c r="U5" s="223">
        <v>257.1601347262897</v>
      </c>
      <c r="V5" s="223">
        <v>255.6447665139689</v>
      </c>
      <c r="W5" s="223">
        <v>253.2864945534011</v>
      </c>
      <c r="X5" s="223">
        <v>270.76057529624723</v>
      </c>
      <c r="Y5" s="223">
        <v>224.21834850160201</v>
      </c>
      <c r="DA5" s="89" t="s">
        <v>1579</v>
      </c>
    </row>
    <row r="6" spans="1:105" ht="12" customHeight="1" x14ac:dyDescent="0.25">
      <c r="A6" s="55" t="s">
        <v>91</v>
      </c>
      <c r="B6" s="259">
        <v>1.172474924868671</v>
      </c>
      <c r="C6" s="259">
        <v>1.06167116398112</v>
      </c>
      <c r="D6" s="259">
        <v>1.0348160640075179</v>
      </c>
      <c r="E6" s="259">
        <v>1.0259896583787089</v>
      </c>
      <c r="F6" s="259">
        <v>1.0757628429399311</v>
      </c>
      <c r="G6" s="259">
        <v>1.1993625226715821</v>
      </c>
      <c r="H6" s="259">
        <v>1.1983647956198371</v>
      </c>
      <c r="I6" s="259">
        <v>1.0040736802277299</v>
      </c>
      <c r="J6" s="259">
        <v>1.040378549153268</v>
      </c>
      <c r="K6" s="259">
        <v>0.91970185997596909</v>
      </c>
      <c r="L6" s="259">
        <v>0.94965283642475329</v>
      </c>
      <c r="M6" s="259">
        <v>1.094941601682047</v>
      </c>
      <c r="N6" s="259">
        <v>0.99291957671293318</v>
      </c>
      <c r="O6" s="259">
        <v>1.0166564208563651</v>
      </c>
      <c r="P6" s="259">
        <v>0.97834651741098255</v>
      </c>
      <c r="Q6" s="259">
        <v>0.89744710480872392</v>
      </c>
      <c r="R6" s="259">
        <v>0.96618550284392279</v>
      </c>
      <c r="S6" s="259">
        <v>0.89648118120074982</v>
      </c>
      <c r="T6" s="259">
        <v>0.9557115064388243</v>
      </c>
      <c r="U6" s="259">
        <v>1.006072513927937</v>
      </c>
      <c r="V6" s="259">
        <v>0.98585806534376486</v>
      </c>
      <c r="W6" s="259">
        <v>0.98952554358326017</v>
      </c>
      <c r="X6" s="259">
        <v>1.056348371532865</v>
      </c>
      <c r="Y6" s="259">
        <v>0.87344618235085847</v>
      </c>
      <c r="DA6" s="67" t="s">
        <v>1580</v>
      </c>
    </row>
    <row r="7" spans="1:105" ht="12" customHeight="1" x14ac:dyDescent="0.25">
      <c r="A7" s="173" t="s">
        <v>92</v>
      </c>
      <c r="B7" s="224">
        <v>0.1214399606875861</v>
      </c>
      <c r="C7" s="224">
        <v>0.1099633789024976</v>
      </c>
      <c r="D7" s="224">
        <v>0.1071818419878206</v>
      </c>
      <c r="E7" s="224">
        <v>0.106267640472854</v>
      </c>
      <c r="F7" s="224">
        <v>0.1114229350111042</v>
      </c>
      <c r="G7" s="224">
        <v>0.1242248635890575</v>
      </c>
      <c r="H7" s="224">
        <v>0.1241215232690465</v>
      </c>
      <c r="I7" s="224">
        <v>0.1039976767673334</v>
      </c>
      <c r="J7" s="224">
        <v>0.1077579805159011</v>
      </c>
      <c r="K7" s="224">
        <v>9.5258802854390992E-2</v>
      </c>
      <c r="L7" s="224">
        <v>9.8360997473096831E-2</v>
      </c>
      <c r="M7" s="224">
        <v>0.1134093891844761</v>
      </c>
      <c r="N7" s="224">
        <v>0.1028423822159433</v>
      </c>
      <c r="O7" s="224">
        <v>0.1053009434682862</v>
      </c>
      <c r="P7" s="224">
        <v>0.10133296678096081</v>
      </c>
      <c r="Q7" s="224">
        <v>9.2953750067931717E-2</v>
      </c>
      <c r="R7" s="224">
        <v>0.1000733806698887</v>
      </c>
      <c r="S7" s="224">
        <v>9.2853703813217392E-2</v>
      </c>
      <c r="T7" s="224">
        <v>9.8988528717238566E-2</v>
      </c>
      <c r="U7" s="224">
        <v>0.1042047074515941</v>
      </c>
      <c r="V7" s="224">
        <v>0.1035445563890388</v>
      </c>
      <c r="W7" s="224">
        <v>0.1024908427150998</v>
      </c>
      <c r="X7" s="224">
        <v>0.1094120667234873</v>
      </c>
      <c r="Y7" s="224">
        <v>9.0467836708142443E-2</v>
      </c>
      <c r="DA7" s="177" t="s">
        <v>1581</v>
      </c>
    </row>
    <row r="8" spans="1:105" ht="12" customHeight="1" x14ac:dyDescent="0.25">
      <c r="A8" s="173" t="s">
        <v>93</v>
      </c>
      <c r="B8" s="224">
        <v>2.326794633094349</v>
      </c>
      <c r="C8" s="224">
        <v>2.2056490101576691</v>
      </c>
      <c r="D8" s="224">
        <v>2.1933962400046352</v>
      </c>
      <c r="E8" s="224">
        <v>1.9005488375784521</v>
      </c>
      <c r="F8" s="224">
        <v>1.931704301219713</v>
      </c>
      <c r="G8" s="224">
        <v>2.20695822607862</v>
      </c>
      <c r="H8" s="224">
        <v>1.7648647914311579</v>
      </c>
      <c r="I8" s="224">
        <v>1.844477434757775</v>
      </c>
      <c r="J8" s="224">
        <v>1.781171998063547</v>
      </c>
      <c r="K8" s="224">
        <v>1.6952195673343691</v>
      </c>
      <c r="L8" s="224">
        <v>1.2963357591386619</v>
      </c>
      <c r="M8" s="224">
        <v>2.4479889765367639</v>
      </c>
      <c r="N8" s="224">
        <v>2.2845963243955532</v>
      </c>
      <c r="O8" s="224">
        <v>2.2648463591403818</v>
      </c>
      <c r="P8" s="224">
        <v>2.150676009260303</v>
      </c>
      <c r="Q8" s="224">
        <v>1.94714573970706</v>
      </c>
      <c r="R8" s="224">
        <v>1.982789335089383</v>
      </c>
      <c r="S8" s="224">
        <v>1.631334850498499</v>
      </c>
      <c r="T8" s="224">
        <v>1.71141501485923</v>
      </c>
      <c r="U8" s="224">
        <v>1.7482929717239</v>
      </c>
      <c r="V8" s="224">
        <v>1.9426289410410129</v>
      </c>
      <c r="W8" s="224">
        <v>1.812433248131315</v>
      </c>
      <c r="X8" s="224">
        <v>2.2342343454568812</v>
      </c>
      <c r="Y8" s="224">
        <v>1.8483793052463999</v>
      </c>
      <c r="DA8" s="177" t="s">
        <v>1582</v>
      </c>
    </row>
    <row r="9" spans="1:105" ht="12" customHeight="1" x14ac:dyDescent="0.25">
      <c r="A9" s="173" t="s">
        <v>94</v>
      </c>
      <c r="B9" s="224">
        <v>0.2312214937570663</v>
      </c>
      <c r="C9" s="224">
        <v>0.20937010012560789</v>
      </c>
      <c r="D9" s="224">
        <v>0.2040740582238271</v>
      </c>
      <c r="E9" s="224">
        <v>0.20233341998013291</v>
      </c>
      <c r="F9" s="224">
        <v>0.2121490926561016</v>
      </c>
      <c r="G9" s="224">
        <v>0.23652394449239869</v>
      </c>
      <c r="H9" s="224">
        <v>0.23632718468596431</v>
      </c>
      <c r="I9" s="224">
        <v>0.1980114126623353</v>
      </c>
      <c r="J9" s="224">
        <v>0.20517102507328519</v>
      </c>
      <c r="K9" s="224">
        <v>0.1813726105047539</v>
      </c>
      <c r="L9" s="224">
        <v>0.18727918416964179</v>
      </c>
      <c r="M9" s="224">
        <v>0.2159312982715054</v>
      </c>
      <c r="N9" s="224">
        <v>0.19581173365725871</v>
      </c>
      <c r="O9" s="224">
        <v>0.20049283040697191</v>
      </c>
      <c r="P9" s="224">
        <v>0.19293780904792451</v>
      </c>
      <c r="Q9" s="224">
        <v>0.1769837936321503</v>
      </c>
      <c r="R9" s="224">
        <v>0.19053955907757911</v>
      </c>
      <c r="S9" s="224">
        <v>0.17679330572084939</v>
      </c>
      <c r="T9" s="224">
        <v>0.1884740026694843</v>
      </c>
      <c r="U9" s="224">
        <v>0.19840559875888281</v>
      </c>
      <c r="V9" s="224">
        <v>0.1971486721761902</v>
      </c>
      <c r="W9" s="224">
        <v>0.1951424030016867</v>
      </c>
      <c r="X9" s="224">
        <v>0.20832040260565249</v>
      </c>
      <c r="Y9" s="224">
        <v>0.17225061851296661</v>
      </c>
      <c r="DA9" s="177" t="s">
        <v>1583</v>
      </c>
    </row>
    <row r="10" spans="1:105" ht="12" customHeight="1" x14ac:dyDescent="0.25">
      <c r="A10" s="56" t="s">
        <v>95</v>
      </c>
      <c r="B10" s="260">
        <v>1.3495836337159659</v>
      </c>
      <c r="C10" s="260">
        <v>1.2203543186650581</v>
      </c>
      <c r="D10" s="260">
        <v>1.1862230633640389</v>
      </c>
      <c r="E10" s="260">
        <v>1.130985802157219</v>
      </c>
      <c r="F10" s="260">
        <v>1.1961645734863191</v>
      </c>
      <c r="G10" s="260">
        <v>1.342129657539334</v>
      </c>
      <c r="H10" s="260">
        <v>1.291878781312624</v>
      </c>
      <c r="I10" s="260">
        <v>1.148314341092638</v>
      </c>
      <c r="J10" s="260">
        <v>1.160588408499011</v>
      </c>
      <c r="K10" s="260">
        <v>1.031573343352344</v>
      </c>
      <c r="L10" s="260">
        <v>1.0322110088200029</v>
      </c>
      <c r="M10" s="260">
        <v>1.347938211921637</v>
      </c>
      <c r="N10" s="260">
        <v>1.244333392733268</v>
      </c>
      <c r="O10" s="260">
        <v>1.2780215670018711</v>
      </c>
      <c r="P10" s="260">
        <v>1.2447830641855091</v>
      </c>
      <c r="Q10" s="260">
        <v>1.1589188500612411</v>
      </c>
      <c r="R10" s="260">
        <v>1.2528925871523831</v>
      </c>
      <c r="S10" s="260">
        <v>1.141459870980196</v>
      </c>
      <c r="T10" s="260">
        <v>1.19557804982018</v>
      </c>
      <c r="U10" s="260">
        <v>1.2620120420793159</v>
      </c>
      <c r="V10" s="260">
        <v>1.289454496419872</v>
      </c>
      <c r="W10" s="260">
        <v>1.1901170928104989</v>
      </c>
      <c r="X10" s="260">
        <v>1.2639669274713281</v>
      </c>
      <c r="Y10" s="260">
        <v>1.046123483754992</v>
      </c>
      <c r="DA10" s="68" t="s">
        <v>1584</v>
      </c>
    </row>
    <row r="11" spans="1:105" ht="12" customHeight="1" x14ac:dyDescent="0.25">
      <c r="A11" s="37" t="s">
        <v>159</v>
      </c>
      <c r="B11" s="226">
        <v>1.888142154019033E-3</v>
      </c>
      <c r="C11" s="226">
        <v>1.318388861730206E-2</v>
      </c>
      <c r="D11" s="226">
        <v>1.293675986311876E-2</v>
      </c>
      <c r="E11" s="226">
        <v>1.2318455380331239E-2</v>
      </c>
      <c r="F11" s="226">
        <v>1.6441533131966741E-2</v>
      </c>
      <c r="G11" s="226">
        <v>1.409469710344783E-2</v>
      </c>
      <c r="H11" s="226">
        <v>1.3486967141404479E-2</v>
      </c>
      <c r="I11" s="226">
        <v>8.2305121321104464E-3</v>
      </c>
      <c r="J11" s="226">
        <v>9.147946896846058E-3</v>
      </c>
      <c r="K11" s="226">
        <v>5.0384758105750244E-3</v>
      </c>
      <c r="L11" s="226">
        <v>7.2805507802293926E-3</v>
      </c>
      <c r="M11" s="226">
        <v>6.3127026330197632E-3</v>
      </c>
      <c r="N11" s="226">
        <v>1.114141678690476E-2</v>
      </c>
      <c r="O11" s="226">
        <v>1.3610943087404371E-2</v>
      </c>
      <c r="P11" s="226">
        <v>1.121067301100318E-2</v>
      </c>
      <c r="Q11" s="226">
        <v>1.164195767864456E-2</v>
      </c>
      <c r="R11" s="226">
        <v>9.231310252919742E-3</v>
      </c>
      <c r="S11" s="226">
        <v>9.6583372769298067E-3</v>
      </c>
      <c r="T11" s="226">
        <v>1.031210620976074E-2</v>
      </c>
      <c r="U11" s="226">
        <v>5.0969156998501901E-2</v>
      </c>
      <c r="V11" s="226">
        <v>4.8831138228139163E-2</v>
      </c>
      <c r="W11" s="226">
        <v>4.6663363842296697E-2</v>
      </c>
      <c r="X11" s="226">
        <v>5.2756471469793842E-2</v>
      </c>
      <c r="Y11" s="226">
        <v>4.1732378132625932E-2</v>
      </c>
      <c r="DA11" s="69" t="s">
        <v>1585</v>
      </c>
    </row>
    <row r="12" spans="1:105" ht="12" customHeight="1" x14ac:dyDescent="0.25">
      <c r="A12" s="37" t="s">
        <v>35</v>
      </c>
      <c r="B12" s="226">
        <v>0.90220355561049359</v>
      </c>
      <c r="C12" s="226">
        <v>0.757100005930189</v>
      </c>
      <c r="D12" s="226">
        <v>0.68302592991792466</v>
      </c>
      <c r="E12" s="226">
        <v>0.81895459688625138</v>
      </c>
      <c r="F12" s="226">
        <v>0.91076491924013903</v>
      </c>
      <c r="G12" s="226">
        <v>1.024208857385972</v>
      </c>
      <c r="H12" s="226">
        <v>1.0950353015065979</v>
      </c>
      <c r="I12" s="226">
        <v>0.890153345448216</v>
      </c>
      <c r="J12" s="226">
        <v>0.90880473323264099</v>
      </c>
      <c r="K12" s="226">
        <v>0.74686653549242388</v>
      </c>
      <c r="L12" s="226">
        <v>0.86729637708651475</v>
      </c>
      <c r="M12" s="226">
        <v>0.80853183165886533</v>
      </c>
      <c r="N12" s="226">
        <v>0.75414232725749542</v>
      </c>
      <c r="O12" s="226">
        <v>0.78798126498232379</v>
      </c>
      <c r="P12" s="226">
        <v>0.74940287480854129</v>
      </c>
      <c r="Q12" s="226">
        <v>0.69176226030793531</v>
      </c>
      <c r="R12" s="226">
        <v>0.77016385373917806</v>
      </c>
      <c r="S12" s="226">
        <v>0.75951558679145792</v>
      </c>
      <c r="T12" s="226">
        <v>0.79898236314711313</v>
      </c>
      <c r="U12" s="226">
        <v>0.8135696393322116</v>
      </c>
      <c r="V12" s="226">
        <v>0.76199472866196161</v>
      </c>
      <c r="W12" s="226">
        <v>0.80830827438834685</v>
      </c>
      <c r="X12" s="226">
        <v>0.81418947224142979</v>
      </c>
      <c r="Y12" s="226">
        <v>0.68123129161450069</v>
      </c>
      <c r="DA12" s="69" t="s">
        <v>1586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1587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3.0753507674675749E-2</v>
      </c>
      <c r="M14" s="226">
        <v>4.182107120744858E-2</v>
      </c>
      <c r="N14" s="226">
        <v>5.2624066802816123E-2</v>
      </c>
      <c r="O14" s="226">
        <v>7.0513942826004469E-2</v>
      </c>
      <c r="P14" s="226">
        <v>0.1088196524349294</v>
      </c>
      <c r="Q14" s="226">
        <v>0.13087851490522301</v>
      </c>
      <c r="R14" s="226">
        <v>0.18362458729406289</v>
      </c>
      <c r="S14" s="226">
        <v>0.17889377597616379</v>
      </c>
      <c r="T14" s="226">
        <v>0.1753638596843998</v>
      </c>
      <c r="U14" s="226">
        <v>0.20109104132133221</v>
      </c>
      <c r="V14" s="226">
        <v>0.2142997966381886</v>
      </c>
      <c r="W14" s="226">
        <v>0.1105415348144201</v>
      </c>
      <c r="X14" s="226">
        <v>4.8071925312101693E-2</v>
      </c>
      <c r="Y14" s="226">
        <v>4.2301308289185199E-2</v>
      </c>
      <c r="DA14" s="69" t="s">
        <v>1588</v>
      </c>
    </row>
    <row r="15" spans="1:105" ht="12" customHeight="1" x14ac:dyDescent="0.25">
      <c r="A15" s="37" t="s">
        <v>40</v>
      </c>
      <c r="B15" s="226">
        <v>0.44549193595145392</v>
      </c>
      <c r="C15" s="226">
        <v>0.45007042411756742</v>
      </c>
      <c r="D15" s="226">
        <v>0.49026037358299562</v>
      </c>
      <c r="E15" s="226">
        <v>0.29971274989063668</v>
      </c>
      <c r="F15" s="226">
        <v>0.26895812111421319</v>
      </c>
      <c r="G15" s="226">
        <v>0.30382610304991448</v>
      </c>
      <c r="H15" s="226">
        <v>0.18335651266462191</v>
      </c>
      <c r="I15" s="226">
        <v>0.24993048351231201</v>
      </c>
      <c r="J15" s="226">
        <v>0.24263572836952441</v>
      </c>
      <c r="K15" s="226">
        <v>0.27966833204934499</v>
      </c>
      <c r="L15" s="226">
        <v>0.12688057327858279</v>
      </c>
      <c r="M15" s="226">
        <v>0.49127260642230308</v>
      </c>
      <c r="N15" s="226">
        <v>0.42642558188605162</v>
      </c>
      <c r="O15" s="226">
        <v>0.40591541610613868</v>
      </c>
      <c r="P15" s="226">
        <v>0.37534986393103542</v>
      </c>
      <c r="Q15" s="226">
        <v>0.32463611716943808</v>
      </c>
      <c r="R15" s="226">
        <v>0.28987283586622231</v>
      </c>
      <c r="S15" s="226">
        <v>0.19339217093564451</v>
      </c>
      <c r="T15" s="226">
        <v>0.21091972077890639</v>
      </c>
      <c r="U15" s="226">
        <v>0.19638220442727</v>
      </c>
      <c r="V15" s="226">
        <v>0.26432883289158282</v>
      </c>
      <c r="W15" s="226">
        <v>0.22460391976543539</v>
      </c>
      <c r="X15" s="226">
        <v>0.34894905844800272</v>
      </c>
      <c r="Y15" s="226">
        <v>0.28085850571868048</v>
      </c>
      <c r="DA15" s="69" t="s">
        <v>1589</v>
      </c>
    </row>
    <row r="16" spans="1:105" ht="12" customHeight="1" x14ac:dyDescent="0.25">
      <c r="A16" s="57" t="s">
        <v>1450</v>
      </c>
      <c r="B16" s="261">
        <v>9.0675122196858116</v>
      </c>
      <c r="C16" s="261">
        <v>8.5954080637298844</v>
      </c>
      <c r="D16" s="261">
        <v>8.547659052490383</v>
      </c>
      <c r="E16" s="261">
        <v>7.4064335389729701</v>
      </c>
      <c r="F16" s="261">
        <v>7.527846294211022</v>
      </c>
      <c r="G16" s="261">
        <v>8.6005100745359027</v>
      </c>
      <c r="H16" s="261">
        <v>6.8776731881633077</v>
      </c>
      <c r="I16" s="261">
        <v>7.1879234379868464</v>
      </c>
      <c r="J16" s="261">
        <v>6.941222327096761</v>
      </c>
      <c r="K16" s="261">
        <v>6.6062659433818602</v>
      </c>
      <c r="L16" s="261">
        <v>5.05181685122482</v>
      </c>
      <c r="M16" s="261">
        <v>9.5398062393172118</v>
      </c>
      <c r="N16" s="261">
        <v>8.9030655279433883</v>
      </c>
      <c r="O16" s="261">
        <v>8.8260999682233692</v>
      </c>
      <c r="P16" s="261">
        <v>8.3811784319867648</v>
      </c>
      <c r="Q16" s="261">
        <v>7.5880215370889639</v>
      </c>
      <c r="R16" s="261">
        <v>7.726924529250736</v>
      </c>
      <c r="S16" s="261">
        <v>6.3573073793894546</v>
      </c>
      <c r="T16" s="261">
        <v>6.6693795573838246</v>
      </c>
      <c r="U16" s="261">
        <v>6.8130928528123702</v>
      </c>
      <c r="V16" s="261">
        <v>7.5894740123556046</v>
      </c>
      <c r="W16" s="261">
        <v>7.0630473317449667</v>
      </c>
      <c r="X16" s="261">
        <v>8.7068050359606186</v>
      </c>
      <c r="Y16" s="261">
        <v>7.2031290164388553</v>
      </c>
      <c r="DA16" s="70" t="s">
        <v>1590</v>
      </c>
    </row>
    <row r="17" spans="1:105" ht="12" customHeight="1" x14ac:dyDescent="0.25">
      <c r="A17" s="57" t="s">
        <v>1452</v>
      </c>
      <c r="B17" s="261">
        <v>81.167271376127744</v>
      </c>
      <c r="C17" s="261">
        <v>72.994967562661614</v>
      </c>
      <c r="D17" s="261">
        <v>70.939794653782485</v>
      </c>
      <c r="E17" s="261">
        <v>71.902847138806152</v>
      </c>
      <c r="F17" s="261">
        <v>75.718066729029076</v>
      </c>
      <c r="G17" s="261">
        <v>84.67277961588654</v>
      </c>
      <c r="H17" s="261">
        <v>84.965422607139161</v>
      </c>
      <c r="I17" s="261">
        <v>71.35682473145124</v>
      </c>
      <c r="J17" s="261">
        <v>72.828449053772559</v>
      </c>
      <c r="K17" s="261">
        <v>63.781966267468697</v>
      </c>
      <c r="L17" s="261">
        <v>66.62376875005144</v>
      </c>
      <c r="M17" s="261">
        <v>74.656589917632587</v>
      </c>
      <c r="N17" s="261">
        <v>68.216676679794233</v>
      </c>
      <c r="O17" s="261">
        <v>69.751899025746965</v>
      </c>
      <c r="P17" s="261">
        <v>67.283788898656866</v>
      </c>
      <c r="Q17" s="261">
        <v>61.77427240031389</v>
      </c>
      <c r="R17" s="261">
        <v>67.002295904036572</v>
      </c>
      <c r="S17" s="261">
        <v>62.865654376518393</v>
      </c>
      <c r="T17" s="261">
        <v>66.505875692937678</v>
      </c>
      <c r="U17" s="261">
        <v>70.013122352198479</v>
      </c>
      <c r="V17" s="261">
        <v>68.911065177722506</v>
      </c>
      <c r="W17" s="261">
        <v>68.722764351913909</v>
      </c>
      <c r="X17" s="261">
        <v>72.502119135847607</v>
      </c>
      <c r="Y17" s="261">
        <v>60.227922919073279</v>
      </c>
      <c r="DA17" s="70" t="s">
        <v>1591</v>
      </c>
    </row>
    <row r="18" spans="1:105" ht="12" customHeight="1" x14ac:dyDescent="0.25">
      <c r="A18" s="18" t="s">
        <v>28</v>
      </c>
      <c r="B18" s="230">
        <v>16.724431579808019</v>
      </c>
      <c r="C18" s="230">
        <v>11.507259451360831</v>
      </c>
      <c r="D18" s="230">
        <v>10.024647071780841</v>
      </c>
      <c r="E18" s="230">
        <v>6.4659820113983919</v>
      </c>
      <c r="F18" s="230">
        <v>8.4133999204553032</v>
      </c>
      <c r="G18" s="230">
        <v>8.6605448225833008</v>
      </c>
      <c r="H18" s="230">
        <v>10.73964935402128</v>
      </c>
      <c r="I18" s="230">
        <v>10.549094181821751</v>
      </c>
      <c r="J18" s="230">
        <v>11.155052178108511</v>
      </c>
      <c r="K18" s="230">
        <v>8.6711560541869108</v>
      </c>
      <c r="L18" s="230">
        <v>12.498000934358631</v>
      </c>
      <c r="M18" s="230">
        <v>13.064332025203029</v>
      </c>
      <c r="N18" s="230">
        <v>13.03963732434069</v>
      </c>
      <c r="O18" s="230">
        <v>16.704862482255741</v>
      </c>
      <c r="P18" s="230">
        <v>16.007709840747282</v>
      </c>
      <c r="Q18" s="230">
        <v>14.970698309259699</v>
      </c>
      <c r="R18" s="230">
        <v>15.29479804979152</v>
      </c>
      <c r="S18" s="230">
        <v>14.64585296916364</v>
      </c>
      <c r="T18" s="230">
        <v>15.91009744922186</v>
      </c>
      <c r="U18" s="230">
        <v>16.354102364316031</v>
      </c>
      <c r="V18" s="230">
        <v>14.24696110514688</v>
      </c>
      <c r="W18" s="230">
        <v>14.37216579035983</v>
      </c>
      <c r="X18" s="230">
        <v>13.32677207452965</v>
      </c>
      <c r="Y18" s="230">
        <v>10.29129276817183</v>
      </c>
      <c r="DA18" s="71" t="s">
        <v>1592</v>
      </c>
    </row>
    <row r="19" spans="1:105" ht="12" customHeight="1" x14ac:dyDescent="0.25">
      <c r="A19" s="18" t="s">
        <v>31</v>
      </c>
      <c r="B19" s="230">
        <v>6.3604355989481789E-2</v>
      </c>
      <c r="C19" s="230">
        <v>0</v>
      </c>
      <c r="D19" s="230">
        <v>0</v>
      </c>
      <c r="E19" s="230">
        <v>0</v>
      </c>
      <c r="F19" s="230">
        <v>0</v>
      </c>
      <c r="G19" s="230">
        <v>0</v>
      </c>
      <c r="H19" s="230">
        <v>0</v>
      </c>
      <c r="I19" s="230">
        <v>0</v>
      </c>
      <c r="J19" s="230">
        <v>0</v>
      </c>
      <c r="K19" s="230">
        <v>0</v>
      </c>
      <c r="L19" s="230">
        <v>0</v>
      </c>
      <c r="M19" s="230">
        <v>0</v>
      </c>
      <c r="N19" s="230">
        <v>0</v>
      </c>
      <c r="O19" s="230">
        <v>0</v>
      </c>
      <c r="P19" s="230">
        <v>0</v>
      </c>
      <c r="Q19" s="230">
        <v>0</v>
      </c>
      <c r="R19" s="230">
        <v>0</v>
      </c>
      <c r="S19" s="230">
        <v>0</v>
      </c>
      <c r="T19" s="230">
        <v>0</v>
      </c>
      <c r="U19" s="230">
        <v>0</v>
      </c>
      <c r="V19" s="230">
        <v>0</v>
      </c>
      <c r="W19" s="230">
        <v>0</v>
      </c>
      <c r="X19" s="230">
        <v>0</v>
      </c>
      <c r="Y19" s="230">
        <v>0</v>
      </c>
      <c r="DA19" s="71" t="s">
        <v>1593</v>
      </c>
    </row>
    <row r="20" spans="1:105" ht="12" customHeight="1" x14ac:dyDescent="0.25">
      <c r="A20" s="18" t="s">
        <v>159</v>
      </c>
      <c r="B20" s="295">
        <v>5.5477909445339708E-2</v>
      </c>
      <c r="C20" s="295">
        <v>0.41026418436367151</v>
      </c>
      <c r="D20" s="295">
        <v>0.39261230015109932</v>
      </c>
      <c r="E20" s="295">
        <v>0.40429211654625291</v>
      </c>
      <c r="F20" s="295">
        <v>0.56872237998843067</v>
      </c>
      <c r="G20" s="295">
        <v>0.5039883652337066</v>
      </c>
      <c r="H20" s="295">
        <v>0.42207252374872489</v>
      </c>
      <c r="I20" s="295">
        <v>0.30886266339394591</v>
      </c>
      <c r="J20" s="295">
        <v>0.29833830515378612</v>
      </c>
      <c r="K20" s="295">
        <v>0.15461046974563941</v>
      </c>
      <c r="L20" s="295">
        <v>0.2050390047266048</v>
      </c>
      <c r="M20" s="295">
        <v>0.21769450418778</v>
      </c>
      <c r="N20" s="295">
        <v>0.42869238642550128</v>
      </c>
      <c r="O20" s="295">
        <v>0.49669482423126432</v>
      </c>
      <c r="P20" s="295">
        <v>0.41852328500730779</v>
      </c>
      <c r="Q20" s="295">
        <v>0.43982428511334798</v>
      </c>
      <c r="R20" s="295">
        <v>0.36130063877556451</v>
      </c>
      <c r="S20" s="295">
        <v>0.37709136904320839</v>
      </c>
      <c r="T20" s="295">
        <v>0.37192704031931628</v>
      </c>
      <c r="U20" s="295">
        <v>1.8538825349476209</v>
      </c>
      <c r="V20" s="295">
        <v>1.870742745136736</v>
      </c>
      <c r="W20" s="295">
        <v>1.749423733018272</v>
      </c>
      <c r="X20" s="295">
        <v>2.0563438418285238</v>
      </c>
      <c r="Y20" s="295">
        <v>1.7048219720303099</v>
      </c>
      <c r="DA20" s="122" t="s">
        <v>1594</v>
      </c>
    </row>
    <row r="21" spans="1:105" ht="12" customHeight="1" x14ac:dyDescent="0.25">
      <c r="A21" s="18" t="s">
        <v>32</v>
      </c>
      <c r="B21" s="295">
        <v>7.1954705183017031</v>
      </c>
      <c r="C21" s="295">
        <v>5.36858900308345</v>
      </c>
      <c r="D21" s="295">
        <v>4.7011935573992636</v>
      </c>
      <c r="E21" s="295">
        <v>7.7299201201063914</v>
      </c>
      <c r="F21" s="295">
        <v>8.2508553725723957</v>
      </c>
      <c r="G21" s="295">
        <v>8.0372097478137654</v>
      </c>
      <c r="H21" s="295">
        <v>9.2268830443702328</v>
      </c>
      <c r="I21" s="295">
        <v>8.3506571426550913</v>
      </c>
      <c r="J21" s="295">
        <v>10.066136426083091</v>
      </c>
      <c r="K21" s="295">
        <v>9.3830824986362682</v>
      </c>
      <c r="L21" s="295">
        <v>4.9223712066194594</v>
      </c>
      <c r="M21" s="295">
        <v>6.9488752638762037</v>
      </c>
      <c r="N21" s="295">
        <v>3.2274697520265332</v>
      </c>
      <c r="O21" s="295">
        <v>2.543832939950422</v>
      </c>
      <c r="P21" s="295">
        <v>1.251736988969737</v>
      </c>
      <c r="Q21" s="295">
        <v>1.0828228314519801</v>
      </c>
      <c r="R21" s="295">
        <v>0.96011380446734018</v>
      </c>
      <c r="S21" s="295">
        <v>0.9001265296043448</v>
      </c>
      <c r="T21" s="295">
        <v>1.003200817607341</v>
      </c>
      <c r="U21" s="295">
        <v>0.84809514830180555</v>
      </c>
      <c r="V21" s="295">
        <v>0.88113869926342825</v>
      </c>
      <c r="W21" s="295">
        <v>0.74710793939586728</v>
      </c>
      <c r="X21" s="295">
        <v>0.96504178259274087</v>
      </c>
      <c r="Y21" s="295">
        <v>0.61176680246167159</v>
      </c>
      <c r="DA21" s="122" t="s">
        <v>1595</v>
      </c>
    </row>
    <row r="22" spans="1:105" ht="12" customHeight="1" x14ac:dyDescent="0.25">
      <c r="A22" s="18" t="s">
        <v>33</v>
      </c>
      <c r="B22" s="295">
        <v>14.40438192016012</v>
      </c>
      <c r="C22" s="295">
        <v>12.655073559506381</v>
      </c>
      <c r="D22" s="295">
        <v>15.13995522819835</v>
      </c>
      <c r="E22" s="295">
        <v>12.71263536002566</v>
      </c>
      <c r="F22" s="295">
        <v>9.5543267084596337</v>
      </c>
      <c r="G22" s="295">
        <v>12.13777744814897</v>
      </c>
      <c r="H22" s="295">
        <v>10.04891629654534</v>
      </c>
      <c r="I22" s="295">
        <v>8.3326801842051328</v>
      </c>
      <c r="J22" s="295">
        <v>4.61161077280246</v>
      </c>
      <c r="K22" s="295">
        <v>6.3152589412426847</v>
      </c>
      <c r="L22" s="295">
        <v>5.2550730917548254</v>
      </c>
      <c r="M22" s="295">
        <v>5.5062607464540596</v>
      </c>
      <c r="N22" s="295">
        <v>5.5922633370001789</v>
      </c>
      <c r="O22" s="295">
        <v>4.6960969436719537</v>
      </c>
      <c r="P22" s="295">
        <v>5.4669859701125736</v>
      </c>
      <c r="Q22" s="295">
        <v>4.2768859557022898</v>
      </c>
      <c r="R22" s="295">
        <v>4.06193891845819</v>
      </c>
      <c r="S22" s="295">
        <v>3.0804284543833371</v>
      </c>
      <c r="T22" s="295">
        <v>4.1106949011389933</v>
      </c>
      <c r="U22" s="295">
        <v>4.4656496564739179</v>
      </c>
      <c r="V22" s="295">
        <v>4.7226885011973474</v>
      </c>
      <c r="W22" s="295">
        <v>4.0171564796954629</v>
      </c>
      <c r="X22" s="295">
        <v>3.8237643343567269</v>
      </c>
      <c r="Y22" s="295">
        <v>3.65016557818688</v>
      </c>
      <c r="DA22" s="122" t="s">
        <v>1596</v>
      </c>
    </row>
    <row r="23" spans="1:105" ht="12" customHeight="1" x14ac:dyDescent="0.25">
      <c r="A23" s="18" t="s">
        <v>35</v>
      </c>
      <c r="B23" s="295">
        <v>25.874035897917601</v>
      </c>
      <c r="C23" s="295">
        <v>22.9957496759551</v>
      </c>
      <c r="D23" s="295">
        <v>20.232512574848009</v>
      </c>
      <c r="E23" s="295">
        <v>26.234517800044479</v>
      </c>
      <c r="F23" s="295">
        <v>30.749534369726739</v>
      </c>
      <c r="G23" s="295">
        <v>35.746006802727308</v>
      </c>
      <c r="H23" s="295">
        <v>33.448384336310028</v>
      </c>
      <c r="I23" s="295">
        <v>32.604505967979357</v>
      </c>
      <c r="J23" s="295">
        <v>28.92878584626299</v>
      </c>
      <c r="K23" s="295">
        <v>22.36953546058065</v>
      </c>
      <c r="L23" s="295">
        <v>23.840426739838779</v>
      </c>
      <c r="M23" s="295">
        <v>27.214696717672631</v>
      </c>
      <c r="N23" s="295">
        <v>28.322586335399549</v>
      </c>
      <c r="O23" s="295">
        <v>28.066712838815491</v>
      </c>
      <c r="P23" s="295">
        <v>27.30722305217099</v>
      </c>
      <c r="Q23" s="295">
        <v>25.508463354779419</v>
      </c>
      <c r="R23" s="295">
        <v>29.4213608720979</v>
      </c>
      <c r="S23" s="295">
        <v>28.943774027900321</v>
      </c>
      <c r="T23" s="295">
        <v>28.126896327734279</v>
      </c>
      <c r="U23" s="295">
        <v>28.883095660605829</v>
      </c>
      <c r="V23" s="295">
        <v>28.493344699833951</v>
      </c>
      <c r="W23" s="295">
        <v>29.578097669202801</v>
      </c>
      <c r="X23" s="295">
        <v>30.975599437606231</v>
      </c>
      <c r="Y23" s="295">
        <v>27.162812245138639</v>
      </c>
      <c r="DA23" s="122" t="s">
        <v>1597</v>
      </c>
    </row>
    <row r="24" spans="1:105" ht="12" customHeight="1" x14ac:dyDescent="0.25">
      <c r="A24" s="18" t="s">
        <v>38</v>
      </c>
      <c r="B24" s="295">
        <v>16.84986919450548</v>
      </c>
      <c r="C24" s="295">
        <v>20.05803168839218</v>
      </c>
      <c r="D24" s="295">
        <v>20.448873921404921</v>
      </c>
      <c r="E24" s="295">
        <v>18.35549973068499</v>
      </c>
      <c r="F24" s="295">
        <v>18.18122797782657</v>
      </c>
      <c r="G24" s="295">
        <v>19.58725242937949</v>
      </c>
      <c r="H24" s="295">
        <v>21.079517052143551</v>
      </c>
      <c r="I24" s="295">
        <v>11.211024591395949</v>
      </c>
      <c r="J24" s="295">
        <v>17.768525525361721</v>
      </c>
      <c r="K24" s="295">
        <v>16.888322843076551</v>
      </c>
      <c r="L24" s="295">
        <v>19.902857772753141</v>
      </c>
      <c r="M24" s="295">
        <v>21.70473066023888</v>
      </c>
      <c r="N24" s="295">
        <v>17.60602754460179</v>
      </c>
      <c r="O24" s="295">
        <v>17.24369899682209</v>
      </c>
      <c r="P24" s="295">
        <v>16.831609761648981</v>
      </c>
      <c r="Q24" s="295">
        <v>15.495577664007151</v>
      </c>
      <c r="R24" s="295">
        <v>16.902783620446051</v>
      </c>
      <c r="S24" s="295">
        <v>14.918381026423541</v>
      </c>
      <c r="T24" s="295">
        <v>16.983059156915889</v>
      </c>
      <c r="U24" s="295">
        <v>17.608296987553281</v>
      </c>
      <c r="V24" s="295">
        <v>18.696189427144169</v>
      </c>
      <c r="W24" s="295">
        <v>18.25881274024168</v>
      </c>
      <c r="X24" s="295">
        <v>21.354597664933731</v>
      </c>
      <c r="Y24" s="295">
        <v>16.80706355308395</v>
      </c>
      <c r="DA24" s="122" t="s">
        <v>1598</v>
      </c>
    </row>
    <row r="25" spans="1:105" ht="12" customHeight="1" x14ac:dyDescent="0.25">
      <c r="A25" s="57" t="s">
        <v>1461</v>
      </c>
      <c r="B25" s="261">
        <v>170.94138670598929</v>
      </c>
      <c r="C25" s="261">
        <v>154.3235448872924</v>
      </c>
      <c r="D25" s="261">
        <v>149.80670868070959</v>
      </c>
      <c r="E25" s="261">
        <v>149.35018975605311</v>
      </c>
      <c r="F25" s="261">
        <v>157.51961335109749</v>
      </c>
      <c r="G25" s="261">
        <v>175.1783482611381</v>
      </c>
      <c r="H25" s="261">
        <v>177.68718354149809</v>
      </c>
      <c r="I25" s="261">
        <v>146.81770095130031</v>
      </c>
      <c r="J25" s="261">
        <v>153.466979525585</v>
      </c>
      <c r="K25" s="261">
        <v>134.61830547717369</v>
      </c>
      <c r="L25" s="261">
        <v>142.5851774640052</v>
      </c>
      <c r="M25" s="261">
        <v>159.2636049688717</v>
      </c>
      <c r="N25" s="261">
        <v>144.44402755899361</v>
      </c>
      <c r="O25" s="261">
        <v>148.84438017159789</v>
      </c>
      <c r="P25" s="261">
        <v>143.40499375693989</v>
      </c>
      <c r="Q25" s="261">
        <v>131.81410017676279</v>
      </c>
      <c r="R25" s="261">
        <v>142.49319085828191</v>
      </c>
      <c r="S25" s="261">
        <v>133.37316570504001</v>
      </c>
      <c r="T25" s="261">
        <v>141.9101192769007</v>
      </c>
      <c r="U25" s="261">
        <v>149.3011823316578</v>
      </c>
      <c r="V25" s="261">
        <v>146.74549882249181</v>
      </c>
      <c r="W25" s="261">
        <v>146.18395705532319</v>
      </c>
      <c r="X25" s="261">
        <v>154.44038393345031</v>
      </c>
      <c r="Y25" s="261">
        <v>127.4112789861758</v>
      </c>
      <c r="DA25" s="70" t="s">
        <v>1599</v>
      </c>
    </row>
    <row r="26" spans="1:105" ht="12" customHeight="1" x14ac:dyDescent="0.25">
      <c r="A26" s="18" t="s">
        <v>28</v>
      </c>
      <c r="B26" s="230">
        <v>39.72752077588396</v>
      </c>
      <c r="C26" s="230">
        <v>27.334554645155379</v>
      </c>
      <c r="D26" s="230">
        <v>23.812730071849138</v>
      </c>
      <c r="E26" s="230">
        <v>15.359411975738441</v>
      </c>
      <c r="F26" s="230">
        <v>19.985344108152059</v>
      </c>
      <c r="G26" s="230">
        <v>20.572416630592709</v>
      </c>
      <c r="H26" s="230">
        <v>25.511159575235421</v>
      </c>
      <c r="I26" s="230">
        <v>25.05851133266982</v>
      </c>
      <c r="J26" s="230">
        <v>26.497915044055699</v>
      </c>
      <c r="K26" s="230">
        <v>20.597622744293989</v>
      </c>
      <c r="L26" s="230">
        <v>29.68798009112659</v>
      </c>
      <c r="M26" s="230">
        <v>31.03325332628479</v>
      </c>
      <c r="N26" s="230">
        <v>30.974593082025891</v>
      </c>
      <c r="O26" s="230">
        <v>39.681035983509169</v>
      </c>
      <c r="P26" s="230">
        <v>38.025006843306407</v>
      </c>
      <c r="Q26" s="230">
        <v>35.561670677565282</v>
      </c>
      <c r="R26" s="230">
        <v>36.33154313116674</v>
      </c>
      <c r="S26" s="230">
        <v>34.790027113116949</v>
      </c>
      <c r="T26" s="230">
        <v>37.793136582496373</v>
      </c>
      <c r="U26" s="230">
        <v>38.847833981617207</v>
      </c>
      <c r="V26" s="230">
        <v>33.842492080943437</v>
      </c>
      <c r="W26" s="230">
        <v>34.139905581025623</v>
      </c>
      <c r="X26" s="230">
        <v>31.656658221231101</v>
      </c>
      <c r="Y26" s="230">
        <v>24.44612513778144</v>
      </c>
      <c r="DA26" s="71" t="s">
        <v>1600</v>
      </c>
    </row>
    <row r="27" spans="1:105" ht="12" customHeight="1" x14ac:dyDescent="0.25">
      <c r="A27" s="18" t="s">
        <v>31</v>
      </c>
      <c r="B27" s="295">
        <v>0.12509480210809701</v>
      </c>
      <c r="C27" s="295">
        <v>0</v>
      </c>
      <c r="D27" s="295">
        <v>0</v>
      </c>
      <c r="E27" s="295">
        <v>0</v>
      </c>
      <c r="F27" s="295">
        <v>0</v>
      </c>
      <c r="G27" s="295">
        <v>0</v>
      </c>
      <c r="H27" s="295">
        <v>0</v>
      </c>
      <c r="I27" s="295">
        <v>0</v>
      </c>
      <c r="J27" s="295">
        <v>0</v>
      </c>
      <c r="K27" s="295">
        <v>0</v>
      </c>
      <c r="L27" s="295">
        <v>0</v>
      </c>
      <c r="M27" s="295">
        <v>0</v>
      </c>
      <c r="N27" s="295">
        <v>0</v>
      </c>
      <c r="O27" s="295">
        <v>0</v>
      </c>
      <c r="P27" s="295">
        <v>0</v>
      </c>
      <c r="Q27" s="295">
        <v>0</v>
      </c>
      <c r="R27" s="295">
        <v>0</v>
      </c>
      <c r="S27" s="295">
        <v>0</v>
      </c>
      <c r="T27" s="295">
        <v>0</v>
      </c>
      <c r="U27" s="295">
        <v>0</v>
      </c>
      <c r="V27" s="295">
        <v>0</v>
      </c>
      <c r="W27" s="295">
        <v>0</v>
      </c>
      <c r="X27" s="295">
        <v>0</v>
      </c>
      <c r="Y27" s="295">
        <v>0</v>
      </c>
      <c r="DA27" s="122" t="s">
        <v>1601</v>
      </c>
    </row>
    <row r="28" spans="1:105" ht="12" customHeight="1" x14ac:dyDescent="0.25">
      <c r="A28" s="18" t="s">
        <v>159</v>
      </c>
      <c r="B28" s="295">
        <v>0.11489771351254</v>
      </c>
      <c r="C28" s="295">
        <v>0.84967903785049326</v>
      </c>
      <c r="D28" s="295">
        <v>0.8131210428667256</v>
      </c>
      <c r="E28" s="295">
        <v>0.83731056643504986</v>
      </c>
      <c r="F28" s="295">
        <v>1.177854424173328</v>
      </c>
      <c r="G28" s="295">
        <v>1.043786822200456</v>
      </c>
      <c r="H28" s="295">
        <v>0.87413473939525821</v>
      </c>
      <c r="I28" s="295">
        <v>0.63967107211064389</v>
      </c>
      <c r="J28" s="295">
        <v>0.61787456409383368</v>
      </c>
      <c r="K28" s="295">
        <v>0.32020654052179598</v>
      </c>
      <c r="L28" s="295">
        <v>0.42464672983370239</v>
      </c>
      <c r="M28" s="295">
        <v>0.4508569451425698</v>
      </c>
      <c r="N28" s="295">
        <v>0.88784482856287528</v>
      </c>
      <c r="O28" s="295">
        <v>1.028681509239515</v>
      </c>
      <c r="P28" s="295">
        <v>0.8667840763984711</v>
      </c>
      <c r="Q28" s="295">
        <v>0.910899585295319</v>
      </c>
      <c r="R28" s="295">
        <v>0.74827291981564903</v>
      </c>
      <c r="S28" s="295">
        <v>0.78097636557603978</v>
      </c>
      <c r="T28" s="295">
        <v>0.77028076496428732</v>
      </c>
      <c r="U28" s="295">
        <v>3.8394897449439909</v>
      </c>
      <c r="V28" s="295">
        <v>3.8744081407422111</v>
      </c>
      <c r="W28" s="295">
        <v>3.6231499870487061</v>
      </c>
      <c r="X28" s="295">
        <v>4.2587979248655143</v>
      </c>
      <c r="Y28" s="295">
        <v>3.5307773578817958</v>
      </c>
      <c r="DA28" s="122" t="s">
        <v>1602</v>
      </c>
    </row>
    <row r="29" spans="1:105" ht="12" customHeight="1" x14ac:dyDescent="0.25">
      <c r="A29" s="18" t="s">
        <v>32</v>
      </c>
      <c r="B29" s="295">
        <v>14.82597190694038</v>
      </c>
      <c r="C29" s="295">
        <v>11.06175746772575</v>
      </c>
      <c r="D29" s="295">
        <v>9.686616522687304</v>
      </c>
      <c r="E29" s="295">
        <v>15.92718339295477</v>
      </c>
      <c r="F29" s="295">
        <v>17.000549116398641</v>
      </c>
      <c r="G29" s="295">
        <v>16.56034106848076</v>
      </c>
      <c r="H29" s="295">
        <v>19.011614105917431</v>
      </c>
      <c r="I29" s="295">
        <v>17.206186570647869</v>
      </c>
      <c r="J29" s="295">
        <v>20.74086128001553</v>
      </c>
      <c r="K29" s="295">
        <v>19.333456675480789</v>
      </c>
      <c r="L29" s="295">
        <v>10.14234399810967</v>
      </c>
      <c r="M29" s="295">
        <v>14.317872498402989</v>
      </c>
      <c r="N29" s="295">
        <v>6.6500690611319468</v>
      </c>
      <c r="O29" s="295">
        <v>5.2414634467234356</v>
      </c>
      <c r="P29" s="295">
        <v>2.5791527303378672</v>
      </c>
      <c r="Q29" s="295">
        <v>2.2311120361715808</v>
      </c>
      <c r="R29" s="295">
        <v>1.978275118533616</v>
      </c>
      <c r="S29" s="295">
        <v>1.854673798838042</v>
      </c>
      <c r="T29" s="295">
        <v>2.0670541420516502</v>
      </c>
      <c r="U29" s="295">
        <v>1.747465271541786</v>
      </c>
      <c r="V29" s="295">
        <v>1.8155501531372991</v>
      </c>
      <c r="W29" s="295">
        <v>1.5393852692137191</v>
      </c>
      <c r="X29" s="295">
        <v>1.9884290153579269</v>
      </c>
      <c r="Y29" s="295">
        <v>1.260520407084682</v>
      </c>
      <c r="DA29" s="122" t="s">
        <v>1603</v>
      </c>
    </row>
    <row r="30" spans="1:105" ht="12" customHeight="1" x14ac:dyDescent="0.25">
      <c r="A30" s="18" t="s">
        <v>33</v>
      </c>
      <c r="B30" s="295">
        <v>27.19046440916436</v>
      </c>
      <c r="C30" s="295">
        <v>23.888378489431911</v>
      </c>
      <c r="D30" s="295">
        <v>28.578971043006959</v>
      </c>
      <c r="E30" s="295">
        <v>23.997035153565228</v>
      </c>
      <c r="F30" s="295">
        <v>18.035246618690891</v>
      </c>
      <c r="G30" s="295">
        <v>22.911903304115089</v>
      </c>
      <c r="H30" s="295">
        <v>18.968859783526941</v>
      </c>
      <c r="I30" s="295">
        <v>15.729202768809969</v>
      </c>
      <c r="J30" s="295">
        <v>8.7051176011452469</v>
      </c>
      <c r="K30" s="295">
        <v>11.9210129548278</v>
      </c>
      <c r="L30" s="295">
        <v>9.919750716199319</v>
      </c>
      <c r="M30" s="295">
        <v>10.393905665920689</v>
      </c>
      <c r="N30" s="295">
        <v>10.55624865226344</v>
      </c>
      <c r="O30" s="295">
        <v>8.8645981144242256</v>
      </c>
      <c r="P30" s="295">
        <v>10.319768544716171</v>
      </c>
      <c r="Q30" s="295">
        <v>8.0732735361466545</v>
      </c>
      <c r="R30" s="295">
        <v>7.6675282706825971</v>
      </c>
      <c r="S30" s="295">
        <v>5.8147778029032047</v>
      </c>
      <c r="T30" s="295">
        <v>7.7595626126740971</v>
      </c>
      <c r="U30" s="295">
        <v>8.4295937667557563</v>
      </c>
      <c r="V30" s="295">
        <v>8.9147937286814702</v>
      </c>
      <c r="W30" s="295">
        <v>7.5829945979375504</v>
      </c>
      <c r="X30" s="295">
        <v>7.2179374733770549</v>
      </c>
      <c r="Y30" s="295">
        <v>6.8902433850590334</v>
      </c>
      <c r="DA30" s="122" t="s">
        <v>1604</v>
      </c>
    </row>
    <row r="31" spans="1:105" ht="12" customHeight="1" x14ac:dyDescent="0.25">
      <c r="A31" s="18" t="s">
        <v>35</v>
      </c>
      <c r="B31" s="295">
        <v>48.751896953850682</v>
      </c>
      <c r="C31" s="295">
        <v>43.328625769933957</v>
      </c>
      <c r="D31" s="295">
        <v>38.122130310790233</v>
      </c>
      <c r="E31" s="295">
        <v>49.43111749043625</v>
      </c>
      <c r="F31" s="295">
        <v>57.938318431894089</v>
      </c>
      <c r="G31" s="295">
        <v>67.352679227691056</v>
      </c>
      <c r="H31" s="295">
        <v>63.023495556324079</v>
      </c>
      <c r="I31" s="295">
        <v>61.43345867855389</v>
      </c>
      <c r="J31" s="295">
        <v>54.507661353694523</v>
      </c>
      <c r="K31" s="295">
        <v>42.14871201316943</v>
      </c>
      <c r="L31" s="295">
        <v>44.920167551054092</v>
      </c>
      <c r="M31" s="295">
        <v>51.277972066084068</v>
      </c>
      <c r="N31" s="295">
        <v>53.365459332962708</v>
      </c>
      <c r="O31" s="295">
        <v>52.883342109816567</v>
      </c>
      <c r="P31" s="295">
        <v>51.452310323276663</v>
      </c>
      <c r="Q31" s="295">
        <v>48.063084623893943</v>
      </c>
      <c r="R31" s="295">
        <v>55.435771950598998</v>
      </c>
      <c r="S31" s="295">
        <v>54.535902107846347</v>
      </c>
      <c r="T31" s="295">
        <v>52.996739929223949</v>
      </c>
      <c r="U31" s="295">
        <v>54.421571837866807</v>
      </c>
      <c r="V31" s="295">
        <v>53.687202497413693</v>
      </c>
      <c r="W31" s="295">
        <v>55.7310956570158</v>
      </c>
      <c r="X31" s="295">
        <v>58.364270569303507</v>
      </c>
      <c r="Y31" s="295">
        <v>51.180211265702503</v>
      </c>
      <c r="DA31" s="122" t="s">
        <v>1605</v>
      </c>
    </row>
    <row r="32" spans="1:105" ht="12" customHeight="1" x14ac:dyDescent="0.25">
      <c r="A32" s="18" t="s">
        <v>38</v>
      </c>
      <c r="B32" s="295">
        <v>40.205540144529259</v>
      </c>
      <c r="C32" s="295">
        <v>47.860549477194937</v>
      </c>
      <c r="D32" s="295">
        <v>48.793139689509204</v>
      </c>
      <c r="E32" s="295">
        <v>43.798131176923377</v>
      </c>
      <c r="F32" s="295">
        <v>43.382300651788462</v>
      </c>
      <c r="G32" s="295">
        <v>46.73722120805806</v>
      </c>
      <c r="H32" s="295">
        <v>50.297919781098948</v>
      </c>
      <c r="I32" s="295">
        <v>26.750670528508149</v>
      </c>
      <c r="J32" s="295">
        <v>42.39754968258022</v>
      </c>
      <c r="K32" s="295">
        <v>40.297294548879883</v>
      </c>
      <c r="L32" s="295">
        <v>47.490288377681843</v>
      </c>
      <c r="M32" s="295">
        <v>51.789744467036563</v>
      </c>
      <c r="N32" s="295">
        <v>42.00981260204675</v>
      </c>
      <c r="O32" s="295">
        <v>41.145259007884967</v>
      </c>
      <c r="P32" s="295">
        <v>40.161971238904343</v>
      </c>
      <c r="Q32" s="295">
        <v>36.974059717690011</v>
      </c>
      <c r="R32" s="295">
        <v>40.331799467484288</v>
      </c>
      <c r="S32" s="295">
        <v>35.596808516759467</v>
      </c>
      <c r="T32" s="295">
        <v>40.523345245490333</v>
      </c>
      <c r="U32" s="295">
        <v>42.015227728932217</v>
      </c>
      <c r="V32" s="295">
        <v>44.611052221573622</v>
      </c>
      <c r="W32" s="295">
        <v>43.567425963081767</v>
      </c>
      <c r="X32" s="295">
        <v>50.954290729315211</v>
      </c>
      <c r="Y32" s="295">
        <v>40.103401432666352</v>
      </c>
      <c r="DA32" s="122" t="s">
        <v>1606</v>
      </c>
    </row>
    <row r="33" spans="1:105" ht="12" customHeight="1" x14ac:dyDescent="0.25">
      <c r="A33" s="57" t="s">
        <v>1470</v>
      </c>
      <c r="B33" s="261">
        <f t="shared" ref="B33:Y33" si="0">B34+B35</f>
        <v>30.04803154708766</v>
      </c>
      <c r="C33" s="261">
        <f t="shared" si="0"/>
        <v>27.653306457190208</v>
      </c>
      <c r="D33" s="261">
        <f t="shared" si="0"/>
        <v>27.091192263699359</v>
      </c>
      <c r="E33" s="261">
        <f t="shared" si="0"/>
        <v>25.865057993238867</v>
      </c>
      <c r="F33" s="261">
        <f t="shared" si="0"/>
        <v>26.93659827598362</v>
      </c>
      <c r="G33" s="261">
        <f t="shared" si="0"/>
        <v>30.32830742531009</v>
      </c>
      <c r="H33" s="261">
        <f t="shared" si="0"/>
        <v>28.229337837098551</v>
      </c>
      <c r="I33" s="261">
        <f t="shared" si="0"/>
        <v>25.447853056432312</v>
      </c>
      <c r="J33" s="261">
        <f t="shared" si="0"/>
        <v>25.58995920952842</v>
      </c>
      <c r="K33" s="261">
        <f t="shared" si="0"/>
        <v>23.064384845678934</v>
      </c>
      <c r="L33" s="261">
        <f t="shared" si="0"/>
        <v>21.772553036171811</v>
      </c>
      <c r="M33" s="261">
        <f t="shared" si="0"/>
        <v>29.367221785614479</v>
      </c>
      <c r="N33" s="261">
        <f t="shared" si="0"/>
        <v>27.046780640681618</v>
      </c>
      <c r="O33" s="261">
        <f t="shared" si="0"/>
        <v>27.304760647156229</v>
      </c>
      <c r="P33" s="261">
        <f t="shared" si="0"/>
        <v>26.15824238380344</v>
      </c>
      <c r="Q33" s="261">
        <f t="shared" si="0"/>
        <v>23.891586130166981</v>
      </c>
      <c r="R33" s="261">
        <f t="shared" si="0"/>
        <v>25.280285439729361</v>
      </c>
      <c r="S33" s="261">
        <f t="shared" si="0"/>
        <v>22.57724607934572</v>
      </c>
      <c r="T33" s="261">
        <f t="shared" si="0"/>
        <v>24.799041787478245</v>
      </c>
      <c r="U33" s="261">
        <f t="shared" si="0"/>
        <v>26.713749355679472</v>
      </c>
      <c r="V33" s="261">
        <f t="shared" si="0"/>
        <v>27.88009377002922</v>
      </c>
      <c r="W33" s="261">
        <f t="shared" si="0"/>
        <v>27.027016684177156</v>
      </c>
      <c r="X33" s="261">
        <f t="shared" si="0"/>
        <v>30.238985077198471</v>
      </c>
      <c r="Y33" s="261">
        <f t="shared" si="0"/>
        <v>25.345350153340746</v>
      </c>
      <c r="DA33" s="70"/>
    </row>
    <row r="34" spans="1:105" ht="12" customHeight="1" x14ac:dyDescent="0.25">
      <c r="A34" s="60" t="s">
        <v>1471</v>
      </c>
      <c r="B34" s="262">
        <v>11.6210370123973</v>
      </c>
      <c r="C34" s="262">
        <v>11.015982424418979</v>
      </c>
      <c r="D34" s="262">
        <v>10.954786694711</v>
      </c>
      <c r="E34" s="262">
        <v>9.4921778102933665</v>
      </c>
      <c r="F34" s="262">
        <v>9.6477819151696007</v>
      </c>
      <c r="G34" s="262">
        <v>11.022521225247459</v>
      </c>
      <c r="H34" s="262">
        <v>8.814511934739663</v>
      </c>
      <c r="I34" s="262">
        <v>9.2121325333066402</v>
      </c>
      <c r="J34" s="262">
        <v>8.8959573056153012</v>
      </c>
      <c r="K34" s="262">
        <v>8.4666730170053732</v>
      </c>
      <c r="L34" s="262">
        <v>6.4744716285554906</v>
      </c>
      <c r="M34" s="262">
        <v>12.22633493203557</v>
      </c>
      <c r="N34" s="262">
        <v>11.41028007653609</v>
      </c>
      <c r="O34" s="262">
        <v>11.31164005306368</v>
      </c>
      <c r="P34" s="262">
        <v>10.741423050323609</v>
      </c>
      <c r="Q34" s="262">
        <v>9.724903258683911</v>
      </c>
      <c r="R34" s="262">
        <v>9.9029230698444817</v>
      </c>
      <c r="S34" s="262">
        <v>8.1476046091980017</v>
      </c>
      <c r="T34" s="262">
        <v>8.547560213684374</v>
      </c>
      <c r="U34" s="262">
        <v>8.7317449696445522</v>
      </c>
      <c r="V34" s="262">
        <v>9.7267647691428163</v>
      </c>
      <c r="W34" s="262">
        <v>9.0520897544890566</v>
      </c>
      <c r="X34" s="262">
        <v>11.158750176587191</v>
      </c>
      <c r="Y34" s="262">
        <v>9.2316201927334571</v>
      </c>
      <c r="DA34" s="72" t="s">
        <v>1607</v>
      </c>
    </row>
    <row r="35" spans="1:105" ht="12" customHeight="1" x14ac:dyDescent="0.25">
      <c r="A35" s="60" t="s">
        <v>1473</v>
      </c>
      <c r="B35" s="262">
        <v>18.426994534690358</v>
      </c>
      <c r="C35" s="262">
        <v>16.637324032771229</v>
      </c>
      <c r="D35" s="262">
        <v>16.136405568988359</v>
      </c>
      <c r="E35" s="262">
        <v>16.372880182945501</v>
      </c>
      <c r="F35" s="262">
        <v>17.288816360814021</v>
      </c>
      <c r="G35" s="262">
        <v>19.305786200062631</v>
      </c>
      <c r="H35" s="262">
        <v>19.414825902358888</v>
      </c>
      <c r="I35" s="262">
        <v>16.235720523125671</v>
      </c>
      <c r="J35" s="262">
        <v>16.694001903913119</v>
      </c>
      <c r="K35" s="262">
        <v>14.59771182867356</v>
      </c>
      <c r="L35" s="262">
        <v>15.298081407616319</v>
      </c>
      <c r="M35" s="262">
        <v>17.140886853578909</v>
      </c>
      <c r="N35" s="262">
        <v>15.63650056414553</v>
      </c>
      <c r="O35" s="262">
        <v>15.99312059409255</v>
      </c>
      <c r="P35" s="262">
        <v>15.416819333479831</v>
      </c>
      <c r="Q35" s="262">
        <v>14.16668287148307</v>
      </c>
      <c r="R35" s="262">
        <v>15.37736236988488</v>
      </c>
      <c r="S35" s="262">
        <v>14.42964147014772</v>
      </c>
      <c r="T35" s="262">
        <v>16.251481573793871</v>
      </c>
      <c r="U35" s="262">
        <v>17.982004386034919</v>
      </c>
      <c r="V35" s="262">
        <v>18.153329000886401</v>
      </c>
      <c r="W35" s="262">
        <v>17.974926929688099</v>
      </c>
      <c r="X35" s="262">
        <v>19.080234900611281</v>
      </c>
      <c r="Y35" s="262">
        <v>16.113729960607291</v>
      </c>
      <c r="DA35" s="72" t="s">
        <v>1608</v>
      </c>
    </row>
    <row r="36" spans="1:105" ht="12" customHeight="1" x14ac:dyDescent="0.25">
      <c r="A36" s="64" t="s">
        <v>28</v>
      </c>
      <c r="B36" s="229">
        <v>3.789031317521085</v>
      </c>
      <c r="C36" s="229">
        <v>2.6070462384316939</v>
      </c>
      <c r="D36" s="229">
        <v>2.2711505333271051</v>
      </c>
      <c r="E36" s="229">
        <v>1.46491127203964</v>
      </c>
      <c r="F36" s="229">
        <v>1.9061117642959371</v>
      </c>
      <c r="G36" s="229">
        <v>1.9621040872433591</v>
      </c>
      <c r="H36" s="229">
        <v>2.433139060505447</v>
      </c>
      <c r="I36" s="229">
        <v>2.3899675176201671</v>
      </c>
      <c r="J36" s="229">
        <v>2.5272513358519828</v>
      </c>
      <c r="K36" s="229">
        <v>1.9645081324075651</v>
      </c>
      <c r="L36" s="229">
        <v>2.831505317278844</v>
      </c>
      <c r="M36" s="229">
        <v>2.9598113962660721</v>
      </c>
      <c r="N36" s="229">
        <v>2.9542166473804241</v>
      </c>
      <c r="O36" s="229">
        <v>3.7845978081891012</v>
      </c>
      <c r="P36" s="229">
        <v>3.6266532359528001</v>
      </c>
      <c r="Q36" s="229">
        <v>3.391711369576849</v>
      </c>
      <c r="R36" s="229">
        <v>3.4651383234924702</v>
      </c>
      <c r="S36" s="229">
        <v>3.3181154951161109</v>
      </c>
      <c r="T36" s="229">
        <v>3.435812866666911</v>
      </c>
      <c r="U36" s="229">
        <v>3.3959333007659329</v>
      </c>
      <c r="V36" s="229">
        <v>2.890767073160887</v>
      </c>
      <c r="W36" s="229">
        <v>2.942860617569742</v>
      </c>
      <c r="X36" s="229">
        <v>2.718721367626836</v>
      </c>
      <c r="Y36" s="229">
        <v>2.0682924340965951</v>
      </c>
      <c r="DA36" s="73" t="s">
        <v>1609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1610</v>
      </c>
    </row>
    <row r="38" spans="1:105" ht="12" customHeight="1" x14ac:dyDescent="0.25">
      <c r="A38" s="64" t="s">
        <v>31</v>
      </c>
      <c r="B38" s="229">
        <v>1.455362348416403E-2</v>
      </c>
      <c r="C38" s="229">
        <v>0</v>
      </c>
      <c r="D38" s="229">
        <v>0</v>
      </c>
      <c r="E38" s="229">
        <v>0</v>
      </c>
      <c r="F38" s="229">
        <v>0</v>
      </c>
      <c r="G38" s="229">
        <v>0</v>
      </c>
      <c r="H38" s="229">
        <v>0</v>
      </c>
      <c r="I38" s="229">
        <v>0</v>
      </c>
      <c r="J38" s="229">
        <v>0</v>
      </c>
      <c r="K38" s="229">
        <v>0</v>
      </c>
      <c r="L38" s="229">
        <v>0</v>
      </c>
      <c r="M38" s="229">
        <v>0</v>
      </c>
      <c r="N38" s="229">
        <v>0</v>
      </c>
      <c r="O38" s="229">
        <v>0</v>
      </c>
      <c r="P38" s="229">
        <v>0</v>
      </c>
      <c r="Q38" s="229">
        <v>0</v>
      </c>
      <c r="R38" s="229">
        <v>0</v>
      </c>
      <c r="S38" s="229">
        <v>0</v>
      </c>
      <c r="T38" s="229">
        <v>0</v>
      </c>
      <c r="U38" s="229">
        <v>0</v>
      </c>
      <c r="V38" s="229">
        <v>0</v>
      </c>
      <c r="W38" s="229">
        <v>0</v>
      </c>
      <c r="X38" s="229">
        <v>0</v>
      </c>
      <c r="Y38" s="229">
        <v>0</v>
      </c>
      <c r="DA38" s="73" t="s">
        <v>1611</v>
      </c>
    </row>
    <row r="39" spans="1:105" ht="12" customHeight="1" x14ac:dyDescent="0.25">
      <c r="A39" s="64" t="s">
        <v>159</v>
      </c>
      <c r="B39" s="229">
        <v>1.293557463017032E-2</v>
      </c>
      <c r="C39" s="229">
        <v>9.5659750484127726E-2</v>
      </c>
      <c r="D39" s="229">
        <v>9.1543927305537537E-2</v>
      </c>
      <c r="E39" s="229">
        <v>9.4267265984963725E-2</v>
      </c>
      <c r="F39" s="229">
        <v>0.13260684953236659</v>
      </c>
      <c r="G39" s="229">
        <v>0.1175130637833685</v>
      </c>
      <c r="H39" s="229">
        <v>9.8413056383735056E-2</v>
      </c>
      <c r="I39" s="229">
        <v>7.2016340787714711E-2</v>
      </c>
      <c r="J39" s="229">
        <v>6.9562415922640813E-2</v>
      </c>
      <c r="K39" s="229">
        <v>3.6049939336140757E-2</v>
      </c>
      <c r="L39" s="229">
        <v>4.7808170391677229E-2</v>
      </c>
      <c r="M39" s="229">
        <v>5.0759005406889997E-2</v>
      </c>
      <c r="N39" s="229">
        <v>9.9956584763824602E-2</v>
      </c>
      <c r="O39" s="229">
        <v>0.11581245637226451</v>
      </c>
      <c r="P39" s="229">
        <v>9.7585493790282904E-2</v>
      </c>
      <c r="Q39" s="229">
        <v>0.1025521675406776</v>
      </c>
      <c r="R39" s="229">
        <v>8.4243105472715657E-2</v>
      </c>
      <c r="S39" s="229">
        <v>8.7924970414711159E-2</v>
      </c>
      <c r="T39" s="229">
        <v>8.2661489372104768E-2</v>
      </c>
      <c r="U39" s="229">
        <v>0.39618995738008039</v>
      </c>
      <c r="V39" s="229">
        <v>0.39065531748388482</v>
      </c>
      <c r="W39" s="229">
        <v>0.36866448190724288</v>
      </c>
      <c r="X39" s="229">
        <v>0.43174197627158528</v>
      </c>
      <c r="Y39" s="229">
        <v>0.35262236501269212</v>
      </c>
      <c r="DA39" s="73" t="s">
        <v>1612</v>
      </c>
    </row>
    <row r="40" spans="1:105" ht="12" customHeight="1" x14ac:dyDescent="0.25">
      <c r="A40" s="64" t="s">
        <v>32</v>
      </c>
      <c r="B40" s="229">
        <v>1.6265305564147421</v>
      </c>
      <c r="C40" s="229">
        <v>1.213565400085663</v>
      </c>
      <c r="D40" s="229">
        <v>1.0627011747572019</v>
      </c>
      <c r="E40" s="229">
        <v>1.747342476356317</v>
      </c>
      <c r="F40" s="229">
        <v>1.865099488061726</v>
      </c>
      <c r="G40" s="229">
        <v>1.8168050594999861</v>
      </c>
      <c r="H40" s="229">
        <v>2.0857297898672309</v>
      </c>
      <c r="I40" s="229">
        <v>1.88765960115105</v>
      </c>
      <c r="J40" s="229">
        <v>2.2754423689763099</v>
      </c>
      <c r="K40" s="229">
        <v>2.1210385559323268</v>
      </c>
      <c r="L40" s="229">
        <v>1.1126982116344419</v>
      </c>
      <c r="M40" s="229">
        <v>1.5707878895009171</v>
      </c>
      <c r="N40" s="229">
        <v>0.72956704613313983</v>
      </c>
      <c r="O40" s="229">
        <v>0.57503147246863928</v>
      </c>
      <c r="P40" s="229">
        <v>0.28295418012975221</v>
      </c>
      <c r="Q40" s="229">
        <v>0.24477126520919579</v>
      </c>
      <c r="R40" s="229">
        <v>0.21703298437950169</v>
      </c>
      <c r="S40" s="229">
        <v>0.2034729072014298</v>
      </c>
      <c r="T40" s="229">
        <v>0.21615771415658161</v>
      </c>
      <c r="U40" s="229">
        <v>0.17571272676213481</v>
      </c>
      <c r="V40" s="229">
        <v>0.17838623358617181</v>
      </c>
      <c r="W40" s="229">
        <v>0.15263601745881611</v>
      </c>
      <c r="X40" s="229">
        <v>0.1964319134126449</v>
      </c>
      <c r="Y40" s="229">
        <v>0.1226744489886633</v>
      </c>
      <c r="DA40" s="73" t="s">
        <v>1613</v>
      </c>
    </row>
    <row r="41" spans="1:105" ht="12" customHeight="1" x14ac:dyDescent="0.25">
      <c r="A41" s="64" t="s">
        <v>33</v>
      </c>
      <c r="B41" s="229">
        <v>3.057563654151052</v>
      </c>
      <c r="C41" s="229">
        <v>2.6862445865865081</v>
      </c>
      <c r="D41" s="229">
        <v>3.2137010173567311</v>
      </c>
      <c r="E41" s="229">
        <v>2.6984630122094022</v>
      </c>
      <c r="F41" s="229">
        <v>2.0280607835581539</v>
      </c>
      <c r="G41" s="229">
        <v>2.57644009811301</v>
      </c>
      <c r="H41" s="229">
        <v>2.1330454442422688</v>
      </c>
      <c r="I41" s="229">
        <v>1.768746497705131</v>
      </c>
      <c r="J41" s="229">
        <v>0.97888917165392075</v>
      </c>
      <c r="K41" s="229">
        <v>1.3405161229633269</v>
      </c>
      <c r="L41" s="229">
        <v>1.115474483689485</v>
      </c>
      <c r="M41" s="229">
        <v>1.1687931368352269</v>
      </c>
      <c r="N41" s="229">
        <v>1.1870485813571909</v>
      </c>
      <c r="O41" s="229">
        <v>0.99682273150819145</v>
      </c>
      <c r="P41" s="229">
        <v>1.1604564286493271</v>
      </c>
      <c r="Q41" s="229">
        <v>0.90783840109114855</v>
      </c>
      <c r="R41" s="229">
        <v>0.8622124067036222</v>
      </c>
      <c r="S41" s="229">
        <v>0.65387089383912289</v>
      </c>
      <c r="T41" s="229">
        <v>0.83171772506829134</v>
      </c>
      <c r="U41" s="229">
        <v>0.86880265411499757</v>
      </c>
      <c r="V41" s="229">
        <v>0.89780953343843761</v>
      </c>
      <c r="W41" s="229">
        <v>0.77067323150376643</v>
      </c>
      <c r="X41" s="229">
        <v>0.73086118735331662</v>
      </c>
      <c r="Y41" s="229">
        <v>0.6873194375076096</v>
      </c>
      <c r="DA41" s="73" t="s">
        <v>1614</v>
      </c>
    </row>
    <row r="42" spans="1:105" ht="12" customHeight="1" x14ac:dyDescent="0.25">
      <c r="A42" s="64" t="s">
        <v>35</v>
      </c>
      <c r="B42" s="229">
        <v>5.90614166018843</v>
      </c>
      <c r="C42" s="229">
        <v>5.2491291155452826</v>
      </c>
      <c r="D42" s="229">
        <v>4.6183782800662136</v>
      </c>
      <c r="E42" s="229">
        <v>5.9884271292314306</v>
      </c>
      <c r="F42" s="229">
        <v>7.0190482338727698</v>
      </c>
      <c r="G42" s="229">
        <v>8.1595689515124423</v>
      </c>
      <c r="H42" s="229">
        <v>7.635101728005802</v>
      </c>
      <c r="I42" s="229">
        <v>7.4424736738826116</v>
      </c>
      <c r="J42" s="229">
        <v>6.6034347304524799</v>
      </c>
      <c r="K42" s="229">
        <v>5.1061862101470972</v>
      </c>
      <c r="L42" s="229">
        <v>5.441939484058782</v>
      </c>
      <c r="M42" s="229">
        <v>6.2121678538204366</v>
      </c>
      <c r="N42" s="229">
        <v>6.465060485335794</v>
      </c>
      <c r="O42" s="229">
        <v>6.4066534736165748</v>
      </c>
      <c r="P42" s="229">
        <v>6.2332883949297342</v>
      </c>
      <c r="Q42" s="229">
        <v>5.8226941750195929</v>
      </c>
      <c r="R42" s="229">
        <v>6.7158724611694787</v>
      </c>
      <c r="S42" s="229">
        <v>6.6068560105468563</v>
      </c>
      <c r="T42" s="229">
        <v>6.1198577677729293</v>
      </c>
      <c r="U42" s="229">
        <v>6.0428113031464843</v>
      </c>
      <c r="V42" s="229">
        <v>5.8250163271017934</v>
      </c>
      <c r="W42" s="229">
        <v>6.1021175250300272</v>
      </c>
      <c r="X42" s="229">
        <v>6.3668160776163001</v>
      </c>
      <c r="Y42" s="229">
        <v>5.5002141128053337</v>
      </c>
      <c r="DA42" s="73" t="s">
        <v>1615</v>
      </c>
    </row>
    <row r="43" spans="1:105" ht="12" customHeight="1" x14ac:dyDescent="0.25">
      <c r="A43" s="64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1616</v>
      </c>
    </row>
    <row r="44" spans="1:105" ht="12" customHeight="1" x14ac:dyDescent="0.25">
      <c r="A44" s="64" t="s">
        <v>38</v>
      </c>
      <c r="B44" s="229">
        <v>4.0202381483007184</v>
      </c>
      <c r="C44" s="229">
        <v>4.785678941637955</v>
      </c>
      <c r="D44" s="229">
        <v>4.878930636175574</v>
      </c>
      <c r="E44" s="229">
        <v>4.3794690271237497</v>
      </c>
      <c r="F44" s="229">
        <v>4.3378892414930679</v>
      </c>
      <c r="G44" s="229">
        <v>4.6733549399104666</v>
      </c>
      <c r="H44" s="229">
        <v>5.0293968233544026</v>
      </c>
      <c r="I44" s="229">
        <v>2.6748568919789939</v>
      </c>
      <c r="J44" s="229">
        <v>4.2394218810557831</v>
      </c>
      <c r="K44" s="229">
        <v>4.0294128678870988</v>
      </c>
      <c r="L44" s="229">
        <v>4.7486557405630938</v>
      </c>
      <c r="M44" s="229">
        <v>5.1785675717493644</v>
      </c>
      <c r="N44" s="229">
        <v>4.2006512191751586</v>
      </c>
      <c r="O44" s="229">
        <v>4.1142026519377746</v>
      </c>
      <c r="P44" s="229">
        <v>4.0158816000279369</v>
      </c>
      <c r="Q44" s="229">
        <v>3.6971154930456058</v>
      </c>
      <c r="R44" s="229">
        <v>4.0328630886670904</v>
      </c>
      <c r="S44" s="229">
        <v>3.559401193029486</v>
      </c>
      <c r="T44" s="229">
        <v>3.862344449564286</v>
      </c>
      <c r="U44" s="229">
        <v>3.8505982781338299</v>
      </c>
      <c r="V44" s="229">
        <v>3.9950514622903892</v>
      </c>
      <c r="W44" s="229">
        <v>3.937299277444775</v>
      </c>
      <c r="X44" s="229">
        <v>4.5878535014141582</v>
      </c>
      <c r="Y44" s="229">
        <v>3.557232652352353</v>
      </c>
      <c r="DA44" s="73" t="s">
        <v>1617</v>
      </c>
    </row>
    <row r="45" spans="1:105" ht="12" customHeight="1" x14ac:dyDescent="0.25">
      <c r="A45" s="146" t="s">
        <v>39</v>
      </c>
      <c r="B45" s="325">
        <v>0</v>
      </c>
      <c r="C45" s="325">
        <v>0</v>
      </c>
      <c r="D45" s="325">
        <v>0</v>
      </c>
      <c r="E45" s="325">
        <v>0</v>
      </c>
      <c r="F45" s="325">
        <v>0</v>
      </c>
      <c r="G45" s="325">
        <v>0</v>
      </c>
      <c r="H45" s="325">
        <v>0</v>
      </c>
      <c r="I45" s="325">
        <v>0</v>
      </c>
      <c r="J45" s="325">
        <v>0</v>
      </c>
      <c r="K45" s="325">
        <v>0</v>
      </c>
      <c r="L45" s="325">
        <v>0</v>
      </c>
      <c r="M45" s="325">
        <v>0</v>
      </c>
      <c r="N45" s="325">
        <v>0</v>
      </c>
      <c r="O45" s="325">
        <v>0</v>
      </c>
      <c r="P45" s="325">
        <v>0</v>
      </c>
      <c r="Q45" s="325">
        <v>0</v>
      </c>
      <c r="R45" s="325">
        <v>0</v>
      </c>
      <c r="S45" s="325">
        <v>0</v>
      </c>
      <c r="T45" s="325">
        <v>1.7029295611927679</v>
      </c>
      <c r="U45" s="325">
        <v>3.2519561657314591</v>
      </c>
      <c r="V45" s="325">
        <v>3.9756430538248422</v>
      </c>
      <c r="W45" s="325">
        <v>3.7006757787737299</v>
      </c>
      <c r="X45" s="325">
        <v>4.0478088769164344</v>
      </c>
      <c r="Y45" s="325">
        <v>3.825374509844047</v>
      </c>
      <c r="DA45" s="148" t="s">
        <v>1618</v>
      </c>
    </row>
    <row r="46" spans="1:105" ht="12" hidden="1" customHeight="1" x14ac:dyDescent="0.25">
      <c r="A46" s="98"/>
      <c r="B46" s="98"/>
      <c r="C46" s="98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X46" s="98"/>
      <c r="Y46" s="98"/>
      <c r="DA46" s="94"/>
    </row>
    <row r="47" spans="1:105" ht="12" customHeight="1" x14ac:dyDescent="0.25">
      <c r="A47" s="172"/>
      <c r="B47" s="172"/>
      <c r="C47" s="172"/>
      <c r="D47" s="172"/>
      <c r="E47" s="172"/>
      <c r="F47" s="172"/>
      <c r="G47" s="172"/>
      <c r="H47" s="172"/>
      <c r="I47" s="172"/>
      <c r="J47" s="172"/>
      <c r="K47" s="172"/>
      <c r="L47" s="172"/>
      <c r="M47" s="172"/>
      <c r="N47" s="172"/>
      <c r="O47" s="172"/>
      <c r="P47" s="172"/>
      <c r="Q47" s="172"/>
      <c r="R47" s="172"/>
      <c r="S47" s="172"/>
      <c r="T47" s="172"/>
      <c r="U47" s="172"/>
      <c r="V47" s="172"/>
      <c r="W47" s="172"/>
      <c r="X47" s="172"/>
      <c r="Y47" s="172"/>
      <c r="DA47" s="176"/>
    </row>
    <row r="48" spans="1:105" ht="15" customHeight="1" x14ac:dyDescent="0.25">
      <c r="A48" s="34" t="s">
        <v>52</v>
      </c>
      <c r="B48" s="223">
        <v>275.50334674837518</v>
      </c>
      <c r="C48" s="223">
        <v>259.7894903606678</v>
      </c>
      <c r="D48" s="223">
        <v>241.08230500755531</v>
      </c>
      <c r="E48" s="223">
        <v>326.66511774405973</v>
      </c>
      <c r="F48" s="223">
        <v>265.39455655848212</v>
      </c>
      <c r="G48" s="223">
        <v>256.10223572045811</v>
      </c>
      <c r="H48" s="223">
        <v>279.45380300495151</v>
      </c>
      <c r="I48" s="223">
        <v>281.83363096529342</v>
      </c>
      <c r="J48" s="223">
        <v>297.73193016001483</v>
      </c>
      <c r="K48" s="223">
        <v>240.36398601735169</v>
      </c>
      <c r="L48" s="223">
        <v>250.03373166648251</v>
      </c>
      <c r="M48" s="223">
        <v>340.10774017496141</v>
      </c>
      <c r="N48" s="223">
        <v>355.81569676384521</v>
      </c>
      <c r="O48" s="223">
        <v>380.42204643010137</v>
      </c>
      <c r="P48" s="223">
        <v>387.4550549528916</v>
      </c>
      <c r="Q48" s="223">
        <v>429.46277089048579</v>
      </c>
      <c r="R48" s="223">
        <v>397.02156960829751</v>
      </c>
      <c r="S48" s="223">
        <v>331.57132849478847</v>
      </c>
      <c r="T48" s="223">
        <v>358.08895910103757</v>
      </c>
      <c r="U48" s="223">
        <v>384.58380030855051</v>
      </c>
      <c r="V48" s="223">
        <v>363.80484231485468</v>
      </c>
      <c r="W48" s="223">
        <v>388.24256792047049</v>
      </c>
      <c r="X48" s="223">
        <v>320.57819893019359</v>
      </c>
      <c r="Y48" s="223">
        <v>335.79400952103163</v>
      </c>
      <c r="DA48" s="89" t="s">
        <v>1619</v>
      </c>
    </row>
    <row r="49" spans="1:105" ht="12" customHeight="1" x14ac:dyDescent="0.25">
      <c r="A49" s="55" t="s">
        <v>91</v>
      </c>
      <c r="B49" s="259">
        <v>1.7781394050554931</v>
      </c>
      <c r="C49" s="259">
        <v>1.670712145346291</v>
      </c>
      <c r="D49" s="259">
        <v>1.5507615639587891</v>
      </c>
      <c r="E49" s="259">
        <v>2.1087073372092271</v>
      </c>
      <c r="F49" s="259">
        <v>1.711002006331654</v>
      </c>
      <c r="G49" s="259">
        <v>1.6503314753253759</v>
      </c>
      <c r="H49" s="259">
        <v>1.80502113254398</v>
      </c>
      <c r="I49" s="259">
        <v>1.819418324482118</v>
      </c>
      <c r="J49" s="259">
        <v>1.9197557521196229</v>
      </c>
      <c r="K49" s="259">
        <v>1.551639208277829</v>
      </c>
      <c r="L49" s="259">
        <v>1.608637638264538</v>
      </c>
      <c r="M49" s="259">
        <v>2.1455144170197511</v>
      </c>
      <c r="N49" s="259">
        <v>2.2315964104182839</v>
      </c>
      <c r="O49" s="259">
        <v>2.3542141894040252</v>
      </c>
      <c r="P49" s="259">
        <v>2.388345568926816</v>
      </c>
      <c r="Q49" s="259">
        <v>2.6172294791928801</v>
      </c>
      <c r="R49" s="259">
        <v>2.409913711506233</v>
      </c>
      <c r="S49" s="259">
        <v>2.022712476126534</v>
      </c>
      <c r="T49" s="259">
        <v>2.194585350360803</v>
      </c>
      <c r="U49" s="259">
        <v>2.3413816535910752</v>
      </c>
      <c r="V49" s="259">
        <v>2.219092601512259</v>
      </c>
      <c r="W49" s="259">
        <v>2.3753208000202291</v>
      </c>
      <c r="X49" s="259">
        <v>1.938404686427762</v>
      </c>
      <c r="Y49" s="259">
        <v>2.0348506605088059</v>
      </c>
      <c r="DA49" s="67" t="s">
        <v>1620</v>
      </c>
    </row>
    <row r="50" spans="1:105" ht="12" customHeight="1" x14ac:dyDescent="0.25">
      <c r="A50" s="173" t="s">
        <v>92</v>
      </c>
      <c r="B50" s="224">
        <v>0.5168104706845712</v>
      </c>
      <c r="C50" s="224">
        <v>0.48558708488207619</v>
      </c>
      <c r="D50" s="224">
        <v>0.45072383611231609</v>
      </c>
      <c r="E50" s="224">
        <v>0.61288897168616441</v>
      </c>
      <c r="F50" s="224">
        <v>0.4972972027504845</v>
      </c>
      <c r="G50" s="224">
        <v>0.47966350901596028</v>
      </c>
      <c r="H50" s="224">
        <v>0.52462355789058024</v>
      </c>
      <c r="I50" s="224">
        <v>0.52880805519204621</v>
      </c>
      <c r="J50" s="224">
        <v>0.55797080421902656</v>
      </c>
      <c r="K50" s="224">
        <v>0.45097892059687761</v>
      </c>
      <c r="L50" s="224">
        <v>0.46754533003922</v>
      </c>
      <c r="M50" s="224">
        <v>0.63408423442497863</v>
      </c>
      <c r="N50" s="224">
        <v>0.66151041247014564</v>
      </c>
      <c r="O50" s="224">
        <v>0.70771968874396751</v>
      </c>
      <c r="P50" s="224">
        <v>0.72019109715522478</v>
      </c>
      <c r="Q50" s="224">
        <v>0.79860050953050543</v>
      </c>
      <c r="R50" s="224">
        <v>0.73791145560256877</v>
      </c>
      <c r="S50" s="224">
        <v>0.61646650955722404</v>
      </c>
      <c r="T50" s="224">
        <v>0.66605667498928145</v>
      </c>
      <c r="U50" s="224">
        <v>0.7158586028054168</v>
      </c>
      <c r="V50" s="224">
        <v>0.67619199263999741</v>
      </c>
      <c r="W50" s="224">
        <v>0.72161684143911464</v>
      </c>
      <c r="X50" s="224">
        <v>0.59523426076307406</v>
      </c>
      <c r="Y50" s="224">
        <v>0.62333353071057063</v>
      </c>
      <c r="DA50" s="177" t="s">
        <v>1621</v>
      </c>
    </row>
    <row r="51" spans="1:105" ht="12" customHeight="1" x14ac:dyDescent="0.25">
      <c r="A51" s="173" t="s">
        <v>93</v>
      </c>
      <c r="B51" s="224">
        <v>3.00555875123238</v>
      </c>
      <c r="C51" s="224">
        <v>2.963893898676444</v>
      </c>
      <c r="D51" s="224">
        <v>2.817182964011876</v>
      </c>
      <c r="E51" s="224">
        <v>3.3557216798818068</v>
      </c>
      <c r="F51" s="224">
        <v>2.635343346418511</v>
      </c>
      <c r="G51" s="224">
        <v>2.6006736558582402</v>
      </c>
      <c r="H51" s="224">
        <v>2.304396110504046</v>
      </c>
      <c r="I51" s="224">
        <v>2.845744188971473</v>
      </c>
      <c r="J51" s="224">
        <v>2.816778456879534</v>
      </c>
      <c r="K51" s="224">
        <v>2.4483143583768419</v>
      </c>
      <c r="L51" s="224">
        <v>1.9104743654525911</v>
      </c>
      <c r="M51" s="224">
        <v>4.0366510411677696</v>
      </c>
      <c r="N51" s="224">
        <v>4.29566295131964</v>
      </c>
      <c r="O51" s="224">
        <v>4.381751246236651</v>
      </c>
      <c r="P51" s="224">
        <v>4.3907985071877187</v>
      </c>
      <c r="Q51" s="224">
        <v>4.7429842439952017</v>
      </c>
      <c r="R51" s="224">
        <v>4.1432934705510798</v>
      </c>
      <c r="S51" s="224">
        <v>3.1021096758391109</v>
      </c>
      <c r="T51" s="224">
        <v>3.3205814416660422</v>
      </c>
      <c r="U51" s="224">
        <v>3.4413026816614338</v>
      </c>
      <c r="V51" s="224">
        <v>3.6801710221251591</v>
      </c>
      <c r="W51" s="224">
        <v>3.670187123011635</v>
      </c>
      <c r="X51" s="224">
        <v>3.429848687653561</v>
      </c>
      <c r="Y51" s="224">
        <v>3.6013007681405682</v>
      </c>
      <c r="DA51" s="177" t="s">
        <v>1622</v>
      </c>
    </row>
    <row r="52" spans="1:105" ht="12" customHeight="1" x14ac:dyDescent="0.25">
      <c r="A52" s="173" t="s">
        <v>94</v>
      </c>
      <c r="B52" s="224">
        <v>1.450331668539502</v>
      </c>
      <c r="C52" s="224">
        <v>1.362709091604478</v>
      </c>
      <c r="D52" s="224">
        <v>1.264871921835109</v>
      </c>
      <c r="E52" s="224">
        <v>1.719957964004911</v>
      </c>
      <c r="F52" s="224">
        <v>1.395571341404461</v>
      </c>
      <c r="G52" s="224">
        <v>1.3460856867840529</v>
      </c>
      <c r="H52" s="224">
        <v>1.4722576325953891</v>
      </c>
      <c r="I52" s="224">
        <v>1.484000639553424</v>
      </c>
      <c r="J52" s="224">
        <v>1.565840425809059</v>
      </c>
      <c r="K52" s="224">
        <v>1.265587768605053</v>
      </c>
      <c r="L52" s="224">
        <v>1.3120782900072121</v>
      </c>
      <c r="M52" s="224">
        <v>1.7794384941350361</v>
      </c>
      <c r="N52" s="224">
        <v>1.856404919589264</v>
      </c>
      <c r="O52" s="224">
        <v>1.986082587828921</v>
      </c>
      <c r="P52" s="224">
        <v>2.0210812567726402</v>
      </c>
      <c r="Q52" s="224">
        <v>2.2411225684914391</v>
      </c>
      <c r="R52" s="224">
        <v>2.0708101196573478</v>
      </c>
      <c r="S52" s="224">
        <v>1.729997653144576</v>
      </c>
      <c r="T52" s="224">
        <v>1.869163152788879</v>
      </c>
      <c r="U52" s="224">
        <v>2.0089229238523112</v>
      </c>
      <c r="V52" s="224">
        <v>1.8976060211001</v>
      </c>
      <c r="W52" s="224">
        <v>2.025082340735636</v>
      </c>
      <c r="X52" s="224">
        <v>1.670413328586144</v>
      </c>
      <c r="Y52" s="224">
        <v>1.7492686602393761</v>
      </c>
      <c r="DA52" s="177" t="s">
        <v>1623</v>
      </c>
    </row>
    <row r="53" spans="1:105" ht="12" customHeight="1" x14ac:dyDescent="0.25">
      <c r="A53" s="56" t="s">
        <v>95</v>
      </c>
      <c r="B53" s="260">
        <v>2.8291034052561401</v>
      </c>
      <c r="C53" s="260">
        <v>2.6613012741273279</v>
      </c>
      <c r="D53" s="260">
        <v>2.472556205027173</v>
      </c>
      <c r="E53" s="260">
        <v>3.2445900269947878</v>
      </c>
      <c r="F53" s="260">
        <v>2.6483131961723938</v>
      </c>
      <c r="G53" s="260">
        <v>2.566658383899898</v>
      </c>
      <c r="H53" s="260">
        <v>2.737469629488825</v>
      </c>
      <c r="I53" s="260">
        <v>2.8751807364722408</v>
      </c>
      <c r="J53" s="260">
        <v>2.978563823260679</v>
      </c>
      <c r="K53" s="260">
        <v>2.4178156487363509</v>
      </c>
      <c r="L53" s="260">
        <v>2.4687325907109381</v>
      </c>
      <c r="M53" s="260">
        <v>3.6748042854080198</v>
      </c>
      <c r="N53" s="260">
        <v>3.8863566143465991</v>
      </c>
      <c r="O53" s="260">
        <v>4.1713059905909464</v>
      </c>
      <c r="P53" s="260">
        <v>4.3062189868917518</v>
      </c>
      <c r="Q53" s="260">
        <v>4.846051801791555</v>
      </c>
      <c r="R53" s="260">
        <v>4.5147615629488502</v>
      </c>
      <c r="S53" s="260">
        <v>3.7291088314583258</v>
      </c>
      <c r="T53" s="260">
        <v>3.9720337655524061</v>
      </c>
      <c r="U53" s="260">
        <v>4.2881362081844054</v>
      </c>
      <c r="V53" s="260">
        <v>4.137701084948592</v>
      </c>
      <c r="W53" s="260">
        <v>4.1389525908887004</v>
      </c>
      <c r="X53" s="260">
        <v>3.370137804026228</v>
      </c>
      <c r="Y53" s="260">
        <v>3.5332089758561231</v>
      </c>
      <c r="DA53" s="68" t="s">
        <v>1624</v>
      </c>
    </row>
    <row r="54" spans="1:105" ht="12" customHeight="1" x14ac:dyDescent="0.25">
      <c r="A54" s="37" t="s">
        <v>159</v>
      </c>
      <c r="B54" s="226">
        <v>3.9580721521013454E-3</v>
      </c>
      <c r="C54" s="226">
        <v>2.8750911959372211E-2</v>
      </c>
      <c r="D54" s="226">
        <v>2.696530430102112E-2</v>
      </c>
      <c r="E54" s="226">
        <v>3.5339380387241139E-2</v>
      </c>
      <c r="F54" s="226">
        <v>3.640162075004906E-2</v>
      </c>
      <c r="G54" s="226">
        <v>2.6954379769402979E-2</v>
      </c>
      <c r="H54" s="226">
        <v>2.8578658832058099E-2</v>
      </c>
      <c r="I54" s="226">
        <v>2.0607780541195869E-2</v>
      </c>
      <c r="J54" s="226">
        <v>2.347752526608031E-2</v>
      </c>
      <c r="K54" s="226">
        <v>1.1809248212055579E-2</v>
      </c>
      <c r="L54" s="226">
        <v>1.7412847601795459E-2</v>
      </c>
      <c r="M54" s="226">
        <v>1.72099481142064E-2</v>
      </c>
      <c r="N54" s="226">
        <v>3.4797361443358078E-2</v>
      </c>
      <c r="O54" s="226">
        <v>4.4424452531949453E-2</v>
      </c>
      <c r="P54" s="226">
        <v>3.8782350406899771E-2</v>
      </c>
      <c r="Q54" s="226">
        <v>4.8681173821614181E-2</v>
      </c>
      <c r="R54" s="226">
        <v>3.3264754802534949E-2</v>
      </c>
      <c r="S54" s="226">
        <v>3.1553444630229133E-2</v>
      </c>
      <c r="T54" s="226">
        <v>3.4259606945186767E-2</v>
      </c>
      <c r="U54" s="226">
        <v>0.17318589707417009</v>
      </c>
      <c r="V54" s="226">
        <v>0.15669312425279641</v>
      </c>
      <c r="W54" s="226">
        <v>0.16228441036718139</v>
      </c>
      <c r="X54" s="226">
        <v>0.14066553091154091</v>
      </c>
      <c r="Y54" s="226">
        <v>0.14094819138631351</v>
      </c>
      <c r="DA54" s="69" t="s">
        <v>1625</v>
      </c>
    </row>
    <row r="55" spans="1:105" ht="12" customHeight="1" x14ac:dyDescent="0.25">
      <c r="A55" s="37" t="s">
        <v>35</v>
      </c>
      <c r="B55" s="226">
        <v>1.891270083339665</v>
      </c>
      <c r="C55" s="226">
        <v>1.6510542713757761</v>
      </c>
      <c r="D55" s="226">
        <v>1.4236951323671401</v>
      </c>
      <c r="E55" s="226">
        <v>2.349429950889244</v>
      </c>
      <c r="F55" s="226">
        <v>2.0164372091413818</v>
      </c>
      <c r="G55" s="226">
        <v>1.958673840420069</v>
      </c>
      <c r="H55" s="226">
        <v>2.320361572969476</v>
      </c>
      <c r="I55" s="226">
        <v>2.2287902012124738</v>
      </c>
      <c r="J55" s="226">
        <v>2.332379748920371</v>
      </c>
      <c r="K55" s="226">
        <v>1.7505159557174621</v>
      </c>
      <c r="L55" s="226">
        <v>2.07430730114638</v>
      </c>
      <c r="M55" s="226">
        <v>2.2042525492567062</v>
      </c>
      <c r="N55" s="226">
        <v>2.3553703845060729</v>
      </c>
      <c r="O55" s="226">
        <v>2.5718744158637392</v>
      </c>
      <c r="P55" s="226">
        <v>2.592494211385632</v>
      </c>
      <c r="Q55" s="226">
        <v>2.8926233685814329</v>
      </c>
      <c r="R55" s="226">
        <v>2.7752627796586191</v>
      </c>
      <c r="S55" s="226">
        <v>2.4813104291630581</v>
      </c>
      <c r="T55" s="226">
        <v>2.654435588691602</v>
      </c>
      <c r="U55" s="226">
        <v>2.7643931372888781</v>
      </c>
      <c r="V55" s="226">
        <v>2.4451474823374131</v>
      </c>
      <c r="W55" s="226">
        <v>2.8111096351164928</v>
      </c>
      <c r="X55" s="226">
        <v>2.170888067087696</v>
      </c>
      <c r="Y55" s="226">
        <v>2.3008110911791091</v>
      </c>
      <c r="DA55" s="69" t="s">
        <v>1626</v>
      </c>
    </row>
    <row r="56" spans="1:105" ht="12" customHeight="1" x14ac:dyDescent="0.25">
      <c r="A56" s="37" t="s">
        <v>96</v>
      </c>
      <c r="B56" s="226">
        <v>0</v>
      </c>
      <c r="C56" s="226">
        <v>0</v>
      </c>
      <c r="D56" s="226">
        <v>0</v>
      </c>
      <c r="E56" s="226">
        <v>0</v>
      </c>
      <c r="F56" s="226">
        <v>0</v>
      </c>
      <c r="G56" s="226">
        <v>0</v>
      </c>
      <c r="H56" s="226">
        <v>0</v>
      </c>
      <c r="I56" s="226">
        <v>0</v>
      </c>
      <c r="J56" s="226">
        <v>0</v>
      </c>
      <c r="K56" s="226">
        <v>0</v>
      </c>
      <c r="L56" s="226">
        <v>0</v>
      </c>
      <c r="M56" s="226">
        <v>0</v>
      </c>
      <c r="N56" s="226">
        <v>0</v>
      </c>
      <c r="O56" s="226">
        <v>0</v>
      </c>
      <c r="P56" s="226">
        <v>0</v>
      </c>
      <c r="Q56" s="226">
        <v>0</v>
      </c>
      <c r="R56" s="226">
        <v>0</v>
      </c>
      <c r="S56" s="226">
        <v>0</v>
      </c>
      <c r="T56" s="226">
        <v>0</v>
      </c>
      <c r="U56" s="226">
        <v>0</v>
      </c>
      <c r="V56" s="226">
        <v>0</v>
      </c>
      <c r="W56" s="226">
        <v>0</v>
      </c>
      <c r="X56" s="226">
        <v>0</v>
      </c>
      <c r="Y56" s="226">
        <v>0</v>
      </c>
      <c r="DA56" s="69" t="s">
        <v>1627</v>
      </c>
    </row>
    <row r="57" spans="1:105" ht="12" customHeight="1" x14ac:dyDescent="0.25">
      <c r="A57" s="37" t="s">
        <v>78</v>
      </c>
      <c r="B57" s="226">
        <v>0</v>
      </c>
      <c r="C57" s="226">
        <v>0</v>
      </c>
      <c r="D57" s="226">
        <v>0</v>
      </c>
      <c r="E57" s="226">
        <v>0</v>
      </c>
      <c r="F57" s="226">
        <v>0</v>
      </c>
      <c r="G57" s="226">
        <v>0</v>
      </c>
      <c r="H57" s="226">
        <v>0</v>
      </c>
      <c r="I57" s="226">
        <v>0</v>
      </c>
      <c r="J57" s="226">
        <v>0</v>
      </c>
      <c r="K57" s="226">
        <v>0</v>
      </c>
      <c r="L57" s="226">
        <v>7.3552971268871947E-2</v>
      </c>
      <c r="M57" s="226">
        <v>0.11401431485082091</v>
      </c>
      <c r="N57" s="226">
        <v>0.1643577929253412</v>
      </c>
      <c r="O57" s="226">
        <v>0.2301488798974777</v>
      </c>
      <c r="P57" s="226">
        <v>0.37645214410823558</v>
      </c>
      <c r="Q57" s="226">
        <v>0.54727219506244396</v>
      </c>
      <c r="R57" s="226">
        <v>0.66168579591631926</v>
      </c>
      <c r="S57" s="226">
        <v>0.58443960829982944</v>
      </c>
      <c r="T57" s="226">
        <v>0.58260618955725585</v>
      </c>
      <c r="U57" s="226">
        <v>0.68327856365836181</v>
      </c>
      <c r="V57" s="226">
        <v>0.68766172324499442</v>
      </c>
      <c r="W57" s="226">
        <v>0.38443794705989393</v>
      </c>
      <c r="X57" s="226">
        <v>0.12817504104379679</v>
      </c>
      <c r="Y57" s="226">
        <v>0.1428697132400962</v>
      </c>
      <c r="DA57" s="69" t="s">
        <v>1628</v>
      </c>
    </row>
    <row r="58" spans="1:105" ht="12" customHeight="1" x14ac:dyDescent="0.25">
      <c r="A58" s="37" t="s">
        <v>40</v>
      </c>
      <c r="B58" s="226">
        <v>0.93387524976437308</v>
      </c>
      <c r="C58" s="226">
        <v>0.98149609079217992</v>
      </c>
      <c r="D58" s="226">
        <v>1.021895768359012</v>
      </c>
      <c r="E58" s="226">
        <v>0.85982069571830266</v>
      </c>
      <c r="F58" s="226">
        <v>0.59547436628096273</v>
      </c>
      <c r="G58" s="226">
        <v>0.58103016371042615</v>
      </c>
      <c r="H58" s="226">
        <v>0.38852939768729111</v>
      </c>
      <c r="I58" s="226">
        <v>0.62578275471857159</v>
      </c>
      <c r="J58" s="226">
        <v>0.62270654907422851</v>
      </c>
      <c r="K58" s="226">
        <v>0.65549044480683383</v>
      </c>
      <c r="L58" s="226">
        <v>0.30345947069389068</v>
      </c>
      <c r="M58" s="226">
        <v>1.339327473186287</v>
      </c>
      <c r="N58" s="226">
        <v>1.3318310754718261</v>
      </c>
      <c r="O58" s="226">
        <v>1.3248582422977799</v>
      </c>
      <c r="P58" s="226">
        <v>1.298490280990984</v>
      </c>
      <c r="Q58" s="226">
        <v>1.3574750643260629</v>
      </c>
      <c r="R58" s="226">
        <v>1.0445482325713771</v>
      </c>
      <c r="S58" s="226">
        <v>0.6318053493652096</v>
      </c>
      <c r="T58" s="226">
        <v>0.70073238035836083</v>
      </c>
      <c r="U58" s="226">
        <v>0.66727861016299439</v>
      </c>
      <c r="V58" s="226">
        <v>0.84819875511338871</v>
      </c>
      <c r="W58" s="226">
        <v>0.78112059834513226</v>
      </c>
      <c r="X58" s="226">
        <v>0.93040916498319381</v>
      </c>
      <c r="Y58" s="226">
        <v>0.94857998005060518</v>
      </c>
      <c r="DA58" s="69" t="s">
        <v>1629</v>
      </c>
    </row>
    <row r="59" spans="1:105" ht="12" customHeight="1" x14ac:dyDescent="0.25">
      <c r="A59" s="57" t="s">
        <v>1496</v>
      </c>
      <c r="B59" s="261">
        <v>10.885213089267021</v>
      </c>
      <c r="C59" s="261">
        <v>10.73431575671003</v>
      </c>
      <c r="D59" s="261">
        <v>10.202973694042139</v>
      </c>
      <c r="E59" s="261">
        <v>12.16778628617126</v>
      </c>
      <c r="F59" s="261">
        <v>9.5444063029495432</v>
      </c>
      <c r="G59" s="261">
        <v>9.4188433042782478</v>
      </c>
      <c r="H59" s="261">
        <v>8.3458167951730822</v>
      </c>
      <c r="I59" s="261">
        <v>10.30641370154431</v>
      </c>
      <c r="J59" s="261">
        <v>10.20150869312346</v>
      </c>
      <c r="K59" s="261">
        <v>8.867044601778753</v>
      </c>
      <c r="L59" s="261">
        <v>6.9191529065956914</v>
      </c>
      <c r="M59" s="261">
        <v>14.65829433998409</v>
      </c>
      <c r="N59" s="261">
        <v>15.635480150573789</v>
      </c>
      <c r="O59" s="261">
        <v>15.982049206114979</v>
      </c>
      <c r="P59" s="261">
        <v>16.044682711468621</v>
      </c>
      <c r="Q59" s="261">
        <v>17.360154151381678</v>
      </c>
      <c r="R59" s="261">
        <v>15.18741301101455</v>
      </c>
      <c r="S59" s="261">
        <v>11.385773922867511</v>
      </c>
      <c r="T59" s="261">
        <v>12.201855704039559</v>
      </c>
      <c r="U59" s="261">
        <v>12.65863690290904</v>
      </c>
      <c r="V59" s="261">
        <v>13.549911161763321</v>
      </c>
      <c r="W59" s="261">
        <v>13.524412738991931</v>
      </c>
      <c r="X59" s="261">
        <v>12.648208276504681</v>
      </c>
      <c r="Y59" s="261">
        <v>13.289342394054749</v>
      </c>
      <c r="DA59" s="70" t="s">
        <v>1630</v>
      </c>
    </row>
    <row r="60" spans="1:105" ht="12" customHeight="1" x14ac:dyDescent="0.25">
      <c r="A60" s="57" t="s">
        <v>1498</v>
      </c>
      <c r="B60" s="261">
        <f t="shared" ref="B60:Y60" si="1">B61+B67+B78</f>
        <v>30.634220552592108</v>
      </c>
      <c r="C60" s="261">
        <f t="shared" si="1"/>
        <v>28.33920528502642</v>
      </c>
      <c r="D60" s="261">
        <f t="shared" si="1"/>
        <v>25.793664203087236</v>
      </c>
      <c r="E60" s="261">
        <f t="shared" si="1"/>
        <v>36.850295168847758</v>
      </c>
      <c r="F60" s="261">
        <f t="shared" si="1"/>
        <v>30.450410873930554</v>
      </c>
      <c r="G60" s="261">
        <f t="shared" si="1"/>
        <v>29.443740339335633</v>
      </c>
      <c r="H60" s="261">
        <f t="shared" si="1"/>
        <v>32.676759390453789</v>
      </c>
      <c r="I60" s="261">
        <f t="shared" si="1"/>
        <v>32.848401645966064</v>
      </c>
      <c r="J60" s="261">
        <f t="shared" si="1"/>
        <v>34.355352956381658</v>
      </c>
      <c r="K60" s="261">
        <f t="shared" si="1"/>
        <v>27.171709281241181</v>
      </c>
      <c r="L60" s="261">
        <f t="shared" si="1"/>
        <v>29.00439359120746</v>
      </c>
      <c r="M60" s="261">
        <f t="shared" si="1"/>
        <v>37.541281418458802</v>
      </c>
      <c r="N60" s="261">
        <f t="shared" si="1"/>
        <v>39.574193695869852</v>
      </c>
      <c r="O60" s="261">
        <f t="shared" si="1"/>
        <v>42.505404237694705</v>
      </c>
      <c r="P60" s="261">
        <f t="shared" si="1"/>
        <v>43.242811155658551</v>
      </c>
      <c r="Q60" s="261">
        <f t="shared" si="1"/>
        <v>48.185957594737886</v>
      </c>
      <c r="R60" s="261">
        <f t="shared" si="1"/>
        <v>45.043281061743151</v>
      </c>
      <c r="S60" s="261">
        <f t="shared" si="1"/>
        <v>38.320796031382734</v>
      </c>
      <c r="T60" s="261">
        <f t="shared" si="1"/>
        <v>41.572035718227433</v>
      </c>
      <c r="U60" s="261">
        <f t="shared" si="1"/>
        <v>45.345653453193279</v>
      </c>
      <c r="V60" s="261">
        <f t="shared" si="1"/>
        <v>42.497093580351496</v>
      </c>
      <c r="W60" s="261">
        <f t="shared" si="1"/>
        <v>45.682348079006012</v>
      </c>
      <c r="X60" s="261">
        <f t="shared" si="1"/>
        <v>36.996835510023587</v>
      </c>
      <c r="Y60" s="261">
        <f t="shared" si="1"/>
        <v>39.077716194136464</v>
      </c>
      <c r="DA60" s="70"/>
    </row>
    <row r="61" spans="1:105" ht="12" customHeight="1" x14ac:dyDescent="0.25">
      <c r="A61" s="60" t="s">
        <v>1499</v>
      </c>
      <c r="B61" s="262">
        <v>24.244697210111621</v>
      </c>
      <c r="C61" s="262">
        <v>22.337750891234158</v>
      </c>
      <c r="D61" s="262">
        <v>20.23011996975206</v>
      </c>
      <c r="E61" s="262">
        <v>29.080801893951261</v>
      </c>
      <c r="F61" s="262">
        <v>24.11888179879239</v>
      </c>
      <c r="G61" s="262">
        <v>23.33676700619986</v>
      </c>
      <c r="H61" s="262">
        <v>25.871793063608148</v>
      </c>
      <c r="I61" s="262">
        <v>26.12419790737567</v>
      </c>
      <c r="J61" s="262">
        <v>27.268489325150501</v>
      </c>
      <c r="K61" s="262">
        <v>21.51227795209676</v>
      </c>
      <c r="L61" s="262">
        <v>22.952274477225941</v>
      </c>
      <c r="M61" s="262">
        <v>29.811584726820271</v>
      </c>
      <c r="N61" s="262">
        <v>31.496071959245171</v>
      </c>
      <c r="O61" s="262">
        <v>33.871007221844849</v>
      </c>
      <c r="P61" s="262">
        <v>34.420910574801553</v>
      </c>
      <c r="Q61" s="262">
        <v>38.387265002692821</v>
      </c>
      <c r="R61" s="262">
        <v>35.877536211114709</v>
      </c>
      <c r="S61" s="262">
        <v>30.523125416545131</v>
      </c>
      <c r="T61" s="262">
        <v>32.677680843777772</v>
      </c>
      <c r="U61" s="262">
        <v>35.329669980922283</v>
      </c>
      <c r="V61" s="262">
        <v>32.931865479178533</v>
      </c>
      <c r="W61" s="262">
        <v>35.44768304626794</v>
      </c>
      <c r="X61" s="262">
        <v>28.692931060923598</v>
      </c>
      <c r="Y61" s="262">
        <v>30.208684645988811</v>
      </c>
      <c r="DA61" s="72" t="s">
        <v>1631</v>
      </c>
    </row>
    <row r="62" spans="1:105" ht="12" customHeight="1" x14ac:dyDescent="0.25">
      <c r="A62" s="59" t="s">
        <v>28</v>
      </c>
      <c r="B62" s="230">
        <v>8.1237075524508882</v>
      </c>
      <c r="C62" s="230">
        <v>6.3811919383650819</v>
      </c>
      <c r="D62" s="230">
        <v>5.7367545701849334</v>
      </c>
      <c r="E62" s="230">
        <v>4.6048063642975761</v>
      </c>
      <c r="F62" s="230">
        <v>4.2290782530657811</v>
      </c>
      <c r="G62" s="230">
        <v>3.8171427052160229</v>
      </c>
      <c r="H62" s="230">
        <v>5.1610238516326268</v>
      </c>
      <c r="I62" s="230">
        <v>5.3188579337488919</v>
      </c>
      <c r="J62" s="230">
        <v>6.0295657996298919</v>
      </c>
      <c r="K62" s="230">
        <v>4.5969380392937076</v>
      </c>
      <c r="L62" s="230">
        <v>6.917924790373875</v>
      </c>
      <c r="M62" s="230">
        <v>8.2087370228631631</v>
      </c>
      <c r="N62" s="230">
        <v>9.1228805344323387</v>
      </c>
      <c r="O62" s="230">
        <v>11.834043709968631</v>
      </c>
      <c r="P62" s="230">
        <v>12.248473556432669</v>
      </c>
      <c r="Q62" s="230">
        <v>13.6823670207816</v>
      </c>
      <c r="R62" s="230">
        <v>11.919387377803959</v>
      </c>
      <c r="S62" s="230">
        <v>9.9636425973155625</v>
      </c>
      <c r="T62" s="230">
        <v>11.44859715692551</v>
      </c>
      <c r="U62" s="230">
        <v>12.052460870056681</v>
      </c>
      <c r="V62" s="230">
        <v>10.31339741986509</v>
      </c>
      <c r="W62" s="230">
        <v>10.968678811476209</v>
      </c>
      <c r="X62" s="230">
        <v>8.0801731632531926</v>
      </c>
      <c r="Y62" s="230">
        <v>7.8169724544407089</v>
      </c>
      <c r="DA62" s="71" t="s">
        <v>1632</v>
      </c>
    </row>
    <row r="63" spans="1:105" ht="12" customHeight="1" x14ac:dyDescent="0.25">
      <c r="A63" s="59" t="s">
        <v>31</v>
      </c>
      <c r="B63" s="295">
        <v>3.089511201949377E-2</v>
      </c>
      <c r="C63" s="295">
        <v>0</v>
      </c>
      <c r="D63" s="295">
        <v>0</v>
      </c>
      <c r="E63" s="295">
        <v>0</v>
      </c>
      <c r="F63" s="295">
        <v>0</v>
      </c>
      <c r="G63" s="295">
        <v>0</v>
      </c>
      <c r="H63" s="295">
        <v>0</v>
      </c>
      <c r="I63" s="295">
        <v>0</v>
      </c>
      <c r="J63" s="295">
        <v>0</v>
      </c>
      <c r="K63" s="295">
        <v>0</v>
      </c>
      <c r="L63" s="295">
        <v>0</v>
      </c>
      <c r="M63" s="295">
        <v>0</v>
      </c>
      <c r="N63" s="295">
        <v>0</v>
      </c>
      <c r="O63" s="295">
        <v>0</v>
      </c>
      <c r="P63" s="295">
        <v>0</v>
      </c>
      <c r="Q63" s="295">
        <v>0</v>
      </c>
      <c r="R63" s="295">
        <v>0</v>
      </c>
      <c r="S63" s="295">
        <v>0</v>
      </c>
      <c r="T63" s="295">
        <v>0</v>
      </c>
      <c r="U63" s="295">
        <v>0</v>
      </c>
      <c r="V63" s="295">
        <v>0</v>
      </c>
      <c r="W63" s="295">
        <v>0</v>
      </c>
      <c r="X63" s="295">
        <v>0</v>
      </c>
      <c r="Y63" s="295">
        <v>0</v>
      </c>
      <c r="DA63" s="122" t="s">
        <v>1633</v>
      </c>
    </row>
    <row r="64" spans="1:105" ht="12" customHeight="1" x14ac:dyDescent="0.25">
      <c r="A64" s="59" t="s">
        <v>159</v>
      </c>
      <c r="B64" s="295">
        <v>2.6947780545164939E-2</v>
      </c>
      <c r="C64" s="295">
        <v>0.22750634214228879</v>
      </c>
      <c r="D64" s="295">
        <v>0.22467827456418599</v>
      </c>
      <c r="E64" s="295">
        <v>0.28792021196868411</v>
      </c>
      <c r="F64" s="295">
        <v>0.28587390020451142</v>
      </c>
      <c r="G64" s="295">
        <v>0.2221333127737054</v>
      </c>
      <c r="H64" s="295">
        <v>0.20283030575577521</v>
      </c>
      <c r="I64" s="295">
        <v>0.1557286909488946</v>
      </c>
      <c r="J64" s="295">
        <v>0.16125881015644281</v>
      </c>
      <c r="K64" s="295">
        <v>8.1965397140282933E-2</v>
      </c>
      <c r="L64" s="295">
        <v>0.11349370361241359</v>
      </c>
      <c r="M64" s="295">
        <v>0.13678440908824779</v>
      </c>
      <c r="N64" s="295">
        <v>0.29992470880153832</v>
      </c>
      <c r="O64" s="295">
        <v>0.35186810227929799</v>
      </c>
      <c r="P64" s="295">
        <v>0.32023765049229769</v>
      </c>
      <c r="Q64" s="295">
        <v>0.40197438818545672</v>
      </c>
      <c r="R64" s="295">
        <v>0.28156516087328598</v>
      </c>
      <c r="S64" s="295">
        <v>0.25653703035184261</v>
      </c>
      <c r="T64" s="295">
        <v>0.26763147554396038</v>
      </c>
      <c r="U64" s="295">
        <v>1.3662533236242329</v>
      </c>
      <c r="V64" s="295">
        <v>1.3542335982060401</v>
      </c>
      <c r="W64" s="295">
        <v>1.335140946225525</v>
      </c>
      <c r="X64" s="295">
        <v>1.2467846101247471</v>
      </c>
      <c r="Y64" s="295">
        <v>1.294934144357607</v>
      </c>
      <c r="DA64" s="122" t="s">
        <v>1634</v>
      </c>
    </row>
    <row r="65" spans="1:105" ht="12" customHeight="1" x14ac:dyDescent="0.25">
      <c r="A65" s="59" t="s">
        <v>32</v>
      </c>
      <c r="B65" s="295">
        <v>3.495120172785942</v>
      </c>
      <c r="C65" s="295">
        <v>2.9770769497006699</v>
      </c>
      <c r="D65" s="295">
        <v>2.690328490631158</v>
      </c>
      <c r="E65" s="295">
        <v>5.5049310842236219</v>
      </c>
      <c r="F65" s="295">
        <v>4.1473736367269414</v>
      </c>
      <c r="G65" s="295">
        <v>3.542407225831699</v>
      </c>
      <c r="H65" s="295">
        <v>4.4340519786513246</v>
      </c>
      <c r="I65" s="295">
        <v>4.2104050101065207</v>
      </c>
      <c r="J65" s="295">
        <v>5.440981445898605</v>
      </c>
      <c r="K65" s="295">
        <v>4.9743596579587468</v>
      </c>
      <c r="L65" s="295">
        <v>2.7246432430710041</v>
      </c>
      <c r="M65" s="295">
        <v>4.3662002416807173</v>
      </c>
      <c r="N65" s="295">
        <v>2.25802453272762</v>
      </c>
      <c r="O65" s="295">
        <v>1.802099851717321</v>
      </c>
      <c r="P65" s="295">
        <v>0.95778019226570055</v>
      </c>
      <c r="Q65" s="295">
        <v>0.98963849864265674</v>
      </c>
      <c r="R65" s="295">
        <v>0.74822618284779141</v>
      </c>
      <c r="S65" s="295">
        <v>0.6123603078784583</v>
      </c>
      <c r="T65" s="295">
        <v>0.7218838266038704</v>
      </c>
      <c r="U65" s="295">
        <v>0.62501954318786745</v>
      </c>
      <c r="V65" s="295">
        <v>0.63785768210202698</v>
      </c>
      <c r="W65" s="295">
        <v>0.57018455981309246</v>
      </c>
      <c r="X65" s="295">
        <v>0.5851157856917949</v>
      </c>
      <c r="Y65" s="295">
        <v>0.46468061409875472</v>
      </c>
      <c r="DA65" s="122" t="s">
        <v>1635</v>
      </c>
    </row>
    <row r="66" spans="1:105" ht="12" customHeight="1" x14ac:dyDescent="0.25">
      <c r="A66" s="59" t="s">
        <v>35</v>
      </c>
      <c r="B66" s="295">
        <v>12.56802659231013</v>
      </c>
      <c r="C66" s="295">
        <v>12.751975661026121</v>
      </c>
      <c r="D66" s="295">
        <v>11.57835863437178</v>
      </c>
      <c r="E66" s="295">
        <v>18.68314423346138</v>
      </c>
      <c r="F66" s="295">
        <v>15.456556008795159</v>
      </c>
      <c r="G66" s="295">
        <v>15.75508376237843</v>
      </c>
      <c r="H66" s="295">
        <v>16.07388692756842</v>
      </c>
      <c r="I66" s="295">
        <v>16.439206272571361</v>
      </c>
      <c r="J66" s="295">
        <v>15.636683269465561</v>
      </c>
      <c r="K66" s="295">
        <v>11.85901485770402</v>
      </c>
      <c r="L66" s="295">
        <v>13.196212740168651</v>
      </c>
      <c r="M66" s="295">
        <v>17.099863053188141</v>
      </c>
      <c r="N66" s="295">
        <v>19.815242183283679</v>
      </c>
      <c r="O66" s="295">
        <v>19.8829955578796</v>
      </c>
      <c r="P66" s="295">
        <v>20.894419175610889</v>
      </c>
      <c r="Q66" s="295">
        <v>23.31328509508311</v>
      </c>
      <c r="R66" s="295">
        <v>22.928357489589679</v>
      </c>
      <c r="S66" s="295">
        <v>19.690585480999271</v>
      </c>
      <c r="T66" s="295">
        <v>20.23956838470443</v>
      </c>
      <c r="U66" s="295">
        <v>21.285936244053499</v>
      </c>
      <c r="V66" s="295">
        <v>20.626376779005369</v>
      </c>
      <c r="W66" s="295">
        <v>22.573678728753109</v>
      </c>
      <c r="X66" s="295">
        <v>18.780857501853859</v>
      </c>
      <c r="Y66" s="295">
        <v>20.63209743309174</v>
      </c>
      <c r="DA66" s="122" t="s">
        <v>1636</v>
      </c>
    </row>
    <row r="67" spans="1:105" ht="12" customHeight="1" x14ac:dyDescent="0.25">
      <c r="A67" s="60" t="s">
        <v>1506</v>
      </c>
      <c r="B67" s="262">
        <v>6.3895233424804871</v>
      </c>
      <c r="C67" s="262">
        <v>6.0014543937922626</v>
      </c>
      <c r="D67" s="262">
        <v>5.5635442333351763</v>
      </c>
      <c r="E67" s="262">
        <v>7.7694932748964964</v>
      </c>
      <c r="F67" s="262">
        <v>6.331529075138163</v>
      </c>
      <c r="G67" s="262">
        <v>6.1069733331357714</v>
      </c>
      <c r="H67" s="262">
        <v>6.8049663268456406</v>
      </c>
      <c r="I67" s="262">
        <v>6.7242037385903934</v>
      </c>
      <c r="J67" s="262">
        <v>7.0868636312311581</v>
      </c>
      <c r="K67" s="262">
        <v>5.6594313291444216</v>
      </c>
      <c r="L67" s="262">
        <v>6.0521191139815187</v>
      </c>
      <c r="M67" s="262">
        <v>7.7296966916385292</v>
      </c>
      <c r="N67" s="262">
        <v>8.0781217366246825</v>
      </c>
      <c r="O67" s="262">
        <v>8.6343970158498546</v>
      </c>
      <c r="P67" s="262">
        <v>8.8219005808569992</v>
      </c>
      <c r="Q67" s="262">
        <v>9.7986925920450627</v>
      </c>
      <c r="R67" s="262">
        <v>9.1657448506284425</v>
      </c>
      <c r="S67" s="262">
        <v>7.7976706148376049</v>
      </c>
      <c r="T67" s="262">
        <v>8.894354874449661</v>
      </c>
      <c r="U67" s="262">
        <v>10.015983472270999</v>
      </c>
      <c r="V67" s="262">
        <v>9.5652281011729645</v>
      </c>
      <c r="W67" s="262">
        <v>10.23466503273807</v>
      </c>
      <c r="X67" s="262">
        <v>8.3039044490999885</v>
      </c>
      <c r="Y67" s="262">
        <v>8.8690315481476514</v>
      </c>
      <c r="DA67" s="72" t="s">
        <v>1637</v>
      </c>
    </row>
    <row r="68" spans="1:105" ht="12" customHeight="1" x14ac:dyDescent="0.25">
      <c r="A68" s="147" t="s">
        <v>28</v>
      </c>
      <c r="B68" s="229">
        <v>1.3138389987099099</v>
      </c>
      <c r="C68" s="229">
        <v>0.940419809798545</v>
      </c>
      <c r="D68" s="229">
        <v>0.78305211149451104</v>
      </c>
      <c r="E68" s="229">
        <v>0.69515064846608354</v>
      </c>
      <c r="F68" s="229">
        <v>0.69805831725165002</v>
      </c>
      <c r="G68" s="229">
        <v>0.620669741882515</v>
      </c>
      <c r="H68" s="229">
        <v>0.8528239943300594</v>
      </c>
      <c r="I68" s="229">
        <v>0.98983155654845167</v>
      </c>
      <c r="J68" s="229">
        <v>1.072857525841755</v>
      </c>
      <c r="K68" s="229">
        <v>0.76162613712293181</v>
      </c>
      <c r="L68" s="229">
        <v>1.120180171319519</v>
      </c>
      <c r="M68" s="229">
        <v>1.3347293260275499</v>
      </c>
      <c r="N68" s="229">
        <v>1.526206046935054</v>
      </c>
      <c r="O68" s="229">
        <v>2.0432360169465729</v>
      </c>
      <c r="P68" s="229">
        <v>2.0752642679894042</v>
      </c>
      <c r="Q68" s="229">
        <v>2.3459505215809542</v>
      </c>
      <c r="R68" s="229">
        <v>2.0654110231197058</v>
      </c>
      <c r="S68" s="229">
        <v>1.7930848626025739</v>
      </c>
      <c r="T68" s="229">
        <v>1.8881193191703809</v>
      </c>
      <c r="U68" s="229">
        <v>1.908662584525169</v>
      </c>
      <c r="V68" s="229">
        <v>1.5343736340241649</v>
      </c>
      <c r="W68" s="229">
        <v>1.692915915197303</v>
      </c>
      <c r="X68" s="229">
        <v>1.1990618487350411</v>
      </c>
      <c r="Y68" s="229">
        <v>1.155482180978656</v>
      </c>
      <c r="DA68" s="73" t="s">
        <v>1638</v>
      </c>
    </row>
    <row r="69" spans="1:105" ht="12" customHeight="1" x14ac:dyDescent="0.25">
      <c r="A69" s="147" t="s">
        <v>30</v>
      </c>
      <c r="B69" s="229">
        <v>0</v>
      </c>
      <c r="C69" s="229">
        <v>0</v>
      </c>
      <c r="D69" s="229">
        <v>0</v>
      </c>
      <c r="E69" s="229">
        <v>0</v>
      </c>
      <c r="F69" s="229">
        <v>0</v>
      </c>
      <c r="G69" s="229">
        <v>0</v>
      </c>
      <c r="H69" s="229">
        <v>0</v>
      </c>
      <c r="I69" s="229">
        <v>0</v>
      </c>
      <c r="J69" s="229">
        <v>0</v>
      </c>
      <c r="K69" s="229">
        <v>0</v>
      </c>
      <c r="L69" s="229">
        <v>0</v>
      </c>
      <c r="M69" s="229">
        <v>0</v>
      </c>
      <c r="N69" s="229">
        <v>0</v>
      </c>
      <c r="O69" s="229">
        <v>0</v>
      </c>
      <c r="P69" s="229">
        <v>0</v>
      </c>
      <c r="Q69" s="229">
        <v>0</v>
      </c>
      <c r="R69" s="229">
        <v>0</v>
      </c>
      <c r="S69" s="229">
        <v>0</v>
      </c>
      <c r="T69" s="229">
        <v>0</v>
      </c>
      <c r="U69" s="229">
        <v>0</v>
      </c>
      <c r="V69" s="229">
        <v>0</v>
      </c>
      <c r="W69" s="229">
        <v>0</v>
      </c>
      <c r="X69" s="229">
        <v>0</v>
      </c>
      <c r="Y69" s="229">
        <v>0</v>
      </c>
      <c r="DA69" s="73" t="s">
        <v>1639</v>
      </c>
    </row>
    <row r="70" spans="1:105" ht="12" customHeight="1" x14ac:dyDescent="0.25">
      <c r="A70" s="147" t="s">
        <v>31</v>
      </c>
      <c r="B70" s="229">
        <v>5.0464397107556234E-3</v>
      </c>
      <c r="C70" s="229">
        <v>0</v>
      </c>
      <c r="D70" s="229">
        <v>0</v>
      </c>
      <c r="E70" s="229">
        <v>0</v>
      </c>
      <c r="F70" s="229">
        <v>0</v>
      </c>
      <c r="G70" s="229">
        <v>0</v>
      </c>
      <c r="H70" s="229">
        <v>0</v>
      </c>
      <c r="I70" s="229">
        <v>0</v>
      </c>
      <c r="J70" s="229">
        <v>0</v>
      </c>
      <c r="K70" s="229">
        <v>0</v>
      </c>
      <c r="L70" s="229">
        <v>0</v>
      </c>
      <c r="M70" s="229">
        <v>0</v>
      </c>
      <c r="N70" s="229">
        <v>0</v>
      </c>
      <c r="O70" s="229">
        <v>0</v>
      </c>
      <c r="P70" s="229">
        <v>0</v>
      </c>
      <c r="Q70" s="229">
        <v>0</v>
      </c>
      <c r="R70" s="229">
        <v>0</v>
      </c>
      <c r="S70" s="229">
        <v>0</v>
      </c>
      <c r="T70" s="229">
        <v>0</v>
      </c>
      <c r="U70" s="229">
        <v>0</v>
      </c>
      <c r="V70" s="229">
        <v>0</v>
      </c>
      <c r="W70" s="229">
        <v>0</v>
      </c>
      <c r="X70" s="229">
        <v>0</v>
      </c>
      <c r="Y70" s="229">
        <v>0</v>
      </c>
      <c r="DA70" s="73" t="s">
        <v>1640</v>
      </c>
    </row>
    <row r="71" spans="1:105" ht="12" customHeight="1" x14ac:dyDescent="0.25">
      <c r="A71" s="147" t="s">
        <v>159</v>
      </c>
      <c r="B71" s="229">
        <v>4.4853845206429084E-3</v>
      </c>
      <c r="C71" s="229">
        <v>3.4506608678247508E-2</v>
      </c>
      <c r="D71" s="229">
        <v>3.1562709965371048E-2</v>
      </c>
      <c r="E71" s="229">
        <v>4.4733051297593612E-2</v>
      </c>
      <c r="F71" s="229">
        <v>4.8563424230686873E-2</v>
      </c>
      <c r="G71" s="229">
        <v>3.7172749111755221E-2</v>
      </c>
      <c r="H71" s="229">
        <v>3.4494130319855758E-2</v>
      </c>
      <c r="I71" s="229">
        <v>2.9826366330622429E-2</v>
      </c>
      <c r="J71" s="229">
        <v>2.953032821849522E-2</v>
      </c>
      <c r="K71" s="229">
        <v>1.3976310704528381E-2</v>
      </c>
      <c r="L71" s="229">
        <v>1.8913531319548569E-2</v>
      </c>
      <c r="M71" s="229">
        <v>2.288981425033906E-2</v>
      </c>
      <c r="N71" s="229">
        <v>5.1639524891581363E-2</v>
      </c>
      <c r="O71" s="229">
        <v>6.2525053932769442E-2</v>
      </c>
      <c r="P71" s="229">
        <v>5.584092968399576E-2</v>
      </c>
      <c r="Q71" s="229">
        <v>7.0932424583441261E-2</v>
      </c>
      <c r="R71" s="229">
        <v>5.0213475602270873E-2</v>
      </c>
      <c r="S71" s="229">
        <v>4.7513998149687951E-2</v>
      </c>
      <c r="T71" s="229">
        <v>4.5425860223370237E-2</v>
      </c>
      <c r="U71" s="229">
        <v>0.2226760307234025</v>
      </c>
      <c r="V71" s="229">
        <v>0.20735368985754721</v>
      </c>
      <c r="W71" s="229">
        <v>0.2120786710259305</v>
      </c>
      <c r="X71" s="229">
        <v>0.1904150011137821</v>
      </c>
      <c r="Y71" s="229">
        <v>0.19699770335653041</v>
      </c>
      <c r="DA71" s="73" t="s">
        <v>1641</v>
      </c>
    </row>
    <row r="72" spans="1:105" ht="12" customHeight="1" x14ac:dyDescent="0.25">
      <c r="A72" s="147" t="s">
        <v>32</v>
      </c>
      <c r="B72" s="229">
        <v>0.56399620339087497</v>
      </c>
      <c r="C72" s="229">
        <v>0.43776014629230198</v>
      </c>
      <c r="D72" s="229">
        <v>0.36640037134054321</v>
      </c>
      <c r="E72" s="229">
        <v>0.82917394296530234</v>
      </c>
      <c r="F72" s="229">
        <v>0.68303875697665817</v>
      </c>
      <c r="G72" s="229">
        <v>0.57470749623429285</v>
      </c>
      <c r="H72" s="229">
        <v>0.73105579510866814</v>
      </c>
      <c r="I72" s="229">
        <v>0.78179516142609151</v>
      </c>
      <c r="J72" s="229">
        <v>0.96596070028485859</v>
      </c>
      <c r="K72" s="229">
        <v>0.82231189344264533</v>
      </c>
      <c r="L72" s="229">
        <v>0.44019782188981987</v>
      </c>
      <c r="M72" s="229">
        <v>0.70834806019421281</v>
      </c>
      <c r="N72" s="229">
        <v>0.37690859214414241</v>
      </c>
      <c r="O72" s="229">
        <v>0.31044910845835361</v>
      </c>
      <c r="P72" s="229">
        <v>0.16191366014270761</v>
      </c>
      <c r="Q72" s="229">
        <v>0.16930133926967461</v>
      </c>
      <c r="R72" s="229">
        <v>0.12936347021962211</v>
      </c>
      <c r="S72" s="229">
        <v>0.1099552412776563</v>
      </c>
      <c r="T72" s="229">
        <v>0.1187874811362121</v>
      </c>
      <c r="U72" s="229">
        <v>9.8758213867197811E-2</v>
      </c>
      <c r="V72" s="229">
        <v>9.4684603276669596E-2</v>
      </c>
      <c r="W72" s="229">
        <v>8.7805702263178811E-2</v>
      </c>
      <c r="X72" s="229">
        <v>8.6634112657423365E-2</v>
      </c>
      <c r="Y72" s="229">
        <v>6.8533896624579302E-2</v>
      </c>
      <c r="DA72" s="73" t="s">
        <v>1642</v>
      </c>
    </row>
    <row r="73" spans="1:105" ht="12" customHeight="1" x14ac:dyDescent="0.25">
      <c r="A73" s="147" t="s">
        <v>33</v>
      </c>
      <c r="B73" s="229">
        <v>1.0602040556607979</v>
      </c>
      <c r="C73" s="229">
        <v>0.96898842297086552</v>
      </c>
      <c r="D73" s="229">
        <v>1.1080266721319989</v>
      </c>
      <c r="E73" s="229">
        <v>1.280513262886783</v>
      </c>
      <c r="F73" s="229">
        <v>0.74271861932376659</v>
      </c>
      <c r="G73" s="229">
        <v>0.81500182435185253</v>
      </c>
      <c r="H73" s="229">
        <v>0.74764010219306387</v>
      </c>
      <c r="I73" s="229">
        <v>0.73254598066940657</v>
      </c>
      <c r="J73" s="229">
        <v>0.41555368865592701</v>
      </c>
      <c r="K73" s="229">
        <v>0.51970877576991004</v>
      </c>
      <c r="L73" s="229">
        <v>0.44129615106733189</v>
      </c>
      <c r="M73" s="229">
        <v>0.52706820365707896</v>
      </c>
      <c r="N73" s="229">
        <v>0.61325249266315107</v>
      </c>
      <c r="O73" s="229">
        <v>0.53816659279395562</v>
      </c>
      <c r="P73" s="229">
        <v>0.66404301824622713</v>
      </c>
      <c r="Q73" s="229">
        <v>0.62792606400842021</v>
      </c>
      <c r="R73" s="229">
        <v>0.5139255183560355</v>
      </c>
      <c r="S73" s="229">
        <v>0.35334695358406087</v>
      </c>
      <c r="T73" s="229">
        <v>0.45706281620666722</v>
      </c>
      <c r="U73" s="229">
        <v>0.48830497314875082</v>
      </c>
      <c r="V73" s="229">
        <v>0.47654316021289678</v>
      </c>
      <c r="W73" s="229">
        <v>0.44333903251819318</v>
      </c>
      <c r="X73" s="229">
        <v>0.32233820534596241</v>
      </c>
      <c r="Y73" s="229">
        <v>0.38398117673684101</v>
      </c>
      <c r="DA73" s="73" t="s">
        <v>1643</v>
      </c>
    </row>
    <row r="74" spans="1:105" ht="12" customHeight="1" x14ac:dyDescent="0.25">
      <c r="A74" s="147" t="s">
        <v>35</v>
      </c>
      <c r="B74" s="229">
        <v>2.0479427576063238</v>
      </c>
      <c r="C74" s="229">
        <v>1.8934781177562281</v>
      </c>
      <c r="D74" s="229">
        <v>1.592334286441319</v>
      </c>
      <c r="E74" s="229">
        <v>2.8417140898786601</v>
      </c>
      <c r="F74" s="229">
        <v>2.5705234554570828</v>
      </c>
      <c r="G74" s="229">
        <v>2.5811054509972471</v>
      </c>
      <c r="H74" s="229">
        <v>2.6761306242157841</v>
      </c>
      <c r="I74" s="229">
        <v>3.0823830227306428</v>
      </c>
      <c r="J74" s="229">
        <v>2.8032608179757621</v>
      </c>
      <c r="K74" s="229">
        <v>1.9796328732417221</v>
      </c>
      <c r="L74" s="229">
        <v>2.152901732645093</v>
      </c>
      <c r="M74" s="229">
        <v>2.8013820823718438</v>
      </c>
      <c r="N74" s="229">
        <v>3.3399765773000061</v>
      </c>
      <c r="O74" s="229">
        <v>3.458836523411946</v>
      </c>
      <c r="P74" s="229">
        <v>3.566847954977479</v>
      </c>
      <c r="Q74" s="229">
        <v>4.0273923540250411</v>
      </c>
      <c r="R74" s="229">
        <v>4.003025483030374</v>
      </c>
      <c r="S74" s="229">
        <v>3.5702957053011959</v>
      </c>
      <c r="T74" s="229">
        <v>3.3631114761836671</v>
      </c>
      <c r="U74" s="229">
        <v>3.396323431046222</v>
      </c>
      <c r="V74" s="229">
        <v>3.0918269247796411</v>
      </c>
      <c r="W74" s="229">
        <v>3.5103163951606691</v>
      </c>
      <c r="X74" s="229">
        <v>2.808013482914014</v>
      </c>
      <c r="Y74" s="229">
        <v>3.0727760224534459</v>
      </c>
      <c r="DA74" s="73" t="s">
        <v>1644</v>
      </c>
    </row>
    <row r="75" spans="1:105" ht="12" customHeight="1" x14ac:dyDescent="0.25">
      <c r="A75" s="147" t="s">
        <v>36</v>
      </c>
      <c r="B75" s="229">
        <v>0</v>
      </c>
      <c r="C75" s="229">
        <v>0</v>
      </c>
      <c r="D75" s="229">
        <v>0</v>
      </c>
      <c r="E75" s="229">
        <v>0</v>
      </c>
      <c r="F75" s="229">
        <v>0</v>
      </c>
      <c r="G75" s="229">
        <v>0</v>
      </c>
      <c r="H75" s="229">
        <v>0</v>
      </c>
      <c r="I75" s="229">
        <v>0</v>
      </c>
      <c r="J75" s="229">
        <v>0</v>
      </c>
      <c r="K75" s="229">
        <v>0</v>
      </c>
      <c r="L75" s="229">
        <v>0</v>
      </c>
      <c r="M75" s="229">
        <v>0</v>
      </c>
      <c r="N75" s="229">
        <v>0</v>
      </c>
      <c r="O75" s="229">
        <v>0</v>
      </c>
      <c r="P75" s="229">
        <v>0</v>
      </c>
      <c r="Q75" s="229">
        <v>0</v>
      </c>
      <c r="R75" s="229">
        <v>0</v>
      </c>
      <c r="S75" s="229">
        <v>0</v>
      </c>
      <c r="T75" s="229">
        <v>0</v>
      </c>
      <c r="U75" s="229">
        <v>0</v>
      </c>
      <c r="V75" s="229">
        <v>0</v>
      </c>
      <c r="W75" s="229">
        <v>0</v>
      </c>
      <c r="X75" s="229">
        <v>0</v>
      </c>
      <c r="Y75" s="229">
        <v>0</v>
      </c>
      <c r="DA75" s="73" t="s">
        <v>1645</v>
      </c>
    </row>
    <row r="76" spans="1:105" ht="12" customHeight="1" x14ac:dyDescent="0.25">
      <c r="A76" s="147" t="s">
        <v>38</v>
      </c>
      <c r="B76" s="229">
        <v>1.394009502881183</v>
      </c>
      <c r="C76" s="229">
        <v>1.726301288296074</v>
      </c>
      <c r="D76" s="229">
        <v>1.6821680819614331</v>
      </c>
      <c r="E76" s="229">
        <v>2.0782082794020731</v>
      </c>
      <c r="F76" s="229">
        <v>1.5886265018983181</v>
      </c>
      <c r="G76" s="229">
        <v>1.4783160705581091</v>
      </c>
      <c r="H76" s="229">
        <v>1.76282168067821</v>
      </c>
      <c r="I76" s="229">
        <v>1.107821650885177</v>
      </c>
      <c r="J76" s="229">
        <v>1.79970057025436</v>
      </c>
      <c r="K76" s="229">
        <v>1.562175338862684</v>
      </c>
      <c r="L76" s="229">
        <v>1.8786297057402059</v>
      </c>
      <c r="M76" s="229">
        <v>2.3352792051375029</v>
      </c>
      <c r="N76" s="229">
        <v>2.1701385026907478</v>
      </c>
      <c r="O76" s="229">
        <v>2.2211837203062559</v>
      </c>
      <c r="P76" s="229">
        <v>2.2979907498171839</v>
      </c>
      <c r="Q76" s="229">
        <v>2.5571898885775308</v>
      </c>
      <c r="R76" s="229">
        <v>2.4038058803004341</v>
      </c>
      <c r="S76" s="229">
        <v>1.923473853922429</v>
      </c>
      <c r="T76" s="229">
        <v>2.1225158224601901</v>
      </c>
      <c r="U76" s="229">
        <v>2.164204126109734</v>
      </c>
      <c r="V76" s="229">
        <v>2.1205103957425959</v>
      </c>
      <c r="W76" s="229">
        <v>2.264978697898913</v>
      </c>
      <c r="X76" s="229">
        <v>2.0234218065285239</v>
      </c>
      <c r="Y76" s="229">
        <v>1.987300671620899</v>
      </c>
      <c r="DA76" s="73" t="s">
        <v>1646</v>
      </c>
    </row>
    <row r="77" spans="1:105" ht="12" customHeight="1" x14ac:dyDescent="0.25">
      <c r="A77" s="147" t="s">
        <v>39</v>
      </c>
      <c r="B77" s="229">
        <v>0</v>
      </c>
      <c r="C77" s="229">
        <v>0</v>
      </c>
      <c r="D77" s="229">
        <v>0</v>
      </c>
      <c r="E77" s="229">
        <v>0</v>
      </c>
      <c r="F77" s="229">
        <v>0</v>
      </c>
      <c r="G77" s="229">
        <v>0</v>
      </c>
      <c r="H77" s="229">
        <v>0</v>
      </c>
      <c r="I77" s="229">
        <v>0</v>
      </c>
      <c r="J77" s="229">
        <v>0</v>
      </c>
      <c r="K77" s="229">
        <v>0</v>
      </c>
      <c r="L77" s="229">
        <v>0</v>
      </c>
      <c r="M77" s="229">
        <v>0</v>
      </c>
      <c r="N77" s="229">
        <v>0</v>
      </c>
      <c r="O77" s="229">
        <v>0</v>
      </c>
      <c r="P77" s="229">
        <v>0</v>
      </c>
      <c r="Q77" s="229">
        <v>0</v>
      </c>
      <c r="R77" s="229">
        <v>0</v>
      </c>
      <c r="S77" s="229">
        <v>0</v>
      </c>
      <c r="T77" s="229">
        <v>0.89933209906917488</v>
      </c>
      <c r="U77" s="229">
        <v>1.7370541128505199</v>
      </c>
      <c r="V77" s="229">
        <v>2.0399356932794501</v>
      </c>
      <c r="W77" s="229">
        <v>2.0232306186738782</v>
      </c>
      <c r="X77" s="229">
        <v>1.6740199918052421</v>
      </c>
      <c r="Y77" s="229">
        <v>2.0039598963766991</v>
      </c>
      <c r="DA77" s="73" t="s">
        <v>1647</v>
      </c>
    </row>
    <row r="78" spans="1:105" ht="12" customHeight="1" x14ac:dyDescent="0.25">
      <c r="A78" s="60" t="s">
        <v>1518</v>
      </c>
      <c r="B78" s="262">
        <v>0</v>
      </c>
      <c r="C78" s="262">
        <v>0</v>
      </c>
      <c r="D78" s="262">
        <v>0</v>
      </c>
      <c r="E78" s="262">
        <v>0</v>
      </c>
      <c r="F78" s="262">
        <v>0</v>
      </c>
      <c r="G78" s="262">
        <v>0</v>
      </c>
      <c r="H78" s="262">
        <v>0</v>
      </c>
      <c r="I78" s="262">
        <v>0</v>
      </c>
      <c r="J78" s="262">
        <v>0</v>
      </c>
      <c r="K78" s="262">
        <v>0</v>
      </c>
      <c r="L78" s="262">
        <v>0</v>
      </c>
      <c r="M78" s="262">
        <v>0</v>
      </c>
      <c r="N78" s="262">
        <v>0</v>
      </c>
      <c r="O78" s="262">
        <v>0</v>
      </c>
      <c r="P78" s="262">
        <v>0</v>
      </c>
      <c r="Q78" s="262">
        <v>0</v>
      </c>
      <c r="R78" s="262">
        <v>0</v>
      </c>
      <c r="S78" s="262">
        <v>0</v>
      </c>
      <c r="T78" s="262">
        <v>0</v>
      </c>
      <c r="U78" s="262">
        <v>0</v>
      </c>
      <c r="V78" s="262">
        <v>0</v>
      </c>
      <c r="W78" s="262">
        <v>0</v>
      </c>
      <c r="X78" s="262">
        <v>0</v>
      </c>
      <c r="Y78" s="262">
        <v>0</v>
      </c>
      <c r="DA78" s="72" t="s">
        <v>1648</v>
      </c>
    </row>
    <row r="79" spans="1:105" ht="12" customHeight="1" x14ac:dyDescent="0.25">
      <c r="A79" s="57" t="s">
        <v>1520</v>
      </c>
      <c r="B79" s="261">
        <f t="shared" ref="B79:Y79" si="2">B80+B88</f>
        <v>199.80048754228596</v>
      </c>
      <c r="C79" s="261">
        <f t="shared" si="2"/>
        <v>188.19549385837524</v>
      </c>
      <c r="D79" s="261">
        <f t="shared" si="2"/>
        <v>174.87561166256597</v>
      </c>
      <c r="E79" s="261">
        <f t="shared" si="2"/>
        <v>237.98610879154168</v>
      </c>
      <c r="F79" s="261">
        <f t="shared" si="2"/>
        <v>193.3256187244514</v>
      </c>
      <c r="G79" s="261">
        <f t="shared" si="2"/>
        <v>185.97689007232242</v>
      </c>
      <c r="H79" s="261">
        <f t="shared" si="2"/>
        <v>206.61517584548767</v>
      </c>
      <c r="I79" s="261">
        <f t="shared" si="2"/>
        <v>204.0429305277784</v>
      </c>
      <c r="J79" s="261">
        <f t="shared" si="2"/>
        <v>217.71321827200083</v>
      </c>
      <c r="K79" s="261">
        <f t="shared" si="2"/>
        <v>175.15466981375849</v>
      </c>
      <c r="L79" s="261">
        <f t="shared" si="2"/>
        <v>186.44947747904223</v>
      </c>
      <c r="M79" s="261">
        <f t="shared" si="2"/>
        <v>243.87003526297354</v>
      </c>
      <c r="N79" s="261">
        <f t="shared" si="2"/>
        <v>253.92267337019535</v>
      </c>
      <c r="O79" s="261">
        <f t="shared" si="2"/>
        <v>272.66662082103772</v>
      </c>
      <c r="P79" s="261">
        <f t="shared" si="2"/>
        <v>278.25652381560906</v>
      </c>
      <c r="Q79" s="261">
        <f t="shared" si="2"/>
        <v>308.77626015937938</v>
      </c>
      <c r="R79" s="261">
        <f t="shared" si="2"/>
        <v>286.66927348309662</v>
      </c>
      <c r="S79" s="261">
        <f t="shared" si="2"/>
        <v>241.50678402142952</v>
      </c>
      <c r="T79" s="261">
        <f t="shared" si="2"/>
        <v>261.12154302657916</v>
      </c>
      <c r="U79" s="261">
        <f t="shared" si="2"/>
        <v>280.54628184611386</v>
      </c>
      <c r="V79" s="261">
        <f t="shared" si="2"/>
        <v>262.37669092492013</v>
      </c>
      <c r="W79" s="261">
        <f t="shared" si="2"/>
        <v>281.98776992153381</v>
      </c>
      <c r="X79" s="261">
        <f t="shared" si="2"/>
        <v>230.39789867764821</v>
      </c>
      <c r="Y79" s="261">
        <f t="shared" si="2"/>
        <v>240.8589346582294</v>
      </c>
      <c r="DA79" s="70"/>
    </row>
    <row r="80" spans="1:105" ht="12" customHeight="1" x14ac:dyDescent="0.25">
      <c r="A80" s="60" t="s">
        <v>1521</v>
      </c>
      <c r="B80" s="262">
        <v>188.1128911279454</v>
      </c>
      <c r="C80" s="262">
        <v>176.66991789402161</v>
      </c>
      <c r="D80" s="262">
        <v>163.920544657063</v>
      </c>
      <c r="E80" s="262">
        <v>224.92139667222261</v>
      </c>
      <c r="F80" s="262">
        <v>183.0776641857062</v>
      </c>
      <c r="G80" s="262">
        <v>175.86375417617151</v>
      </c>
      <c r="H80" s="262">
        <v>197.65416262047449</v>
      </c>
      <c r="I80" s="262">
        <v>192.97679862617579</v>
      </c>
      <c r="J80" s="262">
        <v>206.75972425724629</v>
      </c>
      <c r="K80" s="262">
        <v>165.63400743961239</v>
      </c>
      <c r="L80" s="262">
        <v>179.0202920291828</v>
      </c>
      <c r="M80" s="262">
        <v>227.8784388206393</v>
      </c>
      <c r="N80" s="262">
        <v>236.82513836234449</v>
      </c>
      <c r="O80" s="262">
        <v>254.95367692420149</v>
      </c>
      <c r="P80" s="262">
        <v>260.42881361371963</v>
      </c>
      <c r="Q80" s="262">
        <v>289.26651400264859</v>
      </c>
      <c r="R80" s="262">
        <v>269.54880327844472</v>
      </c>
      <c r="S80" s="262">
        <v>228.73634996367861</v>
      </c>
      <c r="T80" s="262">
        <v>247.4974226814069</v>
      </c>
      <c r="U80" s="262">
        <v>266.31193909153438</v>
      </c>
      <c r="V80" s="262">
        <v>247.19529377129541</v>
      </c>
      <c r="W80" s="262">
        <v>266.88415465732987</v>
      </c>
      <c r="X80" s="262">
        <v>216.12346762580009</v>
      </c>
      <c r="Y80" s="262">
        <v>225.90017426672469</v>
      </c>
      <c r="DA80" s="72" t="s">
        <v>1649</v>
      </c>
    </row>
    <row r="81" spans="1:105" ht="12" customHeight="1" x14ac:dyDescent="0.25">
      <c r="A81" s="59" t="s">
        <v>28</v>
      </c>
      <c r="B81" s="230">
        <v>43.718252990135653</v>
      </c>
      <c r="C81" s="230">
        <v>31.29265549437817</v>
      </c>
      <c r="D81" s="230">
        <v>26.056214154391672</v>
      </c>
      <c r="E81" s="230">
        <v>23.131275556395039</v>
      </c>
      <c r="F81" s="230">
        <v>23.228028811324869</v>
      </c>
      <c r="G81" s="230">
        <v>20.65290863308676</v>
      </c>
      <c r="H81" s="230">
        <v>28.377887379495931</v>
      </c>
      <c r="I81" s="230">
        <v>32.936841157323258</v>
      </c>
      <c r="J81" s="230">
        <v>35.699546735312673</v>
      </c>
      <c r="K81" s="230">
        <v>25.343260612095669</v>
      </c>
      <c r="L81" s="230">
        <v>37.274217139518058</v>
      </c>
      <c r="M81" s="230">
        <v>44.360983192317008</v>
      </c>
      <c r="N81" s="230">
        <v>50.784808595648713</v>
      </c>
      <c r="O81" s="230">
        <v>67.914313767316045</v>
      </c>
      <c r="P81" s="230">
        <v>69.054829684943371</v>
      </c>
      <c r="Q81" s="230">
        <v>77.981330624467006</v>
      </c>
      <c r="R81" s="230">
        <v>68.72696100970218</v>
      </c>
      <c r="S81" s="230">
        <v>59.665254063104747</v>
      </c>
      <c r="T81" s="230">
        <v>65.912874620046836</v>
      </c>
      <c r="U81" s="230">
        <v>69.293771392705125</v>
      </c>
      <c r="V81" s="230">
        <v>57.008254692847437</v>
      </c>
      <c r="W81" s="230">
        <v>62.328315805713771</v>
      </c>
      <c r="X81" s="230">
        <v>44.263362435537857</v>
      </c>
      <c r="Y81" s="230">
        <v>43.342975384229277</v>
      </c>
      <c r="DA81" s="71" t="s">
        <v>1650</v>
      </c>
    </row>
    <row r="82" spans="1:105" ht="12" customHeight="1" x14ac:dyDescent="0.25">
      <c r="A82" s="59" t="s">
        <v>31</v>
      </c>
      <c r="B82" s="295">
        <v>0.13766089852837171</v>
      </c>
      <c r="C82" s="295">
        <v>0</v>
      </c>
      <c r="D82" s="295">
        <v>0</v>
      </c>
      <c r="E82" s="295">
        <v>0</v>
      </c>
      <c r="F82" s="295">
        <v>0</v>
      </c>
      <c r="G82" s="295">
        <v>0</v>
      </c>
      <c r="H82" s="295">
        <v>0</v>
      </c>
      <c r="I82" s="295">
        <v>0</v>
      </c>
      <c r="J82" s="295">
        <v>0</v>
      </c>
      <c r="K82" s="295">
        <v>0</v>
      </c>
      <c r="L82" s="295">
        <v>0</v>
      </c>
      <c r="M82" s="295">
        <v>0</v>
      </c>
      <c r="N82" s="295">
        <v>0</v>
      </c>
      <c r="O82" s="295">
        <v>0</v>
      </c>
      <c r="P82" s="295">
        <v>0</v>
      </c>
      <c r="Q82" s="295">
        <v>0</v>
      </c>
      <c r="R82" s="295">
        <v>0</v>
      </c>
      <c r="S82" s="295">
        <v>0</v>
      </c>
      <c r="T82" s="295">
        <v>0</v>
      </c>
      <c r="U82" s="295">
        <v>0</v>
      </c>
      <c r="V82" s="295">
        <v>0</v>
      </c>
      <c r="W82" s="295">
        <v>0</v>
      </c>
      <c r="X82" s="295">
        <v>0</v>
      </c>
      <c r="Y82" s="295">
        <v>0</v>
      </c>
      <c r="DA82" s="122" t="s">
        <v>1651</v>
      </c>
    </row>
    <row r="83" spans="1:105" ht="12" customHeight="1" x14ac:dyDescent="0.25">
      <c r="A83" s="59" t="s">
        <v>159</v>
      </c>
      <c r="B83" s="295">
        <v>0.12643948600937041</v>
      </c>
      <c r="C83" s="295">
        <v>0.97271434480688068</v>
      </c>
      <c r="D83" s="295">
        <v>0.88972813963167963</v>
      </c>
      <c r="E83" s="295">
        <v>1.260989774158277</v>
      </c>
      <c r="F83" s="295">
        <v>1.368964995157858</v>
      </c>
      <c r="G83" s="295">
        <v>1.047870761049472</v>
      </c>
      <c r="H83" s="295">
        <v>0.97236258963092415</v>
      </c>
      <c r="I83" s="295">
        <v>0.84078196886240264</v>
      </c>
      <c r="J83" s="295">
        <v>0.83243688572309038</v>
      </c>
      <c r="K83" s="295">
        <v>0.39398128157238499</v>
      </c>
      <c r="L83" s="295">
        <v>0.53315767414363779</v>
      </c>
      <c r="M83" s="295">
        <v>0.64524598400495603</v>
      </c>
      <c r="N83" s="295">
        <v>1.455677869981985</v>
      </c>
      <c r="O83" s="295">
        <v>1.762532430738933</v>
      </c>
      <c r="P83" s="295">
        <v>1.574112189275092</v>
      </c>
      <c r="Q83" s="295">
        <v>1.9995296422085189</v>
      </c>
      <c r="R83" s="295">
        <v>1.415478654433213</v>
      </c>
      <c r="S83" s="295">
        <v>1.339382493663134</v>
      </c>
      <c r="T83" s="295">
        <v>1.3434031698453761</v>
      </c>
      <c r="U83" s="295">
        <v>6.848585812446605</v>
      </c>
      <c r="V83" s="295">
        <v>6.5265065451798181</v>
      </c>
      <c r="W83" s="295">
        <v>6.6146883759909727</v>
      </c>
      <c r="X83" s="295">
        <v>5.9610298930570584</v>
      </c>
      <c r="Y83" s="295">
        <v>6.2600676077433013</v>
      </c>
      <c r="DA83" s="122" t="s">
        <v>1652</v>
      </c>
    </row>
    <row r="84" spans="1:105" ht="12" customHeight="1" x14ac:dyDescent="0.25">
      <c r="A84" s="59" t="s">
        <v>32</v>
      </c>
      <c r="B84" s="295">
        <v>16.31527913127978</v>
      </c>
      <c r="C84" s="295">
        <v>12.663523152050219</v>
      </c>
      <c r="D84" s="295">
        <v>10.599227966934651</v>
      </c>
      <c r="E84" s="295">
        <v>23.9863393521589</v>
      </c>
      <c r="F84" s="295">
        <v>19.758941479670341</v>
      </c>
      <c r="G84" s="295">
        <v>16.625135352911329</v>
      </c>
      <c r="H84" s="295">
        <v>21.14797809990111</v>
      </c>
      <c r="I84" s="295">
        <v>22.615766215203891</v>
      </c>
      <c r="J84" s="295">
        <v>27.94330593050395</v>
      </c>
      <c r="K84" s="295">
        <v>23.787834020559679</v>
      </c>
      <c r="L84" s="295">
        <v>12.73404021859411</v>
      </c>
      <c r="M84" s="295">
        <v>20.49108886670944</v>
      </c>
      <c r="N84" s="295">
        <v>10.903209721693059</v>
      </c>
      <c r="O84" s="295">
        <v>8.9806701359027894</v>
      </c>
      <c r="P84" s="295">
        <v>4.6838374877581348</v>
      </c>
      <c r="Q84" s="295">
        <v>4.897548229717267</v>
      </c>
      <c r="R84" s="295">
        <v>3.7422257691358798</v>
      </c>
      <c r="S84" s="295">
        <v>3.1807846269292859</v>
      </c>
      <c r="T84" s="295">
        <v>3.6050323634953352</v>
      </c>
      <c r="U84" s="295">
        <v>3.1169938354917548</v>
      </c>
      <c r="V84" s="295">
        <v>3.058325175644216</v>
      </c>
      <c r="W84" s="295">
        <v>2.8104146620587689</v>
      </c>
      <c r="X84" s="295">
        <v>2.783199628130963</v>
      </c>
      <c r="Y84" s="295">
        <v>2.2349024504972448</v>
      </c>
      <c r="DA84" s="122" t="s">
        <v>1653</v>
      </c>
    </row>
    <row r="85" spans="1:105" ht="12" customHeight="1" x14ac:dyDescent="0.25">
      <c r="A85" s="59" t="s">
        <v>33</v>
      </c>
      <c r="B85" s="295">
        <v>29.921816885203729</v>
      </c>
      <c r="C85" s="295">
        <v>27.347465802651929</v>
      </c>
      <c r="D85" s="295">
        <v>31.27150005740279</v>
      </c>
      <c r="E85" s="295">
        <v>36.139536692577629</v>
      </c>
      <c r="F85" s="295">
        <v>20.961521893807252</v>
      </c>
      <c r="G85" s="295">
        <v>23.00154882369667</v>
      </c>
      <c r="H85" s="295">
        <v>21.100419409273751</v>
      </c>
      <c r="I85" s="295">
        <v>20.67442260435454</v>
      </c>
      <c r="J85" s="295">
        <v>11.72804547534364</v>
      </c>
      <c r="K85" s="295">
        <v>14.667582848028569</v>
      </c>
      <c r="L85" s="295">
        <v>12.454567169290771</v>
      </c>
      <c r="M85" s="295">
        <v>14.875285744885041</v>
      </c>
      <c r="N85" s="295">
        <v>17.30763874358572</v>
      </c>
      <c r="O85" s="295">
        <v>15.18851220888623</v>
      </c>
      <c r="P85" s="295">
        <v>18.741084312752911</v>
      </c>
      <c r="Q85" s="295">
        <v>17.721766488618229</v>
      </c>
      <c r="R85" s="295">
        <v>14.50436373146888</v>
      </c>
      <c r="S85" s="295">
        <v>9.9724036949633259</v>
      </c>
      <c r="T85" s="295">
        <v>13.533014823449919</v>
      </c>
      <c r="U85" s="295">
        <v>15.03605950548878</v>
      </c>
      <c r="V85" s="295">
        <v>15.017121972085709</v>
      </c>
      <c r="W85" s="295">
        <v>13.84407115396229</v>
      </c>
      <c r="X85" s="295">
        <v>10.10293087488439</v>
      </c>
      <c r="Y85" s="295">
        <v>12.216400257577391</v>
      </c>
      <c r="DA85" s="122" t="s">
        <v>1654</v>
      </c>
    </row>
    <row r="86" spans="1:105" ht="12" customHeight="1" x14ac:dyDescent="0.25">
      <c r="A86" s="59" t="s">
        <v>35</v>
      </c>
      <c r="B86" s="295">
        <v>53.649151096065196</v>
      </c>
      <c r="C86" s="295">
        <v>49.602701666979101</v>
      </c>
      <c r="D86" s="295">
        <v>41.713755138637147</v>
      </c>
      <c r="E86" s="295">
        <v>74.443266548089824</v>
      </c>
      <c r="F86" s="295">
        <v>67.338992140085224</v>
      </c>
      <c r="G86" s="295">
        <v>67.616204516028589</v>
      </c>
      <c r="H86" s="295">
        <v>70.105541611509594</v>
      </c>
      <c r="I86" s="295">
        <v>80.747975942309495</v>
      </c>
      <c r="J86" s="295">
        <v>73.435921305262809</v>
      </c>
      <c r="K86" s="295">
        <v>51.859663917275732</v>
      </c>
      <c r="L86" s="295">
        <v>56.398720091501687</v>
      </c>
      <c r="M86" s="295">
        <v>73.386704807433617</v>
      </c>
      <c r="N86" s="295">
        <v>87.49605299628783</v>
      </c>
      <c r="O86" s="295">
        <v>90.609780264565003</v>
      </c>
      <c r="P86" s="295">
        <v>93.439313263297166</v>
      </c>
      <c r="Q86" s="295">
        <v>105.5040137824797</v>
      </c>
      <c r="R86" s="295">
        <v>104.8656844449648</v>
      </c>
      <c r="S86" s="295">
        <v>93.529632622747812</v>
      </c>
      <c r="T86" s="295">
        <v>92.428620381934792</v>
      </c>
      <c r="U86" s="295">
        <v>97.073004367484074</v>
      </c>
      <c r="V86" s="295">
        <v>90.437007605667816</v>
      </c>
      <c r="W86" s="295">
        <v>101.7467761316688</v>
      </c>
      <c r="X86" s="295">
        <v>81.692338469211421</v>
      </c>
      <c r="Y86" s="295">
        <v>90.742505184210799</v>
      </c>
      <c r="DA86" s="122" t="s">
        <v>1655</v>
      </c>
    </row>
    <row r="87" spans="1:105" ht="12" customHeight="1" x14ac:dyDescent="0.25">
      <c r="A87" s="59" t="s">
        <v>38</v>
      </c>
      <c r="B87" s="295">
        <v>44.244290640723342</v>
      </c>
      <c r="C87" s="295">
        <v>54.790857433155352</v>
      </c>
      <c r="D87" s="295">
        <v>53.390119200065079</v>
      </c>
      <c r="E87" s="295">
        <v>65.959988748842932</v>
      </c>
      <c r="F87" s="295">
        <v>50.42121486566063</v>
      </c>
      <c r="G87" s="295">
        <v>46.920086089398723</v>
      </c>
      <c r="H87" s="295">
        <v>55.949973530663222</v>
      </c>
      <c r="I87" s="295">
        <v>35.161010738122251</v>
      </c>
      <c r="J87" s="295">
        <v>57.120467925100193</v>
      </c>
      <c r="K87" s="295">
        <v>49.581684760080321</v>
      </c>
      <c r="L87" s="295">
        <v>59.625589736134529</v>
      </c>
      <c r="M87" s="295">
        <v>74.119130225289268</v>
      </c>
      <c r="N87" s="295">
        <v>68.877750435147192</v>
      </c>
      <c r="O87" s="295">
        <v>70.497868116792546</v>
      </c>
      <c r="P87" s="295">
        <v>72.935636675692948</v>
      </c>
      <c r="Q87" s="295">
        <v>81.162325235157851</v>
      </c>
      <c r="R87" s="295">
        <v>76.29408966873973</v>
      </c>
      <c r="S87" s="295">
        <v>61.048892462270302</v>
      </c>
      <c r="T87" s="295">
        <v>70.674477322634701</v>
      </c>
      <c r="U87" s="295">
        <v>74.943524177918036</v>
      </c>
      <c r="V87" s="295">
        <v>75.148077779870434</v>
      </c>
      <c r="W87" s="295">
        <v>79.53988852793529</v>
      </c>
      <c r="X87" s="295">
        <v>71.320606324978371</v>
      </c>
      <c r="Y87" s="295">
        <v>71.103323382466726</v>
      </c>
      <c r="DA87" s="122" t="s">
        <v>1656</v>
      </c>
    </row>
    <row r="88" spans="1:105" ht="12" customHeight="1" x14ac:dyDescent="0.25">
      <c r="A88" s="60" t="s">
        <v>1530</v>
      </c>
      <c r="B88" s="262">
        <v>11.687596414340559</v>
      </c>
      <c r="C88" s="262">
        <v>11.525575964353649</v>
      </c>
      <c r="D88" s="262">
        <v>10.95506700550296</v>
      </c>
      <c r="E88" s="262">
        <v>13.064712119319079</v>
      </c>
      <c r="F88" s="262">
        <v>10.2479545387452</v>
      </c>
      <c r="G88" s="262">
        <v>10.11313589615092</v>
      </c>
      <c r="H88" s="262">
        <v>8.961013225013172</v>
      </c>
      <c r="I88" s="262">
        <v>11.06613190160259</v>
      </c>
      <c r="J88" s="262">
        <v>10.953494014754529</v>
      </c>
      <c r="K88" s="262">
        <v>9.5206623741461112</v>
      </c>
      <c r="L88" s="262">
        <v>7.4291854498594274</v>
      </c>
      <c r="M88" s="262">
        <v>15.991596442334229</v>
      </c>
      <c r="N88" s="262">
        <v>17.097535007850869</v>
      </c>
      <c r="O88" s="262">
        <v>17.712943896836251</v>
      </c>
      <c r="P88" s="262">
        <v>17.82771020188942</v>
      </c>
      <c r="Q88" s="262">
        <v>19.509746156730781</v>
      </c>
      <c r="R88" s="262">
        <v>17.120470204651902</v>
      </c>
      <c r="S88" s="262">
        <v>12.770434057750929</v>
      </c>
      <c r="T88" s="262">
        <v>13.62412034517228</v>
      </c>
      <c r="U88" s="262">
        <v>14.23434275457949</v>
      </c>
      <c r="V88" s="262">
        <v>15.18139715362474</v>
      </c>
      <c r="W88" s="262">
        <v>15.10361526420396</v>
      </c>
      <c r="X88" s="262">
        <v>14.27443105184812</v>
      </c>
      <c r="Y88" s="262">
        <v>14.95876039150472</v>
      </c>
      <c r="DA88" s="72" t="s">
        <v>1657</v>
      </c>
    </row>
    <row r="89" spans="1:105" ht="12" customHeight="1" x14ac:dyDescent="0.25">
      <c r="A89" s="57" t="s">
        <v>1532</v>
      </c>
      <c r="B89" s="261">
        <f t="shared" ref="B89:Y89" si="3">B90+B96</f>
        <v>24.603481863461958</v>
      </c>
      <c r="C89" s="261">
        <f t="shared" si="3"/>
        <v>23.376271965919443</v>
      </c>
      <c r="D89" s="261">
        <f t="shared" si="3"/>
        <v>21.653958956914728</v>
      </c>
      <c r="E89" s="261">
        <f t="shared" si="3"/>
        <v>28.619061517722137</v>
      </c>
      <c r="F89" s="261">
        <f t="shared" si="3"/>
        <v>23.186593564073107</v>
      </c>
      <c r="G89" s="261">
        <f t="shared" si="3"/>
        <v>22.619349293638233</v>
      </c>
      <c r="H89" s="261">
        <f t="shared" si="3"/>
        <v>22.972282910814123</v>
      </c>
      <c r="I89" s="261">
        <f t="shared" si="3"/>
        <v>25.082733145333272</v>
      </c>
      <c r="J89" s="261">
        <f t="shared" si="3"/>
        <v>25.622940976220889</v>
      </c>
      <c r="K89" s="261">
        <f t="shared" si="3"/>
        <v>21.03622641598043</v>
      </c>
      <c r="L89" s="261">
        <f t="shared" si="3"/>
        <v>19.893239475162609</v>
      </c>
      <c r="M89" s="261">
        <f t="shared" si="3"/>
        <v>31.767636681389401</v>
      </c>
      <c r="N89" s="261">
        <f t="shared" si="3"/>
        <v>33.75181823906221</v>
      </c>
      <c r="O89" s="261">
        <f t="shared" si="3"/>
        <v>35.666898462449424</v>
      </c>
      <c r="P89" s="261">
        <f t="shared" si="3"/>
        <v>36.084401853221195</v>
      </c>
      <c r="Q89" s="261">
        <f t="shared" si="3"/>
        <v>39.894410381985267</v>
      </c>
      <c r="R89" s="261">
        <f t="shared" si="3"/>
        <v>36.244911732177115</v>
      </c>
      <c r="S89" s="261">
        <f t="shared" si="3"/>
        <v>29.157579372982951</v>
      </c>
      <c r="T89" s="261">
        <f t="shared" si="3"/>
        <v>31.171104266833972</v>
      </c>
      <c r="U89" s="261">
        <f t="shared" si="3"/>
        <v>33.237626036239639</v>
      </c>
      <c r="V89" s="261">
        <f t="shared" si="3"/>
        <v>32.770383925493618</v>
      </c>
      <c r="W89" s="261">
        <f t="shared" si="3"/>
        <v>34.11687748484335</v>
      </c>
      <c r="X89" s="261">
        <f t="shared" si="3"/>
        <v>29.531217698560333</v>
      </c>
      <c r="Y89" s="261">
        <f t="shared" si="3"/>
        <v>31.026053679155471</v>
      </c>
      <c r="DA89" s="70"/>
    </row>
    <row r="90" spans="1:105" ht="12" customHeight="1" x14ac:dyDescent="0.25">
      <c r="A90" s="60" t="s">
        <v>1533</v>
      </c>
      <c r="B90" s="262">
        <v>13.676807257840061</v>
      </c>
      <c r="C90" s="262">
        <v>12.601069457185771</v>
      </c>
      <c r="D90" s="262">
        <v>11.41212238005947</v>
      </c>
      <c r="E90" s="262">
        <v>16.404928424559628</v>
      </c>
      <c r="F90" s="262">
        <v>13.60583284575455</v>
      </c>
      <c r="G90" s="262">
        <v>13.164629840450271</v>
      </c>
      <c r="H90" s="262">
        <v>14.59467709904483</v>
      </c>
      <c r="I90" s="262">
        <v>14.73706256046086</v>
      </c>
      <c r="J90" s="262">
        <v>15.38257498043777</v>
      </c>
      <c r="K90" s="262">
        <v>12.13540745335442</v>
      </c>
      <c r="L90" s="262">
        <v>12.94773168060596</v>
      </c>
      <c r="M90" s="262">
        <v>16.817174280462471</v>
      </c>
      <c r="N90" s="262">
        <v>17.767419482805501</v>
      </c>
      <c r="O90" s="262">
        <v>19.107157057374039</v>
      </c>
      <c r="P90" s="262">
        <v>19.417366011672389</v>
      </c>
      <c r="Q90" s="262">
        <v>21.654847657923881</v>
      </c>
      <c r="R90" s="262">
        <v>20.239070976763671</v>
      </c>
      <c r="S90" s="262">
        <v>17.218565346935311</v>
      </c>
      <c r="T90" s="262">
        <v>18.433983260766961</v>
      </c>
      <c r="U90" s="262">
        <v>19.930011194804582</v>
      </c>
      <c r="V90" s="262">
        <v>18.577372730066269</v>
      </c>
      <c r="W90" s="262">
        <v>19.99658418330808</v>
      </c>
      <c r="X90" s="262">
        <v>16.186124511345781</v>
      </c>
      <c r="Y90" s="262">
        <v>17.041184463369891</v>
      </c>
      <c r="DA90" s="72" t="s">
        <v>1658</v>
      </c>
    </row>
    <row r="91" spans="1:105" ht="12" customHeight="1" x14ac:dyDescent="0.25">
      <c r="A91" s="59" t="s">
        <v>28</v>
      </c>
      <c r="B91" s="230">
        <v>4.5827086001961632</v>
      </c>
      <c r="C91" s="230">
        <v>3.5997286936585442</v>
      </c>
      <c r="D91" s="230">
        <v>3.2361916447951908</v>
      </c>
      <c r="E91" s="230">
        <v>2.5976422208278529</v>
      </c>
      <c r="F91" s="230">
        <v>2.3856882040737748</v>
      </c>
      <c r="G91" s="230">
        <v>2.1533090144403331</v>
      </c>
      <c r="H91" s="230">
        <v>2.9114130756170331</v>
      </c>
      <c r="I91" s="230">
        <v>3.0004497132419399</v>
      </c>
      <c r="J91" s="230">
        <v>3.4013709709523172</v>
      </c>
      <c r="K91" s="230">
        <v>2.5932035774582389</v>
      </c>
      <c r="L91" s="230">
        <v>3.9025079654414681</v>
      </c>
      <c r="M91" s="230">
        <v>4.6306750345874281</v>
      </c>
      <c r="N91" s="230">
        <v>5.1463574745612428</v>
      </c>
      <c r="O91" s="230">
        <v>6.6757663954076003</v>
      </c>
      <c r="P91" s="230">
        <v>6.9095526573214388</v>
      </c>
      <c r="Q91" s="230">
        <v>7.7184340539510421</v>
      </c>
      <c r="R91" s="230">
        <v>6.7239100734063486</v>
      </c>
      <c r="S91" s="230">
        <v>5.6206443086720066</v>
      </c>
      <c r="T91" s="230">
        <v>6.4583300558862726</v>
      </c>
      <c r="U91" s="230">
        <v>6.7989788807787557</v>
      </c>
      <c r="V91" s="230">
        <v>5.8179463930847097</v>
      </c>
      <c r="W91" s="230">
        <v>6.187600722649889</v>
      </c>
      <c r="X91" s="230">
        <v>4.558150180473092</v>
      </c>
      <c r="Y91" s="230">
        <v>4.4096746052428166</v>
      </c>
      <c r="DA91" s="71" t="s">
        <v>1659</v>
      </c>
    </row>
    <row r="92" spans="1:105" ht="12" customHeight="1" x14ac:dyDescent="0.25">
      <c r="A92" s="59" t="s">
        <v>31</v>
      </c>
      <c r="B92" s="295">
        <v>1.74284087212178E-2</v>
      </c>
      <c r="C92" s="295">
        <v>0</v>
      </c>
      <c r="D92" s="295">
        <v>0</v>
      </c>
      <c r="E92" s="295">
        <v>0</v>
      </c>
      <c r="F92" s="295">
        <v>0</v>
      </c>
      <c r="G92" s="295">
        <v>0</v>
      </c>
      <c r="H92" s="295">
        <v>0</v>
      </c>
      <c r="I92" s="295">
        <v>0</v>
      </c>
      <c r="J92" s="295">
        <v>0</v>
      </c>
      <c r="K92" s="295">
        <v>0</v>
      </c>
      <c r="L92" s="295">
        <v>0</v>
      </c>
      <c r="M92" s="295">
        <v>0</v>
      </c>
      <c r="N92" s="295">
        <v>0</v>
      </c>
      <c r="O92" s="295">
        <v>0</v>
      </c>
      <c r="P92" s="295">
        <v>0</v>
      </c>
      <c r="Q92" s="295">
        <v>0</v>
      </c>
      <c r="R92" s="295">
        <v>0</v>
      </c>
      <c r="S92" s="295">
        <v>0</v>
      </c>
      <c r="T92" s="295">
        <v>0</v>
      </c>
      <c r="U92" s="295">
        <v>0</v>
      </c>
      <c r="V92" s="295">
        <v>0</v>
      </c>
      <c r="W92" s="295">
        <v>0</v>
      </c>
      <c r="X92" s="295">
        <v>0</v>
      </c>
      <c r="Y92" s="295">
        <v>0</v>
      </c>
      <c r="DA92" s="122" t="s">
        <v>1660</v>
      </c>
    </row>
    <row r="93" spans="1:105" ht="12" customHeight="1" x14ac:dyDescent="0.25">
      <c r="A93" s="59" t="s">
        <v>159</v>
      </c>
      <c r="B93" s="295">
        <v>1.520165821617602E-2</v>
      </c>
      <c r="C93" s="295">
        <v>0.12833983301381791</v>
      </c>
      <c r="D93" s="295">
        <v>0.1267444765182239</v>
      </c>
      <c r="E93" s="295">
        <v>0.16242022783810289</v>
      </c>
      <c r="F93" s="295">
        <v>0.16126587184241881</v>
      </c>
      <c r="G93" s="295">
        <v>0.12530882435951379</v>
      </c>
      <c r="H93" s="295">
        <v>0.1144197006805074</v>
      </c>
      <c r="I93" s="295">
        <v>8.7848954027583401E-2</v>
      </c>
      <c r="J93" s="295">
        <v>9.09685794804833E-2</v>
      </c>
      <c r="K93" s="295">
        <v>4.6237943447378839E-2</v>
      </c>
      <c r="L93" s="295">
        <v>6.4023546915571536E-2</v>
      </c>
      <c r="M93" s="295">
        <v>7.7162192737027749E-2</v>
      </c>
      <c r="N93" s="295">
        <v>0.16919214946646721</v>
      </c>
      <c r="O93" s="295">
        <v>0.1984942180696245</v>
      </c>
      <c r="P93" s="295">
        <v>0.18065099285546179</v>
      </c>
      <c r="Q93" s="295">
        <v>0.22675994598553961</v>
      </c>
      <c r="R93" s="295">
        <v>0.15883524559673939</v>
      </c>
      <c r="S93" s="295">
        <v>0.14471649153685859</v>
      </c>
      <c r="T93" s="295">
        <v>0.15097503901263329</v>
      </c>
      <c r="U93" s="295">
        <v>0.77072455104940363</v>
      </c>
      <c r="V93" s="295">
        <v>0.76394403874140815</v>
      </c>
      <c r="W93" s="295">
        <v>0.75317357958015285</v>
      </c>
      <c r="X93" s="295">
        <v>0.70333040899374966</v>
      </c>
      <c r="Y93" s="295">
        <v>0.73049230314118263</v>
      </c>
      <c r="DA93" s="122" t="s">
        <v>1661</v>
      </c>
    </row>
    <row r="94" spans="1:105" ht="12" customHeight="1" x14ac:dyDescent="0.25">
      <c r="A94" s="59" t="s">
        <v>32</v>
      </c>
      <c r="B94" s="295">
        <v>1.971651142182357</v>
      </c>
      <c r="C94" s="295">
        <v>1.6794149780444729</v>
      </c>
      <c r="D94" s="295">
        <v>1.517655754071128</v>
      </c>
      <c r="E94" s="295">
        <v>3.1054164444346291</v>
      </c>
      <c r="F94" s="295">
        <v>2.3395973710945932</v>
      </c>
      <c r="G94" s="295">
        <v>1.9983264974030599</v>
      </c>
      <c r="H94" s="295">
        <v>2.5013170409060068</v>
      </c>
      <c r="I94" s="295">
        <v>2.3751543400036521</v>
      </c>
      <c r="J94" s="295">
        <v>3.069341468121249</v>
      </c>
      <c r="K94" s="295">
        <v>2.8061129278489259</v>
      </c>
      <c r="L94" s="295">
        <v>1.5370132346431911</v>
      </c>
      <c r="M94" s="295">
        <v>2.463040830623223</v>
      </c>
      <c r="N94" s="295">
        <v>1.2737864304904569</v>
      </c>
      <c r="O94" s="295">
        <v>1.0165922930578219</v>
      </c>
      <c r="P94" s="295">
        <v>0.54029856390747955</v>
      </c>
      <c r="Q94" s="295">
        <v>0.5582703254066137</v>
      </c>
      <c r="R94" s="295">
        <v>0.42208591839252452</v>
      </c>
      <c r="S94" s="295">
        <v>0.34544188490472472</v>
      </c>
      <c r="T94" s="295">
        <v>0.40722578935304082</v>
      </c>
      <c r="U94" s="295">
        <v>0.35258315459590539</v>
      </c>
      <c r="V94" s="295">
        <v>0.35982534656706788</v>
      </c>
      <c r="W94" s="295">
        <v>0.32164989557830592</v>
      </c>
      <c r="X94" s="295">
        <v>0.33007283015639222</v>
      </c>
      <c r="Y94" s="295">
        <v>0.262133494199005</v>
      </c>
      <c r="DA94" s="122" t="s">
        <v>1662</v>
      </c>
    </row>
    <row r="95" spans="1:105" ht="12" customHeight="1" x14ac:dyDescent="0.25">
      <c r="A95" s="59" t="s">
        <v>35</v>
      </c>
      <c r="B95" s="295">
        <v>7.0898174485241494</v>
      </c>
      <c r="C95" s="295">
        <v>7.1935859524689389</v>
      </c>
      <c r="D95" s="295">
        <v>6.5315305046749277</v>
      </c>
      <c r="E95" s="295">
        <v>10.53944953145905</v>
      </c>
      <c r="F95" s="295">
        <v>8.7192813987437621</v>
      </c>
      <c r="G95" s="295">
        <v>8.887685504247365</v>
      </c>
      <c r="H95" s="295">
        <v>9.0675272818412793</v>
      </c>
      <c r="I95" s="295">
        <v>9.2736095531876828</v>
      </c>
      <c r="J95" s="295">
        <v>8.8208939618837228</v>
      </c>
      <c r="K95" s="295">
        <v>6.6898530045998754</v>
      </c>
      <c r="L95" s="295">
        <v>7.4441869336057289</v>
      </c>
      <c r="M95" s="295">
        <v>9.6462962225147937</v>
      </c>
      <c r="N95" s="295">
        <v>11.17808342828733</v>
      </c>
      <c r="O95" s="295">
        <v>11.21630415083899</v>
      </c>
      <c r="P95" s="295">
        <v>11.786863797588</v>
      </c>
      <c r="Q95" s="295">
        <v>13.15138333258068</v>
      </c>
      <c r="R95" s="295">
        <v>12.93423973936806</v>
      </c>
      <c r="S95" s="295">
        <v>11.10776266182171</v>
      </c>
      <c r="T95" s="295">
        <v>11.41745237651501</v>
      </c>
      <c r="U95" s="295">
        <v>12.007724608380521</v>
      </c>
      <c r="V95" s="295">
        <v>11.635656951673081</v>
      </c>
      <c r="W95" s="295">
        <v>12.73415998549973</v>
      </c>
      <c r="X95" s="295">
        <v>10.59457109172255</v>
      </c>
      <c r="Y95" s="295">
        <v>11.638884060786889</v>
      </c>
      <c r="DA95" s="122" t="s">
        <v>1663</v>
      </c>
    </row>
    <row r="96" spans="1:105" ht="12" customHeight="1" x14ac:dyDescent="0.25">
      <c r="A96" s="61" t="s">
        <v>1540</v>
      </c>
      <c r="B96" s="263">
        <v>10.9266746056219</v>
      </c>
      <c r="C96" s="263">
        <v>10.77520250873367</v>
      </c>
      <c r="D96" s="263">
        <v>10.24183657685526</v>
      </c>
      <c r="E96" s="263">
        <v>12.214133093162509</v>
      </c>
      <c r="F96" s="263">
        <v>9.5807607183185564</v>
      </c>
      <c r="G96" s="263">
        <v>9.4547194531879626</v>
      </c>
      <c r="H96" s="263">
        <v>8.3776058117692909</v>
      </c>
      <c r="I96" s="263">
        <v>10.34567058487241</v>
      </c>
      <c r="J96" s="263">
        <v>10.240365995783121</v>
      </c>
      <c r="K96" s="263">
        <v>8.9008189626260119</v>
      </c>
      <c r="L96" s="263">
        <v>6.9455077945566472</v>
      </c>
      <c r="M96" s="263">
        <v>14.950462400926931</v>
      </c>
      <c r="N96" s="263">
        <v>15.984398756256709</v>
      </c>
      <c r="O96" s="263">
        <v>16.559741405075389</v>
      </c>
      <c r="P96" s="263">
        <v>16.66703584154881</v>
      </c>
      <c r="Q96" s="263">
        <v>18.23956272406139</v>
      </c>
      <c r="R96" s="263">
        <v>16.005840755413448</v>
      </c>
      <c r="S96" s="263">
        <v>11.939014026047641</v>
      </c>
      <c r="T96" s="263">
        <v>12.73712100606701</v>
      </c>
      <c r="U96" s="263">
        <v>13.307614841435059</v>
      </c>
      <c r="V96" s="263">
        <v>14.193011195427349</v>
      </c>
      <c r="W96" s="263">
        <v>14.12029330153527</v>
      </c>
      <c r="X96" s="263">
        <v>13.34509318721455</v>
      </c>
      <c r="Y96" s="263">
        <v>13.984869215785579</v>
      </c>
      <c r="DA96" s="74" t="s">
        <v>1664</v>
      </c>
    </row>
    <row r="97" spans="1:105" ht="12" hidden="1" customHeight="1" x14ac:dyDescent="0.25">
      <c r="A97" s="98"/>
      <c r="B97" s="98"/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X97" s="98"/>
      <c r="Y97" s="98"/>
      <c r="DA97" s="94"/>
    </row>
    <row r="98" spans="1:105" ht="12" customHeight="1" x14ac:dyDescent="0.25">
      <c r="A98" s="172"/>
      <c r="B98" s="172"/>
      <c r="C98" s="172"/>
      <c r="D98" s="172"/>
      <c r="E98" s="172"/>
      <c r="F98" s="172"/>
      <c r="G98" s="172"/>
      <c r="H98" s="172"/>
      <c r="I98" s="172"/>
      <c r="J98" s="172"/>
      <c r="K98" s="172"/>
      <c r="L98" s="172"/>
      <c r="M98" s="172"/>
      <c r="N98" s="172"/>
      <c r="O98" s="172"/>
      <c r="P98" s="172"/>
      <c r="Q98" s="172"/>
      <c r="R98" s="172"/>
      <c r="S98" s="172"/>
      <c r="T98" s="172"/>
      <c r="U98" s="172"/>
      <c r="V98" s="172"/>
      <c r="W98" s="172"/>
      <c r="X98" s="172"/>
      <c r="Y98" s="172"/>
      <c r="DA98" s="176"/>
    </row>
    <row r="99" spans="1:105" ht="15" customHeight="1" x14ac:dyDescent="0.25">
      <c r="A99" s="34" t="s">
        <v>53</v>
      </c>
      <c r="B99" s="223">
        <v>174.42296082824041</v>
      </c>
      <c r="C99" s="223">
        <v>170.41088289914589</v>
      </c>
      <c r="D99" s="223">
        <v>174.87122902414279</v>
      </c>
      <c r="E99" s="223">
        <v>190.15655623085689</v>
      </c>
      <c r="F99" s="223">
        <v>195.65978109204721</v>
      </c>
      <c r="G99" s="223">
        <v>196.9512447336225</v>
      </c>
      <c r="H99" s="223">
        <v>209.1650743507081</v>
      </c>
      <c r="I99" s="223">
        <v>203.1241418423414</v>
      </c>
      <c r="J99" s="223">
        <v>206.7564474441476</v>
      </c>
      <c r="K99" s="223">
        <v>164.4260593886786</v>
      </c>
      <c r="L99" s="223">
        <v>153.31667687188249</v>
      </c>
      <c r="M99" s="223">
        <v>147.83804980310109</v>
      </c>
      <c r="N99" s="223">
        <v>124.3584436056716</v>
      </c>
      <c r="O99" s="223">
        <v>111.3604517107472</v>
      </c>
      <c r="P99" s="223">
        <v>119.8326530941381</v>
      </c>
      <c r="Q99" s="223">
        <v>105.0279814198817</v>
      </c>
      <c r="R99" s="223">
        <v>128.08492278828669</v>
      </c>
      <c r="S99" s="223">
        <v>139.11313058657919</v>
      </c>
      <c r="T99" s="223">
        <v>137.79481951549201</v>
      </c>
      <c r="U99" s="223">
        <v>124.5789596529293</v>
      </c>
      <c r="V99" s="223">
        <v>103.63834412028631</v>
      </c>
      <c r="W99" s="223">
        <v>135.75767355570181</v>
      </c>
      <c r="X99" s="223">
        <v>136.33544978882301</v>
      </c>
      <c r="Y99" s="223">
        <v>122.15214003242011</v>
      </c>
      <c r="DA99" s="89" t="s">
        <v>1665</v>
      </c>
    </row>
    <row r="100" spans="1:105" ht="12" customHeight="1" x14ac:dyDescent="0.25">
      <c r="A100" s="55" t="s">
        <v>91</v>
      </c>
      <c r="B100" s="259">
        <v>1.495046320655445</v>
      </c>
      <c r="C100" s="259">
        <v>1.4439586116242189</v>
      </c>
      <c r="D100" s="259">
        <v>1.4769449874928759</v>
      </c>
      <c r="E100" s="259">
        <v>1.6056754783465821</v>
      </c>
      <c r="F100" s="259">
        <v>1.657962658260111</v>
      </c>
      <c r="G100" s="259">
        <v>1.660333796355701</v>
      </c>
      <c r="H100" s="259">
        <v>1.796095271949786</v>
      </c>
      <c r="I100" s="259">
        <v>1.725722185327516</v>
      </c>
      <c r="J100" s="259">
        <v>1.773650400657826</v>
      </c>
      <c r="K100" s="259">
        <v>1.406524922926724</v>
      </c>
      <c r="L100" s="259">
        <v>1.332015784713324</v>
      </c>
      <c r="M100" s="259">
        <v>1.249254349673584</v>
      </c>
      <c r="N100" s="259">
        <v>1.0439828024665641</v>
      </c>
      <c r="O100" s="259">
        <v>0.94263125697287853</v>
      </c>
      <c r="P100" s="259">
        <v>1.012807298037294</v>
      </c>
      <c r="Q100" s="259">
        <v>0.88850163412879413</v>
      </c>
      <c r="R100" s="259">
        <v>1.083013387843059</v>
      </c>
      <c r="S100" s="259">
        <v>1.1835314179466829</v>
      </c>
      <c r="T100" s="259">
        <v>1.1700179407956439</v>
      </c>
      <c r="U100" s="259">
        <v>1.065839700460492</v>
      </c>
      <c r="V100" s="259">
        <v>0.86904232035226259</v>
      </c>
      <c r="W100" s="259">
        <v>1.152809037957474</v>
      </c>
      <c r="X100" s="259">
        <v>1.134812612179817</v>
      </c>
      <c r="Y100" s="259">
        <v>1.0196259860310111</v>
      </c>
      <c r="DA100" s="67" t="s">
        <v>1666</v>
      </c>
    </row>
    <row r="101" spans="1:105" ht="12" customHeight="1" x14ac:dyDescent="0.25">
      <c r="A101" s="173" t="s">
        <v>92</v>
      </c>
      <c r="B101" s="224">
        <v>0.43508489211655071</v>
      </c>
      <c r="C101" s="224">
        <v>0.42021746622797501</v>
      </c>
      <c r="D101" s="224">
        <v>0.4298170843721395</v>
      </c>
      <c r="E101" s="224">
        <v>0.46727993147686392</v>
      </c>
      <c r="F101" s="224">
        <v>0.4824964245830996</v>
      </c>
      <c r="G101" s="224">
        <v>0.48318646765953133</v>
      </c>
      <c r="H101" s="224">
        <v>0.52269545553927832</v>
      </c>
      <c r="I101" s="224">
        <v>0.50221564405923314</v>
      </c>
      <c r="J101" s="224">
        <v>0.51616360146244211</v>
      </c>
      <c r="K101" s="224">
        <v>0.40932360148047098</v>
      </c>
      <c r="L101" s="224">
        <v>0.38764012591627423</v>
      </c>
      <c r="M101" s="224">
        <v>0.36355508618326488</v>
      </c>
      <c r="N101" s="224">
        <v>0.30381743943797251</v>
      </c>
      <c r="O101" s="224">
        <v>0.2743223491335911</v>
      </c>
      <c r="P101" s="224">
        <v>0.29474481687512011</v>
      </c>
      <c r="Q101" s="224">
        <v>0.25856967258434332</v>
      </c>
      <c r="R101" s="224">
        <v>0.31517602933124989</v>
      </c>
      <c r="S101" s="224">
        <v>0.34442855193150618</v>
      </c>
      <c r="T101" s="224">
        <v>0.34255695433310429</v>
      </c>
      <c r="U101" s="224">
        <v>0.31017818289742732</v>
      </c>
      <c r="V101" s="224">
        <v>0.2553380801266647</v>
      </c>
      <c r="W101" s="224">
        <v>0.33556974284102098</v>
      </c>
      <c r="X101" s="224">
        <v>0.33334045254480871</v>
      </c>
      <c r="Y101" s="224">
        <v>0.29757062748009111</v>
      </c>
      <c r="DA101" s="177" t="s">
        <v>1667</v>
      </c>
    </row>
    <row r="102" spans="1:105" ht="12" customHeight="1" x14ac:dyDescent="0.25">
      <c r="A102" s="173" t="s">
        <v>93</v>
      </c>
      <c r="B102" s="224">
        <v>3.8295908361833142</v>
      </c>
      <c r="C102" s="224">
        <v>3.9230813504720961</v>
      </c>
      <c r="D102" s="224">
        <v>4.1603521886696244</v>
      </c>
      <c r="E102" s="224">
        <v>3.9739065860303109</v>
      </c>
      <c r="F102" s="224">
        <v>3.927463523691479</v>
      </c>
      <c r="G102" s="224">
        <v>4.0108973319776053</v>
      </c>
      <c r="H102" s="224">
        <v>3.6028345126252641</v>
      </c>
      <c r="I102" s="224">
        <v>4.0678868272729103</v>
      </c>
      <c r="J102" s="224">
        <v>3.9815355717644079</v>
      </c>
      <c r="K102" s="224">
        <v>3.3981124423040989</v>
      </c>
      <c r="L102" s="224">
        <v>2.5048166107214218</v>
      </c>
      <c r="M102" s="224">
        <v>3.494191818229198</v>
      </c>
      <c r="N102" s="224">
        <v>2.9635049695177251</v>
      </c>
      <c r="O102" s="224">
        <v>2.586512789613169</v>
      </c>
      <c r="P102" s="224">
        <v>2.7643746147579331</v>
      </c>
      <c r="Q102" s="224">
        <v>2.391037020094378</v>
      </c>
      <c r="R102" s="224">
        <v>2.7849208363750861</v>
      </c>
      <c r="S102" s="224">
        <v>2.7570739070851489</v>
      </c>
      <c r="T102" s="224">
        <v>2.702543666916025</v>
      </c>
      <c r="U102" s="224">
        <v>2.401262496428576</v>
      </c>
      <c r="V102" s="224">
        <v>2.1781711296333208</v>
      </c>
      <c r="W102" s="224">
        <v>2.7176755210894861</v>
      </c>
      <c r="X102" s="224">
        <v>3.01785828619763</v>
      </c>
      <c r="Y102" s="224">
        <v>2.7087964180195709</v>
      </c>
      <c r="DA102" s="177" t="s">
        <v>1668</v>
      </c>
    </row>
    <row r="103" spans="1:105" ht="12" customHeight="1" x14ac:dyDescent="0.25">
      <c r="A103" s="173" t="s">
        <v>94</v>
      </c>
      <c r="B103" s="224">
        <v>1.3294346289345329</v>
      </c>
      <c r="C103" s="224">
        <v>1.284006090326266</v>
      </c>
      <c r="D103" s="224">
        <v>1.31333844595764</v>
      </c>
      <c r="E103" s="224">
        <v>1.427808994445815</v>
      </c>
      <c r="F103" s="224">
        <v>1.4743041342056999</v>
      </c>
      <c r="G103" s="224">
        <v>1.4764126127529611</v>
      </c>
      <c r="H103" s="224">
        <v>1.597135298355705</v>
      </c>
      <c r="I103" s="224">
        <v>1.534557693228636</v>
      </c>
      <c r="J103" s="224">
        <v>1.577176726687886</v>
      </c>
      <c r="K103" s="224">
        <v>1.2507190668035519</v>
      </c>
      <c r="L103" s="224">
        <v>1.1844635754890509</v>
      </c>
      <c r="M103" s="224">
        <v>1.1108699241338811</v>
      </c>
      <c r="N103" s="224">
        <v>0.92833704911744519</v>
      </c>
      <c r="O103" s="224">
        <v>0.83821258112352603</v>
      </c>
      <c r="P103" s="224">
        <v>0.90061496814232012</v>
      </c>
      <c r="Q103" s="224">
        <v>0.79007909250456299</v>
      </c>
      <c r="R103" s="224">
        <v>0.96304407529463487</v>
      </c>
      <c r="S103" s="224">
        <v>1.052427359414859</v>
      </c>
      <c r="T103" s="224">
        <v>1.0467085521112041</v>
      </c>
      <c r="U103" s="224">
        <v>0.94777277941741356</v>
      </c>
      <c r="V103" s="224">
        <v>0.78020471856585383</v>
      </c>
      <c r="W103" s="224">
        <v>1.0253586015944749</v>
      </c>
      <c r="X103" s="224">
        <v>1.018546837335516</v>
      </c>
      <c r="Y103" s="224">
        <v>0.90924944509412453</v>
      </c>
      <c r="DA103" s="177" t="s">
        <v>1669</v>
      </c>
    </row>
    <row r="104" spans="1:105" ht="12" customHeight="1" x14ac:dyDescent="0.25">
      <c r="A104" s="56" t="s">
        <v>95</v>
      </c>
      <c r="B104" s="260">
        <v>2.1134434593081708</v>
      </c>
      <c r="C104" s="260">
        <v>2.0652534762134849</v>
      </c>
      <c r="D104" s="260">
        <v>2.1407989082972638</v>
      </c>
      <c r="E104" s="260">
        <v>2.250050585288581</v>
      </c>
      <c r="F104" s="260">
        <v>2.313976574897028</v>
      </c>
      <c r="G104" s="260">
        <v>2.3208037347963941</v>
      </c>
      <c r="H104" s="260">
        <v>2.5092916949500101</v>
      </c>
      <c r="I104" s="260">
        <v>2.4096436017262901</v>
      </c>
      <c r="J104" s="260">
        <v>2.4684223997461912</v>
      </c>
      <c r="K104" s="260">
        <v>1.967471312891786</v>
      </c>
      <c r="L104" s="260">
        <v>1.897681959896488</v>
      </c>
      <c r="M104" s="260">
        <v>1.8306435027824339</v>
      </c>
      <c r="N104" s="260">
        <v>1.53578156769916</v>
      </c>
      <c r="O104" s="260">
        <v>1.3887068438697561</v>
      </c>
      <c r="P104" s="260">
        <v>1.5223414954989021</v>
      </c>
      <c r="Q104" s="260">
        <v>1.35405834240406</v>
      </c>
      <c r="R104" s="260">
        <v>1.6775356588056409</v>
      </c>
      <c r="S104" s="260">
        <v>1.8355340737023531</v>
      </c>
      <c r="T104" s="260">
        <v>1.810949717552879</v>
      </c>
      <c r="U104" s="260">
        <v>1.649245979907358</v>
      </c>
      <c r="V104" s="260">
        <v>1.369255871679143</v>
      </c>
      <c r="W104" s="260">
        <v>1.704789604096282</v>
      </c>
      <c r="X104" s="260">
        <v>1.6484089382576581</v>
      </c>
      <c r="Y104" s="260">
        <v>1.472678661061223</v>
      </c>
      <c r="DA104" s="68" t="s">
        <v>1670</v>
      </c>
    </row>
    <row r="105" spans="1:105" ht="12" customHeight="1" x14ac:dyDescent="0.25">
      <c r="A105" s="37" t="s">
        <v>159</v>
      </c>
      <c r="B105" s="226">
        <v>2.9568243019279261E-3</v>
      </c>
      <c r="C105" s="226">
        <v>2.2311611783927779E-2</v>
      </c>
      <c r="D105" s="226">
        <v>2.3347212044021119E-2</v>
      </c>
      <c r="E105" s="226">
        <v>2.450706957195966E-2</v>
      </c>
      <c r="F105" s="226">
        <v>3.1806093714912692E-2</v>
      </c>
      <c r="G105" s="226">
        <v>2.437247809461135E-2</v>
      </c>
      <c r="H105" s="226">
        <v>2.6196524881075739E-2</v>
      </c>
      <c r="I105" s="226">
        <v>1.7271055658156748E-2</v>
      </c>
      <c r="J105" s="226">
        <v>1.9456507463371499E-2</v>
      </c>
      <c r="K105" s="226">
        <v>9.6096479051995583E-3</v>
      </c>
      <c r="L105" s="226">
        <v>1.338502472430121E-2</v>
      </c>
      <c r="M105" s="226">
        <v>8.5733218020879361E-3</v>
      </c>
      <c r="N105" s="226">
        <v>1.375096307734479E-2</v>
      </c>
      <c r="O105" s="226">
        <v>1.4789742446476659E-2</v>
      </c>
      <c r="P105" s="226">
        <v>1.371039919175536E-2</v>
      </c>
      <c r="Q105" s="226">
        <v>1.3602237909799E-2</v>
      </c>
      <c r="R105" s="226">
        <v>1.23600796154184E-2</v>
      </c>
      <c r="S105" s="226">
        <v>1.5531169879752921E-2</v>
      </c>
      <c r="T105" s="226">
        <v>1.5619813219848139E-2</v>
      </c>
      <c r="U105" s="226">
        <v>6.6608458933994211E-2</v>
      </c>
      <c r="V105" s="226">
        <v>5.1853185145576262E-2</v>
      </c>
      <c r="W105" s="226">
        <v>6.6843185473999922E-2</v>
      </c>
      <c r="X105" s="226">
        <v>6.8802622308894251E-2</v>
      </c>
      <c r="Y105" s="226">
        <v>5.8748688568442571E-2</v>
      </c>
      <c r="DA105" s="69" t="s">
        <v>1671</v>
      </c>
    </row>
    <row r="106" spans="1:105" ht="12" customHeight="1" x14ac:dyDescent="0.25">
      <c r="A106" s="37" t="s">
        <v>35</v>
      </c>
      <c r="B106" s="226">
        <v>1.412847752398626</v>
      </c>
      <c r="C106" s="226">
        <v>1.2812700337710059</v>
      </c>
      <c r="D106" s="226">
        <v>1.232669647275503</v>
      </c>
      <c r="E106" s="226">
        <v>1.6292771019176151</v>
      </c>
      <c r="F106" s="226">
        <v>1.7618718486346889</v>
      </c>
      <c r="G106" s="226">
        <v>1.771056714290101</v>
      </c>
      <c r="H106" s="226">
        <v>2.1269510944019832</v>
      </c>
      <c r="I106" s="226">
        <v>1.867913894877939</v>
      </c>
      <c r="J106" s="226">
        <v>1.932910878722363</v>
      </c>
      <c r="K106" s="226">
        <v>1.424463410778847</v>
      </c>
      <c r="L106" s="226">
        <v>1.594492477426837</v>
      </c>
      <c r="M106" s="226">
        <v>1.09807224940154</v>
      </c>
      <c r="N106" s="226">
        <v>0.93077779025100638</v>
      </c>
      <c r="O106" s="226">
        <v>0.85622575062577022</v>
      </c>
      <c r="P106" s="226">
        <v>0.91650274332234283</v>
      </c>
      <c r="Q106" s="226">
        <v>0.80824162923983112</v>
      </c>
      <c r="R106" s="226">
        <v>1.0311956036926471</v>
      </c>
      <c r="S106" s="226">
        <v>1.2213453792874911</v>
      </c>
      <c r="T106" s="226">
        <v>1.2102236947965199</v>
      </c>
      <c r="U106" s="226">
        <v>1.063204163117645</v>
      </c>
      <c r="V106" s="226">
        <v>0.80915283114357062</v>
      </c>
      <c r="W106" s="226">
        <v>1.157865517104774</v>
      </c>
      <c r="X106" s="226">
        <v>1.0618293677691999</v>
      </c>
      <c r="Y106" s="226">
        <v>0.95900226119272691</v>
      </c>
      <c r="DA106" s="69" t="s">
        <v>1672</v>
      </c>
    </row>
    <row r="107" spans="1:105" ht="12" customHeight="1" x14ac:dyDescent="0.25">
      <c r="A107" s="37" t="s">
        <v>96</v>
      </c>
      <c r="B107" s="226">
        <v>0</v>
      </c>
      <c r="C107" s="226">
        <v>0</v>
      </c>
      <c r="D107" s="226">
        <v>0</v>
      </c>
      <c r="E107" s="226">
        <v>0</v>
      </c>
      <c r="F107" s="226">
        <v>0</v>
      </c>
      <c r="G107" s="226">
        <v>0</v>
      </c>
      <c r="H107" s="226">
        <v>0</v>
      </c>
      <c r="I107" s="226">
        <v>0</v>
      </c>
      <c r="J107" s="226">
        <v>0</v>
      </c>
      <c r="K107" s="226">
        <v>0</v>
      </c>
      <c r="L107" s="226">
        <v>0</v>
      </c>
      <c r="M107" s="226">
        <v>0</v>
      </c>
      <c r="N107" s="226">
        <v>0</v>
      </c>
      <c r="O107" s="226">
        <v>0</v>
      </c>
      <c r="P107" s="226">
        <v>0</v>
      </c>
      <c r="Q107" s="226">
        <v>0</v>
      </c>
      <c r="R107" s="226">
        <v>0</v>
      </c>
      <c r="S107" s="226">
        <v>0</v>
      </c>
      <c r="T107" s="226">
        <v>0</v>
      </c>
      <c r="U107" s="226">
        <v>0</v>
      </c>
      <c r="V107" s="226">
        <v>0</v>
      </c>
      <c r="W107" s="226">
        <v>0</v>
      </c>
      <c r="X107" s="226">
        <v>0</v>
      </c>
      <c r="Y107" s="226">
        <v>0</v>
      </c>
      <c r="DA107" s="69" t="s">
        <v>1673</v>
      </c>
    </row>
    <row r="108" spans="1:105" ht="12" customHeight="1" x14ac:dyDescent="0.25">
      <c r="A108" s="37" t="s">
        <v>78</v>
      </c>
      <c r="B108" s="226">
        <v>0</v>
      </c>
      <c r="C108" s="226">
        <v>0</v>
      </c>
      <c r="D108" s="226">
        <v>0</v>
      </c>
      <c r="E108" s="226">
        <v>0</v>
      </c>
      <c r="F108" s="226">
        <v>0</v>
      </c>
      <c r="G108" s="226">
        <v>0</v>
      </c>
      <c r="H108" s="226">
        <v>0</v>
      </c>
      <c r="I108" s="226">
        <v>0</v>
      </c>
      <c r="J108" s="226">
        <v>0</v>
      </c>
      <c r="K108" s="226">
        <v>0</v>
      </c>
      <c r="L108" s="226">
        <v>5.6539192296046613E-2</v>
      </c>
      <c r="M108" s="226">
        <v>5.6797464162821817E-2</v>
      </c>
      <c r="N108" s="226">
        <v>6.4949692972242234E-2</v>
      </c>
      <c r="O108" s="226">
        <v>7.6620925279400773E-2</v>
      </c>
      <c r="P108" s="226">
        <v>0.133083970367043</v>
      </c>
      <c r="Q108" s="226">
        <v>0.15291592240432239</v>
      </c>
      <c r="R108" s="226">
        <v>0.2458604960856032</v>
      </c>
      <c r="S108" s="226">
        <v>0.28767162974862148</v>
      </c>
      <c r="T108" s="226">
        <v>0.26562475968190552</v>
      </c>
      <c r="U108" s="226">
        <v>0.26279352370375242</v>
      </c>
      <c r="V108" s="226">
        <v>0.22756231853174219</v>
      </c>
      <c r="W108" s="226">
        <v>0.15834581362699349</v>
      </c>
      <c r="X108" s="226">
        <v>6.2693247458818921E-2</v>
      </c>
      <c r="Y108" s="226">
        <v>5.9549599086378413E-2</v>
      </c>
      <c r="DA108" s="69" t="s">
        <v>1674</v>
      </c>
    </row>
    <row r="109" spans="1:105" ht="12" customHeight="1" x14ac:dyDescent="0.25">
      <c r="A109" s="37" t="s">
        <v>40</v>
      </c>
      <c r="B109" s="226">
        <v>0.69763888260761753</v>
      </c>
      <c r="C109" s="226">
        <v>0.76167183065855104</v>
      </c>
      <c r="D109" s="226">
        <v>0.88478204897774004</v>
      </c>
      <c r="E109" s="226">
        <v>0.5962664137990058</v>
      </c>
      <c r="F109" s="226">
        <v>0.52029863254742648</v>
      </c>
      <c r="G109" s="226">
        <v>0.52537454241168235</v>
      </c>
      <c r="H109" s="226">
        <v>0.35614407566695139</v>
      </c>
      <c r="I109" s="226">
        <v>0.5244586511901933</v>
      </c>
      <c r="J109" s="226">
        <v>0.5160550135604568</v>
      </c>
      <c r="K109" s="226">
        <v>0.53339825420773923</v>
      </c>
      <c r="L109" s="226">
        <v>0.2332652654493034</v>
      </c>
      <c r="M109" s="226">
        <v>0.66720046741598371</v>
      </c>
      <c r="N109" s="226">
        <v>0.52630312139856616</v>
      </c>
      <c r="O109" s="226">
        <v>0.44107042551810821</v>
      </c>
      <c r="P109" s="226">
        <v>0.45904438261776098</v>
      </c>
      <c r="Q109" s="226">
        <v>0.37929855285010772</v>
      </c>
      <c r="R109" s="226">
        <v>0.38811947941197278</v>
      </c>
      <c r="S109" s="226">
        <v>0.31098589478648792</v>
      </c>
      <c r="T109" s="226">
        <v>0.31948144985460541</v>
      </c>
      <c r="U109" s="226">
        <v>0.25663983415196651</v>
      </c>
      <c r="V109" s="226">
        <v>0.28068753685825448</v>
      </c>
      <c r="W109" s="226">
        <v>0.32173508789051458</v>
      </c>
      <c r="X109" s="226">
        <v>0.45508370072074489</v>
      </c>
      <c r="Y109" s="226">
        <v>0.3953781122136753</v>
      </c>
      <c r="DA109" s="69" t="s">
        <v>1675</v>
      </c>
    </row>
    <row r="110" spans="1:105" ht="12" customHeight="1" x14ac:dyDescent="0.25">
      <c r="A110" s="57" t="s">
        <v>1553</v>
      </c>
      <c r="B110" s="261">
        <f t="shared" ref="B110:Y110" si="4">B111+B117</f>
        <v>125.94368511053776</v>
      </c>
      <c r="C110" s="261">
        <f t="shared" si="4"/>
        <v>121.67038406308743</v>
      </c>
      <c r="D110" s="261">
        <f t="shared" si="4"/>
        <v>123.80013834318426</v>
      </c>
      <c r="E110" s="261">
        <f t="shared" si="4"/>
        <v>138.96389629300077</v>
      </c>
      <c r="F110" s="261">
        <f t="shared" si="4"/>
        <v>144.22822821669573</v>
      </c>
      <c r="G110" s="261">
        <f t="shared" si="4"/>
        <v>144.75878742959833</v>
      </c>
      <c r="H110" s="261">
        <f t="shared" si="4"/>
        <v>158.72733524202042</v>
      </c>
      <c r="I110" s="261">
        <f t="shared" si="4"/>
        <v>149.78766413972295</v>
      </c>
      <c r="J110" s="261">
        <f t="shared" si="4"/>
        <v>153.65242533299693</v>
      </c>
      <c r="K110" s="261">
        <f t="shared" si="4"/>
        <v>120.39942936672615</v>
      </c>
      <c r="L110" s="261">
        <f t="shared" si="4"/>
        <v>117.31724737171672</v>
      </c>
      <c r="M110" s="261">
        <f t="shared" si="4"/>
        <v>104.82023910873019</v>
      </c>
      <c r="N110" s="261">
        <f t="shared" si="4"/>
        <v>88.001974647560132</v>
      </c>
      <c r="O110" s="261">
        <f t="shared" si="4"/>
        <v>79.297985286027838</v>
      </c>
      <c r="P110" s="261">
        <f t="shared" si="4"/>
        <v>85.455069941643217</v>
      </c>
      <c r="Q110" s="261">
        <f t="shared" si="4"/>
        <v>75.124638484740743</v>
      </c>
      <c r="R110" s="261">
        <f t="shared" si="4"/>
        <v>92.574622052989199</v>
      </c>
      <c r="S110" s="261">
        <f t="shared" si="4"/>
        <v>102.63508179071709</v>
      </c>
      <c r="T110" s="261">
        <f t="shared" si="4"/>
        <v>101.73623033081077</v>
      </c>
      <c r="U110" s="261">
        <f t="shared" si="4"/>
        <v>92.420998733497626</v>
      </c>
      <c r="V110" s="261">
        <f t="shared" si="4"/>
        <v>75.339700788326482</v>
      </c>
      <c r="W110" s="261">
        <f t="shared" si="4"/>
        <v>99.957762050738125</v>
      </c>
      <c r="X110" s="261">
        <f t="shared" si="4"/>
        <v>98.006818451035556</v>
      </c>
      <c r="Y110" s="261">
        <f t="shared" si="4"/>
        <v>87.87364904175881</v>
      </c>
      <c r="DA110" s="70"/>
    </row>
    <row r="111" spans="1:105" ht="12" customHeight="1" x14ac:dyDescent="0.25">
      <c r="A111" s="60" t="s">
        <v>1554</v>
      </c>
      <c r="B111" s="262">
        <v>109.1713214519034</v>
      </c>
      <c r="C111" s="262">
        <v>104.4885623261987</v>
      </c>
      <c r="D111" s="262">
        <v>105.5791474224137</v>
      </c>
      <c r="E111" s="262">
        <v>121.5594765370851</v>
      </c>
      <c r="F111" s="262">
        <v>127.02721398483961</v>
      </c>
      <c r="G111" s="262">
        <v>127.19236022443501</v>
      </c>
      <c r="H111" s="262">
        <v>142.94809060922981</v>
      </c>
      <c r="I111" s="262">
        <v>131.97164146060359</v>
      </c>
      <c r="J111" s="262">
        <v>136.21459309816319</v>
      </c>
      <c r="K111" s="262">
        <v>105.5168008893568</v>
      </c>
      <c r="L111" s="262">
        <v>106.3469644119116</v>
      </c>
      <c r="M111" s="262">
        <v>89.516814180240118</v>
      </c>
      <c r="N111" s="262">
        <v>75.022785700456083</v>
      </c>
      <c r="O111" s="262">
        <v>67.96989960512083</v>
      </c>
      <c r="P111" s="262">
        <v>73.348007252505866</v>
      </c>
      <c r="Q111" s="262">
        <v>64.652673165790759</v>
      </c>
      <c r="R111" s="262">
        <v>80.354377947318383</v>
      </c>
      <c r="S111" s="262">
        <v>90.55999382924422</v>
      </c>
      <c r="T111" s="262">
        <v>89.803792429229105</v>
      </c>
      <c r="U111" s="262">
        <v>81.904249150380451</v>
      </c>
      <c r="V111" s="262">
        <v>65.688874646059077</v>
      </c>
      <c r="W111" s="262">
        <v>88.007195294134988</v>
      </c>
      <c r="X111" s="262">
        <v>84.594515330440359</v>
      </c>
      <c r="Y111" s="262">
        <v>75.896277378710479</v>
      </c>
      <c r="DA111" s="72" t="s">
        <v>1676</v>
      </c>
    </row>
    <row r="112" spans="1:105" ht="12" customHeight="1" x14ac:dyDescent="0.25">
      <c r="A112" s="59" t="s">
        <v>28</v>
      </c>
      <c r="B112" s="230">
        <v>36.580200647751802</v>
      </c>
      <c r="C112" s="230">
        <v>29.849091558673852</v>
      </c>
      <c r="D112" s="230">
        <v>29.939597856926792</v>
      </c>
      <c r="E112" s="230">
        <v>19.248363688178749</v>
      </c>
      <c r="F112" s="230">
        <v>22.273338900716212</v>
      </c>
      <c r="G112" s="230">
        <v>20.804569453040571</v>
      </c>
      <c r="H112" s="230">
        <v>28.51594025067109</v>
      </c>
      <c r="I112" s="230">
        <v>26.869280913478939</v>
      </c>
      <c r="J112" s="230">
        <v>30.11955822567937</v>
      </c>
      <c r="K112" s="230">
        <v>22.54778396192987</v>
      </c>
      <c r="L112" s="230">
        <v>32.053481332151158</v>
      </c>
      <c r="M112" s="230">
        <v>24.648806612048759</v>
      </c>
      <c r="N112" s="230">
        <v>21.730452997161059</v>
      </c>
      <c r="O112" s="230">
        <v>23.747707224083211</v>
      </c>
      <c r="P112" s="230">
        <v>26.10044627660259</v>
      </c>
      <c r="Q112" s="230">
        <v>23.044142453673981</v>
      </c>
      <c r="R112" s="230">
        <v>26.695672540631168</v>
      </c>
      <c r="S112" s="230">
        <v>29.561435790602051</v>
      </c>
      <c r="T112" s="230">
        <v>31.462680831040959</v>
      </c>
      <c r="U112" s="230">
        <v>27.941041014801002</v>
      </c>
      <c r="V112" s="230">
        <v>20.572034424130852</v>
      </c>
      <c r="W112" s="230">
        <v>27.23232029072943</v>
      </c>
      <c r="X112" s="230">
        <v>23.822534236048611</v>
      </c>
      <c r="Y112" s="230">
        <v>19.639355920872539</v>
      </c>
      <c r="DA112" s="71" t="s">
        <v>1677</v>
      </c>
    </row>
    <row r="113" spans="1:105" ht="12" customHeight="1" x14ac:dyDescent="0.25">
      <c r="A113" s="59" t="s">
        <v>31</v>
      </c>
      <c r="B113" s="295">
        <v>0.13911743984024749</v>
      </c>
      <c r="C113" s="295">
        <v>0</v>
      </c>
      <c r="D113" s="295">
        <v>0</v>
      </c>
      <c r="E113" s="295">
        <v>0</v>
      </c>
      <c r="F113" s="295">
        <v>0</v>
      </c>
      <c r="G113" s="295">
        <v>0</v>
      </c>
      <c r="H113" s="295">
        <v>0</v>
      </c>
      <c r="I113" s="295">
        <v>0</v>
      </c>
      <c r="J113" s="295">
        <v>0</v>
      </c>
      <c r="K113" s="295">
        <v>0</v>
      </c>
      <c r="L113" s="295">
        <v>0</v>
      </c>
      <c r="M113" s="295">
        <v>0</v>
      </c>
      <c r="N113" s="295">
        <v>0</v>
      </c>
      <c r="O113" s="295">
        <v>0</v>
      </c>
      <c r="P113" s="295">
        <v>0</v>
      </c>
      <c r="Q113" s="295">
        <v>0</v>
      </c>
      <c r="R113" s="295">
        <v>0</v>
      </c>
      <c r="S113" s="295">
        <v>0</v>
      </c>
      <c r="T113" s="295">
        <v>0</v>
      </c>
      <c r="U113" s="295">
        <v>0</v>
      </c>
      <c r="V113" s="295">
        <v>0</v>
      </c>
      <c r="W113" s="295">
        <v>0</v>
      </c>
      <c r="X113" s="295">
        <v>0</v>
      </c>
      <c r="Y113" s="295">
        <v>0</v>
      </c>
      <c r="DA113" s="122" t="s">
        <v>1678</v>
      </c>
    </row>
    <row r="114" spans="1:105" ht="12" customHeight="1" x14ac:dyDescent="0.25">
      <c r="A114" s="59" t="s">
        <v>159</v>
      </c>
      <c r="B114" s="295">
        <v>0.1213430213962242</v>
      </c>
      <c r="C114" s="295">
        <v>1.0641989306035571</v>
      </c>
      <c r="D114" s="295">
        <v>1.1725753830572301</v>
      </c>
      <c r="E114" s="295">
        <v>1.2035235609730419</v>
      </c>
      <c r="F114" s="295">
        <v>1.5056156167147581</v>
      </c>
      <c r="G114" s="295">
        <v>1.2106929948203231</v>
      </c>
      <c r="H114" s="295">
        <v>1.1206878802017879</v>
      </c>
      <c r="I114" s="295">
        <v>0.78669481221600568</v>
      </c>
      <c r="J114" s="295">
        <v>0.80553795800833539</v>
      </c>
      <c r="K114" s="295">
        <v>0.40203675822370633</v>
      </c>
      <c r="L114" s="295">
        <v>0.5258612113157406</v>
      </c>
      <c r="M114" s="295">
        <v>0.4107297429274448</v>
      </c>
      <c r="N114" s="295">
        <v>0.71441248876384511</v>
      </c>
      <c r="O114" s="295">
        <v>0.70610358379728222</v>
      </c>
      <c r="P114" s="295">
        <v>0.68239895803424477</v>
      </c>
      <c r="Q114" s="295">
        <v>0.67701407585432194</v>
      </c>
      <c r="R114" s="295">
        <v>0.630617253661928</v>
      </c>
      <c r="S114" s="295">
        <v>0.76112755717481495</v>
      </c>
      <c r="T114" s="295">
        <v>0.73549654861307456</v>
      </c>
      <c r="U114" s="295">
        <v>3.167364786624971</v>
      </c>
      <c r="V114" s="295">
        <v>2.701276705089259</v>
      </c>
      <c r="W114" s="295">
        <v>3.3148008530288711</v>
      </c>
      <c r="X114" s="295">
        <v>3.6758579871470261</v>
      </c>
      <c r="Y114" s="295">
        <v>3.2533916044033409</v>
      </c>
      <c r="DA114" s="122" t="s">
        <v>1679</v>
      </c>
    </row>
    <row r="115" spans="1:105" ht="12" customHeight="1" x14ac:dyDescent="0.25">
      <c r="A115" s="59" t="s">
        <v>32</v>
      </c>
      <c r="B115" s="295">
        <v>15.73815851728221</v>
      </c>
      <c r="C115" s="295">
        <v>13.92577488769289</v>
      </c>
      <c r="D115" s="295">
        <v>14.040578540896711</v>
      </c>
      <c r="E115" s="295">
        <v>23.010938398852709</v>
      </c>
      <c r="F115" s="295">
        <v>21.843024184229531</v>
      </c>
      <c r="G115" s="295">
        <v>19.307178916853619</v>
      </c>
      <c r="H115" s="295">
        <v>24.499239865282359</v>
      </c>
      <c r="I115" s="295">
        <v>21.269707968367079</v>
      </c>
      <c r="J115" s="295">
        <v>27.17939614733843</v>
      </c>
      <c r="K115" s="295">
        <v>24.399020817306031</v>
      </c>
      <c r="L115" s="295">
        <v>12.62434963879223</v>
      </c>
      <c r="M115" s="295">
        <v>13.11061922034027</v>
      </c>
      <c r="N115" s="295">
        <v>5.3785529460435137</v>
      </c>
      <c r="O115" s="295">
        <v>3.6163242857635298</v>
      </c>
      <c r="P115" s="295">
        <v>2.0409474158431991</v>
      </c>
      <c r="Q115" s="295">
        <v>1.6667708522745559</v>
      </c>
      <c r="R115" s="295">
        <v>1.6757909220088769</v>
      </c>
      <c r="S115" s="295">
        <v>1.816830516074464</v>
      </c>
      <c r="T115" s="295">
        <v>1.9838588188762361</v>
      </c>
      <c r="U115" s="295">
        <v>1.448973523295269</v>
      </c>
      <c r="V115" s="295">
        <v>1.2723285702754259</v>
      </c>
      <c r="W115" s="295">
        <v>1.41561703323948</v>
      </c>
      <c r="X115" s="295">
        <v>1.725079469841863</v>
      </c>
      <c r="Y115" s="295">
        <v>1.1674632375902381</v>
      </c>
      <c r="DA115" s="122" t="s">
        <v>1680</v>
      </c>
    </row>
    <row r="116" spans="1:105" ht="12" customHeight="1" x14ac:dyDescent="0.25">
      <c r="A116" s="59" t="s">
        <v>35</v>
      </c>
      <c r="B116" s="295">
        <v>56.592501825632958</v>
      </c>
      <c r="C116" s="295">
        <v>59.649496949228407</v>
      </c>
      <c r="D116" s="295">
        <v>60.426395641532963</v>
      </c>
      <c r="E116" s="295">
        <v>78.096650889080564</v>
      </c>
      <c r="F116" s="295">
        <v>81.405235283179138</v>
      </c>
      <c r="G116" s="295">
        <v>85.869918859720485</v>
      </c>
      <c r="H116" s="295">
        <v>88.812222613074539</v>
      </c>
      <c r="I116" s="295">
        <v>83.045957766541548</v>
      </c>
      <c r="J116" s="295">
        <v>78.11010076713707</v>
      </c>
      <c r="K116" s="295">
        <v>58.167959351897217</v>
      </c>
      <c r="L116" s="295">
        <v>61.143272229652439</v>
      </c>
      <c r="M116" s="295">
        <v>51.346658604923647</v>
      </c>
      <c r="N116" s="295">
        <v>47.199367268487663</v>
      </c>
      <c r="O116" s="295">
        <v>39.899764511476803</v>
      </c>
      <c r="P116" s="295">
        <v>44.524214602025843</v>
      </c>
      <c r="Q116" s="295">
        <v>39.264745783987912</v>
      </c>
      <c r="R116" s="295">
        <v>51.352297231016408</v>
      </c>
      <c r="S116" s="295">
        <v>58.420599965392903</v>
      </c>
      <c r="T116" s="295">
        <v>55.621756230698843</v>
      </c>
      <c r="U116" s="295">
        <v>49.346869825659198</v>
      </c>
      <c r="V116" s="295">
        <v>41.143234946563538</v>
      </c>
      <c r="W116" s="295">
        <v>56.044457117137213</v>
      </c>
      <c r="X116" s="295">
        <v>55.371043637402863</v>
      </c>
      <c r="Y116" s="295">
        <v>51.836066615844373</v>
      </c>
      <c r="DA116" s="122" t="s">
        <v>1681</v>
      </c>
    </row>
    <row r="117" spans="1:105" ht="12" customHeight="1" x14ac:dyDescent="0.25">
      <c r="A117" s="60" t="s">
        <v>1561</v>
      </c>
      <c r="B117" s="262">
        <v>16.772363658634362</v>
      </c>
      <c r="C117" s="262">
        <v>17.181821736888729</v>
      </c>
      <c r="D117" s="262">
        <v>18.220990920770561</v>
      </c>
      <c r="E117" s="262">
        <v>17.404419755915679</v>
      </c>
      <c r="F117" s="262">
        <v>17.201014231856131</v>
      </c>
      <c r="G117" s="262">
        <v>17.566427205163318</v>
      </c>
      <c r="H117" s="262">
        <v>15.779244632790601</v>
      </c>
      <c r="I117" s="262">
        <v>17.816022679119349</v>
      </c>
      <c r="J117" s="262">
        <v>17.437832234833738</v>
      </c>
      <c r="K117" s="262">
        <v>14.88262847736935</v>
      </c>
      <c r="L117" s="262">
        <v>10.97028295980512</v>
      </c>
      <c r="M117" s="262">
        <v>15.303424928490079</v>
      </c>
      <c r="N117" s="262">
        <v>12.979188947104049</v>
      </c>
      <c r="O117" s="262">
        <v>11.328085680907011</v>
      </c>
      <c r="P117" s="262">
        <v>12.107062689137351</v>
      </c>
      <c r="Q117" s="262">
        <v>10.47196531894998</v>
      </c>
      <c r="R117" s="262">
        <v>12.220244105670821</v>
      </c>
      <c r="S117" s="262">
        <v>12.07508796147288</v>
      </c>
      <c r="T117" s="262">
        <v>11.932437901581659</v>
      </c>
      <c r="U117" s="262">
        <v>10.51674958311718</v>
      </c>
      <c r="V117" s="262">
        <v>9.6508261422674089</v>
      </c>
      <c r="W117" s="262">
        <v>11.950566756603131</v>
      </c>
      <c r="X117" s="262">
        <v>13.412303120595199</v>
      </c>
      <c r="Y117" s="262">
        <v>11.977371663048331</v>
      </c>
      <c r="DA117" s="72" t="s">
        <v>1682</v>
      </c>
    </row>
    <row r="118" spans="1:105" ht="12" customHeight="1" x14ac:dyDescent="0.25">
      <c r="A118" s="57" t="s">
        <v>1563</v>
      </c>
      <c r="B118" s="261">
        <v>13.444961411956751</v>
      </c>
      <c r="C118" s="261">
        <v>13.773188737215699</v>
      </c>
      <c r="D118" s="261">
        <v>14.60620129657511</v>
      </c>
      <c r="E118" s="261">
        <v>13.951626424181461</v>
      </c>
      <c r="F118" s="261">
        <v>13.788573709750739</v>
      </c>
      <c r="G118" s="261">
        <v>14.08149386254115</v>
      </c>
      <c r="H118" s="261">
        <v>12.64886330368113</v>
      </c>
      <c r="I118" s="261">
        <v>14.28157308716554</v>
      </c>
      <c r="J118" s="261">
        <v>13.97841033483796</v>
      </c>
      <c r="K118" s="261">
        <v>11.93012324674409</v>
      </c>
      <c r="L118" s="261">
        <v>8.7939323326618037</v>
      </c>
      <c r="M118" s="261">
        <v>12.26743957035564</v>
      </c>
      <c r="N118" s="261">
        <v>10.404299483601701</v>
      </c>
      <c r="O118" s="261">
        <v>9.0807520007907776</v>
      </c>
      <c r="P118" s="261">
        <v>9.7051908711623263</v>
      </c>
      <c r="Q118" s="261">
        <v>8.394473938570421</v>
      </c>
      <c r="R118" s="261">
        <v>9.7959186784538002</v>
      </c>
      <c r="S118" s="261">
        <v>9.6795594820298074</v>
      </c>
      <c r="T118" s="261">
        <v>9.5652091978548359</v>
      </c>
      <c r="U118" s="261">
        <v>8.4303736314131168</v>
      </c>
      <c r="V118" s="261">
        <v>7.7362372839734634</v>
      </c>
      <c r="W118" s="261">
        <v>9.579741541725225</v>
      </c>
      <c r="X118" s="261">
        <v>10.751489865832781</v>
      </c>
      <c r="Y118" s="261">
        <v>9.6012287298247632</v>
      </c>
      <c r="DA118" s="70" t="s">
        <v>1683</v>
      </c>
    </row>
    <row r="119" spans="1:105" ht="12" customHeight="1" x14ac:dyDescent="0.25">
      <c r="A119" s="57" t="s">
        <v>1565</v>
      </c>
      <c r="B119" s="261">
        <f t="shared" ref="B119:Y119" si="5">B120+B126</f>
        <v>13.501420497582298</v>
      </c>
      <c r="C119" s="261">
        <f t="shared" si="5"/>
        <v>13.199484116771441</v>
      </c>
      <c r="D119" s="261">
        <f t="shared" si="5"/>
        <v>13.548377948033977</v>
      </c>
      <c r="E119" s="261">
        <f t="shared" si="5"/>
        <v>14.721358815738913</v>
      </c>
      <c r="F119" s="261">
        <f t="shared" si="5"/>
        <v>15.141357396491049</v>
      </c>
      <c r="G119" s="261">
        <f t="shared" si="5"/>
        <v>15.245275724858189</v>
      </c>
      <c r="H119" s="261">
        <f t="shared" si="5"/>
        <v>16.160626712740509</v>
      </c>
      <c r="I119" s="261">
        <f t="shared" si="5"/>
        <v>15.717333430907878</v>
      </c>
      <c r="J119" s="261">
        <f t="shared" si="5"/>
        <v>15.989146589428845</v>
      </c>
      <c r="K119" s="261">
        <f t="shared" si="5"/>
        <v>12.723310776018465</v>
      </c>
      <c r="L119" s="261">
        <f t="shared" si="5"/>
        <v>11.834016381753619</v>
      </c>
      <c r="M119" s="261">
        <f t="shared" si="5"/>
        <v>11.451461007977285</v>
      </c>
      <c r="N119" s="261">
        <f t="shared" si="5"/>
        <v>9.6350248378053678</v>
      </c>
      <c r="O119" s="261">
        <f t="shared" si="5"/>
        <v>8.6234252725759539</v>
      </c>
      <c r="P119" s="261">
        <f t="shared" si="5"/>
        <v>9.2769366053225113</v>
      </c>
      <c r="Q119" s="261">
        <f t="shared" si="5"/>
        <v>8.1281014091398252</v>
      </c>
      <c r="R119" s="261">
        <f t="shared" si="5"/>
        <v>9.9069136572445231</v>
      </c>
      <c r="S119" s="261">
        <f t="shared" si="5"/>
        <v>10.748427914676505</v>
      </c>
      <c r="T119" s="261">
        <f t="shared" si="5"/>
        <v>10.648407027512182</v>
      </c>
      <c r="U119" s="261">
        <f t="shared" si="5"/>
        <v>9.6218429296711214</v>
      </c>
      <c r="V119" s="261">
        <f t="shared" si="5"/>
        <v>8.0155369996773835</v>
      </c>
      <c r="W119" s="261">
        <f t="shared" si="5"/>
        <v>10.498443802436434</v>
      </c>
      <c r="X119" s="261">
        <f t="shared" si="5"/>
        <v>10.564047314636982</v>
      </c>
      <c r="Y119" s="261">
        <f t="shared" si="5"/>
        <v>9.4641116982770281</v>
      </c>
      <c r="DA119" s="70"/>
    </row>
    <row r="120" spans="1:105" ht="12" customHeight="1" x14ac:dyDescent="0.25">
      <c r="A120" s="60" t="s">
        <v>1566</v>
      </c>
      <c r="B120" s="262">
        <v>9.3830987850268706</v>
      </c>
      <c r="C120" s="262">
        <v>8.9806232000598882</v>
      </c>
      <c r="D120" s="262">
        <v>9.0743572279636489</v>
      </c>
      <c r="E120" s="262">
        <v>10.44784070976122</v>
      </c>
      <c r="F120" s="262">
        <v>10.917783913897249</v>
      </c>
      <c r="G120" s="262">
        <v>10.931977966506411</v>
      </c>
      <c r="H120" s="262">
        <v>12.286157550161169</v>
      </c>
      <c r="I120" s="262">
        <v>11.34274947100039</v>
      </c>
      <c r="J120" s="262">
        <v>11.70742431257821</v>
      </c>
      <c r="K120" s="262">
        <v>9.0689986441268289</v>
      </c>
      <c r="L120" s="262">
        <v>9.1403498583125913</v>
      </c>
      <c r="M120" s="262">
        <v>7.6938256238304659</v>
      </c>
      <c r="N120" s="262">
        <v>6.4480872814698991</v>
      </c>
      <c r="O120" s="262">
        <v>5.8419031108291852</v>
      </c>
      <c r="P120" s="262">
        <v>6.3041427783608679</v>
      </c>
      <c r="Q120" s="262">
        <v>5.5567928551449608</v>
      </c>
      <c r="R120" s="262">
        <v>6.9063290254413916</v>
      </c>
      <c r="S120" s="262">
        <v>7.7834852300984698</v>
      </c>
      <c r="T120" s="262">
        <v>7.7184909409083051</v>
      </c>
      <c r="U120" s="262">
        <v>7.0395379525569846</v>
      </c>
      <c r="V120" s="262">
        <v>5.6458526990787199</v>
      </c>
      <c r="W120" s="262">
        <v>7.5640763183564346</v>
      </c>
      <c r="X120" s="262">
        <v>7.2707619863948469</v>
      </c>
      <c r="Y120" s="262">
        <v>6.5231624806701909</v>
      </c>
      <c r="DA120" s="72" t="s">
        <v>1684</v>
      </c>
    </row>
    <row r="121" spans="1:105" ht="12" customHeight="1" x14ac:dyDescent="0.25">
      <c r="A121" s="59" t="s">
        <v>28</v>
      </c>
      <c r="B121" s="230">
        <v>3.1440091746546761</v>
      </c>
      <c r="C121" s="230">
        <v>2.565481218084726</v>
      </c>
      <c r="D121" s="230">
        <v>2.573260088266752</v>
      </c>
      <c r="E121" s="230">
        <v>1.6543657760511279</v>
      </c>
      <c r="F121" s="230">
        <v>1.914357510730289</v>
      </c>
      <c r="G121" s="230">
        <v>1.7881191485241339</v>
      </c>
      <c r="H121" s="230">
        <v>2.4508990159824231</v>
      </c>
      <c r="I121" s="230">
        <v>2.3093713050352962</v>
      </c>
      <c r="J121" s="230">
        <v>2.5887273913545799</v>
      </c>
      <c r="K121" s="230">
        <v>1.9379456205578769</v>
      </c>
      <c r="L121" s="230">
        <v>2.754944959387458</v>
      </c>
      <c r="M121" s="230">
        <v>2.118525124528889</v>
      </c>
      <c r="N121" s="230">
        <v>1.8676973439913449</v>
      </c>
      <c r="O121" s="230">
        <v>2.0410770872608501</v>
      </c>
      <c r="P121" s="230">
        <v>2.243291209537511</v>
      </c>
      <c r="Q121" s="230">
        <v>1.980606831385795</v>
      </c>
      <c r="R121" s="230">
        <v>2.2944499457380552</v>
      </c>
      <c r="S121" s="230">
        <v>2.5407576693358052</v>
      </c>
      <c r="T121" s="230">
        <v>2.7041666103628681</v>
      </c>
      <c r="U121" s="230">
        <v>2.4014873550272871</v>
      </c>
      <c r="V121" s="230">
        <v>1.7681331382952481</v>
      </c>
      <c r="W121" s="230">
        <v>2.3405739532609711</v>
      </c>
      <c r="X121" s="230">
        <v>2.047508348105934</v>
      </c>
      <c r="Y121" s="230">
        <v>1.6879709270628831</v>
      </c>
      <c r="DA121" s="71" t="s">
        <v>1685</v>
      </c>
    </row>
    <row r="122" spans="1:105" ht="12" customHeight="1" x14ac:dyDescent="0.25">
      <c r="A122" s="59" t="s">
        <v>31</v>
      </c>
      <c r="B122" s="295">
        <v>1.1956919302439349E-2</v>
      </c>
      <c r="C122" s="295">
        <v>0</v>
      </c>
      <c r="D122" s="295">
        <v>0</v>
      </c>
      <c r="E122" s="295">
        <v>0</v>
      </c>
      <c r="F122" s="295">
        <v>0</v>
      </c>
      <c r="G122" s="295">
        <v>0</v>
      </c>
      <c r="H122" s="295">
        <v>0</v>
      </c>
      <c r="I122" s="295">
        <v>0</v>
      </c>
      <c r="J122" s="295">
        <v>0</v>
      </c>
      <c r="K122" s="295">
        <v>0</v>
      </c>
      <c r="L122" s="295">
        <v>0</v>
      </c>
      <c r="M122" s="295">
        <v>0</v>
      </c>
      <c r="N122" s="295">
        <v>0</v>
      </c>
      <c r="O122" s="295">
        <v>0</v>
      </c>
      <c r="P122" s="295">
        <v>0</v>
      </c>
      <c r="Q122" s="295">
        <v>0</v>
      </c>
      <c r="R122" s="295">
        <v>0</v>
      </c>
      <c r="S122" s="295">
        <v>0</v>
      </c>
      <c r="T122" s="295">
        <v>0</v>
      </c>
      <c r="U122" s="295">
        <v>0</v>
      </c>
      <c r="V122" s="295">
        <v>0</v>
      </c>
      <c r="W122" s="295">
        <v>0</v>
      </c>
      <c r="X122" s="295">
        <v>0</v>
      </c>
      <c r="Y122" s="295">
        <v>0</v>
      </c>
      <c r="DA122" s="122" t="s">
        <v>1686</v>
      </c>
    </row>
    <row r="123" spans="1:105" ht="12" customHeight="1" x14ac:dyDescent="0.25">
      <c r="A123" s="59" t="s">
        <v>159</v>
      </c>
      <c r="B123" s="295">
        <v>1.042923673994375E-2</v>
      </c>
      <c r="C123" s="295">
        <v>9.1466179578785597E-2</v>
      </c>
      <c r="D123" s="295">
        <v>0.1007809606569975</v>
      </c>
      <c r="E123" s="295">
        <v>0.1034409065726342</v>
      </c>
      <c r="F123" s="295">
        <v>0.12940523093455161</v>
      </c>
      <c r="G123" s="295">
        <v>0.10405710783434929</v>
      </c>
      <c r="H123" s="295">
        <v>9.632131357637233E-2</v>
      </c>
      <c r="I123" s="295">
        <v>6.761514872697591E-2</v>
      </c>
      <c r="J123" s="295">
        <v>6.923468667923921E-2</v>
      </c>
      <c r="K123" s="295">
        <v>3.4554410145955318E-2</v>
      </c>
      <c r="L123" s="295">
        <v>4.5196921933049063E-2</v>
      </c>
      <c r="M123" s="295">
        <v>3.5301558143498252E-2</v>
      </c>
      <c r="N123" s="295">
        <v>6.1402599750350298E-2</v>
      </c>
      <c r="O123" s="295">
        <v>6.0688462785991902E-2</v>
      </c>
      <c r="P123" s="295">
        <v>5.8651088480738418E-2</v>
      </c>
      <c r="Q123" s="295">
        <v>5.8188266553074859E-2</v>
      </c>
      <c r="R123" s="295">
        <v>5.4200534608890683E-2</v>
      </c>
      <c r="S123" s="295">
        <v>6.5417684443105736E-2</v>
      </c>
      <c r="T123" s="295">
        <v>6.3214740647095771E-2</v>
      </c>
      <c r="U123" s="295">
        <v>0.27222988863619257</v>
      </c>
      <c r="V123" s="295">
        <v>0.232170370683944</v>
      </c>
      <c r="W123" s="295">
        <v>0.28490178045856163</v>
      </c>
      <c r="X123" s="295">
        <v>0.31593405808801089</v>
      </c>
      <c r="Y123" s="295">
        <v>0.27962375470505402</v>
      </c>
      <c r="DA123" s="122" t="s">
        <v>1687</v>
      </c>
    </row>
    <row r="124" spans="1:105" ht="12" customHeight="1" x14ac:dyDescent="0.25">
      <c r="A124" s="59" t="s">
        <v>32</v>
      </c>
      <c r="B124" s="295">
        <v>1.3526693100177389</v>
      </c>
      <c r="C124" s="295">
        <v>1.196897863756605</v>
      </c>
      <c r="D124" s="295">
        <v>1.206765052360417</v>
      </c>
      <c r="E124" s="295">
        <v>1.9777529964930041</v>
      </c>
      <c r="F124" s="295">
        <v>1.8773726557358921</v>
      </c>
      <c r="G124" s="295">
        <v>1.659420849978793</v>
      </c>
      <c r="H124" s="295">
        <v>2.105670104170061</v>
      </c>
      <c r="I124" s="295">
        <v>1.8280970527940961</v>
      </c>
      <c r="J124" s="295">
        <v>2.336025208600319</v>
      </c>
      <c r="K124" s="295">
        <v>2.0970564388338082</v>
      </c>
      <c r="L124" s="295">
        <v>1.085042465201749</v>
      </c>
      <c r="M124" s="295">
        <v>1.1268365504902469</v>
      </c>
      <c r="N124" s="295">
        <v>0.46227794023229418</v>
      </c>
      <c r="O124" s="295">
        <v>0.31081723259125521</v>
      </c>
      <c r="P124" s="295">
        <v>0.1754161345966575</v>
      </c>
      <c r="Q124" s="295">
        <v>0.1432562631916636</v>
      </c>
      <c r="R124" s="295">
        <v>0.1440315236193965</v>
      </c>
      <c r="S124" s="295">
        <v>0.1561536489735402</v>
      </c>
      <c r="T124" s="295">
        <v>0.17050946187606039</v>
      </c>
      <c r="U124" s="295">
        <v>0.1245369344728299</v>
      </c>
      <c r="V124" s="295">
        <v>0.10935458601337809</v>
      </c>
      <c r="W124" s="295">
        <v>0.1216699980177909</v>
      </c>
      <c r="X124" s="295">
        <v>0.1482677947127273</v>
      </c>
      <c r="Y124" s="295">
        <v>0.10034158000938551</v>
      </c>
      <c r="DA124" s="122" t="s">
        <v>1688</v>
      </c>
    </row>
    <row r="125" spans="1:105" ht="12" customHeight="1" x14ac:dyDescent="0.25">
      <c r="A125" s="59" t="s">
        <v>35</v>
      </c>
      <c r="B125" s="295">
        <v>4.8640341443120736</v>
      </c>
      <c r="C125" s="295">
        <v>5.1267779386397709</v>
      </c>
      <c r="D125" s="295">
        <v>5.1935511266794814</v>
      </c>
      <c r="E125" s="295">
        <v>6.712281030644454</v>
      </c>
      <c r="F125" s="295">
        <v>6.9966485164965189</v>
      </c>
      <c r="G125" s="295">
        <v>7.3803808601691294</v>
      </c>
      <c r="H125" s="295">
        <v>7.6332671164323118</v>
      </c>
      <c r="I125" s="295">
        <v>7.1376659644440226</v>
      </c>
      <c r="J125" s="295">
        <v>6.7134370259440681</v>
      </c>
      <c r="K125" s="295">
        <v>4.9994421745891868</v>
      </c>
      <c r="L125" s="295">
        <v>5.2551655117903344</v>
      </c>
      <c r="M125" s="295">
        <v>4.4131623906678321</v>
      </c>
      <c r="N125" s="295">
        <v>4.0567093974959096</v>
      </c>
      <c r="O125" s="295">
        <v>3.4293203281910878</v>
      </c>
      <c r="P125" s="295">
        <v>3.8267843457459612</v>
      </c>
      <c r="Q125" s="295">
        <v>3.3747414940144269</v>
      </c>
      <c r="R125" s="295">
        <v>4.4136470214750512</v>
      </c>
      <c r="S125" s="295">
        <v>5.0211562273460189</v>
      </c>
      <c r="T125" s="295">
        <v>4.7806001280222814</v>
      </c>
      <c r="U125" s="295">
        <v>4.2412837744206762</v>
      </c>
      <c r="V125" s="295">
        <v>3.5361946040861501</v>
      </c>
      <c r="W125" s="295">
        <v>4.8169305866191117</v>
      </c>
      <c r="X125" s="295">
        <v>4.7590517854881744</v>
      </c>
      <c r="Y125" s="295">
        <v>4.4552262188928689</v>
      </c>
      <c r="DA125" s="122" t="s">
        <v>1689</v>
      </c>
    </row>
    <row r="126" spans="1:105" ht="12" customHeight="1" x14ac:dyDescent="0.25">
      <c r="A126" s="60" t="s">
        <v>1573</v>
      </c>
      <c r="B126" s="262">
        <v>4.118321712555427</v>
      </c>
      <c r="C126" s="262">
        <v>4.2188609167115523</v>
      </c>
      <c r="D126" s="262">
        <v>4.474020720070329</v>
      </c>
      <c r="E126" s="262">
        <v>4.2735181059776934</v>
      </c>
      <c r="F126" s="262">
        <v>4.2235734825937996</v>
      </c>
      <c r="G126" s="262">
        <v>4.3132977583517791</v>
      </c>
      <c r="H126" s="262">
        <v>3.8744691625793402</v>
      </c>
      <c r="I126" s="262">
        <v>4.3745839599074872</v>
      </c>
      <c r="J126" s="262">
        <v>4.2817222768506342</v>
      </c>
      <c r="K126" s="262">
        <v>3.6543121318916358</v>
      </c>
      <c r="L126" s="262">
        <v>2.6936665234410282</v>
      </c>
      <c r="M126" s="262">
        <v>3.7576353841468189</v>
      </c>
      <c r="N126" s="262">
        <v>3.1869375563354692</v>
      </c>
      <c r="O126" s="262">
        <v>2.7815221617467678</v>
      </c>
      <c r="P126" s="262">
        <v>2.9727938269616438</v>
      </c>
      <c r="Q126" s="262">
        <v>2.5713085539948639</v>
      </c>
      <c r="R126" s="262">
        <v>3.000584631803132</v>
      </c>
      <c r="S126" s="262">
        <v>2.964942684578034</v>
      </c>
      <c r="T126" s="262">
        <v>2.9299160866038769</v>
      </c>
      <c r="U126" s="262">
        <v>2.582304977114136</v>
      </c>
      <c r="V126" s="262">
        <v>2.3696843005986632</v>
      </c>
      <c r="W126" s="262">
        <v>2.93436748408</v>
      </c>
      <c r="X126" s="262">
        <v>3.2932853282421348</v>
      </c>
      <c r="Y126" s="262">
        <v>2.9409492176068368</v>
      </c>
      <c r="DA126" s="72" t="s">
        <v>1690</v>
      </c>
    </row>
    <row r="127" spans="1:105" ht="12" customHeight="1" x14ac:dyDescent="0.25">
      <c r="A127" s="132" t="s">
        <v>1575</v>
      </c>
      <c r="B127" s="316">
        <v>12.33029367096548</v>
      </c>
      <c r="C127" s="316">
        <v>12.631308987207239</v>
      </c>
      <c r="D127" s="316">
        <v>13.395259821559931</v>
      </c>
      <c r="E127" s="316">
        <v>12.794953122347639</v>
      </c>
      <c r="F127" s="316">
        <v>12.64541845347229</v>
      </c>
      <c r="G127" s="316">
        <v>12.91405377308263</v>
      </c>
      <c r="H127" s="316">
        <v>11.600196858846051</v>
      </c>
      <c r="I127" s="316">
        <v>13.09754523293048</v>
      </c>
      <c r="J127" s="316">
        <v>12.819516486565091</v>
      </c>
      <c r="K127" s="316">
        <v>10.94104465278328</v>
      </c>
      <c r="L127" s="316">
        <v>8.064862729013786</v>
      </c>
      <c r="M127" s="316">
        <v>11.25039543503558</v>
      </c>
      <c r="N127" s="316">
        <v>9.5417208084655076</v>
      </c>
      <c r="O127" s="316">
        <v>8.3279033306397636</v>
      </c>
      <c r="P127" s="316">
        <v>8.900572482698454</v>
      </c>
      <c r="Q127" s="316">
        <v>7.6985218257145984</v>
      </c>
      <c r="R127" s="316">
        <v>8.9837784119495279</v>
      </c>
      <c r="S127" s="316">
        <v>8.8770660890752175</v>
      </c>
      <c r="T127" s="316">
        <v>8.7721961276053459</v>
      </c>
      <c r="U127" s="316">
        <v>7.7314452192361456</v>
      </c>
      <c r="V127" s="316">
        <v>7.0948569279517448</v>
      </c>
      <c r="W127" s="316">
        <v>8.7855236532232368</v>
      </c>
      <c r="X127" s="316">
        <v>9.8601270308022197</v>
      </c>
      <c r="Y127" s="316">
        <v>8.8052294248734952</v>
      </c>
      <c r="DA127" s="139" t="s">
        <v>1691</v>
      </c>
    </row>
    <row r="128" spans="1:105" ht="12" hidden="1" customHeight="1" x14ac:dyDescent="0.25">
      <c r="A128" s="98"/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X128" s="98"/>
      <c r="Y128" s="98"/>
      <c r="DA128" s="94"/>
    </row>
    <row r="129" spans="1:105" ht="12" customHeight="1" x14ac:dyDescent="0.25">
      <c r="A129" s="172"/>
      <c r="B129" s="172"/>
      <c r="C129" s="172"/>
      <c r="D129" s="172"/>
      <c r="E129" s="172"/>
      <c r="F129" s="172"/>
      <c r="G129" s="172"/>
      <c r="H129" s="172"/>
      <c r="I129" s="172"/>
      <c r="J129" s="172"/>
      <c r="K129" s="172"/>
      <c r="L129" s="172"/>
      <c r="M129" s="172"/>
      <c r="N129" s="172"/>
      <c r="O129" s="172"/>
      <c r="P129" s="172"/>
      <c r="Q129" s="172"/>
      <c r="R129" s="172"/>
      <c r="S129" s="172"/>
      <c r="T129" s="172"/>
      <c r="U129" s="172"/>
      <c r="V129" s="172"/>
      <c r="W129" s="172"/>
      <c r="X129" s="172"/>
      <c r="Y129" s="172"/>
      <c r="DA129" s="176"/>
    </row>
    <row r="130" spans="1:105" ht="15" customHeight="1" x14ac:dyDescent="0.25">
      <c r="A130" s="32" t="s">
        <v>340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DA130" s="88"/>
    </row>
    <row r="131" spans="1:105" ht="12" customHeight="1" x14ac:dyDescent="0.25">
      <c r="A131" s="172"/>
      <c r="B131" s="172"/>
      <c r="C131" s="172"/>
      <c r="D131" s="172"/>
      <c r="E131" s="172"/>
      <c r="F131" s="172"/>
      <c r="G131" s="172"/>
      <c r="H131" s="172"/>
      <c r="I131" s="172"/>
      <c r="J131" s="172"/>
      <c r="K131" s="172"/>
      <c r="L131" s="172"/>
      <c r="M131" s="172"/>
      <c r="N131" s="172"/>
      <c r="O131" s="172"/>
      <c r="P131" s="172"/>
      <c r="Q131" s="172"/>
      <c r="R131" s="172"/>
      <c r="S131" s="172"/>
      <c r="T131" s="172"/>
      <c r="U131" s="172"/>
      <c r="V131" s="172"/>
      <c r="W131" s="172"/>
      <c r="X131" s="172"/>
      <c r="Y131" s="172"/>
      <c r="DA131" s="176"/>
    </row>
    <row r="132" spans="1:105" ht="12" customHeight="1" x14ac:dyDescent="0.25">
      <c r="A132" s="35" t="s">
        <v>51</v>
      </c>
      <c r="B132" s="232">
        <f t="shared" ref="B132:Y132" si="6">SUM(B133:B138,B140:B141,B139)</f>
        <v>0.99999999999999978</v>
      </c>
      <c r="C132" s="232">
        <f t="shared" si="6"/>
        <v>1</v>
      </c>
      <c r="D132" s="232">
        <f t="shared" si="6"/>
        <v>1.0000000000000002</v>
      </c>
      <c r="E132" s="232">
        <f t="shared" si="6"/>
        <v>0.99999999999999978</v>
      </c>
      <c r="F132" s="232">
        <f t="shared" si="6"/>
        <v>0.99999999999999978</v>
      </c>
      <c r="G132" s="232">
        <f t="shared" si="6"/>
        <v>1</v>
      </c>
      <c r="H132" s="232">
        <f t="shared" si="6"/>
        <v>1.0000000000000002</v>
      </c>
      <c r="I132" s="232">
        <f t="shared" si="6"/>
        <v>1</v>
      </c>
      <c r="J132" s="232">
        <f t="shared" si="6"/>
        <v>0.99999999999999978</v>
      </c>
      <c r="K132" s="232">
        <f t="shared" si="6"/>
        <v>1</v>
      </c>
      <c r="L132" s="232">
        <f t="shared" si="6"/>
        <v>1</v>
      </c>
      <c r="M132" s="232">
        <f t="shared" si="6"/>
        <v>1.0000000000000004</v>
      </c>
      <c r="N132" s="232">
        <f t="shared" si="6"/>
        <v>1</v>
      </c>
      <c r="O132" s="232">
        <f t="shared" si="6"/>
        <v>1</v>
      </c>
      <c r="P132" s="232">
        <f t="shared" si="6"/>
        <v>0.99999999999999978</v>
      </c>
      <c r="Q132" s="232">
        <f t="shared" si="6"/>
        <v>0.99999999999999978</v>
      </c>
      <c r="R132" s="232">
        <f t="shared" si="6"/>
        <v>1</v>
      </c>
      <c r="S132" s="232">
        <f t="shared" si="6"/>
        <v>0.99999999999999978</v>
      </c>
      <c r="T132" s="232">
        <f t="shared" si="6"/>
        <v>1</v>
      </c>
      <c r="U132" s="232">
        <f t="shared" si="6"/>
        <v>1.0000000000000002</v>
      </c>
      <c r="V132" s="232">
        <f t="shared" si="6"/>
        <v>1.0000000000000004</v>
      </c>
      <c r="W132" s="232">
        <f t="shared" si="6"/>
        <v>1</v>
      </c>
      <c r="X132" s="232">
        <f t="shared" si="6"/>
        <v>1</v>
      </c>
      <c r="Y132" s="232">
        <f t="shared" si="6"/>
        <v>1.0000000000000002</v>
      </c>
      <c r="DA132" s="95"/>
    </row>
    <row r="133" spans="1:105" ht="12" customHeight="1" x14ac:dyDescent="0.25">
      <c r="A133" s="55" t="s">
        <v>91</v>
      </c>
      <c r="B133" s="266">
        <f t="shared" ref="B133:Y133" si="7">IF(B$6=0,0,B$6/B$5)</f>
        <v>3.9553751905610779E-3</v>
      </c>
      <c r="C133" s="266">
        <f t="shared" si="7"/>
        <v>3.9559355025558657E-3</v>
      </c>
      <c r="D133" s="266">
        <f t="shared" si="7"/>
        <v>3.9631263410105817E-3</v>
      </c>
      <c r="E133" s="266">
        <f t="shared" si="7"/>
        <v>3.9630231658661129E-3</v>
      </c>
      <c r="F133" s="266">
        <f t="shared" si="7"/>
        <v>3.9516787161760578E-3</v>
      </c>
      <c r="G133" s="266">
        <f t="shared" si="7"/>
        <v>3.9467106476765842E-3</v>
      </c>
      <c r="H133" s="266">
        <f t="shared" si="7"/>
        <v>3.9631719058661257E-3</v>
      </c>
      <c r="I133" s="266">
        <f t="shared" si="7"/>
        <v>3.9358587296890075E-3</v>
      </c>
      <c r="J133" s="266">
        <f t="shared" si="7"/>
        <v>3.9539826469473689E-3</v>
      </c>
      <c r="K133" s="266">
        <f t="shared" si="7"/>
        <v>3.9643338484729902E-3</v>
      </c>
      <c r="L133" s="266">
        <f t="shared" si="7"/>
        <v>3.9635396877195535E-3</v>
      </c>
      <c r="M133" s="266">
        <f t="shared" si="7"/>
        <v>3.9379669586376573E-3</v>
      </c>
      <c r="N133" s="266">
        <f t="shared" si="7"/>
        <v>3.917908092784121E-3</v>
      </c>
      <c r="O133" s="266">
        <f t="shared" si="7"/>
        <v>3.9163557714624268E-3</v>
      </c>
      <c r="P133" s="266">
        <f t="shared" si="7"/>
        <v>3.9150103316661199E-3</v>
      </c>
      <c r="Q133" s="266">
        <f t="shared" si="7"/>
        <v>3.913148648429325E-3</v>
      </c>
      <c r="R133" s="266">
        <f t="shared" si="7"/>
        <v>3.9117585784595255E-3</v>
      </c>
      <c r="S133" s="266">
        <f t="shared" si="7"/>
        <v>3.9128462115807132E-3</v>
      </c>
      <c r="T133" s="266">
        <f t="shared" si="7"/>
        <v>3.9162953588628242E-3</v>
      </c>
      <c r="U133" s="266">
        <f t="shared" si="7"/>
        <v>3.9122413549781253E-3</v>
      </c>
      <c r="V133" s="266">
        <f t="shared" si="7"/>
        <v>3.8563592706674704E-3</v>
      </c>
      <c r="W133" s="266">
        <f t="shared" si="7"/>
        <v>3.9067442001912015E-3</v>
      </c>
      <c r="X133" s="266">
        <f t="shared" si="7"/>
        <v>3.9014113128437652E-3</v>
      </c>
      <c r="Y133" s="266">
        <f t="shared" si="7"/>
        <v>3.8955160814799143E-3</v>
      </c>
      <c r="DA133" s="76"/>
    </row>
    <row r="134" spans="1:105" ht="12" customHeight="1" x14ac:dyDescent="0.25">
      <c r="A134" s="173" t="s">
        <v>92</v>
      </c>
      <c r="B134" s="267">
        <f t="shared" ref="B134:Y134" si="8">IF(B$7=0,0,B$7/B$5)</f>
        <v>4.0968092149194036E-4</v>
      </c>
      <c r="C134" s="267">
        <f t="shared" si="8"/>
        <v>4.097389562227281E-4</v>
      </c>
      <c r="D134" s="267">
        <f t="shared" si="8"/>
        <v>4.1048375265353423E-4</v>
      </c>
      <c r="E134" s="267">
        <f t="shared" si="8"/>
        <v>4.1047306621135743E-4</v>
      </c>
      <c r="F134" s="267">
        <f t="shared" si="8"/>
        <v>4.0929805641356837E-4</v>
      </c>
      <c r="G134" s="267">
        <f t="shared" si="8"/>
        <v>4.0878348503086938E-4</v>
      </c>
      <c r="H134" s="267">
        <f t="shared" si="8"/>
        <v>4.104884720672704E-4</v>
      </c>
      <c r="I134" s="267">
        <f t="shared" si="8"/>
        <v>4.0765948956977794E-4</v>
      </c>
      <c r="J134" s="267">
        <f t="shared" si="8"/>
        <v>4.0953668775344654E-4</v>
      </c>
      <c r="K134" s="267">
        <f t="shared" si="8"/>
        <v>4.1060882113530246E-4</v>
      </c>
      <c r="L134" s="267">
        <f t="shared" si="8"/>
        <v>4.105265653457486E-4</v>
      </c>
      <c r="M134" s="267">
        <f t="shared" si="8"/>
        <v>4.0787785094810171E-4</v>
      </c>
      <c r="N134" s="267">
        <f t="shared" si="8"/>
        <v>4.0580023902734858E-4</v>
      </c>
      <c r="O134" s="267">
        <f t="shared" si="8"/>
        <v>4.0563945619414465E-4</v>
      </c>
      <c r="P134" s="267">
        <f t="shared" si="8"/>
        <v>4.0550010126850366E-4</v>
      </c>
      <c r="Q134" s="267">
        <f t="shared" si="8"/>
        <v>4.0530727604529945E-4</v>
      </c>
      <c r="R134" s="267">
        <f t="shared" si="8"/>
        <v>4.0516329851630938E-4</v>
      </c>
      <c r="S134" s="267">
        <f t="shared" si="8"/>
        <v>4.0527595092420155E-4</v>
      </c>
      <c r="T134" s="267">
        <f t="shared" si="8"/>
        <v>4.056331989142957E-4</v>
      </c>
      <c r="U134" s="267">
        <f t="shared" si="8"/>
        <v>4.05213302452595E-4</v>
      </c>
      <c r="V134" s="267">
        <f t="shared" si="8"/>
        <v>4.0503295960639559E-4</v>
      </c>
      <c r="W134" s="267">
        <f t="shared" si="8"/>
        <v>4.046439305649254E-4</v>
      </c>
      <c r="X134" s="267">
        <f t="shared" si="8"/>
        <v>4.0409157279923895E-4</v>
      </c>
      <c r="Y134" s="267">
        <f t="shared" si="8"/>
        <v>4.0348096983461665E-4</v>
      </c>
      <c r="DA134" s="77"/>
    </row>
    <row r="135" spans="1:105" ht="12" customHeight="1" x14ac:dyDescent="0.25">
      <c r="A135" s="173" t="s">
        <v>93</v>
      </c>
      <c r="B135" s="267">
        <f t="shared" ref="B135:Y135" si="9">IF(B$8=0,0,B$8/B$5)</f>
        <v>7.8495032772687417E-3</v>
      </c>
      <c r="C135" s="267">
        <f t="shared" si="9"/>
        <v>8.218557234559205E-3</v>
      </c>
      <c r="D135" s="267">
        <f t="shared" si="9"/>
        <v>8.4002430164949442E-3</v>
      </c>
      <c r="E135" s="267">
        <f t="shared" si="9"/>
        <v>7.341125721564699E-3</v>
      </c>
      <c r="F135" s="267">
        <f t="shared" si="9"/>
        <v>7.0958713838956472E-3</v>
      </c>
      <c r="G135" s="267">
        <f t="shared" si="9"/>
        <v>7.2623792766509602E-3</v>
      </c>
      <c r="H135" s="267">
        <f t="shared" si="9"/>
        <v>5.8366722592467831E-3</v>
      </c>
      <c r="I135" s="267">
        <f t="shared" si="9"/>
        <v>7.2301492970707629E-3</v>
      </c>
      <c r="J135" s="267">
        <f t="shared" si="9"/>
        <v>6.769385217816816E-3</v>
      </c>
      <c r="K135" s="267">
        <f t="shared" si="9"/>
        <v>7.3071683377404217E-3</v>
      </c>
      <c r="L135" s="267">
        <f t="shared" si="9"/>
        <v>5.4104805807772298E-3</v>
      </c>
      <c r="M135" s="267">
        <f t="shared" si="9"/>
        <v>8.8042135670997335E-3</v>
      </c>
      <c r="N135" s="267">
        <f t="shared" si="9"/>
        <v>9.0146660797302477E-3</v>
      </c>
      <c r="O135" s="267">
        <f t="shared" si="9"/>
        <v>8.7246231156673723E-3</v>
      </c>
      <c r="P135" s="267">
        <f t="shared" si="9"/>
        <v>8.6062746138273593E-3</v>
      </c>
      <c r="Q135" s="267">
        <f t="shared" si="9"/>
        <v>8.4901613463375814E-3</v>
      </c>
      <c r="R135" s="267">
        <f t="shared" si="9"/>
        <v>8.0276439337828524E-3</v>
      </c>
      <c r="S135" s="267">
        <f t="shared" si="9"/>
        <v>7.1202413652933722E-3</v>
      </c>
      <c r="T135" s="267">
        <f t="shared" si="9"/>
        <v>7.0130019724842351E-3</v>
      </c>
      <c r="U135" s="267">
        <f t="shared" si="9"/>
        <v>6.7984603196164471E-3</v>
      </c>
      <c r="V135" s="267">
        <f t="shared" si="9"/>
        <v>7.5989388225354655E-3</v>
      </c>
      <c r="W135" s="267">
        <f t="shared" si="9"/>
        <v>7.1556647792335986E-3</v>
      </c>
      <c r="X135" s="267">
        <f t="shared" si="9"/>
        <v>8.251697437901875E-3</v>
      </c>
      <c r="Y135" s="267">
        <f t="shared" si="9"/>
        <v>8.2436576560244966E-3</v>
      </c>
      <c r="DA135" s="77"/>
    </row>
    <row r="136" spans="1:105" ht="12" customHeight="1" x14ac:dyDescent="0.25">
      <c r="A136" s="173" t="s">
        <v>94</v>
      </c>
      <c r="B136" s="267">
        <f t="shared" ref="B136:Y136" si="10">IF(B$9=0,0,B$9/B$5)</f>
        <v>7.8003182885434761E-4</v>
      </c>
      <c r="C136" s="267">
        <f t="shared" si="10"/>
        <v>7.8014232689030405E-4</v>
      </c>
      <c r="D136" s="267">
        <f t="shared" si="10"/>
        <v>7.8156041812074218E-4</v>
      </c>
      <c r="E136" s="267">
        <f t="shared" si="10"/>
        <v>7.8154007115168009E-4</v>
      </c>
      <c r="F136" s="267">
        <f t="shared" si="10"/>
        <v>7.7930285434853143E-4</v>
      </c>
      <c r="G136" s="267">
        <f t="shared" si="10"/>
        <v>7.7832311124684901E-4</v>
      </c>
      <c r="H136" s="267">
        <f t="shared" si="10"/>
        <v>7.8156940387705839E-4</v>
      </c>
      <c r="I136" s="267">
        <f t="shared" si="10"/>
        <v>7.7618302566037254E-4</v>
      </c>
      <c r="J136" s="267">
        <f t="shared" si="10"/>
        <v>7.7975720804357082E-4</v>
      </c>
      <c r="K136" s="267">
        <f t="shared" si="10"/>
        <v>7.817985483129185E-4</v>
      </c>
      <c r="L136" s="267">
        <f t="shared" si="10"/>
        <v>7.8164193341924556E-4</v>
      </c>
      <c r="M136" s="267">
        <f t="shared" si="10"/>
        <v>7.7659878538055842E-4</v>
      </c>
      <c r="N136" s="267">
        <f t="shared" si="10"/>
        <v>7.726430155578078E-4</v>
      </c>
      <c r="O136" s="267">
        <f t="shared" si="10"/>
        <v>7.7233688529678465E-4</v>
      </c>
      <c r="P136" s="267">
        <f t="shared" si="10"/>
        <v>7.7207155373799072E-4</v>
      </c>
      <c r="Q136" s="267">
        <f t="shared" si="10"/>
        <v>7.7170441481690685E-4</v>
      </c>
      <c r="R136" s="267">
        <f t="shared" si="10"/>
        <v>7.7143028182862134E-4</v>
      </c>
      <c r="S136" s="267">
        <f t="shared" si="10"/>
        <v>7.7164477183570563E-4</v>
      </c>
      <c r="T136" s="267">
        <f t="shared" si="10"/>
        <v>7.723249714458141E-4</v>
      </c>
      <c r="U136" s="267">
        <f t="shared" si="10"/>
        <v>7.7152548924450234E-4</v>
      </c>
      <c r="V136" s="267">
        <f t="shared" si="10"/>
        <v>7.7118211674956241E-4</v>
      </c>
      <c r="W136" s="267">
        <f t="shared" si="10"/>
        <v>7.7044140606772184E-4</v>
      </c>
      <c r="X136" s="267">
        <f t="shared" si="10"/>
        <v>7.6938971775238302E-4</v>
      </c>
      <c r="Y136" s="267">
        <f t="shared" si="10"/>
        <v>7.6822713067006604E-4</v>
      </c>
      <c r="DA136" s="77"/>
    </row>
    <row r="137" spans="1:105" ht="12" customHeight="1" x14ac:dyDescent="0.25">
      <c r="A137" s="56" t="s">
        <v>95</v>
      </c>
      <c r="B137" s="268">
        <f t="shared" ref="B137:Y137" si="11">IF(B$10=0,0,B$10/B$5)</f>
        <v>4.5528561073366431E-3</v>
      </c>
      <c r="C137" s="268">
        <f t="shared" si="11"/>
        <v>4.5472111692301071E-3</v>
      </c>
      <c r="D137" s="268">
        <f t="shared" si="11"/>
        <v>4.5429830790664396E-3</v>
      </c>
      <c r="E137" s="268">
        <f t="shared" si="11"/>
        <v>4.3685849049370298E-3</v>
      </c>
      <c r="F137" s="268">
        <f t="shared" si="11"/>
        <v>4.3939592421427774E-3</v>
      </c>
      <c r="G137" s="268">
        <f t="shared" si="11"/>
        <v>4.4165106961771205E-3</v>
      </c>
      <c r="H137" s="268">
        <f t="shared" si="11"/>
        <v>4.2724366658606194E-3</v>
      </c>
      <c r="I137" s="268">
        <f t="shared" si="11"/>
        <v>4.5012663042730758E-3</v>
      </c>
      <c r="J137" s="268">
        <f t="shared" si="11"/>
        <v>4.4108429870917234E-3</v>
      </c>
      <c r="K137" s="268">
        <f t="shared" si="11"/>
        <v>4.446550888068228E-3</v>
      </c>
      <c r="L137" s="268">
        <f t="shared" si="11"/>
        <v>4.3081104406128851E-3</v>
      </c>
      <c r="M137" s="268">
        <f t="shared" si="11"/>
        <v>4.8478714596999354E-3</v>
      </c>
      <c r="N137" s="268">
        <f t="shared" si="11"/>
        <v>4.9099483823760648E-3</v>
      </c>
      <c r="O137" s="268">
        <f t="shared" si="11"/>
        <v>4.9231845068810854E-3</v>
      </c>
      <c r="P137" s="268">
        <f t="shared" si="11"/>
        <v>4.9811988597513387E-3</v>
      </c>
      <c r="Q137" s="268">
        <f t="shared" si="11"/>
        <v>5.0532468236364507E-3</v>
      </c>
      <c r="R137" s="268">
        <f t="shared" si="11"/>
        <v>5.0725386701164265E-3</v>
      </c>
      <c r="S137" s="268">
        <f t="shared" si="11"/>
        <v>4.9820978125319007E-3</v>
      </c>
      <c r="T137" s="268">
        <f t="shared" si="11"/>
        <v>4.8992156483665299E-3</v>
      </c>
      <c r="U137" s="268">
        <f t="shared" si="11"/>
        <v>4.9074948705503975E-3</v>
      </c>
      <c r="V137" s="268">
        <f t="shared" si="11"/>
        <v>5.0439307403127055E-3</v>
      </c>
      <c r="W137" s="268">
        <f t="shared" si="11"/>
        <v>4.6986993716697486E-3</v>
      </c>
      <c r="X137" s="268">
        <f t="shared" si="11"/>
        <v>4.6682089003850877E-3</v>
      </c>
      <c r="Y137" s="268">
        <f t="shared" si="11"/>
        <v>4.6656461915181649E-3</v>
      </c>
      <c r="DA137" s="78"/>
    </row>
    <row r="138" spans="1:105" ht="12" customHeight="1" x14ac:dyDescent="0.25">
      <c r="A138" s="174" t="s">
        <v>1450</v>
      </c>
      <c r="B138" s="269">
        <f t="shared" ref="B138:Y138" si="12">IF(B$16=0,0,B$16/B$5)</f>
        <v>3.0589492460038715E-2</v>
      </c>
      <c r="C138" s="269">
        <f t="shared" si="12"/>
        <v>3.2027694706106481E-2</v>
      </c>
      <c r="D138" s="269">
        <f t="shared" si="12"/>
        <v>3.2735723693458327E-2</v>
      </c>
      <c r="E138" s="269">
        <f t="shared" si="12"/>
        <v>2.8608346538092865E-2</v>
      </c>
      <c r="F138" s="269">
        <f t="shared" si="12"/>
        <v>2.7652591065686741E-2</v>
      </c>
      <c r="G138" s="269">
        <f t="shared" si="12"/>
        <v>2.8301471861077392E-2</v>
      </c>
      <c r="H138" s="269">
        <f t="shared" si="12"/>
        <v>2.2745495575876816E-2</v>
      </c>
      <c r="I138" s="269">
        <f t="shared" si="12"/>
        <v>2.8175871720211073E-2</v>
      </c>
      <c r="J138" s="269">
        <f t="shared" si="12"/>
        <v>2.6380275383687268E-2</v>
      </c>
      <c r="K138" s="269">
        <f t="shared" si="12"/>
        <v>2.8476014707687295E-2</v>
      </c>
      <c r="L138" s="269">
        <f t="shared" si="12"/>
        <v>2.1084627789143186E-2</v>
      </c>
      <c r="M138" s="269">
        <f t="shared" si="12"/>
        <v>3.4309995806648973E-2</v>
      </c>
      <c r="N138" s="269">
        <f t="shared" si="12"/>
        <v>3.5130128663584032E-2</v>
      </c>
      <c r="O138" s="269">
        <f t="shared" si="12"/>
        <v>3.3999832038575692E-2</v>
      </c>
      <c r="P138" s="269">
        <f t="shared" si="12"/>
        <v>3.3538628255761087E-2</v>
      </c>
      <c r="Q138" s="269">
        <f t="shared" si="12"/>
        <v>3.3086135174998282E-2</v>
      </c>
      <c r="R138" s="269">
        <f t="shared" si="12"/>
        <v>3.1283706103473349E-2</v>
      </c>
      <c r="S138" s="269">
        <f t="shared" si="12"/>
        <v>2.7747560815476642E-2</v>
      </c>
      <c r="T138" s="269">
        <f t="shared" si="12"/>
        <v>2.7329649199686373E-2</v>
      </c>
      <c r="U138" s="269">
        <f t="shared" si="12"/>
        <v>2.6493580974609212E-2</v>
      </c>
      <c r="V138" s="269">
        <f t="shared" si="12"/>
        <v>2.9687578258876274E-2</v>
      </c>
      <c r="W138" s="269">
        <f t="shared" si="12"/>
        <v>2.788560576117036E-2</v>
      </c>
      <c r="X138" s="269">
        <f t="shared" si="12"/>
        <v>3.2156841986445937E-2</v>
      </c>
      <c r="Y138" s="269">
        <f t="shared" si="12"/>
        <v>3.2125510978809967E-2</v>
      </c>
      <c r="DA138" s="79"/>
    </row>
    <row r="139" spans="1:105" ht="12" customHeight="1" x14ac:dyDescent="0.25">
      <c r="A139" s="174" t="s">
        <v>1452</v>
      </c>
      <c r="B139" s="269">
        <f t="shared" ref="B139:Y139" si="13">IF(B$17=0,0,B$17/B$5)</f>
        <v>0.27381993821542455</v>
      </c>
      <c r="C139" s="269">
        <f t="shared" si="13"/>
        <v>0.2719894761069182</v>
      </c>
      <c r="D139" s="269">
        <f t="shared" si="13"/>
        <v>0.27168438778337761</v>
      </c>
      <c r="E139" s="269">
        <f t="shared" si="13"/>
        <v>0.27773442604977822</v>
      </c>
      <c r="F139" s="269">
        <f t="shared" si="13"/>
        <v>0.27814073955686003</v>
      </c>
      <c r="G139" s="269">
        <f t="shared" si="13"/>
        <v>0.2786304845794314</v>
      </c>
      <c r="H139" s="269">
        <f t="shared" si="13"/>
        <v>0.28099338121200929</v>
      </c>
      <c r="I139" s="269">
        <f t="shared" si="13"/>
        <v>0.279710928662598</v>
      </c>
      <c r="J139" s="269">
        <f t="shared" si="13"/>
        <v>0.27678619863613196</v>
      </c>
      <c r="K139" s="269">
        <f t="shared" si="13"/>
        <v>0.27492932090285804</v>
      </c>
      <c r="L139" s="269">
        <f t="shared" si="13"/>
        <v>0.27806577462605425</v>
      </c>
      <c r="M139" s="269">
        <f t="shared" si="13"/>
        <v>0.26850307257351769</v>
      </c>
      <c r="N139" s="269">
        <f t="shared" si="13"/>
        <v>0.26917252504114353</v>
      </c>
      <c r="O139" s="269">
        <f t="shared" si="13"/>
        <v>0.2686977101761136</v>
      </c>
      <c r="P139" s="269">
        <f t="shared" si="13"/>
        <v>0.2692468609066741</v>
      </c>
      <c r="Q139" s="269">
        <f t="shared" si="13"/>
        <v>0.26935505085006034</v>
      </c>
      <c r="R139" s="269">
        <f t="shared" si="13"/>
        <v>0.27126965267811265</v>
      </c>
      <c r="S139" s="269">
        <f t="shared" si="13"/>
        <v>0.27438795450924158</v>
      </c>
      <c r="T139" s="269">
        <f t="shared" si="13"/>
        <v>0.27252643769444013</v>
      </c>
      <c r="U139" s="269">
        <f t="shared" si="13"/>
        <v>0.2722549606171169</v>
      </c>
      <c r="V139" s="269">
        <f t="shared" si="13"/>
        <v>0.269557895189523</v>
      </c>
      <c r="W139" s="269">
        <f t="shared" si="13"/>
        <v>0.27132423492648911</v>
      </c>
      <c r="X139" s="269">
        <f t="shared" si="13"/>
        <v>0.26777206783713203</v>
      </c>
      <c r="Y139" s="269">
        <f t="shared" si="13"/>
        <v>0.26861282014412374</v>
      </c>
      <c r="DA139" s="79"/>
    </row>
    <row r="140" spans="1:105" ht="12" customHeight="1" x14ac:dyDescent="0.25">
      <c r="A140" s="174" t="s">
        <v>1461</v>
      </c>
      <c r="B140" s="269">
        <f t="shared" ref="B140:Y140" si="14">IF(B$25=0,0,B$25/B$5)</f>
        <v>0.57667529230333991</v>
      </c>
      <c r="C140" s="269">
        <f t="shared" si="14"/>
        <v>0.57503114976830094</v>
      </c>
      <c r="D140" s="269">
        <f t="shared" si="14"/>
        <v>0.57372796372467749</v>
      </c>
      <c r="E140" s="269">
        <f t="shared" si="14"/>
        <v>0.57688521223989453</v>
      </c>
      <c r="F140" s="269">
        <f t="shared" si="14"/>
        <v>0.57862837292156921</v>
      </c>
      <c r="G140" s="269">
        <f t="shared" si="14"/>
        <v>0.5764547743117604</v>
      </c>
      <c r="H140" s="269">
        <f t="shared" si="14"/>
        <v>0.58763813524737529</v>
      </c>
      <c r="I140" s="269">
        <f t="shared" si="14"/>
        <v>0.57550928914996036</v>
      </c>
      <c r="J140" s="269">
        <f t="shared" si="14"/>
        <v>0.58325479165006888</v>
      </c>
      <c r="K140" s="269">
        <f t="shared" si="14"/>
        <v>0.58026620174627119</v>
      </c>
      <c r="L140" s="269">
        <f t="shared" si="14"/>
        <v>0.59510379802240487</v>
      </c>
      <c r="M140" s="269">
        <f t="shared" si="14"/>
        <v>0.57279293536520326</v>
      </c>
      <c r="N140" s="269">
        <f t="shared" si="14"/>
        <v>0.56995393967474217</v>
      </c>
      <c r="O140" s="269">
        <f t="shared" si="14"/>
        <v>0.57337713644080945</v>
      </c>
      <c r="P140" s="269">
        <f t="shared" si="14"/>
        <v>0.57385805763040243</v>
      </c>
      <c r="Q140" s="269">
        <f t="shared" si="14"/>
        <v>0.57475049525126387</v>
      </c>
      <c r="R140" s="269">
        <f t="shared" si="14"/>
        <v>0.57690677418702341</v>
      </c>
      <c r="S140" s="269">
        <f t="shared" si="14"/>
        <v>0.58213010724497294</v>
      </c>
      <c r="T140" s="269">
        <f t="shared" si="14"/>
        <v>0.58151642808055981</v>
      </c>
      <c r="U140" s="269">
        <f t="shared" si="14"/>
        <v>0.58057669976945536</v>
      </c>
      <c r="V140" s="269">
        <f t="shared" si="14"/>
        <v>0.57402113418376344</v>
      </c>
      <c r="W140" s="269">
        <f t="shared" si="14"/>
        <v>0.57714864471189886</v>
      </c>
      <c r="X140" s="269">
        <f t="shared" si="14"/>
        <v>0.5703946513057615</v>
      </c>
      <c r="Y140" s="269">
        <f t="shared" si="14"/>
        <v>0.56824644297683546</v>
      </c>
      <c r="DA140" s="79"/>
    </row>
    <row r="141" spans="1:105" ht="12" customHeight="1" x14ac:dyDescent="0.25">
      <c r="A141" s="174" t="s">
        <v>1470</v>
      </c>
      <c r="B141" s="269">
        <f t="shared" ref="B141:Y141" si="15">IF(B$33=0,0,B$33/B$5)</f>
        <v>0.10136782969568384</v>
      </c>
      <c r="C141" s="269">
        <f t="shared" si="15"/>
        <v>0.10304009422921608</v>
      </c>
      <c r="D141" s="269">
        <f t="shared" si="15"/>
        <v>0.10375352819114046</v>
      </c>
      <c r="E141" s="269">
        <f t="shared" si="15"/>
        <v>9.9907268242503414E-2</v>
      </c>
      <c r="F141" s="269">
        <f t="shared" si="15"/>
        <v>9.8948186202907254E-2</v>
      </c>
      <c r="G141" s="269">
        <f t="shared" si="15"/>
        <v>9.9800562030948531E-2</v>
      </c>
      <c r="H141" s="269">
        <f t="shared" si="15"/>
        <v>9.3358649257820905E-2</v>
      </c>
      <c r="I141" s="269">
        <f t="shared" si="15"/>
        <v>9.9752793620967645E-2</v>
      </c>
      <c r="J141" s="269">
        <f t="shared" si="15"/>
        <v>9.7255229582458719E-2</v>
      </c>
      <c r="K141" s="269">
        <f t="shared" si="15"/>
        <v>9.9418002199453612E-2</v>
      </c>
      <c r="L141" s="269">
        <f t="shared" si="15"/>
        <v>9.0871500354523099E-2</v>
      </c>
      <c r="M141" s="269">
        <f t="shared" si="15"/>
        <v>0.10561946763286452</v>
      </c>
      <c r="N141" s="269">
        <f t="shared" si="15"/>
        <v>0.10672244081105461</v>
      </c>
      <c r="O141" s="269">
        <f t="shared" si="15"/>
        <v>0.10518318160899948</v>
      </c>
      <c r="P141" s="269">
        <f t="shared" si="15"/>
        <v>0.10467639774691087</v>
      </c>
      <c r="Q141" s="269">
        <f t="shared" si="15"/>
        <v>0.10417475021441165</v>
      </c>
      <c r="R141" s="269">
        <f t="shared" si="15"/>
        <v>0.10235133226868699</v>
      </c>
      <c r="S141" s="269">
        <f t="shared" si="15"/>
        <v>9.8542271318142791E-2</v>
      </c>
      <c r="T141" s="269">
        <f t="shared" si="15"/>
        <v>0.10162101387524002</v>
      </c>
      <c r="U141" s="269">
        <f t="shared" si="15"/>
        <v>0.10387982330197661</v>
      </c>
      <c r="V141" s="269">
        <f t="shared" si="15"/>
        <v>0.10905794845796618</v>
      </c>
      <c r="W141" s="269">
        <f t="shared" si="15"/>
        <v>0.10670532091271441</v>
      </c>
      <c r="X141" s="269">
        <f t="shared" si="15"/>
        <v>0.1116816399289782</v>
      </c>
      <c r="Y141" s="269">
        <f t="shared" si="15"/>
        <v>0.11303869787070372</v>
      </c>
      <c r="DA141" s="79"/>
    </row>
    <row r="142" spans="1:105" ht="12" customHeight="1" x14ac:dyDescent="0.25">
      <c r="A142" s="62" t="s">
        <v>1577</v>
      </c>
      <c r="B142" s="318">
        <f t="shared" ref="B142:Y142" si="16">IF(B$34=0,0,B$34/B$5)</f>
        <v>3.9203875931570063E-2</v>
      </c>
      <c r="C142" s="318">
        <f t="shared" si="16"/>
        <v>4.104709390888707E-2</v>
      </c>
      <c r="D142" s="318">
        <f t="shared" si="16"/>
        <v>4.1954512710044287E-2</v>
      </c>
      <c r="E142" s="318">
        <f t="shared" si="16"/>
        <v>3.6664814551988001E-2</v>
      </c>
      <c r="F142" s="318">
        <f t="shared" si="16"/>
        <v>3.5439906390792524E-2</v>
      </c>
      <c r="G142" s="318">
        <f t="shared" si="16"/>
        <v>3.6271520129729375E-2</v>
      </c>
      <c r="H142" s="318">
        <f t="shared" si="16"/>
        <v>2.9150911468166989E-2</v>
      </c>
      <c r="I142" s="318">
        <f t="shared" si="16"/>
        <v>3.6110549419086056E-2</v>
      </c>
      <c r="J142" s="318">
        <f t="shared" si="16"/>
        <v>3.3809290707709209E-2</v>
      </c>
      <c r="K142" s="318">
        <f t="shared" si="16"/>
        <v>3.6495216423879304E-2</v>
      </c>
      <c r="L142" s="318">
        <f t="shared" si="16"/>
        <v>2.702232255042317E-2</v>
      </c>
      <c r="M142" s="318">
        <f t="shared" si="16"/>
        <v>4.3972119530055566E-2</v>
      </c>
      <c r="N142" s="318">
        <f t="shared" si="16"/>
        <v>4.5023212051864742E-2</v>
      </c>
      <c r="O142" s="318">
        <f t="shared" si="16"/>
        <v>4.3574609767580798E-2</v>
      </c>
      <c r="P142" s="318">
        <f t="shared" si="16"/>
        <v>4.2983525234084378E-2</v>
      </c>
      <c r="Q142" s="318">
        <f t="shared" si="16"/>
        <v>4.2403604445228754E-2</v>
      </c>
      <c r="R142" s="318">
        <f t="shared" si="16"/>
        <v>4.0093588815259401E-2</v>
      </c>
      <c r="S142" s="318">
        <f t="shared" si="16"/>
        <v>3.5561620809326247E-2</v>
      </c>
      <c r="T142" s="318">
        <f t="shared" si="16"/>
        <v>3.502602005827727E-2</v>
      </c>
      <c r="U142" s="318">
        <f t="shared" si="16"/>
        <v>3.3954504569451441E-2</v>
      </c>
      <c r="V142" s="318">
        <f t="shared" si="16"/>
        <v>3.8047971416662378E-2</v>
      </c>
      <c r="W142" s="318">
        <f t="shared" si="16"/>
        <v>3.5738540937407068E-2</v>
      </c>
      <c r="X142" s="318">
        <f t="shared" si="16"/>
        <v>4.1212610677821428E-2</v>
      </c>
      <c r="Y142" s="318">
        <f t="shared" si="16"/>
        <v>4.117245646677082E-2</v>
      </c>
      <c r="DA142" s="141"/>
    </row>
    <row r="143" spans="1:105" ht="12" customHeight="1" x14ac:dyDescent="0.25">
      <c r="A143" s="63" t="s">
        <v>1578</v>
      </c>
      <c r="B143" s="326">
        <f t="shared" ref="B143:Y143" si="17">IF(B$35=0,0,B$35/B$5)</f>
        <v>6.2163953764113759E-2</v>
      </c>
      <c r="C143" s="326">
        <f t="shared" si="17"/>
        <v>6.1993000320328999E-2</v>
      </c>
      <c r="D143" s="326">
        <f t="shared" si="17"/>
        <v>6.1799015481096176E-2</v>
      </c>
      <c r="E143" s="326">
        <f t="shared" si="17"/>
        <v>6.3242453690515413E-2</v>
      </c>
      <c r="F143" s="326">
        <f t="shared" si="17"/>
        <v>6.3508279812114737E-2</v>
      </c>
      <c r="G143" s="326">
        <f t="shared" si="17"/>
        <v>6.3529041901219149E-2</v>
      </c>
      <c r="H143" s="326">
        <f t="shared" si="17"/>
        <v>6.4207737789653913E-2</v>
      </c>
      <c r="I143" s="326">
        <f t="shared" si="17"/>
        <v>6.3642244201881581E-2</v>
      </c>
      <c r="J143" s="326">
        <f t="shared" si="17"/>
        <v>6.3445938874749502E-2</v>
      </c>
      <c r="K143" s="326">
        <f t="shared" si="17"/>
        <v>6.2922785775574308E-2</v>
      </c>
      <c r="L143" s="326">
        <f t="shared" si="17"/>
        <v>6.3849177804099919E-2</v>
      </c>
      <c r="M143" s="326">
        <f t="shared" si="17"/>
        <v>6.1647348102808947E-2</v>
      </c>
      <c r="N143" s="326">
        <f t="shared" si="17"/>
        <v>6.1699228759189879E-2</v>
      </c>
      <c r="O143" s="326">
        <f t="shared" si="17"/>
        <v>6.1608571841418686E-2</v>
      </c>
      <c r="P143" s="326">
        <f t="shared" si="17"/>
        <v>6.1692872512826485E-2</v>
      </c>
      <c r="Q143" s="326">
        <f t="shared" si="17"/>
        <v>6.1771145769182897E-2</v>
      </c>
      <c r="R143" s="326">
        <f t="shared" si="17"/>
        <v>6.2257743453427584E-2</v>
      </c>
      <c r="S143" s="326">
        <f t="shared" si="17"/>
        <v>6.2980650508816544E-2</v>
      </c>
      <c r="T143" s="326">
        <f t="shared" si="17"/>
        <v>6.6594993816962739E-2</v>
      </c>
      <c r="U143" s="326">
        <f t="shared" si="17"/>
        <v>6.9925318732525166E-2</v>
      </c>
      <c r="V143" s="326">
        <f t="shared" si="17"/>
        <v>7.1009977041303796E-2</v>
      </c>
      <c r="W143" s="326">
        <f t="shared" si="17"/>
        <v>7.0966779975307342E-2</v>
      </c>
      <c r="X143" s="326">
        <f t="shared" si="17"/>
        <v>7.0469029251156765E-2</v>
      </c>
      <c r="Y143" s="326">
        <f t="shared" si="17"/>
        <v>7.1866241403932912E-2</v>
      </c>
      <c r="DA143" s="149"/>
    </row>
    <row r="144" spans="1:105" ht="12" hidden="1" customHeight="1" x14ac:dyDescent="0.25">
      <c r="A144" s="98"/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X144" s="98"/>
      <c r="Y144" s="98"/>
      <c r="DA144" s="94"/>
    </row>
    <row r="145" spans="1:105" ht="12" customHeight="1" x14ac:dyDescent="0.25">
      <c r="A145" s="172"/>
      <c r="B145" s="172"/>
      <c r="C145" s="172"/>
      <c r="D145" s="172"/>
      <c r="E145" s="172"/>
      <c r="F145" s="172"/>
      <c r="G145" s="172"/>
      <c r="H145" s="172"/>
      <c r="I145" s="172"/>
      <c r="J145" s="172"/>
      <c r="K145" s="172"/>
      <c r="L145" s="172"/>
      <c r="M145" s="172"/>
      <c r="N145" s="172"/>
      <c r="O145" s="172"/>
      <c r="P145" s="172"/>
      <c r="Q145" s="172"/>
      <c r="R145" s="172"/>
      <c r="S145" s="172"/>
      <c r="T145" s="172"/>
      <c r="U145" s="172"/>
      <c r="V145" s="172"/>
      <c r="W145" s="172"/>
      <c r="X145" s="172"/>
      <c r="Y145" s="172"/>
      <c r="DA145" s="176"/>
    </row>
    <row r="146" spans="1:105" ht="12" customHeight="1" x14ac:dyDescent="0.25">
      <c r="A146" s="35" t="s">
        <v>52</v>
      </c>
      <c r="B146" s="232">
        <f t="shared" ref="B146:Y146" si="18">SUM(B147:B152,B154:B156,B158:B159,B161:B162)</f>
        <v>0.99999999999999989</v>
      </c>
      <c r="C146" s="232">
        <f t="shared" si="18"/>
        <v>0.99999999999999989</v>
      </c>
      <c r="D146" s="232">
        <f t="shared" si="18"/>
        <v>1.0000000000000002</v>
      </c>
      <c r="E146" s="232">
        <f t="shared" si="18"/>
        <v>1</v>
      </c>
      <c r="F146" s="232">
        <f t="shared" si="18"/>
        <v>0.99999999999999989</v>
      </c>
      <c r="G146" s="232">
        <f t="shared" si="18"/>
        <v>0.99999999999999989</v>
      </c>
      <c r="H146" s="232">
        <f t="shared" si="18"/>
        <v>0.99999999999999989</v>
      </c>
      <c r="I146" s="232">
        <f t="shared" si="18"/>
        <v>0.99999999999999956</v>
      </c>
      <c r="J146" s="232">
        <f t="shared" si="18"/>
        <v>0.99999999999999967</v>
      </c>
      <c r="K146" s="232">
        <f t="shared" si="18"/>
        <v>1.0000000000000004</v>
      </c>
      <c r="L146" s="232">
        <f t="shared" si="18"/>
        <v>1</v>
      </c>
      <c r="M146" s="232">
        <f t="shared" si="18"/>
        <v>1</v>
      </c>
      <c r="N146" s="232">
        <f t="shared" si="18"/>
        <v>0.99999999999999967</v>
      </c>
      <c r="O146" s="232">
        <f t="shared" si="18"/>
        <v>0.99999999999999989</v>
      </c>
      <c r="P146" s="232">
        <f t="shared" si="18"/>
        <v>0.99999999999999989</v>
      </c>
      <c r="Q146" s="232">
        <f t="shared" si="18"/>
        <v>1</v>
      </c>
      <c r="R146" s="232">
        <f t="shared" si="18"/>
        <v>1.0000000000000002</v>
      </c>
      <c r="S146" s="232">
        <f t="shared" si="18"/>
        <v>1.0000000000000002</v>
      </c>
      <c r="T146" s="232">
        <f t="shared" si="18"/>
        <v>1</v>
      </c>
      <c r="U146" s="232">
        <f t="shared" si="18"/>
        <v>0.99999999999999989</v>
      </c>
      <c r="V146" s="232">
        <f t="shared" si="18"/>
        <v>1</v>
      </c>
      <c r="W146" s="232">
        <f t="shared" si="18"/>
        <v>0.99999999999999989</v>
      </c>
      <c r="X146" s="232">
        <f t="shared" si="18"/>
        <v>0.99999999999999989</v>
      </c>
      <c r="Y146" s="232">
        <f t="shared" si="18"/>
        <v>0.99999999999999967</v>
      </c>
      <c r="DA146" s="95"/>
    </row>
    <row r="147" spans="1:105" ht="12" customHeight="1" x14ac:dyDescent="0.25">
      <c r="A147" s="55" t="s">
        <v>91</v>
      </c>
      <c r="B147" s="266">
        <f t="shared" ref="B147:Y147" si="19">IF(B$49=0,0,B$49/B$48)</f>
        <v>6.4541481112369821E-3</v>
      </c>
      <c r="C147" s="266">
        <f t="shared" si="19"/>
        <v>6.4310228370933259E-3</v>
      </c>
      <c r="D147" s="266">
        <f t="shared" si="19"/>
        <v>6.4324984942805714E-3</v>
      </c>
      <c r="E147" s="266">
        <f t="shared" si="19"/>
        <v>6.4552571507233512E-3</v>
      </c>
      <c r="F147" s="266">
        <f t="shared" si="19"/>
        <v>6.4470124350671041E-3</v>
      </c>
      <c r="G147" s="266">
        <f t="shared" si="19"/>
        <v>6.4440338471966853E-3</v>
      </c>
      <c r="H147" s="266">
        <f t="shared" si="19"/>
        <v>6.459103841617778E-3</v>
      </c>
      <c r="I147" s="266">
        <f t="shared" si="19"/>
        <v>6.4556466105571749E-3</v>
      </c>
      <c r="J147" s="266">
        <f t="shared" si="19"/>
        <v>6.4479337204036459E-3</v>
      </c>
      <c r="K147" s="266">
        <f t="shared" si="19"/>
        <v>6.4553730947273331E-3</v>
      </c>
      <c r="L147" s="266">
        <f t="shared" si="19"/>
        <v>6.4336824777317791E-3</v>
      </c>
      <c r="M147" s="266">
        <f t="shared" si="19"/>
        <v>6.3083375165647083E-3</v>
      </c>
      <c r="N147" s="266">
        <f t="shared" si="19"/>
        <v>6.2717761771465463E-3</v>
      </c>
      <c r="O147" s="266">
        <f t="shared" si="19"/>
        <v>6.1884273308975739E-3</v>
      </c>
      <c r="P147" s="266">
        <f t="shared" si="19"/>
        <v>6.164187402890384E-3</v>
      </c>
      <c r="Q147" s="266">
        <f t="shared" si="19"/>
        <v>6.0941940875715184E-3</v>
      </c>
      <c r="R147" s="266">
        <f t="shared" si="19"/>
        <v>6.0699818246244402E-3</v>
      </c>
      <c r="S147" s="266">
        <f t="shared" si="19"/>
        <v>6.1003841475344165E-3</v>
      </c>
      <c r="T147" s="266">
        <f t="shared" si="19"/>
        <v>6.1286037856910962E-3</v>
      </c>
      <c r="U147" s="266">
        <f t="shared" si="19"/>
        <v>6.0880922485881915E-3</v>
      </c>
      <c r="V147" s="266">
        <f t="shared" si="19"/>
        <v>6.0996785732492986E-3</v>
      </c>
      <c r="W147" s="266">
        <f t="shared" si="19"/>
        <v>6.1181359188485522E-3</v>
      </c>
      <c r="X147" s="266">
        <f t="shared" si="19"/>
        <v>6.0465892343785129E-3</v>
      </c>
      <c r="Y147" s="266">
        <f t="shared" si="19"/>
        <v>6.0598182302634496E-3</v>
      </c>
      <c r="DA147" s="76"/>
    </row>
    <row r="148" spans="1:105" ht="12" customHeight="1" x14ac:dyDescent="0.25">
      <c r="A148" s="173" t="s">
        <v>92</v>
      </c>
      <c r="B148" s="267">
        <f t="shared" ref="B148:Y148" si="20">IF(B$50=0,0,B$50/B$48)</f>
        <v>1.8758772870973088E-3</v>
      </c>
      <c r="C148" s="267">
        <f t="shared" si="20"/>
        <v>1.8691560009141703E-3</v>
      </c>
      <c r="D148" s="267">
        <f t="shared" si="20"/>
        <v>1.8695848959059472E-3</v>
      </c>
      <c r="E148" s="267">
        <f t="shared" si="20"/>
        <v>1.8761996258393266E-3</v>
      </c>
      <c r="F148" s="267">
        <f t="shared" si="20"/>
        <v>1.873803325882837E-3</v>
      </c>
      <c r="G148" s="267">
        <f t="shared" si="20"/>
        <v>1.8729376089458461E-3</v>
      </c>
      <c r="H148" s="267">
        <f t="shared" si="20"/>
        <v>1.8773176541143177E-3</v>
      </c>
      <c r="I148" s="267">
        <f t="shared" si="20"/>
        <v>1.8763128210811952E-3</v>
      </c>
      <c r="J148" s="267">
        <f t="shared" si="20"/>
        <v>1.8740710944880766E-3</v>
      </c>
      <c r="K148" s="267">
        <f t="shared" si="20"/>
        <v>1.8762333245893243E-3</v>
      </c>
      <c r="L148" s="267">
        <f t="shared" si="20"/>
        <v>1.8699290168691081E-3</v>
      </c>
      <c r="M148" s="267">
        <f t="shared" si="20"/>
        <v>1.864362846016933E-3</v>
      </c>
      <c r="N148" s="267">
        <f t="shared" si="20"/>
        <v>1.8591378022009802E-3</v>
      </c>
      <c r="O148" s="267">
        <f t="shared" si="20"/>
        <v>1.8603540341187972E-3</v>
      </c>
      <c r="P148" s="267">
        <f t="shared" si="20"/>
        <v>1.8587732640184256E-3</v>
      </c>
      <c r="Q148" s="267">
        <f t="shared" si="20"/>
        <v>1.8595337329813642E-3</v>
      </c>
      <c r="R148" s="267">
        <f t="shared" si="20"/>
        <v>1.8586180502248128E-3</v>
      </c>
      <c r="S148" s="267">
        <f t="shared" si="20"/>
        <v>1.8592274318643732E-3</v>
      </c>
      <c r="T148" s="267">
        <f t="shared" si="20"/>
        <v>1.8600313080341256E-3</v>
      </c>
      <c r="U148" s="267">
        <f t="shared" si="20"/>
        <v>1.8613852227553148E-3</v>
      </c>
      <c r="V148" s="267">
        <f t="shared" si="20"/>
        <v>1.8586668289994543E-3</v>
      </c>
      <c r="W148" s="267">
        <f t="shared" si="20"/>
        <v>1.8586752228234133E-3</v>
      </c>
      <c r="X148" s="267">
        <f t="shared" si="20"/>
        <v>1.8567521520472677E-3</v>
      </c>
      <c r="Y148" s="267">
        <f t="shared" si="20"/>
        <v>1.856297352057228E-3</v>
      </c>
      <c r="DA148" s="77"/>
    </row>
    <row r="149" spans="1:105" ht="12" customHeight="1" x14ac:dyDescent="0.25">
      <c r="A149" s="173" t="s">
        <v>93</v>
      </c>
      <c r="B149" s="267">
        <f t="shared" ref="B149:Y149" si="21">IF(B$51=0,0,B$51/B$48)</f>
        <v>1.0909336625872063E-2</v>
      </c>
      <c r="C149" s="267">
        <f t="shared" si="21"/>
        <v>1.140882910452477E-2</v>
      </c>
      <c r="D149" s="267">
        <f t="shared" si="21"/>
        <v>1.1685565076721777E-2</v>
      </c>
      <c r="E149" s="267">
        <f t="shared" si="21"/>
        <v>1.027266609626497E-2</v>
      </c>
      <c r="F149" s="267">
        <f t="shared" si="21"/>
        <v>9.9299073070392412E-3</v>
      </c>
      <c r="G149" s="267">
        <f t="shared" si="21"/>
        <v>1.0154826054298641E-2</v>
      </c>
      <c r="H149" s="267">
        <f t="shared" si="21"/>
        <v>8.2460717504109805E-3</v>
      </c>
      <c r="I149" s="267">
        <f t="shared" si="21"/>
        <v>1.009724843420803E-2</v>
      </c>
      <c r="J149" s="267">
        <f t="shared" si="21"/>
        <v>9.4607872772183611E-3</v>
      </c>
      <c r="K149" s="267">
        <f t="shared" si="21"/>
        <v>1.0185861862850368E-2</v>
      </c>
      <c r="L149" s="267">
        <f t="shared" si="21"/>
        <v>7.6408665051680051E-3</v>
      </c>
      <c r="M149" s="267">
        <f t="shared" si="21"/>
        <v>1.1868742061239765E-2</v>
      </c>
      <c r="N149" s="267">
        <f t="shared" si="21"/>
        <v>1.207271908009913E-2</v>
      </c>
      <c r="O149" s="267">
        <f t="shared" si="21"/>
        <v>1.1518131736462735E-2</v>
      </c>
      <c r="P149" s="267">
        <f t="shared" si="21"/>
        <v>1.1332407336178825E-2</v>
      </c>
      <c r="Q149" s="267">
        <f t="shared" si="21"/>
        <v>1.1043993951235126E-2</v>
      </c>
      <c r="R149" s="267">
        <f t="shared" si="21"/>
        <v>1.0435940482122579E-2</v>
      </c>
      <c r="S149" s="267">
        <f t="shared" si="21"/>
        <v>9.3557838366831788E-3</v>
      </c>
      <c r="T149" s="267">
        <f t="shared" si="21"/>
        <v>9.2730629003535247E-3</v>
      </c>
      <c r="U149" s="267">
        <f t="shared" si="21"/>
        <v>8.9481217849022403E-3</v>
      </c>
      <c r="V149" s="267">
        <f t="shared" si="21"/>
        <v>1.0115783502793943E-2</v>
      </c>
      <c r="W149" s="267">
        <f t="shared" si="21"/>
        <v>9.4533351730855392E-3</v>
      </c>
      <c r="X149" s="267">
        <f t="shared" si="21"/>
        <v>1.0698945527485529E-2</v>
      </c>
      <c r="Y149" s="267">
        <f t="shared" si="21"/>
        <v>1.0724732026272225E-2</v>
      </c>
      <c r="DA149" s="77"/>
    </row>
    <row r="150" spans="1:105" ht="12" customHeight="1" x14ac:dyDescent="0.25">
      <c r="A150" s="173" t="s">
        <v>94</v>
      </c>
      <c r="B150" s="267">
        <f t="shared" ref="B150:Y150" si="22">IF(B$52=0,0,B$52/B$48)</f>
        <v>5.2642978230828174E-3</v>
      </c>
      <c r="C150" s="267">
        <f t="shared" si="22"/>
        <v>5.2454357938522388E-3</v>
      </c>
      <c r="D150" s="267">
        <f t="shared" si="22"/>
        <v>5.2466394072160092E-3</v>
      </c>
      <c r="E150" s="267">
        <f t="shared" si="22"/>
        <v>5.2652024063141274E-3</v>
      </c>
      <c r="F150" s="267">
        <f t="shared" si="22"/>
        <v>5.2584776398642303E-3</v>
      </c>
      <c r="G150" s="267">
        <f t="shared" si="22"/>
        <v>5.2560481676284096E-3</v>
      </c>
      <c r="H150" s="267">
        <f t="shared" si="22"/>
        <v>5.2683399430041135E-3</v>
      </c>
      <c r="I150" s="267">
        <f t="shared" si="22"/>
        <v>5.2655200675329342E-3</v>
      </c>
      <c r="J150" s="267">
        <f t="shared" si="22"/>
        <v>5.2592290822402032E-3</v>
      </c>
      <c r="K150" s="267">
        <f t="shared" si="22"/>
        <v>5.2652969755364728E-3</v>
      </c>
      <c r="L150" s="267">
        <f t="shared" si="22"/>
        <v>5.2476051181661373E-3</v>
      </c>
      <c r="M150" s="267">
        <f t="shared" si="22"/>
        <v>5.2319847034931954E-3</v>
      </c>
      <c r="N150" s="267">
        <f t="shared" si="22"/>
        <v>5.2173215978758786E-3</v>
      </c>
      <c r="O150" s="267">
        <f t="shared" si="22"/>
        <v>5.2207347246733321E-3</v>
      </c>
      <c r="P150" s="267">
        <f t="shared" si="22"/>
        <v>5.2162985898283653E-3</v>
      </c>
      <c r="Q150" s="267">
        <f t="shared" si="22"/>
        <v>5.2184327033621535E-3</v>
      </c>
      <c r="R150" s="267">
        <f t="shared" si="22"/>
        <v>5.215863011423824E-3</v>
      </c>
      <c r="S150" s="267">
        <f t="shared" si="22"/>
        <v>5.217573126717944E-3</v>
      </c>
      <c r="T150" s="267">
        <f t="shared" si="22"/>
        <v>5.2198290544375036E-3</v>
      </c>
      <c r="U150" s="267">
        <f t="shared" si="22"/>
        <v>5.2236285622029787E-3</v>
      </c>
      <c r="V150" s="267">
        <f t="shared" si="22"/>
        <v>5.2159998999073741E-3</v>
      </c>
      <c r="W150" s="267">
        <f t="shared" si="22"/>
        <v>5.2160234556002209E-3</v>
      </c>
      <c r="X150" s="267">
        <f t="shared" si="22"/>
        <v>5.210626718100313E-3</v>
      </c>
      <c r="Y150" s="267">
        <f t="shared" si="22"/>
        <v>5.2093504072168832E-3</v>
      </c>
      <c r="DA150" s="77"/>
    </row>
    <row r="151" spans="1:105" ht="12" customHeight="1" x14ac:dyDescent="0.25">
      <c r="A151" s="56" t="s">
        <v>95</v>
      </c>
      <c r="B151" s="268">
        <f t="shared" ref="B151:Y151" si="23">IF(B$53=0,0,B$53/B$48)</f>
        <v>1.0268853132445023E-2</v>
      </c>
      <c r="C151" s="268">
        <f t="shared" si="23"/>
        <v>1.0244068266320636E-2</v>
      </c>
      <c r="D151" s="268">
        <f t="shared" si="23"/>
        <v>1.0256066719412217E-2</v>
      </c>
      <c r="E151" s="268">
        <f t="shared" si="23"/>
        <v>9.9324655457608598E-3</v>
      </c>
      <c r="F151" s="268">
        <f t="shared" si="23"/>
        <v>9.9787773740145028E-3</v>
      </c>
      <c r="G151" s="268">
        <f t="shared" si="23"/>
        <v>1.0022006940624559E-2</v>
      </c>
      <c r="H151" s="268">
        <f t="shared" si="23"/>
        <v>9.7957859225852838E-3</v>
      </c>
      <c r="I151" s="268">
        <f t="shared" si="23"/>
        <v>1.0201694973820589E-2</v>
      </c>
      <c r="J151" s="268">
        <f t="shared" si="23"/>
        <v>1.0004180007363878E-2</v>
      </c>
      <c r="K151" s="268">
        <f t="shared" si="23"/>
        <v>1.0058976341662975E-2</v>
      </c>
      <c r="L151" s="268">
        <f t="shared" si="23"/>
        <v>9.8735981511644828E-3</v>
      </c>
      <c r="M151" s="268">
        <f t="shared" si="23"/>
        <v>1.0804824034635591E-2</v>
      </c>
      <c r="N151" s="268">
        <f t="shared" si="23"/>
        <v>1.0922386644808347E-2</v>
      </c>
      <c r="O151" s="268">
        <f t="shared" si="23"/>
        <v>1.0964942830560638E-2</v>
      </c>
      <c r="P151" s="268">
        <f t="shared" si="23"/>
        <v>1.1114112286947243E-2</v>
      </c>
      <c r="Q151" s="268">
        <f t="shared" si="23"/>
        <v>1.1283985784712668E-2</v>
      </c>
      <c r="R151" s="268">
        <f t="shared" si="23"/>
        <v>1.1371577537722007E-2</v>
      </c>
      <c r="S151" s="268">
        <f t="shared" si="23"/>
        <v>1.1246777121493298E-2</v>
      </c>
      <c r="T151" s="268">
        <f t="shared" si="23"/>
        <v>1.1092310065979069E-2</v>
      </c>
      <c r="U151" s="268">
        <f t="shared" si="23"/>
        <v>1.1150069776064529E-2</v>
      </c>
      <c r="V151" s="268">
        <f t="shared" si="23"/>
        <v>1.137340849731632E-2</v>
      </c>
      <c r="W151" s="268">
        <f t="shared" si="23"/>
        <v>1.0660738756849928E-2</v>
      </c>
      <c r="X151" s="268">
        <f t="shared" si="23"/>
        <v>1.0512685563998944E-2</v>
      </c>
      <c r="Y151" s="268">
        <f t="shared" si="23"/>
        <v>1.0521953565806031E-2</v>
      </c>
      <c r="DA151" s="78"/>
    </row>
    <row r="152" spans="1:105" ht="12" customHeight="1" x14ac:dyDescent="0.25">
      <c r="A152" s="174" t="s">
        <v>1496</v>
      </c>
      <c r="B152" s="269">
        <f t="shared" ref="B152:Y152" si="24">IF(B$59=0,0,B$59/B$48)</f>
        <v>3.9510275347793819E-2</v>
      </c>
      <c r="C152" s="269">
        <f t="shared" si="24"/>
        <v>4.1319284093469272E-2</v>
      </c>
      <c r="D152" s="269">
        <f t="shared" si="24"/>
        <v>4.2321537010866009E-2</v>
      </c>
      <c r="E152" s="269">
        <f t="shared" si="24"/>
        <v>3.7248501983320581E-2</v>
      </c>
      <c r="F152" s="269">
        <f t="shared" si="24"/>
        <v>3.5963082388414946E-2</v>
      </c>
      <c r="G152" s="269">
        <f t="shared" si="24"/>
        <v>3.6777669190514783E-2</v>
      </c>
      <c r="H152" s="269">
        <f t="shared" si="24"/>
        <v>2.9864745819992319E-2</v>
      </c>
      <c r="I152" s="269">
        <f t="shared" si="24"/>
        <v>3.6569140688584106E-2</v>
      </c>
      <c r="J152" s="269">
        <f t="shared" si="24"/>
        <v>3.4264073348265672E-2</v>
      </c>
      <c r="K152" s="269">
        <f t="shared" si="24"/>
        <v>3.6890071381736229E-2</v>
      </c>
      <c r="L152" s="269">
        <f t="shared" si="24"/>
        <v>2.7672877817242196E-2</v>
      </c>
      <c r="M152" s="269">
        <f t="shared" si="24"/>
        <v>4.3098973085538818E-2</v>
      </c>
      <c r="N152" s="269">
        <f t="shared" si="24"/>
        <v>4.3942637418132383E-2</v>
      </c>
      <c r="O152" s="269">
        <f t="shared" si="24"/>
        <v>4.2011364367789121E-2</v>
      </c>
      <c r="P152" s="269">
        <f t="shared" si="24"/>
        <v>4.1410435885058723E-2</v>
      </c>
      <c r="Q152" s="269">
        <f t="shared" si="24"/>
        <v>4.0422954742702404E-2</v>
      </c>
      <c r="R152" s="269">
        <f t="shared" si="24"/>
        <v>3.8253370027221671E-2</v>
      </c>
      <c r="S152" s="269">
        <f t="shared" si="24"/>
        <v>3.4338837361344618E-2</v>
      </c>
      <c r="T152" s="269">
        <f t="shared" si="24"/>
        <v>3.4074928572697803E-2</v>
      </c>
      <c r="U152" s="269">
        <f t="shared" si="24"/>
        <v>3.2915158914007953E-2</v>
      </c>
      <c r="V152" s="269">
        <f t="shared" si="24"/>
        <v>3.7244999477045328E-2</v>
      </c>
      <c r="W152" s="269">
        <f t="shared" si="24"/>
        <v>3.4834955917977382E-2</v>
      </c>
      <c r="X152" s="269">
        <f t="shared" si="24"/>
        <v>3.9454361895828259E-2</v>
      </c>
      <c r="Y152" s="269">
        <f t="shared" si="24"/>
        <v>3.9575876928270227E-2</v>
      </c>
      <c r="DA152" s="79"/>
    </row>
    <row r="153" spans="1:105" ht="12" customHeight="1" x14ac:dyDescent="0.25">
      <c r="A153" s="174" t="s">
        <v>1498</v>
      </c>
      <c r="B153" s="269">
        <f t="shared" ref="B153:Y153" si="25">IF(B$60=0,0,B$60/B$48)</f>
        <v>0.11119364216134618</v>
      </c>
      <c r="C153" s="269">
        <f t="shared" si="25"/>
        <v>0.10908526455663344</v>
      </c>
      <c r="D153" s="269">
        <f t="shared" si="25"/>
        <v>0.10699111327261818</v>
      </c>
      <c r="E153" s="269">
        <f t="shared" si="25"/>
        <v>0.11280756091539518</v>
      </c>
      <c r="F153" s="269">
        <f t="shared" si="25"/>
        <v>0.11473638068842805</v>
      </c>
      <c r="G153" s="269">
        <f t="shared" si="25"/>
        <v>0.11496869699909297</v>
      </c>
      <c r="H153" s="269">
        <f t="shared" si="25"/>
        <v>0.11693080945430828</v>
      </c>
      <c r="I153" s="269">
        <f t="shared" si="25"/>
        <v>0.11655245519655956</v>
      </c>
      <c r="J153" s="269">
        <f t="shared" si="25"/>
        <v>0.11539022011484462</v>
      </c>
      <c r="K153" s="269">
        <f t="shared" si="25"/>
        <v>0.1130440118399421</v>
      </c>
      <c r="L153" s="269">
        <f t="shared" si="25"/>
        <v>0.11600192261217031</v>
      </c>
      <c r="M153" s="269">
        <f t="shared" si="25"/>
        <v>0.11038055587663623</v>
      </c>
      <c r="N153" s="269">
        <f t="shared" si="25"/>
        <v>0.11122104520907417</v>
      </c>
      <c r="O153" s="269">
        <f t="shared" si="25"/>
        <v>0.11173223170572644</v>
      </c>
      <c r="P153" s="269">
        <f t="shared" si="25"/>
        <v>0.11160729638929653</v>
      </c>
      <c r="Q153" s="269">
        <f t="shared" si="25"/>
        <v>0.11220054649865201</v>
      </c>
      <c r="R153" s="269">
        <f t="shared" si="25"/>
        <v>0.11345298217974144</v>
      </c>
      <c r="S153" s="269">
        <f t="shared" si="25"/>
        <v>0.11557331028996087</v>
      </c>
      <c r="T153" s="269">
        <f t="shared" si="25"/>
        <v>0.11609415666596289</v>
      </c>
      <c r="U153" s="269">
        <f t="shared" si="25"/>
        <v>0.11790838152000314</v>
      </c>
      <c r="V153" s="269">
        <f t="shared" si="25"/>
        <v>0.11681288602412943</v>
      </c>
      <c r="W153" s="269">
        <f t="shared" si="25"/>
        <v>0.11766444963439406</v>
      </c>
      <c r="X153" s="269">
        <f t="shared" si="25"/>
        <v>0.1154065860794224</v>
      </c>
      <c r="Y153" s="269">
        <f t="shared" si="25"/>
        <v>0.11637407185993569</v>
      </c>
      <c r="DA153" s="79"/>
    </row>
    <row r="154" spans="1:105" ht="12" customHeight="1" x14ac:dyDescent="0.25">
      <c r="A154" s="62" t="s">
        <v>1499</v>
      </c>
      <c r="B154" s="318">
        <f t="shared" ref="B154:Y154" si="26">IF(B$61=0,0,B$61/B$48)</f>
        <v>8.8001461674637918E-2</v>
      </c>
      <c r="C154" s="318">
        <f t="shared" si="26"/>
        <v>8.5984043697158355E-2</v>
      </c>
      <c r="D154" s="318">
        <f t="shared" si="26"/>
        <v>8.3913748747001846E-2</v>
      </c>
      <c r="E154" s="318">
        <f t="shared" si="26"/>
        <v>8.9023285053459258E-2</v>
      </c>
      <c r="F154" s="318">
        <f t="shared" si="26"/>
        <v>9.0879338715741803E-2</v>
      </c>
      <c r="G154" s="318">
        <f t="shared" si="26"/>
        <v>9.1122855450869691E-2</v>
      </c>
      <c r="H154" s="318">
        <f t="shared" si="26"/>
        <v>9.2579856797116972E-2</v>
      </c>
      <c r="I154" s="318">
        <f t="shared" si="26"/>
        <v>9.2693685341593432E-2</v>
      </c>
      <c r="J154" s="318">
        <f t="shared" si="26"/>
        <v>9.1587386379738178E-2</v>
      </c>
      <c r="K154" s="318">
        <f t="shared" si="26"/>
        <v>8.949875690006158E-2</v>
      </c>
      <c r="L154" s="318">
        <f t="shared" si="26"/>
        <v>9.1796712084598858E-2</v>
      </c>
      <c r="M154" s="318">
        <f t="shared" si="26"/>
        <v>8.765335570276736E-2</v>
      </c>
      <c r="N154" s="318">
        <f t="shared" si="26"/>
        <v>8.8517938488107531E-2</v>
      </c>
      <c r="O154" s="318">
        <f t="shared" si="26"/>
        <v>8.9035342561484002E-2</v>
      </c>
      <c r="P154" s="318">
        <f t="shared" si="26"/>
        <v>8.8838460447977871E-2</v>
      </c>
      <c r="Q154" s="318">
        <f t="shared" si="26"/>
        <v>8.9384383477751281E-2</v>
      </c>
      <c r="R154" s="318">
        <f t="shared" si="26"/>
        <v>9.0366717975830832E-2</v>
      </c>
      <c r="S154" s="318">
        <f t="shared" si="26"/>
        <v>9.2055985525373571E-2</v>
      </c>
      <c r="T154" s="318">
        <f t="shared" si="26"/>
        <v>9.1255762048104677E-2</v>
      </c>
      <c r="U154" s="318">
        <f t="shared" si="26"/>
        <v>9.1864685804699489E-2</v>
      </c>
      <c r="V154" s="318">
        <f t="shared" si="26"/>
        <v>9.0520690350453528E-2</v>
      </c>
      <c r="W154" s="318">
        <f t="shared" si="26"/>
        <v>9.1302927538664994E-2</v>
      </c>
      <c r="X154" s="318">
        <f t="shared" si="26"/>
        <v>8.9503687888556421E-2</v>
      </c>
      <c r="Y154" s="318">
        <f t="shared" si="26"/>
        <v>8.9961952236961407E-2</v>
      </c>
      <c r="DA154" s="141"/>
    </row>
    <row r="155" spans="1:105" ht="12" customHeight="1" x14ac:dyDescent="0.25">
      <c r="A155" s="62" t="s">
        <v>1506</v>
      </c>
      <c r="B155" s="318">
        <f t="shared" ref="B155:Y155" si="27">IF(B$67=0,0,B$67/B$48)</f>
        <v>2.3192180486708264E-2</v>
      </c>
      <c r="C155" s="318">
        <f t="shared" si="27"/>
        <v>2.3101220859475094E-2</v>
      </c>
      <c r="D155" s="318">
        <f t="shared" si="27"/>
        <v>2.3077364525616345E-2</v>
      </c>
      <c r="E155" s="318">
        <f t="shared" si="27"/>
        <v>2.3784275861935926E-2</v>
      </c>
      <c r="F155" s="318">
        <f t="shared" si="27"/>
        <v>2.385704197268625E-2</v>
      </c>
      <c r="G155" s="318">
        <f t="shared" si="27"/>
        <v>2.3845841548223275E-2</v>
      </c>
      <c r="H155" s="318">
        <f t="shared" si="27"/>
        <v>2.435095265719131E-2</v>
      </c>
      <c r="I155" s="318">
        <f t="shared" si="27"/>
        <v>2.3858769854966138E-2</v>
      </c>
      <c r="J155" s="318">
        <f t="shared" si="27"/>
        <v>2.380283373510645E-2</v>
      </c>
      <c r="K155" s="318">
        <f t="shared" si="27"/>
        <v>2.3545254939880519E-2</v>
      </c>
      <c r="L155" s="318">
        <f t="shared" si="27"/>
        <v>2.4205210527571457E-2</v>
      </c>
      <c r="M155" s="318">
        <f t="shared" si="27"/>
        <v>2.2727200173868863E-2</v>
      </c>
      <c r="N155" s="318">
        <f t="shared" si="27"/>
        <v>2.2703106720966641E-2</v>
      </c>
      <c r="O155" s="318">
        <f t="shared" si="27"/>
        <v>2.2696889144242421E-2</v>
      </c>
      <c r="P155" s="318">
        <f t="shared" si="27"/>
        <v>2.276883594131867E-2</v>
      </c>
      <c r="Q155" s="318">
        <f t="shared" si="27"/>
        <v>2.2816163020900726E-2</v>
      </c>
      <c r="R155" s="318">
        <f t="shared" si="27"/>
        <v>2.3086264203910609E-2</v>
      </c>
      <c r="S155" s="318">
        <f t="shared" si="27"/>
        <v>2.3517324764587316E-2</v>
      </c>
      <c r="T155" s="318">
        <f t="shared" si="27"/>
        <v>2.4838394617858212E-2</v>
      </c>
      <c r="U155" s="318">
        <f t="shared" si="27"/>
        <v>2.6043695715303673E-2</v>
      </c>
      <c r="V155" s="318">
        <f t="shared" si="27"/>
        <v>2.6292195673675897E-2</v>
      </c>
      <c r="W155" s="318">
        <f t="shared" si="27"/>
        <v>2.6361522095729052E-2</v>
      </c>
      <c r="X155" s="318">
        <f t="shared" si="27"/>
        <v>2.5902898190865987E-2</v>
      </c>
      <c r="Y155" s="318">
        <f t="shared" si="27"/>
        <v>2.6412119622974278E-2</v>
      </c>
      <c r="DA155" s="141"/>
    </row>
    <row r="156" spans="1:105" ht="12" customHeight="1" x14ac:dyDescent="0.25">
      <c r="A156" s="62" t="s">
        <v>1518</v>
      </c>
      <c r="B156" s="318">
        <f t="shared" ref="B156:Y156" si="28">IF(B$78=0,0,B$78/B$48)</f>
        <v>0</v>
      </c>
      <c r="C156" s="318">
        <f t="shared" si="28"/>
        <v>0</v>
      </c>
      <c r="D156" s="318">
        <f t="shared" si="28"/>
        <v>0</v>
      </c>
      <c r="E156" s="318">
        <f t="shared" si="28"/>
        <v>0</v>
      </c>
      <c r="F156" s="318">
        <f t="shared" si="28"/>
        <v>0</v>
      </c>
      <c r="G156" s="318">
        <f t="shared" si="28"/>
        <v>0</v>
      </c>
      <c r="H156" s="318">
        <f t="shared" si="28"/>
        <v>0</v>
      </c>
      <c r="I156" s="318">
        <f t="shared" si="28"/>
        <v>0</v>
      </c>
      <c r="J156" s="318">
        <f t="shared" si="28"/>
        <v>0</v>
      </c>
      <c r="K156" s="318">
        <f t="shared" si="28"/>
        <v>0</v>
      </c>
      <c r="L156" s="318">
        <f t="shared" si="28"/>
        <v>0</v>
      </c>
      <c r="M156" s="318">
        <f t="shared" si="28"/>
        <v>0</v>
      </c>
      <c r="N156" s="318">
        <f t="shared" si="28"/>
        <v>0</v>
      </c>
      <c r="O156" s="318">
        <f t="shared" si="28"/>
        <v>0</v>
      </c>
      <c r="P156" s="318">
        <f t="shared" si="28"/>
        <v>0</v>
      </c>
      <c r="Q156" s="318">
        <f t="shared" si="28"/>
        <v>0</v>
      </c>
      <c r="R156" s="318">
        <f t="shared" si="28"/>
        <v>0</v>
      </c>
      <c r="S156" s="318">
        <f t="shared" si="28"/>
        <v>0</v>
      </c>
      <c r="T156" s="318">
        <f t="shared" si="28"/>
        <v>0</v>
      </c>
      <c r="U156" s="318">
        <f t="shared" si="28"/>
        <v>0</v>
      </c>
      <c r="V156" s="318">
        <f t="shared" si="28"/>
        <v>0</v>
      </c>
      <c r="W156" s="318">
        <f t="shared" si="28"/>
        <v>0</v>
      </c>
      <c r="X156" s="318">
        <f t="shared" si="28"/>
        <v>0</v>
      </c>
      <c r="Y156" s="318">
        <f t="shared" si="28"/>
        <v>0</v>
      </c>
      <c r="DA156" s="141"/>
    </row>
    <row r="157" spans="1:105" ht="12" customHeight="1" x14ac:dyDescent="0.25">
      <c r="A157" s="174" t="s">
        <v>1520</v>
      </c>
      <c r="B157" s="269">
        <f t="shared" ref="B157:Y157" si="29">IF(B$79=0,0,B$79/B$48)</f>
        <v>0.72521982001463403</v>
      </c>
      <c r="C157" s="269">
        <f t="shared" si="29"/>
        <v>0.72441534719938805</v>
      </c>
      <c r="D157" s="269">
        <f t="shared" si="29"/>
        <v>0.72537721778081354</v>
      </c>
      <c r="E157" s="269">
        <f t="shared" si="29"/>
        <v>0.72853235887280277</v>
      </c>
      <c r="F157" s="269">
        <f t="shared" si="29"/>
        <v>0.72844605869619761</v>
      </c>
      <c r="G157" s="269">
        <f t="shared" si="29"/>
        <v>0.72618221996047227</v>
      </c>
      <c r="H157" s="269">
        <f t="shared" si="29"/>
        <v>0.73935360200421663</v>
      </c>
      <c r="I157" s="269">
        <f t="shared" si="29"/>
        <v>0.72398361341377815</v>
      </c>
      <c r="J157" s="269">
        <f t="shared" si="29"/>
        <v>0.73123906513819914</v>
      </c>
      <c r="K157" s="269">
        <f t="shared" si="29"/>
        <v>0.72870596263582599</v>
      </c>
      <c r="L157" s="269">
        <f t="shared" si="29"/>
        <v>0.74569729546629859</v>
      </c>
      <c r="M157" s="269">
        <f t="shared" si="29"/>
        <v>0.71703759266848688</v>
      </c>
      <c r="N157" s="269">
        <f t="shared" si="29"/>
        <v>0.71363538955596939</v>
      </c>
      <c r="O157" s="269">
        <f t="shared" si="29"/>
        <v>0.71674768426213542</v>
      </c>
      <c r="P157" s="269">
        <f t="shared" si="29"/>
        <v>0.71816464970224902</v>
      </c>
      <c r="Q157" s="269">
        <f t="shared" si="29"/>
        <v>0.71898260126049018</v>
      </c>
      <c r="R157" s="269">
        <f t="shared" si="29"/>
        <v>0.72204962003934758</v>
      </c>
      <c r="S157" s="269">
        <f t="shared" si="29"/>
        <v>0.72837052925468926</v>
      </c>
      <c r="T157" s="269">
        <f t="shared" si="29"/>
        <v>0.72920858459895077</v>
      </c>
      <c r="U157" s="269">
        <f t="shared" si="29"/>
        <v>0.72948023713175736</v>
      </c>
      <c r="V157" s="269">
        <f t="shared" si="29"/>
        <v>0.72120175546714238</v>
      </c>
      <c r="W157" s="269">
        <f t="shared" si="29"/>
        <v>0.726318526667322</v>
      </c>
      <c r="X157" s="269">
        <f t="shared" si="29"/>
        <v>0.71869484402405581</v>
      </c>
      <c r="Y157" s="269">
        <f t="shared" si="29"/>
        <v>0.71728180917159512</v>
      </c>
      <c r="DA157" s="79"/>
    </row>
    <row r="158" spans="1:105" ht="12" customHeight="1" x14ac:dyDescent="0.25">
      <c r="A158" s="62" t="s">
        <v>1521</v>
      </c>
      <c r="B158" s="318">
        <f t="shared" ref="B158:Y158" si="30">IF(B$80=0,0,B$80/B$48)</f>
        <v>0.68279711788675335</v>
      </c>
      <c r="C158" s="318">
        <f t="shared" si="30"/>
        <v>0.68005028859616057</v>
      </c>
      <c r="D158" s="318">
        <f t="shared" si="30"/>
        <v>0.6799360270424073</v>
      </c>
      <c r="E158" s="318">
        <f t="shared" si="30"/>
        <v>0.68853815254448825</v>
      </c>
      <c r="F158" s="318">
        <f t="shared" si="30"/>
        <v>0.68983202428782053</v>
      </c>
      <c r="G158" s="318">
        <f t="shared" si="30"/>
        <v>0.68669355299237267</v>
      </c>
      <c r="H158" s="318">
        <f t="shared" si="30"/>
        <v>0.70728743175118769</v>
      </c>
      <c r="I158" s="318">
        <f t="shared" si="30"/>
        <v>0.68471884623996504</v>
      </c>
      <c r="J158" s="318">
        <f t="shared" si="30"/>
        <v>0.69444927907505283</v>
      </c>
      <c r="K158" s="318">
        <f t="shared" si="30"/>
        <v>0.68909660795713135</v>
      </c>
      <c r="L158" s="318">
        <f t="shared" si="30"/>
        <v>0.71598456270682775</v>
      </c>
      <c r="M158" s="318">
        <f t="shared" si="30"/>
        <v>0.67001838506648492</v>
      </c>
      <c r="N158" s="318">
        <f t="shared" si="30"/>
        <v>0.66558372920665521</v>
      </c>
      <c r="O158" s="318">
        <f t="shared" si="30"/>
        <v>0.67018638724200907</v>
      </c>
      <c r="P158" s="318">
        <f t="shared" si="30"/>
        <v>0.67215231879058501</v>
      </c>
      <c r="Q158" s="318">
        <f t="shared" si="30"/>
        <v>0.67355434186497243</v>
      </c>
      <c r="R158" s="318">
        <f t="shared" si="30"/>
        <v>0.67892735284982697</v>
      </c>
      <c r="S158" s="318">
        <f t="shared" si="30"/>
        <v>0.68985563680085749</v>
      </c>
      <c r="T158" s="318">
        <f t="shared" si="30"/>
        <v>0.69116183671994647</v>
      </c>
      <c r="U158" s="318">
        <f t="shared" si="30"/>
        <v>0.69246790654695556</v>
      </c>
      <c r="V158" s="318">
        <f t="shared" si="30"/>
        <v>0.67947224725876632</v>
      </c>
      <c r="W158" s="318">
        <f t="shared" si="30"/>
        <v>0.68741600408948389</v>
      </c>
      <c r="X158" s="318">
        <f t="shared" si="30"/>
        <v>0.67416770181824281</v>
      </c>
      <c r="Y158" s="318">
        <f t="shared" si="30"/>
        <v>0.67273437840342409</v>
      </c>
      <c r="DA158" s="141"/>
    </row>
    <row r="159" spans="1:105" ht="12" customHeight="1" x14ac:dyDescent="0.25">
      <c r="A159" s="62" t="s">
        <v>1530</v>
      </c>
      <c r="B159" s="318">
        <f t="shared" ref="B159:Y159" si="31">IF(B$88=0,0,B$88/B$48)</f>
        <v>4.2422702127880733E-2</v>
      </c>
      <c r="C159" s="318">
        <f t="shared" si="31"/>
        <v>4.4365058603227564E-2</v>
      </c>
      <c r="D159" s="318">
        <f t="shared" si="31"/>
        <v>4.544119073840628E-2</v>
      </c>
      <c r="E159" s="318">
        <f t="shared" si="31"/>
        <v>3.9994206328314512E-2</v>
      </c>
      <c r="F159" s="318">
        <f t="shared" si="31"/>
        <v>3.861403440837706E-2</v>
      </c>
      <c r="G159" s="318">
        <f t="shared" si="31"/>
        <v>3.9488666968099634E-2</v>
      </c>
      <c r="H159" s="318">
        <f t="shared" si="31"/>
        <v>3.2066170253028894E-2</v>
      </c>
      <c r="I159" s="318">
        <f t="shared" si="31"/>
        <v>3.9264767173813032E-2</v>
      </c>
      <c r="J159" s="318">
        <f t="shared" si="31"/>
        <v>3.6789786063146195E-2</v>
      </c>
      <c r="K159" s="318">
        <f t="shared" si="31"/>
        <v>3.960935467869476E-2</v>
      </c>
      <c r="L159" s="318">
        <f t="shared" si="31"/>
        <v>2.9712732759470804E-2</v>
      </c>
      <c r="M159" s="318">
        <f t="shared" si="31"/>
        <v>4.7019207602001893E-2</v>
      </c>
      <c r="N159" s="318">
        <f t="shared" si="31"/>
        <v>4.8051660349314206E-2</v>
      </c>
      <c r="O159" s="318">
        <f t="shared" si="31"/>
        <v>4.656129702012636E-2</v>
      </c>
      <c r="P159" s="318">
        <f t="shared" si="31"/>
        <v>4.6012330911664033E-2</v>
      </c>
      <c r="Q159" s="318">
        <f t="shared" si="31"/>
        <v>4.5428259395517714E-2</v>
      </c>
      <c r="R159" s="318">
        <f t="shared" si="31"/>
        <v>4.312226718952071E-2</v>
      </c>
      <c r="S159" s="318">
        <f t="shared" si="31"/>
        <v>3.8514892453831849E-2</v>
      </c>
      <c r="T159" s="318">
        <f t="shared" si="31"/>
        <v>3.8046747879004361E-2</v>
      </c>
      <c r="U159" s="318">
        <f t="shared" si="31"/>
        <v>3.7012330584801849E-2</v>
      </c>
      <c r="V159" s="318">
        <f t="shared" si="31"/>
        <v>4.1729508208376204E-2</v>
      </c>
      <c r="W159" s="318">
        <f t="shared" si="31"/>
        <v>3.8902522577838133E-2</v>
      </c>
      <c r="X159" s="318">
        <f t="shared" si="31"/>
        <v>4.4527142205812942E-2</v>
      </c>
      <c r="Y159" s="318">
        <f t="shared" si="31"/>
        <v>4.4547430768171033E-2</v>
      </c>
      <c r="DA159" s="141"/>
    </row>
    <row r="160" spans="1:105" ht="12" customHeight="1" x14ac:dyDescent="0.25">
      <c r="A160" s="174" t="s">
        <v>1532</v>
      </c>
      <c r="B160" s="269">
        <f t="shared" ref="B160:Y160" si="32">IF(B$89=0,0,B$89/B$48)</f>
        <v>8.9303749496491586E-2</v>
      </c>
      <c r="C160" s="269">
        <f t="shared" si="32"/>
        <v>8.9981592147803907E-2</v>
      </c>
      <c r="D160" s="269">
        <f t="shared" si="32"/>
        <v>8.9819777342165827E-2</v>
      </c>
      <c r="E160" s="269">
        <f t="shared" si="32"/>
        <v>8.7609787403578887E-2</v>
      </c>
      <c r="F160" s="269">
        <f t="shared" si="32"/>
        <v>8.7366500145091439E-2</v>
      </c>
      <c r="G160" s="269">
        <f t="shared" si="32"/>
        <v>8.8321561231225684E-2</v>
      </c>
      <c r="H160" s="269">
        <f t="shared" si="32"/>
        <v>8.2204223609750229E-2</v>
      </c>
      <c r="I160" s="269">
        <f t="shared" si="32"/>
        <v>8.8998367793878014E-2</v>
      </c>
      <c r="J160" s="269">
        <f t="shared" si="32"/>
        <v>8.6060440216976203E-2</v>
      </c>
      <c r="K160" s="269">
        <f t="shared" si="32"/>
        <v>8.751821254312965E-2</v>
      </c>
      <c r="L160" s="269">
        <f t="shared" si="32"/>
        <v>7.9562222835189308E-2</v>
      </c>
      <c r="M160" s="269">
        <f t="shared" si="32"/>
        <v>9.3404627207387861E-2</v>
      </c>
      <c r="N160" s="269">
        <f t="shared" si="32"/>
        <v>9.4857586514692976E-2</v>
      </c>
      <c r="O160" s="269">
        <f t="shared" si="32"/>
        <v>9.3756129007635858E-2</v>
      </c>
      <c r="P160" s="269">
        <f t="shared" si="32"/>
        <v>9.3131839143532374E-2</v>
      </c>
      <c r="Q160" s="269">
        <f t="shared" si="32"/>
        <v>9.2893757238292615E-2</v>
      </c>
      <c r="R160" s="269">
        <f t="shared" si="32"/>
        <v>9.1292046847571626E-2</v>
      </c>
      <c r="S160" s="269">
        <f t="shared" si="32"/>
        <v>8.7937577429712047E-2</v>
      </c>
      <c r="T160" s="269">
        <f t="shared" si="32"/>
        <v>8.7048493047893166E-2</v>
      </c>
      <c r="U160" s="269">
        <f t="shared" si="32"/>
        <v>8.6424924839718115E-2</v>
      </c>
      <c r="V160" s="269">
        <f t="shared" si="32"/>
        <v>9.0076821729416431E-2</v>
      </c>
      <c r="W160" s="269">
        <f t="shared" si="32"/>
        <v>8.7875159253098745E-2</v>
      </c>
      <c r="X160" s="269">
        <f t="shared" si="32"/>
        <v>9.211860880468295E-2</v>
      </c>
      <c r="Y160" s="269">
        <f t="shared" si="32"/>
        <v>9.2396090458582852E-2</v>
      </c>
      <c r="DA160" s="79"/>
    </row>
    <row r="161" spans="1:105" ht="12" customHeight="1" x14ac:dyDescent="0.25">
      <c r="A161" s="62" t="s">
        <v>1533</v>
      </c>
      <c r="B161" s="318">
        <f t="shared" ref="B161:Y161" si="33">IF(B$90=0,0,B$90/B$48)</f>
        <v>4.9642980454721902E-2</v>
      </c>
      <c r="C161" s="318">
        <f t="shared" si="33"/>
        <v>4.850492388930594E-2</v>
      </c>
      <c r="D161" s="318">
        <f t="shared" si="33"/>
        <v>4.7337038608876017E-2</v>
      </c>
      <c r="E161" s="318">
        <f t="shared" si="33"/>
        <v>5.0219406766941053E-2</v>
      </c>
      <c r="F161" s="318">
        <f t="shared" si="33"/>
        <v>5.1266435235857527E-2</v>
      </c>
      <c r="G161" s="318">
        <f t="shared" si="33"/>
        <v>5.1403806778242217E-2</v>
      </c>
      <c r="H161" s="318">
        <f t="shared" si="33"/>
        <v>5.2225723687096264E-2</v>
      </c>
      <c r="I161" s="318">
        <f t="shared" si="33"/>
        <v>5.2289936122902468E-2</v>
      </c>
      <c r="J161" s="318">
        <f t="shared" si="33"/>
        <v>5.1665855832696436E-2</v>
      </c>
      <c r="K161" s="318">
        <f t="shared" si="33"/>
        <v>5.0487627761666314E-2</v>
      </c>
      <c r="L161" s="318">
        <f t="shared" si="33"/>
        <v>5.1783939688093007E-2</v>
      </c>
      <c r="M161" s="318">
        <f t="shared" si="33"/>
        <v>4.9446608512382639E-2</v>
      </c>
      <c r="N161" s="318">
        <f t="shared" si="33"/>
        <v>4.9934332983060423E-2</v>
      </c>
      <c r="O161" s="318">
        <f t="shared" si="33"/>
        <v>5.0226208592999567E-2</v>
      </c>
      <c r="P161" s="318">
        <f t="shared" si="33"/>
        <v>5.0115144359216664E-2</v>
      </c>
      <c r="Q161" s="318">
        <f t="shared" si="33"/>
        <v>5.0423107951878619E-2</v>
      </c>
      <c r="R161" s="318">
        <f t="shared" si="33"/>
        <v>5.0977257978027719E-2</v>
      </c>
      <c r="S161" s="318">
        <f t="shared" si="33"/>
        <v>5.193019983091194E-2</v>
      </c>
      <c r="T161" s="318">
        <f t="shared" si="33"/>
        <v>5.1478781437563591E-2</v>
      </c>
      <c r="U161" s="318">
        <f t="shared" si="33"/>
        <v>5.1822284710938915E-2</v>
      </c>
      <c r="V161" s="318">
        <f t="shared" si="33"/>
        <v>5.1064116166954408E-2</v>
      </c>
      <c r="W161" s="318">
        <f t="shared" si="33"/>
        <v>5.1505388217513229E-2</v>
      </c>
      <c r="X161" s="318">
        <f t="shared" si="33"/>
        <v>5.0490409408252793E-2</v>
      </c>
      <c r="Y161" s="318">
        <f t="shared" si="33"/>
        <v>5.0748923388112314E-2</v>
      </c>
      <c r="DA161" s="141"/>
    </row>
    <row r="162" spans="1:105" ht="12" customHeight="1" x14ac:dyDescent="0.25">
      <c r="A162" s="63" t="s">
        <v>1540</v>
      </c>
      <c r="B162" s="326">
        <f t="shared" ref="B162:Y162" si="34">IF(B$96=0,0,B$96/B$48)</f>
        <v>3.966076904176969E-2</v>
      </c>
      <c r="C162" s="326">
        <f t="shared" si="34"/>
        <v>4.1476668258497953E-2</v>
      </c>
      <c r="D162" s="326">
        <f t="shared" si="34"/>
        <v>4.2482738733289817E-2</v>
      </c>
      <c r="E162" s="326">
        <f t="shared" si="34"/>
        <v>3.7390380636637834E-2</v>
      </c>
      <c r="F162" s="326">
        <f t="shared" si="34"/>
        <v>3.6100064909233918E-2</v>
      </c>
      <c r="G162" s="326">
        <f t="shared" si="34"/>
        <v>3.691775445298346E-2</v>
      </c>
      <c r="H162" s="326">
        <f t="shared" si="34"/>
        <v>2.9978499922653949E-2</v>
      </c>
      <c r="I162" s="326">
        <f t="shared" si="34"/>
        <v>3.6708431670975539E-2</v>
      </c>
      <c r="J162" s="326">
        <f t="shared" si="34"/>
        <v>3.4394584384279767E-2</v>
      </c>
      <c r="K162" s="326">
        <f t="shared" si="34"/>
        <v>3.7030584781463344E-2</v>
      </c>
      <c r="L162" s="326">
        <f t="shared" si="34"/>
        <v>2.7778283147096291E-2</v>
      </c>
      <c r="M162" s="326">
        <f t="shared" si="34"/>
        <v>4.3958018695005215E-2</v>
      </c>
      <c r="N162" s="326">
        <f t="shared" si="34"/>
        <v>4.4923253531632561E-2</v>
      </c>
      <c r="O162" s="326">
        <f t="shared" si="34"/>
        <v>4.3529920414636304E-2</v>
      </c>
      <c r="P162" s="326">
        <f t="shared" si="34"/>
        <v>4.3016694784315711E-2</v>
      </c>
      <c r="Q162" s="326">
        <f t="shared" si="34"/>
        <v>4.2470649286414003E-2</v>
      </c>
      <c r="R162" s="326">
        <f t="shared" si="34"/>
        <v>4.031478886954392E-2</v>
      </c>
      <c r="S162" s="326">
        <f t="shared" si="34"/>
        <v>3.6007377598800114E-2</v>
      </c>
      <c r="T162" s="326">
        <f t="shared" si="34"/>
        <v>3.5569711610329582E-2</v>
      </c>
      <c r="U162" s="326">
        <f t="shared" si="34"/>
        <v>3.4602640128779207E-2</v>
      </c>
      <c r="V162" s="326">
        <f t="shared" si="34"/>
        <v>3.9012705562462023E-2</v>
      </c>
      <c r="W162" s="326">
        <f t="shared" si="34"/>
        <v>3.6369771035585516E-2</v>
      </c>
      <c r="X162" s="326">
        <f t="shared" si="34"/>
        <v>4.162819939643015E-2</v>
      </c>
      <c r="Y162" s="326">
        <f t="shared" si="34"/>
        <v>4.1647167070470538E-2</v>
      </c>
      <c r="DA162" s="149"/>
    </row>
    <row r="163" spans="1:105" ht="12" hidden="1" customHeight="1" x14ac:dyDescent="0.25">
      <c r="A163" s="98"/>
      <c r="B163" s="98"/>
      <c r="C163" s="98"/>
      <c r="D163" s="98"/>
      <c r="E163" s="98"/>
      <c r="F163" s="98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8"/>
      <c r="V163" s="98"/>
      <c r="W163" s="98"/>
      <c r="X163" s="98"/>
      <c r="Y163" s="98"/>
      <c r="DA163" s="94"/>
    </row>
    <row r="164" spans="1:105" ht="12" customHeight="1" x14ac:dyDescent="0.25">
      <c r="A164" s="172"/>
      <c r="B164" s="172"/>
      <c r="C164" s="172"/>
      <c r="D164" s="172"/>
      <c r="E164" s="172"/>
      <c r="F164" s="172"/>
      <c r="G164" s="172"/>
      <c r="H164" s="172"/>
      <c r="I164" s="172"/>
      <c r="J164" s="172"/>
      <c r="K164" s="172"/>
      <c r="L164" s="172"/>
      <c r="M164" s="172"/>
      <c r="N164" s="172"/>
      <c r="O164" s="172"/>
      <c r="P164" s="172"/>
      <c r="Q164" s="172"/>
      <c r="R164" s="172"/>
      <c r="S164" s="172"/>
      <c r="T164" s="172"/>
      <c r="U164" s="172"/>
      <c r="V164" s="172"/>
      <c r="W164" s="172"/>
      <c r="X164" s="172"/>
      <c r="Y164" s="172"/>
      <c r="DA164" s="176"/>
    </row>
    <row r="165" spans="1:105" ht="12" customHeight="1" x14ac:dyDescent="0.25">
      <c r="A165" s="35" t="s">
        <v>53</v>
      </c>
      <c r="B165" s="232">
        <f t="shared" ref="B165:Y165" si="35">SUM(B166:B170,B172:B174,B176:B178)</f>
        <v>0.99999999999999933</v>
      </c>
      <c r="C165" s="232">
        <f t="shared" si="35"/>
        <v>0.99999999999999989</v>
      </c>
      <c r="D165" s="232">
        <f t="shared" si="35"/>
        <v>1.0000000000000002</v>
      </c>
      <c r="E165" s="232">
        <f t="shared" si="35"/>
        <v>1.0000000000000002</v>
      </c>
      <c r="F165" s="232">
        <f t="shared" si="35"/>
        <v>1.0000000000000002</v>
      </c>
      <c r="G165" s="232">
        <f t="shared" si="35"/>
        <v>1</v>
      </c>
      <c r="H165" s="232">
        <f t="shared" si="35"/>
        <v>1.0000000000000002</v>
      </c>
      <c r="I165" s="232">
        <f t="shared" si="35"/>
        <v>1</v>
      </c>
      <c r="J165" s="232">
        <f t="shared" si="35"/>
        <v>0.99999999999999989</v>
      </c>
      <c r="K165" s="232">
        <f t="shared" si="35"/>
        <v>1</v>
      </c>
      <c r="L165" s="232">
        <f t="shared" si="35"/>
        <v>1</v>
      </c>
      <c r="M165" s="232">
        <f t="shared" si="35"/>
        <v>0.99999999999999989</v>
      </c>
      <c r="N165" s="232">
        <f t="shared" si="35"/>
        <v>0.99999999999999989</v>
      </c>
      <c r="O165" s="232">
        <f t="shared" si="35"/>
        <v>1.0000000000000007</v>
      </c>
      <c r="P165" s="232">
        <f t="shared" si="35"/>
        <v>0.99999999999999989</v>
      </c>
      <c r="Q165" s="232">
        <f t="shared" si="35"/>
        <v>1.0000000000000002</v>
      </c>
      <c r="R165" s="232">
        <f t="shared" si="35"/>
        <v>1.0000000000000002</v>
      </c>
      <c r="S165" s="232">
        <f t="shared" si="35"/>
        <v>1</v>
      </c>
      <c r="T165" s="232">
        <f t="shared" si="35"/>
        <v>0.99999999999999967</v>
      </c>
      <c r="U165" s="232">
        <f t="shared" si="35"/>
        <v>0.99999999999999978</v>
      </c>
      <c r="V165" s="232">
        <f t="shared" si="35"/>
        <v>1</v>
      </c>
      <c r="W165" s="232">
        <f t="shared" si="35"/>
        <v>0.99999999999999967</v>
      </c>
      <c r="X165" s="232">
        <f t="shared" si="35"/>
        <v>0.99999999999999956</v>
      </c>
      <c r="Y165" s="232">
        <f t="shared" si="35"/>
        <v>1</v>
      </c>
      <c r="DA165" s="95"/>
    </row>
    <row r="166" spans="1:105" ht="12" customHeight="1" x14ac:dyDescent="0.25">
      <c r="A166" s="55" t="s">
        <v>91</v>
      </c>
      <c r="B166" s="266">
        <f t="shared" ref="B166:Y166" si="36">IF(B$100=0,0,B$100/B$99)</f>
        <v>8.571384831195834E-3</v>
      </c>
      <c r="C166" s="266">
        <f t="shared" si="36"/>
        <v>8.473394345822359E-3</v>
      </c>
      <c r="D166" s="266">
        <f t="shared" si="36"/>
        <v>8.4459004247575131E-3</v>
      </c>
      <c r="E166" s="266">
        <f t="shared" si="36"/>
        <v>8.4439659098434362E-3</v>
      </c>
      <c r="F166" s="266">
        <f t="shared" si="36"/>
        <v>8.4737018972750999E-3</v>
      </c>
      <c r="G166" s="266">
        <f t="shared" si="36"/>
        <v>8.4301767099837846E-3</v>
      </c>
      <c r="H166" s="266">
        <f t="shared" si="36"/>
        <v>8.5869750364645694E-3</v>
      </c>
      <c r="I166" s="266">
        <f t="shared" si="36"/>
        <v>8.4958989594991988E-3</v>
      </c>
      <c r="J166" s="266">
        <f t="shared" si="36"/>
        <v>8.5784526798708578E-3</v>
      </c>
      <c r="K166" s="266">
        <f t="shared" si="36"/>
        <v>8.5541484613573908E-3</v>
      </c>
      <c r="L166" s="266">
        <f t="shared" si="36"/>
        <v>8.6880032354628278E-3</v>
      </c>
      <c r="M166" s="266">
        <f t="shared" si="36"/>
        <v>8.4501544178742227E-3</v>
      </c>
      <c r="N166" s="266">
        <f t="shared" si="36"/>
        <v>8.3949490858612787E-3</v>
      </c>
      <c r="O166" s="266">
        <f t="shared" si="36"/>
        <v>8.4646860038006377E-3</v>
      </c>
      <c r="P166" s="266">
        <f t="shared" si="36"/>
        <v>8.4518474045772243E-3</v>
      </c>
      <c r="Q166" s="266">
        <f t="shared" si="36"/>
        <v>8.4596659110940664E-3</v>
      </c>
      <c r="R166" s="266">
        <f t="shared" si="36"/>
        <v>8.4554322574967433E-3</v>
      </c>
      <c r="S166" s="266">
        <f t="shared" si="36"/>
        <v>8.5076902011783431E-3</v>
      </c>
      <c r="T166" s="266">
        <f t="shared" si="36"/>
        <v>8.4910154453527991E-3</v>
      </c>
      <c r="U166" s="266">
        <f t="shared" si="36"/>
        <v>8.5555354084659863E-3</v>
      </c>
      <c r="V166" s="266">
        <f t="shared" si="36"/>
        <v>8.3853358303720253E-3</v>
      </c>
      <c r="W166" s="266">
        <f t="shared" si="36"/>
        <v>8.491667599802178E-3</v>
      </c>
      <c r="X166" s="266">
        <f t="shared" si="36"/>
        <v>8.3236796734641409E-3</v>
      </c>
      <c r="Y166" s="266">
        <f t="shared" si="36"/>
        <v>8.3471807023634183E-3</v>
      </c>
      <c r="DA166" s="76"/>
    </row>
    <row r="167" spans="1:105" ht="12" customHeight="1" x14ac:dyDescent="0.25">
      <c r="A167" s="173" t="s">
        <v>92</v>
      </c>
      <c r="B167" s="267">
        <f t="shared" ref="B167:Y167" si="37">IF(B$101=0,0,B$101/B$99)</f>
        <v>2.4944244155159826E-3</v>
      </c>
      <c r="C167" s="267">
        <f t="shared" si="37"/>
        <v>2.4659074530860329E-3</v>
      </c>
      <c r="D167" s="267">
        <f t="shared" si="37"/>
        <v>2.4579062363243227E-3</v>
      </c>
      <c r="E167" s="267">
        <f t="shared" si="37"/>
        <v>2.4573432583074825E-3</v>
      </c>
      <c r="F167" s="267">
        <f t="shared" si="37"/>
        <v>2.4659969559922561E-3</v>
      </c>
      <c r="G167" s="267">
        <f t="shared" si="37"/>
        <v>2.4533303575361674E-3</v>
      </c>
      <c r="H167" s="267">
        <f t="shared" si="37"/>
        <v>2.4989614406794908E-3</v>
      </c>
      <c r="I167" s="267">
        <f t="shared" si="37"/>
        <v>2.4724566932523323E-3</v>
      </c>
      <c r="J167" s="267">
        <f t="shared" si="37"/>
        <v>2.4964812843472589E-3</v>
      </c>
      <c r="K167" s="267">
        <f t="shared" si="37"/>
        <v>2.4894083273800977E-3</v>
      </c>
      <c r="L167" s="267">
        <f t="shared" si="37"/>
        <v>2.5283624314411781E-3</v>
      </c>
      <c r="M167" s="267">
        <f t="shared" si="37"/>
        <v>2.4591442234760787E-3</v>
      </c>
      <c r="N167" s="267">
        <f t="shared" si="37"/>
        <v>2.4430784965542652E-3</v>
      </c>
      <c r="O167" s="267">
        <f t="shared" si="37"/>
        <v>2.4633731717084687E-3</v>
      </c>
      <c r="P167" s="267">
        <f t="shared" si="37"/>
        <v>2.4596369125164455E-3</v>
      </c>
      <c r="Q167" s="267">
        <f t="shared" si="37"/>
        <v>2.4619122360414738E-3</v>
      </c>
      <c r="R167" s="267">
        <f t="shared" si="37"/>
        <v>2.4606801680491985E-3</v>
      </c>
      <c r="S167" s="267">
        <f t="shared" si="37"/>
        <v>2.4758881528954293E-3</v>
      </c>
      <c r="T167" s="267">
        <f t="shared" si="37"/>
        <v>2.4859929824472922E-3</v>
      </c>
      <c r="U167" s="267">
        <f t="shared" si="37"/>
        <v>2.4898119534917302E-3</v>
      </c>
      <c r="V167" s="267">
        <f t="shared" si="37"/>
        <v>2.4637414105180061E-3</v>
      </c>
      <c r="W167" s="267">
        <f t="shared" si="37"/>
        <v>2.4718289143584628E-3</v>
      </c>
      <c r="X167" s="267">
        <f t="shared" si="37"/>
        <v>2.4450020377028638E-3</v>
      </c>
      <c r="Y167" s="267">
        <f t="shared" si="37"/>
        <v>2.4360656096660575E-3</v>
      </c>
      <c r="DA167" s="77"/>
    </row>
    <row r="168" spans="1:105" ht="12" customHeight="1" x14ac:dyDescent="0.25">
      <c r="A168" s="173" t="s">
        <v>93</v>
      </c>
      <c r="B168" s="267">
        <f t="shared" ref="B168:Y168" si="38">IF(B$102=0,0,B$102/B$99)</f>
        <v>2.1955772439583965E-2</v>
      </c>
      <c r="C168" s="267">
        <f t="shared" si="38"/>
        <v>2.3021307581593188E-2</v>
      </c>
      <c r="D168" s="267">
        <f t="shared" si="38"/>
        <v>2.3790947269520503E-2</v>
      </c>
      <c r="E168" s="267">
        <f t="shared" si="38"/>
        <v>2.0898078219327057E-2</v>
      </c>
      <c r="F168" s="267">
        <f t="shared" si="38"/>
        <v>2.007292199639037E-2</v>
      </c>
      <c r="G168" s="267">
        <f t="shared" si="38"/>
        <v>2.036492502193811E-2</v>
      </c>
      <c r="H168" s="267">
        <f t="shared" si="38"/>
        <v>1.7224837960205411E-2</v>
      </c>
      <c r="I168" s="267">
        <f t="shared" si="38"/>
        <v>2.0026604372956693E-2</v>
      </c>
      <c r="J168" s="267">
        <f t="shared" si="38"/>
        <v>1.9257128960101545E-2</v>
      </c>
      <c r="K168" s="267">
        <f t="shared" si="38"/>
        <v>2.0666507820828264E-2</v>
      </c>
      <c r="L168" s="267">
        <f t="shared" si="38"/>
        <v>1.6337535236395362E-2</v>
      </c>
      <c r="M168" s="267">
        <f t="shared" si="38"/>
        <v>2.3635267259565156E-2</v>
      </c>
      <c r="N168" s="267">
        <f t="shared" si="38"/>
        <v>2.3830347852492495E-2</v>
      </c>
      <c r="O168" s="267">
        <f t="shared" si="38"/>
        <v>2.3226493336534745E-2</v>
      </c>
      <c r="P168" s="267">
        <f t="shared" si="38"/>
        <v>2.3068625649023199E-2</v>
      </c>
      <c r="Q168" s="267">
        <f t="shared" si="38"/>
        <v>2.2765714315078296E-2</v>
      </c>
      <c r="R168" s="267">
        <f t="shared" si="38"/>
        <v>2.1742768592508892E-2</v>
      </c>
      <c r="S168" s="267">
        <f t="shared" si="38"/>
        <v>1.9818933665425937E-2</v>
      </c>
      <c r="T168" s="267">
        <f t="shared" si="38"/>
        <v>1.9612810382992542E-2</v>
      </c>
      <c r="U168" s="267">
        <f t="shared" si="38"/>
        <v>1.9275024475387918E-2</v>
      </c>
      <c r="V168" s="267">
        <f t="shared" si="38"/>
        <v>2.1017039090331844E-2</v>
      </c>
      <c r="W168" s="267">
        <f t="shared" si="38"/>
        <v>2.0018577586882521E-2</v>
      </c>
      <c r="X168" s="267">
        <f t="shared" si="38"/>
        <v>2.2135536215064724E-2</v>
      </c>
      <c r="Y168" s="267">
        <f t="shared" si="38"/>
        <v>2.2175595264238807E-2</v>
      </c>
      <c r="DA168" s="77"/>
    </row>
    <row r="169" spans="1:105" ht="12" customHeight="1" x14ac:dyDescent="0.25">
      <c r="A169" s="173" t="s">
        <v>94</v>
      </c>
      <c r="B169" s="267">
        <f t="shared" ref="B169:Y169" si="39">IF(B$103=0,0,B$103/B$99)</f>
        <v>7.6219015124027603E-3</v>
      </c>
      <c r="C169" s="267">
        <f t="shared" si="39"/>
        <v>7.5347657877353888E-3</v>
      </c>
      <c r="D169" s="267">
        <f t="shared" si="39"/>
        <v>7.5103174678112427E-3</v>
      </c>
      <c r="E169" s="267">
        <f t="shared" si="39"/>
        <v>7.5085972461154775E-3</v>
      </c>
      <c r="F169" s="267">
        <f t="shared" si="39"/>
        <v>7.5350392706006377E-3</v>
      </c>
      <c r="G169" s="267">
        <f t="shared" si="39"/>
        <v>7.4963355258293295E-3</v>
      </c>
      <c r="H169" s="267">
        <f t="shared" si="39"/>
        <v>7.6357647342107432E-3</v>
      </c>
      <c r="I169" s="267">
        <f t="shared" si="39"/>
        <v>7.5547774839079028E-3</v>
      </c>
      <c r="J169" s="267">
        <f t="shared" si="39"/>
        <v>7.6281864299005166E-3</v>
      </c>
      <c r="K169" s="267">
        <f t="shared" si="39"/>
        <v>7.6065744776321574E-3</v>
      </c>
      <c r="L169" s="267">
        <f t="shared" si="39"/>
        <v>7.7256016739707693E-3</v>
      </c>
      <c r="M169" s="267">
        <f t="shared" si="39"/>
        <v>7.5141002307146185E-3</v>
      </c>
      <c r="N169" s="267">
        <f t="shared" si="39"/>
        <v>7.4650101931245678E-3</v>
      </c>
      <c r="O169" s="267">
        <f t="shared" si="39"/>
        <v>7.527022100276122E-3</v>
      </c>
      <c r="P169" s="267">
        <f t="shared" si="39"/>
        <v>7.5156056791533714E-3</v>
      </c>
      <c r="Q169" s="267">
        <f t="shared" si="39"/>
        <v>7.5225581014070767E-3</v>
      </c>
      <c r="R169" s="267">
        <f t="shared" si="39"/>
        <v>7.518793424940916E-3</v>
      </c>
      <c r="S169" s="267">
        <f t="shared" si="39"/>
        <v>7.5652625670720904E-3</v>
      </c>
      <c r="T169" s="267">
        <f t="shared" si="39"/>
        <v>7.5961386341779312E-3</v>
      </c>
      <c r="U169" s="267">
        <f t="shared" si="39"/>
        <v>7.6078077875899814E-3</v>
      </c>
      <c r="V169" s="267">
        <f t="shared" si="39"/>
        <v>7.5281472816694254E-3</v>
      </c>
      <c r="W169" s="267">
        <f t="shared" si="39"/>
        <v>7.5528592582559759E-3</v>
      </c>
      <c r="X169" s="267">
        <f t="shared" si="39"/>
        <v>7.4708877178547147E-3</v>
      </c>
      <c r="Y169" s="267">
        <f t="shared" si="39"/>
        <v>7.4435817895028514E-3</v>
      </c>
      <c r="DA169" s="77"/>
    </row>
    <row r="170" spans="1:105" ht="12" customHeight="1" x14ac:dyDescent="0.25">
      <c r="A170" s="56" t="s">
        <v>95</v>
      </c>
      <c r="B170" s="268">
        <f t="shared" ref="B170:Y170" si="40">IF(B$104=0,0,B$104/B$99)</f>
        <v>1.2116773211924449E-2</v>
      </c>
      <c r="C170" s="268">
        <f t="shared" si="40"/>
        <v>1.2119258119422818E-2</v>
      </c>
      <c r="D170" s="268">
        <f t="shared" si="40"/>
        <v>1.224214480703229E-2</v>
      </c>
      <c r="E170" s="268">
        <f t="shared" si="40"/>
        <v>1.1832621656005059E-2</v>
      </c>
      <c r="F170" s="268">
        <f t="shared" si="40"/>
        <v>1.1826531553811914E-2</v>
      </c>
      <c r="G170" s="268">
        <f t="shared" si="40"/>
        <v>1.1783645937020059E-2</v>
      </c>
      <c r="H170" s="268">
        <f t="shared" si="40"/>
        <v>1.1996705007943481E-2</v>
      </c>
      <c r="I170" s="268">
        <f t="shared" si="40"/>
        <v>1.1862910926641995E-2</v>
      </c>
      <c r="J170" s="268">
        <f t="shared" si="40"/>
        <v>1.1938792866002409E-2</v>
      </c>
      <c r="K170" s="268">
        <f t="shared" si="40"/>
        <v>1.1965690354720344E-2</v>
      </c>
      <c r="L170" s="268">
        <f t="shared" si="40"/>
        <v>1.237753125501322E-2</v>
      </c>
      <c r="M170" s="268">
        <f t="shared" si="40"/>
        <v>1.2382762794967781E-2</v>
      </c>
      <c r="N170" s="268">
        <f t="shared" si="40"/>
        <v>1.2349636447437156E-2</v>
      </c>
      <c r="O170" s="268">
        <f t="shared" si="40"/>
        <v>1.2470377252750802E-2</v>
      </c>
      <c r="P170" s="268">
        <f t="shared" si="40"/>
        <v>1.2703895442446572E-2</v>
      </c>
      <c r="Q170" s="268">
        <f t="shared" si="40"/>
        <v>1.2892358056381135E-2</v>
      </c>
      <c r="R170" s="268">
        <f t="shared" si="40"/>
        <v>1.3097057969722653E-2</v>
      </c>
      <c r="S170" s="268">
        <f t="shared" si="40"/>
        <v>1.3194542211527476E-2</v>
      </c>
      <c r="T170" s="268">
        <f t="shared" si="40"/>
        <v>1.3142364306005549E-2</v>
      </c>
      <c r="U170" s="268">
        <f t="shared" si="40"/>
        <v>1.323855958102455E-2</v>
      </c>
      <c r="V170" s="268">
        <f t="shared" si="40"/>
        <v>1.321186558220128E-2</v>
      </c>
      <c r="W170" s="268">
        <f t="shared" si="40"/>
        <v>1.2557592948120175E-2</v>
      </c>
      <c r="X170" s="268">
        <f t="shared" si="40"/>
        <v>1.2090831407465655E-2</v>
      </c>
      <c r="Y170" s="268">
        <f t="shared" si="40"/>
        <v>1.2056102010741383E-2</v>
      </c>
      <c r="DA170" s="78"/>
    </row>
    <row r="171" spans="1:105" ht="12" customHeight="1" x14ac:dyDescent="0.25">
      <c r="A171" s="174" t="s">
        <v>1553</v>
      </c>
      <c r="B171" s="269">
        <f t="shared" ref="B171:Y171" si="41">IF(B$110=0,0,B$110/B$99)</f>
        <v>0.72205909424137305</v>
      </c>
      <c r="C171" s="269">
        <f t="shared" si="41"/>
        <v>0.71398247572659723</v>
      </c>
      <c r="D171" s="269">
        <f t="shared" si="41"/>
        <v>0.7079502959637366</v>
      </c>
      <c r="E171" s="269">
        <f t="shared" si="41"/>
        <v>0.7307867740531313</v>
      </c>
      <c r="F171" s="269">
        <f t="shared" si="41"/>
        <v>0.73713783901681995</v>
      </c>
      <c r="G171" s="269">
        <f t="shared" si="41"/>
        <v>0.73499808353780793</v>
      </c>
      <c r="H171" s="269">
        <f t="shared" si="41"/>
        <v>0.7588615629771992</v>
      </c>
      <c r="I171" s="269">
        <f t="shared" si="41"/>
        <v>0.73741930811938372</v>
      </c>
      <c r="J171" s="269">
        <f t="shared" si="41"/>
        <v>0.74315663299691781</v>
      </c>
      <c r="K171" s="269">
        <f t="shared" si="41"/>
        <v>0.73224055733233817</v>
      </c>
      <c r="L171" s="269">
        <f t="shared" si="41"/>
        <v>0.76519560536621645</v>
      </c>
      <c r="M171" s="269">
        <f t="shared" si="41"/>
        <v>0.70902071048918458</v>
      </c>
      <c r="N171" s="269">
        <f t="shared" si="41"/>
        <v>0.70764776476783309</v>
      </c>
      <c r="O171" s="269">
        <f t="shared" si="41"/>
        <v>0.71208390472409455</v>
      </c>
      <c r="P171" s="269">
        <f t="shared" si="41"/>
        <v>0.71312006982363518</v>
      </c>
      <c r="Q171" s="269">
        <f t="shared" si="41"/>
        <v>0.71528213214349867</v>
      </c>
      <c r="R171" s="269">
        <f t="shared" si="41"/>
        <v>0.72275971314755794</v>
      </c>
      <c r="S171" s="269">
        <f t="shared" si="41"/>
        <v>0.73778141112884077</v>
      </c>
      <c r="T171" s="269">
        <f t="shared" si="41"/>
        <v>0.73831680094020347</v>
      </c>
      <c r="U171" s="269">
        <f t="shared" si="41"/>
        <v>0.74186683683165977</v>
      </c>
      <c r="V171" s="269">
        <f t="shared" si="41"/>
        <v>0.72694813322069851</v>
      </c>
      <c r="W171" s="269">
        <f t="shared" si="41"/>
        <v>0.73629548468746508</v>
      </c>
      <c r="X171" s="269">
        <f t="shared" si="41"/>
        <v>0.71886525920326194</v>
      </c>
      <c r="Y171" s="269">
        <f t="shared" si="41"/>
        <v>0.71937871099463735</v>
      </c>
      <c r="DA171" s="79"/>
    </row>
    <row r="172" spans="1:105" ht="12" customHeight="1" x14ac:dyDescent="0.25">
      <c r="A172" s="62" t="s">
        <v>1554</v>
      </c>
      <c r="B172" s="318">
        <f t="shared" ref="B172:Y172" si="42">IF(B$111=0,0,B$111/B$99)</f>
        <v>0.62589994421323758</v>
      </c>
      <c r="C172" s="318">
        <f t="shared" si="42"/>
        <v>0.61315662796042236</v>
      </c>
      <c r="D172" s="318">
        <f t="shared" si="42"/>
        <v>0.60375367641430255</v>
      </c>
      <c r="E172" s="318">
        <f t="shared" si="42"/>
        <v>0.6392599810732138</v>
      </c>
      <c r="F172" s="318">
        <f t="shared" si="42"/>
        <v>0.64922496220661852</v>
      </c>
      <c r="G172" s="318">
        <f t="shared" si="42"/>
        <v>0.64580632834518659</v>
      </c>
      <c r="H172" s="318">
        <f t="shared" si="42"/>
        <v>0.68342236892545483</v>
      </c>
      <c r="I172" s="318">
        <f t="shared" si="42"/>
        <v>0.64970928745159129</v>
      </c>
      <c r="J172" s="318">
        <f t="shared" si="42"/>
        <v>0.65881666464094035</v>
      </c>
      <c r="K172" s="318">
        <f t="shared" si="42"/>
        <v>0.64172796746244998</v>
      </c>
      <c r="L172" s="318">
        <f t="shared" si="42"/>
        <v>0.69364250896710566</v>
      </c>
      <c r="M172" s="318">
        <f t="shared" si="42"/>
        <v>0.60550591880414806</v>
      </c>
      <c r="N172" s="318">
        <f t="shared" si="42"/>
        <v>0.60327858346592023</v>
      </c>
      <c r="O172" s="318">
        <f t="shared" si="42"/>
        <v>0.61035941001450855</v>
      </c>
      <c r="P172" s="318">
        <f t="shared" si="42"/>
        <v>0.61208698429538366</v>
      </c>
      <c r="Q172" s="318">
        <f t="shared" si="42"/>
        <v>0.61557569984442329</v>
      </c>
      <c r="R172" s="318">
        <f t="shared" si="42"/>
        <v>0.62735235496950115</v>
      </c>
      <c r="S172" s="318">
        <f t="shared" si="42"/>
        <v>0.65098092068945868</v>
      </c>
      <c r="T172" s="318">
        <f t="shared" si="42"/>
        <v>0.65172110783985338</v>
      </c>
      <c r="U172" s="318">
        <f t="shared" si="42"/>
        <v>0.65744849193283972</v>
      </c>
      <c r="V172" s="318">
        <f t="shared" si="42"/>
        <v>0.63382790610604756</v>
      </c>
      <c r="W172" s="318">
        <f t="shared" si="42"/>
        <v>0.64826681976120748</v>
      </c>
      <c r="X172" s="318">
        <f t="shared" si="42"/>
        <v>0.62048803492762261</v>
      </c>
      <c r="Y172" s="318">
        <f t="shared" si="42"/>
        <v>0.62132581024423339</v>
      </c>
      <c r="DA172" s="141"/>
    </row>
    <row r="173" spans="1:105" ht="12" customHeight="1" x14ac:dyDescent="0.25">
      <c r="A173" s="62" t="s">
        <v>1561</v>
      </c>
      <c r="B173" s="318">
        <f t="shared" ref="B173:Y173" si="43">IF(B$117=0,0,B$117/B$99)</f>
        <v>9.6159150028135451E-2</v>
      </c>
      <c r="C173" s="318">
        <f t="shared" si="43"/>
        <v>0.10082584776617483</v>
      </c>
      <c r="D173" s="318">
        <f t="shared" si="43"/>
        <v>0.10419661954943407</v>
      </c>
      <c r="E173" s="318">
        <f t="shared" si="43"/>
        <v>9.152679297991749E-2</v>
      </c>
      <c r="F173" s="318">
        <f t="shared" si="43"/>
        <v>8.7912876810201462E-2</v>
      </c>
      <c r="G173" s="318">
        <f t="shared" si="43"/>
        <v>8.9191755192621375E-2</v>
      </c>
      <c r="H173" s="318">
        <f t="shared" si="43"/>
        <v>7.5439194051744346E-2</v>
      </c>
      <c r="I173" s="318">
        <f t="shared" si="43"/>
        <v>8.7710020667792349E-2</v>
      </c>
      <c r="J173" s="318">
        <f t="shared" si="43"/>
        <v>8.4339968355977527E-2</v>
      </c>
      <c r="K173" s="318">
        <f t="shared" si="43"/>
        <v>9.0512589869888221E-2</v>
      </c>
      <c r="L173" s="318">
        <f t="shared" si="43"/>
        <v>7.1553096399110741E-2</v>
      </c>
      <c r="M173" s="318">
        <f t="shared" si="43"/>
        <v>0.10351479168503663</v>
      </c>
      <c r="N173" s="318">
        <f t="shared" si="43"/>
        <v>0.10436918130191289</v>
      </c>
      <c r="O173" s="318">
        <f t="shared" si="43"/>
        <v>0.101724494709586</v>
      </c>
      <c r="P173" s="318">
        <f t="shared" si="43"/>
        <v>0.10103308552825153</v>
      </c>
      <c r="Q173" s="318">
        <f t="shared" si="43"/>
        <v>9.9706432299075373E-2</v>
      </c>
      <c r="R173" s="318">
        <f t="shared" si="43"/>
        <v>9.5407358178056817E-2</v>
      </c>
      <c r="S173" s="318">
        <f t="shared" si="43"/>
        <v>8.6800490439382094E-2</v>
      </c>
      <c r="T173" s="318">
        <f t="shared" si="43"/>
        <v>8.6595693100349966E-2</v>
      </c>
      <c r="U173" s="318">
        <f t="shared" si="43"/>
        <v>8.4418344898820108E-2</v>
      </c>
      <c r="V173" s="318">
        <f t="shared" si="43"/>
        <v>9.3120227114650928E-2</v>
      </c>
      <c r="W173" s="318">
        <f t="shared" si="43"/>
        <v>8.8028664926257549E-2</v>
      </c>
      <c r="X173" s="318">
        <f t="shared" si="43"/>
        <v>9.8377224275639275E-2</v>
      </c>
      <c r="Y173" s="318">
        <f t="shared" si="43"/>
        <v>9.8052900750403918E-2</v>
      </c>
      <c r="DA173" s="141"/>
    </row>
    <row r="174" spans="1:105" ht="12" customHeight="1" x14ac:dyDescent="0.25">
      <c r="A174" s="174" t="s">
        <v>1563</v>
      </c>
      <c r="B174" s="269">
        <f t="shared" ref="B174:Y174" si="44">IF(B$118=0,0,B$118/B$99)</f>
        <v>7.7082520260600404E-2</v>
      </c>
      <c r="C174" s="269">
        <f t="shared" si="44"/>
        <v>8.0823410470603999E-2</v>
      </c>
      <c r="D174" s="269">
        <f t="shared" si="44"/>
        <v>8.3525468300783612E-2</v>
      </c>
      <c r="E174" s="269">
        <f t="shared" si="44"/>
        <v>7.3369158028102302E-2</v>
      </c>
      <c r="F174" s="269">
        <f t="shared" si="44"/>
        <v>7.0472192255310609E-2</v>
      </c>
      <c r="G174" s="269">
        <f t="shared" si="44"/>
        <v>7.1497359062576316E-2</v>
      </c>
      <c r="H174" s="269">
        <f t="shared" si="44"/>
        <v>6.0473113606302739E-2</v>
      </c>
      <c r="I174" s="269">
        <f t="shared" si="44"/>
        <v>7.0309579932898617E-2</v>
      </c>
      <c r="J174" s="269">
        <f t="shared" si="44"/>
        <v>6.7608098841096767E-2</v>
      </c>
      <c r="K174" s="269">
        <f t="shared" si="44"/>
        <v>7.2556158622904557E-2</v>
      </c>
      <c r="L174" s="269">
        <f t="shared" si="44"/>
        <v>5.735796334804702E-2</v>
      </c>
      <c r="M174" s="269">
        <f t="shared" si="44"/>
        <v>8.2978905543559967E-2</v>
      </c>
      <c r="N174" s="269">
        <f t="shared" si="44"/>
        <v>8.3663796216304473E-2</v>
      </c>
      <c r="O174" s="269">
        <f t="shared" si="44"/>
        <v>8.1543778435611447E-2</v>
      </c>
      <c r="P174" s="269">
        <f t="shared" si="44"/>
        <v>8.0989535160655463E-2</v>
      </c>
      <c r="Q174" s="269">
        <f t="shared" si="44"/>
        <v>7.9926071367695112E-2</v>
      </c>
      <c r="R174" s="269">
        <f t="shared" si="44"/>
        <v>7.647987339341733E-2</v>
      </c>
      <c r="S174" s="269">
        <f t="shared" si="44"/>
        <v>6.9580487774341226E-2</v>
      </c>
      <c r="T174" s="269">
        <f t="shared" si="44"/>
        <v>6.9416319361552181E-2</v>
      </c>
      <c r="U174" s="269">
        <f t="shared" si="44"/>
        <v>6.7670926574597445E-2</v>
      </c>
      <c r="V174" s="269">
        <f t="shared" si="44"/>
        <v>7.4646477128142014E-2</v>
      </c>
      <c r="W174" s="269">
        <f t="shared" si="44"/>
        <v>7.0565009629416087E-2</v>
      </c>
      <c r="X174" s="269">
        <f t="shared" si="44"/>
        <v>7.8860559615905587E-2</v>
      </c>
      <c r="Y174" s="269">
        <f t="shared" si="44"/>
        <v>7.860057733967267E-2</v>
      </c>
      <c r="DA174" s="79"/>
    </row>
    <row r="175" spans="1:105" ht="12" customHeight="1" x14ac:dyDescent="0.25">
      <c r="A175" s="174" t="s">
        <v>1565</v>
      </c>
      <c r="B175" s="269">
        <f t="shared" ref="B175:Y175" si="45">IF(B$119=0,0,B$119/B$99)</f>
        <v>7.7406210933877895E-2</v>
      </c>
      <c r="C175" s="269">
        <f t="shared" si="45"/>
        <v>7.7456814331413784E-2</v>
      </c>
      <c r="D175" s="269">
        <f t="shared" si="45"/>
        <v>7.7476312276409304E-2</v>
      </c>
      <c r="E175" s="269">
        <f t="shared" si="45"/>
        <v>7.7417045762369907E-2</v>
      </c>
      <c r="F175" s="269">
        <f t="shared" si="45"/>
        <v>7.7386151164954384E-2</v>
      </c>
      <c r="G175" s="269">
        <f t="shared" si="45"/>
        <v>7.7406343612996698E-2</v>
      </c>
      <c r="H175" s="269">
        <f t="shared" si="45"/>
        <v>7.7262548553607507E-2</v>
      </c>
      <c r="I175" s="269">
        <f t="shared" si="45"/>
        <v>7.7377968410604681E-2</v>
      </c>
      <c r="J175" s="269">
        <f t="shared" si="45"/>
        <v>7.7333242987491807E-2</v>
      </c>
      <c r="K175" s="269">
        <f t="shared" si="45"/>
        <v>7.7380135626448743E-2</v>
      </c>
      <c r="L175" s="269">
        <f t="shared" si="45"/>
        <v>7.7186752434261235E-2</v>
      </c>
      <c r="M175" s="269">
        <f t="shared" si="45"/>
        <v>7.7459497221648799E-2</v>
      </c>
      <c r="N175" s="269">
        <f t="shared" si="45"/>
        <v>7.7477849983046465E-2</v>
      </c>
      <c r="O175" s="269">
        <f t="shared" si="45"/>
        <v>7.7437053640684206E-2</v>
      </c>
      <c r="P175" s="269">
        <f t="shared" si="45"/>
        <v>7.7415765784929577E-2</v>
      </c>
      <c r="Q175" s="269">
        <f t="shared" si="45"/>
        <v>7.7389866007661678E-2</v>
      </c>
      <c r="R175" s="269">
        <f t="shared" si="45"/>
        <v>7.7346446729095478E-2</v>
      </c>
      <c r="S175" s="269">
        <f t="shared" si="45"/>
        <v>7.7263935254386754E-2</v>
      </c>
      <c r="T175" s="269">
        <f t="shared" si="45"/>
        <v>7.7277266772100978E-2</v>
      </c>
      <c r="U175" s="269">
        <f t="shared" si="45"/>
        <v>7.7234895495010475E-2</v>
      </c>
      <c r="V175" s="269">
        <f t="shared" si="45"/>
        <v>7.7341422884702499E-2</v>
      </c>
      <c r="W175" s="269">
        <f t="shared" si="45"/>
        <v>7.7332231228379789E-2</v>
      </c>
      <c r="X175" s="269">
        <f t="shared" si="45"/>
        <v>7.7485696720846833E-2</v>
      </c>
      <c r="Y175" s="269">
        <f t="shared" si="45"/>
        <v>7.7478067070828077E-2</v>
      </c>
      <c r="DA175" s="79"/>
    </row>
    <row r="176" spans="1:105" ht="12" customHeight="1" x14ac:dyDescent="0.25">
      <c r="A176" s="62" t="s">
        <v>1566</v>
      </c>
      <c r="B176" s="318">
        <f t="shared" ref="B176:Y176" si="46">IF(B$120=0,0,B$120/B$99)</f>
        <v>5.3795089479456167E-2</v>
      </c>
      <c r="C176" s="318">
        <f t="shared" si="46"/>
        <v>5.2699822025890693E-2</v>
      </c>
      <c r="D176" s="318">
        <f t="shared" si="46"/>
        <v>5.1891653524724982E-2</v>
      </c>
      <c r="E176" s="318">
        <f t="shared" si="46"/>
        <v>5.4943363073304531E-2</v>
      </c>
      <c r="F176" s="318">
        <f t="shared" si="46"/>
        <v>5.5799837109911876E-2</v>
      </c>
      <c r="G176" s="318">
        <f t="shared" si="46"/>
        <v>5.5506011050054357E-2</v>
      </c>
      <c r="H176" s="318">
        <f t="shared" si="46"/>
        <v>5.8739048994197324E-2</v>
      </c>
      <c r="I176" s="318">
        <f t="shared" si="46"/>
        <v>5.5841464082611494E-2</v>
      </c>
      <c r="J176" s="318">
        <f t="shared" si="46"/>
        <v>5.6624228445116852E-2</v>
      </c>
      <c r="K176" s="318">
        <f t="shared" si="46"/>
        <v>5.5155482518066512E-2</v>
      </c>
      <c r="L176" s="318">
        <f t="shared" si="46"/>
        <v>5.9617453526928654E-2</v>
      </c>
      <c r="M176" s="318">
        <f t="shared" si="46"/>
        <v>5.2042255928548366E-2</v>
      </c>
      <c r="N176" s="318">
        <f t="shared" si="46"/>
        <v>5.1850820053008624E-2</v>
      </c>
      <c r="O176" s="318">
        <f t="shared" si="46"/>
        <v>5.2459405660487221E-2</v>
      </c>
      <c r="P176" s="318">
        <f t="shared" si="46"/>
        <v>5.2607887880179546E-2</v>
      </c>
      <c r="Q176" s="318">
        <f t="shared" si="46"/>
        <v>5.2907737347916553E-2</v>
      </c>
      <c r="R176" s="318">
        <f t="shared" si="46"/>
        <v>5.3919921838552043E-2</v>
      </c>
      <c r="S176" s="318">
        <f t="shared" si="46"/>
        <v>5.5950758905927274E-2</v>
      </c>
      <c r="T176" s="318">
        <f t="shared" si="46"/>
        <v>5.6014376796222953E-2</v>
      </c>
      <c r="U176" s="318">
        <f t="shared" si="46"/>
        <v>5.6506636210229902E-2</v>
      </c>
      <c r="V176" s="318">
        <f t="shared" si="46"/>
        <v>5.4476485001786062E-2</v>
      </c>
      <c r="W176" s="318">
        <f t="shared" si="46"/>
        <v>5.5717486313971561E-2</v>
      </c>
      <c r="X176" s="318">
        <f t="shared" si="46"/>
        <v>5.3329944615702694E-2</v>
      </c>
      <c r="Y176" s="318">
        <f t="shared" si="46"/>
        <v>5.3401950051295818E-2</v>
      </c>
      <c r="DA176" s="141"/>
    </row>
    <row r="177" spans="1:105" ht="12" customHeight="1" x14ac:dyDescent="0.25">
      <c r="A177" s="62" t="s">
        <v>1573</v>
      </c>
      <c r="B177" s="318">
        <f t="shared" ref="B177:Y177" si="47">IF(B$126=0,0,B$126/B$99)</f>
        <v>2.3611121454421725E-2</v>
      </c>
      <c r="C177" s="318">
        <f t="shared" si="47"/>
        <v>2.4756992305523098E-2</v>
      </c>
      <c r="D177" s="318">
        <f t="shared" si="47"/>
        <v>2.5584658751684326E-2</v>
      </c>
      <c r="E177" s="318">
        <f t="shared" si="47"/>
        <v>2.2473682689065366E-2</v>
      </c>
      <c r="F177" s="318">
        <f t="shared" si="47"/>
        <v>2.1586314055042511E-2</v>
      </c>
      <c r="G177" s="318">
        <f t="shared" si="47"/>
        <v>2.190033256294234E-2</v>
      </c>
      <c r="H177" s="318">
        <f t="shared" si="47"/>
        <v>1.8523499559410187E-2</v>
      </c>
      <c r="I177" s="318">
        <f t="shared" si="47"/>
        <v>2.1536504327993186E-2</v>
      </c>
      <c r="J177" s="318">
        <f t="shared" si="47"/>
        <v>2.0709014542374948E-2</v>
      </c>
      <c r="K177" s="318">
        <f t="shared" si="47"/>
        <v>2.2224653108382224E-2</v>
      </c>
      <c r="L177" s="318">
        <f t="shared" si="47"/>
        <v>1.7569298907332585E-2</v>
      </c>
      <c r="M177" s="318">
        <f t="shared" si="47"/>
        <v>2.5417241293100429E-2</v>
      </c>
      <c r="N177" s="318">
        <f t="shared" si="47"/>
        <v>2.5627029930037841E-2</v>
      </c>
      <c r="O177" s="318">
        <f t="shared" si="47"/>
        <v>2.4977647980196978E-2</v>
      </c>
      <c r="P177" s="318">
        <f t="shared" si="47"/>
        <v>2.4807877904750031E-2</v>
      </c>
      <c r="Q177" s="318">
        <f t="shared" si="47"/>
        <v>2.4482128659745122E-2</v>
      </c>
      <c r="R177" s="318">
        <f t="shared" si="47"/>
        <v>2.3426524890543435E-2</v>
      </c>
      <c r="S177" s="318">
        <f t="shared" si="47"/>
        <v>2.1313176348459476E-2</v>
      </c>
      <c r="T177" s="318">
        <f t="shared" si="47"/>
        <v>2.1262889975878028E-2</v>
      </c>
      <c r="U177" s="318">
        <f t="shared" si="47"/>
        <v>2.0728259284780573E-2</v>
      </c>
      <c r="V177" s="318">
        <f t="shared" si="47"/>
        <v>2.2864937882916426E-2</v>
      </c>
      <c r="W177" s="318">
        <f t="shared" si="47"/>
        <v>2.1614744914408242E-2</v>
      </c>
      <c r="X177" s="318">
        <f t="shared" si="47"/>
        <v>2.4155752105144142E-2</v>
      </c>
      <c r="Y177" s="318">
        <f t="shared" si="47"/>
        <v>2.4076117019532252E-2</v>
      </c>
      <c r="DA177" s="141"/>
    </row>
    <row r="178" spans="1:105" ht="12" customHeight="1" x14ac:dyDescent="0.25">
      <c r="A178" s="41" t="s">
        <v>1575</v>
      </c>
      <c r="B178" s="319">
        <f t="shared" ref="B178:Y178" si="48">IF(B$127=0,0,B$127/B$99)</f>
        <v>7.0691918153525074E-2</v>
      </c>
      <c r="C178" s="319">
        <f t="shared" si="48"/>
        <v>7.4122666183724983E-2</v>
      </c>
      <c r="D178" s="319">
        <f t="shared" si="48"/>
        <v>7.660070725362475E-2</v>
      </c>
      <c r="E178" s="319">
        <f t="shared" si="48"/>
        <v>6.7286415866798233E-2</v>
      </c>
      <c r="F178" s="319">
        <f t="shared" si="48"/>
        <v>6.4629625888844855E-2</v>
      </c>
      <c r="G178" s="319">
        <f t="shared" si="48"/>
        <v>6.556980023431154E-2</v>
      </c>
      <c r="H178" s="319">
        <f t="shared" si="48"/>
        <v>5.5459530683387152E-2</v>
      </c>
      <c r="I178" s="319">
        <f t="shared" si="48"/>
        <v>6.4480495100855045E-2</v>
      </c>
      <c r="J178" s="319">
        <f t="shared" si="48"/>
        <v>6.2002982954270897E-2</v>
      </c>
      <c r="K178" s="319">
        <f t="shared" si="48"/>
        <v>6.6540818976390401E-2</v>
      </c>
      <c r="L178" s="319">
        <f t="shared" si="48"/>
        <v>5.2602645019191915E-2</v>
      </c>
      <c r="M178" s="319">
        <f t="shared" si="48"/>
        <v>7.6099457819008579E-2</v>
      </c>
      <c r="N178" s="319">
        <f t="shared" si="48"/>
        <v>7.6727566957346033E-2</v>
      </c>
      <c r="O178" s="319">
        <f t="shared" si="48"/>
        <v>7.478331133453954E-2</v>
      </c>
      <c r="P178" s="319">
        <f t="shared" si="48"/>
        <v>7.4275018143062768E-2</v>
      </c>
      <c r="Q178" s="319">
        <f t="shared" si="48"/>
        <v>7.3299721861142766E-2</v>
      </c>
      <c r="R178" s="319">
        <f t="shared" si="48"/>
        <v>7.0139234317211072E-2</v>
      </c>
      <c r="S178" s="319">
        <f t="shared" si="48"/>
        <v>6.3811849044331861E-2</v>
      </c>
      <c r="T178" s="319">
        <f t="shared" si="48"/>
        <v>6.3661291175167181E-2</v>
      </c>
      <c r="U178" s="319">
        <f t="shared" si="48"/>
        <v>6.206060189277196E-2</v>
      </c>
      <c r="V178" s="319">
        <f t="shared" si="48"/>
        <v>6.845783757136456E-2</v>
      </c>
      <c r="W178" s="319">
        <f t="shared" si="48"/>
        <v>6.471474814731934E-2</v>
      </c>
      <c r="X178" s="319">
        <f t="shared" si="48"/>
        <v>7.2322547408433219E-2</v>
      </c>
      <c r="Y178" s="319">
        <f t="shared" si="48"/>
        <v>7.2084119218349507E-2</v>
      </c>
      <c r="DA178" s="82"/>
    </row>
    <row r="179" spans="1:105" ht="12" hidden="1" customHeight="1" x14ac:dyDescent="0.25">
      <c r="A179" s="98"/>
      <c r="B179" s="98"/>
      <c r="C179" s="98"/>
      <c r="D179" s="98"/>
      <c r="E179" s="98"/>
      <c r="F179" s="98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8"/>
      <c r="V179" s="98"/>
      <c r="W179" s="98"/>
      <c r="X179" s="98"/>
      <c r="Y179" s="98"/>
      <c r="DA179" s="94"/>
    </row>
    <row r="180" spans="1:105" ht="12" customHeight="1" x14ac:dyDescent="0.25">
      <c r="A180" s="172"/>
      <c r="B180" s="172"/>
      <c r="C180" s="172"/>
      <c r="D180" s="172"/>
      <c r="E180" s="172"/>
      <c r="F180" s="172"/>
      <c r="G180" s="172"/>
      <c r="H180" s="172"/>
      <c r="I180" s="172"/>
      <c r="J180" s="172"/>
      <c r="K180" s="172"/>
      <c r="L180" s="172"/>
      <c r="M180" s="172"/>
      <c r="N180" s="172"/>
      <c r="O180" s="172"/>
      <c r="P180" s="172"/>
      <c r="Q180" s="172"/>
      <c r="R180" s="172"/>
      <c r="S180" s="172"/>
      <c r="T180" s="172"/>
      <c r="U180" s="172"/>
      <c r="V180" s="172"/>
      <c r="W180" s="172"/>
      <c r="X180" s="172"/>
      <c r="Y180" s="172"/>
      <c r="DA180" s="176"/>
    </row>
    <row r="181" spans="1:105" ht="15" customHeight="1" x14ac:dyDescent="0.25">
      <c r="A181" s="32" t="s">
        <v>341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DA181" s="88"/>
    </row>
    <row r="182" spans="1:105" ht="12" customHeight="1" x14ac:dyDescent="0.25">
      <c r="A182" s="172"/>
      <c r="B182" s="172"/>
      <c r="C182" s="172"/>
      <c r="D182" s="172"/>
      <c r="E182" s="172"/>
      <c r="F182" s="172"/>
      <c r="G182" s="172"/>
      <c r="H182" s="172"/>
      <c r="I182" s="172"/>
      <c r="J182" s="172"/>
      <c r="K182" s="172"/>
      <c r="L182" s="172"/>
      <c r="M182" s="172"/>
      <c r="N182" s="172"/>
      <c r="O182" s="172"/>
      <c r="P182" s="172"/>
      <c r="Q182" s="172"/>
      <c r="R182" s="172"/>
      <c r="S182" s="172"/>
      <c r="T182" s="172"/>
      <c r="U182" s="172"/>
      <c r="V182" s="172"/>
      <c r="W182" s="172"/>
      <c r="X182" s="172"/>
      <c r="Y182" s="172"/>
      <c r="DA182" s="176"/>
    </row>
    <row r="183" spans="1:105" ht="12" customHeight="1" x14ac:dyDescent="0.25">
      <c r="A183" s="35" t="s">
        <v>51</v>
      </c>
      <c r="B183" s="320">
        <f>IF(B$5=0,0,B$5/NMM_fec!B$5)</f>
        <v>0.51164339356361188</v>
      </c>
      <c r="C183" s="320">
        <f>IF(C$5=0,0,C$5/NMM_fec!C$5)</f>
        <v>0.5123790747387309</v>
      </c>
      <c r="D183" s="320">
        <f>IF(D$5=0,0,D$5/NMM_fec!D$5)</f>
        <v>0.51144939578402626</v>
      </c>
      <c r="E183" s="320">
        <f>IF(E$5=0,0,E$5/NMM_fec!E$5)</f>
        <v>0.51146271108991237</v>
      </c>
      <c r="F183" s="320">
        <f>IF(F$5=0,0,F$5/NMM_fec!F$5)</f>
        <v>0.51293101441387956</v>
      </c>
      <c r="G183" s="320">
        <f>IF(G$5=0,0,G$5/NMM_fec!G$5)</f>
        <v>0.51357668536436951</v>
      </c>
      <c r="H183" s="320">
        <f>IF(H$5=0,0,H$5/NMM_fec!H$5)</f>
        <v>0.52040292340002414</v>
      </c>
      <c r="I183" s="320">
        <f>IF(I$5=0,0,I$5/NMM_fec!I$5)</f>
        <v>0.52401429710679737</v>
      </c>
      <c r="J183" s="320">
        <f>IF(J$5=0,0,J$5/NMM_fec!J$5)</f>
        <v>0.5216123665443132</v>
      </c>
      <c r="K183" s="320">
        <f>IF(K$5=0,0,K$5/NMM_fec!K$5)</f>
        <v>0.52025039378144156</v>
      </c>
      <c r="L183" s="320">
        <f>IF(L$5=0,0,L$5/NMM_fec!L$5)</f>
        <v>0.52035463455544484</v>
      </c>
      <c r="M183" s="320">
        <f>IF(M$5=0,0,M$5/NMM_fec!M$5)</f>
        <v>0.52373376095137747</v>
      </c>
      <c r="N183" s="320">
        <f>IF(N$5=0,0,N$5/NMM_fec!N$5)</f>
        <v>0.52641516771361574</v>
      </c>
      <c r="O183" s="320">
        <f>IF(O$5=0,0,O$5/NMM_fec!O$5)</f>
        <v>0.52662382227329763</v>
      </c>
      <c r="P183" s="320">
        <f>IF(P$5=0,0,P$5/NMM_fec!P$5)</f>
        <v>0.52680480280413122</v>
      </c>
      <c r="Q183" s="320">
        <f>IF(Q$5=0,0,Q$5/NMM_fec!Q$5)</f>
        <v>0.52705543056159743</v>
      </c>
      <c r="R183" s="320">
        <f>IF(R$5=0,0,R$5/NMM_fec!R$5)</f>
        <v>0.52724272328730049</v>
      </c>
      <c r="S183" s="320">
        <f>IF(S$5=0,0,S$5/NMM_fec!S$5)</f>
        <v>0.5270961684222325</v>
      </c>
      <c r="T183" s="320">
        <f>IF(T$5=0,0,T$5/NMM_fec!T$5)</f>
        <v>0.52663194594916185</v>
      </c>
      <c r="U183" s="320">
        <f>IF(U$5=0,0,U$5/NMM_fec!U$5)</f>
        <v>0.52717766073536321</v>
      </c>
      <c r="V183" s="320">
        <f>IF(V$5=0,0,V$5/NMM_fec!V$5)</f>
        <v>0.54740688525481984</v>
      </c>
      <c r="W183" s="320">
        <f>IF(W$5=0,0,W$5/NMM_fec!W$5)</f>
        <v>0.54793316814152271</v>
      </c>
      <c r="X183" s="320">
        <f>IF(X$5=0,0,X$5/NMM_fec!X$5)</f>
        <v>0.54868214476182975</v>
      </c>
      <c r="Y183" s="320">
        <f>IF(Y$5=0,0,Y$5/NMM_fec!Y$5)</f>
        <v>0.54951248613918469</v>
      </c>
      <c r="DA183" s="95"/>
    </row>
    <row r="184" spans="1:105" ht="12" customHeight="1" x14ac:dyDescent="0.25">
      <c r="A184" s="55" t="s">
        <v>91</v>
      </c>
      <c r="B184" s="273">
        <f>IF(B$6=0,0,B$6/NMM_fec!B$6)</f>
        <v>0.43684276484853679</v>
      </c>
      <c r="C184" s="273">
        <f>IF(C$6=0,0,C$6/NMM_fec!C$6)</f>
        <v>0.43753286320009471</v>
      </c>
      <c r="D184" s="273">
        <f>IF(D$6=0,0,D$6/NMM_fec!D$6)</f>
        <v>0.43753286320009482</v>
      </c>
      <c r="E184" s="273">
        <f>IF(E$6=0,0,E$6/NMM_fec!E$6)</f>
        <v>0.43753286320009471</v>
      </c>
      <c r="F184" s="273">
        <f>IF(F$6=0,0,F$6/NMM_fec!F$6)</f>
        <v>0.43753286320009499</v>
      </c>
      <c r="G184" s="273">
        <f>IF(G$6=0,0,G$6/NMM_fec!G$6)</f>
        <v>0.43753286320009477</v>
      </c>
      <c r="H184" s="273">
        <f>IF(H$6=0,0,H$6/NMM_fec!H$6)</f>
        <v>0.44519751280598741</v>
      </c>
      <c r="I184" s="273">
        <f>IF(I$6=0,0,I$6/NMM_fec!I$6)</f>
        <v>0.44519751280598718</v>
      </c>
      <c r="J184" s="273">
        <f>IF(J$6=0,0,J$6/NMM_fec!J$6)</f>
        <v>0.44519751280598768</v>
      </c>
      <c r="K184" s="273">
        <f>IF(K$6=0,0,K$6/NMM_fec!K$6)</f>
        <v>0.44519751280598746</v>
      </c>
      <c r="L184" s="273">
        <f>IF(L$6=0,0,L$6/NMM_fec!L$6)</f>
        <v>0.44519751280598746</v>
      </c>
      <c r="M184" s="273">
        <f>IF(M$6=0,0,M$6/NMM_fec!M$6)</f>
        <v>0.44519751280598746</v>
      </c>
      <c r="N184" s="273">
        <f>IF(N$6=0,0,N$6/NMM_fec!N$6)</f>
        <v>0.44519751280598746</v>
      </c>
      <c r="O184" s="273">
        <f>IF(O$6=0,0,O$6/NMM_fec!O$6)</f>
        <v>0.44519751280598763</v>
      </c>
      <c r="P184" s="273">
        <f>IF(P$6=0,0,P$6/NMM_fec!P$6)</f>
        <v>0.44519751280598757</v>
      </c>
      <c r="Q184" s="273">
        <f>IF(Q$6=0,0,Q$6/NMM_fec!Q$6)</f>
        <v>0.44519751280598741</v>
      </c>
      <c r="R184" s="273">
        <f>IF(R$6=0,0,R$6/NMM_fec!R$6)</f>
        <v>0.44519751280598729</v>
      </c>
      <c r="S184" s="273">
        <f>IF(S$6=0,0,S$6/NMM_fec!S$6)</f>
        <v>0.44519751280598746</v>
      </c>
      <c r="T184" s="273">
        <f>IF(T$6=0,0,T$6/NMM_fec!T$6)</f>
        <v>0.44519751280598752</v>
      </c>
      <c r="U184" s="273">
        <f>IF(U$6=0,0,U$6/NMM_fec!U$6)</f>
        <v>0.44519751280598735</v>
      </c>
      <c r="V184" s="273">
        <f>IF(V$6=0,0,V$6/NMM_fec!V$6)</f>
        <v>0.45567776152538847</v>
      </c>
      <c r="W184" s="273">
        <f>IF(W$6=0,0,W$6/NMM_fec!W$6)</f>
        <v>0.46207519741664477</v>
      </c>
      <c r="X184" s="273">
        <f>IF(X$6=0,0,X$6/NMM_fec!X$6)</f>
        <v>0.46207519741664493</v>
      </c>
      <c r="Y184" s="273">
        <f>IF(Y$6=0,0,Y$6/NMM_fec!Y$6)</f>
        <v>0.46207519741664466</v>
      </c>
      <c r="DA184" s="76"/>
    </row>
    <row r="185" spans="1:105" ht="12" customHeight="1" x14ac:dyDescent="0.25">
      <c r="A185" s="173" t="s">
        <v>92</v>
      </c>
      <c r="B185" s="274">
        <f>IF(B$7=0,0,B$7/NMM_fec!B$7)</f>
        <v>0.11316080726378333</v>
      </c>
      <c r="C185" s="274">
        <f>IF(C$7=0,0,C$7/NMM_fec!C$7)</f>
        <v>0.1133395720112797</v>
      </c>
      <c r="D185" s="274">
        <f>IF(D$7=0,0,D$7/NMM_fec!D$7)</f>
        <v>0.11333957201127974</v>
      </c>
      <c r="E185" s="274">
        <f>IF(E$7=0,0,E$7/NMM_fec!E$7)</f>
        <v>0.1133395720112797</v>
      </c>
      <c r="F185" s="274">
        <f>IF(F$7=0,0,F$7/NMM_fec!F$7)</f>
        <v>0.11333957201127967</v>
      </c>
      <c r="G185" s="274">
        <f>IF(G$7=0,0,G$7/NMM_fec!G$7)</f>
        <v>0.11333957201127967</v>
      </c>
      <c r="H185" s="274">
        <f>IF(H$7=0,0,H$7/NMM_fec!H$7)</f>
        <v>0.11532504139886945</v>
      </c>
      <c r="I185" s="274">
        <f>IF(I$7=0,0,I$7/NMM_fec!I$7)</f>
        <v>0.11532504139886947</v>
      </c>
      <c r="J185" s="274">
        <f>IF(J$7=0,0,J$7/NMM_fec!J$7)</f>
        <v>0.11532504139886952</v>
      </c>
      <c r="K185" s="274">
        <f>IF(K$7=0,0,K$7/NMM_fec!K$7)</f>
        <v>0.11532504139886947</v>
      </c>
      <c r="L185" s="274">
        <f>IF(L$7=0,0,L$7/NMM_fec!L$7)</f>
        <v>0.11532504139886947</v>
      </c>
      <c r="M185" s="274">
        <f>IF(M$7=0,0,M$7/NMM_fec!M$7)</f>
        <v>0.11532504139886948</v>
      </c>
      <c r="N185" s="274">
        <f>IF(N$7=0,0,N$7/NMM_fec!N$7)</f>
        <v>0.11532504139886944</v>
      </c>
      <c r="O185" s="274">
        <f>IF(O$7=0,0,O$7/NMM_fec!O$7)</f>
        <v>0.11532504139886944</v>
      </c>
      <c r="P185" s="274">
        <f>IF(P$7=0,0,P$7/NMM_fec!P$7)</f>
        <v>0.11532504139886944</v>
      </c>
      <c r="Q185" s="274">
        <f>IF(Q$7=0,0,Q$7/NMM_fec!Q$7)</f>
        <v>0.11532504139886944</v>
      </c>
      <c r="R185" s="274">
        <f>IF(R$7=0,0,R$7/NMM_fec!R$7)</f>
        <v>0.11532504139886948</v>
      </c>
      <c r="S185" s="274">
        <f>IF(S$7=0,0,S$7/NMM_fec!S$7)</f>
        <v>0.11532504139886944</v>
      </c>
      <c r="T185" s="274">
        <f>IF(T$7=0,0,T$7/NMM_fec!T$7)</f>
        <v>0.11532504139886943</v>
      </c>
      <c r="U185" s="274">
        <f>IF(U$7=0,0,U$7/NMM_fec!U$7)</f>
        <v>0.11532504139886939</v>
      </c>
      <c r="V185" s="274">
        <f>IF(V$7=0,0,V$7/NMM_fec!V$7)</f>
        <v>0.11969707767592147</v>
      </c>
      <c r="W185" s="274">
        <f>IF(W$7=0,0,W$7/NMM_fec!W$7)</f>
        <v>0.11969707767592146</v>
      </c>
      <c r="X185" s="274">
        <f>IF(X$7=0,0,X$7/NMM_fec!X$7)</f>
        <v>0.11969707767592148</v>
      </c>
      <c r="Y185" s="274">
        <f>IF(Y$7=0,0,Y$7/NMM_fec!Y$7)</f>
        <v>0.11969707767592147</v>
      </c>
      <c r="DA185" s="77"/>
    </row>
    <row r="186" spans="1:105" ht="12" customHeight="1" x14ac:dyDescent="0.25">
      <c r="A186" s="173" t="s">
        <v>93</v>
      </c>
      <c r="B186" s="274">
        <f>IF(B$8=0,0,B$8/NMM_fec!B$8)</f>
        <v>0.62030065986810778</v>
      </c>
      <c r="C186" s="274">
        <f>IF(C$8=0,0,C$8/NMM_fec!C$8)</f>
        <v>0.621280574146862</v>
      </c>
      <c r="D186" s="274">
        <f>IF(D$8=0,0,D$8/NMM_fec!D$8)</f>
        <v>0.62128057414686166</v>
      </c>
      <c r="E186" s="274">
        <f>IF(E$8=0,0,E$8/NMM_fec!E$8)</f>
        <v>0.62128057414686144</v>
      </c>
      <c r="F186" s="274">
        <f>IF(F$8=0,0,F$8/NMM_fec!F$8)</f>
        <v>0.62128057414686189</v>
      </c>
      <c r="G186" s="274">
        <f>IF(G$8=0,0,G$8/NMM_fec!G$8)</f>
        <v>0.62128057414686189</v>
      </c>
      <c r="H186" s="274">
        <f>IF(H$8=0,0,H$8/NMM_fec!H$8)</f>
        <v>0.63216409469650714</v>
      </c>
      <c r="I186" s="274">
        <f>IF(I$8=0,0,I$8/NMM_fec!I$8)</f>
        <v>0.63216409469650703</v>
      </c>
      <c r="J186" s="274">
        <f>IF(J$8=0,0,J$8/NMM_fec!J$8)</f>
        <v>0.63216409469650692</v>
      </c>
      <c r="K186" s="274">
        <f>IF(K$8=0,0,K$8/NMM_fec!K$8)</f>
        <v>0.63216409469650747</v>
      </c>
      <c r="L186" s="274">
        <f>IF(L$8=0,0,L$8/NMM_fec!L$8)</f>
        <v>0.63216409469650725</v>
      </c>
      <c r="M186" s="274">
        <f>IF(M$8=0,0,M$8/NMM_fec!M$8)</f>
        <v>0.63216409469650736</v>
      </c>
      <c r="N186" s="274">
        <f>IF(N$8=0,0,N$8/NMM_fec!N$8)</f>
        <v>0.63216409469650703</v>
      </c>
      <c r="O186" s="274">
        <f>IF(O$8=0,0,O$8/NMM_fec!O$8)</f>
        <v>0.63216409469650714</v>
      </c>
      <c r="P186" s="274">
        <f>IF(P$8=0,0,P$8/NMM_fec!P$8)</f>
        <v>0.63216409469650725</v>
      </c>
      <c r="Q186" s="274">
        <f>IF(Q$8=0,0,Q$8/NMM_fec!Q$8)</f>
        <v>0.63216409469650714</v>
      </c>
      <c r="R186" s="274">
        <f>IF(R$8=0,0,R$8/NMM_fec!R$8)</f>
        <v>0.63216409469650725</v>
      </c>
      <c r="S186" s="274">
        <f>IF(S$8=0,0,S$8/NMM_fec!S$8)</f>
        <v>0.63216409469650692</v>
      </c>
      <c r="T186" s="274">
        <f>IF(T$8=0,0,T$8/NMM_fec!T$8)</f>
        <v>0.63216409469650703</v>
      </c>
      <c r="U186" s="274">
        <f>IF(U$8=0,0,U$8/NMM_fec!U$8)</f>
        <v>0.63216409469650714</v>
      </c>
      <c r="V186" s="274">
        <f>IF(V$8=0,0,V$8/NMM_fec!V$8)</f>
        <v>0.64556368714258949</v>
      </c>
      <c r="W186" s="274">
        <f>IF(W$8=0,0,W$8/NMM_fec!W$8)</f>
        <v>0.65612978611563011</v>
      </c>
      <c r="X186" s="274">
        <f>IF(X$8=0,0,X$8/NMM_fec!X$8)</f>
        <v>0.65612978611563011</v>
      </c>
      <c r="Y186" s="274">
        <f>IF(Y$8=0,0,Y$8/NMM_fec!Y$8)</f>
        <v>0.65612978611563</v>
      </c>
      <c r="DA186" s="77"/>
    </row>
    <row r="187" spans="1:105" ht="12" customHeight="1" x14ac:dyDescent="0.25">
      <c r="A187" s="173" t="s">
        <v>94</v>
      </c>
      <c r="B187" s="274">
        <f>IF(B$9=0,0,B$9/NMM_fec!B$9)</f>
        <v>0.43177528884171734</v>
      </c>
      <c r="C187" s="274">
        <f>IF(C$9=0,0,C$9/NMM_fec!C$9)</f>
        <v>0.43245738189452693</v>
      </c>
      <c r="D187" s="274">
        <f>IF(D$9=0,0,D$9/NMM_fec!D$9)</f>
        <v>0.43245738189452693</v>
      </c>
      <c r="E187" s="274">
        <f>IF(E$9=0,0,E$9/NMM_fec!E$9)</f>
        <v>0.43245738189452687</v>
      </c>
      <c r="F187" s="274">
        <f>IF(F$9=0,0,F$9/NMM_fec!F$9)</f>
        <v>0.43245738189452698</v>
      </c>
      <c r="G187" s="274">
        <f>IF(G$9=0,0,G$9/NMM_fec!G$9)</f>
        <v>0.43245738189452698</v>
      </c>
      <c r="H187" s="274">
        <f>IF(H$9=0,0,H$9/NMM_fec!H$9)</f>
        <v>0.44003311981158333</v>
      </c>
      <c r="I187" s="274">
        <f>IF(I$9=0,0,I$9/NMM_fec!I$9)</f>
        <v>0.44003311981158338</v>
      </c>
      <c r="J187" s="274">
        <f>IF(J$9=0,0,J$9/NMM_fec!J$9)</f>
        <v>0.44003311981158333</v>
      </c>
      <c r="K187" s="274">
        <f>IF(K$9=0,0,K$9/NMM_fec!K$9)</f>
        <v>0.44003311981158333</v>
      </c>
      <c r="L187" s="274">
        <f>IF(L$9=0,0,L$9/NMM_fec!L$9)</f>
        <v>0.44003311981158338</v>
      </c>
      <c r="M187" s="274">
        <f>IF(M$9=0,0,M$9/NMM_fec!M$9)</f>
        <v>0.44003311981158344</v>
      </c>
      <c r="N187" s="274">
        <f>IF(N$9=0,0,N$9/NMM_fec!N$9)</f>
        <v>0.44003311981158338</v>
      </c>
      <c r="O187" s="274">
        <f>IF(O$9=0,0,O$9/NMM_fec!O$9)</f>
        <v>0.44003311981158333</v>
      </c>
      <c r="P187" s="274">
        <f>IF(P$9=0,0,P$9/NMM_fec!P$9)</f>
        <v>0.44003311981158327</v>
      </c>
      <c r="Q187" s="274">
        <f>IF(Q$9=0,0,Q$9/NMM_fec!Q$9)</f>
        <v>0.44003311981158322</v>
      </c>
      <c r="R187" s="274">
        <f>IF(R$9=0,0,R$9/NMM_fec!R$9)</f>
        <v>0.44003311981158327</v>
      </c>
      <c r="S187" s="274">
        <f>IF(S$9=0,0,S$9/NMM_fec!S$9)</f>
        <v>0.44003311981158333</v>
      </c>
      <c r="T187" s="274">
        <f>IF(T$9=0,0,T$9/NMM_fec!T$9)</f>
        <v>0.44003311981158344</v>
      </c>
      <c r="U187" s="274">
        <f>IF(U$9=0,0,U$9/NMM_fec!U$9)</f>
        <v>0.44003311981158333</v>
      </c>
      <c r="V187" s="274">
        <f>IF(V$9=0,0,V$9/NMM_fec!V$9)</f>
        <v>0.45671501941972409</v>
      </c>
      <c r="W187" s="274">
        <f>IF(W$9=0,0,W$9/NMM_fec!W$9)</f>
        <v>0.45671501941972403</v>
      </c>
      <c r="X187" s="274">
        <f>IF(X$9=0,0,X$9/NMM_fec!X$9)</f>
        <v>0.45671501941972409</v>
      </c>
      <c r="Y187" s="274">
        <f>IF(Y$9=0,0,Y$9/NMM_fec!Y$9)</f>
        <v>0.45671501941972403</v>
      </c>
      <c r="DA187" s="77"/>
    </row>
    <row r="188" spans="1:105" ht="12" customHeight="1" x14ac:dyDescent="0.25">
      <c r="A188" s="56" t="s">
        <v>95</v>
      </c>
      <c r="B188" s="275">
        <f>IF(B$10=0,0,B$10/NMM_fec!B$10)</f>
        <v>0.66200946889546719</v>
      </c>
      <c r="C188" s="275">
        <f>IF(C$10=0,0,C$10/NMM_fec!C$10)</f>
        <v>0.66777863989306696</v>
      </c>
      <c r="D188" s="275">
        <f>IF(D$10=0,0,D$10/NMM_fec!D$10)</f>
        <v>0.67414953049243875</v>
      </c>
      <c r="E188" s="275">
        <f>IF(E$10=0,0,E$10/NMM_fec!E$10)</f>
        <v>0.6533485307486856</v>
      </c>
      <c r="F188" s="275">
        <f>IF(F$10=0,0,F$10/NMM_fec!F$10)</f>
        <v>0.64772396561914081</v>
      </c>
      <c r="G188" s="275">
        <f>IF(G$10=0,0,G$10/NMM_fec!G$10)</f>
        <v>0.64816830246977097</v>
      </c>
      <c r="H188" s="275">
        <f>IF(H$10=0,0,H$10/NMM_fec!H$10)</f>
        <v>0.64822747472444719</v>
      </c>
      <c r="I188" s="275">
        <f>IF(I$10=0,0,I$10/NMM_fec!I$10)</f>
        <v>0.65858770551999202</v>
      </c>
      <c r="J188" s="275">
        <f>IF(J$10=0,0,J$10/NMM_fec!J$10)</f>
        <v>0.65737040265489932</v>
      </c>
      <c r="K188" s="275">
        <f>IF(K$10=0,0,K$10/NMM_fec!K$10)</f>
        <v>0.66610172248507393</v>
      </c>
      <c r="L188" s="275">
        <f>IF(L$10=0,0,L$10/NMM_fec!L$10)</f>
        <v>0.65184409167065338</v>
      </c>
      <c r="M188" s="275">
        <f>IF(M$10=0,0,M$10/NMM_fec!M$10)</f>
        <v>0.68609663205990123</v>
      </c>
      <c r="N188" s="275">
        <f>IF(N$10=0,0,N$10/NMM_fec!N$10)</f>
        <v>0.68502014424285695</v>
      </c>
      <c r="O188" s="275">
        <f>IF(O$10=0,0,O$10/NMM_fec!O$10)</f>
        <v>0.68402450723933572</v>
      </c>
      <c r="P188" s="275">
        <f>IF(P$10=0,0,P$10/NMM_fec!P$10)</f>
        <v>0.68888816197585001</v>
      </c>
      <c r="Q188" s="275">
        <f>IF(Q$10=0,0,Q$10/NMM_fec!Q$10)</f>
        <v>0.69128642810613838</v>
      </c>
      <c r="R188" s="275">
        <f>IF(R$10=0,0,R$10/NMM_fec!R$10)</f>
        <v>0.69172500618780564</v>
      </c>
      <c r="S188" s="275">
        <f>IF(S$10=0,0,S$10/NMM_fec!S$10)</f>
        <v>0.68470250836476454</v>
      </c>
      <c r="T188" s="275">
        <f>IF(T$10=0,0,T$10/NMM_fec!T$10)</f>
        <v>0.68351631207423869</v>
      </c>
      <c r="U188" s="275">
        <f>IF(U$10=0,0,U$10/NMM_fec!U$10)</f>
        <v>0.68067642066355882</v>
      </c>
      <c r="V188" s="275">
        <f>IF(V$10=0,0,V$10/NMM_fec!V$10)</f>
        <v>0.71578474496229072</v>
      </c>
      <c r="W188" s="275">
        <f>IF(W$10=0,0,W$10/NMM_fec!W$10)</f>
        <v>0.6967659131486873</v>
      </c>
      <c r="X188" s="275">
        <f>IF(X$10=0,0,X$10/NMM_fec!X$10)</f>
        <v>0.69736146505847552</v>
      </c>
      <c r="Y188" s="275">
        <f>IF(Y$10=0,0,Y$10/NMM_fec!Y$10)</f>
        <v>0.6969236168543107</v>
      </c>
      <c r="DA188" s="78"/>
    </row>
    <row r="189" spans="1:105" ht="12" customHeight="1" x14ac:dyDescent="0.25">
      <c r="A189" s="174" t="s">
        <v>1450</v>
      </c>
      <c r="B189" s="276">
        <f>IF(B$16=0,0,B$16/NMM_fec!B$16)</f>
        <v>0.61006661586387378</v>
      </c>
      <c r="C189" s="276">
        <f>IF(C$16=0,0,C$16/NMM_fec!C$16)</f>
        <v>0.61103036300546654</v>
      </c>
      <c r="D189" s="276">
        <f>IF(D$16=0,0,D$16/NMM_fec!D$16)</f>
        <v>0.61103036300546665</v>
      </c>
      <c r="E189" s="276">
        <f>IF(E$16=0,0,E$16/NMM_fec!E$16)</f>
        <v>0.61103036300546676</v>
      </c>
      <c r="F189" s="276">
        <f>IF(F$16=0,0,F$16/NMM_fec!F$16)</f>
        <v>0.61103036300546654</v>
      </c>
      <c r="G189" s="276">
        <f>IF(G$16=0,0,G$16/NMM_fec!G$16)</f>
        <v>0.61103036300546676</v>
      </c>
      <c r="H189" s="276">
        <f>IF(H$16=0,0,H$16/NMM_fec!H$16)</f>
        <v>0.62173432155327657</v>
      </c>
      <c r="I189" s="276">
        <f>IF(I$16=0,0,I$16/NMM_fec!I$16)</f>
        <v>0.62173432155327657</v>
      </c>
      <c r="J189" s="276">
        <f>IF(J$16=0,0,J$16/NMM_fec!J$16)</f>
        <v>0.62173432155327646</v>
      </c>
      <c r="K189" s="276">
        <f>IF(K$16=0,0,K$16/NMM_fec!K$16)</f>
        <v>0.62173432155327646</v>
      </c>
      <c r="L189" s="276">
        <f>IF(L$16=0,0,L$16/NMM_fec!L$16)</f>
        <v>0.62173432155327635</v>
      </c>
      <c r="M189" s="276">
        <f>IF(M$16=0,0,M$16/NMM_fec!M$16)</f>
        <v>0.62173432155327657</v>
      </c>
      <c r="N189" s="276">
        <f>IF(N$16=0,0,N$16/NMM_fec!N$16)</f>
        <v>0.62173432155327613</v>
      </c>
      <c r="O189" s="276">
        <f>IF(O$16=0,0,O$16/NMM_fec!O$16)</f>
        <v>0.62173432155327613</v>
      </c>
      <c r="P189" s="276">
        <f>IF(P$16=0,0,P$16/NMM_fec!P$16)</f>
        <v>0.62173432155327613</v>
      </c>
      <c r="Q189" s="276">
        <f>IF(Q$16=0,0,Q$16/NMM_fec!Q$16)</f>
        <v>0.6217343215532759</v>
      </c>
      <c r="R189" s="276">
        <f>IF(R$16=0,0,R$16/NMM_fec!R$16)</f>
        <v>0.62173432155327613</v>
      </c>
      <c r="S189" s="276">
        <f>IF(S$16=0,0,S$16/NMM_fec!S$16)</f>
        <v>0.62173432155327657</v>
      </c>
      <c r="T189" s="276">
        <f>IF(T$16=0,0,T$16/NMM_fec!T$16)</f>
        <v>0.6217343215532759</v>
      </c>
      <c r="U189" s="276">
        <f>IF(U$16=0,0,U$16/NMM_fec!U$16)</f>
        <v>0.62173432155327601</v>
      </c>
      <c r="V189" s="276">
        <f>IF(V$16=0,0,V$16/NMM_fec!V$16)</f>
        <v>0.63651088939794842</v>
      </c>
      <c r="W189" s="276">
        <f>IF(W$16=0,0,W$16/NMM_fec!W$16)</f>
        <v>0.64530461448833631</v>
      </c>
      <c r="X189" s="276">
        <f>IF(X$16=0,0,X$16/NMM_fec!X$16)</f>
        <v>0.64530461448833609</v>
      </c>
      <c r="Y189" s="276">
        <f>IF(Y$16=0,0,Y$16/NMM_fec!Y$16)</f>
        <v>0.64530461448833631</v>
      </c>
      <c r="DA189" s="79"/>
    </row>
    <row r="190" spans="1:105" ht="12" customHeight="1" x14ac:dyDescent="0.25">
      <c r="A190" s="174" t="s">
        <v>1452</v>
      </c>
      <c r="B190" s="276">
        <f>IF(B$17=0,0,B$17/NMM_fec!B$17)</f>
        <v>0.390772220209684</v>
      </c>
      <c r="C190" s="276">
        <f>IF(C$17=0,0,C$17/NMM_fec!C$17)</f>
        <v>0.38995473207295706</v>
      </c>
      <c r="D190" s="276">
        <f>IF(D$17=0,0,D$17/NMM_fec!D$17)</f>
        <v>0.38935867487401132</v>
      </c>
      <c r="E190" s="276">
        <f>IF(E$17=0,0,E$17/NMM_fec!E$17)</f>
        <v>0.39438209452920758</v>
      </c>
      <c r="F190" s="276">
        <f>IF(F$17=0,0,F$17/NMM_fec!F$17)</f>
        <v>0.39534919199726565</v>
      </c>
      <c r="G190" s="276">
        <f>IF(G$17=0,0,G$17/NMM_fec!G$17)</f>
        <v>0.39715636772784141</v>
      </c>
      <c r="H190" s="276">
        <f>IF(H$17=0,0,H$17/NMM_fec!H$17)</f>
        <v>0.4007722577071256</v>
      </c>
      <c r="I190" s="276">
        <f>IF(I$17=0,0,I$17/NMM_fec!I$17)</f>
        <v>0.40679172786944701</v>
      </c>
      <c r="J190" s="276">
        <f>IF(J$17=0,0,J$17/NMM_fec!J$17)</f>
        <v>0.39894979414338388</v>
      </c>
      <c r="K190" s="276">
        <f>IF(K$17=0,0,K$17/NMM_fec!K$17)</f>
        <v>0.39700420996605795</v>
      </c>
      <c r="L190" s="276">
        <f>IF(L$17=0,0,L$17/NMM_fec!L$17)</f>
        <v>0.3951240777430266</v>
      </c>
      <c r="M190" s="276">
        <f>IF(M$17=0,0,M$17/NMM_fec!M$17)</f>
        <v>0.39574098377199612</v>
      </c>
      <c r="N190" s="276">
        <f>IF(N$17=0,0,N$17/NMM_fec!N$17)</f>
        <v>0.39969544759345393</v>
      </c>
      <c r="O190" s="276">
        <f>IF(O$17=0,0,O$17/NMM_fec!O$17)</f>
        <v>0.39814164385939194</v>
      </c>
      <c r="P190" s="276">
        <f>IF(P$17=0,0,P$17/NMM_fec!P$17)</f>
        <v>0.39869253917959108</v>
      </c>
      <c r="Q190" s="276">
        <f>IF(Q$17=0,0,Q$17/NMM_fec!Q$17)</f>
        <v>0.39866528206793522</v>
      </c>
      <c r="R190" s="276">
        <f>IF(R$17=0,0,R$17/NMM_fec!R$17)</f>
        <v>0.40001830171121738</v>
      </c>
      <c r="S190" s="276">
        <f>IF(S$17=0,0,S$17/NMM_fec!S$17)</f>
        <v>0.40126906510451749</v>
      </c>
      <c r="T190" s="276">
        <f>IF(T$17=0,0,T$17/NMM_fec!T$17)</f>
        <v>0.39888033737308098</v>
      </c>
      <c r="U190" s="276">
        <f>IF(U$17=0,0,U$17/NMM_fec!U$17)</f>
        <v>0.3991210583742571</v>
      </c>
      <c r="V190" s="276">
        <f>IF(V$17=0,0,V$17/NMM_fec!V$17)</f>
        <v>0.41429266511858831</v>
      </c>
      <c r="W190" s="276">
        <f>IF(W$17=0,0,W$17/NMM_fec!W$17)</f>
        <v>0.41506059531085548</v>
      </c>
      <c r="X190" s="276">
        <f>IF(X$17=0,0,X$17/NMM_fec!X$17)</f>
        <v>0.41428627501811471</v>
      </c>
      <c r="Y190" s="276">
        <f>IF(Y$17=0,0,Y$17/NMM_fec!Y$17)</f>
        <v>0.41663024927882714</v>
      </c>
      <c r="DA190" s="79"/>
    </row>
    <row r="191" spans="1:105" ht="12" customHeight="1" x14ac:dyDescent="0.25">
      <c r="A191" s="174" t="s">
        <v>1461</v>
      </c>
      <c r="B191" s="276">
        <f>IF(B$25=0,0,B$25/NMM_fec!B$25)</f>
        <v>0.57752836608550762</v>
      </c>
      <c r="C191" s="276">
        <f>IF(C$25=0,0,C$25/NMM_fec!C$25)</f>
        <v>0.57854457690798622</v>
      </c>
      <c r="D191" s="276">
        <f>IF(D$25=0,0,D$25/NMM_fec!D$25)</f>
        <v>0.57699832447174049</v>
      </c>
      <c r="E191" s="276">
        <f>IF(E$25=0,0,E$25/NMM_fec!E$25)</f>
        <v>0.57485755285082996</v>
      </c>
      <c r="F191" s="276">
        <f>IF(F$25=0,0,F$25/NMM_fec!F$25)</f>
        <v>0.57716413634867492</v>
      </c>
      <c r="G191" s="276">
        <f>IF(G$25=0,0,G$25/NMM_fec!G$25)</f>
        <v>0.5766091127073576</v>
      </c>
      <c r="H191" s="276">
        <f>IF(H$25=0,0,H$25/NMM_fec!H$25)</f>
        <v>0.58815919935984851</v>
      </c>
      <c r="I191" s="276">
        <f>IF(I$25=0,0,I$25/NMM_fec!I$25)</f>
        <v>0.58735189872013427</v>
      </c>
      <c r="J191" s="276">
        <f>IF(J$25=0,0,J$25/NMM_fec!J$25)</f>
        <v>0.58995038775052466</v>
      </c>
      <c r="K191" s="276">
        <f>IF(K$25=0,0,K$25/NMM_fec!K$25)</f>
        <v>0.58800996965530794</v>
      </c>
      <c r="L191" s="276">
        <f>IF(L$25=0,0,L$25/NMM_fec!L$25)</f>
        <v>0.59341981106502162</v>
      </c>
      <c r="M191" s="276">
        <f>IF(M$25=0,0,M$25/NMM_fec!M$25)</f>
        <v>0.59243783128120109</v>
      </c>
      <c r="N191" s="276">
        <f>IF(N$25=0,0,N$25/NMM_fec!N$25)</f>
        <v>0.59391130845512252</v>
      </c>
      <c r="O191" s="276">
        <f>IF(O$25=0,0,O$25/NMM_fec!O$25)</f>
        <v>0.59620741433966362</v>
      </c>
      <c r="P191" s="276">
        <f>IF(P$25=0,0,P$25/NMM_fec!P$25)</f>
        <v>0.59631441162130905</v>
      </c>
      <c r="Q191" s="276">
        <f>IF(Q$25=0,0,Q$25/NMM_fec!Q$25)</f>
        <v>0.59696106766283041</v>
      </c>
      <c r="R191" s="276">
        <f>IF(R$25=0,0,R$25/NMM_fec!R$25)</f>
        <v>0.59699081633937101</v>
      </c>
      <c r="S191" s="276">
        <f>IF(S$25=0,0,S$25/NMM_fec!S$25)</f>
        <v>0.59741216320630408</v>
      </c>
      <c r="T191" s="276">
        <f>IF(T$25=0,0,T$25/NMM_fec!T$25)</f>
        <v>0.59728187877936956</v>
      </c>
      <c r="U191" s="276">
        <f>IF(U$25=0,0,U$25/NMM_fec!U$25)</f>
        <v>0.59727151749529972</v>
      </c>
      <c r="V191" s="276">
        <f>IF(V$25=0,0,V$25/NMM_fec!V$25)</f>
        <v>0.61910802235301254</v>
      </c>
      <c r="W191" s="276">
        <f>IF(W$25=0,0,W$25/NMM_fec!W$25)</f>
        <v>0.61957510491800905</v>
      </c>
      <c r="X191" s="276">
        <f>IF(X$25=0,0,X$25/NMM_fec!X$25)</f>
        <v>0.61929001682087614</v>
      </c>
      <c r="Y191" s="276">
        <f>IF(Y$25=0,0,Y$25/NMM_fec!Y$25)</f>
        <v>0.61850633082991713</v>
      </c>
      <c r="DA191" s="79"/>
    </row>
    <row r="192" spans="1:105" ht="12" customHeight="1" x14ac:dyDescent="0.25">
      <c r="A192" s="41" t="s">
        <v>1470</v>
      </c>
      <c r="B192" s="277">
        <f>IF(B$33=0,0,B$33/NMM_fec!B$33)</f>
        <v>0.59246806502176763</v>
      </c>
      <c r="C192" s="277">
        <f>IF(C$33=0,0,C$33/NMM_fec!C$33)</f>
        <v>0.5944094505639389</v>
      </c>
      <c r="D192" s="277">
        <f>IF(D$33=0,0,D$33/NMM_fec!D$33)</f>
        <v>0.59355468698215641</v>
      </c>
      <c r="E192" s="277">
        <f>IF(E$33=0,0,E$33/NMM_fec!E$33)</f>
        <v>0.59605619638741636</v>
      </c>
      <c r="F192" s="277">
        <f>IF(F$33=0,0,F$33/NMM_fec!F$33)</f>
        <v>0.5974937791267857</v>
      </c>
      <c r="G192" s="277">
        <f>IF(G$33=0,0,G$33/NMM_fec!G$33)</f>
        <v>0.59909625885904549</v>
      </c>
      <c r="H192" s="277">
        <f>IF(H$33=0,0,H$33/NMM_fec!H$33)</f>
        <v>0.60348690196960253</v>
      </c>
      <c r="I192" s="277">
        <f>IF(I$33=0,0,I$33/NMM_fec!I$33)</f>
        <v>0.61132121191440336</v>
      </c>
      <c r="J192" s="277">
        <f>IF(J$33=0,0,J$33/NMM_fec!J$33)</f>
        <v>0.60541599099243371</v>
      </c>
      <c r="K192" s="277">
        <f>IF(K$33=0,0,K$33/NMM_fec!K$33)</f>
        <v>0.60424066722798264</v>
      </c>
      <c r="L192" s="277">
        <f>IF(L$33=0,0,L$33/NMM_fec!L$33)</f>
        <v>0.59836518520954018</v>
      </c>
      <c r="M192" s="277">
        <f>IF(M$33=0,0,M$33/NMM_fec!M$33)</f>
        <v>0.60798584652608278</v>
      </c>
      <c r="N192" s="277">
        <f>IF(N$33=0,0,N$33/NMM_fec!N$33)</f>
        <v>0.6114865816747278</v>
      </c>
      <c r="O192" s="277">
        <f>IF(O$33=0,0,O$33/NMM_fec!O$33)</f>
        <v>0.60958798913552603</v>
      </c>
      <c r="P192" s="277">
        <f>IF(P$33=0,0,P$33/NMM_fec!P$33)</f>
        <v>0.60958564384888225</v>
      </c>
      <c r="Q192" s="277">
        <f>IF(Q$33=0,0,Q$33/NMM_fec!Q$33)</f>
        <v>0.60962408256265188</v>
      </c>
      <c r="R192" s="277">
        <f>IF(R$33=0,0,R$33/NMM_fec!R$33)</f>
        <v>0.61011632838534835</v>
      </c>
      <c r="S192" s="277">
        <f>IF(S$33=0,0,S$33/NMM_fec!S$33)</f>
        <v>0.60925848700525642</v>
      </c>
      <c r="T192" s="277">
        <f>IF(T$33=0,0,T$33/NMM_fec!T$33)</f>
        <v>0.61314070042364655</v>
      </c>
      <c r="U192" s="277">
        <f>IF(U$33=0,0,U$33/NMM_fec!U$33)</f>
        <v>0.61804456117185513</v>
      </c>
      <c r="V192" s="277">
        <f>IF(V$33=0,0,V$33/NMM_fec!V$33)</f>
        <v>0.64159251124617267</v>
      </c>
      <c r="W192" s="277">
        <f>IF(W$33=0,0,W$33/NMM_fec!W$33)</f>
        <v>0.64500197448569807</v>
      </c>
      <c r="X192" s="277">
        <f>IF(X$33=0,0,X$33/NMM_fec!X$33)</f>
        <v>0.6472385342985707</v>
      </c>
      <c r="Y192" s="277">
        <f>IF(Y$33=0,0,Y$33/NMM_fec!Y$33)</f>
        <v>0.65038678723803645</v>
      </c>
      <c r="DA192" s="82"/>
    </row>
    <row r="193" spans="1:105" ht="12" customHeight="1" x14ac:dyDescent="0.25">
      <c r="A193" s="172"/>
      <c r="B193" s="172"/>
      <c r="C193" s="172"/>
      <c r="D193" s="172"/>
      <c r="E193" s="172"/>
      <c r="F193" s="172"/>
      <c r="G193" s="172"/>
      <c r="H193" s="172"/>
      <c r="I193" s="172"/>
      <c r="J193" s="172"/>
      <c r="K193" s="172"/>
      <c r="L193" s="172"/>
      <c r="M193" s="172"/>
      <c r="N193" s="172"/>
      <c r="O193" s="172"/>
      <c r="P193" s="172"/>
      <c r="Q193" s="172"/>
      <c r="R193" s="172"/>
      <c r="S193" s="172"/>
      <c r="T193" s="172"/>
      <c r="U193" s="172"/>
      <c r="V193" s="172"/>
      <c r="W193" s="172"/>
      <c r="X193" s="172"/>
      <c r="Y193" s="172"/>
      <c r="DA193" s="176"/>
    </row>
    <row r="194" spans="1:105" ht="12" customHeight="1" x14ac:dyDescent="0.25">
      <c r="A194" s="35" t="s">
        <v>52</v>
      </c>
      <c r="B194" s="320">
        <f>IF(B$48=0,0,B$48/NMM_fec!B$48)</f>
        <v>0.55473554212138454</v>
      </c>
      <c r="C194" s="320">
        <f>IF(C$48=0,0,C$48/NMM_fec!C$48)</f>
        <v>0.55673031213131385</v>
      </c>
      <c r="D194" s="320">
        <f>IF(D$48=0,0,D$48/NMM_fec!D$48)</f>
        <v>0.55819633652076006</v>
      </c>
      <c r="E194" s="320">
        <f>IF(E$48=0,0,E$48/NMM_fec!E$48)</f>
        <v>0.56150731728026848</v>
      </c>
      <c r="F194" s="320">
        <f>IF(F$48=0,0,F$48/NMM_fec!F$48)</f>
        <v>0.56222539688945938</v>
      </c>
      <c r="G194" s="320">
        <f>IF(G$48=0,0,G$48/NMM_fec!G$48)</f>
        <v>0.56248527102845514</v>
      </c>
      <c r="H194" s="320">
        <f>IF(H$48=0,0,H$48/NMM_fec!H$48)</f>
        <v>0.56117291406621006</v>
      </c>
      <c r="I194" s="320">
        <f>IF(I$48=0,0,I$48/NMM_fec!I$48)</f>
        <v>0.56147344235500474</v>
      </c>
      <c r="J194" s="320">
        <f>IF(J$48=0,0,J$48/NMM_fec!J$48)</f>
        <v>0.56214506572655443</v>
      </c>
      <c r="K194" s="320">
        <f>IF(K$48=0,0,K$48/NMM_fec!K$48)</f>
        <v>0.56149723213012981</v>
      </c>
      <c r="L194" s="320">
        <f>IF(L$48=0,0,L$48/NMM_fec!L$48)</f>
        <v>0.56339027261641195</v>
      </c>
      <c r="M194" s="320">
        <f>IF(M$48=0,0,M$48/NMM_fec!M$48)</f>
        <v>0.57986148735805587</v>
      </c>
      <c r="N194" s="320">
        <f>IF(N$48=0,0,N$48/NMM_fec!N$48)</f>
        <v>0.5880185988778418</v>
      </c>
      <c r="O194" s="320">
        <f>IF(O$48=0,0,O$48/NMM_fec!O$48)</f>
        <v>0.60029535778143739</v>
      </c>
      <c r="P194" s="320">
        <f>IF(P$48=0,0,P$48/NMM_fec!P$48)</f>
        <v>0.6065926937331847</v>
      </c>
      <c r="Q194" s="320">
        <f>IF(Q$48=0,0,Q$48/NMM_fec!Q$48)</f>
        <v>0.61714332457617638</v>
      </c>
      <c r="R194" s="320">
        <f>IF(R$48=0,0,R$48/NMM_fec!R$48)</f>
        <v>0.62284327229086578</v>
      </c>
      <c r="S194" s="320">
        <f>IF(S$48=0,0,S$48/NMM_fec!S$48)</f>
        <v>0.62263912875901517</v>
      </c>
      <c r="T194" s="320">
        <f>IF(T$48=0,0,T$48/NMM_fec!T$48)</f>
        <v>0.62237003395625445</v>
      </c>
      <c r="U194" s="320">
        <f>IF(U$48=0,0,U$48/NMM_fec!U$48)</f>
        <v>0.62886508906510252</v>
      </c>
      <c r="V194" s="320">
        <f>IF(V$48=0,0,V$48/NMM_fec!V$48)</f>
        <v>0.62978483589910383</v>
      </c>
      <c r="W194" s="320">
        <f>IF(W$48=0,0,W$48/NMM_fec!W$48)</f>
        <v>0.62978199177496386</v>
      </c>
      <c r="X194" s="320">
        <f>IF(X$48=0,0,X$48/NMM_fec!X$48)</f>
        <v>0.63896152942291862</v>
      </c>
      <c r="Y194" s="320">
        <f>IF(Y$48=0,0,Y$48/NMM_fec!Y$48)</f>
        <v>0.63911807745488669</v>
      </c>
      <c r="DA194" s="95"/>
    </row>
    <row r="195" spans="1:105" ht="12" customHeight="1" x14ac:dyDescent="0.25">
      <c r="A195" s="55" t="s">
        <v>91</v>
      </c>
      <c r="B195" s="273">
        <f>IF(B$49=0,0,B$49/NMM_fec!B$49)</f>
        <v>0.49757770257809736</v>
      </c>
      <c r="C195" s="273">
        <f>IF(C$49=0,0,C$49/NMM_fec!C$49)</f>
        <v>0.49757770257809741</v>
      </c>
      <c r="D195" s="273">
        <f>IF(D$49=0,0,D$49/NMM_fec!D$49)</f>
        <v>0.49900243625916829</v>
      </c>
      <c r="E195" s="273">
        <f>IF(E$49=0,0,E$49/NMM_fec!E$49)</f>
        <v>0.50373828408073984</v>
      </c>
      <c r="F195" s="273">
        <f>IF(F$49=0,0,F$49/NMM_fec!F$49)</f>
        <v>0.50373828408073973</v>
      </c>
      <c r="G195" s="273">
        <f>IF(G$49=0,0,G$49/NMM_fec!G$49)</f>
        <v>0.50373828408073984</v>
      </c>
      <c r="H195" s="273">
        <f>IF(H$49=0,0,H$49/NMM_fec!H$49)</f>
        <v>0.50373828408073973</v>
      </c>
      <c r="I195" s="273">
        <f>IF(I$49=0,0,I$49/NMM_fec!I$49)</f>
        <v>0.50373828408073973</v>
      </c>
      <c r="J195" s="273">
        <f>IF(J$49=0,0,J$49/NMM_fec!J$49)</f>
        <v>0.50373828408073973</v>
      </c>
      <c r="K195" s="273">
        <f>IF(K$49=0,0,K$49/NMM_fec!K$49)</f>
        <v>0.50373828408073973</v>
      </c>
      <c r="L195" s="273">
        <f>IF(L$49=0,0,L$49/NMM_fec!L$49)</f>
        <v>0.50373828408073962</v>
      </c>
      <c r="M195" s="273">
        <f>IF(M$49=0,0,M$49/NMM_fec!M$49)</f>
        <v>0.50836445567266586</v>
      </c>
      <c r="N195" s="273">
        <f>IF(N$49=0,0,N$49/NMM_fec!N$49)</f>
        <v>0.51252801010539906</v>
      </c>
      <c r="O195" s="273">
        <f>IF(O$49=0,0,O$49/NMM_fec!O$49)</f>
        <v>0.51627520909485936</v>
      </c>
      <c r="P195" s="273">
        <f>IF(P$49=0,0,P$49/NMM_fec!P$49)</f>
        <v>0.51964768818537355</v>
      </c>
      <c r="Q195" s="273">
        <f>IF(Q$49=0,0,Q$49/NMM_fec!Q$49)</f>
        <v>0.5226829193668362</v>
      </c>
      <c r="R195" s="273">
        <f>IF(R$49=0,0,R$49/NMM_fec!R$49)</f>
        <v>0.52541462743015255</v>
      </c>
      <c r="S195" s="273">
        <f>IF(S$49=0,0,S$49/NMM_fec!S$49)</f>
        <v>0.5278731646871373</v>
      </c>
      <c r="T195" s="273">
        <f>IF(T$49=0,0,T$49/NMM_fec!T$49)</f>
        <v>0.53008584821842342</v>
      </c>
      <c r="U195" s="273">
        <f>IF(U$49=0,0,U$49/NMM_fec!U$49)</f>
        <v>0.53207726339658123</v>
      </c>
      <c r="V195" s="273">
        <f>IF(V$49=0,0,V$49/NMM_fec!V$49)</f>
        <v>0.53386953705692308</v>
      </c>
      <c r="W195" s="273">
        <f>IF(W$49=0,0,W$49/NMM_fec!W$49)</f>
        <v>0.53548258335123089</v>
      </c>
      <c r="X195" s="273">
        <f>IF(X$49=0,0,X$49/NMM_fec!X$49)</f>
        <v>0.53693432501610794</v>
      </c>
      <c r="Y195" s="273">
        <f>IF(Y$49=0,0,Y$49/NMM_fec!Y$49)</f>
        <v>0.5382408925144968</v>
      </c>
      <c r="DA195" s="76"/>
    </row>
    <row r="196" spans="1:105" ht="12" customHeight="1" x14ac:dyDescent="0.25">
      <c r="A196" s="173" t="s">
        <v>92</v>
      </c>
      <c r="B196" s="274">
        <f>IF(B$50=0,0,B$50/NMM_fec!B$50)</f>
        <v>0.12916570706045724</v>
      </c>
      <c r="C196" s="274">
        <f>IF(C$50=0,0,C$50/NMM_fec!C$50)</f>
        <v>0.12916570706045721</v>
      </c>
      <c r="D196" s="274">
        <f>IF(D$50=0,0,D$50/NMM_fec!D$50)</f>
        <v>0.12953555227726432</v>
      </c>
      <c r="E196" s="274">
        <f>IF(E$50=0,0,E$50/NMM_fec!E$50)</f>
        <v>0.13076492636142156</v>
      </c>
      <c r="F196" s="274">
        <f>IF(F$50=0,0,F$50/NMM_fec!F$50)</f>
        <v>0.13076492636142156</v>
      </c>
      <c r="G196" s="274">
        <f>IF(G$50=0,0,G$50/NMM_fec!G$50)</f>
        <v>0.13076492636142151</v>
      </c>
      <c r="H196" s="274">
        <f>IF(H$50=0,0,H$50/NMM_fec!H$50)</f>
        <v>0.13076492636142154</v>
      </c>
      <c r="I196" s="274">
        <f>IF(I$50=0,0,I$50/NMM_fec!I$50)</f>
        <v>0.13076492636142154</v>
      </c>
      <c r="J196" s="274">
        <f>IF(J$50=0,0,J$50/NMM_fec!J$50)</f>
        <v>0.13076492636142154</v>
      </c>
      <c r="K196" s="274">
        <f>IF(K$50=0,0,K$50/NMM_fec!K$50)</f>
        <v>0.13076492636142154</v>
      </c>
      <c r="L196" s="274">
        <f>IF(L$50=0,0,L$50/NMM_fec!L$50)</f>
        <v>0.13076492636142154</v>
      </c>
      <c r="M196" s="274">
        <f>IF(M$50=0,0,M$50/NMM_fec!M$50)</f>
        <v>0.13418733047000203</v>
      </c>
      <c r="N196" s="274">
        <f>IF(N$50=0,0,N$50/NMM_fec!N$50)</f>
        <v>0.1356936275811948</v>
      </c>
      <c r="O196" s="274">
        <f>IF(O$50=0,0,O$50/NMM_fec!O$50)</f>
        <v>0.13861728668524553</v>
      </c>
      <c r="P196" s="274">
        <f>IF(P$50=0,0,P$50/NMM_fec!P$50)</f>
        <v>0.13995241614549969</v>
      </c>
      <c r="Q196" s="274">
        <f>IF(Q$50=0,0,Q$50/NMM_fec!Q$50)</f>
        <v>0.14244490019572248</v>
      </c>
      <c r="R196" s="274">
        <f>IF(R$50=0,0,R$50/NMM_fec!R$50)</f>
        <v>0.1436897326368069</v>
      </c>
      <c r="S196" s="274">
        <f>IF(S$50=0,0,S$50/NMM_fec!S$50)</f>
        <v>0.14368973263680687</v>
      </c>
      <c r="T196" s="274">
        <f>IF(T$50=0,0,T$50/NMM_fec!T$50)</f>
        <v>0.1436897326368069</v>
      </c>
      <c r="U196" s="274">
        <f>IF(U$50=0,0,U$50/NMM_fec!U$50)</f>
        <v>0.1452949621325704</v>
      </c>
      <c r="V196" s="274">
        <f>IF(V$50=0,0,V$50/NMM_fec!V$50)</f>
        <v>0.14529496213257037</v>
      </c>
      <c r="W196" s="274">
        <f>IF(W$50=0,0,W$50/NMM_fec!W$50)</f>
        <v>0.14529496213257037</v>
      </c>
      <c r="X196" s="274">
        <f>IF(X$50=0,0,X$50/NMM_fec!X$50)</f>
        <v>0.14726022351465792</v>
      </c>
      <c r="Y196" s="274">
        <f>IF(Y$50=0,0,Y$50/NMM_fec!Y$50)</f>
        <v>0.14726022351465792</v>
      </c>
      <c r="DA196" s="77"/>
    </row>
    <row r="197" spans="1:105" ht="12" customHeight="1" x14ac:dyDescent="0.25">
      <c r="A197" s="173" t="s">
        <v>93</v>
      </c>
      <c r="B197" s="274">
        <f>IF(B$51=0,0,B$51/NMM_fec!B$51)</f>
        <v>0.70544362723872711</v>
      </c>
      <c r="C197" s="274">
        <f>IF(C$51=0,0,C$51/NMM_fec!C$51)</f>
        <v>0.70544362723872722</v>
      </c>
      <c r="D197" s="274">
        <f>IF(D$51=0,0,D$51/NMM_fec!D$51)</f>
        <v>0.70746355154525475</v>
      </c>
      <c r="E197" s="274">
        <f>IF(E$51=0,0,E$51/NMM_fec!E$51)</f>
        <v>0.71333319830646236</v>
      </c>
      <c r="F197" s="274">
        <f>IF(F$51=0,0,F$51/NMM_fec!F$51)</f>
        <v>0.71417782681922748</v>
      </c>
      <c r="G197" s="274">
        <f>IF(G$51=0,0,G$51/NMM_fec!G$51)</f>
        <v>0.71417782681922715</v>
      </c>
      <c r="H197" s="274">
        <f>IF(H$51=0,0,H$51/NMM_fec!H$51)</f>
        <v>0.71417782681922726</v>
      </c>
      <c r="I197" s="274">
        <f>IF(I$51=0,0,I$51/NMM_fec!I$51)</f>
        <v>0.71417782681922704</v>
      </c>
      <c r="J197" s="274">
        <f>IF(J$51=0,0,J$51/NMM_fec!J$51)</f>
        <v>0.71417782681922726</v>
      </c>
      <c r="K197" s="274">
        <f>IF(K$51=0,0,K$51/NMM_fec!K$51)</f>
        <v>0.71417782681922715</v>
      </c>
      <c r="L197" s="274">
        <f>IF(L$51=0,0,L$51/NMM_fec!L$51)</f>
        <v>0.71417782681922704</v>
      </c>
      <c r="M197" s="274">
        <f>IF(M$51=0,0,M$51/NMM_fec!M$51)</f>
        <v>0.7193760460530374</v>
      </c>
      <c r="N197" s="274">
        <f>IF(N$51=0,0,N$51/NMM_fec!N$51)</f>
        <v>0.7240544433634668</v>
      </c>
      <c r="O197" s="274">
        <f>IF(O$51=0,0,O$51/NMM_fec!O$51)</f>
        <v>0.72826500094285318</v>
      </c>
      <c r="P197" s="274">
        <f>IF(P$51=0,0,P$51/NMM_fec!P$51)</f>
        <v>0.73205450276430084</v>
      </c>
      <c r="Q197" s="274">
        <f>IF(Q$51=0,0,Q$51/NMM_fec!Q$51)</f>
        <v>0.73546505440360366</v>
      </c>
      <c r="R197" s="274">
        <f>IF(R$51=0,0,R$51/NMM_fec!R$51)</f>
        <v>0.73853455087897635</v>
      </c>
      <c r="S197" s="274">
        <f>IF(S$51=0,0,S$51/NMM_fec!S$51)</f>
        <v>0.74129709770681185</v>
      </c>
      <c r="T197" s="274">
        <f>IF(T$51=0,0,T$51/NMM_fec!T$51)</f>
        <v>0.74378338985186387</v>
      </c>
      <c r="U197" s="274">
        <f>IF(U$51=0,0,U$51/NMM_fec!U$51)</f>
        <v>0.74602105278241038</v>
      </c>
      <c r="V197" s="274">
        <f>IF(V$51=0,0,V$51/NMM_fec!V$51)</f>
        <v>0.74803494941990245</v>
      </c>
      <c r="W197" s="274">
        <f>IF(W$51=0,0,W$51/NMM_fec!W$51)</f>
        <v>0.74984745639364525</v>
      </c>
      <c r="X197" s="274">
        <f>IF(X$51=0,0,X$51/NMM_fec!X$51)</f>
        <v>0.75147871267001376</v>
      </c>
      <c r="Y197" s="274">
        <f>IF(Y$51=0,0,Y$51/NMM_fec!Y$51)</f>
        <v>0.7529468433187454</v>
      </c>
      <c r="DA197" s="77"/>
    </row>
    <row r="198" spans="1:105" ht="12" customHeight="1" x14ac:dyDescent="0.25">
      <c r="A198" s="173" t="s">
        <v>94</v>
      </c>
      <c r="B198" s="274">
        <f>IF(B$52=0,0,B$52/NMM_fec!B$52)</f>
        <v>0.49282335646123854</v>
      </c>
      <c r="C198" s="274">
        <f>IF(C$52=0,0,C$52/NMM_fec!C$52)</f>
        <v>0.49282335646123882</v>
      </c>
      <c r="D198" s="274">
        <f>IF(D$52=0,0,D$52/NMM_fec!D$52)</f>
        <v>0.49423447683727378</v>
      </c>
      <c r="E198" s="274">
        <f>IF(E$52=0,0,E$52/NMM_fec!E$52)</f>
        <v>0.49892507371696471</v>
      </c>
      <c r="F198" s="274">
        <f>IF(F$52=0,0,F$52/NMM_fec!F$52)</f>
        <v>0.49892507371696471</v>
      </c>
      <c r="G198" s="274">
        <f>IF(G$52=0,0,G$52/NMM_fec!G$52)</f>
        <v>0.49892507371696448</v>
      </c>
      <c r="H198" s="274">
        <f>IF(H$52=0,0,H$52/NMM_fec!H$52)</f>
        <v>0.49892507371696476</v>
      </c>
      <c r="I198" s="274">
        <f>IF(I$52=0,0,I$52/NMM_fec!I$52)</f>
        <v>0.49892507371696454</v>
      </c>
      <c r="J198" s="274">
        <f>IF(J$52=0,0,J$52/NMM_fec!J$52)</f>
        <v>0.49892507371696476</v>
      </c>
      <c r="K198" s="274">
        <f>IF(K$52=0,0,K$52/NMM_fec!K$52)</f>
        <v>0.49892507371696482</v>
      </c>
      <c r="L198" s="274">
        <f>IF(L$52=0,0,L$52/NMM_fec!L$52)</f>
        <v>0.49892507371696471</v>
      </c>
      <c r="M198" s="274">
        <f>IF(M$52=0,0,M$52/NMM_fec!M$52)</f>
        <v>0.511983034055988</v>
      </c>
      <c r="N198" s="274">
        <f>IF(N$52=0,0,N$52/NMM_fec!N$52)</f>
        <v>0.51773021273878217</v>
      </c>
      <c r="O198" s="274">
        <f>IF(O$52=0,0,O$52/NMM_fec!O$52)</f>
        <v>0.52888524394325143</v>
      </c>
      <c r="P198" s="274">
        <f>IF(P$52=0,0,P$52/NMM_fec!P$52)</f>
        <v>0.53397934358383792</v>
      </c>
      <c r="Q198" s="274">
        <f>IF(Q$52=0,0,Q$52/NMM_fec!Q$52)</f>
        <v>0.54348925440700968</v>
      </c>
      <c r="R198" s="274">
        <f>IF(R$52=0,0,R$52/NMM_fec!R$52)</f>
        <v>0.54823883164239706</v>
      </c>
      <c r="S198" s="274">
        <f>IF(S$52=0,0,S$52/NMM_fec!S$52)</f>
        <v>0.54823883164239684</v>
      </c>
      <c r="T198" s="274">
        <f>IF(T$52=0,0,T$52/NMM_fec!T$52)</f>
        <v>0.54823883164239684</v>
      </c>
      <c r="U198" s="274">
        <f>IF(U$52=0,0,U$52/NMM_fec!U$52)</f>
        <v>0.55436348040557448</v>
      </c>
      <c r="V198" s="274">
        <f>IF(V$52=0,0,V$52/NMM_fec!V$52)</f>
        <v>0.55436348040557437</v>
      </c>
      <c r="W198" s="274">
        <f>IF(W$52=0,0,W$52/NMM_fec!W$52)</f>
        <v>0.55436348040557437</v>
      </c>
      <c r="X198" s="274">
        <f>IF(X$52=0,0,X$52/NMM_fec!X$52)</f>
        <v>0.56186180742042746</v>
      </c>
      <c r="Y198" s="274">
        <f>IF(Y$52=0,0,Y$52/NMM_fec!Y$52)</f>
        <v>0.56186180742042746</v>
      </c>
      <c r="DA198" s="77"/>
    </row>
    <row r="199" spans="1:105" ht="12" customHeight="1" x14ac:dyDescent="0.25">
      <c r="A199" s="56" t="s">
        <v>95</v>
      </c>
      <c r="B199" s="275">
        <f>IF(B$53=0,0,B$53/NMM_fec!B$53)</f>
        <v>0.75301683775894035</v>
      </c>
      <c r="C199" s="275">
        <f>IF(C$53=0,0,C$53/NMM_fec!C$53)</f>
        <v>0.75838105925020005</v>
      </c>
      <c r="D199" s="275">
        <f>IF(D$53=0,0,D$53/NMM_fec!D$53)</f>
        <v>0.76780855441499163</v>
      </c>
      <c r="E199" s="275">
        <f>IF(E$53=0,0,E$53/NMM_fec!E$53)</f>
        <v>0.75117983553336753</v>
      </c>
      <c r="F199" s="275">
        <f>IF(F$53=0,0,F$53/NMM_fec!F$53)</f>
        <v>0.74471305752727524</v>
      </c>
      <c r="G199" s="275">
        <f>IF(G$53=0,0,G$53/NMM_fec!G$53)</f>
        <v>0.74522392862695508</v>
      </c>
      <c r="H199" s="275">
        <f>IF(H$53=0,0,H$53/NMM_fec!H$53)</f>
        <v>0.73246079849796508</v>
      </c>
      <c r="I199" s="275">
        <f>IF(I$53=0,0,I$53/NMM_fec!I$53)</f>
        <v>0.74416727996784349</v>
      </c>
      <c r="J199" s="275">
        <f>IF(J$53=0,0,J$53/NMM_fec!J$53)</f>
        <v>0.74279179580010024</v>
      </c>
      <c r="K199" s="275">
        <f>IF(K$53=0,0,K$53/NMM_fec!K$53)</f>
        <v>0.75265769896545021</v>
      </c>
      <c r="L199" s="275">
        <f>IF(L$53=0,0,L$53/NMM_fec!L$53)</f>
        <v>0.73654737341120136</v>
      </c>
      <c r="M199" s="275">
        <f>IF(M$53=0,0,M$53/NMM_fec!M$53)</f>
        <v>0.79554083837590228</v>
      </c>
      <c r="N199" s="275">
        <f>IF(N$53=0,0,N$53/NMM_fec!N$53)</f>
        <v>0.80320882942701632</v>
      </c>
      <c r="O199" s="275">
        <f>IF(O$53=0,0,O$53/NMM_fec!O$53)</f>
        <v>0.81932222114552344</v>
      </c>
      <c r="P199" s="275">
        <f>IF(P$53=0,0,P$53/NMM_fec!P$53)</f>
        <v>0.8330955227288146</v>
      </c>
      <c r="Q199" s="275">
        <f>IF(Q$53=0,0,Q$53/NMM_fec!Q$53)</f>
        <v>0.85088450286721107</v>
      </c>
      <c r="R199" s="275">
        <f>IF(R$53=0,0,R$53/NMM_fec!R$53)</f>
        <v>0.85886497183811994</v>
      </c>
      <c r="S199" s="275">
        <f>IF(S$53=0,0,S$53/NMM_fec!S$53)</f>
        <v>0.85014564357751643</v>
      </c>
      <c r="T199" s="275">
        <f>IF(T$53=0,0,T$53/NMM_fec!T$53)</f>
        <v>0.84867282933118504</v>
      </c>
      <c r="U199" s="275">
        <f>IF(U$53=0,0,U$53/NMM_fec!U$53)</f>
        <v>0.85458829606053854</v>
      </c>
      <c r="V199" s="275">
        <f>IF(V$53=0,0,V$53/NMM_fec!V$53)</f>
        <v>0.86584219058489942</v>
      </c>
      <c r="W199" s="275">
        <f>IF(W$53=0,0,W$53/NMM_fec!W$53)</f>
        <v>0.84283624205672281</v>
      </c>
      <c r="X199" s="275">
        <f>IF(X$53=0,0,X$53/NMM_fec!X$53)</f>
        <v>0.85496660294607407</v>
      </c>
      <c r="Y199" s="275">
        <f>IF(Y$53=0,0,Y$53/NMM_fec!Y$53)</f>
        <v>0.85442980013938441</v>
      </c>
      <c r="DA199" s="78"/>
    </row>
    <row r="200" spans="1:105" ht="12" customHeight="1" x14ac:dyDescent="0.25">
      <c r="A200" s="174" t="s">
        <v>1496</v>
      </c>
      <c r="B200" s="276">
        <f>IF(B$59=0,0,B$59/NMM_fec!B$59)</f>
        <v>0.59912729281465904</v>
      </c>
      <c r="C200" s="276">
        <f>IF(C$59=0,0,C$59/NMM_fec!C$59)</f>
        <v>0.59912729281465849</v>
      </c>
      <c r="D200" s="276">
        <f>IF(D$59=0,0,D$59/NMM_fec!D$59)</f>
        <v>0.60084279740599966</v>
      </c>
      <c r="E200" s="276">
        <f>IF(E$59=0,0,E$59/NMM_fec!E$59)</f>
        <v>0.6065451744816186</v>
      </c>
      <c r="F200" s="276">
        <f>IF(F$59=0,0,F$59/NMM_fec!F$59)</f>
        <v>0.60654517448161849</v>
      </c>
      <c r="G200" s="276">
        <f>IF(G$59=0,0,G$59/NMM_fec!G$59)</f>
        <v>0.60654517448161849</v>
      </c>
      <c r="H200" s="276">
        <f>IF(H$59=0,0,H$59/NMM_fec!H$59)</f>
        <v>0.60654517448161838</v>
      </c>
      <c r="I200" s="276">
        <f>IF(I$59=0,0,I$59/NMM_fec!I$59)</f>
        <v>0.60654517448161815</v>
      </c>
      <c r="J200" s="276">
        <f>IF(J$59=0,0,J$59/NMM_fec!J$59)</f>
        <v>0.60654517448161793</v>
      </c>
      <c r="K200" s="276">
        <f>IF(K$59=0,0,K$59/NMM_fec!K$59)</f>
        <v>0.60654517448161849</v>
      </c>
      <c r="L200" s="276">
        <f>IF(L$59=0,0,L$59/NMM_fec!L$59)</f>
        <v>0.60654517448161827</v>
      </c>
      <c r="M200" s="276">
        <f>IF(M$59=0,0,M$59/NMM_fec!M$59)</f>
        <v>0.61258065703345688</v>
      </c>
      <c r="N200" s="276">
        <f>IF(N$59=0,0,N$59/NMM_fec!N$59)</f>
        <v>0.61801259133011088</v>
      </c>
      <c r="O200" s="276">
        <f>IF(O$59=0,0,O$59/NMM_fec!O$59)</f>
        <v>0.62290133219709998</v>
      </c>
      <c r="P200" s="276">
        <f>IF(P$59=0,0,P$59/NMM_fec!P$59)</f>
        <v>0.62730119897739001</v>
      </c>
      <c r="Q200" s="276">
        <f>IF(Q$59=0,0,Q$59/NMM_fec!Q$59)</f>
        <v>0.63126107907965079</v>
      </c>
      <c r="R200" s="276">
        <f>IF(R$59=0,0,R$59/NMM_fec!R$59)</f>
        <v>0.63482497117168568</v>
      </c>
      <c r="S200" s="276">
        <f>IF(S$59=0,0,S$59/NMM_fec!S$59)</f>
        <v>0.63803247405451735</v>
      </c>
      <c r="T200" s="276">
        <f>IF(T$59=0,0,T$59/NMM_fec!T$59)</f>
        <v>0.64091922664906564</v>
      </c>
      <c r="U200" s="276">
        <f>IF(U$59=0,0,U$59/NMM_fec!U$59)</f>
        <v>0.64351730398415896</v>
      </c>
      <c r="V200" s="276">
        <f>IF(V$59=0,0,V$59/NMM_fec!V$59)</f>
        <v>0.64585557358574341</v>
      </c>
      <c r="W200" s="276">
        <f>IF(W$59=0,0,W$59/NMM_fec!W$59)</f>
        <v>0.64796001622716892</v>
      </c>
      <c r="X200" s="276">
        <f>IF(X$59=0,0,X$59/NMM_fec!X$59)</f>
        <v>0.64985401460445213</v>
      </c>
      <c r="Y200" s="276">
        <f>IF(Y$59=0,0,Y$59/NMM_fec!Y$59)</f>
        <v>0.65155861314400665</v>
      </c>
      <c r="DA200" s="79"/>
    </row>
    <row r="201" spans="1:105" ht="12" customHeight="1" x14ac:dyDescent="0.25">
      <c r="A201" s="174" t="s">
        <v>1498</v>
      </c>
      <c r="B201" s="276">
        <f>IF(B$60=0,0,B$60/NMM_fec!B$60)</f>
        <v>0.41660970750929449</v>
      </c>
      <c r="C201" s="276">
        <f>IF(C$60=0,0,C$60/NMM_fec!C$60)</f>
        <v>0.42035927323317823</v>
      </c>
      <c r="D201" s="276">
        <f>IF(D$60=0,0,D$60/NMM_fec!D$60)</f>
        <v>0.4217098489441618</v>
      </c>
      <c r="E201" s="276">
        <f>IF(E$60=0,0,E$60/NMM_fec!E$60)</f>
        <v>0.43173623156629037</v>
      </c>
      <c r="F201" s="276">
        <f>IF(F$60=0,0,F$60/NMM_fec!F$60)</f>
        <v>0.43165346689522122</v>
      </c>
      <c r="G201" s="276">
        <f>IF(G$60=0,0,G$60/NMM_fec!G$60)</f>
        <v>0.4338060519745317</v>
      </c>
      <c r="H201" s="276">
        <f>IF(H$60=0,0,H$60/NMM_fec!H$60)</f>
        <v>0.4299754068968043</v>
      </c>
      <c r="I201" s="276">
        <f>IF(I$60=0,0,I$60/NMM_fec!I$60)</f>
        <v>0.43082067816496122</v>
      </c>
      <c r="J201" s="276">
        <f>IF(J$60=0,0,J$60/NMM_fec!J$60)</f>
        <v>0.42683727255220139</v>
      </c>
      <c r="K201" s="276">
        <f>IF(K$60=0,0,K$60/NMM_fec!K$60)</f>
        <v>0.42538961935208408</v>
      </c>
      <c r="L201" s="276">
        <f>IF(L$60=0,0,L$60/NMM_fec!L$60)</f>
        <v>0.42544532919147798</v>
      </c>
      <c r="M201" s="276">
        <f>IF(M$60=0,0,M$60/NMM_fec!M$60)</f>
        <v>0.43673433110699705</v>
      </c>
      <c r="N201" s="276">
        <f>IF(N$60=0,0,N$60/NMM_fec!N$60)</f>
        <v>0.4451280333296348</v>
      </c>
      <c r="O201" s="276">
        <f>IF(O$60=0,0,O$60/NMM_fec!O$60)</f>
        <v>0.45117856029828618</v>
      </c>
      <c r="P201" s="276">
        <f>IF(P$60=0,0,P$60/NMM_fec!P$60)</f>
        <v>0.456665900090586</v>
      </c>
      <c r="Q201" s="276">
        <f>IF(Q$60=0,0,Q$60/NMM_fec!Q$60)</f>
        <v>0.46484729679448306</v>
      </c>
      <c r="R201" s="276">
        <f>IF(R$60=0,0,R$60/NMM_fec!R$60)</f>
        <v>0.47139128203521397</v>
      </c>
      <c r="S201" s="276">
        <f>IF(S$60=0,0,S$60/NMM_fec!S$60)</f>
        <v>0.47211060965523521</v>
      </c>
      <c r="T201" s="276">
        <f>IF(T$60=0,0,T$60/NMM_fec!T$60)</f>
        <v>0.47187164944068616</v>
      </c>
      <c r="U201" s="276">
        <f>IF(U$60=0,0,U$60/NMM_fec!U$60)</f>
        <v>0.47863106702583069</v>
      </c>
      <c r="V201" s="276">
        <f>IF(V$60=0,0,V$60/NMM_fec!V$60)</f>
        <v>0.48145998482839697</v>
      </c>
      <c r="W201" s="276">
        <f>IF(W$60=0,0,W$60/NMM_fec!W$60)</f>
        <v>0.4819152275010235</v>
      </c>
      <c r="X201" s="276">
        <f>IF(X$60=0,0,X$60/NMM_fec!X$60)</f>
        <v>0.48994852928056992</v>
      </c>
      <c r="Y201" s="276">
        <f>IF(Y$60=0,0,Y$60/NMM_fec!Y$60)</f>
        <v>0.49284594348696742</v>
      </c>
      <c r="DA201" s="79"/>
    </row>
    <row r="202" spans="1:105" ht="12" customHeight="1" x14ac:dyDescent="0.25">
      <c r="A202" s="174" t="s">
        <v>1520</v>
      </c>
      <c r="B202" s="276">
        <f>IF(B$79=0,0,B$79/NMM_fec!B$79)</f>
        <v>0.59613470621910758</v>
      </c>
      <c r="C202" s="276">
        <f>IF(C$79=0,0,C$79/NMM_fec!C$79)</f>
        <v>0.59637998501954004</v>
      </c>
      <c r="D202" s="276">
        <f>IF(D$79=0,0,D$79/NMM_fec!D$79)</f>
        <v>0.59665436286507778</v>
      </c>
      <c r="E202" s="276">
        <f>IF(E$79=0,0,E$79/NMM_fec!E$79)</f>
        <v>0.59977395828395763</v>
      </c>
      <c r="F202" s="276">
        <f>IF(F$79=0,0,F$79/NMM_fec!F$79)</f>
        <v>0.60195726595954957</v>
      </c>
      <c r="G202" s="276">
        <f>IF(G$79=0,0,G$79/NMM_fec!G$79)</f>
        <v>0.6014813699480549</v>
      </c>
      <c r="H202" s="276">
        <f>IF(H$79=0,0,H$79/NMM_fec!H$79)</f>
        <v>0.60230491748695991</v>
      </c>
      <c r="I202" s="276">
        <f>IF(I$79=0,0,I$79/NMM_fec!I$79)</f>
        <v>0.60209880138844341</v>
      </c>
      <c r="J202" s="276">
        <f>IF(J$79=0,0,J$79/NMM_fec!J$79)</f>
        <v>0.60442615786496856</v>
      </c>
      <c r="K202" s="276">
        <f>IF(K$79=0,0,K$79/NMM_fec!K$79)</f>
        <v>0.60274639327475399</v>
      </c>
      <c r="L202" s="276">
        <f>IF(L$79=0,0,L$79/NMM_fec!L$79)</f>
        <v>0.60730427974643464</v>
      </c>
      <c r="M202" s="276">
        <f>IF(M$79=0,0,M$79/NMM_fec!M$79)</f>
        <v>0.62338457764478417</v>
      </c>
      <c r="N202" s="276">
        <f>IF(N$79=0,0,N$79/NMM_fec!N$79)</f>
        <v>0.63208017768975633</v>
      </c>
      <c r="O202" s="276">
        <f>IF(O$79=0,0,O$79/NMM_fec!O$79)</f>
        <v>0.64774360886703297</v>
      </c>
      <c r="P202" s="276">
        <f>IF(P$79=0,0,P$79/NMM_fec!P$79)</f>
        <v>0.65422867889357816</v>
      </c>
      <c r="Q202" s="276">
        <f>IF(Q$79=0,0,Q$79/NMM_fec!Q$79)</f>
        <v>0.66634016659037831</v>
      </c>
      <c r="R202" s="276">
        <f>IF(R$79=0,0,R$79/NMM_fec!R$79)</f>
        <v>0.6721968738139561</v>
      </c>
      <c r="S202" s="276">
        <f>IF(S$79=0,0,S$79/NMM_fec!S$79)</f>
        <v>0.67230330281745365</v>
      </c>
      <c r="T202" s="276">
        <f>IF(T$79=0,0,T$79/NMM_fec!T$79)</f>
        <v>0.67212874180999838</v>
      </c>
      <c r="U202" s="276">
        <f>IF(U$79=0,0,U$79/NMM_fec!U$79)</f>
        <v>0.6795535038114483</v>
      </c>
      <c r="V202" s="276">
        <f>IF(V$79=0,0,V$79/NMM_fec!V$79)</f>
        <v>0.6790770236276773</v>
      </c>
      <c r="W202" s="276">
        <f>IF(W$79=0,0,W$79/NMM_fec!W$79)</f>
        <v>0.67934280172772277</v>
      </c>
      <c r="X202" s="276">
        <f>IF(X$79=0,0,X$79/NMM_fec!X$79)</f>
        <v>0.68852700422915203</v>
      </c>
      <c r="Y202" s="276">
        <f>IF(Y$79=0,0,Y$79/NMM_fec!Y$79)</f>
        <v>0.68785284417308512</v>
      </c>
      <c r="DA202" s="79"/>
    </row>
    <row r="203" spans="1:105" ht="12" customHeight="1" x14ac:dyDescent="0.25">
      <c r="A203" s="41" t="s">
        <v>1532</v>
      </c>
      <c r="B203" s="277">
        <f>IF(B$89=0,0,B$89/NMM_fec!B$89)</f>
        <v>0.4801307621908581</v>
      </c>
      <c r="C203" s="277">
        <f>IF(C$89=0,0,C$89/NMM_fec!C$89)</f>
        <v>0.48553670666414223</v>
      </c>
      <c r="D203" s="277">
        <f>IF(D$89=0,0,D$89/NMM_fec!D$89)</f>
        <v>0.48872493046754995</v>
      </c>
      <c r="E203" s="277">
        <f>IF(E$89=0,0,E$89/NMM_fec!E$89)</f>
        <v>0.49162554655383073</v>
      </c>
      <c r="F203" s="277">
        <f>IF(F$89=0,0,F$89/NMM_fec!F$89)</f>
        <v>0.48959204217835511</v>
      </c>
      <c r="G203" s="277">
        <f>IF(G$89=0,0,G$89/NMM_fec!G$89)</f>
        <v>0.49197035920428112</v>
      </c>
      <c r="H203" s="277">
        <f>IF(H$89=0,0,H$89/NMM_fec!H$89)</f>
        <v>0.48185856558719492</v>
      </c>
      <c r="I203" s="277">
        <f>IF(I$89=0,0,I$89/NMM_fec!I$89)</f>
        <v>0.48845714688017644</v>
      </c>
      <c r="J203" s="277">
        <f>IF(J$89=0,0,J$89/NMM_fec!J$89)</f>
        <v>0.48382127426640337</v>
      </c>
      <c r="K203" s="277">
        <f>IF(K$89=0,0,K$89/NMM_fec!K$89)</f>
        <v>0.48602056153236184</v>
      </c>
      <c r="L203" s="277">
        <f>IF(L$89=0,0,L$89/NMM_fec!L$89)</f>
        <v>0.4761063095518322</v>
      </c>
      <c r="M203" s="277">
        <f>IF(M$89=0,0,M$89/NMM_fec!M$89)</f>
        <v>0.5059366477310715</v>
      </c>
      <c r="N203" s="277">
        <f>IF(N$89=0,0,N$89/NMM_fec!N$89)</f>
        <v>0.51456232158214066</v>
      </c>
      <c r="O203" s="277">
        <f>IF(O$89=0,0,O$89/NMM_fec!O$89)</f>
        <v>0.52159378817458391</v>
      </c>
      <c r="P203" s="277">
        <f>IF(P$89=0,0,P$89/NMM_fec!P$89)</f>
        <v>0.52711452089468991</v>
      </c>
      <c r="Q203" s="277">
        <f>IF(Q$89=0,0,Q$89/NMM_fec!Q$89)</f>
        <v>0.53582020753870196</v>
      </c>
      <c r="R203" s="277">
        <f>IF(R$89=0,0,R$89/NMM_fec!R$89)</f>
        <v>0.53996904738745088</v>
      </c>
      <c r="S203" s="277">
        <f>IF(S$89=0,0,S$89/NMM_fec!S$89)</f>
        <v>0.53559392414487605</v>
      </c>
      <c r="T203" s="277">
        <f>IF(T$89=0,0,T$89/NMM_fec!T$89)</f>
        <v>0.5337864403178959</v>
      </c>
      <c r="U203" s="277">
        <f>IF(U$89=0,0,U$89/NMM_fec!U$89)</f>
        <v>0.53852435739918836</v>
      </c>
      <c r="V203" s="277">
        <f>IF(V$89=0,0,V$89/NMM_fec!V$89)</f>
        <v>0.54514015789057946</v>
      </c>
      <c r="W203" s="277">
        <f>IF(W$89=0,0,W$89/NMM_fec!W$89)</f>
        <v>0.54277874556588102</v>
      </c>
      <c r="X203" s="277">
        <f>IF(X$89=0,0,X$89/NMM_fec!X$89)</f>
        <v>0.55732744681112611</v>
      </c>
      <c r="Y203" s="277">
        <f>IF(Y$89=0,0,Y$89/NMM_fec!Y$89)</f>
        <v>0.55892170667608909</v>
      </c>
      <c r="DA203" s="82"/>
    </row>
    <row r="204" spans="1:105" ht="12" customHeight="1" x14ac:dyDescent="0.25">
      <c r="A204" s="172"/>
      <c r="B204" s="172"/>
      <c r="C204" s="172"/>
      <c r="D204" s="172"/>
      <c r="E204" s="172"/>
      <c r="F204" s="172"/>
      <c r="G204" s="172"/>
      <c r="H204" s="172"/>
      <c r="I204" s="172"/>
      <c r="J204" s="172"/>
      <c r="K204" s="172"/>
      <c r="L204" s="172"/>
      <c r="M204" s="172"/>
      <c r="N204" s="172"/>
      <c r="O204" s="172"/>
      <c r="P204" s="172"/>
      <c r="Q204" s="172"/>
      <c r="R204" s="172"/>
      <c r="S204" s="172"/>
      <c r="T204" s="172"/>
      <c r="U204" s="172"/>
      <c r="V204" s="172"/>
      <c r="W204" s="172"/>
      <c r="X204" s="172"/>
      <c r="Y204" s="172"/>
      <c r="DA204" s="176"/>
    </row>
    <row r="205" spans="1:105" ht="12" customHeight="1" x14ac:dyDescent="0.25">
      <c r="A205" s="35" t="s">
        <v>53</v>
      </c>
      <c r="B205" s="320">
        <f>IF(B$99=0,0,B$99/NMM_fec!B$99)</f>
        <v>0.43309835413544595</v>
      </c>
      <c r="C205" s="320">
        <f>IF(C$99=0,0,C$99/NMM_fec!C$99)</f>
        <v>0.43821056198741209</v>
      </c>
      <c r="D205" s="320">
        <f>IF(D$99=0,0,D$99/NMM_fec!D$99)</f>
        <v>0.44197660337551792</v>
      </c>
      <c r="E205" s="320">
        <f>IF(E$99=0,0,E$99/NMM_fec!E$99)</f>
        <v>0.44232842793552757</v>
      </c>
      <c r="F205" s="320">
        <f>IF(F$99=0,0,F$99/NMM_fec!F$99)</f>
        <v>0.44323687345958052</v>
      </c>
      <c r="G205" s="320">
        <f>IF(G$99=0,0,G$99/NMM_fec!G$99)</f>
        <v>0.44785779737471504</v>
      </c>
      <c r="H205" s="320">
        <f>IF(H$99=0,0,H$99/NMM_fec!H$99)</f>
        <v>0.44152132153093437</v>
      </c>
      <c r="I205" s="320">
        <f>IF(I$99=0,0,I$99/NMM_fec!I$99)</f>
        <v>0.44725462992633247</v>
      </c>
      <c r="J205" s="320">
        <f>IF(J$99=0,0,J$99/NMM_fec!J$99)</f>
        <v>0.44295052812251484</v>
      </c>
      <c r="K205" s="320">
        <f>IF(K$99=0,0,K$99/NMM_fec!K$99)</f>
        <v>0.44420904806465961</v>
      </c>
      <c r="L205" s="320">
        <f>IF(L$99=0,0,L$99/NMM_fec!L$99)</f>
        <v>0.43736518530665769</v>
      </c>
      <c r="M205" s="320">
        <f>IF(M$99=0,0,M$99/NMM_fec!M$99)</f>
        <v>0.45070141099637856</v>
      </c>
      <c r="N205" s="320">
        <f>IF(N$99=0,0,N$99/NMM_fec!N$99)</f>
        <v>0.45366523135770775</v>
      </c>
      <c r="O205" s="320">
        <f>IF(O$99=0,0,O$99/NMM_fec!O$99)</f>
        <v>0.4525433296439183</v>
      </c>
      <c r="P205" s="320">
        <f>IF(P$99=0,0,P$99/NMM_fec!P$99)</f>
        <v>0.4532307559736482</v>
      </c>
      <c r="Q205" s="320">
        <f>IF(Q$99=0,0,Q$99/NMM_fec!Q$99)</f>
        <v>0.45281187564713049</v>
      </c>
      <c r="R205" s="320">
        <f>IF(R$99=0,0,R$99/NMM_fec!R$99)</f>
        <v>0.46285606909289356</v>
      </c>
      <c r="S205" s="320">
        <f>IF(S$99=0,0,S$99/NMM_fec!S$99)</f>
        <v>0.46697426648009893</v>
      </c>
      <c r="T205" s="320">
        <f>IF(T$99=0,0,T$99/NMM_fec!T$99)</f>
        <v>0.47609630160339</v>
      </c>
      <c r="U205" s="320">
        <f>IF(U$99=0,0,U$99/NMM_fec!U$99)</f>
        <v>0.4753660464579984</v>
      </c>
      <c r="V205" s="320">
        <f>IF(V$99=0,0,V$99/NMM_fec!V$99)</f>
        <v>0.49220042226896538</v>
      </c>
      <c r="W205" s="320">
        <f>IF(W$99=0,0,W$99/NMM_fec!W$99)</f>
        <v>0.49242331993584898</v>
      </c>
      <c r="X205" s="320">
        <f>IF(X$99=0,0,X$99/NMM_fec!X$99)</f>
        <v>0.50822493181857298</v>
      </c>
      <c r="Y205" s="320">
        <f>IF(Y$99=0,0,Y$99/NMM_fec!Y$99)</f>
        <v>0.5120563974649498</v>
      </c>
      <c r="DA205" s="95"/>
    </row>
    <row r="206" spans="1:105" ht="12" customHeight="1" x14ac:dyDescent="0.25">
      <c r="A206" s="55" t="s">
        <v>91</v>
      </c>
      <c r="B206" s="273">
        <f>IF(B$100=0,0,B$100/NMM_fec!B$100)</f>
        <v>0.43724449606805099</v>
      </c>
      <c r="C206" s="273">
        <f>IF(C$100=0,0,C$100/NMM_fec!C$100)</f>
        <v>0.43734793824439688</v>
      </c>
      <c r="D206" s="273">
        <f>IF(D$100=0,0,D$100/NMM_fec!D$100)</f>
        <v>0.43967529211551004</v>
      </c>
      <c r="E206" s="273">
        <f>IF(E$100=0,0,E$100/NMM_fec!E$100)</f>
        <v>0.43992449795007288</v>
      </c>
      <c r="F206" s="273">
        <f>IF(F$100=0,0,F$100/NMM_fec!F$100)</f>
        <v>0.44238041146652951</v>
      </c>
      <c r="G206" s="273">
        <f>IF(G$100=0,0,G$100/NMM_fec!G$100)</f>
        <v>0.4446964290000387</v>
      </c>
      <c r="H206" s="273">
        <f>IF(H$100=0,0,H$100/NMM_fec!H$100)</f>
        <v>0.44655885461935241</v>
      </c>
      <c r="I206" s="273">
        <f>IF(I$100=0,0,I$100/NMM_fec!I$100)</f>
        <v>0.44755973467024668</v>
      </c>
      <c r="J206" s="273">
        <f>IF(J$100=0,0,J$100/NMM_fec!J$100)</f>
        <v>0.44755973467024679</v>
      </c>
      <c r="K206" s="273">
        <f>IF(K$100=0,0,K$100/NMM_fec!K$100)</f>
        <v>0.44755973467024696</v>
      </c>
      <c r="L206" s="273">
        <f>IF(L$100=0,0,L$100/NMM_fec!L$100)</f>
        <v>0.44755973467024707</v>
      </c>
      <c r="M206" s="273">
        <f>IF(M$100=0,0,M$100/NMM_fec!M$100)</f>
        <v>0.44858049612851669</v>
      </c>
      <c r="N206" s="273">
        <f>IF(N$100=0,0,N$100/NMM_fec!N$100)</f>
        <v>0.44858049612851697</v>
      </c>
      <c r="O206" s="273">
        <f>IF(O$100=0,0,O$100/NMM_fec!O$100)</f>
        <v>0.45118831587015679</v>
      </c>
      <c r="P206" s="273">
        <f>IF(P$100=0,0,P$100/NMM_fec!P$100)</f>
        <v>0.45118831587015712</v>
      </c>
      <c r="Q206" s="273">
        <f>IF(Q$100=0,0,Q$100/NMM_fec!Q$100)</f>
        <v>0.45118831587015695</v>
      </c>
      <c r="R206" s="273">
        <f>IF(R$100=0,0,R$100/NMM_fec!R$100)</f>
        <v>0.4609656892600657</v>
      </c>
      <c r="S206" s="273">
        <f>IF(S$100=0,0,S$100/NMM_fec!S$100)</f>
        <v>0.4679413672172606</v>
      </c>
      <c r="T206" s="273">
        <f>IF(T$100=0,0,T$100/NMM_fec!T$100)</f>
        <v>0.47614723049553437</v>
      </c>
      <c r="U206" s="273">
        <f>IF(U$100=0,0,U$100/NMM_fec!U$100)</f>
        <v>0.47902940752384787</v>
      </c>
      <c r="V206" s="273">
        <f>IF(V$100=0,0,V$100/NMM_fec!V$100)</f>
        <v>0.48612646677146326</v>
      </c>
      <c r="W206" s="273">
        <f>IF(W$100=0,0,W$100/NMM_fec!W$100)</f>
        <v>0.49251382009431693</v>
      </c>
      <c r="X206" s="273">
        <f>IF(X$100=0,0,X$100/NMM_fec!X$100)</f>
        <v>0.49826243808488518</v>
      </c>
      <c r="Y206" s="273">
        <f>IF(Y$100=0,0,Y$100/NMM_fec!Y$100)</f>
        <v>0.50343619427639685</v>
      </c>
      <c r="DA206" s="76"/>
    </row>
    <row r="207" spans="1:105" ht="12" customHeight="1" x14ac:dyDescent="0.25">
      <c r="A207" s="173" t="s">
        <v>92</v>
      </c>
      <c r="B207" s="274">
        <f>IF(B$101=0,0,B$101/NMM_fec!B$101)</f>
        <v>0.11349186036608751</v>
      </c>
      <c r="C207" s="274">
        <f>IF(C$101=0,0,C$101/NMM_fec!C$101)</f>
        <v>0.11351870997800798</v>
      </c>
      <c r="D207" s="274">
        <f>IF(D$101=0,0,D$101/NMM_fec!D$101)</f>
        <v>0.11412280156278055</v>
      </c>
      <c r="E207" s="274">
        <f>IF(E$101=0,0,E$101/NMM_fec!E$101)</f>
        <v>0.1141874858161742</v>
      </c>
      <c r="F207" s="274">
        <f>IF(F$101=0,0,F$101/NMM_fec!F$101)</f>
        <v>0.11482494654212355</v>
      </c>
      <c r="G207" s="274">
        <f>IF(G$101=0,0,G$101/NMM_fec!G$101)</f>
        <v>0.11542609564950423</v>
      </c>
      <c r="H207" s="274">
        <f>IF(H$101=0,0,H$101/NMM_fec!H$101)</f>
        <v>0.11590950973528491</v>
      </c>
      <c r="I207" s="274">
        <f>IF(I$101=0,0,I$101/NMM_fec!I$101)</f>
        <v>0.11616929971549227</v>
      </c>
      <c r="J207" s="274">
        <f>IF(J$101=0,0,J$101/NMM_fec!J$101)</f>
        <v>0.11616929971549232</v>
      </c>
      <c r="K207" s="274">
        <f>IF(K$101=0,0,K$101/NMM_fec!K$101)</f>
        <v>0.11616929971549231</v>
      </c>
      <c r="L207" s="274">
        <f>IF(L$101=0,0,L$101/NMM_fec!L$101)</f>
        <v>0.11616929971549232</v>
      </c>
      <c r="M207" s="274">
        <f>IF(M$101=0,0,M$101/NMM_fec!M$101)</f>
        <v>0.11643425014467056</v>
      </c>
      <c r="N207" s="274">
        <f>IF(N$101=0,0,N$101/NMM_fec!N$101)</f>
        <v>0.1164342501446706</v>
      </c>
      <c r="O207" s="274">
        <f>IF(O$101=0,0,O$101/NMM_fec!O$101)</f>
        <v>0.11711113988631318</v>
      </c>
      <c r="P207" s="274">
        <f>IF(P$101=0,0,P$101/NMM_fec!P$101)</f>
        <v>0.11711113988631315</v>
      </c>
      <c r="Q207" s="274">
        <f>IF(Q$101=0,0,Q$101/NMM_fec!Q$101)</f>
        <v>0.11711113988631318</v>
      </c>
      <c r="R207" s="274">
        <f>IF(R$101=0,0,R$101/NMM_fec!R$101)</f>
        <v>0.11964897010600323</v>
      </c>
      <c r="S207" s="274">
        <f>IF(S$101=0,0,S$101/NMM_fec!S$101)</f>
        <v>0.12145958790861933</v>
      </c>
      <c r="T207" s="274">
        <f>IF(T$101=0,0,T$101/NMM_fec!T$101)</f>
        <v>0.12433761686844629</v>
      </c>
      <c r="U207" s="274">
        <f>IF(U$101=0,0,U$101/NMM_fec!U$101)</f>
        <v>0.12433761686844633</v>
      </c>
      <c r="V207" s="274">
        <f>IF(V$101=0,0,V$101/NMM_fec!V$101)</f>
        <v>0.12739281611198183</v>
      </c>
      <c r="W207" s="274">
        <f>IF(W$101=0,0,W$101/NMM_fec!W$101)</f>
        <v>0.12786887756132562</v>
      </c>
      <c r="X207" s="274">
        <f>IF(X$101=0,0,X$101/NMM_fec!X$101)</f>
        <v>0.13053982455135377</v>
      </c>
      <c r="Y207" s="274">
        <f>IF(Y$101=0,0,Y$101/NMM_fec!Y$101)</f>
        <v>0.13104323634832044</v>
      </c>
      <c r="DA207" s="77"/>
    </row>
    <row r="208" spans="1:105" ht="12" customHeight="1" x14ac:dyDescent="0.25">
      <c r="A208" s="173" t="s">
        <v>93</v>
      </c>
      <c r="B208" s="274">
        <f>IF(B$102=0,0,B$102/NMM_fec!B$102)</f>
        <v>0.62012517086466634</v>
      </c>
      <c r="C208" s="274">
        <f>IF(C$102=0,0,C$102/NMM_fec!C$102)</f>
        <v>0.62027187847987453</v>
      </c>
      <c r="D208" s="274">
        <f>IF(D$102=0,0,D$102/NMM_fec!D$102)</f>
        <v>0.62357266495052199</v>
      </c>
      <c r="E208" s="274">
        <f>IF(E$102=0,0,E$102/NMM_fec!E$102)</f>
        <v>0.62392610292888095</v>
      </c>
      <c r="F208" s="274">
        <f>IF(F$102=0,0,F$102/NMM_fec!F$102)</f>
        <v>0.62740922004691679</v>
      </c>
      <c r="G208" s="274">
        <f>IF(G$102=0,0,G$102/NMM_fec!G$102)</f>
        <v>0.63069392867471707</v>
      </c>
      <c r="H208" s="274">
        <f>IF(H$102=0,0,H$102/NMM_fec!H$102)</f>
        <v>0.63333532728758812</v>
      </c>
      <c r="I208" s="274">
        <f>IF(I$102=0,0,I$102/NMM_fec!I$102)</f>
        <v>0.63475483266308719</v>
      </c>
      <c r="J208" s="274">
        <f>IF(J$102=0,0,J$102/NMM_fec!J$102)</f>
        <v>0.63475483266308708</v>
      </c>
      <c r="K208" s="274">
        <f>IF(K$102=0,0,K$102/NMM_fec!K$102)</f>
        <v>0.63475483266308708</v>
      </c>
      <c r="L208" s="274">
        <f>IF(L$102=0,0,L$102/NMM_fec!L$102)</f>
        <v>0.63475483266308708</v>
      </c>
      <c r="M208" s="274">
        <f>IF(M$102=0,0,M$102/NMM_fec!M$102)</f>
        <v>0.63620253498847712</v>
      </c>
      <c r="N208" s="274">
        <f>IF(N$102=0,0,N$102/NMM_fec!N$102)</f>
        <v>0.63620253498847712</v>
      </c>
      <c r="O208" s="274">
        <f>IF(O$102=0,0,O$102/NMM_fec!O$102)</f>
        <v>0.63990109420971686</v>
      </c>
      <c r="P208" s="274">
        <f>IF(P$102=0,0,P$102/NMM_fec!P$102)</f>
        <v>0.63990109420971686</v>
      </c>
      <c r="Q208" s="274">
        <f>IF(Q$102=0,0,Q$102/NMM_fec!Q$102)</f>
        <v>0.63990109420971708</v>
      </c>
      <c r="R208" s="274">
        <f>IF(R$102=0,0,R$102/NMM_fec!R$102)</f>
        <v>0.6525269867044784</v>
      </c>
      <c r="S208" s="274">
        <f>IF(S$102=0,0,S$102/NMM_fec!S$102)</f>
        <v>0.66366123052372616</v>
      </c>
      <c r="T208" s="274">
        <f>IF(T$102=0,0,T$102/NMM_fec!T$102)</f>
        <v>0.67391110938708643</v>
      </c>
      <c r="U208" s="274">
        <f>IF(U$102=0,0,U$102/NMM_fec!U$102)</f>
        <v>0.67938692393212707</v>
      </c>
      <c r="V208" s="274">
        <f>IF(V$102=0,0,V$102/NMM_fec!V$102)</f>
        <v>0.68806423345464762</v>
      </c>
      <c r="W208" s="274">
        <f>IF(W$102=0,0,W$102/NMM_fec!W$102)</f>
        <v>0.69587381202491594</v>
      </c>
      <c r="X208" s="274">
        <f>IF(X$102=0,0,X$102/NMM_fec!X$102)</f>
        <v>0.70290243273815711</v>
      </c>
      <c r="Y208" s="274">
        <f>IF(Y$102=0,0,Y$102/NMM_fec!Y$102)</f>
        <v>0.70922819138007442</v>
      </c>
      <c r="DA208" s="77"/>
    </row>
    <row r="209" spans="1:105" ht="12" customHeight="1" x14ac:dyDescent="0.25">
      <c r="A209" s="173" t="s">
        <v>94</v>
      </c>
      <c r="B209" s="274">
        <f>IF(B$103=0,0,B$103/NMM_fec!B$103)</f>
        <v>0.4331956894925304</v>
      </c>
      <c r="C209" s="274">
        <f>IF(C$103=0,0,C$103/NMM_fec!C$103)</f>
        <v>0.43329817381264812</v>
      </c>
      <c r="D209" s="274">
        <f>IF(D$103=0,0,D$103/NMM_fec!D$103)</f>
        <v>0.43560397679920654</v>
      </c>
      <c r="E209" s="274">
        <f>IF(E$103=0,0,E$103/NMM_fec!E$103)</f>
        <v>0.43585087503188819</v>
      </c>
      <c r="F209" s="274">
        <f>IF(F$103=0,0,F$103/NMM_fec!F$103)</f>
        <v>0.43828404722424896</v>
      </c>
      <c r="G209" s="274">
        <f>IF(G$103=0,0,G$103/NMM_fec!G$103)</f>
        <v>0.44057861884568139</v>
      </c>
      <c r="H209" s="274">
        <f>IF(H$103=0,0,H$103/NMM_fec!H$103)</f>
        <v>0.44242379873368981</v>
      </c>
      <c r="I209" s="274">
        <f>IF(I$103=0,0,I$103/NMM_fec!I$103)</f>
        <v>0.44341541081261954</v>
      </c>
      <c r="J209" s="274">
        <f>IF(J$103=0,0,J$103/NMM_fec!J$103)</f>
        <v>0.44341541081261915</v>
      </c>
      <c r="K209" s="274">
        <f>IF(K$103=0,0,K$103/NMM_fec!K$103)</f>
        <v>0.44341541081261943</v>
      </c>
      <c r="L209" s="274">
        <f>IF(L$103=0,0,L$103/NMM_fec!L$103)</f>
        <v>0.44341541081261943</v>
      </c>
      <c r="M209" s="274">
        <f>IF(M$103=0,0,M$103/NMM_fec!M$103)</f>
        <v>0.44442672020061391</v>
      </c>
      <c r="N209" s="274">
        <f>IF(N$103=0,0,N$103/NMM_fec!N$103)</f>
        <v>0.44442672020061391</v>
      </c>
      <c r="O209" s="274">
        <f>IF(O$103=0,0,O$103/NMM_fec!O$103)</f>
        <v>0.44701039199342313</v>
      </c>
      <c r="P209" s="274">
        <f>IF(P$103=0,0,P$103/NMM_fec!P$103)</f>
        <v>0.44701039199342318</v>
      </c>
      <c r="Q209" s="274">
        <f>IF(Q$103=0,0,Q$103/NMM_fec!Q$103)</f>
        <v>0.44701039199342307</v>
      </c>
      <c r="R209" s="274">
        <f>IF(R$103=0,0,R$103/NMM_fec!R$103)</f>
        <v>0.45669722863780804</v>
      </c>
      <c r="S209" s="274">
        <f>IF(S$103=0,0,S$103/NMM_fec!S$103)</f>
        <v>0.46360831305286365</v>
      </c>
      <c r="T209" s="274">
        <f>IF(T$103=0,0,T$103/NMM_fec!T$103)</f>
        <v>0.47459368007046382</v>
      </c>
      <c r="U209" s="274">
        <f>IF(U$103=0,0,U$103/NMM_fec!U$103)</f>
        <v>0.47459368007046371</v>
      </c>
      <c r="V209" s="274">
        <f>IF(V$103=0,0,V$103/NMM_fec!V$103)</f>
        <v>0.48625530178123033</v>
      </c>
      <c r="W209" s="274">
        <f>IF(W$103=0,0,W$103/NMM_fec!W$103)</f>
        <v>0.4880724168335705</v>
      </c>
      <c r="X209" s="274">
        <f>IF(X$103=0,0,X$103/NMM_fec!X$103)</f>
        <v>0.4982673569747485</v>
      </c>
      <c r="Y209" s="274">
        <f>IF(Y$103=0,0,Y$103/NMM_fec!Y$103)</f>
        <v>0.50018886764328641</v>
      </c>
      <c r="DA209" s="77"/>
    </row>
    <row r="210" spans="1:105" ht="12" customHeight="1" x14ac:dyDescent="0.25">
      <c r="A210" s="56" t="s">
        <v>95</v>
      </c>
      <c r="B210" s="275">
        <f>IF(B$104=0,0,B$104/NMM_fec!B$104)</f>
        <v>0.66097504859829692</v>
      </c>
      <c r="C210" s="275">
        <f>IF(C$104=0,0,C$104/NMM_fec!C$104)</f>
        <v>0.66584108315260038</v>
      </c>
      <c r="D210" s="275">
        <f>IF(D$104=0,0,D$104/NMM_fec!D$104)</f>
        <v>0.67577057676987817</v>
      </c>
      <c r="E210" s="275">
        <f>IF(E$104=0,0,E$104/NMM_fec!E$104)</f>
        <v>0.65529076461124502</v>
      </c>
      <c r="F210" s="275">
        <f>IF(F$104=0,0,F$104/NMM_fec!F$104)</f>
        <v>0.65327619903699385</v>
      </c>
      <c r="G210" s="275">
        <f>IF(G$104=0,0,G$104/NMM_fec!G$104)</f>
        <v>0.6571468222942215</v>
      </c>
      <c r="H210" s="275">
        <f>IF(H$104=0,0,H$104/NMM_fec!H$104)</f>
        <v>0.64859720096492535</v>
      </c>
      <c r="I210" s="275">
        <f>IF(I$104=0,0,I$104/NMM_fec!I$104)</f>
        <v>0.66044028675681776</v>
      </c>
      <c r="J210" s="275">
        <f>IF(J$104=0,0,J$104/NMM_fec!J$104)</f>
        <v>0.65921955966678336</v>
      </c>
      <c r="K210" s="275">
        <f>IF(K$104=0,0,K$104/NMM_fec!K$104)</f>
        <v>0.66797544035522227</v>
      </c>
      <c r="L210" s="275">
        <f>IF(L$104=0,0,L$104/NMM_fec!L$104)</f>
        <v>0.65367770338773079</v>
      </c>
      <c r="M210" s="275">
        <f>IF(M$104=0,0,M$104/NMM_fec!M$104)</f>
        <v>0.68959579548022831</v>
      </c>
      <c r="N210" s="275">
        <f>IF(N$104=0,0,N$104/NMM_fec!N$104)</f>
        <v>0.68851381746455054</v>
      </c>
      <c r="O210" s="275">
        <f>IF(O$104=0,0,O$104/NMM_fec!O$104)</f>
        <v>0.69150995547595151</v>
      </c>
      <c r="P210" s="275">
        <f>IF(P$104=0,0,P$104/NMM_fec!P$104)</f>
        <v>0.69642683438117003</v>
      </c>
      <c r="Q210" s="275">
        <f>IF(Q$104=0,0,Q$104/NMM_fec!Q$104)</f>
        <v>0.69885134532693727</v>
      </c>
      <c r="R210" s="275">
        <f>IF(R$104=0,0,R$104/NMM_fec!R$104)</f>
        <v>0.71444862951497312</v>
      </c>
      <c r="S210" s="275">
        <f>IF(S$104=0,0,S$104/NMM_fec!S$104)</f>
        <v>0.71789724887944661</v>
      </c>
      <c r="T210" s="275">
        <f>IF(T$104=0,0,T$104/NMM_fec!T$104)</f>
        <v>0.7336349106754797</v>
      </c>
      <c r="U210" s="275">
        <f>IF(U$104=0,0,U$104/NMM_fec!U$104)</f>
        <v>0.73058678520341891</v>
      </c>
      <c r="V210" s="275">
        <f>IF(V$104=0,0,V$104/NMM_fec!V$104)</f>
        <v>0.75839596718921687</v>
      </c>
      <c r="W210" s="275">
        <f>IF(W$104=0,0,W$104/NMM_fec!W$104)</f>
        <v>0.74100371893808148</v>
      </c>
      <c r="X210" s="275">
        <f>IF(X$104=0,0,X$104/NMM_fec!X$104)</f>
        <v>0.757128524814631</v>
      </c>
      <c r="Y210" s="275">
        <f>IF(Y$104=0,0,Y$104/NMM_fec!Y$104)</f>
        <v>0.75957109674212342</v>
      </c>
      <c r="DA210" s="78"/>
    </row>
    <row r="211" spans="1:105" ht="12" customHeight="1" x14ac:dyDescent="0.25">
      <c r="A211" s="174" t="s">
        <v>1553</v>
      </c>
      <c r="B211" s="276">
        <f>IF(B$110=0,0,B$110/NMM_fec!B$110)</f>
        <v>0.41343704803742548</v>
      </c>
      <c r="C211" s="276">
        <f>IF(C$110=0,0,C$110/NMM_fec!C$110)</f>
        <v>0.41819932618031763</v>
      </c>
      <c r="D211" s="276">
        <f>IF(D$110=0,0,D$110/NMM_fec!D$110)</f>
        <v>0.42122212059428216</v>
      </c>
      <c r="E211" s="276">
        <f>IF(E$110=0,0,E$110/NMM_fec!E$110)</f>
        <v>0.42480457327134502</v>
      </c>
      <c r="F211" s="276">
        <f>IF(F$110=0,0,F$110/NMM_fec!F$110)</f>
        <v>0.42625377707265982</v>
      </c>
      <c r="G211" s="276">
        <f>IF(G$110=0,0,G$110/NMM_fec!G$110)</f>
        <v>0.43084395062917596</v>
      </c>
      <c r="H211" s="276">
        <f>IF(H$110=0,0,H$110/NMM_fec!H$110)</f>
        <v>0.42651161947858013</v>
      </c>
      <c r="I211" s="276">
        <f>IF(I$110=0,0,I$110/NMM_fec!I$110)</f>
        <v>0.42994148825365469</v>
      </c>
      <c r="J211" s="276">
        <f>IF(J$110=0,0,J$110/NMM_fec!J$110)</f>
        <v>0.42581218846709457</v>
      </c>
      <c r="K211" s="276">
        <f>IF(K$110=0,0,K$110/NMM_fec!K$110)</f>
        <v>0.42570001821573239</v>
      </c>
      <c r="L211" s="276">
        <f>IF(L$110=0,0,L$110/NMM_fec!L$110)</f>
        <v>0.42251227264095903</v>
      </c>
      <c r="M211" s="276">
        <f>IF(M$110=0,0,M$110/NMM_fec!M$110)</f>
        <v>0.42962590410964707</v>
      </c>
      <c r="N211" s="276">
        <f>IF(N$110=0,0,N$110/NMM_fec!N$110)</f>
        <v>0.43291879110413933</v>
      </c>
      <c r="O211" s="276">
        <f>IF(O$110=0,0,O$110/NMM_fec!O$110)</f>
        <v>0.43165244603606195</v>
      </c>
      <c r="P211" s="276">
        <f>IF(P$110=0,0,P$110/NMM_fec!P$110)</f>
        <v>0.43254965138882578</v>
      </c>
      <c r="Q211" s="276">
        <f>IF(Q$110=0,0,Q$110/NMM_fec!Q$110)</f>
        <v>0.4323332003423952</v>
      </c>
      <c r="R211" s="276">
        <f>IF(R$110=0,0,R$110/NMM_fec!R$110)</f>
        <v>0.4430266310613184</v>
      </c>
      <c r="S211" s="276">
        <f>IF(S$110=0,0,S$110/NMM_fec!S$110)</f>
        <v>0.44855871185405632</v>
      </c>
      <c r="T211" s="276">
        <f>IF(T$110=0,0,T$110/NMM_fec!T$110)</f>
        <v>0.45715295660776145</v>
      </c>
      <c r="U211" s="276">
        <f>IF(U$110=0,0,U$110/NMM_fec!U$110)</f>
        <v>0.4567562899734291</v>
      </c>
      <c r="V211" s="276">
        <f>IF(V$110=0,0,V$110/NMM_fec!V$110)</f>
        <v>0.47175201981768045</v>
      </c>
      <c r="W211" s="276">
        <f>IF(W$110=0,0,W$110/NMM_fec!W$110)</f>
        <v>0.47311638064036843</v>
      </c>
      <c r="X211" s="276">
        <f>IF(X$110=0,0,X$110/NMM_fec!X$110)</f>
        <v>0.48692665093672899</v>
      </c>
      <c r="Y211" s="276">
        <f>IF(Y$110=0,0,Y$110/NMM_fec!Y$110)</f>
        <v>0.49098815740227142</v>
      </c>
      <c r="DA211" s="79"/>
    </row>
    <row r="212" spans="1:105" ht="12" customHeight="1" x14ac:dyDescent="0.25">
      <c r="A212" s="174" t="s">
        <v>1563</v>
      </c>
      <c r="B212" s="276">
        <f>IF(B$118=0,0,B$118/NMM_fec!B$118)</f>
        <v>0.52874020639884223</v>
      </c>
      <c r="C212" s="276">
        <f>IF(C$118=0,0,C$118/NMM_fec!C$118)</f>
        <v>0.52886529439460472</v>
      </c>
      <c r="D212" s="276">
        <f>IF(D$118=0,0,D$118/NMM_fec!D$118)</f>
        <v>0.53167965930312022</v>
      </c>
      <c r="E212" s="276">
        <f>IF(E$118=0,0,E$118/NMM_fec!E$118)</f>
        <v>0.53198101276917298</v>
      </c>
      <c r="F212" s="276">
        <f>IF(F$118=0,0,F$118/NMM_fec!F$118)</f>
        <v>0.53495083910493324</v>
      </c>
      <c r="G212" s="276">
        <f>IF(G$118=0,0,G$118/NMM_fec!G$118)</f>
        <v>0.53775149548758172</v>
      </c>
      <c r="H212" s="276">
        <f>IF(H$118=0,0,H$118/NMM_fec!H$118)</f>
        <v>0.54000364346248753</v>
      </c>
      <c r="I212" s="276">
        <f>IF(I$118=0,0,I$118/NMM_fec!I$118)</f>
        <v>0.54121396292779644</v>
      </c>
      <c r="J212" s="276">
        <f>IF(J$118=0,0,J$118/NMM_fec!J$118)</f>
        <v>0.54121396292779667</v>
      </c>
      <c r="K212" s="276">
        <f>IF(K$118=0,0,K$118/NMM_fec!K$118)</f>
        <v>0.54121396292779655</v>
      </c>
      <c r="L212" s="276">
        <f>IF(L$118=0,0,L$118/NMM_fec!L$118)</f>
        <v>0.54121396292779655</v>
      </c>
      <c r="M212" s="276">
        <f>IF(M$118=0,0,M$118/NMM_fec!M$118)</f>
        <v>0.54244832408953358</v>
      </c>
      <c r="N212" s="276">
        <f>IF(N$118=0,0,N$118/NMM_fec!N$118)</f>
        <v>0.54244832408953347</v>
      </c>
      <c r="O212" s="276">
        <f>IF(O$118=0,0,O$118/NMM_fec!O$118)</f>
        <v>0.54560184382699228</v>
      </c>
      <c r="P212" s="276">
        <f>IF(P$118=0,0,P$118/NMM_fec!P$118)</f>
        <v>0.54560184382699239</v>
      </c>
      <c r="Q212" s="276">
        <f>IF(Q$118=0,0,Q$118/NMM_fec!Q$118)</f>
        <v>0.54560184382699228</v>
      </c>
      <c r="R212" s="276">
        <f>IF(R$118=0,0,R$118/NMM_fec!R$118)</f>
        <v>0.55742518401928265</v>
      </c>
      <c r="S212" s="276">
        <f>IF(S$118=0,0,S$118/NMM_fec!S$118)</f>
        <v>0.56586055927506351</v>
      </c>
      <c r="T212" s="276">
        <f>IF(T$118=0,0,T$118/NMM_fec!T$118)</f>
        <v>0.57926883032932375</v>
      </c>
      <c r="U212" s="276">
        <f>IF(U$118=0,0,U$118/NMM_fec!U$118)</f>
        <v>0.57926883032932353</v>
      </c>
      <c r="V212" s="276">
        <f>IF(V$118=0,0,V$118/NMM_fec!V$118)</f>
        <v>0.59350250905664215</v>
      </c>
      <c r="W212" s="276">
        <f>IF(W$118=0,0,W$118/NMM_fec!W$118)</f>
        <v>0.5957204022885676</v>
      </c>
      <c r="X212" s="276">
        <f>IF(X$118=0,0,X$118/NMM_fec!X$118)</f>
        <v>0.60816391196611053</v>
      </c>
      <c r="Y212" s="276">
        <f>IF(Y$118=0,0,Y$118/NMM_fec!Y$118)</f>
        <v>0.61050922604038194</v>
      </c>
      <c r="DA212" s="79"/>
    </row>
    <row r="213" spans="1:105" ht="12" customHeight="1" x14ac:dyDescent="0.25">
      <c r="A213" s="174" t="s">
        <v>1565</v>
      </c>
      <c r="B213" s="276">
        <f>IF(B$119=0,0,B$119/NMM_fec!B$119)</f>
        <v>0.44567992911580978</v>
      </c>
      <c r="C213" s="276">
        <f>IF(C$119=0,0,C$119/NMM_fec!C$119)</f>
        <v>0.45101975570353436</v>
      </c>
      <c r="D213" s="276">
        <f>IF(D$119=0,0,D$119/NMM_fec!D$119)</f>
        <v>0.45487382273734844</v>
      </c>
      <c r="E213" s="276">
        <f>IF(E$119=0,0,E$119/NMM_fec!E$119)</f>
        <v>0.4553950901862458</v>
      </c>
      <c r="F213" s="276">
        <f>IF(F$119=0,0,F$119/NMM_fec!F$119)</f>
        <v>0.4563263053162519</v>
      </c>
      <c r="G213" s="276">
        <f>IF(G$119=0,0,G$119/NMM_fec!G$119)</f>
        <v>0.46113535859378718</v>
      </c>
      <c r="H213" s="276">
        <f>IF(H$119=0,0,H$119/NMM_fec!H$119)</f>
        <v>0.45444846411277617</v>
      </c>
      <c r="I213" s="276">
        <f>IF(I$119=0,0,I$119/NMM_fec!I$119)</f>
        <v>0.4604363404135734</v>
      </c>
      <c r="J213" s="276">
        <f>IF(J$119=0,0,J$119/NMM_fec!J$119)</f>
        <v>0.45590661309091796</v>
      </c>
      <c r="K213" s="276">
        <f>IF(K$119=0,0,K$119/NMM_fec!K$119)</f>
        <v>0.45718871270764405</v>
      </c>
      <c r="L213" s="276">
        <f>IF(L$119=0,0,L$119/NMM_fec!L$119)</f>
        <v>0.44997004151079167</v>
      </c>
      <c r="M213" s="276">
        <f>IF(M$119=0,0,M$119/NMM_fec!M$119)</f>
        <v>0.46382410355507941</v>
      </c>
      <c r="N213" s="276">
        <f>IF(N$119=0,0,N$119/NMM_fec!N$119)</f>
        <v>0.46694149979656618</v>
      </c>
      <c r="O213" s="276">
        <f>IF(O$119=0,0,O$119/NMM_fec!O$119)</f>
        <v>0.46569917520031717</v>
      </c>
      <c r="P213" s="276">
        <f>IF(P$119=0,0,P$119/NMM_fec!P$119)</f>
        <v>0.46635183858355034</v>
      </c>
      <c r="Q213" s="276">
        <f>IF(Q$119=0,0,Q$119/NMM_fec!Q$119)</f>
        <v>0.46586522881761494</v>
      </c>
      <c r="R213" s="276">
        <f>IF(R$119=0,0,R$119/NMM_fec!R$119)</f>
        <v>0.47617743053671369</v>
      </c>
      <c r="S213" s="276">
        <f>IF(S$119=0,0,S$119/NMM_fec!S$119)</f>
        <v>0.4803436595109829</v>
      </c>
      <c r="T213" s="276">
        <f>IF(T$119=0,0,T$119/NMM_fec!T$119)</f>
        <v>0.48980855942928847</v>
      </c>
      <c r="U213" s="276">
        <f>IF(U$119=0,0,U$119/NMM_fec!U$119)</f>
        <v>0.48893206411427292</v>
      </c>
      <c r="V213" s="276">
        <f>IF(V$119=0,0,V$119/NMM_fec!V$119)</f>
        <v>0.50648918187121694</v>
      </c>
      <c r="W213" s="276">
        <f>IF(W$119=0,0,W$119/NMM_fec!W$119)</f>
        <v>0.50678318090605445</v>
      </c>
      <c r="X213" s="276">
        <f>IF(X$119=0,0,X$119/NMM_fec!X$119)</f>
        <v>0.52342609350987279</v>
      </c>
      <c r="Y213" s="276">
        <f>IF(Y$119=0,0,Y$119/NMM_fec!Y$119)</f>
        <v>0.52732475738145856</v>
      </c>
      <c r="DA213" s="79"/>
    </row>
    <row r="214" spans="1:105" ht="12" customHeight="1" x14ac:dyDescent="0.25">
      <c r="A214" s="41" t="s">
        <v>1575</v>
      </c>
      <c r="B214" s="277">
        <f>IF(B$127=0,0,B$127/NMM_fec!B$127)</f>
        <v>0.54342743435436569</v>
      </c>
      <c r="C214" s="277">
        <f>IF(C$127=0,0,C$127/NMM_fec!C$127)</f>
        <v>0.54355599701667678</v>
      </c>
      <c r="D214" s="277">
        <f>IF(D$127=0,0,D$127/NMM_fec!D$127)</f>
        <v>0.54644853872820698</v>
      </c>
      <c r="E214" s="277">
        <f>IF(E$127=0,0,E$127/NMM_fec!E$127)</f>
        <v>0.54675826312387232</v>
      </c>
      <c r="F214" s="277">
        <f>IF(F$127=0,0,F$127/NMM_fec!F$127)</f>
        <v>0.54981058463562593</v>
      </c>
      <c r="G214" s="277">
        <f>IF(G$127=0,0,G$127/NMM_fec!G$127)</f>
        <v>0.55268903702890326</v>
      </c>
      <c r="H214" s="277">
        <f>IF(H$127=0,0,H$127/NMM_fec!H$127)</f>
        <v>0.55500374466977886</v>
      </c>
      <c r="I214" s="277">
        <f>IF(I$127=0,0,I$127/NMM_fec!I$127)</f>
        <v>0.55624768412023584</v>
      </c>
      <c r="J214" s="277">
        <f>IF(J$127=0,0,J$127/NMM_fec!J$127)</f>
        <v>0.55624768412023551</v>
      </c>
      <c r="K214" s="277">
        <f>IF(K$127=0,0,K$127/NMM_fec!K$127)</f>
        <v>0.55624768412023584</v>
      </c>
      <c r="L214" s="277">
        <f>IF(L$127=0,0,L$127/NMM_fec!L$127)</f>
        <v>0.55624768412023562</v>
      </c>
      <c r="M214" s="277">
        <f>IF(M$127=0,0,M$127/NMM_fec!M$127)</f>
        <v>0.55751633309202064</v>
      </c>
      <c r="N214" s="277">
        <f>IF(N$127=0,0,N$127/NMM_fec!N$127)</f>
        <v>0.55751633309202064</v>
      </c>
      <c r="O214" s="277">
        <f>IF(O$127=0,0,O$127/NMM_fec!O$127)</f>
        <v>0.56075745059996407</v>
      </c>
      <c r="P214" s="277">
        <f>IF(P$127=0,0,P$127/NMM_fec!P$127)</f>
        <v>0.56075745059996429</v>
      </c>
      <c r="Q214" s="277">
        <f>IF(Q$127=0,0,Q$127/NMM_fec!Q$127)</f>
        <v>0.56075745059996429</v>
      </c>
      <c r="R214" s="277">
        <f>IF(R$127=0,0,R$127/NMM_fec!R$127)</f>
        <v>0.572909216908707</v>
      </c>
      <c r="S214" s="277">
        <f>IF(S$127=0,0,S$127/NMM_fec!S$127)</f>
        <v>0.58157890814381541</v>
      </c>
      <c r="T214" s="277">
        <f>IF(T$127=0,0,T$127/NMM_fec!T$127)</f>
        <v>0.5953596311718049</v>
      </c>
      <c r="U214" s="277">
        <f>IF(U$127=0,0,U$127/NMM_fec!U$127)</f>
        <v>0.59535963117180501</v>
      </c>
      <c r="V214" s="277">
        <f>IF(V$127=0,0,V$127/NMM_fec!V$127)</f>
        <v>0.60998868986377097</v>
      </c>
      <c r="W214" s="277">
        <f>IF(W$127=0,0,W$127/NMM_fec!W$127)</f>
        <v>0.61226819124102771</v>
      </c>
      <c r="X214" s="277">
        <f>IF(X$127=0,0,X$127/NMM_fec!X$127)</f>
        <v>0.62505735396516948</v>
      </c>
      <c r="Y214" s="277">
        <f>IF(Y$127=0,0,Y$127/NMM_fec!Y$127)</f>
        <v>0.62746781565261456</v>
      </c>
      <c r="DA214" s="82"/>
    </row>
  </sheetData>
  <conditionalFormatting sqref="B16:V16">
    <cfRule type="cellIs" dxfId="79" priority="428" operator="lessThan">
      <formula>0</formula>
    </cfRule>
  </conditionalFormatting>
  <conditionalFormatting sqref="B6:Y16">
    <cfRule type="cellIs" dxfId="78" priority="334" operator="lessThan">
      <formula>0</formula>
    </cfRule>
  </conditionalFormatting>
  <conditionalFormatting sqref="B20:Y25">
    <cfRule type="cellIs" dxfId="77" priority="336" operator="lessThan">
      <formula>0</formula>
    </cfRule>
  </conditionalFormatting>
  <conditionalFormatting sqref="B27:Y46">
    <cfRule type="cellIs" dxfId="76" priority="299" operator="lessThan">
      <formula>0</formula>
    </cfRule>
  </conditionalFormatting>
  <conditionalFormatting sqref="B49:Y59 B100:Y110 B147:Y152 B166:Y171">
    <cfRule type="cellIs" dxfId="75" priority="338" operator="lessThan">
      <formula>0</formula>
    </cfRule>
  </conditionalFormatting>
  <conditionalFormatting sqref="B63:Y97">
    <cfRule type="cellIs" dxfId="74" priority="315" operator="lessThan">
      <formula>0</formula>
    </cfRule>
  </conditionalFormatting>
  <conditionalFormatting sqref="B113:Y117">
    <cfRule type="cellIs" dxfId="73" priority="310" operator="lessThan">
      <formula>0</formula>
    </cfRule>
  </conditionalFormatting>
  <conditionalFormatting sqref="B122:Y128">
    <cfRule type="cellIs" dxfId="72" priority="309" operator="lessThan">
      <formula>0</formula>
    </cfRule>
  </conditionalFormatting>
  <conditionalFormatting sqref="B133:Y139">
    <cfRule type="cellIs" dxfId="71" priority="307" operator="lessThan">
      <formula>0</formula>
    </cfRule>
  </conditionalFormatting>
  <conditionalFormatting sqref="B142:Y144">
    <cfRule type="cellIs" dxfId="70" priority="300" operator="lessThan">
      <formula>0</formula>
    </cfRule>
  </conditionalFormatting>
  <conditionalFormatting sqref="B156:Y163">
    <cfRule type="cellIs" dxfId="69" priority="303" operator="lessThan">
      <formula>0</formula>
    </cfRule>
  </conditionalFormatting>
  <conditionalFormatting sqref="B177:Y179">
    <cfRule type="cellIs" dxfId="68" priority="302" operator="lessThan">
      <formula>0</formula>
    </cfRule>
  </conditionalFormatting>
  <conditionalFormatting sqref="B184:Y190">
    <cfRule type="cellIs" dxfId="67" priority="296" operator="lessThan">
      <formula>0</formula>
    </cfRule>
  </conditionalFormatting>
  <conditionalFormatting sqref="B192:Y193">
    <cfRule type="cellIs" dxfId="66" priority="297" operator="lessThan">
      <formula>0</formula>
    </cfRule>
  </conditionalFormatting>
  <conditionalFormatting sqref="B195:Y200 B206:Y211 B214:Y214">
    <cfRule type="cellIs" dxfId="65" priority="298" operator="lessThan">
      <formula>0</formula>
    </cfRule>
  </conditionalFormatting>
  <conditionalFormatting sqref="DA6:DA16">
    <cfRule type="cellIs" dxfId="64" priority="42" operator="lessThan">
      <formula>0</formula>
    </cfRule>
  </conditionalFormatting>
  <conditionalFormatting sqref="DA20:DA25">
    <cfRule type="cellIs" dxfId="63" priority="44" operator="lessThan">
      <formula>0</formula>
    </cfRule>
  </conditionalFormatting>
  <conditionalFormatting sqref="DA27:DA46">
    <cfRule type="cellIs" dxfId="62" priority="9" operator="lessThan">
      <formula>0</formula>
    </cfRule>
  </conditionalFormatting>
  <conditionalFormatting sqref="DA49:DA59 DA100:DA110">
    <cfRule type="cellIs" dxfId="61" priority="45" operator="lessThan">
      <formula>0</formula>
    </cfRule>
  </conditionalFormatting>
  <conditionalFormatting sqref="DA63:DA97">
    <cfRule type="cellIs" dxfId="60" priority="32" operator="lessThan">
      <formula>0</formula>
    </cfRule>
  </conditionalFormatting>
  <conditionalFormatting sqref="DA113:DA117">
    <cfRule type="cellIs" dxfId="59" priority="30" operator="lessThan">
      <formula>0</formula>
    </cfRule>
  </conditionalFormatting>
  <conditionalFormatting sqref="DA122:DA128">
    <cfRule type="cellIs" dxfId="58" priority="29" operator="lessThan">
      <formula>0</formula>
    </cfRule>
  </conditionalFormatting>
  <conditionalFormatting sqref="DA133:DA139">
    <cfRule type="cellIs" dxfId="57" priority="24" operator="lessThan">
      <formula>0</formula>
    </cfRule>
  </conditionalFormatting>
  <conditionalFormatting sqref="DA142:DA144">
    <cfRule type="cellIs" dxfId="56" priority="10" operator="lessThan">
      <formula>0</formula>
    </cfRule>
  </conditionalFormatting>
  <conditionalFormatting sqref="DA147:DA152">
    <cfRule type="cellIs" dxfId="55" priority="15" operator="lessThan">
      <formula>0</formula>
    </cfRule>
  </conditionalFormatting>
  <conditionalFormatting sqref="DA156:DA163">
    <cfRule type="cellIs" dxfId="54" priority="16" operator="lessThan">
      <formula>0</formula>
    </cfRule>
  </conditionalFormatting>
  <conditionalFormatting sqref="DA166:DA171">
    <cfRule type="cellIs" dxfId="53" priority="12" operator="lessThan">
      <formula>0</formula>
    </cfRule>
  </conditionalFormatting>
  <conditionalFormatting sqref="DA177:DA179">
    <cfRule type="cellIs" dxfId="52" priority="13" operator="lessThan">
      <formula>0</formula>
    </cfRule>
  </conditionalFormatting>
  <conditionalFormatting sqref="DA184:DA190">
    <cfRule type="cellIs" dxfId="51" priority="3" operator="lessThan">
      <formula>0</formula>
    </cfRule>
  </conditionalFormatting>
  <conditionalFormatting sqref="DA192:DA193">
    <cfRule type="cellIs" dxfId="50" priority="5" operator="lessThan">
      <formula>0</formula>
    </cfRule>
  </conditionalFormatting>
  <conditionalFormatting sqref="DA195:DA200">
    <cfRule type="cellIs" dxfId="49" priority="2" operator="lessThan">
      <formula>0</formula>
    </cfRule>
  </conditionalFormatting>
  <conditionalFormatting sqref="DA206:DA211">
    <cfRule type="cellIs" dxfId="48" priority="1" operator="lessThan">
      <formula>0</formula>
    </cfRule>
  </conditionalFormatting>
  <conditionalFormatting sqref="DA214">
    <cfRule type="cellIs" dxfId="47" priority="8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35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4" tint="0.79998168889431442"/>
    <pageSetUpPr fitToPage="1"/>
  </sheetPr>
  <dimension ref="A1:DA214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 / CO2 emissions"</f>
        <v>BE: Non-metallic mineral products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5" customHeight="1" x14ac:dyDescent="0.25">
      <c r="A5" s="34" t="s">
        <v>51</v>
      </c>
      <c r="B5" s="223">
        <f t="shared" ref="B5:Y5" si="0">SUM(B6:B10)+B16+B17+B25+B33+B46</f>
        <v>7169.9946972622856</v>
      </c>
      <c r="C5" s="223">
        <f t="shared" si="0"/>
        <v>6660.5602381602266</v>
      </c>
      <c r="D5" s="223">
        <f t="shared" si="0"/>
        <v>6731.5342818201443</v>
      </c>
      <c r="E5" s="223">
        <f t="shared" si="0"/>
        <v>6562.521724143804</v>
      </c>
      <c r="F5" s="223">
        <f t="shared" si="0"/>
        <v>6667.293166289749</v>
      </c>
      <c r="G5" s="223">
        <f t="shared" si="0"/>
        <v>6657.2745448347341</v>
      </c>
      <c r="H5" s="223">
        <f t="shared" si="0"/>
        <v>6938.6902642533532</v>
      </c>
      <c r="I5" s="223">
        <f t="shared" si="0"/>
        <v>6571.5118429621334</v>
      </c>
      <c r="J5" s="223">
        <f t="shared" si="0"/>
        <v>6528.1895918300343</v>
      </c>
      <c r="K5" s="223">
        <f t="shared" si="0"/>
        <v>5510.4176317870306</v>
      </c>
      <c r="L5" s="223">
        <f t="shared" si="0"/>
        <v>5665.4572876380398</v>
      </c>
      <c r="M5" s="223">
        <f t="shared" si="0"/>
        <v>6092.029927999698</v>
      </c>
      <c r="N5" s="223">
        <f t="shared" si="0"/>
        <v>5638.4527307154485</v>
      </c>
      <c r="O5" s="223">
        <f t="shared" si="0"/>
        <v>5587.4633492956655</v>
      </c>
      <c r="P5" s="223">
        <f t="shared" si="0"/>
        <v>5667.3328882908691</v>
      </c>
      <c r="Q5" s="223">
        <f t="shared" si="0"/>
        <v>5231.4670696430021</v>
      </c>
      <c r="R5" s="223">
        <f t="shared" si="0"/>
        <v>5335.1825699580131</v>
      </c>
      <c r="S5" s="223">
        <f t="shared" si="0"/>
        <v>5034.1013875639683</v>
      </c>
      <c r="T5" s="223">
        <f t="shared" si="0"/>
        <v>5365.4998887033516</v>
      </c>
      <c r="U5" s="223">
        <f t="shared" si="0"/>
        <v>5570.4198062163014</v>
      </c>
      <c r="V5" s="223">
        <f t="shared" si="0"/>
        <v>5072.0286188188102</v>
      </c>
      <c r="W5" s="223">
        <f t="shared" si="0"/>
        <v>5105.7656860864236</v>
      </c>
      <c r="X5" s="223">
        <f t="shared" si="0"/>
        <v>4844.8212336463985</v>
      </c>
      <c r="Y5" s="223">
        <f t="shared" si="0"/>
        <v>4215.0983030981006</v>
      </c>
      <c r="DA5" s="89"/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1692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1693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1694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1695</v>
      </c>
    </row>
    <row r="10" spans="1:105" ht="12" customHeight="1" x14ac:dyDescent="0.25">
      <c r="A10" s="56" t="s">
        <v>95</v>
      </c>
      <c r="B10" s="260">
        <v>3.4341032097182782</v>
      </c>
      <c r="C10" s="260">
        <v>2.941642067738687</v>
      </c>
      <c r="D10" s="260">
        <v>2.6596234948589461</v>
      </c>
      <c r="E10" s="260">
        <v>3.1711874688660391</v>
      </c>
      <c r="F10" s="260">
        <v>3.5419228514806238</v>
      </c>
      <c r="G10" s="260">
        <v>3.9587016169822049</v>
      </c>
      <c r="H10" s="260">
        <v>4.1509537572753219</v>
      </c>
      <c r="I10" s="260">
        <v>3.359394709885644</v>
      </c>
      <c r="J10" s="260">
        <v>3.4338489979724529</v>
      </c>
      <c r="K10" s="260">
        <v>2.8084493856086539</v>
      </c>
      <c r="L10" s="260">
        <v>3.269103465230331</v>
      </c>
      <c r="M10" s="260">
        <v>3.0450127524434429</v>
      </c>
      <c r="N10" s="260">
        <v>2.8688405542435942</v>
      </c>
      <c r="O10" s="260">
        <v>3.008314436196267</v>
      </c>
      <c r="P10" s="260">
        <v>2.8515710878497651</v>
      </c>
      <c r="Q10" s="260">
        <v>2.639299484575178</v>
      </c>
      <c r="R10" s="260">
        <v>2.9180745100961412</v>
      </c>
      <c r="S10" s="260">
        <v>2.8807556927337918</v>
      </c>
      <c r="T10" s="260">
        <v>3.0312687903766529</v>
      </c>
      <c r="U10" s="260">
        <v>3.307371426667467</v>
      </c>
      <c r="V10" s="260">
        <v>2.990129356776603</v>
      </c>
      <c r="W10" s="260">
        <v>3.1437338961075998</v>
      </c>
      <c r="X10" s="260">
        <v>3.1952573439448928</v>
      </c>
      <c r="Y10" s="260">
        <v>2.6610314366698091</v>
      </c>
      <c r="DA10" s="68" t="s">
        <v>1696</v>
      </c>
    </row>
    <row r="11" spans="1:105" ht="12" customHeight="1" x14ac:dyDescent="0.25">
      <c r="A11" s="37" t="s">
        <v>159</v>
      </c>
      <c r="B11" s="226">
        <v>1.049939212731324E-2</v>
      </c>
      <c r="C11" s="226">
        <v>7.3196019053714728E-2</v>
      </c>
      <c r="D11" s="226">
        <v>7.1823977653411766E-2</v>
      </c>
      <c r="E11" s="226">
        <v>6.8391194806345035E-2</v>
      </c>
      <c r="F11" s="226">
        <v>9.1282231467000499E-2</v>
      </c>
      <c r="G11" s="226">
        <v>7.8252763481813051E-2</v>
      </c>
      <c r="H11" s="226">
        <v>7.358955637222471E-2</v>
      </c>
      <c r="I11" s="226">
        <v>4.4908520215698217E-2</v>
      </c>
      <c r="J11" s="226">
        <v>4.9914361531206868E-2</v>
      </c>
      <c r="K11" s="226">
        <v>2.7491666273444321E-2</v>
      </c>
      <c r="L11" s="226">
        <v>3.9725202593378757E-2</v>
      </c>
      <c r="M11" s="226">
        <v>3.4444288430684408E-2</v>
      </c>
      <c r="N11" s="226">
        <v>6.0791422571894703E-2</v>
      </c>
      <c r="O11" s="226">
        <v>7.4266012003153789E-2</v>
      </c>
      <c r="P11" s="226">
        <v>6.1169308478635873E-2</v>
      </c>
      <c r="Q11" s="226">
        <v>6.3522546758904008E-2</v>
      </c>
      <c r="R11" s="226">
        <v>5.0369220828100178E-2</v>
      </c>
      <c r="S11" s="226">
        <v>5.2699227932468319E-2</v>
      </c>
      <c r="T11" s="226">
        <v>5.6266417296285592E-2</v>
      </c>
      <c r="U11" s="226">
        <v>0.27810534517217139</v>
      </c>
      <c r="V11" s="226">
        <v>0.25670764622240511</v>
      </c>
      <c r="W11" s="226">
        <v>0.2453115518383065</v>
      </c>
      <c r="X11" s="226">
        <v>0.2773433121861173</v>
      </c>
      <c r="Y11" s="226">
        <v>0.2193891224005167</v>
      </c>
      <c r="DA11" s="69" t="s">
        <v>1697</v>
      </c>
    </row>
    <row r="12" spans="1:105" ht="12" customHeight="1" x14ac:dyDescent="0.25">
      <c r="A12" s="37" t="s">
        <v>35</v>
      </c>
      <c r="B12" s="226">
        <v>3.4236038175909651</v>
      </c>
      <c r="C12" s="226">
        <v>2.868446048684973</v>
      </c>
      <c r="D12" s="226">
        <v>2.5877995172055339</v>
      </c>
      <c r="E12" s="226">
        <v>3.1027962740596942</v>
      </c>
      <c r="F12" s="226">
        <v>3.450640620013623</v>
      </c>
      <c r="G12" s="226">
        <v>3.880448853500392</v>
      </c>
      <c r="H12" s="226">
        <v>4.077364200903097</v>
      </c>
      <c r="I12" s="226">
        <v>3.314486189669946</v>
      </c>
      <c r="J12" s="226">
        <v>3.3839346364412459</v>
      </c>
      <c r="K12" s="226">
        <v>2.78095771933521</v>
      </c>
      <c r="L12" s="226">
        <v>3.2293782626369518</v>
      </c>
      <c r="M12" s="226">
        <v>3.010568464012759</v>
      </c>
      <c r="N12" s="226">
        <v>2.8080491316716989</v>
      </c>
      <c r="O12" s="226">
        <v>2.9340484241931128</v>
      </c>
      <c r="P12" s="226">
        <v>2.7904017793711291</v>
      </c>
      <c r="Q12" s="226">
        <v>2.5757769378162738</v>
      </c>
      <c r="R12" s="226">
        <v>2.867705289268041</v>
      </c>
      <c r="S12" s="226">
        <v>2.8280564648013242</v>
      </c>
      <c r="T12" s="226">
        <v>2.975002373080367</v>
      </c>
      <c r="U12" s="226">
        <v>3.0292660814952961</v>
      </c>
      <c r="V12" s="226">
        <v>2.733421710554198</v>
      </c>
      <c r="W12" s="226">
        <v>2.898422344269294</v>
      </c>
      <c r="X12" s="226">
        <v>2.9179140317587762</v>
      </c>
      <c r="Y12" s="226">
        <v>2.4416423142692918</v>
      </c>
      <c r="DA12" s="69" t="s">
        <v>1698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1699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1700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1701</v>
      </c>
    </row>
    <row r="16" spans="1:105" ht="12" customHeight="1" x14ac:dyDescent="0.25">
      <c r="A16" s="57" t="s">
        <v>1450</v>
      </c>
      <c r="B16" s="261">
        <v>0</v>
      </c>
      <c r="C16" s="261">
        <v>0</v>
      </c>
      <c r="D16" s="261">
        <v>0</v>
      </c>
      <c r="E16" s="261">
        <v>0</v>
      </c>
      <c r="F16" s="261">
        <v>0</v>
      </c>
      <c r="G16" s="261">
        <v>0</v>
      </c>
      <c r="H16" s="261">
        <v>0</v>
      </c>
      <c r="I16" s="261">
        <v>0</v>
      </c>
      <c r="J16" s="261">
        <v>0</v>
      </c>
      <c r="K16" s="261">
        <v>0</v>
      </c>
      <c r="L16" s="261">
        <v>0</v>
      </c>
      <c r="M16" s="261">
        <v>0</v>
      </c>
      <c r="N16" s="261">
        <v>0</v>
      </c>
      <c r="O16" s="261">
        <v>0</v>
      </c>
      <c r="P16" s="261">
        <v>0</v>
      </c>
      <c r="Q16" s="261">
        <v>0</v>
      </c>
      <c r="R16" s="261">
        <v>0</v>
      </c>
      <c r="S16" s="261">
        <v>0</v>
      </c>
      <c r="T16" s="261">
        <v>0</v>
      </c>
      <c r="U16" s="261">
        <v>0</v>
      </c>
      <c r="V16" s="261">
        <v>0</v>
      </c>
      <c r="W16" s="261">
        <v>0</v>
      </c>
      <c r="X16" s="261">
        <v>0</v>
      </c>
      <c r="Y16" s="261">
        <v>0</v>
      </c>
      <c r="DA16" s="70" t="s">
        <v>1702</v>
      </c>
    </row>
    <row r="17" spans="1:105" ht="12" customHeight="1" x14ac:dyDescent="0.25">
      <c r="A17" s="57" t="s">
        <v>1452</v>
      </c>
      <c r="B17" s="261">
        <v>708.56436572763198</v>
      </c>
      <c r="C17" s="261">
        <v>631.29723906916604</v>
      </c>
      <c r="D17" s="261">
        <v>616.50945882069686</v>
      </c>
      <c r="E17" s="261">
        <v>601.68299054797285</v>
      </c>
      <c r="F17" s="261">
        <v>619.2627095973387</v>
      </c>
      <c r="G17" s="261">
        <v>658.97611896866738</v>
      </c>
      <c r="H17" s="261">
        <v>651.82473840081138</v>
      </c>
      <c r="I17" s="261">
        <v>557.92940779384162</v>
      </c>
      <c r="J17" s="261">
        <v>554.23054448504718</v>
      </c>
      <c r="K17" s="261">
        <v>508.52033305942109</v>
      </c>
      <c r="L17" s="261">
        <v>554.30564874585002</v>
      </c>
      <c r="M17" s="261">
        <v>614.17068900981258</v>
      </c>
      <c r="N17" s="261">
        <v>534.83192933560053</v>
      </c>
      <c r="O17" s="261">
        <v>547.54386483268263</v>
      </c>
      <c r="P17" s="261">
        <v>534.37201942653746</v>
      </c>
      <c r="Q17" s="261">
        <v>470.94643060102749</v>
      </c>
      <c r="R17" s="261">
        <v>506.37609414721771</v>
      </c>
      <c r="S17" s="261">
        <v>449.43598621536307</v>
      </c>
      <c r="T17" s="261">
        <v>491.32508260475339</v>
      </c>
      <c r="U17" s="261">
        <v>525.67986825401454</v>
      </c>
      <c r="V17" s="261">
        <v>484.46978994332022</v>
      </c>
      <c r="W17" s="261">
        <v>475.5572894440715</v>
      </c>
      <c r="X17" s="261">
        <v>495.03396046287583</v>
      </c>
      <c r="Y17" s="261">
        <v>405.8569573833496</v>
      </c>
      <c r="DA17" s="70" t="s">
        <v>1703</v>
      </c>
    </row>
    <row r="18" spans="1:105" ht="12" customHeight="1" x14ac:dyDescent="0.25">
      <c r="A18" s="18" t="s">
        <v>28</v>
      </c>
      <c r="B18" s="230">
        <v>184.06131177922069</v>
      </c>
      <c r="C18" s="230">
        <v>126.6706176798461</v>
      </c>
      <c r="D18" s="230">
        <v>111.4371939833474</v>
      </c>
      <c r="E18" s="230">
        <v>72.529602835621517</v>
      </c>
      <c r="F18" s="230">
        <v>94.08618251199826</v>
      </c>
      <c r="G18" s="230">
        <v>97.266290021263274</v>
      </c>
      <c r="H18" s="230">
        <v>118.5101502344174</v>
      </c>
      <c r="I18" s="230">
        <v>116.3345834278032</v>
      </c>
      <c r="J18" s="230">
        <v>122.77205911718031</v>
      </c>
      <c r="K18" s="230">
        <v>95.487286213096596</v>
      </c>
      <c r="L18" s="230">
        <v>138.6816578435249</v>
      </c>
      <c r="M18" s="230">
        <v>144.90222708185681</v>
      </c>
      <c r="N18" s="230">
        <v>143.59186538809971</v>
      </c>
      <c r="O18" s="230">
        <v>182.21050761833229</v>
      </c>
      <c r="P18" s="230">
        <v>174.47101174850511</v>
      </c>
      <c r="Q18" s="230">
        <v>163.2585110508179</v>
      </c>
      <c r="R18" s="230">
        <v>166.72676982367511</v>
      </c>
      <c r="S18" s="230">
        <v>159.43213043011281</v>
      </c>
      <c r="T18" s="230">
        <v>173.24088197168641</v>
      </c>
      <c r="U18" s="230">
        <v>177.6052689287564</v>
      </c>
      <c r="V18" s="230">
        <v>148.8288547988914</v>
      </c>
      <c r="W18" s="230">
        <v>150.13935886723971</v>
      </c>
      <c r="X18" s="230">
        <v>139.11653919756191</v>
      </c>
      <c r="Y18" s="230">
        <v>107.3273178330876</v>
      </c>
      <c r="DA18" s="71" t="s">
        <v>1704</v>
      </c>
    </row>
    <row r="19" spans="1:105" ht="12" customHeight="1" x14ac:dyDescent="0.25">
      <c r="A19" s="18" t="s">
        <v>31</v>
      </c>
      <c r="B19" s="230">
        <v>0.39774760887941768</v>
      </c>
      <c r="C19" s="230">
        <v>0</v>
      </c>
      <c r="D19" s="230">
        <v>0</v>
      </c>
      <c r="E19" s="230">
        <v>0</v>
      </c>
      <c r="F19" s="230">
        <v>0</v>
      </c>
      <c r="G19" s="230">
        <v>0</v>
      </c>
      <c r="H19" s="230">
        <v>0</v>
      </c>
      <c r="I19" s="230">
        <v>0</v>
      </c>
      <c r="J19" s="230">
        <v>0</v>
      </c>
      <c r="K19" s="230">
        <v>0</v>
      </c>
      <c r="L19" s="230">
        <v>0</v>
      </c>
      <c r="M19" s="230">
        <v>0</v>
      </c>
      <c r="N19" s="230">
        <v>0</v>
      </c>
      <c r="O19" s="230">
        <v>0</v>
      </c>
      <c r="P19" s="230">
        <v>0</v>
      </c>
      <c r="Q19" s="230">
        <v>0</v>
      </c>
      <c r="R19" s="230">
        <v>0</v>
      </c>
      <c r="S19" s="230">
        <v>0</v>
      </c>
      <c r="T19" s="230">
        <v>0</v>
      </c>
      <c r="U19" s="230">
        <v>0</v>
      </c>
      <c r="V19" s="230">
        <v>0</v>
      </c>
      <c r="W19" s="230">
        <v>0</v>
      </c>
      <c r="X19" s="230">
        <v>0</v>
      </c>
      <c r="Y19" s="230">
        <v>0</v>
      </c>
      <c r="DA19" s="71" t="s">
        <v>1705</v>
      </c>
    </row>
    <row r="20" spans="1:105" ht="12" customHeight="1" x14ac:dyDescent="0.25">
      <c r="A20" s="18" t="s">
        <v>159</v>
      </c>
      <c r="B20" s="295">
        <v>0.42619537702703453</v>
      </c>
      <c r="C20" s="295">
        <v>3.1467824617855471</v>
      </c>
      <c r="D20" s="295">
        <v>3.0113900932224822</v>
      </c>
      <c r="E20" s="295">
        <v>3.1009758840127519</v>
      </c>
      <c r="F20" s="295">
        <v>4.3621785161390774</v>
      </c>
      <c r="G20" s="295">
        <v>3.865659760481472</v>
      </c>
      <c r="H20" s="295">
        <v>3.181618814633616</v>
      </c>
      <c r="I20" s="295">
        <v>2.328233196191313</v>
      </c>
      <c r="J20" s="295">
        <v>2.2488996828618091</v>
      </c>
      <c r="K20" s="295">
        <v>1.1654669560412341</v>
      </c>
      <c r="L20" s="295">
        <v>1.545601569554639</v>
      </c>
      <c r="M20" s="295">
        <v>1.640999807839943</v>
      </c>
      <c r="N20" s="295">
        <v>3.2315199061703428</v>
      </c>
      <c r="O20" s="295">
        <v>3.7441281035534391</v>
      </c>
      <c r="P20" s="295">
        <v>3.1548643491758219</v>
      </c>
      <c r="Q20" s="295">
        <v>3.3154331114017128</v>
      </c>
      <c r="R20" s="295">
        <v>2.7235151434586902</v>
      </c>
      <c r="S20" s="295">
        <v>2.8425470199478839</v>
      </c>
      <c r="T20" s="295">
        <v>2.8036178679458699</v>
      </c>
      <c r="U20" s="295">
        <v>13.974725246084761</v>
      </c>
      <c r="V20" s="295">
        <v>13.58673817456388</v>
      </c>
      <c r="W20" s="295">
        <v>12.705628434843989</v>
      </c>
      <c r="X20" s="295">
        <v>14.93471266876881</v>
      </c>
      <c r="Y20" s="295">
        <v>12.38169696417904</v>
      </c>
      <c r="DA20" s="122" t="s">
        <v>1706</v>
      </c>
    </row>
    <row r="21" spans="1:105" ht="12" customHeight="1" x14ac:dyDescent="0.25">
      <c r="A21" s="18" t="s">
        <v>32</v>
      </c>
      <c r="B21" s="295">
        <v>61.939341228127148</v>
      </c>
      <c r="C21" s="295">
        <v>46.140469563831303</v>
      </c>
      <c r="D21" s="295">
        <v>40.404523073804917</v>
      </c>
      <c r="E21" s="295">
        <v>66.434987634137599</v>
      </c>
      <c r="F21" s="295">
        <v>70.91217840946598</v>
      </c>
      <c r="G21" s="295">
        <v>69.075995859272695</v>
      </c>
      <c r="H21" s="295">
        <v>77.935408730036769</v>
      </c>
      <c r="I21" s="295">
        <v>70.534315266336563</v>
      </c>
      <c r="J21" s="295">
        <v>85.024211635343406</v>
      </c>
      <c r="K21" s="295">
        <v>79.254756580561377</v>
      </c>
      <c r="L21" s="295">
        <v>41.577097061279112</v>
      </c>
      <c r="M21" s="295">
        <v>58.694082421979743</v>
      </c>
      <c r="N21" s="295">
        <v>27.26101253028143</v>
      </c>
      <c r="O21" s="295">
        <v>21.486634106295721</v>
      </c>
      <c r="P21" s="295">
        <v>10.572869883441809</v>
      </c>
      <c r="Q21" s="295">
        <v>9.1461265462681158</v>
      </c>
      <c r="R21" s="295">
        <v>8.1096575537681961</v>
      </c>
      <c r="S21" s="295">
        <v>7.6029715187803433</v>
      </c>
      <c r="T21" s="295">
        <v>8.473594537024022</v>
      </c>
      <c r="U21" s="295">
        <v>7.1634854053115058</v>
      </c>
      <c r="V21" s="295">
        <v>7.1707428577654557</v>
      </c>
      <c r="W21" s="295">
        <v>6.0799950392385842</v>
      </c>
      <c r="X21" s="295">
        <v>7.8535495895899734</v>
      </c>
      <c r="Y21" s="295">
        <v>4.9785833184232251</v>
      </c>
      <c r="DA21" s="122" t="s">
        <v>1707</v>
      </c>
    </row>
    <row r="22" spans="1:105" ht="12" customHeight="1" x14ac:dyDescent="0.25">
      <c r="A22" s="18" t="s">
        <v>33</v>
      </c>
      <c r="B22" s="295">
        <v>144.3302609692189</v>
      </c>
      <c r="C22" s="295">
        <v>126.6023921067307</v>
      </c>
      <c r="D22" s="295">
        <v>151.46135178636439</v>
      </c>
      <c r="E22" s="295">
        <v>127.1782450723768</v>
      </c>
      <c r="F22" s="295">
        <v>95.582266714805087</v>
      </c>
      <c r="G22" s="295">
        <v>121.1533049045955</v>
      </c>
      <c r="H22" s="295">
        <v>98.799424667486662</v>
      </c>
      <c r="I22" s="295">
        <v>81.925650870498231</v>
      </c>
      <c r="J22" s="295">
        <v>45.340659400248263</v>
      </c>
      <c r="K22" s="295">
        <v>62.090670437316717</v>
      </c>
      <c r="L22" s="295">
        <v>51.667083566957267</v>
      </c>
      <c r="M22" s="295">
        <v>54.136722584290062</v>
      </c>
      <c r="N22" s="295">
        <v>54.982287042697493</v>
      </c>
      <c r="O22" s="295">
        <v>46.171314649823238</v>
      </c>
      <c r="P22" s="295">
        <v>53.750578925414409</v>
      </c>
      <c r="Q22" s="295">
        <v>42.04969564102224</v>
      </c>
      <c r="R22" s="295">
        <v>39.936368891450371</v>
      </c>
      <c r="S22" s="295">
        <v>30.286306507205921</v>
      </c>
      <c r="T22" s="295">
        <v>40.415730336586243</v>
      </c>
      <c r="U22" s="295">
        <v>43.905591787829032</v>
      </c>
      <c r="V22" s="295">
        <v>44.73676331266531</v>
      </c>
      <c r="W22" s="295">
        <v>38.053447432857901</v>
      </c>
      <c r="X22" s="295">
        <v>36.221495435525433</v>
      </c>
      <c r="Y22" s="295">
        <v>34.577040912603877</v>
      </c>
      <c r="DA22" s="122" t="s">
        <v>1708</v>
      </c>
    </row>
    <row r="23" spans="1:105" ht="12" customHeight="1" x14ac:dyDescent="0.25">
      <c r="A23" s="18" t="s">
        <v>35</v>
      </c>
      <c r="B23" s="295">
        <v>138.97224735835829</v>
      </c>
      <c r="C23" s="295">
        <v>123.31785027756681</v>
      </c>
      <c r="D23" s="295">
        <v>108.4996136939583</v>
      </c>
      <c r="E23" s="295">
        <v>140.68618695883751</v>
      </c>
      <c r="F23" s="295">
        <v>164.89858034399401</v>
      </c>
      <c r="G23" s="295">
        <v>191.69284659281391</v>
      </c>
      <c r="H23" s="295">
        <v>176.28341975714349</v>
      </c>
      <c r="I23" s="295">
        <v>171.83591750613289</v>
      </c>
      <c r="J23" s="295">
        <v>152.46372581486179</v>
      </c>
      <c r="K23" s="295">
        <v>117.8944301082159</v>
      </c>
      <c r="L23" s="295">
        <v>125.64648599801581</v>
      </c>
      <c r="M23" s="295">
        <v>143.42994139292091</v>
      </c>
      <c r="N23" s="295">
        <v>149.2688652872007</v>
      </c>
      <c r="O23" s="295">
        <v>147.92033213984359</v>
      </c>
      <c r="P23" s="295">
        <v>143.91758403954219</v>
      </c>
      <c r="Q23" s="295">
        <v>134.4375593068292</v>
      </c>
      <c r="R23" s="295">
        <v>155.05974986098829</v>
      </c>
      <c r="S23" s="295">
        <v>152.54271820769031</v>
      </c>
      <c r="T23" s="295">
        <v>148.2370872563109</v>
      </c>
      <c r="U23" s="295">
        <v>152.2198761047641</v>
      </c>
      <c r="V23" s="295">
        <v>144.67151893790009</v>
      </c>
      <c r="W23" s="295">
        <v>150.12043696094909</v>
      </c>
      <c r="X23" s="295">
        <v>157.12730663302219</v>
      </c>
      <c r="Y23" s="295">
        <v>137.79933526060719</v>
      </c>
      <c r="DA23" s="122" t="s">
        <v>1709</v>
      </c>
    </row>
    <row r="24" spans="1:105" ht="12" customHeight="1" x14ac:dyDescent="0.25">
      <c r="A24" s="18" t="s">
        <v>38</v>
      </c>
      <c r="B24" s="295">
        <v>178.4372614068005</v>
      </c>
      <c r="C24" s="295">
        <v>205.41912697940549</v>
      </c>
      <c r="D24" s="295">
        <v>201.6953861899994</v>
      </c>
      <c r="E24" s="295">
        <v>191.7529921629866</v>
      </c>
      <c r="F24" s="295">
        <v>189.42132310093621</v>
      </c>
      <c r="G24" s="295">
        <v>175.92202183024051</v>
      </c>
      <c r="H24" s="295">
        <v>177.1147161970934</v>
      </c>
      <c r="I24" s="295">
        <v>114.97070752687939</v>
      </c>
      <c r="J24" s="295">
        <v>146.3809888345516</v>
      </c>
      <c r="K24" s="295">
        <v>152.62772276418929</v>
      </c>
      <c r="L24" s="295">
        <v>195.18772270651829</v>
      </c>
      <c r="M24" s="295">
        <v>211.36671572092521</v>
      </c>
      <c r="N24" s="295">
        <v>156.49637918115101</v>
      </c>
      <c r="O24" s="295">
        <v>146.01094821483429</v>
      </c>
      <c r="P24" s="295">
        <v>148.50511048045809</v>
      </c>
      <c r="Q24" s="295">
        <v>118.73910494468829</v>
      </c>
      <c r="R24" s="295">
        <v>133.8200328738771</v>
      </c>
      <c r="S24" s="295">
        <v>96.729312531625851</v>
      </c>
      <c r="T24" s="295">
        <v>118.1541706352</v>
      </c>
      <c r="U24" s="295">
        <v>130.81092078126869</v>
      </c>
      <c r="V24" s="295">
        <v>125.47517186153409</v>
      </c>
      <c r="W24" s="295">
        <v>118.45842270894229</v>
      </c>
      <c r="X24" s="295">
        <v>139.78035693840749</v>
      </c>
      <c r="Y24" s="295">
        <v>108.7929830944487</v>
      </c>
      <c r="DA24" s="122" t="s">
        <v>1710</v>
      </c>
    </row>
    <row r="25" spans="1:105" ht="12" customHeight="1" x14ac:dyDescent="0.25">
      <c r="A25" s="57" t="s">
        <v>1461</v>
      </c>
      <c r="B25" s="261">
        <v>1009.7083462650641</v>
      </c>
      <c r="C25" s="261">
        <v>899.60224094482783</v>
      </c>
      <c r="D25" s="261">
        <v>878.52956799961203</v>
      </c>
      <c r="E25" s="261">
        <v>857.4017643945989</v>
      </c>
      <c r="F25" s="261">
        <v>882.45296638513616</v>
      </c>
      <c r="G25" s="261">
        <v>939.04480594186225</v>
      </c>
      <c r="H25" s="261">
        <v>928.85404699893013</v>
      </c>
      <c r="I25" s="261">
        <v>795.05265424639379</v>
      </c>
      <c r="J25" s="261">
        <v>789.78175249740707</v>
      </c>
      <c r="K25" s="261">
        <v>724.64443510126682</v>
      </c>
      <c r="L25" s="261">
        <v>789.88877650629115</v>
      </c>
      <c r="M25" s="261">
        <v>875.19680740330716</v>
      </c>
      <c r="N25" s="261">
        <v>762.138612975049</v>
      </c>
      <c r="O25" s="261">
        <v>780.25319506443475</v>
      </c>
      <c r="P25" s="261">
        <v>761.48323867714134</v>
      </c>
      <c r="Q25" s="261">
        <v>671.10140535120365</v>
      </c>
      <c r="R25" s="261">
        <v>721.58888216809839</v>
      </c>
      <c r="S25" s="261">
        <v>640.44889687263799</v>
      </c>
      <c r="T25" s="261">
        <v>700.14110309646526</v>
      </c>
      <c r="U25" s="261">
        <v>749.09687265253706</v>
      </c>
      <c r="V25" s="261">
        <v>690.37227114394295</v>
      </c>
      <c r="W25" s="261">
        <v>677.67190604592997</v>
      </c>
      <c r="X25" s="261">
        <v>705.42627563654673</v>
      </c>
      <c r="Y25" s="261">
        <v>578.348527079664</v>
      </c>
      <c r="DA25" s="70" t="s">
        <v>1711</v>
      </c>
    </row>
    <row r="26" spans="1:105" ht="12" customHeight="1" x14ac:dyDescent="0.25">
      <c r="A26" s="18" t="s">
        <v>28</v>
      </c>
      <c r="B26" s="230">
        <v>262.28844084916102</v>
      </c>
      <c r="C26" s="230">
        <v>180.5063676417729</v>
      </c>
      <c r="D26" s="230">
        <v>158.79865018867821</v>
      </c>
      <c r="E26" s="230">
        <v>103.3551062918791</v>
      </c>
      <c r="F26" s="230">
        <v>134.07335782829929</v>
      </c>
      <c r="G26" s="230">
        <v>138.60502954287631</v>
      </c>
      <c r="H26" s="230">
        <v>168.87765402362149</v>
      </c>
      <c r="I26" s="230">
        <v>165.77745865853311</v>
      </c>
      <c r="J26" s="230">
        <v>174.95089899343839</v>
      </c>
      <c r="K26" s="230">
        <v>136.0699387592766</v>
      </c>
      <c r="L26" s="230">
        <v>197.62216980060339</v>
      </c>
      <c r="M26" s="230">
        <v>206.48651717998851</v>
      </c>
      <c r="N26" s="230">
        <v>204.6192441377521</v>
      </c>
      <c r="O26" s="230">
        <v>259.65103414492728</v>
      </c>
      <c r="P26" s="230">
        <v>248.62220747281029</v>
      </c>
      <c r="Q26" s="230">
        <v>232.64432870193599</v>
      </c>
      <c r="R26" s="230">
        <v>237.58661764468411</v>
      </c>
      <c r="S26" s="230">
        <v>227.19171404109949</v>
      </c>
      <c r="T26" s="230">
        <v>246.8692653793035</v>
      </c>
      <c r="U26" s="230">
        <v>253.08854220161251</v>
      </c>
      <c r="V26" s="230">
        <v>212.08198453671079</v>
      </c>
      <c r="W26" s="230">
        <v>213.94946046356861</v>
      </c>
      <c r="X26" s="230">
        <v>198.24187826188819</v>
      </c>
      <c r="Y26" s="230">
        <v>152.94205274777849</v>
      </c>
      <c r="DA26" s="71" t="s">
        <v>1712</v>
      </c>
    </row>
    <row r="27" spans="1:105" ht="12" customHeight="1" x14ac:dyDescent="0.25">
      <c r="A27" s="18" t="s">
        <v>31</v>
      </c>
      <c r="B27" s="295">
        <v>0.56679265825074876</v>
      </c>
      <c r="C27" s="295">
        <v>0</v>
      </c>
      <c r="D27" s="295">
        <v>0</v>
      </c>
      <c r="E27" s="295">
        <v>0</v>
      </c>
      <c r="F27" s="295">
        <v>0</v>
      </c>
      <c r="G27" s="295">
        <v>0</v>
      </c>
      <c r="H27" s="295">
        <v>0</v>
      </c>
      <c r="I27" s="295">
        <v>0</v>
      </c>
      <c r="J27" s="295">
        <v>0</v>
      </c>
      <c r="K27" s="295">
        <v>0</v>
      </c>
      <c r="L27" s="295">
        <v>0</v>
      </c>
      <c r="M27" s="295">
        <v>0</v>
      </c>
      <c r="N27" s="295">
        <v>0</v>
      </c>
      <c r="O27" s="295">
        <v>0</v>
      </c>
      <c r="P27" s="295">
        <v>0</v>
      </c>
      <c r="Q27" s="295">
        <v>0</v>
      </c>
      <c r="R27" s="295">
        <v>0</v>
      </c>
      <c r="S27" s="295">
        <v>0</v>
      </c>
      <c r="T27" s="295">
        <v>0</v>
      </c>
      <c r="U27" s="295">
        <v>0</v>
      </c>
      <c r="V27" s="295">
        <v>0</v>
      </c>
      <c r="W27" s="295">
        <v>0</v>
      </c>
      <c r="X27" s="295">
        <v>0</v>
      </c>
      <c r="Y27" s="295">
        <v>0</v>
      </c>
      <c r="DA27" s="122" t="s">
        <v>1713</v>
      </c>
    </row>
    <row r="28" spans="1:105" ht="12" customHeight="1" x14ac:dyDescent="0.25">
      <c r="A28" s="18" t="s">
        <v>159</v>
      </c>
      <c r="B28" s="295">
        <v>0.60733089347764324</v>
      </c>
      <c r="C28" s="295">
        <v>4.4841833279077719</v>
      </c>
      <c r="D28" s="295">
        <v>4.2912484144813297</v>
      </c>
      <c r="E28" s="295">
        <v>4.4189086879058914</v>
      </c>
      <c r="F28" s="295">
        <v>6.2161297811254208</v>
      </c>
      <c r="G28" s="295">
        <v>5.5085876636922393</v>
      </c>
      <c r="H28" s="295">
        <v>4.533825333525721</v>
      </c>
      <c r="I28" s="295">
        <v>3.317745859025321</v>
      </c>
      <c r="J28" s="295">
        <v>3.2046951406688158</v>
      </c>
      <c r="K28" s="295">
        <v>1.6607971974465889</v>
      </c>
      <c r="L28" s="295">
        <v>2.2024912347618528</v>
      </c>
      <c r="M28" s="295">
        <v>2.338434279705607</v>
      </c>
      <c r="N28" s="295">
        <v>4.6049346794785464</v>
      </c>
      <c r="O28" s="295">
        <v>5.3354043450396791</v>
      </c>
      <c r="P28" s="295">
        <v>4.4957000644898528</v>
      </c>
      <c r="Q28" s="295">
        <v>4.7245114854571524</v>
      </c>
      <c r="R28" s="295">
        <v>3.8810249351243828</v>
      </c>
      <c r="S28" s="295">
        <v>4.0506460520984344</v>
      </c>
      <c r="T28" s="295">
        <v>3.995171783858753</v>
      </c>
      <c r="U28" s="295">
        <v>19.914064833394161</v>
      </c>
      <c r="V28" s="295">
        <v>19.361180997702998</v>
      </c>
      <c r="W28" s="295">
        <v>18.105594488978412</v>
      </c>
      <c r="X28" s="295">
        <v>21.282052499550911</v>
      </c>
      <c r="Y28" s="295">
        <v>17.64399025742431</v>
      </c>
      <c r="DA28" s="122" t="s">
        <v>1714</v>
      </c>
    </row>
    <row r="29" spans="1:105" ht="12" customHeight="1" x14ac:dyDescent="0.25">
      <c r="A29" s="18" t="s">
        <v>32</v>
      </c>
      <c r="B29" s="295">
        <v>88.2639218470662</v>
      </c>
      <c r="C29" s="295">
        <v>65.750437747948979</v>
      </c>
      <c r="D29" s="295">
        <v>57.576680606264418</v>
      </c>
      <c r="E29" s="295">
        <v>94.670244148278513</v>
      </c>
      <c r="F29" s="295">
        <v>101.0502670683244</v>
      </c>
      <c r="G29" s="295">
        <v>98.433696244454964</v>
      </c>
      <c r="H29" s="295">
        <v>111.0584111628131</v>
      </c>
      <c r="I29" s="295">
        <v>100.5118098895303</v>
      </c>
      <c r="J29" s="295">
        <v>121.15999657229941</v>
      </c>
      <c r="K29" s="295">
        <v>112.9384895307586</v>
      </c>
      <c r="L29" s="295">
        <v>59.247605364878503</v>
      </c>
      <c r="M29" s="295">
        <v>83.639409155135539</v>
      </c>
      <c r="N29" s="295">
        <v>38.847101563166028</v>
      </c>
      <c r="O29" s="295">
        <v>30.618578691847301</v>
      </c>
      <c r="P29" s="295">
        <v>15.066401136787251</v>
      </c>
      <c r="Q29" s="295">
        <v>13.03328357513427</v>
      </c>
      <c r="R29" s="295">
        <v>11.55630922673134</v>
      </c>
      <c r="S29" s="295">
        <v>10.834278677060921</v>
      </c>
      <c r="T29" s="295">
        <v>12.07492154663057</v>
      </c>
      <c r="U29" s="295">
        <v>10.208008406778021</v>
      </c>
      <c r="V29" s="295">
        <v>10.21835031877616</v>
      </c>
      <c r="W29" s="295">
        <v>8.6640283272856351</v>
      </c>
      <c r="X29" s="295">
        <v>11.19135388677411</v>
      </c>
      <c r="Y29" s="295">
        <v>7.094510212951163</v>
      </c>
      <c r="DA29" s="122" t="s">
        <v>1715</v>
      </c>
    </row>
    <row r="30" spans="1:105" ht="12" customHeight="1" x14ac:dyDescent="0.25">
      <c r="A30" s="18" t="s">
        <v>33</v>
      </c>
      <c r="B30" s="295">
        <v>205.67146213962079</v>
      </c>
      <c r="C30" s="295">
        <v>180.4091458028895</v>
      </c>
      <c r="D30" s="295">
        <v>215.83330806966839</v>
      </c>
      <c r="E30" s="295">
        <v>181.22973963142221</v>
      </c>
      <c r="F30" s="295">
        <v>136.20528652716649</v>
      </c>
      <c r="G30" s="295">
        <v>172.6441648164803</v>
      </c>
      <c r="H30" s="295">
        <v>140.78975533931151</v>
      </c>
      <c r="I30" s="295">
        <v>116.7445294432676</v>
      </c>
      <c r="J30" s="295">
        <v>64.610703608527331</v>
      </c>
      <c r="K30" s="295">
        <v>88.479566851166112</v>
      </c>
      <c r="L30" s="295">
        <v>73.625894877113566</v>
      </c>
      <c r="M30" s="295">
        <v>77.145144854498525</v>
      </c>
      <c r="N30" s="295">
        <v>78.350079130416205</v>
      </c>
      <c r="O30" s="295">
        <v>65.794392175060679</v>
      </c>
      <c r="P30" s="295">
        <v>76.594887892558759</v>
      </c>
      <c r="Q30" s="295">
        <v>59.921061092375652</v>
      </c>
      <c r="R30" s="295">
        <v>56.909558170920278</v>
      </c>
      <c r="S30" s="295">
        <v>43.158163092868037</v>
      </c>
      <c r="T30" s="295">
        <v>57.59265102097396</v>
      </c>
      <c r="U30" s="295">
        <v>62.565723906187387</v>
      </c>
      <c r="V30" s="295">
        <v>63.75014816797372</v>
      </c>
      <c r="W30" s="295">
        <v>54.226384130478607</v>
      </c>
      <c r="X30" s="295">
        <v>51.615841869065207</v>
      </c>
      <c r="Y30" s="295">
        <v>49.272484600255723</v>
      </c>
      <c r="DA30" s="122" t="s">
        <v>1716</v>
      </c>
    </row>
    <row r="31" spans="1:105" ht="12" customHeight="1" x14ac:dyDescent="0.25">
      <c r="A31" s="18" t="s">
        <v>35</v>
      </c>
      <c r="B31" s="295">
        <v>198.036261550988</v>
      </c>
      <c r="C31" s="295">
        <v>175.72865457446341</v>
      </c>
      <c r="D31" s="295">
        <v>154.61258117436361</v>
      </c>
      <c r="E31" s="295">
        <v>200.4786354598439</v>
      </c>
      <c r="F31" s="295">
        <v>234.98143699282841</v>
      </c>
      <c r="G31" s="295">
        <v>273.16342238761922</v>
      </c>
      <c r="H31" s="295">
        <v>251.20489943655389</v>
      </c>
      <c r="I31" s="295">
        <v>244.867182836501</v>
      </c>
      <c r="J31" s="295">
        <v>217.26169689587439</v>
      </c>
      <c r="K31" s="295">
        <v>168.00024925919951</v>
      </c>
      <c r="L31" s="295">
        <v>179.04697403289919</v>
      </c>
      <c r="M31" s="295">
        <v>204.3885015019371</v>
      </c>
      <c r="N31" s="295">
        <v>212.70900204419419</v>
      </c>
      <c r="O31" s="295">
        <v>210.78733445835201</v>
      </c>
      <c r="P31" s="295">
        <v>205.0833951123187</v>
      </c>
      <c r="Q31" s="295">
        <v>191.57430467762001</v>
      </c>
      <c r="R31" s="295">
        <v>220.9610462750758</v>
      </c>
      <c r="S31" s="295">
        <v>217.37426151553089</v>
      </c>
      <c r="T31" s="295">
        <v>211.23871234339529</v>
      </c>
      <c r="U31" s="295">
        <v>216.91420963934661</v>
      </c>
      <c r="V31" s="295">
        <v>206.1577567317191</v>
      </c>
      <c r="W31" s="295">
        <v>213.92249663694551</v>
      </c>
      <c r="X31" s="295">
        <v>223.90732671207689</v>
      </c>
      <c r="Y31" s="295">
        <v>196.36485498326101</v>
      </c>
      <c r="DA31" s="122" t="s">
        <v>1717</v>
      </c>
    </row>
    <row r="32" spans="1:105" ht="12" customHeight="1" x14ac:dyDescent="0.25">
      <c r="A32" s="18" t="s">
        <v>38</v>
      </c>
      <c r="B32" s="295">
        <v>254.2741363264993</v>
      </c>
      <c r="C32" s="295">
        <v>292.72345184984539</v>
      </c>
      <c r="D32" s="295">
        <v>287.41709954615612</v>
      </c>
      <c r="E32" s="295">
        <v>273.24913017526927</v>
      </c>
      <c r="F32" s="295">
        <v>269.92648818739212</v>
      </c>
      <c r="G32" s="295">
        <v>250.68990528673919</v>
      </c>
      <c r="H32" s="295">
        <v>252.3895017031044</v>
      </c>
      <c r="I32" s="295">
        <v>163.83392755953639</v>
      </c>
      <c r="J32" s="295">
        <v>208.59376128659869</v>
      </c>
      <c r="K32" s="295">
        <v>217.49539350341951</v>
      </c>
      <c r="L32" s="295">
        <v>278.14364119603471</v>
      </c>
      <c r="M32" s="295">
        <v>301.19880043204182</v>
      </c>
      <c r="N32" s="295">
        <v>223.008251420042</v>
      </c>
      <c r="O32" s="295">
        <v>208.06645124920789</v>
      </c>
      <c r="P32" s="295">
        <v>211.6206469981764</v>
      </c>
      <c r="Q32" s="295">
        <v>169.2039158186806</v>
      </c>
      <c r="R32" s="295">
        <v>190.69432591556259</v>
      </c>
      <c r="S32" s="295">
        <v>137.83983349398019</v>
      </c>
      <c r="T32" s="295">
        <v>168.37038102230321</v>
      </c>
      <c r="U32" s="295">
        <v>186.40632366521839</v>
      </c>
      <c r="V32" s="295">
        <v>178.80285039106019</v>
      </c>
      <c r="W32" s="295">
        <v>168.80394199867331</v>
      </c>
      <c r="X32" s="295">
        <v>199.18782240719139</v>
      </c>
      <c r="Y32" s="295">
        <v>155.0306342779933</v>
      </c>
      <c r="DA32" s="122" t="s">
        <v>1718</v>
      </c>
    </row>
    <row r="33" spans="1:105" ht="12" customHeight="1" x14ac:dyDescent="0.25">
      <c r="A33" s="57" t="s">
        <v>1470</v>
      </c>
      <c r="B33" s="261">
        <f t="shared" ref="B33:Y33" si="1">B34+B35</f>
        <v>111.449352059872</v>
      </c>
      <c r="C33" s="261">
        <f t="shared" si="1"/>
        <v>99.296086078494341</v>
      </c>
      <c r="D33" s="261">
        <f t="shared" si="1"/>
        <v>96.970131504976905</v>
      </c>
      <c r="E33" s="261">
        <f t="shared" si="1"/>
        <v>94.638091732366419</v>
      </c>
      <c r="F33" s="261">
        <f t="shared" si="1"/>
        <v>97.40318745579367</v>
      </c>
      <c r="G33" s="261">
        <f t="shared" si="1"/>
        <v>103.64966830722329</v>
      </c>
      <c r="H33" s="261">
        <f t="shared" si="1"/>
        <v>102.5248350963368</v>
      </c>
      <c r="I33" s="261">
        <f t="shared" si="1"/>
        <v>87.756136212011711</v>
      </c>
      <c r="J33" s="261">
        <f t="shared" si="1"/>
        <v>87.174345849607775</v>
      </c>
      <c r="K33" s="261">
        <f t="shared" si="1"/>
        <v>79.984634240734636</v>
      </c>
      <c r="L33" s="261">
        <f t="shared" si="1"/>
        <v>87.186158920668476</v>
      </c>
      <c r="M33" s="261">
        <f t="shared" si="1"/>
        <v>96.602268834134605</v>
      </c>
      <c r="N33" s="261">
        <f t="shared" si="1"/>
        <v>84.123157850554946</v>
      </c>
      <c r="O33" s="261">
        <f t="shared" si="1"/>
        <v>86.122604962352369</v>
      </c>
      <c r="P33" s="261">
        <f t="shared" si="1"/>
        <v>84.05081909934168</v>
      </c>
      <c r="Q33" s="261">
        <f t="shared" si="1"/>
        <v>74.074674206195596</v>
      </c>
      <c r="R33" s="261">
        <f t="shared" si="1"/>
        <v>79.647369132601227</v>
      </c>
      <c r="S33" s="261">
        <f t="shared" si="1"/>
        <v>70.691318783233655</v>
      </c>
      <c r="T33" s="261">
        <f t="shared" si="1"/>
        <v>73.662594211755405</v>
      </c>
      <c r="U33" s="261">
        <f t="shared" si="1"/>
        <v>75.783593883081053</v>
      </c>
      <c r="V33" s="261">
        <f t="shared" si="1"/>
        <v>68.246278374770455</v>
      </c>
      <c r="W33" s="261">
        <f t="shared" si="1"/>
        <v>67.60389670031438</v>
      </c>
      <c r="X33" s="261">
        <f t="shared" si="1"/>
        <v>70.112610203030982</v>
      </c>
      <c r="Y33" s="261">
        <f t="shared" si="1"/>
        <v>56.628677198417449</v>
      </c>
      <c r="DA33" s="70"/>
    </row>
    <row r="34" spans="1:105" ht="12" customHeight="1" x14ac:dyDescent="0.25">
      <c r="A34" s="60" t="s">
        <v>1471</v>
      </c>
      <c r="B34" s="262">
        <v>0</v>
      </c>
      <c r="C34" s="262">
        <v>0</v>
      </c>
      <c r="D34" s="262">
        <v>0</v>
      </c>
      <c r="E34" s="262">
        <v>0</v>
      </c>
      <c r="F34" s="262">
        <v>0</v>
      </c>
      <c r="G34" s="262">
        <v>0</v>
      </c>
      <c r="H34" s="262">
        <v>0</v>
      </c>
      <c r="I34" s="262">
        <v>0</v>
      </c>
      <c r="J34" s="262">
        <v>0</v>
      </c>
      <c r="K34" s="262">
        <v>0</v>
      </c>
      <c r="L34" s="262">
        <v>0</v>
      </c>
      <c r="M34" s="262">
        <v>0</v>
      </c>
      <c r="N34" s="262">
        <v>0</v>
      </c>
      <c r="O34" s="262">
        <v>0</v>
      </c>
      <c r="P34" s="262">
        <v>0</v>
      </c>
      <c r="Q34" s="262">
        <v>0</v>
      </c>
      <c r="R34" s="262">
        <v>0</v>
      </c>
      <c r="S34" s="262">
        <v>0</v>
      </c>
      <c r="T34" s="262">
        <v>0</v>
      </c>
      <c r="U34" s="262">
        <v>0</v>
      </c>
      <c r="V34" s="262">
        <v>0</v>
      </c>
      <c r="W34" s="262">
        <v>0</v>
      </c>
      <c r="X34" s="262">
        <v>0</v>
      </c>
      <c r="Y34" s="262">
        <v>0</v>
      </c>
      <c r="DA34" s="72" t="s">
        <v>1719</v>
      </c>
    </row>
    <row r="35" spans="1:105" ht="12" customHeight="1" x14ac:dyDescent="0.25">
      <c r="A35" s="60" t="s">
        <v>1473</v>
      </c>
      <c r="B35" s="262">
        <v>111.449352059872</v>
      </c>
      <c r="C35" s="262">
        <v>99.296086078494341</v>
      </c>
      <c r="D35" s="262">
        <v>96.970131504976905</v>
      </c>
      <c r="E35" s="262">
        <v>94.638091732366419</v>
      </c>
      <c r="F35" s="262">
        <v>97.40318745579367</v>
      </c>
      <c r="G35" s="262">
        <v>103.64966830722329</v>
      </c>
      <c r="H35" s="262">
        <v>102.5248350963368</v>
      </c>
      <c r="I35" s="262">
        <v>87.756136212011711</v>
      </c>
      <c r="J35" s="262">
        <v>87.174345849607775</v>
      </c>
      <c r="K35" s="262">
        <v>79.984634240734636</v>
      </c>
      <c r="L35" s="262">
        <v>87.186158920668476</v>
      </c>
      <c r="M35" s="262">
        <v>96.602268834134605</v>
      </c>
      <c r="N35" s="262">
        <v>84.123157850554946</v>
      </c>
      <c r="O35" s="262">
        <v>86.122604962352369</v>
      </c>
      <c r="P35" s="262">
        <v>84.05081909934168</v>
      </c>
      <c r="Q35" s="262">
        <v>74.074674206195596</v>
      </c>
      <c r="R35" s="262">
        <v>79.647369132601227</v>
      </c>
      <c r="S35" s="262">
        <v>70.691318783233655</v>
      </c>
      <c r="T35" s="262">
        <v>73.662594211755405</v>
      </c>
      <c r="U35" s="262">
        <v>75.783593883081053</v>
      </c>
      <c r="V35" s="262">
        <v>68.246278374770455</v>
      </c>
      <c r="W35" s="262">
        <v>67.60389670031438</v>
      </c>
      <c r="X35" s="262">
        <v>70.112610203030982</v>
      </c>
      <c r="Y35" s="262">
        <v>56.628677198417449</v>
      </c>
      <c r="DA35" s="72" t="s">
        <v>1720</v>
      </c>
    </row>
    <row r="36" spans="1:105" ht="12" customHeight="1" x14ac:dyDescent="0.25">
      <c r="A36" s="64" t="s">
        <v>28</v>
      </c>
      <c r="B36" s="229">
        <v>28.950812275210449</v>
      </c>
      <c r="C36" s="229">
        <v>19.923889696238621</v>
      </c>
      <c r="D36" s="229">
        <v>17.52784032832432</v>
      </c>
      <c r="E36" s="229">
        <v>11.40810578709948</v>
      </c>
      <c r="F36" s="229">
        <v>14.7987177819492</v>
      </c>
      <c r="G36" s="229">
        <v>15.29891358423791</v>
      </c>
      <c r="H36" s="229">
        <v>18.640338259997879</v>
      </c>
      <c r="I36" s="229">
        <v>18.298145619938811</v>
      </c>
      <c r="J36" s="229">
        <v>19.310689475069729</v>
      </c>
      <c r="K36" s="229">
        <v>15.01909592571281</v>
      </c>
      <c r="L36" s="229">
        <v>21.81309371009338</v>
      </c>
      <c r="M36" s="229">
        <v>22.79152057515839</v>
      </c>
      <c r="N36" s="229">
        <v>22.585415147342609</v>
      </c>
      <c r="O36" s="229">
        <v>28.659701213890141</v>
      </c>
      <c r="P36" s="229">
        <v>27.44236395889493</v>
      </c>
      <c r="Q36" s="229">
        <v>25.67876138703139</v>
      </c>
      <c r="R36" s="229">
        <v>26.224280201845009</v>
      </c>
      <c r="S36" s="229">
        <v>25.0769139592764</v>
      </c>
      <c r="T36" s="229">
        <v>25.973379421039731</v>
      </c>
      <c r="U36" s="229">
        <v>25.604110761739221</v>
      </c>
      <c r="V36" s="229">
        <v>20.96521943296349</v>
      </c>
      <c r="W36" s="229">
        <v>21.343392127114068</v>
      </c>
      <c r="X36" s="229">
        <v>19.703342527112969</v>
      </c>
      <c r="Y36" s="229">
        <v>14.97523678127099</v>
      </c>
      <c r="DA36" s="73" t="s">
        <v>1721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1722</v>
      </c>
    </row>
    <row r="38" spans="1:105" ht="12" customHeight="1" x14ac:dyDescent="0.25">
      <c r="A38" s="64" t="s">
        <v>31</v>
      </c>
      <c r="B38" s="229">
        <v>6.2561307676618577E-2</v>
      </c>
      <c r="C38" s="229">
        <v>0</v>
      </c>
      <c r="D38" s="229">
        <v>0</v>
      </c>
      <c r="E38" s="229">
        <v>0</v>
      </c>
      <c r="F38" s="229">
        <v>0</v>
      </c>
      <c r="G38" s="229">
        <v>0</v>
      </c>
      <c r="H38" s="229">
        <v>0</v>
      </c>
      <c r="I38" s="229">
        <v>0</v>
      </c>
      <c r="J38" s="229">
        <v>0</v>
      </c>
      <c r="K38" s="229">
        <v>0</v>
      </c>
      <c r="L38" s="229">
        <v>0</v>
      </c>
      <c r="M38" s="229">
        <v>0</v>
      </c>
      <c r="N38" s="229">
        <v>0</v>
      </c>
      <c r="O38" s="229">
        <v>0</v>
      </c>
      <c r="P38" s="229">
        <v>0</v>
      </c>
      <c r="Q38" s="229">
        <v>0</v>
      </c>
      <c r="R38" s="229">
        <v>0</v>
      </c>
      <c r="S38" s="229">
        <v>0</v>
      </c>
      <c r="T38" s="229">
        <v>0</v>
      </c>
      <c r="U38" s="229">
        <v>0</v>
      </c>
      <c r="V38" s="229">
        <v>0</v>
      </c>
      <c r="W38" s="229">
        <v>0</v>
      </c>
      <c r="X38" s="229">
        <v>0</v>
      </c>
      <c r="Y38" s="229">
        <v>0</v>
      </c>
      <c r="DA38" s="73" t="s">
        <v>1723</v>
      </c>
    </row>
    <row r="39" spans="1:105" ht="12" customHeight="1" x14ac:dyDescent="0.25">
      <c r="A39" s="64" t="s">
        <v>159</v>
      </c>
      <c r="B39" s="229">
        <v>6.703582753812129E-2</v>
      </c>
      <c r="C39" s="229">
        <v>0.49495414023428053</v>
      </c>
      <c r="D39" s="229">
        <v>0.47365841541369952</v>
      </c>
      <c r="E39" s="229">
        <v>0.48774927126289802</v>
      </c>
      <c r="F39" s="229">
        <v>0.68612252140841057</v>
      </c>
      <c r="G39" s="229">
        <v>0.6080256027935601</v>
      </c>
      <c r="H39" s="229">
        <v>0.50043351393812063</v>
      </c>
      <c r="I39" s="229">
        <v>0.36620537767707811</v>
      </c>
      <c r="J39" s="229">
        <v>0.35372709188560042</v>
      </c>
      <c r="K39" s="229">
        <v>0.18331508523520071</v>
      </c>
      <c r="L39" s="229">
        <v>0.2431060631911596</v>
      </c>
      <c r="M39" s="229">
        <v>0.25811115286093472</v>
      </c>
      <c r="N39" s="229">
        <v>0.50828240472045261</v>
      </c>
      <c r="O39" s="229">
        <v>0.58891001488859585</v>
      </c>
      <c r="P39" s="229">
        <v>0.49622533189538243</v>
      </c>
      <c r="Q39" s="229">
        <v>0.52148102548752917</v>
      </c>
      <c r="R39" s="229">
        <v>0.42837886400343911</v>
      </c>
      <c r="S39" s="229">
        <v>0.4471012640433682</v>
      </c>
      <c r="T39" s="229">
        <v>0.42033629595389499</v>
      </c>
      <c r="U39" s="229">
        <v>2.0146385026964362</v>
      </c>
      <c r="V39" s="229">
        <v>1.913936296781042</v>
      </c>
      <c r="W39" s="229">
        <v>1.8061966692296649</v>
      </c>
      <c r="X39" s="229">
        <v>2.1152320274361909</v>
      </c>
      <c r="Y39" s="229">
        <v>1.7276015793191031</v>
      </c>
      <c r="DA39" s="73" t="s">
        <v>1724</v>
      </c>
    </row>
    <row r="40" spans="1:105" ht="12" customHeight="1" x14ac:dyDescent="0.25">
      <c r="A40" s="64" t="s">
        <v>32</v>
      </c>
      <c r="B40" s="229">
        <v>9.7423745544996763</v>
      </c>
      <c r="C40" s="229">
        <v>7.2573864638910273</v>
      </c>
      <c r="D40" s="229">
        <v>6.3551854068182916</v>
      </c>
      <c r="E40" s="229">
        <v>10.449490101477039</v>
      </c>
      <c r="F40" s="229">
        <v>11.15370278150135</v>
      </c>
      <c r="G40" s="229">
        <v>10.86489153811835</v>
      </c>
      <c r="H40" s="229">
        <v>12.25837937328996</v>
      </c>
      <c r="I40" s="229">
        <v>11.09426908075938</v>
      </c>
      <c r="J40" s="229">
        <v>13.373369808725229</v>
      </c>
      <c r="K40" s="229">
        <v>12.465898224356589</v>
      </c>
      <c r="L40" s="229">
        <v>6.5396183496350826</v>
      </c>
      <c r="M40" s="229">
        <v>9.2319311724925885</v>
      </c>
      <c r="N40" s="229">
        <v>4.2878563048763176</v>
      </c>
      <c r="O40" s="229">
        <v>3.3796103288867672</v>
      </c>
      <c r="P40" s="229">
        <v>1.6629957064138781</v>
      </c>
      <c r="Q40" s="229">
        <v>1.438584730961479</v>
      </c>
      <c r="R40" s="229">
        <v>1.2755596012322381</v>
      </c>
      <c r="S40" s="229">
        <v>1.195863481827204</v>
      </c>
      <c r="T40" s="229">
        <v>1.270415409257408</v>
      </c>
      <c r="U40" s="229">
        <v>1.032709642365802</v>
      </c>
      <c r="V40" s="229">
        <v>1.010128027347613</v>
      </c>
      <c r="W40" s="229">
        <v>0.86431512184705728</v>
      </c>
      <c r="X40" s="229">
        <v>1.112313305879526</v>
      </c>
      <c r="Y40" s="229">
        <v>0.69465505645655157</v>
      </c>
      <c r="DA40" s="73" t="s">
        <v>1725</v>
      </c>
    </row>
    <row r="41" spans="1:105" ht="12" customHeight="1" x14ac:dyDescent="0.25">
      <c r="A41" s="64" t="s">
        <v>33</v>
      </c>
      <c r="B41" s="229">
        <v>22.70155662024197</v>
      </c>
      <c r="C41" s="229">
        <v>19.913158566809301</v>
      </c>
      <c r="D41" s="229">
        <v>23.82319847734388</v>
      </c>
      <c r="E41" s="229">
        <v>20.003733880792389</v>
      </c>
      <c r="F41" s="229">
        <v>15.034035310030941</v>
      </c>
      <c r="G41" s="229">
        <v>19.056077308747341</v>
      </c>
      <c r="H41" s="229">
        <v>15.54005873802598</v>
      </c>
      <c r="I41" s="229">
        <v>12.886000409044071</v>
      </c>
      <c r="J41" s="229">
        <v>7.1315851551973584</v>
      </c>
      <c r="K41" s="229">
        <v>9.7661769684054232</v>
      </c>
      <c r="L41" s="229">
        <v>8.126661831839975</v>
      </c>
      <c r="M41" s="229">
        <v>8.5151087840386968</v>
      </c>
      <c r="N41" s="229">
        <v>8.6481067381731691</v>
      </c>
      <c r="O41" s="229">
        <v>7.2622380553826478</v>
      </c>
      <c r="P41" s="229">
        <v>8.4543726495881266</v>
      </c>
      <c r="Q41" s="229">
        <v>6.613952888661327</v>
      </c>
      <c r="R41" s="229">
        <v>6.2815499224343796</v>
      </c>
      <c r="S41" s="229">
        <v>4.7637016476951448</v>
      </c>
      <c r="T41" s="229">
        <v>6.0593844054785144</v>
      </c>
      <c r="U41" s="229">
        <v>6.3295624165644711</v>
      </c>
      <c r="V41" s="229">
        <v>6.3019772666930773</v>
      </c>
      <c r="W41" s="229">
        <v>5.4095718569451501</v>
      </c>
      <c r="X41" s="229">
        <v>5.1301199377659916</v>
      </c>
      <c r="Y41" s="229">
        <v>4.8244881668169954</v>
      </c>
      <c r="DA41" s="73" t="s">
        <v>1726</v>
      </c>
    </row>
    <row r="42" spans="1:105" ht="12" customHeight="1" x14ac:dyDescent="0.25">
      <c r="A42" s="64" t="s">
        <v>35</v>
      </c>
      <c r="B42" s="229">
        <v>21.858800232619821</v>
      </c>
      <c r="C42" s="229">
        <v>19.39653639897287</v>
      </c>
      <c r="D42" s="229">
        <v>17.065791380181039</v>
      </c>
      <c r="E42" s="229">
        <v>22.128384009595429</v>
      </c>
      <c r="F42" s="229">
        <v>25.936726180208751</v>
      </c>
      <c r="G42" s="229">
        <v>30.151168447968161</v>
      </c>
      <c r="H42" s="229">
        <v>27.727435729366249</v>
      </c>
      <c r="I42" s="229">
        <v>27.027892726450862</v>
      </c>
      <c r="J42" s="229">
        <v>23.98086084564962</v>
      </c>
      <c r="K42" s="229">
        <v>18.54349228179953</v>
      </c>
      <c r="L42" s="229">
        <v>19.762805089271719</v>
      </c>
      <c r="M42" s="229">
        <v>22.55994629056897</v>
      </c>
      <c r="N42" s="229">
        <v>23.478344556442998</v>
      </c>
      <c r="O42" s="229">
        <v>23.266235180395171</v>
      </c>
      <c r="P42" s="229">
        <v>22.636647095226149</v>
      </c>
      <c r="Q42" s="229">
        <v>21.145543865828682</v>
      </c>
      <c r="R42" s="229">
        <v>24.38918676756575</v>
      </c>
      <c r="S42" s="229">
        <v>23.993285476952309</v>
      </c>
      <c r="T42" s="229">
        <v>22.22465083159295</v>
      </c>
      <c r="U42" s="229">
        <v>21.944476036282481</v>
      </c>
      <c r="V42" s="229">
        <v>20.37958394782865</v>
      </c>
      <c r="W42" s="229">
        <v>21.340702241738249</v>
      </c>
      <c r="X42" s="229">
        <v>22.254242096667991</v>
      </c>
      <c r="Y42" s="229">
        <v>19.226956524140061</v>
      </c>
      <c r="DA42" s="73" t="s">
        <v>1727</v>
      </c>
    </row>
    <row r="43" spans="1:105" ht="12" customHeight="1" x14ac:dyDescent="0.25">
      <c r="A43" s="64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1728</v>
      </c>
    </row>
    <row r="44" spans="1:105" ht="12" customHeight="1" x14ac:dyDescent="0.25">
      <c r="A44" s="64" t="s">
        <v>38</v>
      </c>
      <c r="B44" s="229">
        <v>28.066211242085309</v>
      </c>
      <c r="C44" s="229">
        <v>32.310160812348236</v>
      </c>
      <c r="D44" s="229">
        <v>31.72445749689566</v>
      </c>
      <c r="E44" s="229">
        <v>30.160628682139169</v>
      </c>
      <c r="F44" s="229">
        <v>29.793882880695001</v>
      </c>
      <c r="G44" s="229">
        <v>27.670591825357949</v>
      </c>
      <c r="H44" s="229">
        <v>27.858189481718661</v>
      </c>
      <c r="I44" s="229">
        <v>18.083622998141511</v>
      </c>
      <c r="J44" s="229">
        <v>23.024113473080249</v>
      </c>
      <c r="K44" s="229">
        <v>24.00665575522509</v>
      </c>
      <c r="L44" s="229">
        <v>30.700873876637139</v>
      </c>
      <c r="M44" s="229">
        <v>33.245650859015022</v>
      </c>
      <c r="N44" s="229">
        <v>24.615152698999399</v>
      </c>
      <c r="O44" s="229">
        <v>22.965910168909051</v>
      </c>
      <c r="P44" s="229">
        <v>23.358214357323199</v>
      </c>
      <c r="Q44" s="229">
        <v>18.676350308225189</v>
      </c>
      <c r="R44" s="229">
        <v>21.048413775520419</v>
      </c>
      <c r="S44" s="229">
        <v>15.214452953439221</v>
      </c>
      <c r="T44" s="229">
        <v>17.714427848432909</v>
      </c>
      <c r="U44" s="229">
        <v>18.85809652343265</v>
      </c>
      <c r="V44" s="229">
        <v>17.675433403156589</v>
      </c>
      <c r="W44" s="229">
        <v>16.839718683440189</v>
      </c>
      <c r="X44" s="229">
        <v>19.797360308168312</v>
      </c>
      <c r="Y44" s="229">
        <v>15.17973909041376</v>
      </c>
      <c r="DA44" s="73" t="s">
        <v>1729</v>
      </c>
    </row>
    <row r="45" spans="1:105" ht="12" customHeight="1" x14ac:dyDescent="0.25">
      <c r="A45" s="146" t="s">
        <v>39</v>
      </c>
      <c r="B45" s="325">
        <v>0</v>
      </c>
      <c r="C45" s="325">
        <v>0</v>
      </c>
      <c r="D45" s="325">
        <v>0</v>
      </c>
      <c r="E45" s="325">
        <v>0</v>
      </c>
      <c r="F45" s="325">
        <v>0</v>
      </c>
      <c r="G45" s="325">
        <v>0</v>
      </c>
      <c r="H45" s="325">
        <v>0</v>
      </c>
      <c r="I45" s="325">
        <v>0</v>
      </c>
      <c r="J45" s="325">
        <v>0</v>
      </c>
      <c r="K45" s="325">
        <v>0</v>
      </c>
      <c r="L45" s="325">
        <v>0</v>
      </c>
      <c r="M45" s="325">
        <v>0</v>
      </c>
      <c r="N45" s="325">
        <v>0</v>
      </c>
      <c r="O45" s="325">
        <v>0</v>
      </c>
      <c r="P45" s="325">
        <v>0</v>
      </c>
      <c r="Q45" s="325">
        <v>0</v>
      </c>
      <c r="R45" s="325">
        <v>0</v>
      </c>
      <c r="S45" s="325">
        <v>0</v>
      </c>
      <c r="T45" s="325">
        <v>0</v>
      </c>
      <c r="U45" s="325">
        <v>0</v>
      </c>
      <c r="V45" s="325">
        <v>0</v>
      </c>
      <c r="W45" s="325">
        <v>0</v>
      </c>
      <c r="X45" s="325">
        <v>0</v>
      </c>
      <c r="Y45" s="325">
        <v>0</v>
      </c>
      <c r="DA45" s="148" t="s">
        <v>1730</v>
      </c>
    </row>
    <row r="46" spans="1:105" ht="12" customHeight="1" x14ac:dyDescent="0.25">
      <c r="A46" s="100" t="s">
        <v>105</v>
      </c>
      <c r="B46" s="279">
        <v>5336.8385299999991</v>
      </c>
      <c r="C46" s="279">
        <v>5027.4230299999999</v>
      </c>
      <c r="D46" s="279">
        <v>5136.8654999999999</v>
      </c>
      <c r="E46" s="279">
        <v>5005.6276900000003</v>
      </c>
      <c r="F46" s="279">
        <v>5064.63238</v>
      </c>
      <c r="G46" s="279">
        <v>4951.6452499999996</v>
      </c>
      <c r="H46" s="279">
        <v>5251.3356899999999</v>
      </c>
      <c r="I46" s="279">
        <v>5127.4142500000007</v>
      </c>
      <c r="J46" s="279">
        <v>5093.5690999999997</v>
      </c>
      <c r="K46" s="279">
        <v>4194.4597799999992</v>
      </c>
      <c r="L46" s="279">
        <v>4230.8076000000001</v>
      </c>
      <c r="M46" s="279">
        <v>4503.0151500000002</v>
      </c>
      <c r="N46" s="279">
        <v>4254.4901900000004</v>
      </c>
      <c r="O46" s="279">
        <v>4170.5353699999996</v>
      </c>
      <c r="P46" s="279">
        <v>4284.5752399999992</v>
      </c>
      <c r="Q46" s="279">
        <v>4012.7052600000002</v>
      </c>
      <c r="R46" s="279">
        <v>4024.6521499999999</v>
      </c>
      <c r="S46" s="279">
        <v>3870.6444299999998</v>
      </c>
      <c r="T46" s="279">
        <v>4097.3398400000005</v>
      </c>
      <c r="U46" s="279">
        <v>4216.5521000000008</v>
      </c>
      <c r="V46" s="279">
        <v>3825.9501500000001</v>
      </c>
      <c r="W46" s="279">
        <v>3881.7888600000001</v>
      </c>
      <c r="X46" s="279">
        <v>3571.0531299999998</v>
      </c>
      <c r="Y46" s="279">
        <v>3171.60311</v>
      </c>
      <c r="DA46" s="105" t="s">
        <v>1731</v>
      </c>
    </row>
    <row r="47" spans="1:105" ht="12" customHeight="1" x14ac:dyDescent="0.25">
      <c r="A47" s="172"/>
      <c r="B47" s="172"/>
      <c r="C47" s="172"/>
      <c r="D47" s="172"/>
      <c r="E47" s="172"/>
      <c r="F47" s="172"/>
      <c r="G47" s="172"/>
      <c r="H47" s="172"/>
      <c r="I47" s="172"/>
      <c r="J47" s="172"/>
      <c r="K47" s="172"/>
      <c r="L47" s="172"/>
      <c r="M47" s="172"/>
      <c r="N47" s="172"/>
      <c r="O47" s="172"/>
      <c r="P47" s="172"/>
      <c r="Q47" s="172"/>
      <c r="R47" s="172"/>
      <c r="S47" s="172"/>
      <c r="T47" s="172"/>
      <c r="U47" s="172"/>
      <c r="V47" s="172"/>
      <c r="W47" s="172"/>
      <c r="X47" s="172"/>
      <c r="Y47" s="172"/>
      <c r="DA47" s="176"/>
    </row>
    <row r="48" spans="1:105" ht="15" customHeight="1" x14ac:dyDescent="0.25">
      <c r="A48" s="34" t="s">
        <v>52</v>
      </c>
      <c r="B48" s="223">
        <f t="shared" ref="B48:Y48" si="2">SUM(B49:B53)+B59+B60+B79+B89+B97</f>
        <v>1643.2586046612971</v>
      </c>
      <c r="C48" s="223">
        <f t="shared" si="2"/>
        <v>1518.4241594792773</v>
      </c>
      <c r="D48" s="223">
        <f t="shared" si="2"/>
        <v>1396.1050278579071</v>
      </c>
      <c r="E48" s="223">
        <f t="shared" si="2"/>
        <v>1800.2080969632636</v>
      </c>
      <c r="F48" s="223">
        <f t="shared" si="2"/>
        <v>1505.1121715255924</v>
      </c>
      <c r="G48" s="223">
        <f t="shared" si="2"/>
        <v>1432.8401230242148</v>
      </c>
      <c r="H48" s="223">
        <f t="shared" si="2"/>
        <v>1582.7721785981096</v>
      </c>
      <c r="I48" s="223">
        <f t="shared" si="2"/>
        <v>1597.2087830204055</v>
      </c>
      <c r="J48" s="223">
        <f t="shared" si="2"/>
        <v>1642.8957188681436</v>
      </c>
      <c r="K48" s="223">
        <f t="shared" si="2"/>
        <v>1368.0717834728653</v>
      </c>
      <c r="L48" s="223">
        <f t="shared" si="2"/>
        <v>1442.3479446674685</v>
      </c>
      <c r="M48" s="223">
        <f t="shared" si="2"/>
        <v>1764.9497371428058</v>
      </c>
      <c r="N48" s="223">
        <f t="shared" si="2"/>
        <v>1747.0552518605539</v>
      </c>
      <c r="O48" s="223">
        <f t="shared" si="2"/>
        <v>1829.2118346012351</v>
      </c>
      <c r="P48" s="223">
        <f t="shared" si="2"/>
        <v>1864.8606432912488</v>
      </c>
      <c r="Q48" s="223">
        <f t="shared" si="2"/>
        <v>1992.3374060845322</v>
      </c>
      <c r="R48" s="223">
        <f t="shared" si="2"/>
        <v>1822.6640699832915</v>
      </c>
      <c r="S48" s="223">
        <f t="shared" si="2"/>
        <v>1523.4406923996439</v>
      </c>
      <c r="T48" s="223">
        <f t="shared" si="2"/>
        <v>1661.821618452313</v>
      </c>
      <c r="U48" s="223">
        <f t="shared" si="2"/>
        <v>1789.532902081914</v>
      </c>
      <c r="V48" s="223">
        <f t="shared" si="2"/>
        <v>1637.7798729062927</v>
      </c>
      <c r="W48" s="223">
        <f t="shared" si="2"/>
        <v>1737.1050537800361</v>
      </c>
      <c r="X48" s="223">
        <f t="shared" si="2"/>
        <v>1403.4142789086332</v>
      </c>
      <c r="Y48" s="223">
        <f t="shared" si="2"/>
        <v>1425.8941724831104</v>
      </c>
      <c r="DA48" s="89"/>
    </row>
    <row r="49" spans="1:105" ht="12" customHeight="1" x14ac:dyDescent="0.25">
      <c r="A49" s="55" t="s">
        <v>91</v>
      </c>
      <c r="B49" s="259">
        <v>0</v>
      </c>
      <c r="C49" s="259">
        <v>0</v>
      </c>
      <c r="D49" s="259">
        <v>0</v>
      </c>
      <c r="E49" s="259">
        <v>0</v>
      </c>
      <c r="F49" s="259">
        <v>0</v>
      </c>
      <c r="G49" s="259">
        <v>0</v>
      </c>
      <c r="H49" s="259">
        <v>0</v>
      </c>
      <c r="I49" s="259">
        <v>0</v>
      </c>
      <c r="J49" s="259">
        <v>0</v>
      </c>
      <c r="K49" s="259">
        <v>0</v>
      </c>
      <c r="L49" s="259">
        <v>0</v>
      </c>
      <c r="M49" s="259">
        <v>0</v>
      </c>
      <c r="N49" s="259">
        <v>0</v>
      </c>
      <c r="O49" s="259">
        <v>0</v>
      </c>
      <c r="P49" s="259">
        <v>0</v>
      </c>
      <c r="Q49" s="259">
        <v>0</v>
      </c>
      <c r="R49" s="259">
        <v>0</v>
      </c>
      <c r="S49" s="259">
        <v>0</v>
      </c>
      <c r="T49" s="259">
        <v>0</v>
      </c>
      <c r="U49" s="259">
        <v>0</v>
      </c>
      <c r="V49" s="259">
        <v>0</v>
      </c>
      <c r="W49" s="259">
        <v>0</v>
      </c>
      <c r="X49" s="259">
        <v>0</v>
      </c>
      <c r="Y49" s="259">
        <v>0</v>
      </c>
      <c r="DA49" s="67" t="s">
        <v>1732</v>
      </c>
    </row>
    <row r="50" spans="1:105" ht="12" customHeight="1" x14ac:dyDescent="0.25">
      <c r="A50" s="173" t="s">
        <v>92</v>
      </c>
      <c r="B50" s="224">
        <v>0</v>
      </c>
      <c r="C50" s="224">
        <v>0</v>
      </c>
      <c r="D50" s="224">
        <v>0</v>
      </c>
      <c r="E50" s="224">
        <v>0</v>
      </c>
      <c r="F50" s="224">
        <v>0</v>
      </c>
      <c r="G50" s="224">
        <v>0</v>
      </c>
      <c r="H50" s="224">
        <v>0</v>
      </c>
      <c r="I50" s="224">
        <v>0</v>
      </c>
      <c r="J50" s="224">
        <v>0</v>
      </c>
      <c r="K50" s="224">
        <v>0</v>
      </c>
      <c r="L50" s="224">
        <v>0</v>
      </c>
      <c r="M50" s="224">
        <v>0</v>
      </c>
      <c r="N50" s="224">
        <v>0</v>
      </c>
      <c r="O50" s="224">
        <v>0</v>
      </c>
      <c r="P50" s="224">
        <v>0</v>
      </c>
      <c r="Q50" s="224">
        <v>0</v>
      </c>
      <c r="R50" s="224">
        <v>0</v>
      </c>
      <c r="S50" s="224">
        <v>0</v>
      </c>
      <c r="T50" s="224">
        <v>0</v>
      </c>
      <c r="U50" s="224">
        <v>0</v>
      </c>
      <c r="V50" s="224">
        <v>0</v>
      </c>
      <c r="W50" s="224">
        <v>0</v>
      </c>
      <c r="X50" s="224">
        <v>0</v>
      </c>
      <c r="Y50" s="224">
        <v>0</v>
      </c>
      <c r="DA50" s="177" t="s">
        <v>1733</v>
      </c>
    </row>
    <row r="51" spans="1:105" ht="12" customHeight="1" x14ac:dyDescent="0.25">
      <c r="A51" s="173" t="s">
        <v>93</v>
      </c>
      <c r="B51" s="224">
        <v>0</v>
      </c>
      <c r="C51" s="224">
        <v>0</v>
      </c>
      <c r="D51" s="224">
        <v>0</v>
      </c>
      <c r="E51" s="224">
        <v>0</v>
      </c>
      <c r="F51" s="224">
        <v>0</v>
      </c>
      <c r="G51" s="224">
        <v>0</v>
      </c>
      <c r="H51" s="224">
        <v>0</v>
      </c>
      <c r="I51" s="224">
        <v>0</v>
      </c>
      <c r="J51" s="224">
        <v>0</v>
      </c>
      <c r="K51" s="224">
        <v>0</v>
      </c>
      <c r="L51" s="224">
        <v>0</v>
      </c>
      <c r="M51" s="224">
        <v>0</v>
      </c>
      <c r="N51" s="224">
        <v>0</v>
      </c>
      <c r="O51" s="224">
        <v>0</v>
      </c>
      <c r="P51" s="224">
        <v>0</v>
      </c>
      <c r="Q51" s="224">
        <v>0</v>
      </c>
      <c r="R51" s="224">
        <v>0</v>
      </c>
      <c r="S51" s="224">
        <v>0</v>
      </c>
      <c r="T51" s="224">
        <v>0</v>
      </c>
      <c r="U51" s="224">
        <v>0</v>
      </c>
      <c r="V51" s="224">
        <v>0</v>
      </c>
      <c r="W51" s="224">
        <v>0</v>
      </c>
      <c r="X51" s="224">
        <v>0</v>
      </c>
      <c r="Y51" s="224">
        <v>0</v>
      </c>
      <c r="DA51" s="177" t="s">
        <v>1734</v>
      </c>
    </row>
    <row r="52" spans="1:105" ht="12" customHeight="1" x14ac:dyDescent="0.25">
      <c r="A52" s="173" t="s">
        <v>94</v>
      </c>
      <c r="B52" s="224">
        <v>0</v>
      </c>
      <c r="C52" s="224">
        <v>0</v>
      </c>
      <c r="D52" s="224">
        <v>0</v>
      </c>
      <c r="E52" s="224">
        <v>0</v>
      </c>
      <c r="F52" s="224">
        <v>0</v>
      </c>
      <c r="G52" s="224">
        <v>0</v>
      </c>
      <c r="H52" s="224">
        <v>0</v>
      </c>
      <c r="I52" s="224">
        <v>0</v>
      </c>
      <c r="J52" s="224">
        <v>0</v>
      </c>
      <c r="K52" s="224">
        <v>0</v>
      </c>
      <c r="L52" s="224">
        <v>0</v>
      </c>
      <c r="M52" s="224">
        <v>0</v>
      </c>
      <c r="N52" s="224">
        <v>0</v>
      </c>
      <c r="O52" s="224">
        <v>0</v>
      </c>
      <c r="P52" s="224">
        <v>0</v>
      </c>
      <c r="Q52" s="224">
        <v>0</v>
      </c>
      <c r="R52" s="224">
        <v>0</v>
      </c>
      <c r="S52" s="224">
        <v>0</v>
      </c>
      <c r="T52" s="224">
        <v>0</v>
      </c>
      <c r="U52" s="224">
        <v>0</v>
      </c>
      <c r="V52" s="224">
        <v>0</v>
      </c>
      <c r="W52" s="224">
        <v>0</v>
      </c>
      <c r="X52" s="224">
        <v>0</v>
      </c>
      <c r="Y52" s="224">
        <v>0</v>
      </c>
      <c r="DA52" s="177" t="s">
        <v>1735</v>
      </c>
    </row>
    <row r="53" spans="1:105" ht="12" customHeight="1" x14ac:dyDescent="0.25">
      <c r="A53" s="56" t="s">
        <v>95</v>
      </c>
      <c r="B53" s="260">
        <v>6.3288073509921068</v>
      </c>
      <c r="C53" s="260">
        <v>5.6486279747123511</v>
      </c>
      <c r="D53" s="260">
        <v>4.8674697335658159</v>
      </c>
      <c r="E53" s="260">
        <v>7.912716210470891</v>
      </c>
      <c r="F53" s="260">
        <v>6.8205359679284356</v>
      </c>
      <c r="G53" s="260">
        <v>6.5845691312975854</v>
      </c>
      <c r="H53" s="260">
        <v>7.7842806985320383</v>
      </c>
      <c r="I53" s="260">
        <v>7.4440356380601038</v>
      </c>
      <c r="J53" s="260">
        <v>7.7992514679571698</v>
      </c>
      <c r="K53" s="260">
        <v>5.825493508718381</v>
      </c>
      <c r="L53" s="260">
        <v>6.9195408572158481</v>
      </c>
      <c r="M53" s="260">
        <v>7.1593921907154394</v>
      </c>
      <c r="N53" s="260">
        <v>7.641650551515685</v>
      </c>
      <c r="O53" s="260">
        <v>8.1973602678625639</v>
      </c>
      <c r="P53" s="260">
        <v>8.1571897462969307</v>
      </c>
      <c r="Q53" s="260">
        <v>8.9662555972056399</v>
      </c>
      <c r="R53" s="260">
        <v>8.4688792638864712</v>
      </c>
      <c r="S53" s="260">
        <v>7.5798292773006031</v>
      </c>
      <c r="T53" s="260">
        <v>8.1108810431467919</v>
      </c>
      <c r="U53" s="260">
        <v>8.9510051855046093</v>
      </c>
      <c r="V53" s="260">
        <v>7.9320741118099356</v>
      </c>
      <c r="W53" s="260">
        <v>9.0383723953889064</v>
      </c>
      <c r="X53" s="260">
        <v>6.9490683846520804</v>
      </c>
      <c r="Y53" s="260">
        <v>7.3306953897381719</v>
      </c>
      <c r="DA53" s="68" t="s">
        <v>1736</v>
      </c>
    </row>
    <row r="54" spans="1:105" ht="12" customHeight="1" x14ac:dyDescent="0.25">
      <c r="A54" s="37" t="s">
        <v>159</v>
      </c>
      <c r="B54" s="226">
        <v>1.9349631044356389E-2</v>
      </c>
      <c r="C54" s="226">
        <v>0.14055315750302211</v>
      </c>
      <c r="D54" s="226">
        <v>0.13144756693872961</v>
      </c>
      <c r="E54" s="226">
        <v>0.17064904585762261</v>
      </c>
      <c r="F54" s="226">
        <v>0.17577845962770869</v>
      </c>
      <c r="G54" s="226">
        <v>0.13015902200122631</v>
      </c>
      <c r="H54" s="226">
        <v>0.13800244396310901</v>
      </c>
      <c r="I54" s="226">
        <v>9.9512160316993559E-2</v>
      </c>
      <c r="J54" s="226">
        <v>0.1133697660189113</v>
      </c>
      <c r="K54" s="226">
        <v>5.702524825281597E-2</v>
      </c>
      <c r="L54" s="226">
        <v>8.4084265098869918E-2</v>
      </c>
      <c r="M54" s="226">
        <v>8.0984938210032137E-2</v>
      </c>
      <c r="N54" s="226">
        <v>0.1619284163899537</v>
      </c>
      <c r="O54" s="226">
        <v>0.2023675612902385</v>
      </c>
      <c r="P54" s="226">
        <v>0.17498061263001929</v>
      </c>
      <c r="Q54" s="226">
        <v>0.21579945502753589</v>
      </c>
      <c r="R54" s="226">
        <v>0.14618230217677411</v>
      </c>
      <c r="S54" s="226">
        <v>0.13866193227742549</v>
      </c>
      <c r="T54" s="226">
        <v>0.15055419000224091</v>
      </c>
      <c r="U54" s="226">
        <v>0.75265885369908869</v>
      </c>
      <c r="V54" s="226">
        <v>0.68098193487504421</v>
      </c>
      <c r="W54" s="226">
        <v>0.70528143655880082</v>
      </c>
      <c r="X54" s="226">
        <v>0.60316820679858174</v>
      </c>
      <c r="Y54" s="226">
        <v>0.60438024368207854</v>
      </c>
      <c r="DA54" s="69" t="s">
        <v>1737</v>
      </c>
    </row>
    <row r="55" spans="1:105" ht="12" customHeight="1" x14ac:dyDescent="0.25">
      <c r="A55" s="37" t="s">
        <v>35</v>
      </c>
      <c r="B55" s="226">
        <v>6.3094577199477504</v>
      </c>
      <c r="C55" s="226">
        <v>5.5080748172093292</v>
      </c>
      <c r="D55" s="226">
        <v>4.7360221666270874</v>
      </c>
      <c r="E55" s="226">
        <v>7.7420671646132684</v>
      </c>
      <c r="F55" s="226">
        <v>6.6447575083007271</v>
      </c>
      <c r="G55" s="226">
        <v>6.4544101092963588</v>
      </c>
      <c r="H55" s="226">
        <v>7.6462782545689292</v>
      </c>
      <c r="I55" s="226">
        <v>7.3445234777431114</v>
      </c>
      <c r="J55" s="226">
        <v>7.6858817019382588</v>
      </c>
      <c r="K55" s="226">
        <v>5.768468260465565</v>
      </c>
      <c r="L55" s="226">
        <v>6.8354565921169783</v>
      </c>
      <c r="M55" s="226">
        <v>7.0784072525054071</v>
      </c>
      <c r="N55" s="226">
        <v>7.4797221351257317</v>
      </c>
      <c r="O55" s="226">
        <v>7.9949927065723259</v>
      </c>
      <c r="P55" s="226">
        <v>7.9822091336669114</v>
      </c>
      <c r="Q55" s="226">
        <v>8.7504561421781037</v>
      </c>
      <c r="R55" s="226">
        <v>8.3226969617096973</v>
      </c>
      <c r="S55" s="226">
        <v>7.4411673450231772</v>
      </c>
      <c r="T55" s="226">
        <v>7.9603268531445508</v>
      </c>
      <c r="U55" s="226">
        <v>8.1983463318055207</v>
      </c>
      <c r="V55" s="226">
        <v>7.2510921769348924</v>
      </c>
      <c r="W55" s="226">
        <v>8.3330909588301054</v>
      </c>
      <c r="X55" s="226">
        <v>6.3459001778534976</v>
      </c>
      <c r="Y55" s="226">
        <v>6.726315146056093</v>
      </c>
      <c r="DA55" s="69" t="s">
        <v>1738</v>
      </c>
    </row>
    <row r="56" spans="1:105" ht="12" customHeight="1" x14ac:dyDescent="0.25">
      <c r="A56" s="37" t="s">
        <v>96</v>
      </c>
      <c r="B56" s="226">
        <v>0</v>
      </c>
      <c r="C56" s="226">
        <v>0</v>
      </c>
      <c r="D56" s="226">
        <v>0</v>
      </c>
      <c r="E56" s="226">
        <v>0</v>
      </c>
      <c r="F56" s="226">
        <v>0</v>
      </c>
      <c r="G56" s="226">
        <v>0</v>
      </c>
      <c r="H56" s="226">
        <v>0</v>
      </c>
      <c r="I56" s="226">
        <v>0</v>
      </c>
      <c r="J56" s="226">
        <v>0</v>
      </c>
      <c r="K56" s="226">
        <v>0</v>
      </c>
      <c r="L56" s="226">
        <v>0</v>
      </c>
      <c r="M56" s="226">
        <v>0</v>
      </c>
      <c r="N56" s="226">
        <v>0</v>
      </c>
      <c r="O56" s="226">
        <v>0</v>
      </c>
      <c r="P56" s="226">
        <v>0</v>
      </c>
      <c r="Q56" s="226">
        <v>0</v>
      </c>
      <c r="R56" s="226">
        <v>0</v>
      </c>
      <c r="S56" s="226">
        <v>0</v>
      </c>
      <c r="T56" s="226">
        <v>0</v>
      </c>
      <c r="U56" s="226">
        <v>0</v>
      </c>
      <c r="V56" s="226">
        <v>0</v>
      </c>
      <c r="W56" s="226">
        <v>0</v>
      </c>
      <c r="X56" s="226">
        <v>0</v>
      </c>
      <c r="Y56" s="226">
        <v>0</v>
      </c>
      <c r="DA56" s="69" t="s">
        <v>1739</v>
      </c>
    </row>
    <row r="57" spans="1:105" ht="12" customHeight="1" x14ac:dyDescent="0.25">
      <c r="A57" s="37" t="s">
        <v>78</v>
      </c>
      <c r="B57" s="226">
        <v>0</v>
      </c>
      <c r="C57" s="226">
        <v>0</v>
      </c>
      <c r="D57" s="226">
        <v>0</v>
      </c>
      <c r="E57" s="226">
        <v>0</v>
      </c>
      <c r="F57" s="226">
        <v>0</v>
      </c>
      <c r="G57" s="226">
        <v>0</v>
      </c>
      <c r="H57" s="226">
        <v>0</v>
      </c>
      <c r="I57" s="226">
        <v>0</v>
      </c>
      <c r="J57" s="226">
        <v>0</v>
      </c>
      <c r="K57" s="226">
        <v>0</v>
      </c>
      <c r="L57" s="226">
        <v>0</v>
      </c>
      <c r="M57" s="226">
        <v>0</v>
      </c>
      <c r="N57" s="226">
        <v>0</v>
      </c>
      <c r="O57" s="226">
        <v>0</v>
      </c>
      <c r="P57" s="226">
        <v>0</v>
      </c>
      <c r="Q57" s="226">
        <v>0</v>
      </c>
      <c r="R57" s="226">
        <v>0</v>
      </c>
      <c r="S57" s="226">
        <v>0</v>
      </c>
      <c r="T57" s="226">
        <v>0</v>
      </c>
      <c r="U57" s="226">
        <v>0</v>
      </c>
      <c r="V57" s="226">
        <v>0</v>
      </c>
      <c r="W57" s="226">
        <v>0</v>
      </c>
      <c r="X57" s="226">
        <v>0</v>
      </c>
      <c r="Y57" s="226">
        <v>0</v>
      </c>
      <c r="DA57" s="69" t="s">
        <v>1740</v>
      </c>
    </row>
    <row r="58" spans="1:105" ht="12" customHeight="1" x14ac:dyDescent="0.25">
      <c r="A58" s="37" t="s">
        <v>40</v>
      </c>
      <c r="B58" s="226">
        <v>0</v>
      </c>
      <c r="C58" s="226">
        <v>0</v>
      </c>
      <c r="D58" s="226">
        <v>0</v>
      </c>
      <c r="E58" s="226">
        <v>0</v>
      </c>
      <c r="F58" s="226">
        <v>0</v>
      </c>
      <c r="G58" s="226">
        <v>0</v>
      </c>
      <c r="H58" s="226">
        <v>0</v>
      </c>
      <c r="I58" s="226">
        <v>0</v>
      </c>
      <c r="J58" s="226">
        <v>0</v>
      </c>
      <c r="K58" s="226">
        <v>0</v>
      </c>
      <c r="L58" s="226">
        <v>0</v>
      </c>
      <c r="M58" s="226">
        <v>0</v>
      </c>
      <c r="N58" s="226">
        <v>0</v>
      </c>
      <c r="O58" s="226">
        <v>0</v>
      </c>
      <c r="P58" s="226">
        <v>0</v>
      </c>
      <c r="Q58" s="226">
        <v>0</v>
      </c>
      <c r="R58" s="226">
        <v>0</v>
      </c>
      <c r="S58" s="226">
        <v>0</v>
      </c>
      <c r="T58" s="226">
        <v>0</v>
      </c>
      <c r="U58" s="226">
        <v>0</v>
      </c>
      <c r="V58" s="226">
        <v>0</v>
      </c>
      <c r="W58" s="226">
        <v>0</v>
      </c>
      <c r="X58" s="226">
        <v>0</v>
      </c>
      <c r="Y58" s="226">
        <v>0</v>
      </c>
      <c r="DA58" s="69" t="s">
        <v>1741</v>
      </c>
    </row>
    <row r="59" spans="1:105" ht="12" customHeight="1" x14ac:dyDescent="0.25">
      <c r="A59" s="57" t="s">
        <v>1496</v>
      </c>
      <c r="B59" s="261">
        <v>0</v>
      </c>
      <c r="C59" s="261">
        <v>0</v>
      </c>
      <c r="D59" s="261">
        <v>0</v>
      </c>
      <c r="E59" s="261">
        <v>0</v>
      </c>
      <c r="F59" s="261">
        <v>0</v>
      </c>
      <c r="G59" s="261">
        <v>0</v>
      </c>
      <c r="H59" s="261">
        <v>0</v>
      </c>
      <c r="I59" s="261">
        <v>0</v>
      </c>
      <c r="J59" s="261">
        <v>0</v>
      </c>
      <c r="K59" s="261">
        <v>0</v>
      </c>
      <c r="L59" s="261">
        <v>0</v>
      </c>
      <c r="M59" s="261">
        <v>0</v>
      </c>
      <c r="N59" s="261">
        <v>0</v>
      </c>
      <c r="O59" s="261">
        <v>0</v>
      </c>
      <c r="P59" s="261">
        <v>0</v>
      </c>
      <c r="Q59" s="261">
        <v>0</v>
      </c>
      <c r="R59" s="261">
        <v>0</v>
      </c>
      <c r="S59" s="261">
        <v>0</v>
      </c>
      <c r="T59" s="261">
        <v>0</v>
      </c>
      <c r="U59" s="261">
        <v>0</v>
      </c>
      <c r="V59" s="261">
        <v>0</v>
      </c>
      <c r="W59" s="261">
        <v>0</v>
      </c>
      <c r="X59" s="261">
        <v>0</v>
      </c>
      <c r="Y59" s="261">
        <v>0</v>
      </c>
      <c r="DA59" s="70" t="s">
        <v>1742</v>
      </c>
    </row>
    <row r="60" spans="1:105" ht="12" customHeight="1" x14ac:dyDescent="0.25">
      <c r="A60" s="57" t="s">
        <v>1498</v>
      </c>
      <c r="B60" s="261">
        <f t="shared" ref="B60:Y60" si="3">B61+B67+B78</f>
        <v>231.90933568993466</v>
      </c>
      <c r="C60" s="261">
        <f t="shared" si="3"/>
        <v>207.54216435223958</v>
      </c>
      <c r="D60" s="261">
        <f t="shared" si="3"/>
        <v>188.9733957537367</v>
      </c>
      <c r="E60" s="261">
        <f t="shared" si="3"/>
        <v>250.38888142954258</v>
      </c>
      <c r="F60" s="261">
        <f t="shared" si="3"/>
        <v>206.87418824970285</v>
      </c>
      <c r="G60" s="261">
        <f t="shared" si="3"/>
        <v>195.16930409588844</v>
      </c>
      <c r="H60" s="261">
        <f t="shared" si="3"/>
        <v>223.5190580414918</v>
      </c>
      <c r="I60" s="261">
        <f t="shared" si="3"/>
        <v>225.38960582088006</v>
      </c>
      <c r="J60" s="261">
        <f t="shared" si="3"/>
        <v>240.1630702654075</v>
      </c>
      <c r="K60" s="261">
        <f t="shared" si="3"/>
        <v>192.75118570981604</v>
      </c>
      <c r="L60" s="261">
        <f t="shared" si="3"/>
        <v>211.3092173221211</v>
      </c>
      <c r="M60" s="261">
        <f t="shared" si="3"/>
        <v>264.13848361081926</v>
      </c>
      <c r="N60" s="261">
        <f t="shared" si="3"/>
        <v>268.02657767371738</v>
      </c>
      <c r="O60" s="261">
        <f t="shared" si="3"/>
        <v>289.92984297807556</v>
      </c>
      <c r="P60" s="261">
        <f t="shared" si="3"/>
        <v>291.13261796756154</v>
      </c>
      <c r="Q60" s="261">
        <f t="shared" si="3"/>
        <v>316.49987704780608</v>
      </c>
      <c r="R60" s="261">
        <f t="shared" si="3"/>
        <v>287.56986286370193</v>
      </c>
      <c r="S60" s="261">
        <f t="shared" si="3"/>
        <v>241.26042988919113</v>
      </c>
      <c r="T60" s="261">
        <f t="shared" si="3"/>
        <v>262.08136984754628</v>
      </c>
      <c r="U60" s="261">
        <f t="shared" si="3"/>
        <v>278.79197437017478</v>
      </c>
      <c r="V60" s="261">
        <f t="shared" si="3"/>
        <v>253.16364091358224</v>
      </c>
      <c r="W60" s="261">
        <f t="shared" si="3"/>
        <v>271.09729803943571</v>
      </c>
      <c r="X60" s="261">
        <f t="shared" si="3"/>
        <v>212.51831153496505</v>
      </c>
      <c r="Y60" s="261">
        <f t="shared" si="3"/>
        <v>218.79736686261168</v>
      </c>
      <c r="DA60" s="70"/>
    </row>
    <row r="61" spans="1:105" ht="12" customHeight="1" x14ac:dyDescent="0.25">
      <c r="A61" s="60" t="s">
        <v>1499</v>
      </c>
      <c r="B61" s="262">
        <v>187.4324244405696</v>
      </c>
      <c r="C61" s="262">
        <v>166.25321666168051</v>
      </c>
      <c r="D61" s="262">
        <v>150.54346317101169</v>
      </c>
      <c r="E61" s="262">
        <v>199.253890041392</v>
      </c>
      <c r="F61" s="262">
        <v>166.25781752928171</v>
      </c>
      <c r="G61" s="262">
        <v>157.83646238435409</v>
      </c>
      <c r="H61" s="262">
        <v>181.88505099799181</v>
      </c>
      <c r="I61" s="262">
        <v>183.2807498671942</v>
      </c>
      <c r="J61" s="262">
        <v>197.2875931118993</v>
      </c>
      <c r="K61" s="262">
        <v>156.824163404762</v>
      </c>
      <c r="L61" s="262">
        <v>171.34744915870999</v>
      </c>
      <c r="M61" s="262">
        <v>214.95459032620511</v>
      </c>
      <c r="N61" s="262">
        <v>219.50388776839529</v>
      </c>
      <c r="O61" s="262">
        <v>239.11196907485549</v>
      </c>
      <c r="P61" s="262">
        <v>239.06750067107109</v>
      </c>
      <c r="Q61" s="262">
        <v>262.00687536441029</v>
      </c>
      <c r="R61" s="262">
        <v>237.5146239553446</v>
      </c>
      <c r="S61" s="262">
        <v>200.98245581169039</v>
      </c>
      <c r="T61" s="262">
        <v>219.39992305081341</v>
      </c>
      <c r="U61" s="262">
        <v>234.3787222956413</v>
      </c>
      <c r="V61" s="262">
        <v>213.96018990642679</v>
      </c>
      <c r="W61" s="262">
        <v>229.00867459832321</v>
      </c>
      <c r="X61" s="262">
        <v>179.4991973149024</v>
      </c>
      <c r="Y61" s="262">
        <v>185.01577391038271</v>
      </c>
      <c r="DA61" s="72" t="s">
        <v>1743</v>
      </c>
    </row>
    <row r="62" spans="1:105" ht="12" customHeight="1" x14ac:dyDescent="0.25">
      <c r="A62" s="59" t="s">
        <v>28</v>
      </c>
      <c r="B62" s="230">
        <v>89.422862076268217</v>
      </c>
      <c r="C62" s="230">
        <v>70.367878981263516</v>
      </c>
      <c r="D62" s="230">
        <v>63.702174993776723</v>
      </c>
      <c r="E62" s="230">
        <v>51.111285213417922</v>
      </c>
      <c r="F62" s="230">
        <v>46.797716018420822</v>
      </c>
      <c r="G62" s="230">
        <v>42.420927103932563</v>
      </c>
      <c r="H62" s="230">
        <v>57.341359515912877</v>
      </c>
      <c r="I62" s="230">
        <v>59.057999598039743</v>
      </c>
      <c r="J62" s="230">
        <v>66.816026572489349</v>
      </c>
      <c r="K62" s="230">
        <v>50.968736909639958</v>
      </c>
      <c r="L62" s="230">
        <v>77.289585956246512</v>
      </c>
      <c r="M62" s="230">
        <v>89.332734281156732</v>
      </c>
      <c r="N62" s="230">
        <v>97.475350646796699</v>
      </c>
      <c r="O62" s="230">
        <v>122.6038857925586</v>
      </c>
      <c r="P62" s="230">
        <v>125.5895749410241</v>
      </c>
      <c r="Q62" s="230">
        <v>137.91326802103319</v>
      </c>
      <c r="R62" s="230">
        <v>119.0550257394067</v>
      </c>
      <c r="S62" s="230">
        <v>99.382868984792196</v>
      </c>
      <c r="T62" s="230">
        <v>114.22522704925881</v>
      </c>
      <c r="U62" s="230">
        <v>118.6075279091727</v>
      </c>
      <c r="V62" s="230">
        <v>101.32905050128851</v>
      </c>
      <c r="W62" s="230">
        <v>107.7690306741344</v>
      </c>
      <c r="X62" s="230">
        <v>78.272081354983158</v>
      </c>
      <c r="Y62" s="230">
        <v>75.650420061661876</v>
      </c>
      <c r="DA62" s="71" t="s">
        <v>1744</v>
      </c>
    </row>
    <row r="63" spans="1:105" ht="12" customHeight="1" x14ac:dyDescent="0.25">
      <c r="A63" s="59" t="s">
        <v>31</v>
      </c>
      <c r="B63" s="295">
        <v>0.193238487904795</v>
      </c>
      <c r="C63" s="295">
        <v>0</v>
      </c>
      <c r="D63" s="295">
        <v>0</v>
      </c>
      <c r="E63" s="295">
        <v>0</v>
      </c>
      <c r="F63" s="295">
        <v>0</v>
      </c>
      <c r="G63" s="295">
        <v>0</v>
      </c>
      <c r="H63" s="295">
        <v>0</v>
      </c>
      <c r="I63" s="295">
        <v>0</v>
      </c>
      <c r="J63" s="295">
        <v>0</v>
      </c>
      <c r="K63" s="295">
        <v>0</v>
      </c>
      <c r="L63" s="295">
        <v>0</v>
      </c>
      <c r="M63" s="295">
        <v>0</v>
      </c>
      <c r="N63" s="295">
        <v>0</v>
      </c>
      <c r="O63" s="295">
        <v>0</v>
      </c>
      <c r="P63" s="295">
        <v>0</v>
      </c>
      <c r="Q63" s="295">
        <v>0</v>
      </c>
      <c r="R63" s="295">
        <v>0</v>
      </c>
      <c r="S63" s="295">
        <v>0</v>
      </c>
      <c r="T63" s="295">
        <v>0</v>
      </c>
      <c r="U63" s="295">
        <v>0</v>
      </c>
      <c r="V63" s="295">
        <v>0</v>
      </c>
      <c r="W63" s="295">
        <v>0</v>
      </c>
      <c r="X63" s="295">
        <v>0</v>
      </c>
      <c r="Y63" s="295">
        <v>0</v>
      </c>
      <c r="DA63" s="122" t="s">
        <v>1745</v>
      </c>
    </row>
    <row r="64" spans="1:105" ht="12" customHeight="1" x14ac:dyDescent="0.25">
      <c r="A64" s="59" t="s">
        <v>159</v>
      </c>
      <c r="B64" s="295">
        <v>0.2070593219673782</v>
      </c>
      <c r="C64" s="295">
        <v>1.748096058163604</v>
      </c>
      <c r="D64" s="295">
        <v>1.7214369084136369</v>
      </c>
      <c r="E64" s="295">
        <v>2.1852437715247608</v>
      </c>
      <c r="F64" s="295">
        <v>2.1697127672695191</v>
      </c>
      <c r="G64" s="295">
        <v>1.6859373465580041</v>
      </c>
      <c r="H64" s="295">
        <v>1.539432259022786</v>
      </c>
      <c r="I64" s="295">
        <v>1.181942558380688</v>
      </c>
      <c r="J64" s="295">
        <v>1.223914806426263</v>
      </c>
      <c r="K64" s="295">
        <v>0.6220972551966526</v>
      </c>
      <c r="L64" s="295">
        <v>0.8613893662779023</v>
      </c>
      <c r="M64" s="295">
        <v>1.011682171774916</v>
      </c>
      <c r="N64" s="295">
        <v>2.193672567207718</v>
      </c>
      <c r="O64" s="295">
        <v>2.519309453669456</v>
      </c>
      <c r="P64" s="295">
        <v>2.270967931226989</v>
      </c>
      <c r="Q64" s="295">
        <v>2.8007251343620641</v>
      </c>
      <c r="R64" s="295">
        <v>1.9447876657662879</v>
      </c>
      <c r="S64" s="295">
        <v>1.7719168482818859</v>
      </c>
      <c r="T64" s="295">
        <v>1.848546854995895</v>
      </c>
      <c r="U64" s="295">
        <v>9.3325362735319697</v>
      </c>
      <c r="V64" s="295">
        <v>9.2504325219629546</v>
      </c>
      <c r="W64" s="295">
        <v>9.1200153701177857</v>
      </c>
      <c r="X64" s="295">
        <v>8.4028186135589014</v>
      </c>
      <c r="Y64" s="295">
        <v>8.7273267917963526</v>
      </c>
      <c r="DA64" s="122" t="s">
        <v>1746</v>
      </c>
    </row>
    <row r="65" spans="1:105" ht="12" customHeight="1" x14ac:dyDescent="0.25">
      <c r="A65" s="59" t="s">
        <v>32</v>
      </c>
      <c r="B65" s="295">
        <v>30.092109603029691</v>
      </c>
      <c r="C65" s="295">
        <v>25.63188715643987</v>
      </c>
      <c r="D65" s="295">
        <v>23.096920403184551</v>
      </c>
      <c r="E65" s="295">
        <v>46.816437266503627</v>
      </c>
      <c r="F65" s="295">
        <v>35.271151393889177</v>
      </c>
      <c r="G65" s="295">
        <v>30.126241931682291</v>
      </c>
      <c r="H65" s="295">
        <v>37.709194378447457</v>
      </c>
      <c r="I65" s="295">
        <v>35.807198856155068</v>
      </c>
      <c r="J65" s="295">
        <v>46.272580461567628</v>
      </c>
      <c r="K65" s="295">
        <v>42.304216584156613</v>
      </c>
      <c r="L65" s="295">
        <v>23.171605150226259</v>
      </c>
      <c r="M65" s="295">
        <v>36.185108914282139</v>
      </c>
      <c r="N65" s="295">
        <v>18.505761090252712</v>
      </c>
      <c r="O65" s="295">
        <v>14.457699879486711</v>
      </c>
      <c r="P65" s="295">
        <v>7.6106753853314002</v>
      </c>
      <c r="Q65" s="295">
        <v>7.7262262996943001</v>
      </c>
      <c r="R65" s="295">
        <v>5.7908846301210293</v>
      </c>
      <c r="S65" s="295">
        <v>4.7393528538293834</v>
      </c>
      <c r="T65" s="295">
        <v>5.5870083833509714</v>
      </c>
      <c r="U65" s="295">
        <v>4.783885637301994</v>
      </c>
      <c r="V65" s="295">
        <v>4.8821484660895331</v>
      </c>
      <c r="W65" s="295">
        <v>4.3641798981017237</v>
      </c>
      <c r="X65" s="295">
        <v>4.4186958355024553</v>
      </c>
      <c r="Y65" s="295">
        <v>3.509189710083195</v>
      </c>
      <c r="DA65" s="122" t="s">
        <v>1747</v>
      </c>
    </row>
    <row r="66" spans="1:105" ht="12" customHeight="1" x14ac:dyDescent="0.25">
      <c r="A66" s="59" t="s">
        <v>35</v>
      </c>
      <c r="B66" s="295">
        <v>67.517154951399505</v>
      </c>
      <c r="C66" s="295">
        <v>68.505354465813468</v>
      </c>
      <c r="D66" s="295">
        <v>62.022930865636773</v>
      </c>
      <c r="E66" s="295">
        <v>99.140923789945703</v>
      </c>
      <c r="F66" s="295">
        <v>82.01923734970218</v>
      </c>
      <c r="G66" s="295">
        <v>83.603356002181243</v>
      </c>
      <c r="H66" s="295">
        <v>85.295064844608689</v>
      </c>
      <c r="I66" s="295">
        <v>87.23360885461868</v>
      </c>
      <c r="J66" s="295">
        <v>82.975071271416027</v>
      </c>
      <c r="K66" s="295">
        <v>62.929112655768769</v>
      </c>
      <c r="L66" s="295">
        <v>70.024868685959291</v>
      </c>
      <c r="M66" s="295">
        <v>88.425064958991285</v>
      </c>
      <c r="N66" s="295">
        <v>101.3291034641382</v>
      </c>
      <c r="O66" s="295">
        <v>99.53107394914079</v>
      </c>
      <c r="P66" s="295">
        <v>103.59628241348859</v>
      </c>
      <c r="Q66" s="295">
        <v>113.5666559093208</v>
      </c>
      <c r="R66" s="295">
        <v>110.7239259200506</v>
      </c>
      <c r="S66" s="295">
        <v>95.088317124786926</v>
      </c>
      <c r="T66" s="295">
        <v>97.739140763207658</v>
      </c>
      <c r="U66" s="295">
        <v>101.6547724756346</v>
      </c>
      <c r="V66" s="295">
        <v>98.49855841708586</v>
      </c>
      <c r="W66" s="295">
        <v>107.7554486559693</v>
      </c>
      <c r="X66" s="295">
        <v>88.405601510857863</v>
      </c>
      <c r="Y66" s="295">
        <v>97.128837346841308</v>
      </c>
      <c r="DA66" s="122" t="s">
        <v>1748</v>
      </c>
    </row>
    <row r="67" spans="1:105" ht="12" customHeight="1" x14ac:dyDescent="0.25">
      <c r="A67" s="60" t="s">
        <v>1506</v>
      </c>
      <c r="B67" s="262">
        <v>44.476911249365067</v>
      </c>
      <c r="C67" s="262">
        <v>41.288947690559077</v>
      </c>
      <c r="D67" s="262">
        <v>38.429932582725002</v>
      </c>
      <c r="E67" s="262">
        <v>51.134991388150581</v>
      </c>
      <c r="F67" s="262">
        <v>40.616370720421138</v>
      </c>
      <c r="G67" s="262">
        <v>37.332841711534329</v>
      </c>
      <c r="H67" s="262">
        <v>41.634007043499992</v>
      </c>
      <c r="I67" s="262">
        <v>42.108855953685861</v>
      </c>
      <c r="J67" s="262">
        <v>42.875477153508193</v>
      </c>
      <c r="K67" s="262">
        <v>35.927022305054031</v>
      </c>
      <c r="L67" s="262">
        <v>39.961768163411101</v>
      </c>
      <c r="M67" s="262">
        <v>49.183893284614157</v>
      </c>
      <c r="N67" s="262">
        <v>48.522689905322089</v>
      </c>
      <c r="O67" s="262">
        <v>50.81787390322004</v>
      </c>
      <c r="P67" s="262">
        <v>52.06511729649047</v>
      </c>
      <c r="Q67" s="262">
        <v>54.493001683395782</v>
      </c>
      <c r="R67" s="262">
        <v>50.055238908357317</v>
      </c>
      <c r="S67" s="262">
        <v>40.27797407750073</v>
      </c>
      <c r="T67" s="262">
        <v>42.681446796732857</v>
      </c>
      <c r="U67" s="262">
        <v>44.413252074533503</v>
      </c>
      <c r="V67" s="262">
        <v>39.203451007155437</v>
      </c>
      <c r="W67" s="262">
        <v>42.088623441112517</v>
      </c>
      <c r="X67" s="262">
        <v>33.019114220062633</v>
      </c>
      <c r="Y67" s="262">
        <v>33.781592952228969</v>
      </c>
      <c r="DA67" s="72" t="s">
        <v>1749</v>
      </c>
    </row>
    <row r="68" spans="1:105" ht="12" customHeight="1" x14ac:dyDescent="0.25">
      <c r="A68" s="147" t="s">
        <v>28</v>
      </c>
      <c r="B68" s="229">
        <v>11.553613227556729</v>
      </c>
      <c r="C68" s="229">
        <v>8.2846814204757795</v>
      </c>
      <c r="D68" s="229">
        <v>6.9464041317062737</v>
      </c>
      <c r="E68" s="229">
        <v>6.1640443134477847</v>
      </c>
      <c r="F68" s="229">
        <v>6.1709500820117658</v>
      </c>
      <c r="G68" s="229">
        <v>5.5104075924861684</v>
      </c>
      <c r="H68" s="229">
        <v>7.5695998309165029</v>
      </c>
      <c r="I68" s="229">
        <v>8.7801720926736309</v>
      </c>
      <c r="J68" s="229">
        <v>9.4976912913716856</v>
      </c>
      <c r="K68" s="229">
        <v>6.7461881828550858</v>
      </c>
      <c r="L68" s="229">
        <v>9.9980295560752008</v>
      </c>
      <c r="M68" s="229">
        <v>11.60403093313869</v>
      </c>
      <c r="N68" s="229">
        <v>13.027388932835221</v>
      </c>
      <c r="O68" s="229">
        <v>16.911066299354189</v>
      </c>
      <c r="P68" s="229">
        <v>16.999119267643621</v>
      </c>
      <c r="Q68" s="229">
        <v>18.890569583821161</v>
      </c>
      <c r="R68" s="229">
        <v>16.480928686014291</v>
      </c>
      <c r="S68" s="229">
        <v>14.288137607004311</v>
      </c>
      <c r="T68" s="229">
        <v>15.04944841751923</v>
      </c>
      <c r="U68" s="229">
        <v>15.00538265788521</v>
      </c>
      <c r="V68" s="229">
        <v>12.043278732079459</v>
      </c>
      <c r="W68" s="229">
        <v>13.287902592010379</v>
      </c>
      <c r="X68" s="229">
        <v>9.2791712580062455</v>
      </c>
      <c r="Y68" s="229">
        <v>8.9334128631611716</v>
      </c>
      <c r="DA68" s="73" t="s">
        <v>1750</v>
      </c>
    </row>
    <row r="69" spans="1:105" ht="12" customHeight="1" x14ac:dyDescent="0.25">
      <c r="A69" s="147" t="s">
        <v>30</v>
      </c>
      <c r="B69" s="229">
        <v>0</v>
      </c>
      <c r="C69" s="229">
        <v>0</v>
      </c>
      <c r="D69" s="229">
        <v>0</v>
      </c>
      <c r="E69" s="229">
        <v>0</v>
      </c>
      <c r="F69" s="229">
        <v>0</v>
      </c>
      <c r="G69" s="229">
        <v>0</v>
      </c>
      <c r="H69" s="229">
        <v>0</v>
      </c>
      <c r="I69" s="229">
        <v>0</v>
      </c>
      <c r="J69" s="229">
        <v>0</v>
      </c>
      <c r="K69" s="229">
        <v>0</v>
      </c>
      <c r="L69" s="229">
        <v>0</v>
      </c>
      <c r="M69" s="229">
        <v>0</v>
      </c>
      <c r="N69" s="229">
        <v>0</v>
      </c>
      <c r="O69" s="229">
        <v>0</v>
      </c>
      <c r="P69" s="229">
        <v>0</v>
      </c>
      <c r="Q69" s="229">
        <v>0</v>
      </c>
      <c r="R69" s="229">
        <v>0</v>
      </c>
      <c r="S69" s="229">
        <v>0</v>
      </c>
      <c r="T69" s="229">
        <v>0</v>
      </c>
      <c r="U69" s="229">
        <v>0</v>
      </c>
      <c r="V69" s="229">
        <v>0</v>
      </c>
      <c r="W69" s="229">
        <v>0</v>
      </c>
      <c r="X69" s="229">
        <v>0</v>
      </c>
      <c r="Y69" s="229">
        <v>0</v>
      </c>
      <c r="DA69" s="73" t="s">
        <v>1751</v>
      </c>
    </row>
    <row r="70" spans="1:105" ht="12" customHeight="1" x14ac:dyDescent="0.25">
      <c r="A70" s="147" t="s">
        <v>31</v>
      </c>
      <c r="B70" s="229">
        <v>2.496680041425791E-2</v>
      </c>
      <c r="C70" s="229">
        <v>0</v>
      </c>
      <c r="D70" s="229">
        <v>0</v>
      </c>
      <c r="E70" s="229">
        <v>0</v>
      </c>
      <c r="F70" s="229">
        <v>0</v>
      </c>
      <c r="G70" s="229">
        <v>0</v>
      </c>
      <c r="H70" s="229">
        <v>0</v>
      </c>
      <c r="I70" s="229">
        <v>0</v>
      </c>
      <c r="J70" s="229">
        <v>0</v>
      </c>
      <c r="K70" s="229">
        <v>0</v>
      </c>
      <c r="L70" s="229">
        <v>0</v>
      </c>
      <c r="M70" s="229">
        <v>0</v>
      </c>
      <c r="N70" s="229">
        <v>0</v>
      </c>
      <c r="O70" s="229">
        <v>0</v>
      </c>
      <c r="P70" s="229">
        <v>0</v>
      </c>
      <c r="Q70" s="229">
        <v>0</v>
      </c>
      <c r="R70" s="229">
        <v>0</v>
      </c>
      <c r="S70" s="229">
        <v>0</v>
      </c>
      <c r="T70" s="229">
        <v>0</v>
      </c>
      <c r="U70" s="229">
        <v>0</v>
      </c>
      <c r="V70" s="229">
        <v>0</v>
      </c>
      <c r="W70" s="229">
        <v>0</v>
      </c>
      <c r="X70" s="229">
        <v>0</v>
      </c>
      <c r="Y70" s="229">
        <v>0</v>
      </c>
      <c r="DA70" s="73" t="s">
        <v>1752</v>
      </c>
    </row>
    <row r="71" spans="1:105" ht="12" customHeight="1" x14ac:dyDescent="0.25">
      <c r="A71" s="147" t="s">
        <v>159</v>
      </c>
      <c r="B71" s="229">
        <v>2.675247990978933E-2</v>
      </c>
      <c r="C71" s="229">
        <v>0.2058100818717459</v>
      </c>
      <c r="D71" s="229">
        <v>0.18771410009539469</v>
      </c>
      <c r="E71" s="229">
        <v>0.26354139574303281</v>
      </c>
      <c r="F71" s="229">
        <v>0.28610774880238771</v>
      </c>
      <c r="G71" s="229">
        <v>0.21900044598666921</v>
      </c>
      <c r="H71" s="229">
        <v>0.2032195655279585</v>
      </c>
      <c r="I71" s="229">
        <v>0.17571978625875859</v>
      </c>
      <c r="J71" s="229">
        <v>0.17397570006298119</v>
      </c>
      <c r="K71" s="229">
        <v>8.234037973188392E-2</v>
      </c>
      <c r="L71" s="229">
        <v>0.111427642376176</v>
      </c>
      <c r="M71" s="229">
        <v>0.13141421574350409</v>
      </c>
      <c r="N71" s="229">
        <v>0.29318002484400613</v>
      </c>
      <c r="O71" s="229">
        <v>0.34749477085643721</v>
      </c>
      <c r="P71" s="229">
        <v>0.3073858219048024</v>
      </c>
      <c r="Q71" s="229">
        <v>0.3836272883313484</v>
      </c>
      <c r="R71" s="229">
        <v>0.2692192675602888</v>
      </c>
      <c r="S71" s="229">
        <v>0.25474603435220899</v>
      </c>
      <c r="T71" s="229">
        <v>0.2435504945823492</v>
      </c>
      <c r="U71" s="229">
        <v>1.180686255093182</v>
      </c>
      <c r="V71" s="229">
        <v>1.0994432169565831</v>
      </c>
      <c r="W71" s="229">
        <v>1.124496296549212</v>
      </c>
      <c r="X71" s="229">
        <v>0.99615586573655912</v>
      </c>
      <c r="Y71" s="229">
        <v>1.0305932651701919</v>
      </c>
      <c r="DA71" s="73" t="s">
        <v>1753</v>
      </c>
    </row>
    <row r="72" spans="1:105" ht="12" customHeight="1" x14ac:dyDescent="0.25">
      <c r="A72" s="147" t="s">
        <v>32</v>
      </c>
      <c r="B72" s="229">
        <v>3.8879609473707371</v>
      </c>
      <c r="C72" s="229">
        <v>3.017740798372381</v>
      </c>
      <c r="D72" s="229">
        <v>2.5186038519728098</v>
      </c>
      <c r="E72" s="229">
        <v>5.646083691762029</v>
      </c>
      <c r="F72" s="229">
        <v>4.6510072094350621</v>
      </c>
      <c r="G72" s="229">
        <v>3.913348519392164</v>
      </c>
      <c r="H72" s="229">
        <v>4.9779690227239808</v>
      </c>
      <c r="I72" s="229">
        <v>5.3234679510557541</v>
      </c>
      <c r="J72" s="229">
        <v>6.5775040364354442</v>
      </c>
      <c r="K72" s="229">
        <v>5.5993580243304386</v>
      </c>
      <c r="L72" s="229">
        <v>2.9974334871558819</v>
      </c>
      <c r="M72" s="229">
        <v>4.7003276742743996</v>
      </c>
      <c r="N72" s="229">
        <v>2.473258578924368</v>
      </c>
      <c r="O72" s="229">
        <v>1.9941873752014829</v>
      </c>
      <c r="P72" s="229">
        <v>1.0301394733067719</v>
      </c>
      <c r="Q72" s="229">
        <v>1.0582942281700181</v>
      </c>
      <c r="R72" s="229">
        <v>0.80163904064716007</v>
      </c>
      <c r="S72" s="229">
        <v>0.68137020429572148</v>
      </c>
      <c r="T72" s="229">
        <v>0.73610179332126335</v>
      </c>
      <c r="U72" s="229">
        <v>0.60522325896757778</v>
      </c>
      <c r="V72" s="229">
        <v>0.58025881519301081</v>
      </c>
      <c r="W72" s="229">
        <v>0.53810261646812607</v>
      </c>
      <c r="X72" s="229">
        <v>0.52383729530217638</v>
      </c>
      <c r="Y72" s="229">
        <v>0.41439347553890338</v>
      </c>
      <c r="DA72" s="73" t="s">
        <v>1754</v>
      </c>
    </row>
    <row r="73" spans="1:105" ht="12" customHeight="1" x14ac:dyDescent="0.25">
      <c r="A73" s="147" t="s">
        <v>33</v>
      </c>
      <c r="B73" s="229">
        <v>9.0596768878343692</v>
      </c>
      <c r="C73" s="229">
        <v>8.2802192401505863</v>
      </c>
      <c r="D73" s="229">
        <v>9.4412980283749945</v>
      </c>
      <c r="E73" s="229">
        <v>10.80844658848234</v>
      </c>
      <c r="F73" s="229">
        <v>6.2690756588766776</v>
      </c>
      <c r="G73" s="229">
        <v>6.8636738489268048</v>
      </c>
      <c r="H73" s="229">
        <v>6.3106164896284129</v>
      </c>
      <c r="I73" s="229">
        <v>6.1832113224841683</v>
      </c>
      <c r="J73" s="229">
        <v>3.5075699554714612</v>
      </c>
      <c r="K73" s="229">
        <v>4.3867132869917587</v>
      </c>
      <c r="L73" s="229">
        <v>3.7248547256443452</v>
      </c>
      <c r="M73" s="229">
        <v>4.3353661026339561</v>
      </c>
      <c r="N73" s="229">
        <v>4.9882744804941357</v>
      </c>
      <c r="O73" s="229">
        <v>4.2851873548753936</v>
      </c>
      <c r="P73" s="229">
        <v>5.2370447829757607</v>
      </c>
      <c r="Q73" s="229">
        <v>4.8655515499462982</v>
      </c>
      <c r="R73" s="229">
        <v>3.947707068123687</v>
      </c>
      <c r="S73" s="229">
        <v>2.7142265101485168</v>
      </c>
      <c r="T73" s="229">
        <v>3.510917527285669</v>
      </c>
      <c r="U73" s="229">
        <v>3.7094631796174489</v>
      </c>
      <c r="V73" s="229">
        <v>3.6201132560855251</v>
      </c>
      <c r="W73" s="229">
        <v>3.3678743974464629</v>
      </c>
      <c r="X73" s="229">
        <v>2.415999285965722</v>
      </c>
      <c r="Y73" s="229">
        <v>2.878027591624754</v>
      </c>
      <c r="DA73" s="73" t="s">
        <v>1755</v>
      </c>
    </row>
    <row r="74" spans="1:105" ht="12" customHeight="1" x14ac:dyDescent="0.25">
      <c r="A74" s="147" t="s">
        <v>35</v>
      </c>
      <c r="B74" s="229">
        <v>8.723351908242126</v>
      </c>
      <c r="C74" s="229">
        <v>8.0653992355965336</v>
      </c>
      <c r="D74" s="229">
        <v>6.7632909436401727</v>
      </c>
      <c r="E74" s="229">
        <v>11.956440636655021</v>
      </c>
      <c r="F74" s="229">
        <v>10.815412855842331</v>
      </c>
      <c r="G74" s="229">
        <v>10.85993633621073</v>
      </c>
      <c r="H74" s="229">
        <v>11.259752365072311</v>
      </c>
      <c r="I74" s="229">
        <v>12.969049124954671</v>
      </c>
      <c r="J74" s="229">
        <v>11.79464946124096</v>
      </c>
      <c r="K74" s="229">
        <v>8.3292555769733063</v>
      </c>
      <c r="L74" s="229">
        <v>9.0582799496278401</v>
      </c>
      <c r="M74" s="229">
        <v>11.486127647448139</v>
      </c>
      <c r="N74" s="229">
        <v>13.54243541863277</v>
      </c>
      <c r="O74" s="229">
        <v>13.72857458406922</v>
      </c>
      <c r="P74" s="229">
        <v>14.02222725300533</v>
      </c>
      <c r="Q74" s="229">
        <v>15.55571009694086</v>
      </c>
      <c r="R74" s="229">
        <v>15.327644638187429</v>
      </c>
      <c r="S74" s="229">
        <v>13.67071582633946</v>
      </c>
      <c r="T74" s="229">
        <v>12.877366894216991</v>
      </c>
      <c r="U74" s="229">
        <v>12.860640356362961</v>
      </c>
      <c r="V74" s="229">
        <v>11.706865778929719</v>
      </c>
      <c r="W74" s="229">
        <v>13.28622793155132</v>
      </c>
      <c r="X74" s="229">
        <v>10.480502145661671</v>
      </c>
      <c r="Y74" s="229">
        <v>11.46975792376189</v>
      </c>
      <c r="DA74" s="73" t="s">
        <v>1756</v>
      </c>
    </row>
    <row r="75" spans="1:105" ht="12" customHeight="1" x14ac:dyDescent="0.25">
      <c r="A75" s="147" t="s">
        <v>36</v>
      </c>
      <c r="B75" s="229">
        <v>0</v>
      </c>
      <c r="C75" s="229">
        <v>0</v>
      </c>
      <c r="D75" s="229">
        <v>0</v>
      </c>
      <c r="E75" s="229">
        <v>0</v>
      </c>
      <c r="F75" s="229">
        <v>0</v>
      </c>
      <c r="G75" s="229">
        <v>0</v>
      </c>
      <c r="H75" s="229">
        <v>0</v>
      </c>
      <c r="I75" s="229">
        <v>0</v>
      </c>
      <c r="J75" s="229">
        <v>0</v>
      </c>
      <c r="K75" s="229">
        <v>0</v>
      </c>
      <c r="L75" s="229">
        <v>0</v>
      </c>
      <c r="M75" s="229">
        <v>0</v>
      </c>
      <c r="N75" s="229">
        <v>0</v>
      </c>
      <c r="O75" s="229">
        <v>0</v>
      </c>
      <c r="P75" s="229">
        <v>0</v>
      </c>
      <c r="Q75" s="229">
        <v>0</v>
      </c>
      <c r="R75" s="229">
        <v>0</v>
      </c>
      <c r="S75" s="229">
        <v>0</v>
      </c>
      <c r="T75" s="229">
        <v>0</v>
      </c>
      <c r="U75" s="229">
        <v>0</v>
      </c>
      <c r="V75" s="229">
        <v>0</v>
      </c>
      <c r="W75" s="229">
        <v>0</v>
      </c>
      <c r="X75" s="229">
        <v>0</v>
      </c>
      <c r="Y75" s="229">
        <v>0</v>
      </c>
      <c r="DA75" s="73" t="s">
        <v>1757</v>
      </c>
    </row>
    <row r="76" spans="1:105" ht="12" customHeight="1" x14ac:dyDescent="0.25">
      <c r="A76" s="147" t="s">
        <v>38</v>
      </c>
      <c r="B76" s="229">
        <v>11.200588998037061</v>
      </c>
      <c r="C76" s="229">
        <v>13.43509691409206</v>
      </c>
      <c r="D76" s="229">
        <v>12.572621526935359</v>
      </c>
      <c r="E76" s="229">
        <v>16.296434762060368</v>
      </c>
      <c r="F76" s="229">
        <v>12.42381716545291</v>
      </c>
      <c r="G76" s="229">
        <v>9.9664749685317968</v>
      </c>
      <c r="H76" s="229">
        <v>11.312849769630819</v>
      </c>
      <c r="I76" s="229">
        <v>8.6772356762588796</v>
      </c>
      <c r="J76" s="229">
        <v>11.324086708925661</v>
      </c>
      <c r="K76" s="229">
        <v>10.78316685417156</v>
      </c>
      <c r="L76" s="229">
        <v>14.071742802531659</v>
      </c>
      <c r="M76" s="229">
        <v>16.926626711375459</v>
      </c>
      <c r="N76" s="229">
        <v>14.198152469591591</v>
      </c>
      <c r="O76" s="229">
        <v>13.551363518863321</v>
      </c>
      <c r="P76" s="229">
        <v>14.46920069765418</v>
      </c>
      <c r="Q76" s="229">
        <v>13.739248936186099</v>
      </c>
      <c r="R76" s="229">
        <v>13.228100207824459</v>
      </c>
      <c r="S76" s="229">
        <v>8.6687778953605168</v>
      </c>
      <c r="T76" s="229">
        <v>10.26406166980736</v>
      </c>
      <c r="U76" s="229">
        <v>11.051856366607121</v>
      </c>
      <c r="V76" s="229">
        <v>10.15349120791114</v>
      </c>
      <c r="W76" s="229">
        <v>10.484019607087021</v>
      </c>
      <c r="X76" s="229">
        <v>9.3234483693902561</v>
      </c>
      <c r="Y76" s="229">
        <v>9.0554078329720635</v>
      </c>
      <c r="DA76" s="73" t="s">
        <v>1758</v>
      </c>
    </row>
    <row r="77" spans="1:105" ht="12" customHeight="1" x14ac:dyDescent="0.25">
      <c r="A77" s="147" t="s">
        <v>39</v>
      </c>
      <c r="B77" s="229">
        <v>0</v>
      </c>
      <c r="C77" s="229">
        <v>0</v>
      </c>
      <c r="D77" s="229">
        <v>0</v>
      </c>
      <c r="E77" s="229">
        <v>0</v>
      </c>
      <c r="F77" s="229">
        <v>0</v>
      </c>
      <c r="G77" s="229">
        <v>0</v>
      </c>
      <c r="H77" s="229">
        <v>0</v>
      </c>
      <c r="I77" s="229">
        <v>0</v>
      </c>
      <c r="J77" s="229">
        <v>0</v>
      </c>
      <c r="K77" s="229">
        <v>0</v>
      </c>
      <c r="L77" s="229">
        <v>0</v>
      </c>
      <c r="M77" s="229">
        <v>0</v>
      </c>
      <c r="N77" s="229">
        <v>0</v>
      </c>
      <c r="O77" s="229">
        <v>0</v>
      </c>
      <c r="P77" s="229">
        <v>0</v>
      </c>
      <c r="Q77" s="229">
        <v>0</v>
      </c>
      <c r="R77" s="229">
        <v>0</v>
      </c>
      <c r="S77" s="229">
        <v>0</v>
      </c>
      <c r="T77" s="229">
        <v>0</v>
      </c>
      <c r="U77" s="229">
        <v>0</v>
      </c>
      <c r="V77" s="229">
        <v>0</v>
      </c>
      <c r="W77" s="229">
        <v>0</v>
      </c>
      <c r="X77" s="229">
        <v>0</v>
      </c>
      <c r="Y77" s="229">
        <v>0</v>
      </c>
      <c r="DA77" s="73" t="s">
        <v>1759</v>
      </c>
    </row>
    <row r="78" spans="1:105" ht="12" customHeight="1" x14ac:dyDescent="0.25">
      <c r="A78" s="60" t="s">
        <v>1518</v>
      </c>
      <c r="B78" s="262">
        <v>0</v>
      </c>
      <c r="C78" s="262">
        <v>0</v>
      </c>
      <c r="D78" s="262">
        <v>0</v>
      </c>
      <c r="E78" s="262">
        <v>0</v>
      </c>
      <c r="F78" s="262">
        <v>0</v>
      </c>
      <c r="G78" s="262">
        <v>0</v>
      </c>
      <c r="H78" s="262">
        <v>0</v>
      </c>
      <c r="I78" s="262">
        <v>0</v>
      </c>
      <c r="J78" s="262">
        <v>0</v>
      </c>
      <c r="K78" s="262">
        <v>0</v>
      </c>
      <c r="L78" s="262">
        <v>0</v>
      </c>
      <c r="M78" s="262">
        <v>0</v>
      </c>
      <c r="N78" s="262">
        <v>0</v>
      </c>
      <c r="O78" s="262">
        <v>0</v>
      </c>
      <c r="P78" s="262">
        <v>0</v>
      </c>
      <c r="Q78" s="262">
        <v>0</v>
      </c>
      <c r="R78" s="262">
        <v>0</v>
      </c>
      <c r="S78" s="262">
        <v>0</v>
      </c>
      <c r="T78" s="262">
        <v>0</v>
      </c>
      <c r="U78" s="262">
        <v>0</v>
      </c>
      <c r="V78" s="262">
        <v>0</v>
      </c>
      <c r="W78" s="262">
        <v>0</v>
      </c>
      <c r="X78" s="262">
        <v>0</v>
      </c>
      <c r="Y78" s="262">
        <v>0</v>
      </c>
      <c r="DA78" s="72" t="s">
        <v>1760</v>
      </c>
    </row>
    <row r="79" spans="1:105" ht="12" customHeight="1" x14ac:dyDescent="0.25">
      <c r="A79" s="57" t="s">
        <v>1520</v>
      </c>
      <c r="B79" s="261">
        <f t="shared" ref="B79:Y79" si="4">B80+B88</f>
        <v>1082.0017974054761</v>
      </c>
      <c r="C79" s="261">
        <f t="shared" si="4"/>
        <v>1004.447349405437</v>
      </c>
      <c r="D79" s="261">
        <f t="shared" si="4"/>
        <v>934.89531895660434</v>
      </c>
      <c r="E79" s="261">
        <f t="shared" si="4"/>
        <v>1243.974705934246</v>
      </c>
      <c r="F79" s="261">
        <f t="shared" si="4"/>
        <v>988.08538833078683</v>
      </c>
      <c r="G79" s="261">
        <f t="shared" si="4"/>
        <v>908.20609389126389</v>
      </c>
      <c r="H79" s="261">
        <f t="shared" si="4"/>
        <v>1012.84170120744</v>
      </c>
      <c r="I79" s="261">
        <f t="shared" si="4"/>
        <v>1024.3934785203139</v>
      </c>
      <c r="J79" s="261">
        <f t="shared" si="4"/>
        <v>1043.0432788962059</v>
      </c>
      <c r="K79" s="261">
        <f t="shared" si="4"/>
        <v>874.0063466086583</v>
      </c>
      <c r="L79" s="261">
        <f t="shared" si="4"/>
        <v>972.1606956447315</v>
      </c>
      <c r="M79" s="261">
        <f t="shared" si="4"/>
        <v>1196.5098169471321</v>
      </c>
      <c r="N79" s="261">
        <f t="shared" si="4"/>
        <v>1180.424544279849</v>
      </c>
      <c r="O79" s="261">
        <f t="shared" si="4"/>
        <v>1236.260103479957</v>
      </c>
      <c r="P79" s="261">
        <f t="shared" si="4"/>
        <v>1266.602129385363</v>
      </c>
      <c r="Q79" s="261">
        <f t="shared" si="4"/>
        <v>1325.665926684502</v>
      </c>
      <c r="R79" s="261">
        <f t="shared" si="4"/>
        <v>1217.707276585586</v>
      </c>
      <c r="S79" s="261">
        <f t="shared" si="4"/>
        <v>979.85312206969184</v>
      </c>
      <c r="T79" s="261">
        <f t="shared" si="4"/>
        <v>1089.312938077496</v>
      </c>
      <c r="U79" s="261">
        <f t="shared" si="4"/>
        <v>1178.8276833422351</v>
      </c>
      <c r="V79" s="261">
        <f t="shared" si="4"/>
        <v>1064.8872558297801</v>
      </c>
      <c r="W79" s="261">
        <f t="shared" si="4"/>
        <v>1132.8892048839459</v>
      </c>
      <c r="X79" s="261">
        <f t="shared" si="4"/>
        <v>892.0637251164012</v>
      </c>
      <c r="Y79" s="261">
        <f t="shared" si="4"/>
        <v>926.42081860453141</v>
      </c>
      <c r="DA79" s="70"/>
    </row>
    <row r="80" spans="1:105" ht="12" customHeight="1" x14ac:dyDescent="0.25">
      <c r="A80" s="60" t="s">
        <v>1521</v>
      </c>
      <c r="B80" s="262">
        <v>1082.0017974054761</v>
      </c>
      <c r="C80" s="262">
        <v>1004.447349405437</v>
      </c>
      <c r="D80" s="262">
        <v>934.89531895660434</v>
      </c>
      <c r="E80" s="262">
        <v>1243.974705934246</v>
      </c>
      <c r="F80" s="262">
        <v>988.08538833078683</v>
      </c>
      <c r="G80" s="262">
        <v>908.20609389126389</v>
      </c>
      <c r="H80" s="262">
        <v>1012.84170120744</v>
      </c>
      <c r="I80" s="262">
        <v>1024.3934785203139</v>
      </c>
      <c r="J80" s="262">
        <v>1043.0432788962059</v>
      </c>
      <c r="K80" s="262">
        <v>874.0063466086583</v>
      </c>
      <c r="L80" s="262">
        <v>972.1606956447315</v>
      </c>
      <c r="M80" s="262">
        <v>1196.5098169471321</v>
      </c>
      <c r="N80" s="262">
        <v>1180.424544279849</v>
      </c>
      <c r="O80" s="262">
        <v>1236.260103479957</v>
      </c>
      <c r="P80" s="262">
        <v>1266.602129385363</v>
      </c>
      <c r="Q80" s="262">
        <v>1325.665926684502</v>
      </c>
      <c r="R80" s="262">
        <v>1217.707276585586</v>
      </c>
      <c r="S80" s="262">
        <v>979.85312206969184</v>
      </c>
      <c r="T80" s="262">
        <v>1089.312938077496</v>
      </c>
      <c r="U80" s="262">
        <v>1178.8276833422351</v>
      </c>
      <c r="V80" s="262">
        <v>1064.8872558297801</v>
      </c>
      <c r="W80" s="262">
        <v>1132.8892048839459</v>
      </c>
      <c r="X80" s="262">
        <v>892.0637251164012</v>
      </c>
      <c r="Y80" s="262">
        <v>926.42081860453141</v>
      </c>
      <c r="DA80" s="72" t="s">
        <v>1761</v>
      </c>
    </row>
    <row r="81" spans="1:105" ht="12" customHeight="1" x14ac:dyDescent="0.25">
      <c r="A81" s="59" t="s">
        <v>28</v>
      </c>
      <c r="B81" s="230">
        <v>281.0678603254521</v>
      </c>
      <c r="C81" s="230">
        <v>201.54367594522441</v>
      </c>
      <c r="D81" s="230">
        <v>168.9870439489728</v>
      </c>
      <c r="E81" s="230">
        <v>149.95436596404201</v>
      </c>
      <c r="F81" s="230">
        <v>150.12236445559199</v>
      </c>
      <c r="G81" s="230">
        <v>134.05316943163251</v>
      </c>
      <c r="H81" s="230">
        <v>184.14769354759909</v>
      </c>
      <c r="I81" s="230">
        <v>213.59761096130271</v>
      </c>
      <c r="J81" s="230">
        <v>231.05289373288491</v>
      </c>
      <c r="K81" s="230">
        <v>164.1163366439703</v>
      </c>
      <c r="L81" s="230">
        <v>243.22475743728421</v>
      </c>
      <c r="M81" s="230">
        <v>282.29438542641708</v>
      </c>
      <c r="N81" s="230">
        <v>316.92079878926262</v>
      </c>
      <c r="O81" s="230">
        <v>411.40006394229141</v>
      </c>
      <c r="P81" s="230">
        <v>413.54215221415632</v>
      </c>
      <c r="Q81" s="230">
        <v>459.55597341529648</v>
      </c>
      <c r="R81" s="230">
        <v>400.93599038835009</v>
      </c>
      <c r="S81" s="230">
        <v>347.59137130000539</v>
      </c>
      <c r="T81" s="230">
        <v>384.09098337754727</v>
      </c>
      <c r="U81" s="230">
        <v>398.27663253691969</v>
      </c>
      <c r="V81" s="230">
        <v>327.13278323014117</v>
      </c>
      <c r="W81" s="230">
        <v>357.66723098226493</v>
      </c>
      <c r="X81" s="230">
        <v>250.69152440741621</v>
      </c>
      <c r="Y81" s="230">
        <v>244.98843702620451</v>
      </c>
      <c r="DA81" s="71" t="s">
        <v>1762</v>
      </c>
    </row>
    <row r="82" spans="1:105" ht="12" customHeight="1" x14ac:dyDescent="0.25">
      <c r="A82" s="59" t="s">
        <v>31</v>
      </c>
      <c r="B82" s="295">
        <v>0.60737407713033309</v>
      </c>
      <c r="C82" s="295">
        <v>0</v>
      </c>
      <c r="D82" s="295">
        <v>0</v>
      </c>
      <c r="E82" s="295">
        <v>0</v>
      </c>
      <c r="F82" s="295">
        <v>0</v>
      </c>
      <c r="G82" s="295">
        <v>0</v>
      </c>
      <c r="H82" s="295">
        <v>0</v>
      </c>
      <c r="I82" s="295">
        <v>0</v>
      </c>
      <c r="J82" s="295">
        <v>0</v>
      </c>
      <c r="K82" s="295">
        <v>0</v>
      </c>
      <c r="L82" s="295">
        <v>0</v>
      </c>
      <c r="M82" s="295">
        <v>0</v>
      </c>
      <c r="N82" s="295">
        <v>0</v>
      </c>
      <c r="O82" s="295">
        <v>0</v>
      </c>
      <c r="P82" s="295">
        <v>0</v>
      </c>
      <c r="Q82" s="295">
        <v>0</v>
      </c>
      <c r="R82" s="295">
        <v>0</v>
      </c>
      <c r="S82" s="295">
        <v>0</v>
      </c>
      <c r="T82" s="295">
        <v>0</v>
      </c>
      <c r="U82" s="295">
        <v>0</v>
      </c>
      <c r="V82" s="295">
        <v>0</v>
      </c>
      <c r="W82" s="295">
        <v>0</v>
      </c>
      <c r="X82" s="295">
        <v>0</v>
      </c>
      <c r="Y82" s="295">
        <v>0</v>
      </c>
      <c r="DA82" s="122" t="s">
        <v>1763</v>
      </c>
    </row>
    <row r="83" spans="1:105" ht="12" customHeight="1" x14ac:dyDescent="0.25">
      <c r="A83" s="59" t="s">
        <v>159</v>
      </c>
      <c r="B83" s="295">
        <v>0.65081478309398511</v>
      </c>
      <c r="C83" s="295">
        <v>5.0067972854696849</v>
      </c>
      <c r="D83" s="295">
        <v>4.5665714636258166</v>
      </c>
      <c r="E83" s="295">
        <v>6.41124250481265</v>
      </c>
      <c r="F83" s="295">
        <v>6.9602202527100454</v>
      </c>
      <c r="G83" s="295">
        <v>5.3276828254021247</v>
      </c>
      <c r="H83" s="295">
        <v>4.9437770967593879</v>
      </c>
      <c r="I83" s="295">
        <v>4.2747825609044972</v>
      </c>
      <c r="J83" s="295">
        <v>4.2323537063448589</v>
      </c>
      <c r="K83" s="295">
        <v>2.003116591650004</v>
      </c>
      <c r="L83" s="295">
        <v>2.7107302630732502</v>
      </c>
      <c r="M83" s="295">
        <v>3.1969490156790559</v>
      </c>
      <c r="N83" s="295">
        <v>7.1322694165082163</v>
      </c>
      <c r="O83" s="295">
        <v>8.4535988694816684</v>
      </c>
      <c r="P83" s="295">
        <v>7.4778576671666626</v>
      </c>
      <c r="Q83" s="295">
        <v>9.3326043524264168</v>
      </c>
      <c r="R83" s="295">
        <v>6.5493696215376609</v>
      </c>
      <c r="S83" s="295">
        <v>6.1972753797048394</v>
      </c>
      <c r="T83" s="295">
        <v>6.2158789060551269</v>
      </c>
      <c r="U83" s="295">
        <v>31.338070909776611</v>
      </c>
      <c r="V83" s="295">
        <v>29.864285928090052</v>
      </c>
      <c r="W83" s="295">
        <v>30.267792366147901</v>
      </c>
      <c r="X83" s="295">
        <v>26.912730198121679</v>
      </c>
      <c r="Y83" s="295">
        <v>28.262819273129889</v>
      </c>
      <c r="DA83" s="122" t="s">
        <v>1764</v>
      </c>
    </row>
    <row r="84" spans="1:105" ht="12" customHeight="1" x14ac:dyDescent="0.25">
      <c r="A84" s="59" t="s">
        <v>32</v>
      </c>
      <c r="B84" s="295">
        <v>94.583472977959786</v>
      </c>
      <c r="C84" s="295">
        <v>73.413393066708565</v>
      </c>
      <c r="D84" s="295">
        <v>61.270754156199189</v>
      </c>
      <c r="E84" s="295">
        <v>137.35379843571019</v>
      </c>
      <c r="F84" s="295">
        <v>113.1463048802969</v>
      </c>
      <c r="G84" s="295">
        <v>95.201083279289634</v>
      </c>
      <c r="H84" s="295">
        <v>121.1003929615957</v>
      </c>
      <c r="I84" s="295">
        <v>129.50543843250799</v>
      </c>
      <c r="J84" s="295">
        <v>160.01271198809971</v>
      </c>
      <c r="K84" s="295">
        <v>136.21709054107939</v>
      </c>
      <c r="L84" s="295">
        <v>72.919371638072718</v>
      </c>
      <c r="M84" s="295">
        <v>114.3461371102339</v>
      </c>
      <c r="N84" s="295">
        <v>60.167627487461417</v>
      </c>
      <c r="O84" s="295">
        <v>48.513133302666454</v>
      </c>
      <c r="P84" s="295">
        <v>25.060480379292741</v>
      </c>
      <c r="Q84" s="295">
        <v>25.745408682806129</v>
      </c>
      <c r="R84" s="295">
        <v>19.501688819792111</v>
      </c>
      <c r="S84" s="295">
        <v>16.575876449986879</v>
      </c>
      <c r="T84" s="295">
        <v>18.786739142785532</v>
      </c>
      <c r="U84" s="295">
        <v>16.06398763766008</v>
      </c>
      <c r="V84" s="295">
        <v>15.761628160468399</v>
      </c>
      <c r="W84" s="295">
        <v>14.483976796472589</v>
      </c>
      <c r="X84" s="295">
        <v>14.152295118753591</v>
      </c>
      <c r="Y84" s="295">
        <v>11.36425814425062</v>
      </c>
      <c r="DA84" s="122" t="s">
        <v>1765</v>
      </c>
    </row>
    <row r="85" spans="1:105" ht="12" customHeight="1" x14ac:dyDescent="0.25">
      <c r="A85" s="59" t="s">
        <v>33</v>
      </c>
      <c r="B85" s="295">
        <v>220.39719938262519</v>
      </c>
      <c r="C85" s="295">
        <v>201.43512328280741</v>
      </c>
      <c r="D85" s="295">
        <v>229.6809996374997</v>
      </c>
      <c r="E85" s="295">
        <v>262.93999082649719</v>
      </c>
      <c r="F85" s="295">
        <v>152.50949178878329</v>
      </c>
      <c r="G85" s="295">
        <v>166.97444208088481</v>
      </c>
      <c r="H85" s="295">
        <v>153.52006676524891</v>
      </c>
      <c r="I85" s="295">
        <v>150.42064695446379</v>
      </c>
      <c r="J85" s="295">
        <v>85.329598880357153</v>
      </c>
      <c r="K85" s="295">
        <v>106.7167554557945</v>
      </c>
      <c r="L85" s="295">
        <v>90.615543998213155</v>
      </c>
      <c r="M85" s="295">
        <v>105.46761867434481</v>
      </c>
      <c r="N85" s="295">
        <v>121.35109660798609</v>
      </c>
      <c r="O85" s="295">
        <v>104.2469067646999</v>
      </c>
      <c r="P85" s="295">
        <v>127.4029987492361</v>
      </c>
      <c r="Q85" s="295">
        <v>118.365582827788</v>
      </c>
      <c r="R85" s="295">
        <v>96.036932946891824</v>
      </c>
      <c r="S85" s="295">
        <v>66.02971924198566</v>
      </c>
      <c r="T85" s="295">
        <v>89.605394709536412</v>
      </c>
      <c r="U85" s="295">
        <v>98.457502709627619</v>
      </c>
      <c r="V85" s="295">
        <v>98.333497996446894</v>
      </c>
      <c r="W85" s="295">
        <v>90.65225318215515</v>
      </c>
      <c r="X85" s="295">
        <v>65.272051471556992</v>
      </c>
      <c r="Y85" s="295">
        <v>78.926552728577235</v>
      </c>
      <c r="DA85" s="122" t="s">
        <v>1766</v>
      </c>
    </row>
    <row r="86" spans="1:105" ht="12" customHeight="1" x14ac:dyDescent="0.25">
      <c r="A86" s="59" t="s">
        <v>35</v>
      </c>
      <c r="B86" s="295">
        <v>212.21533103320459</v>
      </c>
      <c r="C86" s="295">
        <v>196.20913918191161</v>
      </c>
      <c r="D86" s="295">
        <v>164.53240011128949</v>
      </c>
      <c r="E86" s="295">
        <v>290.86755118628628</v>
      </c>
      <c r="F86" s="295">
        <v>263.10946108854972</v>
      </c>
      <c r="G86" s="295">
        <v>264.19259578545461</v>
      </c>
      <c r="H86" s="295">
        <v>273.91902798831882</v>
      </c>
      <c r="I86" s="295">
        <v>315.50155057229131</v>
      </c>
      <c r="J86" s="295">
        <v>286.93161369231609</v>
      </c>
      <c r="K86" s="295">
        <v>202.62804345396981</v>
      </c>
      <c r="L86" s="295">
        <v>220.36321569068539</v>
      </c>
      <c r="M86" s="295">
        <v>279.42612044457201</v>
      </c>
      <c r="N86" s="295">
        <v>329.45047334907781</v>
      </c>
      <c r="O86" s="295">
        <v>333.97873095313201</v>
      </c>
      <c r="P86" s="295">
        <v>341.12249850975002</v>
      </c>
      <c r="Q86" s="295">
        <v>378.42794861454792</v>
      </c>
      <c r="R86" s="295">
        <v>372.87973878239927</v>
      </c>
      <c r="S86" s="295">
        <v>332.57118537272402</v>
      </c>
      <c r="T86" s="295">
        <v>328.6552687177217</v>
      </c>
      <c r="U86" s="295">
        <v>341.35034408529611</v>
      </c>
      <c r="V86" s="295">
        <v>317.9947645786753</v>
      </c>
      <c r="W86" s="295">
        <v>357.62215455541121</v>
      </c>
      <c r="X86" s="295">
        <v>283.14738314417599</v>
      </c>
      <c r="Y86" s="295">
        <v>314.54474452857869</v>
      </c>
      <c r="DA86" s="122" t="s">
        <v>1767</v>
      </c>
    </row>
    <row r="87" spans="1:105" ht="12" customHeight="1" x14ac:dyDescent="0.25">
      <c r="A87" s="59" t="s">
        <v>38</v>
      </c>
      <c r="B87" s="295">
        <v>272.47974482601018</v>
      </c>
      <c r="C87" s="295">
        <v>326.83922064331489</v>
      </c>
      <c r="D87" s="295">
        <v>305.85754963901718</v>
      </c>
      <c r="E87" s="295">
        <v>396.44775701689753</v>
      </c>
      <c r="F87" s="295">
        <v>302.23754586485501</v>
      </c>
      <c r="G87" s="295">
        <v>242.4571204886002</v>
      </c>
      <c r="H87" s="295">
        <v>275.21074284791791</v>
      </c>
      <c r="I87" s="295">
        <v>211.09344903884389</v>
      </c>
      <c r="J87" s="295">
        <v>275.48410689620317</v>
      </c>
      <c r="K87" s="295">
        <v>262.32500392219441</v>
      </c>
      <c r="L87" s="295">
        <v>342.32707661740272</v>
      </c>
      <c r="M87" s="295">
        <v>411.77860627588518</v>
      </c>
      <c r="N87" s="295">
        <v>345.40227862955322</v>
      </c>
      <c r="O87" s="295">
        <v>329.66766964768539</v>
      </c>
      <c r="P87" s="295">
        <v>351.99614186576139</v>
      </c>
      <c r="Q87" s="295">
        <v>334.23840879163691</v>
      </c>
      <c r="R87" s="295">
        <v>321.80355602661439</v>
      </c>
      <c r="S87" s="295">
        <v>210.8876943252852</v>
      </c>
      <c r="T87" s="295">
        <v>261.95867322384947</v>
      </c>
      <c r="U87" s="295">
        <v>293.34114546295439</v>
      </c>
      <c r="V87" s="295">
        <v>275.80029593595782</v>
      </c>
      <c r="W87" s="295">
        <v>282.19579700149387</v>
      </c>
      <c r="X87" s="295">
        <v>251.88774077637669</v>
      </c>
      <c r="Y87" s="295">
        <v>248.33400690379031</v>
      </c>
      <c r="DA87" s="122" t="s">
        <v>1768</v>
      </c>
    </row>
    <row r="88" spans="1:105" ht="12" customHeight="1" x14ac:dyDescent="0.25">
      <c r="A88" s="60" t="s">
        <v>1530</v>
      </c>
      <c r="B88" s="262">
        <v>0</v>
      </c>
      <c r="C88" s="262">
        <v>0</v>
      </c>
      <c r="D88" s="262">
        <v>0</v>
      </c>
      <c r="E88" s="262">
        <v>0</v>
      </c>
      <c r="F88" s="262">
        <v>0</v>
      </c>
      <c r="G88" s="262">
        <v>0</v>
      </c>
      <c r="H88" s="262">
        <v>0</v>
      </c>
      <c r="I88" s="262">
        <v>0</v>
      </c>
      <c r="J88" s="262">
        <v>0</v>
      </c>
      <c r="K88" s="262">
        <v>0</v>
      </c>
      <c r="L88" s="262">
        <v>0</v>
      </c>
      <c r="M88" s="262">
        <v>0</v>
      </c>
      <c r="N88" s="262">
        <v>0</v>
      </c>
      <c r="O88" s="262">
        <v>0</v>
      </c>
      <c r="P88" s="262">
        <v>0</v>
      </c>
      <c r="Q88" s="262">
        <v>0</v>
      </c>
      <c r="R88" s="262">
        <v>0</v>
      </c>
      <c r="S88" s="262">
        <v>0</v>
      </c>
      <c r="T88" s="262">
        <v>0</v>
      </c>
      <c r="U88" s="262">
        <v>0</v>
      </c>
      <c r="V88" s="262">
        <v>0</v>
      </c>
      <c r="W88" s="262">
        <v>0</v>
      </c>
      <c r="X88" s="262">
        <v>0</v>
      </c>
      <c r="Y88" s="262">
        <v>0</v>
      </c>
      <c r="DA88" s="72" t="s">
        <v>1769</v>
      </c>
    </row>
    <row r="89" spans="1:105" ht="12" customHeight="1" x14ac:dyDescent="0.25">
      <c r="A89" s="57" t="s">
        <v>1532</v>
      </c>
      <c r="B89" s="261">
        <f t="shared" ref="B89:Y89" si="5">B90+B96</f>
        <v>99.859434214893582</v>
      </c>
      <c r="C89" s="261">
        <f t="shared" si="5"/>
        <v>88.575667746887746</v>
      </c>
      <c r="D89" s="261">
        <f t="shared" si="5"/>
        <v>80.205893413999803</v>
      </c>
      <c r="E89" s="261">
        <f t="shared" si="5"/>
        <v>106.1576233890045</v>
      </c>
      <c r="F89" s="261">
        <f t="shared" si="5"/>
        <v>88.578118977174725</v>
      </c>
      <c r="G89" s="261">
        <f t="shared" si="5"/>
        <v>84.091425905764396</v>
      </c>
      <c r="H89" s="261">
        <f t="shared" si="5"/>
        <v>96.903928650645867</v>
      </c>
      <c r="I89" s="261">
        <f t="shared" si="5"/>
        <v>97.647523041151743</v>
      </c>
      <c r="J89" s="261">
        <f t="shared" si="5"/>
        <v>105.1100282385726</v>
      </c>
      <c r="K89" s="261">
        <f t="shared" si="5"/>
        <v>83.552097645672234</v>
      </c>
      <c r="L89" s="261">
        <f t="shared" si="5"/>
        <v>91.289750843400185</v>
      </c>
      <c r="M89" s="261">
        <f t="shared" si="5"/>
        <v>114.5225743941396</v>
      </c>
      <c r="N89" s="261">
        <f t="shared" si="5"/>
        <v>116.9463293554719</v>
      </c>
      <c r="O89" s="261">
        <f t="shared" si="5"/>
        <v>127.3930378753396</v>
      </c>
      <c r="P89" s="261">
        <f t="shared" si="5"/>
        <v>127.36934619202709</v>
      </c>
      <c r="Q89" s="261">
        <f t="shared" si="5"/>
        <v>139.5908867550188</v>
      </c>
      <c r="R89" s="261">
        <f t="shared" si="5"/>
        <v>126.5420112701171</v>
      </c>
      <c r="S89" s="261">
        <f t="shared" si="5"/>
        <v>107.07856116346071</v>
      </c>
      <c r="T89" s="261">
        <f t="shared" si="5"/>
        <v>116.8909394841248</v>
      </c>
      <c r="U89" s="261">
        <f t="shared" si="5"/>
        <v>124.8712791840003</v>
      </c>
      <c r="V89" s="261">
        <f t="shared" si="5"/>
        <v>113.9927820511205</v>
      </c>
      <c r="W89" s="261">
        <f t="shared" si="5"/>
        <v>122.01024846126531</v>
      </c>
      <c r="X89" s="261">
        <f t="shared" si="5"/>
        <v>95.632803872614858</v>
      </c>
      <c r="Y89" s="261">
        <f t="shared" si="5"/>
        <v>98.571901626229376</v>
      </c>
      <c r="DA89" s="70"/>
    </row>
    <row r="90" spans="1:105" ht="12" customHeight="1" x14ac:dyDescent="0.25">
      <c r="A90" s="60" t="s">
        <v>1533</v>
      </c>
      <c r="B90" s="262">
        <v>99.859434214893582</v>
      </c>
      <c r="C90" s="262">
        <v>88.575667746887746</v>
      </c>
      <c r="D90" s="262">
        <v>80.205893413999803</v>
      </c>
      <c r="E90" s="262">
        <v>106.1576233890045</v>
      </c>
      <c r="F90" s="262">
        <v>88.578118977174725</v>
      </c>
      <c r="G90" s="262">
        <v>84.091425905764396</v>
      </c>
      <c r="H90" s="262">
        <v>96.903928650645867</v>
      </c>
      <c r="I90" s="262">
        <v>97.647523041151743</v>
      </c>
      <c r="J90" s="262">
        <v>105.1100282385726</v>
      </c>
      <c r="K90" s="262">
        <v>83.552097645672234</v>
      </c>
      <c r="L90" s="262">
        <v>91.289750843400185</v>
      </c>
      <c r="M90" s="262">
        <v>114.5225743941396</v>
      </c>
      <c r="N90" s="262">
        <v>116.9463293554719</v>
      </c>
      <c r="O90" s="262">
        <v>127.3930378753396</v>
      </c>
      <c r="P90" s="262">
        <v>127.36934619202709</v>
      </c>
      <c r="Q90" s="262">
        <v>139.5908867550188</v>
      </c>
      <c r="R90" s="262">
        <v>126.5420112701171</v>
      </c>
      <c r="S90" s="262">
        <v>107.07856116346071</v>
      </c>
      <c r="T90" s="262">
        <v>116.8909394841248</v>
      </c>
      <c r="U90" s="262">
        <v>124.8712791840003</v>
      </c>
      <c r="V90" s="262">
        <v>113.9927820511205</v>
      </c>
      <c r="W90" s="262">
        <v>122.01024846126531</v>
      </c>
      <c r="X90" s="262">
        <v>95.632803872614858</v>
      </c>
      <c r="Y90" s="262">
        <v>98.571901626229376</v>
      </c>
      <c r="DA90" s="72" t="s">
        <v>1770</v>
      </c>
    </row>
    <row r="91" spans="1:105" ht="12" customHeight="1" x14ac:dyDescent="0.25">
      <c r="A91" s="59" t="s">
        <v>28</v>
      </c>
      <c r="B91" s="230">
        <v>47.642324637613662</v>
      </c>
      <c r="C91" s="230">
        <v>37.490293384105172</v>
      </c>
      <c r="D91" s="230">
        <v>33.938968522245709</v>
      </c>
      <c r="E91" s="230">
        <v>27.23084887068892</v>
      </c>
      <c r="F91" s="230">
        <v>24.932684182562689</v>
      </c>
      <c r="G91" s="230">
        <v>22.600837566464531</v>
      </c>
      <c r="H91" s="230">
        <v>30.55008083826749</v>
      </c>
      <c r="I91" s="230">
        <v>31.464664896300391</v>
      </c>
      <c r="J91" s="230">
        <v>35.597952861841577</v>
      </c>
      <c r="K91" s="230">
        <v>27.15490260362202</v>
      </c>
      <c r="L91" s="230">
        <v>41.17801040737961</v>
      </c>
      <c r="M91" s="230">
        <v>47.59430674181079</v>
      </c>
      <c r="N91" s="230">
        <v>51.932494575258772</v>
      </c>
      <c r="O91" s="230">
        <v>65.32036654988876</v>
      </c>
      <c r="P91" s="230">
        <v>66.911069065727219</v>
      </c>
      <c r="Q91" s="230">
        <v>73.476832818081121</v>
      </c>
      <c r="R91" s="230">
        <v>63.429620281875991</v>
      </c>
      <c r="S91" s="230">
        <v>52.948773922630537</v>
      </c>
      <c r="T91" s="230">
        <v>60.85642108216696</v>
      </c>
      <c r="U91" s="230">
        <v>63.191204328644162</v>
      </c>
      <c r="V91" s="230">
        <v>53.985652070564967</v>
      </c>
      <c r="W91" s="230">
        <v>57.416716777405142</v>
      </c>
      <c r="X91" s="230">
        <v>41.701460044919138</v>
      </c>
      <c r="Y91" s="230">
        <v>40.304702710986469</v>
      </c>
      <c r="DA91" s="71" t="s">
        <v>1771</v>
      </c>
    </row>
    <row r="92" spans="1:105" ht="12" customHeight="1" x14ac:dyDescent="0.25">
      <c r="A92" s="59" t="s">
        <v>31</v>
      </c>
      <c r="B92" s="295">
        <v>0.10295276352695799</v>
      </c>
      <c r="C92" s="295">
        <v>0</v>
      </c>
      <c r="D92" s="295">
        <v>0</v>
      </c>
      <c r="E92" s="295">
        <v>0</v>
      </c>
      <c r="F92" s="295">
        <v>0</v>
      </c>
      <c r="G92" s="295">
        <v>0</v>
      </c>
      <c r="H92" s="295">
        <v>0</v>
      </c>
      <c r="I92" s="295">
        <v>0</v>
      </c>
      <c r="J92" s="295">
        <v>0</v>
      </c>
      <c r="K92" s="295">
        <v>0</v>
      </c>
      <c r="L92" s="295">
        <v>0</v>
      </c>
      <c r="M92" s="295">
        <v>0</v>
      </c>
      <c r="N92" s="295">
        <v>0</v>
      </c>
      <c r="O92" s="295">
        <v>0</v>
      </c>
      <c r="P92" s="295">
        <v>0</v>
      </c>
      <c r="Q92" s="295">
        <v>0</v>
      </c>
      <c r="R92" s="295">
        <v>0</v>
      </c>
      <c r="S92" s="295">
        <v>0</v>
      </c>
      <c r="T92" s="295">
        <v>0</v>
      </c>
      <c r="U92" s="295">
        <v>0</v>
      </c>
      <c r="V92" s="295">
        <v>0</v>
      </c>
      <c r="W92" s="295">
        <v>0</v>
      </c>
      <c r="X92" s="295">
        <v>0</v>
      </c>
      <c r="Y92" s="295">
        <v>0</v>
      </c>
      <c r="DA92" s="122" t="s">
        <v>1772</v>
      </c>
    </row>
    <row r="93" spans="1:105" ht="12" customHeight="1" x14ac:dyDescent="0.25">
      <c r="A93" s="59" t="s">
        <v>159</v>
      </c>
      <c r="B93" s="295">
        <v>0.1103161675590341</v>
      </c>
      <c r="C93" s="295">
        <v>0.93134303652382877</v>
      </c>
      <c r="D93" s="295">
        <v>0.9171396903385165</v>
      </c>
      <c r="E93" s="295">
        <v>1.1642446993757709</v>
      </c>
      <c r="F93" s="295">
        <v>1.155970158285313</v>
      </c>
      <c r="G93" s="295">
        <v>0.89822638773166641</v>
      </c>
      <c r="H93" s="295">
        <v>0.82017204257481091</v>
      </c>
      <c r="I93" s="295">
        <v>0.62971023026927431</v>
      </c>
      <c r="J93" s="295">
        <v>0.65207202255290997</v>
      </c>
      <c r="K93" s="295">
        <v>0.33143827764055578</v>
      </c>
      <c r="L93" s="295">
        <v>0.4589272907928017</v>
      </c>
      <c r="M93" s="295">
        <v>0.53899963989832955</v>
      </c>
      <c r="N93" s="295">
        <v>1.168735356584764</v>
      </c>
      <c r="O93" s="295">
        <v>1.342226764694247</v>
      </c>
      <c r="P93" s="295">
        <v>1.209916445403503</v>
      </c>
      <c r="Q93" s="295">
        <v>1.492158190577678</v>
      </c>
      <c r="R93" s="295">
        <v>1.036135538187541</v>
      </c>
      <c r="S93" s="295">
        <v>0.9440341737742981</v>
      </c>
      <c r="T93" s="295">
        <v>0.98486077641353742</v>
      </c>
      <c r="U93" s="295">
        <v>4.9721482013928187</v>
      </c>
      <c r="V93" s="295">
        <v>4.9284053207088991</v>
      </c>
      <c r="W93" s="295">
        <v>4.8589222361569737</v>
      </c>
      <c r="X93" s="295">
        <v>4.4768172586191319</v>
      </c>
      <c r="Y93" s="295">
        <v>4.6497073184559934</v>
      </c>
      <c r="DA93" s="122" t="s">
        <v>1773</v>
      </c>
    </row>
    <row r="94" spans="1:105" ht="12" customHeight="1" x14ac:dyDescent="0.25">
      <c r="A94" s="59" t="s">
        <v>32</v>
      </c>
      <c r="B94" s="295">
        <v>16.032343647371</v>
      </c>
      <c r="C94" s="295">
        <v>13.65604567588394</v>
      </c>
      <c r="D94" s="295">
        <v>12.305477083020721</v>
      </c>
      <c r="E94" s="295">
        <v>24.94265840792378</v>
      </c>
      <c r="F94" s="295">
        <v>18.79161107163943</v>
      </c>
      <c r="G94" s="295">
        <v>16.050528521401521</v>
      </c>
      <c r="H94" s="295">
        <v>20.090541039366421</v>
      </c>
      <c r="I94" s="295">
        <v>19.077204113793009</v>
      </c>
      <c r="J94" s="295">
        <v>24.652904738050879</v>
      </c>
      <c r="K94" s="295">
        <v>22.538657041901939</v>
      </c>
      <c r="L94" s="295">
        <v>12.345267298648171</v>
      </c>
      <c r="M94" s="295">
        <v>19.278545395598019</v>
      </c>
      <c r="N94" s="295">
        <v>9.8594191357460534</v>
      </c>
      <c r="O94" s="295">
        <v>7.7027106399728256</v>
      </c>
      <c r="P94" s="295">
        <v>4.0547826249421872</v>
      </c>
      <c r="Q94" s="295">
        <v>4.1163453399619234</v>
      </c>
      <c r="R94" s="295">
        <v>3.0852423986596111</v>
      </c>
      <c r="S94" s="295">
        <v>2.5250118592912201</v>
      </c>
      <c r="T94" s="295">
        <v>2.9766220960994771</v>
      </c>
      <c r="U94" s="295">
        <v>2.548737842534845</v>
      </c>
      <c r="V94" s="295">
        <v>2.601089886298702</v>
      </c>
      <c r="W94" s="295">
        <v>2.3251288390319749</v>
      </c>
      <c r="X94" s="295">
        <v>2.354173603729333</v>
      </c>
      <c r="Y94" s="295">
        <v>1.8696108746795099</v>
      </c>
      <c r="DA94" s="122" t="s">
        <v>1774</v>
      </c>
    </row>
    <row r="95" spans="1:105" ht="12" customHeight="1" x14ac:dyDescent="0.25">
      <c r="A95" s="59" t="s">
        <v>35</v>
      </c>
      <c r="B95" s="295">
        <v>35.971496998822943</v>
      </c>
      <c r="C95" s="295">
        <v>36.497985650374801</v>
      </c>
      <c r="D95" s="295">
        <v>33.044308118394873</v>
      </c>
      <c r="E95" s="295">
        <v>52.819871411016017</v>
      </c>
      <c r="F95" s="295">
        <v>43.697853564687293</v>
      </c>
      <c r="G95" s="295">
        <v>44.541833430166669</v>
      </c>
      <c r="H95" s="295">
        <v>45.443134730437137</v>
      </c>
      <c r="I95" s="295">
        <v>46.475943800789061</v>
      </c>
      <c r="J95" s="295">
        <v>44.207098616127233</v>
      </c>
      <c r="K95" s="295">
        <v>33.527099722507707</v>
      </c>
      <c r="L95" s="295">
        <v>37.3075458465796</v>
      </c>
      <c r="M95" s="295">
        <v>47.110722616832447</v>
      </c>
      <c r="N95" s="295">
        <v>53.985680287882332</v>
      </c>
      <c r="O95" s="295">
        <v>53.027733920783781</v>
      </c>
      <c r="P95" s="295">
        <v>55.193578055954163</v>
      </c>
      <c r="Q95" s="295">
        <v>60.505550406398051</v>
      </c>
      <c r="R95" s="295">
        <v>58.991013051393907</v>
      </c>
      <c r="S95" s="295">
        <v>50.66074120776468</v>
      </c>
      <c r="T95" s="295">
        <v>52.073035529444788</v>
      </c>
      <c r="U95" s="295">
        <v>54.159188811428443</v>
      </c>
      <c r="V95" s="295">
        <v>52.477634773547962</v>
      </c>
      <c r="W95" s="295">
        <v>57.409480608671203</v>
      </c>
      <c r="X95" s="295">
        <v>47.100352965347248</v>
      </c>
      <c r="Y95" s="295">
        <v>51.747880722107404</v>
      </c>
      <c r="DA95" s="122" t="s">
        <v>1775</v>
      </c>
    </row>
    <row r="96" spans="1:105" ht="12" customHeight="1" x14ac:dyDescent="0.25">
      <c r="A96" s="60" t="s">
        <v>1540</v>
      </c>
      <c r="B96" s="262">
        <v>0</v>
      </c>
      <c r="C96" s="262">
        <v>0</v>
      </c>
      <c r="D96" s="262">
        <v>0</v>
      </c>
      <c r="E96" s="262">
        <v>0</v>
      </c>
      <c r="F96" s="262">
        <v>0</v>
      </c>
      <c r="G96" s="262">
        <v>0</v>
      </c>
      <c r="H96" s="262">
        <v>0</v>
      </c>
      <c r="I96" s="262">
        <v>0</v>
      </c>
      <c r="J96" s="262">
        <v>0</v>
      </c>
      <c r="K96" s="262">
        <v>0</v>
      </c>
      <c r="L96" s="262">
        <v>0</v>
      </c>
      <c r="M96" s="262">
        <v>0</v>
      </c>
      <c r="N96" s="262">
        <v>0</v>
      </c>
      <c r="O96" s="262">
        <v>0</v>
      </c>
      <c r="P96" s="262">
        <v>0</v>
      </c>
      <c r="Q96" s="262">
        <v>0</v>
      </c>
      <c r="R96" s="262">
        <v>0</v>
      </c>
      <c r="S96" s="262">
        <v>0</v>
      </c>
      <c r="T96" s="262">
        <v>0</v>
      </c>
      <c r="U96" s="262">
        <v>0</v>
      </c>
      <c r="V96" s="262">
        <v>0</v>
      </c>
      <c r="W96" s="262">
        <v>0</v>
      </c>
      <c r="X96" s="262">
        <v>0</v>
      </c>
      <c r="Y96" s="262">
        <v>0</v>
      </c>
      <c r="DA96" s="72" t="s">
        <v>1776</v>
      </c>
    </row>
    <row r="97" spans="1:105" ht="12" customHeight="1" x14ac:dyDescent="0.25">
      <c r="A97" s="100" t="s">
        <v>105</v>
      </c>
      <c r="B97" s="279">
        <v>223.1592300000006</v>
      </c>
      <c r="C97" s="279">
        <v>212.21035000000049</v>
      </c>
      <c r="D97" s="279">
        <v>187.16295000000039</v>
      </c>
      <c r="E97" s="279">
        <v>191.7741699999994</v>
      </c>
      <c r="F97" s="279">
        <v>214.7539399999996</v>
      </c>
      <c r="G97" s="279">
        <v>238.7887300000005</v>
      </c>
      <c r="H97" s="279">
        <v>241.7232099999998</v>
      </c>
      <c r="I97" s="279">
        <v>242.33413999999959</v>
      </c>
      <c r="J97" s="279">
        <v>246.7800900000004</v>
      </c>
      <c r="K97" s="279">
        <v>211.93666000000039</v>
      </c>
      <c r="L97" s="279">
        <v>160.6687399999999</v>
      </c>
      <c r="M97" s="279">
        <v>182.61946999999941</v>
      </c>
      <c r="N97" s="279">
        <v>174.0161500000001</v>
      </c>
      <c r="O97" s="279">
        <v>167.43149000000031</v>
      </c>
      <c r="P97" s="279">
        <v>171.5993600000005</v>
      </c>
      <c r="Q97" s="279">
        <v>201.61445999999989</v>
      </c>
      <c r="R97" s="279">
        <v>182.37603999999999</v>
      </c>
      <c r="S97" s="279">
        <v>187.66874999999959</v>
      </c>
      <c r="T97" s="279">
        <v>185.42548999999929</v>
      </c>
      <c r="U97" s="279">
        <v>198.0909599999992</v>
      </c>
      <c r="V97" s="279">
        <v>197.80412000000001</v>
      </c>
      <c r="W97" s="279">
        <v>202.06993000000011</v>
      </c>
      <c r="X97" s="279">
        <v>196.25037</v>
      </c>
      <c r="Y97" s="279">
        <v>174.77338999999981</v>
      </c>
      <c r="DA97" s="105" t="s">
        <v>1777</v>
      </c>
    </row>
    <row r="98" spans="1:105" ht="12" customHeight="1" x14ac:dyDescent="0.25">
      <c r="A98" s="172"/>
      <c r="B98" s="172"/>
      <c r="C98" s="172"/>
      <c r="D98" s="172"/>
      <c r="E98" s="172"/>
      <c r="F98" s="172"/>
      <c r="G98" s="172"/>
      <c r="H98" s="172"/>
      <c r="I98" s="172"/>
      <c r="J98" s="172"/>
      <c r="K98" s="172"/>
      <c r="L98" s="172"/>
      <c r="M98" s="172"/>
      <c r="N98" s="172"/>
      <c r="O98" s="172"/>
      <c r="P98" s="172"/>
      <c r="Q98" s="172"/>
      <c r="R98" s="172"/>
      <c r="S98" s="172"/>
      <c r="T98" s="172"/>
      <c r="U98" s="172"/>
      <c r="V98" s="172"/>
      <c r="W98" s="172"/>
      <c r="X98" s="172"/>
      <c r="Y98" s="172"/>
      <c r="DA98" s="176"/>
    </row>
    <row r="99" spans="1:105" ht="15" customHeight="1" x14ac:dyDescent="0.25">
      <c r="A99" s="34" t="s">
        <v>53</v>
      </c>
      <c r="B99" s="223">
        <f t="shared" ref="B99:Y99" si="6">SUM(B100:B104)+B110+B118+B119+B127+B128</f>
        <v>1165.6447331939539</v>
      </c>
      <c r="C99" s="223">
        <f t="shared" si="6"/>
        <v>1097.7720332772258</v>
      </c>
      <c r="D99" s="223">
        <f t="shared" si="6"/>
        <v>1121.7352505587687</v>
      </c>
      <c r="E99" s="223">
        <f t="shared" si="6"/>
        <v>1167.3434173707003</v>
      </c>
      <c r="F99" s="223">
        <f t="shared" si="6"/>
        <v>1216.5473855422224</v>
      </c>
      <c r="G99" s="223">
        <f t="shared" si="6"/>
        <v>1213.9042960188733</v>
      </c>
      <c r="H99" s="223">
        <f t="shared" si="6"/>
        <v>1366.0333960663202</v>
      </c>
      <c r="I99" s="223">
        <f t="shared" si="6"/>
        <v>1269.1007156155245</v>
      </c>
      <c r="J99" s="223">
        <f t="shared" si="6"/>
        <v>1338.5822135789754</v>
      </c>
      <c r="K99" s="223">
        <f t="shared" si="6"/>
        <v>1039.5470258571038</v>
      </c>
      <c r="L99" s="223">
        <f t="shared" si="6"/>
        <v>1089.440416851704</v>
      </c>
      <c r="M99" s="223">
        <f t="shared" si="6"/>
        <v>948.68435201506452</v>
      </c>
      <c r="N99" s="223">
        <f t="shared" si="6"/>
        <v>774.663934021464</v>
      </c>
      <c r="O99" s="223">
        <f t="shared" si="6"/>
        <v>714.24561126099445</v>
      </c>
      <c r="P99" s="223">
        <f t="shared" si="6"/>
        <v>745.19357129534148</v>
      </c>
      <c r="Q99" s="223">
        <f t="shared" si="6"/>
        <v>684.12502122981982</v>
      </c>
      <c r="R99" s="223">
        <f t="shared" si="6"/>
        <v>784.75387785610258</v>
      </c>
      <c r="S99" s="223">
        <f t="shared" si="6"/>
        <v>843.22086331471905</v>
      </c>
      <c r="T99" s="223">
        <f t="shared" si="6"/>
        <v>828.40640403113707</v>
      </c>
      <c r="U99" s="223">
        <f t="shared" si="6"/>
        <v>746.46430950781439</v>
      </c>
      <c r="V99" s="223">
        <f t="shared" si="6"/>
        <v>576.83225583947649</v>
      </c>
      <c r="W99" s="223">
        <f t="shared" si="6"/>
        <v>777.82661881492459</v>
      </c>
      <c r="X99" s="223">
        <f t="shared" si="6"/>
        <v>723.47454580225758</v>
      </c>
      <c r="Y99" s="223">
        <f t="shared" si="6"/>
        <v>645.12482287189789</v>
      </c>
      <c r="DA99" s="89"/>
    </row>
    <row r="100" spans="1:105" ht="12" customHeight="1" x14ac:dyDescent="0.25">
      <c r="A100" s="55" t="s">
        <v>91</v>
      </c>
      <c r="B100" s="259">
        <v>0</v>
      </c>
      <c r="C100" s="259">
        <v>0</v>
      </c>
      <c r="D100" s="259">
        <v>0</v>
      </c>
      <c r="E100" s="259">
        <v>0</v>
      </c>
      <c r="F100" s="259">
        <v>0</v>
      </c>
      <c r="G100" s="259">
        <v>0</v>
      </c>
      <c r="H100" s="259">
        <v>0</v>
      </c>
      <c r="I100" s="259">
        <v>0</v>
      </c>
      <c r="J100" s="259">
        <v>0</v>
      </c>
      <c r="K100" s="259">
        <v>0</v>
      </c>
      <c r="L100" s="259">
        <v>0</v>
      </c>
      <c r="M100" s="259">
        <v>0</v>
      </c>
      <c r="N100" s="259">
        <v>0</v>
      </c>
      <c r="O100" s="259">
        <v>0</v>
      </c>
      <c r="P100" s="259">
        <v>0</v>
      </c>
      <c r="Q100" s="259">
        <v>0</v>
      </c>
      <c r="R100" s="259">
        <v>0</v>
      </c>
      <c r="S100" s="259">
        <v>0</v>
      </c>
      <c r="T100" s="259">
        <v>0</v>
      </c>
      <c r="U100" s="259">
        <v>0</v>
      </c>
      <c r="V100" s="259">
        <v>0</v>
      </c>
      <c r="W100" s="259">
        <v>0</v>
      </c>
      <c r="X100" s="259">
        <v>0</v>
      </c>
      <c r="Y100" s="259">
        <v>0</v>
      </c>
      <c r="DA100" s="67" t="s">
        <v>1778</v>
      </c>
    </row>
    <row r="101" spans="1:105" ht="12" customHeight="1" x14ac:dyDescent="0.25">
      <c r="A101" s="173" t="s">
        <v>92</v>
      </c>
      <c r="B101" s="224">
        <v>0</v>
      </c>
      <c r="C101" s="224">
        <v>0</v>
      </c>
      <c r="D101" s="224">
        <v>0</v>
      </c>
      <c r="E101" s="224">
        <v>0</v>
      </c>
      <c r="F101" s="224">
        <v>0</v>
      </c>
      <c r="G101" s="224">
        <v>0</v>
      </c>
      <c r="H101" s="224">
        <v>0</v>
      </c>
      <c r="I101" s="224">
        <v>0</v>
      </c>
      <c r="J101" s="224">
        <v>0</v>
      </c>
      <c r="K101" s="224">
        <v>0</v>
      </c>
      <c r="L101" s="224">
        <v>0</v>
      </c>
      <c r="M101" s="224">
        <v>0</v>
      </c>
      <c r="N101" s="224">
        <v>0</v>
      </c>
      <c r="O101" s="224">
        <v>0</v>
      </c>
      <c r="P101" s="224">
        <v>0</v>
      </c>
      <c r="Q101" s="224">
        <v>0</v>
      </c>
      <c r="R101" s="224">
        <v>0</v>
      </c>
      <c r="S101" s="224">
        <v>0</v>
      </c>
      <c r="T101" s="224">
        <v>0</v>
      </c>
      <c r="U101" s="224">
        <v>0</v>
      </c>
      <c r="V101" s="224">
        <v>0</v>
      </c>
      <c r="W101" s="224">
        <v>0</v>
      </c>
      <c r="X101" s="224">
        <v>0</v>
      </c>
      <c r="Y101" s="224">
        <v>0</v>
      </c>
      <c r="DA101" s="177" t="s">
        <v>1779</v>
      </c>
    </row>
    <row r="102" spans="1:105" ht="12" customHeight="1" x14ac:dyDescent="0.25">
      <c r="A102" s="173" t="s">
        <v>93</v>
      </c>
      <c r="B102" s="224">
        <v>0</v>
      </c>
      <c r="C102" s="224">
        <v>0</v>
      </c>
      <c r="D102" s="224">
        <v>0</v>
      </c>
      <c r="E102" s="224">
        <v>0</v>
      </c>
      <c r="F102" s="224">
        <v>0</v>
      </c>
      <c r="G102" s="224">
        <v>0</v>
      </c>
      <c r="H102" s="224">
        <v>0</v>
      </c>
      <c r="I102" s="224">
        <v>0</v>
      </c>
      <c r="J102" s="224">
        <v>0</v>
      </c>
      <c r="K102" s="224">
        <v>0</v>
      </c>
      <c r="L102" s="224">
        <v>0</v>
      </c>
      <c r="M102" s="224">
        <v>0</v>
      </c>
      <c r="N102" s="224">
        <v>0</v>
      </c>
      <c r="O102" s="224">
        <v>0</v>
      </c>
      <c r="P102" s="224">
        <v>0</v>
      </c>
      <c r="Q102" s="224">
        <v>0</v>
      </c>
      <c r="R102" s="224">
        <v>0</v>
      </c>
      <c r="S102" s="224">
        <v>0</v>
      </c>
      <c r="T102" s="224">
        <v>0</v>
      </c>
      <c r="U102" s="224">
        <v>0</v>
      </c>
      <c r="V102" s="224">
        <v>0</v>
      </c>
      <c r="W102" s="224">
        <v>0</v>
      </c>
      <c r="X102" s="224">
        <v>0</v>
      </c>
      <c r="Y102" s="224">
        <v>0</v>
      </c>
      <c r="DA102" s="177" t="s">
        <v>1780</v>
      </c>
    </row>
    <row r="103" spans="1:105" ht="12" customHeight="1" x14ac:dyDescent="0.25">
      <c r="A103" s="173" t="s">
        <v>94</v>
      </c>
      <c r="B103" s="224">
        <v>0</v>
      </c>
      <c r="C103" s="224">
        <v>0</v>
      </c>
      <c r="D103" s="224">
        <v>0</v>
      </c>
      <c r="E103" s="224">
        <v>0</v>
      </c>
      <c r="F103" s="224">
        <v>0</v>
      </c>
      <c r="G103" s="224">
        <v>0</v>
      </c>
      <c r="H103" s="224">
        <v>0</v>
      </c>
      <c r="I103" s="224">
        <v>0</v>
      </c>
      <c r="J103" s="224">
        <v>0</v>
      </c>
      <c r="K103" s="224">
        <v>0</v>
      </c>
      <c r="L103" s="224">
        <v>0</v>
      </c>
      <c r="M103" s="224">
        <v>0</v>
      </c>
      <c r="N103" s="224">
        <v>0</v>
      </c>
      <c r="O103" s="224">
        <v>0</v>
      </c>
      <c r="P103" s="224">
        <v>0</v>
      </c>
      <c r="Q103" s="224">
        <v>0</v>
      </c>
      <c r="R103" s="224">
        <v>0</v>
      </c>
      <c r="S103" s="224">
        <v>0</v>
      </c>
      <c r="T103" s="224">
        <v>0</v>
      </c>
      <c r="U103" s="224">
        <v>0</v>
      </c>
      <c r="V103" s="224">
        <v>0</v>
      </c>
      <c r="W103" s="224">
        <v>0</v>
      </c>
      <c r="X103" s="224">
        <v>0</v>
      </c>
      <c r="Y103" s="224">
        <v>0</v>
      </c>
      <c r="DA103" s="177" t="s">
        <v>1781</v>
      </c>
    </row>
    <row r="104" spans="1:105" ht="12" customHeight="1" x14ac:dyDescent="0.25">
      <c r="A104" s="56" t="s">
        <v>95</v>
      </c>
      <c r="B104" s="260">
        <v>5.3862103494949034</v>
      </c>
      <c r="C104" s="260">
        <v>4.9927426640327361</v>
      </c>
      <c r="D104" s="260">
        <v>4.788358185333581</v>
      </c>
      <c r="E104" s="260">
        <v>6.2902501555536823</v>
      </c>
      <c r="F104" s="260">
        <v>6.7936043416011156</v>
      </c>
      <c r="G104" s="260">
        <v>6.7518391361933876</v>
      </c>
      <c r="H104" s="260">
        <v>8.0580441689049547</v>
      </c>
      <c r="I104" s="260">
        <v>7.029640574000565</v>
      </c>
      <c r="J104" s="260">
        <v>7.2828691173766504</v>
      </c>
      <c r="K104" s="260">
        <v>5.34139826198669</v>
      </c>
      <c r="L104" s="260">
        <v>5.9932676100080942</v>
      </c>
      <c r="M104" s="260">
        <v>4.1144670799429468</v>
      </c>
      <c r="N104" s="260">
        <v>3.522814611861405</v>
      </c>
      <c r="O104" s="260">
        <v>3.233470073916469</v>
      </c>
      <c r="P104" s="260">
        <v>3.4496564199781501</v>
      </c>
      <c r="Q104" s="260">
        <v>3.0503259425757219</v>
      </c>
      <c r="R104" s="260">
        <v>3.7828294922267518</v>
      </c>
      <c r="S104" s="260">
        <v>4.4182253325077792</v>
      </c>
      <c r="T104" s="260">
        <v>4.2778130499170057</v>
      </c>
      <c r="U104" s="260">
        <v>4.0269273937890127</v>
      </c>
      <c r="V104" s="260">
        <v>2.9967808945545089</v>
      </c>
      <c r="W104" s="260">
        <v>4.234414634359374</v>
      </c>
      <c r="X104" s="260">
        <v>3.8381631262578182</v>
      </c>
      <c r="Y104" s="260">
        <v>3.4370970816197208</v>
      </c>
      <c r="DA104" s="68" t="s">
        <v>1782</v>
      </c>
    </row>
    <row r="105" spans="1:105" ht="12" customHeight="1" x14ac:dyDescent="0.25">
      <c r="A105" s="37" t="s">
        <v>159</v>
      </c>
      <c r="B105" s="226">
        <v>1.6467744585981509E-2</v>
      </c>
      <c r="C105" s="226">
        <v>0.12423295518334911</v>
      </c>
      <c r="D105" s="226">
        <v>0.12931113443866249</v>
      </c>
      <c r="E105" s="226">
        <v>0.13565824410971991</v>
      </c>
      <c r="F105" s="226">
        <v>0.1750843793071378</v>
      </c>
      <c r="G105" s="226">
        <v>0.13346549503131319</v>
      </c>
      <c r="H105" s="226">
        <v>0.14285581827506161</v>
      </c>
      <c r="I105" s="226">
        <v>9.3972510850725013E-2</v>
      </c>
      <c r="J105" s="226">
        <v>0.1058636423220249</v>
      </c>
      <c r="K105" s="226">
        <v>5.2286482072479733E-2</v>
      </c>
      <c r="L105" s="226">
        <v>7.282845970955891E-2</v>
      </c>
      <c r="M105" s="226">
        <v>4.6541641156145848E-2</v>
      </c>
      <c r="N105" s="226">
        <v>7.4649290423384002E-2</v>
      </c>
      <c r="O105" s="226">
        <v>7.9824410783651253E-2</v>
      </c>
      <c r="P105" s="226">
        <v>7.3998890856361257E-2</v>
      </c>
      <c r="Q105" s="226">
        <v>7.3415113915483735E-2</v>
      </c>
      <c r="R105" s="226">
        <v>6.5295856356574561E-2</v>
      </c>
      <c r="S105" s="226">
        <v>8.0824994789431226E-2</v>
      </c>
      <c r="T105" s="226">
        <v>7.9404774313075119E-2</v>
      </c>
      <c r="U105" s="226">
        <v>0.33861030055562757</v>
      </c>
      <c r="V105" s="226">
        <v>0.25727869195420783</v>
      </c>
      <c r="W105" s="226">
        <v>0.33041945005830742</v>
      </c>
      <c r="X105" s="226">
        <v>0.3331465229754354</v>
      </c>
      <c r="Y105" s="226">
        <v>0.28337196695639583</v>
      </c>
      <c r="DA105" s="69" t="s">
        <v>1783</v>
      </c>
    </row>
    <row r="106" spans="1:105" ht="12" customHeight="1" x14ac:dyDescent="0.25">
      <c r="A106" s="37" t="s">
        <v>35</v>
      </c>
      <c r="B106" s="226">
        <v>5.3697426049089207</v>
      </c>
      <c r="C106" s="226">
        <v>4.8685097088493867</v>
      </c>
      <c r="D106" s="226">
        <v>4.6590470508949187</v>
      </c>
      <c r="E106" s="226">
        <v>6.154591911443962</v>
      </c>
      <c r="F106" s="226">
        <v>6.6185199622939788</v>
      </c>
      <c r="G106" s="226">
        <v>6.6183736411620746</v>
      </c>
      <c r="H106" s="226">
        <v>7.9151883506298928</v>
      </c>
      <c r="I106" s="226">
        <v>6.9356680631498397</v>
      </c>
      <c r="J106" s="226">
        <v>7.1770054750546253</v>
      </c>
      <c r="K106" s="226">
        <v>5.2891117799142107</v>
      </c>
      <c r="L106" s="226">
        <v>5.9204391502985354</v>
      </c>
      <c r="M106" s="226">
        <v>4.0679254387868014</v>
      </c>
      <c r="N106" s="226">
        <v>3.448165321438021</v>
      </c>
      <c r="O106" s="226">
        <v>3.153645663132818</v>
      </c>
      <c r="P106" s="226">
        <v>3.375657529121789</v>
      </c>
      <c r="Q106" s="226">
        <v>2.9769108286602379</v>
      </c>
      <c r="R106" s="226">
        <v>3.7175336358701769</v>
      </c>
      <c r="S106" s="226">
        <v>4.3374003377183481</v>
      </c>
      <c r="T106" s="226">
        <v>4.1984082756039296</v>
      </c>
      <c r="U106" s="226">
        <v>3.6883170932333851</v>
      </c>
      <c r="V106" s="226">
        <v>2.7395022026003009</v>
      </c>
      <c r="W106" s="226">
        <v>3.903995184301067</v>
      </c>
      <c r="X106" s="226">
        <v>3.5050166032823831</v>
      </c>
      <c r="Y106" s="226">
        <v>3.1537251146633252</v>
      </c>
      <c r="DA106" s="69" t="s">
        <v>1784</v>
      </c>
    </row>
    <row r="107" spans="1:105" ht="12" customHeight="1" x14ac:dyDescent="0.25">
      <c r="A107" s="37" t="s">
        <v>96</v>
      </c>
      <c r="B107" s="226">
        <v>0</v>
      </c>
      <c r="C107" s="226">
        <v>0</v>
      </c>
      <c r="D107" s="226">
        <v>0</v>
      </c>
      <c r="E107" s="226">
        <v>0</v>
      </c>
      <c r="F107" s="226">
        <v>0</v>
      </c>
      <c r="G107" s="226">
        <v>0</v>
      </c>
      <c r="H107" s="226">
        <v>0</v>
      </c>
      <c r="I107" s="226">
        <v>0</v>
      </c>
      <c r="J107" s="226">
        <v>0</v>
      </c>
      <c r="K107" s="226">
        <v>0</v>
      </c>
      <c r="L107" s="226">
        <v>0</v>
      </c>
      <c r="M107" s="226">
        <v>0</v>
      </c>
      <c r="N107" s="226">
        <v>0</v>
      </c>
      <c r="O107" s="226">
        <v>0</v>
      </c>
      <c r="P107" s="226">
        <v>0</v>
      </c>
      <c r="Q107" s="226">
        <v>0</v>
      </c>
      <c r="R107" s="226">
        <v>0</v>
      </c>
      <c r="S107" s="226">
        <v>0</v>
      </c>
      <c r="T107" s="226">
        <v>0</v>
      </c>
      <c r="U107" s="226">
        <v>0</v>
      </c>
      <c r="V107" s="226">
        <v>0</v>
      </c>
      <c r="W107" s="226">
        <v>0</v>
      </c>
      <c r="X107" s="226">
        <v>0</v>
      </c>
      <c r="Y107" s="226">
        <v>0</v>
      </c>
      <c r="DA107" s="69" t="s">
        <v>1785</v>
      </c>
    </row>
    <row r="108" spans="1:105" ht="12" customHeight="1" x14ac:dyDescent="0.25">
      <c r="A108" s="37" t="s">
        <v>78</v>
      </c>
      <c r="B108" s="226">
        <v>0</v>
      </c>
      <c r="C108" s="226">
        <v>0</v>
      </c>
      <c r="D108" s="226">
        <v>0</v>
      </c>
      <c r="E108" s="226">
        <v>0</v>
      </c>
      <c r="F108" s="226">
        <v>0</v>
      </c>
      <c r="G108" s="226">
        <v>0</v>
      </c>
      <c r="H108" s="226">
        <v>0</v>
      </c>
      <c r="I108" s="226">
        <v>0</v>
      </c>
      <c r="J108" s="226">
        <v>0</v>
      </c>
      <c r="K108" s="226">
        <v>0</v>
      </c>
      <c r="L108" s="226">
        <v>0</v>
      </c>
      <c r="M108" s="226">
        <v>0</v>
      </c>
      <c r="N108" s="226">
        <v>0</v>
      </c>
      <c r="O108" s="226">
        <v>0</v>
      </c>
      <c r="P108" s="226">
        <v>0</v>
      </c>
      <c r="Q108" s="226">
        <v>0</v>
      </c>
      <c r="R108" s="226">
        <v>0</v>
      </c>
      <c r="S108" s="226">
        <v>0</v>
      </c>
      <c r="T108" s="226">
        <v>0</v>
      </c>
      <c r="U108" s="226">
        <v>0</v>
      </c>
      <c r="V108" s="226">
        <v>0</v>
      </c>
      <c r="W108" s="226">
        <v>0</v>
      </c>
      <c r="X108" s="226">
        <v>0</v>
      </c>
      <c r="Y108" s="226">
        <v>0</v>
      </c>
      <c r="DA108" s="69" t="s">
        <v>1786</v>
      </c>
    </row>
    <row r="109" spans="1:105" ht="12" customHeight="1" x14ac:dyDescent="0.25">
      <c r="A109" s="37" t="s">
        <v>40</v>
      </c>
      <c r="B109" s="226">
        <v>0</v>
      </c>
      <c r="C109" s="226">
        <v>0</v>
      </c>
      <c r="D109" s="226">
        <v>0</v>
      </c>
      <c r="E109" s="226">
        <v>0</v>
      </c>
      <c r="F109" s="226">
        <v>0</v>
      </c>
      <c r="G109" s="226">
        <v>0</v>
      </c>
      <c r="H109" s="226">
        <v>0</v>
      </c>
      <c r="I109" s="226">
        <v>0</v>
      </c>
      <c r="J109" s="226">
        <v>0</v>
      </c>
      <c r="K109" s="226">
        <v>0</v>
      </c>
      <c r="L109" s="226">
        <v>0</v>
      </c>
      <c r="M109" s="226">
        <v>0</v>
      </c>
      <c r="N109" s="226">
        <v>0</v>
      </c>
      <c r="O109" s="226">
        <v>0</v>
      </c>
      <c r="P109" s="226">
        <v>0</v>
      </c>
      <c r="Q109" s="226">
        <v>0</v>
      </c>
      <c r="R109" s="226">
        <v>0</v>
      </c>
      <c r="S109" s="226">
        <v>0</v>
      </c>
      <c r="T109" s="226">
        <v>0</v>
      </c>
      <c r="U109" s="226">
        <v>0</v>
      </c>
      <c r="V109" s="226">
        <v>0</v>
      </c>
      <c r="W109" s="226">
        <v>0</v>
      </c>
      <c r="X109" s="226">
        <v>0</v>
      </c>
      <c r="Y109" s="226">
        <v>0</v>
      </c>
      <c r="DA109" s="69" t="s">
        <v>1787</v>
      </c>
    </row>
    <row r="110" spans="1:105" ht="12" customHeight="1" x14ac:dyDescent="0.25">
      <c r="A110" s="57" t="s">
        <v>1553</v>
      </c>
      <c r="B110" s="261">
        <f t="shared" ref="B110:Y110" si="7">B111+B117</f>
        <v>847.67537334781821</v>
      </c>
      <c r="C110" s="261">
        <f t="shared" si="7"/>
        <v>780.8896663108103</v>
      </c>
      <c r="D110" s="261">
        <f t="shared" si="7"/>
        <v>786.98903553903392</v>
      </c>
      <c r="E110" s="261">
        <f t="shared" si="7"/>
        <v>841.72949454383115</v>
      </c>
      <c r="F110" s="261">
        <f t="shared" si="7"/>
        <v>880.00923756952102</v>
      </c>
      <c r="G110" s="261">
        <f t="shared" si="7"/>
        <v>860.05351006100591</v>
      </c>
      <c r="H110" s="261">
        <f t="shared" si="7"/>
        <v>1000.533354083663</v>
      </c>
      <c r="I110" s="261">
        <f t="shared" si="7"/>
        <v>919.73971234663168</v>
      </c>
      <c r="J110" s="261">
        <f t="shared" si="7"/>
        <v>978.97762437093752</v>
      </c>
      <c r="K110" s="261">
        <f t="shared" si="7"/>
        <v>764.11482688618423</v>
      </c>
      <c r="L110" s="261">
        <f t="shared" si="7"/>
        <v>788.6556970765007</v>
      </c>
      <c r="M110" s="261">
        <f t="shared" si="7"/>
        <v>656.45894631252099</v>
      </c>
      <c r="N110" s="261">
        <f t="shared" si="7"/>
        <v>537.73492148206083</v>
      </c>
      <c r="O110" s="261">
        <f t="shared" si="7"/>
        <v>501.20979371823188</v>
      </c>
      <c r="P110" s="261">
        <f t="shared" si="7"/>
        <v>537.2534686595659</v>
      </c>
      <c r="Q110" s="261">
        <f t="shared" si="7"/>
        <v>473.6649296334146</v>
      </c>
      <c r="R110" s="261">
        <f t="shared" si="7"/>
        <v>563.77340996747671</v>
      </c>
      <c r="S110" s="261">
        <f t="shared" si="7"/>
        <v>622.54391897996516</v>
      </c>
      <c r="T110" s="261">
        <f t="shared" si="7"/>
        <v>614.91296406241349</v>
      </c>
      <c r="U110" s="261">
        <f t="shared" si="7"/>
        <v>560.32962205186925</v>
      </c>
      <c r="V110" s="261">
        <f t="shared" si="7"/>
        <v>429.56076976437743</v>
      </c>
      <c r="W110" s="261">
        <f t="shared" si="7"/>
        <v>570.13603810578866</v>
      </c>
      <c r="X110" s="261">
        <f t="shared" si="7"/>
        <v>526.84487947533671</v>
      </c>
      <c r="Y110" s="261">
        <f t="shared" si="7"/>
        <v>460.97650539704762</v>
      </c>
      <c r="DA110" s="70"/>
    </row>
    <row r="111" spans="1:105" ht="12" customHeight="1" x14ac:dyDescent="0.25">
      <c r="A111" s="60" t="s">
        <v>1554</v>
      </c>
      <c r="B111" s="262">
        <v>847.67537334781821</v>
      </c>
      <c r="C111" s="262">
        <v>780.8896663108103</v>
      </c>
      <c r="D111" s="262">
        <v>786.98903553903392</v>
      </c>
      <c r="E111" s="262">
        <v>841.72949454383115</v>
      </c>
      <c r="F111" s="262">
        <v>880.00923756952102</v>
      </c>
      <c r="G111" s="262">
        <v>860.05351006100591</v>
      </c>
      <c r="H111" s="262">
        <v>1000.533354083663</v>
      </c>
      <c r="I111" s="262">
        <v>919.73971234663168</v>
      </c>
      <c r="J111" s="262">
        <v>978.97762437093752</v>
      </c>
      <c r="K111" s="262">
        <v>764.11482688618423</v>
      </c>
      <c r="L111" s="262">
        <v>788.6556970765007</v>
      </c>
      <c r="M111" s="262">
        <v>656.45894631252099</v>
      </c>
      <c r="N111" s="262">
        <v>537.73492148206083</v>
      </c>
      <c r="O111" s="262">
        <v>501.20979371823188</v>
      </c>
      <c r="P111" s="262">
        <v>537.2534686595659</v>
      </c>
      <c r="Q111" s="262">
        <v>473.6649296334146</v>
      </c>
      <c r="R111" s="262">
        <v>563.77340996747671</v>
      </c>
      <c r="S111" s="262">
        <v>622.54391897996516</v>
      </c>
      <c r="T111" s="262">
        <v>614.91296406241349</v>
      </c>
      <c r="U111" s="262">
        <v>560.32962205186925</v>
      </c>
      <c r="V111" s="262">
        <v>429.56076976437743</v>
      </c>
      <c r="W111" s="262">
        <v>570.13603810578866</v>
      </c>
      <c r="X111" s="262">
        <v>526.84487947533671</v>
      </c>
      <c r="Y111" s="262">
        <v>460.97650539704762</v>
      </c>
      <c r="DA111" s="72" t="s">
        <v>1788</v>
      </c>
    </row>
    <row r="112" spans="1:105" ht="12" customHeight="1" x14ac:dyDescent="0.25">
      <c r="A112" s="59" t="s">
        <v>28</v>
      </c>
      <c r="B112" s="230">
        <v>404.42073041831668</v>
      </c>
      <c r="C112" s="230">
        <v>330.51721127597062</v>
      </c>
      <c r="D112" s="230">
        <v>333.01288680427137</v>
      </c>
      <c r="E112" s="230">
        <v>215.91486248644239</v>
      </c>
      <c r="F112" s="230">
        <v>247.70217127451659</v>
      </c>
      <c r="G112" s="230">
        <v>231.15233770847519</v>
      </c>
      <c r="H112" s="230">
        <v>315.42967632236542</v>
      </c>
      <c r="I112" s="230">
        <v>296.3649352232984</v>
      </c>
      <c r="J112" s="230">
        <v>331.5535150086223</v>
      </c>
      <c r="K112" s="230">
        <v>248.34162500709641</v>
      </c>
      <c r="L112" s="230">
        <v>355.73842848759591</v>
      </c>
      <c r="M112" s="230">
        <v>272.81702860325191</v>
      </c>
      <c r="N112" s="230">
        <v>238.79258157740259</v>
      </c>
      <c r="O112" s="230">
        <v>256.9936943972242</v>
      </c>
      <c r="P112" s="230">
        <v>282.23591485729071</v>
      </c>
      <c r="Q112" s="230">
        <v>249.3242908295463</v>
      </c>
      <c r="R112" s="230">
        <v>282.59336927182358</v>
      </c>
      <c r="S112" s="230">
        <v>307.83881352924641</v>
      </c>
      <c r="T112" s="230">
        <v>320.13946020981308</v>
      </c>
      <c r="U112" s="230">
        <v>283.55522478709759</v>
      </c>
      <c r="V112" s="230">
        <v>203.4349705515919</v>
      </c>
      <c r="W112" s="230">
        <v>268.29991609192132</v>
      </c>
      <c r="X112" s="230">
        <v>229.73498424845749</v>
      </c>
      <c r="Y112" s="230">
        <v>188.48698970248489</v>
      </c>
      <c r="DA112" s="71" t="s">
        <v>1789</v>
      </c>
    </row>
    <row r="113" spans="1:105" ht="12" customHeight="1" x14ac:dyDescent="0.25">
      <c r="A113" s="59" t="s">
        <v>31</v>
      </c>
      <c r="B113" s="295">
        <v>0.87393367432966851</v>
      </c>
      <c r="C113" s="295">
        <v>0</v>
      </c>
      <c r="D113" s="295">
        <v>0</v>
      </c>
      <c r="E113" s="295">
        <v>0</v>
      </c>
      <c r="F113" s="295">
        <v>0</v>
      </c>
      <c r="G113" s="295">
        <v>0</v>
      </c>
      <c r="H113" s="295">
        <v>0</v>
      </c>
      <c r="I113" s="295">
        <v>0</v>
      </c>
      <c r="J113" s="295">
        <v>0</v>
      </c>
      <c r="K113" s="295">
        <v>0</v>
      </c>
      <c r="L113" s="295">
        <v>0</v>
      </c>
      <c r="M113" s="295">
        <v>0</v>
      </c>
      <c r="N113" s="295">
        <v>0</v>
      </c>
      <c r="O113" s="295">
        <v>0</v>
      </c>
      <c r="P113" s="295">
        <v>0</v>
      </c>
      <c r="Q113" s="295">
        <v>0</v>
      </c>
      <c r="R113" s="295">
        <v>0</v>
      </c>
      <c r="S113" s="295">
        <v>0</v>
      </c>
      <c r="T113" s="295">
        <v>0</v>
      </c>
      <c r="U113" s="295">
        <v>0</v>
      </c>
      <c r="V113" s="295">
        <v>0</v>
      </c>
      <c r="W113" s="295">
        <v>0</v>
      </c>
      <c r="X113" s="295">
        <v>0</v>
      </c>
      <c r="Y113" s="295">
        <v>0</v>
      </c>
      <c r="DA113" s="122" t="s">
        <v>1790</v>
      </c>
    </row>
    <row r="114" spans="1:105" ht="12" customHeight="1" x14ac:dyDescent="0.25">
      <c r="A114" s="59" t="s">
        <v>159</v>
      </c>
      <c r="B114" s="295">
        <v>0.93643929847098761</v>
      </c>
      <c r="C114" s="295">
        <v>8.2107893907189151</v>
      </c>
      <c r="D114" s="295">
        <v>8.9990753750283918</v>
      </c>
      <c r="E114" s="295">
        <v>9.2313587196640814</v>
      </c>
      <c r="F114" s="295">
        <v>11.484375931576411</v>
      </c>
      <c r="G114" s="295">
        <v>9.1867006567798271</v>
      </c>
      <c r="H114" s="295">
        <v>8.4682788005577407</v>
      </c>
      <c r="I114" s="295">
        <v>5.9312257803560797</v>
      </c>
      <c r="J114" s="295">
        <v>6.0732922467557424</v>
      </c>
      <c r="K114" s="295">
        <v>3.0311256004221501</v>
      </c>
      <c r="L114" s="295">
        <v>3.9646906589601358</v>
      </c>
      <c r="M114" s="295">
        <v>3.0896191213161561</v>
      </c>
      <c r="N114" s="295">
        <v>5.3740020629130596</v>
      </c>
      <c r="O114" s="295">
        <v>5.2808003567180783</v>
      </c>
      <c r="P114" s="295">
        <v>5.1035184407814302</v>
      </c>
      <c r="Q114" s="295">
        <v>5.0632460382768336</v>
      </c>
      <c r="R114" s="295">
        <v>4.6162192278227412</v>
      </c>
      <c r="S114" s="295">
        <v>5.4885191564659479</v>
      </c>
      <c r="T114" s="295">
        <v>5.1809290085781772</v>
      </c>
      <c r="U114" s="295">
        <v>22.311310820857639</v>
      </c>
      <c r="V114" s="295">
        <v>18.5717862585823</v>
      </c>
      <c r="W114" s="295">
        <v>22.705032635566919</v>
      </c>
      <c r="X114" s="295">
        <v>24.662962430673879</v>
      </c>
      <c r="Y114" s="295">
        <v>21.74459247939043</v>
      </c>
      <c r="DA114" s="122" t="s">
        <v>1791</v>
      </c>
    </row>
    <row r="115" spans="1:105" ht="12" customHeight="1" x14ac:dyDescent="0.25">
      <c r="A115" s="59" t="s">
        <v>32</v>
      </c>
      <c r="B115" s="295">
        <v>136.0935298079109</v>
      </c>
      <c r="C115" s="295">
        <v>120.3927130579367</v>
      </c>
      <c r="D115" s="295">
        <v>120.7426927024765</v>
      </c>
      <c r="E115" s="295">
        <v>197.77167747385471</v>
      </c>
      <c r="F115" s="295">
        <v>186.69160649164019</v>
      </c>
      <c r="G115" s="295">
        <v>164.1583936112016</v>
      </c>
      <c r="H115" s="295">
        <v>207.4348965142683</v>
      </c>
      <c r="I115" s="295">
        <v>179.6877347990025</v>
      </c>
      <c r="J115" s="295">
        <v>229.61312558608279</v>
      </c>
      <c r="K115" s="295">
        <v>206.12435245917541</v>
      </c>
      <c r="L115" s="295">
        <v>106.6512428510477</v>
      </c>
      <c r="M115" s="295">
        <v>110.5072398501723</v>
      </c>
      <c r="N115" s="295">
        <v>45.33493273400515</v>
      </c>
      <c r="O115" s="295">
        <v>30.305219777472221</v>
      </c>
      <c r="P115" s="295">
        <v>17.103377657497109</v>
      </c>
      <c r="Q115" s="295">
        <v>13.96773436378931</v>
      </c>
      <c r="R115" s="295">
        <v>13.7454558388177</v>
      </c>
      <c r="S115" s="295">
        <v>14.680163435838599</v>
      </c>
      <c r="T115" s="295">
        <v>15.65872876104986</v>
      </c>
      <c r="U115" s="295">
        <v>11.43684377504025</v>
      </c>
      <c r="V115" s="295">
        <v>9.801727387298417</v>
      </c>
      <c r="W115" s="295">
        <v>10.86498684405232</v>
      </c>
      <c r="X115" s="295">
        <v>12.9692350145133</v>
      </c>
      <c r="Y115" s="295">
        <v>8.7433302314697929</v>
      </c>
      <c r="DA115" s="122" t="s">
        <v>1792</v>
      </c>
    </row>
    <row r="116" spans="1:105" ht="12" customHeight="1" x14ac:dyDescent="0.25">
      <c r="A116" s="59" t="s">
        <v>35</v>
      </c>
      <c r="B116" s="295">
        <v>305.3507401487899</v>
      </c>
      <c r="C116" s="295">
        <v>321.76895258618413</v>
      </c>
      <c r="D116" s="295">
        <v>324.2343806572577</v>
      </c>
      <c r="E116" s="295">
        <v>418.81159586387002</v>
      </c>
      <c r="F116" s="295">
        <v>434.13108387178778</v>
      </c>
      <c r="G116" s="295">
        <v>455.55607808454931</v>
      </c>
      <c r="H116" s="295">
        <v>469.20050244647149</v>
      </c>
      <c r="I116" s="295">
        <v>437.75581654397462</v>
      </c>
      <c r="J116" s="295">
        <v>411.73769152947671</v>
      </c>
      <c r="K116" s="295">
        <v>306.61772381949038</v>
      </c>
      <c r="L116" s="295">
        <v>322.30133507889701</v>
      </c>
      <c r="M116" s="295">
        <v>270.04505873778072</v>
      </c>
      <c r="N116" s="295">
        <v>248.23340510773991</v>
      </c>
      <c r="O116" s="295">
        <v>208.6300791868174</v>
      </c>
      <c r="P116" s="295">
        <v>232.8106577039967</v>
      </c>
      <c r="Q116" s="295">
        <v>205.30965840180221</v>
      </c>
      <c r="R116" s="295">
        <v>262.81836562901259</v>
      </c>
      <c r="S116" s="295">
        <v>294.53642285841408</v>
      </c>
      <c r="T116" s="295">
        <v>273.93384608297231</v>
      </c>
      <c r="U116" s="295">
        <v>243.02624266887369</v>
      </c>
      <c r="V116" s="295">
        <v>197.75228556690479</v>
      </c>
      <c r="W116" s="295">
        <v>268.2661025342482</v>
      </c>
      <c r="X116" s="295">
        <v>259.47769778169209</v>
      </c>
      <c r="Y116" s="295">
        <v>242.00159298370241</v>
      </c>
      <c r="DA116" s="122" t="s">
        <v>1793</v>
      </c>
    </row>
    <row r="117" spans="1:105" ht="12" customHeight="1" x14ac:dyDescent="0.25">
      <c r="A117" s="60" t="s">
        <v>1561</v>
      </c>
      <c r="B117" s="262">
        <v>0</v>
      </c>
      <c r="C117" s="262">
        <v>0</v>
      </c>
      <c r="D117" s="262">
        <v>0</v>
      </c>
      <c r="E117" s="262">
        <v>0</v>
      </c>
      <c r="F117" s="262">
        <v>0</v>
      </c>
      <c r="G117" s="262">
        <v>0</v>
      </c>
      <c r="H117" s="262">
        <v>0</v>
      </c>
      <c r="I117" s="262">
        <v>0</v>
      </c>
      <c r="J117" s="262">
        <v>0</v>
      </c>
      <c r="K117" s="262">
        <v>0</v>
      </c>
      <c r="L117" s="262">
        <v>0</v>
      </c>
      <c r="M117" s="262">
        <v>0</v>
      </c>
      <c r="N117" s="262">
        <v>0</v>
      </c>
      <c r="O117" s="262">
        <v>0</v>
      </c>
      <c r="P117" s="262">
        <v>0</v>
      </c>
      <c r="Q117" s="262">
        <v>0</v>
      </c>
      <c r="R117" s="262">
        <v>0</v>
      </c>
      <c r="S117" s="262">
        <v>0</v>
      </c>
      <c r="T117" s="262">
        <v>0</v>
      </c>
      <c r="U117" s="262">
        <v>0</v>
      </c>
      <c r="V117" s="262">
        <v>0</v>
      </c>
      <c r="W117" s="262">
        <v>0</v>
      </c>
      <c r="X117" s="262">
        <v>0</v>
      </c>
      <c r="Y117" s="262">
        <v>0</v>
      </c>
      <c r="DA117" s="72" t="s">
        <v>1794</v>
      </c>
    </row>
    <row r="118" spans="1:105" ht="12" customHeight="1" x14ac:dyDescent="0.25">
      <c r="A118" s="57" t="s">
        <v>1563</v>
      </c>
      <c r="B118" s="261">
        <v>0</v>
      </c>
      <c r="C118" s="261">
        <v>0</v>
      </c>
      <c r="D118" s="261">
        <v>0</v>
      </c>
      <c r="E118" s="261">
        <v>0</v>
      </c>
      <c r="F118" s="261">
        <v>0</v>
      </c>
      <c r="G118" s="261">
        <v>0</v>
      </c>
      <c r="H118" s="261">
        <v>0</v>
      </c>
      <c r="I118" s="261">
        <v>0</v>
      </c>
      <c r="J118" s="261">
        <v>0</v>
      </c>
      <c r="K118" s="261">
        <v>0</v>
      </c>
      <c r="L118" s="261">
        <v>0</v>
      </c>
      <c r="M118" s="261">
        <v>0</v>
      </c>
      <c r="N118" s="261">
        <v>0</v>
      </c>
      <c r="O118" s="261">
        <v>0</v>
      </c>
      <c r="P118" s="261">
        <v>0</v>
      </c>
      <c r="Q118" s="261">
        <v>0</v>
      </c>
      <c r="R118" s="261">
        <v>0</v>
      </c>
      <c r="S118" s="261">
        <v>0</v>
      </c>
      <c r="T118" s="261">
        <v>0</v>
      </c>
      <c r="U118" s="261">
        <v>0</v>
      </c>
      <c r="V118" s="261">
        <v>0</v>
      </c>
      <c r="W118" s="261">
        <v>0</v>
      </c>
      <c r="X118" s="261">
        <v>0</v>
      </c>
      <c r="Y118" s="261">
        <v>0</v>
      </c>
      <c r="DA118" s="70" t="s">
        <v>1795</v>
      </c>
    </row>
    <row r="119" spans="1:105" ht="12" customHeight="1" x14ac:dyDescent="0.25">
      <c r="A119" s="57" t="s">
        <v>1565</v>
      </c>
      <c r="B119" s="261">
        <f t="shared" ref="B119:Y119" si="8">B120+B126</f>
        <v>70.887239496640802</v>
      </c>
      <c r="C119" s="261">
        <f t="shared" si="8"/>
        <v>65.302254302382607</v>
      </c>
      <c r="D119" s="261">
        <f t="shared" si="8"/>
        <v>65.812316834401116</v>
      </c>
      <c r="E119" s="261">
        <f t="shared" si="8"/>
        <v>70.390012671315418</v>
      </c>
      <c r="F119" s="261">
        <f t="shared" si="8"/>
        <v>73.591173631100119</v>
      </c>
      <c r="G119" s="261">
        <f t="shared" si="8"/>
        <v>71.922366821673847</v>
      </c>
      <c r="H119" s="261">
        <f t="shared" si="8"/>
        <v>83.670057813752209</v>
      </c>
      <c r="I119" s="261">
        <f t="shared" si="8"/>
        <v>76.913652694892249</v>
      </c>
      <c r="J119" s="261">
        <f t="shared" si="8"/>
        <v>81.867450090661208</v>
      </c>
      <c r="K119" s="261">
        <f t="shared" si="8"/>
        <v>63.899450708932861</v>
      </c>
      <c r="L119" s="261">
        <f t="shared" si="8"/>
        <v>65.951692165195084</v>
      </c>
      <c r="M119" s="261">
        <f t="shared" si="8"/>
        <v>54.896678622600589</v>
      </c>
      <c r="N119" s="261">
        <f t="shared" si="8"/>
        <v>44.968327927541857</v>
      </c>
      <c r="O119" s="261">
        <f t="shared" si="8"/>
        <v>41.913897468846052</v>
      </c>
      <c r="P119" s="261">
        <f t="shared" si="8"/>
        <v>44.928066215797507</v>
      </c>
      <c r="Q119" s="261">
        <f t="shared" si="8"/>
        <v>39.610445653829487</v>
      </c>
      <c r="R119" s="261">
        <f t="shared" si="8"/>
        <v>47.14580839639919</v>
      </c>
      <c r="S119" s="261">
        <f t="shared" si="8"/>
        <v>52.06051900224611</v>
      </c>
      <c r="T119" s="261">
        <f t="shared" si="8"/>
        <v>51.422376918806577</v>
      </c>
      <c r="U119" s="261">
        <f t="shared" si="8"/>
        <v>46.857820062156122</v>
      </c>
      <c r="V119" s="261">
        <f t="shared" si="8"/>
        <v>35.922215180544598</v>
      </c>
      <c r="W119" s="261">
        <f t="shared" si="8"/>
        <v>47.677886074776573</v>
      </c>
      <c r="X119" s="261">
        <f t="shared" si="8"/>
        <v>44.057643200663087</v>
      </c>
      <c r="Y119" s="261">
        <f t="shared" si="8"/>
        <v>38.549370393230568</v>
      </c>
      <c r="DA119" s="70"/>
    </row>
    <row r="120" spans="1:105" ht="12" customHeight="1" x14ac:dyDescent="0.25">
      <c r="A120" s="60" t="s">
        <v>1566</v>
      </c>
      <c r="B120" s="262">
        <v>70.887239496640802</v>
      </c>
      <c r="C120" s="262">
        <v>65.302254302382607</v>
      </c>
      <c r="D120" s="262">
        <v>65.812316834401116</v>
      </c>
      <c r="E120" s="262">
        <v>70.390012671315418</v>
      </c>
      <c r="F120" s="262">
        <v>73.591173631100119</v>
      </c>
      <c r="G120" s="262">
        <v>71.922366821673847</v>
      </c>
      <c r="H120" s="262">
        <v>83.670057813752209</v>
      </c>
      <c r="I120" s="262">
        <v>76.913652694892249</v>
      </c>
      <c r="J120" s="262">
        <v>81.867450090661208</v>
      </c>
      <c r="K120" s="262">
        <v>63.899450708932861</v>
      </c>
      <c r="L120" s="262">
        <v>65.951692165195084</v>
      </c>
      <c r="M120" s="262">
        <v>54.896678622600589</v>
      </c>
      <c r="N120" s="262">
        <v>44.968327927541857</v>
      </c>
      <c r="O120" s="262">
        <v>41.913897468846052</v>
      </c>
      <c r="P120" s="262">
        <v>44.928066215797507</v>
      </c>
      <c r="Q120" s="262">
        <v>39.610445653829487</v>
      </c>
      <c r="R120" s="262">
        <v>47.14580839639919</v>
      </c>
      <c r="S120" s="262">
        <v>52.06051900224611</v>
      </c>
      <c r="T120" s="262">
        <v>51.422376918806577</v>
      </c>
      <c r="U120" s="262">
        <v>46.857820062156122</v>
      </c>
      <c r="V120" s="262">
        <v>35.922215180544598</v>
      </c>
      <c r="W120" s="262">
        <v>47.677886074776573</v>
      </c>
      <c r="X120" s="262">
        <v>44.057643200663087</v>
      </c>
      <c r="Y120" s="262">
        <v>38.549370393230568</v>
      </c>
      <c r="DA120" s="72" t="s">
        <v>1796</v>
      </c>
    </row>
    <row r="121" spans="1:105" ht="12" customHeight="1" x14ac:dyDescent="0.25">
      <c r="A121" s="59" t="s">
        <v>28</v>
      </c>
      <c r="B121" s="230">
        <v>33.819867930510767</v>
      </c>
      <c r="C121" s="230">
        <v>27.63965245439304</v>
      </c>
      <c r="D121" s="230">
        <v>27.84835445806441</v>
      </c>
      <c r="E121" s="230">
        <v>18.055978797063041</v>
      </c>
      <c r="F121" s="230">
        <v>20.71420698424587</v>
      </c>
      <c r="G121" s="230">
        <v>19.330219608285919</v>
      </c>
      <c r="H121" s="230">
        <v>26.37795046646551</v>
      </c>
      <c r="I121" s="230">
        <v>24.783652801672449</v>
      </c>
      <c r="J121" s="230">
        <v>27.72631382641994</v>
      </c>
      <c r="K121" s="230">
        <v>20.767681594118489</v>
      </c>
      <c r="L121" s="230">
        <v>29.748788240438451</v>
      </c>
      <c r="M121" s="230">
        <v>22.814448376602002</v>
      </c>
      <c r="N121" s="230">
        <v>19.969138484518471</v>
      </c>
      <c r="O121" s="230">
        <v>21.4912148407873</v>
      </c>
      <c r="P121" s="230">
        <v>23.602107033057621</v>
      </c>
      <c r="Q121" s="230">
        <v>20.849857471454719</v>
      </c>
      <c r="R121" s="230">
        <v>23.631999321413311</v>
      </c>
      <c r="S121" s="230">
        <v>25.74316110520709</v>
      </c>
      <c r="T121" s="230">
        <v>26.771808290939479</v>
      </c>
      <c r="U121" s="230">
        <v>23.71243492732588</v>
      </c>
      <c r="V121" s="230">
        <v>17.01234214523485</v>
      </c>
      <c r="W121" s="230">
        <v>22.436702783782248</v>
      </c>
      <c r="X121" s="230">
        <v>19.21169277911207</v>
      </c>
      <c r="Y121" s="230">
        <v>15.762310432909681</v>
      </c>
      <c r="DA121" s="71" t="s">
        <v>1797</v>
      </c>
    </row>
    <row r="122" spans="1:105" ht="12" customHeight="1" x14ac:dyDescent="0.25">
      <c r="A122" s="59" t="s">
        <v>31</v>
      </c>
      <c r="B122" s="295">
        <v>7.3083101885710752E-2</v>
      </c>
      <c r="C122" s="295">
        <v>0</v>
      </c>
      <c r="D122" s="295">
        <v>0</v>
      </c>
      <c r="E122" s="295">
        <v>0</v>
      </c>
      <c r="F122" s="295">
        <v>0</v>
      </c>
      <c r="G122" s="295">
        <v>0</v>
      </c>
      <c r="H122" s="295">
        <v>0</v>
      </c>
      <c r="I122" s="295">
        <v>0</v>
      </c>
      <c r="J122" s="295">
        <v>0</v>
      </c>
      <c r="K122" s="295">
        <v>0</v>
      </c>
      <c r="L122" s="295">
        <v>0</v>
      </c>
      <c r="M122" s="295">
        <v>0</v>
      </c>
      <c r="N122" s="295">
        <v>0</v>
      </c>
      <c r="O122" s="295">
        <v>0</v>
      </c>
      <c r="P122" s="295">
        <v>0</v>
      </c>
      <c r="Q122" s="295">
        <v>0</v>
      </c>
      <c r="R122" s="295">
        <v>0</v>
      </c>
      <c r="S122" s="295">
        <v>0</v>
      </c>
      <c r="T122" s="295">
        <v>0</v>
      </c>
      <c r="U122" s="295">
        <v>0</v>
      </c>
      <c r="V122" s="295">
        <v>0</v>
      </c>
      <c r="W122" s="295">
        <v>0</v>
      </c>
      <c r="X122" s="295">
        <v>0</v>
      </c>
      <c r="Y122" s="295">
        <v>0</v>
      </c>
      <c r="DA122" s="122" t="s">
        <v>1798</v>
      </c>
    </row>
    <row r="123" spans="1:105" ht="12" customHeight="1" x14ac:dyDescent="0.25">
      <c r="A123" s="59" t="s">
        <v>159</v>
      </c>
      <c r="B123" s="295">
        <v>7.8310163196803742E-2</v>
      </c>
      <c r="C123" s="295">
        <v>0.68663100556720613</v>
      </c>
      <c r="D123" s="295">
        <v>0.7525517803337306</v>
      </c>
      <c r="E123" s="295">
        <v>0.77197658091185761</v>
      </c>
      <c r="F123" s="295">
        <v>0.96038617226299261</v>
      </c>
      <c r="G123" s="295">
        <v>0.76824203004643699</v>
      </c>
      <c r="H123" s="295">
        <v>0.70816367483776199</v>
      </c>
      <c r="I123" s="295">
        <v>0.49600145954485958</v>
      </c>
      <c r="J123" s="295">
        <v>0.5078818325564538</v>
      </c>
      <c r="K123" s="295">
        <v>0.25347926002960502</v>
      </c>
      <c r="L123" s="295">
        <v>0.33154906360183128</v>
      </c>
      <c r="M123" s="295">
        <v>0.2583708073777829</v>
      </c>
      <c r="N123" s="295">
        <v>0.44940337217139992</v>
      </c>
      <c r="O123" s="295">
        <v>0.44160933700620902</v>
      </c>
      <c r="P123" s="295">
        <v>0.42678405597463642</v>
      </c>
      <c r="Q123" s="295">
        <v>0.42341625795760351</v>
      </c>
      <c r="R123" s="295">
        <v>0.38603343716274219</v>
      </c>
      <c r="S123" s="295">
        <v>0.45897991632070367</v>
      </c>
      <c r="T123" s="295">
        <v>0.43325754999311539</v>
      </c>
      <c r="U123" s="295">
        <v>1.865793537679161</v>
      </c>
      <c r="V123" s="295">
        <v>1.55307409155127</v>
      </c>
      <c r="W123" s="295">
        <v>1.8987187039065589</v>
      </c>
      <c r="X123" s="295">
        <v>2.0624514755160588</v>
      </c>
      <c r="Y123" s="295">
        <v>1.818401458043694</v>
      </c>
      <c r="DA123" s="122" t="s">
        <v>1799</v>
      </c>
    </row>
    <row r="124" spans="1:105" ht="12" customHeight="1" x14ac:dyDescent="0.25">
      <c r="A124" s="59" t="s">
        <v>32</v>
      </c>
      <c r="B124" s="295">
        <v>11.380883466433</v>
      </c>
      <c r="C124" s="295">
        <v>10.06789550872857</v>
      </c>
      <c r="D124" s="295">
        <v>10.09716271603631</v>
      </c>
      <c r="E124" s="295">
        <v>16.53874668007969</v>
      </c>
      <c r="F124" s="295">
        <v>15.612170693503581</v>
      </c>
      <c r="G124" s="295">
        <v>13.72782049494116</v>
      </c>
      <c r="H124" s="295">
        <v>17.346837777171441</v>
      </c>
      <c r="I124" s="295">
        <v>15.026468730594219</v>
      </c>
      <c r="J124" s="295">
        <v>19.2015022929235</v>
      </c>
      <c r="K124" s="295">
        <v>17.237242933171949</v>
      </c>
      <c r="L124" s="295">
        <v>8.9187587988291277</v>
      </c>
      <c r="M124" s="295">
        <v>9.2412183055807944</v>
      </c>
      <c r="N124" s="295">
        <v>3.7911544151476622</v>
      </c>
      <c r="O124" s="295">
        <v>2.5342878180826158</v>
      </c>
      <c r="P124" s="295">
        <v>1.430277752932922</v>
      </c>
      <c r="Q124" s="295">
        <v>1.1680581531594421</v>
      </c>
      <c r="R124" s="295">
        <v>1.149470010186274</v>
      </c>
      <c r="S124" s="295">
        <v>1.227635359059944</v>
      </c>
      <c r="T124" s="295">
        <v>1.309468330445436</v>
      </c>
      <c r="U124" s="295">
        <v>0.95641127400581738</v>
      </c>
      <c r="V124" s="295">
        <v>0.81967392073699985</v>
      </c>
      <c r="W124" s="295">
        <v>0.90858947747932828</v>
      </c>
      <c r="X124" s="295">
        <v>1.0845581899248999</v>
      </c>
      <c r="Y124" s="295">
        <v>0.73116497612595732</v>
      </c>
      <c r="DA124" s="122" t="s">
        <v>1800</v>
      </c>
    </row>
    <row r="125" spans="1:105" ht="12" customHeight="1" x14ac:dyDescent="0.25">
      <c r="A125" s="59" t="s">
        <v>35</v>
      </c>
      <c r="B125" s="295">
        <v>25.535094834614512</v>
      </c>
      <c r="C125" s="295">
        <v>26.90807533369378</v>
      </c>
      <c r="D125" s="295">
        <v>27.114247879966658</v>
      </c>
      <c r="E125" s="295">
        <v>35.02331061326084</v>
      </c>
      <c r="F125" s="295">
        <v>36.304409781087671</v>
      </c>
      <c r="G125" s="295">
        <v>38.096084688400339</v>
      </c>
      <c r="H125" s="295">
        <v>39.237105895277502</v>
      </c>
      <c r="I125" s="295">
        <v>36.607529703080708</v>
      </c>
      <c r="J125" s="295">
        <v>34.431752138761311</v>
      </c>
      <c r="K125" s="295">
        <v>25.64104692161283</v>
      </c>
      <c r="L125" s="295">
        <v>26.952596062325679</v>
      </c>
      <c r="M125" s="295">
        <v>22.582641133040021</v>
      </c>
      <c r="N125" s="295">
        <v>20.758631655704342</v>
      </c>
      <c r="O125" s="295">
        <v>17.446785472969911</v>
      </c>
      <c r="P125" s="295">
        <v>19.468897373832331</v>
      </c>
      <c r="Q125" s="295">
        <v>17.169113771257731</v>
      </c>
      <c r="R125" s="295">
        <v>21.97830562763686</v>
      </c>
      <c r="S125" s="295">
        <v>24.630742621658371</v>
      </c>
      <c r="T125" s="295">
        <v>22.907842747428539</v>
      </c>
      <c r="U125" s="295">
        <v>20.323180323145269</v>
      </c>
      <c r="V125" s="295">
        <v>16.537125023021481</v>
      </c>
      <c r="W125" s="295">
        <v>22.433875109608429</v>
      </c>
      <c r="X125" s="295">
        <v>21.698940756110058</v>
      </c>
      <c r="Y125" s="295">
        <v>20.237493526151251</v>
      </c>
      <c r="DA125" s="122" t="s">
        <v>1801</v>
      </c>
    </row>
    <row r="126" spans="1:105" ht="12" customHeight="1" x14ac:dyDescent="0.25">
      <c r="A126" s="60" t="s">
        <v>1573</v>
      </c>
      <c r="B126" s="262">
        <v>0</v>
      </c>
      <c r="C126" s="262">
        <v>0</v>
      </c>
      <c r="D126" s="262">
        <v>0</v>
      </c>
      <c r="E126" s="262">
        <v>0</v>
      </c>
      <c r="F126" s="262">
        <v>0</v>
      </c>
      <c r="G126" s="262">
        <v>0</v>
      </c>
      <c r="H126" s="262">
        <v>0</v>
      </c>
      <c r="I126" s="262">
        <v>0</v>
      </c>
      <c r="J126" s="262">
        <v>0</v>
      </c>
      <c r="K126" s="262">
        <v>0</v>
      </c>
      <c r="L126" s="262">
        <v>0</v>
      </c>
      <c r="M126" s="262">
        <v>0</v>
      </c>
      <c r="N126" s="262">
        <v>0</v>
      </c>
      <c r="O126" s="262">
        <v>0</v>
      </c>
      <c r="P126" s="262">
        <v>0</v>
      </c>
      <c r="Q126" s="262">
        <v>0</v>
      </c>
      <c r="R126" s="262">
        <v>0</v>
      </c>
      <c r="S126" s="262">
        <v>0</v>
      </c>
      <c r="T126" s="262">
        <v>0</v>
      </c>
      <c r="U126" s="262">
        <v>0</v>
      </c>
      <c r="V126" s="262">
        <v>0</v>
      </c>
      <c r="W126" s="262">
        <v>0</v>
      </c>
      <c r="X126" s="262">
        <v>0</v>
      </c>
      <c r="Y126" s="262">
        <v>0</v>
      </c>
      <c r="DA126" s="72" t="s">
        <v>1802</v>
      </c>
    </row>
    <row r="127" spans="1:105" ht="12" customHeight="1" x14ac:dyDescent="0.25">
      <c r="A127" s="133" t="s">
        <v>1575</v>
      </c>
      <c r="B127" s="261">
        <v>0</v>
      </c>
      <c r="C127" s="261">
        <v>0</v>
      </c>
      <c r="D127" s="261">
        <v>0</v>
      </c>
      <c r="E127" s="261">
        <v>0</v>
      </c>
      <c r="F127" s="261">
        <v>0</v>
      </c>
      <c r="G127" s="261">
        <v>0</v>
      </c>
      <c r="H127" s="261">
        <v>0</v>
      </c>
      <c r="I127" s="261">
        <v>0</v>
      </c>
      <c r="J127" s="261">
        <v>0</v>
      </c>
      <c r="K127" s="261">
        <v>0</v>
      </c>
      <c r="L127" s="261">
        <v>0</v>
      </c>
      <c r="M127" s="261">
        <v>0</v>
      </c>
      <c r="N127" s="261">
        <v>0</v>
      </c>
      <c r="O127" s="261">
        <v>0</v>
      </c>
      <c r="P127" s="261">
        <v>0</v>
      </c>
      <c r="Q127" s="261">
        <v>0</v>
      </c>
      <c r="R127" s="261">
        <v>0</v>
      </c>
      <c r="S127" s="261">
        <v>0</v>
      </c>
      <c r="T127" s="261">
        <v>0</v>
      </c>
      <c r="U127" s="261">
        <v>0</v>
      </c>
      <c r="V127" s="261">
        <v>0</v>
      </c>
      <c r="W127" s="261">
        <v>0</v>
      </c>
      <c r="X127" s="261">
        <v>0</v>
      </c>
      <c r="Y127" s="261">
        <v>0</v>
      </c>
      <c r="DA127" s="70" t="s">
        <v>1803</v>
      </c>
    </row>
    <row r="128" spans="1:105" ht="12" customHeight="1" x14ac:dyDescent="0.25">
      <c r="A128" s="100" t="s">
        <v>105</v>
      </c>
      <c r="B128" s="279">
        <v>241.69591</v>
      </c>
      <c r="C128" s="279">
        <v>246.58736999999999</v>
      </c>
      <c r="D128" s="279">
        <v>264.14553999999998</v>
      </c>
      <c r="E128" s="279">
        <v>248.93366</v>
      </c>
      <c r="F128" s="279">
        <v>256.15337</v>
      </c>
      <c r="G128" s="279">
        <v>275.17658</v>
      </c>
      <c r="H128" s="279">
        <v>273.77193999999997</v>
      </c>
      <c r="I128" s="279">
        <v>265.41771</v>
      </c>
      <c r="J128" s="279">
        <v>270.45427000000001</v>
      </c>
      <c r="K128" s="279">
        <v>206.19135</v>
      </c>
      <c r="L128" s="279">
        <v>228.83976000000001</v>
      </c>
      <c r="M128" s="279">
        <v>233.21426</v>
      </c>
      <c r="N128" s="279">
        <v>188.43787</v>
      </c>
      <c r="O128" s="279">
        <v>167.88845000000001</v>
      </c>
      <c r="P128" s="279">
        <v>159.56237999999999</v>
      </c>
      <c r="Q128" s="279">
        <v>167.79931999999999</v>
      </c>
      <c r="R128" s="279">
        <v>170.05183</v>
      </c>
      <c r="S128" s="279">
        <v>164.19820000000001</v>
      </c>
      <c r="T128" s="279">
        <v>157.79325</v>
      </c>
      <c r="U128" s="279">
        <v>135.24994000000001</v>
      </c>
      <c r="V128" s="279">
        <v>108.35249</v>
      </c>
      <c r="W128" s="279">
        <v>155.77828</v>
      </c>
      <c r="X128" s="279">
        <v>148.73385999999999</v>
      </c>
      <c r="Y128" s="279">
        <v>142.16184999999999</v>
      </c>
      <c r="DA128" s="105" t="s">
        <v>1804</v>
      </c>
    </row>
    <row r="129" spans="1:105" ht="12" customHeight="1" x14ac:dyDescent="0.25">
      <c r="A129" s="172"/>
      <c r="B129" s="172"/>
      <c r="C129" s="172"/>
      <c r="D129" s="172"/>
      <c r="E129" s="172"/>
      <c r="F129" s="172"/>
      <c r="G129" s="172"/>
      <c r="H129" s="172"/>
      <c r="I129" s="172"/>
      <c r="J129" s="172"/>
      <c r="K129" s="172"/>
      <c r="L129" s="172"/>
      <c r="M129" s="172"/>
      <c r="N129" s="172"/>
      <c r="O129" s="172"/>
      <c r="P129" s="172"/>
      <c r="Q129" s="172"/>
      <c r="R129" s="172"/>
      <c r="S129" s="172"/>
      <c r="T129" s="172"/>
      <c r="U129" s="172"/>
      <c r="V129" s="172"/>
      <c r="W129" s="172"/>
      <c r="X129" s="172"/>
      <c r="Y129" s="172"/>
      <c r="DA129" s="176"/>
    </row>
    <row r="130" spans="1:105" ht="15" customHeight="1" x14ac:dyDescent="0.25">
      <c r="A130" s="32" t="s">
        <v>429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DA130" s="88"/>
    </row>
    <row r="131" spans="1:105" ht="12" customHeight="1" x14ac:dyDescent="0.25">
      <c r="A131" s="172"/>
      <c r="B131" s="172"/>
      <c r="C131" s="172"/>
      <c r="D131" s="172"/>
      <c r="E131" s="172"/>
      <c r="F131" s="172"/>
      <c r="G131" s="172"/>
      <c r="H131" s="172"/>
      <c r="I131" s="172"/>
      <c r="J131" s="172"/>
      <c r="K131" s="172"/>
      <c r="L131" s="172"/>
      <c r="M131" s="172"/>
      <c r="N131" s="172"/>
      <c r="O131" s="172"/>
      <c r="P131" s="172"/>
      <c r="Q131" s="172"/>
      <c r="R131" s="172"/>
      <c r="S131" s="172"/>
      <c r="T131" s="172"/>
      <c r="U131" s="172"/>
      <c r="V131" s="172"/>
      <c r="W131" s="172"/>
      <c r="X131" s="172"/>
      <c r="Y131" s="172"/>
      <c r="DA131" s="176"/>
    </row>
    <row r="132" spans="1:105" ht="12" customHeight="1" x14ac:dyDescent="0.25">
      <c r="A132" s="35" t="s">
        <v>51</v>
      </c>
      <c r="B132" s="232">
        <f t="shared" ref="B132:Y132" si="9">SUM(B133:B138,B140:B141,B139,B144)</f>
        <v>1</v>
      </c>
      <c r="C132" s="232">
        <f t="shared" si="9"/>
        <v>1</v>
      </c>
      <c r="D132" s="232">
        <f t="shared" si="9"/>
        <v>1</v>
      </c>
      <c r="E132" s="232">
        <f t="shared" si="9"/>
        <v>1</v>
      </c>
      <c r="F132" s="232">
        <f t="shared" si="9"/>
        <v>1</v>
      </c>
      <c r="G132" s="232">
        <f t="shared" si="9"/>
        <v>1</v>
      </c>
      <c r="H132" s="232">
        <f t="shared" si="9"/>
        <v>1</v>
      </c>
      <c r="I132" s="232">
        <f t="shared" si="9"/>
        <v>1</v>
      </c>
      <c r="J132" s="232">
        <f t="shared" si="9"/>
        <v>1</v>
      </c>
      <c r="K132" s="232">
        <f t="shared" si="9"/>
        <v>1</v>
      </c>
      <c r="L132" s="232">
        <f t="shared" si="9"/>
        <v>1</v>
      </c>
      <c r="M132" s="232">
        <f t="shared" si="9"/>
        <v>1</v>
      </c>
      <c r="N132" s="232">
        <f t="shared" si="9"/>
        <v>1</v>
      </c>
      <c r="O132" s="232">
        <f t="shared" si="9"/>
        <v>1</v>
      </c>
      <c r="P132" s="232">
        <f t="shared" si="9"/>
        <v>1.0000000000000002</v>
      </c>
      <c r="Q132" s="232">
        <f t="shared" si="9"/>
        <v>1</v>
      </c>
      <c r="R132" s="232">
        <f t="shared" si="9"/>
        <v>1</v>
      </c>
      <c r="S132" s="232">
        <f t="shared" si="9"/>
        <v>1</v>
      </c>
      <c r="T132" s="232">
        <f t="shared" si="9"/>
        <v>0.99999999999999989</v>
      </c>
      <c r="U132" s="232">
        <f t="shared" si="9"/>
        <v>0.99999999999999989</v>
      </c>
      <c r="V132" s="232">
        <f t="shared" si="9"/>
        <v>1</v>
      </c>
      <c r="W132" s="232">
        <f t="shared" si="9"/>
        <v>1</v>
      </c>
      <c r="X132" s="232">
        <f t="shared" si="9"/>
        <v>1</v>
      </c>
      <c r="Y132" s="232">
        <f t="shared" si="9"/>
        <v>1</v>
      </c>
      <c r="DA132" s="95"/>
    </row>
    <row r="133" spans="1:105" ht="12" customHeight="1" x14ac:dyDescent="0.25">
      <c r="A133" s="55" t="s">
        <v>91</v>
      </c>
      <c r="B133" s="266">
        <f t="shared" ref="B133:Y133" si="10">IF(B$6=0,0,B$6/B$5)</f>
        <v>0</v>
      </c>
      <c r="C133" s="266">
        <f t="shared" si="10"/>
        <v>0</v>
      </c>
      <c r="D133" s="266">
        <f t="shared" si="10"/>
        <v>0</v>
      </c>
      <c r="E133" s="266">
        <f t="shared" si="10"/>
        <v>0</v>
      </c>
      <c r="F133" s="266">
        <f t="shared" si="10"/>
        <v>0</v>
      </c>
      <c r="G133" s="266">
        <f t="shared" si="10"/>
        <v>0</v>
      </c>
      <c r="H133" s="266">
        <f t="shared" si="10"/>
        <v>0</v>
      </c>
      <c r="I133" s="266">
        <f t="shared" si="10"/>
        <v>0</v>
      </c>
      <c r="J133" s="266">
        <f t="shared" si="10"/>
        <v>0</v>
      </c>
      <c r="K133" s="266">
        <f t="shared" si="10"/>
        <v>0</v>
      </c>
      <c r="L133" s="266">
        <f t="shared" si="10"/>
        <v>0</v>
      </c>
      <c r="M133" s="266">
        <f t="shared" si="10"/>
        <v>0</v>
      </c>
      <c r="N133" s="266">
        <f t="shared" si="10"/>
        <v>0</v>
      </c>
      <c r="O133" s="266">
        <f t="shared" si="10"/>
        <v>0</v>
      </c>
      <c r="P133" s="266">
        <f t="shared" si="10"/>
        <v>0</v>
      </c>
      <c r="Q133" s="266">
        <f t="shared" si="10"/>
        <v>0</v>
      </c>
      <c r="R133" s="266">
        <f t="shared" si="10"/>
        <v>0</v>
      </c>
      <c r="S133" s="266">
        <f t="shared" si="10"/>
        <v>0</v>
      </c>
      <c r="T133" s="266">
        <f t="shared" si="10"/>
        <v>0</v>
      </c>
      <c r="U133" s="266">
        <f t="shared" si="10"/>
        <v>0</v>
      </c>
      <c r="V133" s="266">
        <f t="shared" si="10"/>
        <v>0</v>
      </c>
      <c r="W133" s="266">
        <f t="shared" si="10"/>
        <v>0</v>
      </c>
      <c r="X133" s="266">
        <f t="shared" si="10"/>
        <v>0</v>
      </c>
      <c r="Y133" s="266">
        <f t="shared" si="10"/>
        <v>0</v>
      </c>
      <c r="DA133" s="76"/>
    </row>
    <row r="134" spans="1:105" ht="12" customHeight="1" x14ac:dyDescent="0.25">
      <c r="A134" s="173" t="s">
        <v>92</v>
      </c>
      <c r="B134" s="267">
        <f t="shared" ref="B134:Y134" si="11">IF(B$7=0,0,B$7/B$5)</f>
        <v>0</v>
      </c>
      <c r="C134" s="267">
        <f t="shared" si="11"/>
        <v>0</v>
      </c>
      <c r="D134" s="267">
        <f t="shared" si="11"/>
        <v>0</v>
      </c>
      <c r="E134" s="267">
        <f t="shared" si="11"/>
        <v>0</v>
      </c>
      <c r="F134" s="267">
        <f t="shared" si="11"/>
        <v>0</v>
      </c>
      <c r="G134" s="267">
        <f t="shared" si="11"/>
        <v>0</v>
      </c>
      <c r="H134" s="267">
        <f t="shared" si="11"/>
        <v>0</v>
      </c>
      <c r="I134" s="267">
        <f t="shared" si="11"/>
        <v>0</v>
      </c>
      <c r="J134" s="267">
        <f t="shared" si="11"/>
        <v>0</v>
      </c>
      <c r="K134" s="267">
        <f t="shared" si="11"/>
        <v>0</v>
      </c>
      <c r="L134" s="267">
        <f t="shared" si="11"/>
        <v>0</v>
      </c>
      <c r="M134" s="267">
        <f t="shared" si="11"/>
        <v>0</v>
      </c>
      <c r="N134" s="267">
        <f t="shared" si="11"/>
        <v>0</v>
      </c>
      <c r="O134" s="267">
        <f t="shared" si="11"/>
        <v>0</v>
      </c>
      <c r="P134" s="267">
        <f t="shared" si="11"/>
        <v>0</v>
      </c>
      <c r="Q134" s="267">
        <f t="shared" si="11"/>
        <v>0</v>
      </c>
      <c r="R134" s="267">
        <f t="shared" si="11"/>
        <v>0</v>
      </c>
      <c r="S134" s="267">
        <f t="shared" si="11"/>
        <v>0</v>
      </c>
      <c r="T134" s="267">
        <f t="shared" si="11"/>
        <v>0</v>
      </c>
      <c r="U134" s="267">
        <f t="shared" si="11"/>
        <v>0</v>
      </c>
      <c r="V134" s="267">
        <f t="shared" si="11"/>
        <v>0</v>
      </c>
      <c r="W134" s="267">
        <f t="shared" si="11"/>
        <v>0</v>
      </c>
      <c r="X134" s="267">
        <f t="shared" si="11"/>
        <v>0</v>
      </c>
      <c r="Y134" s="267">
        <f t="shared" si="11"/>
        <v>0</v>
      </c>
      <c r="DA134" s="77"/>
    </row>
    <row r="135" spans="1:105" ht="12" customHeight="1" x14ac:dyDescent="0.25">
      <c r="A135" s="173" t="s">
        <v>93</v>
      </c>
      <c r="B135" s="267">
        <f t="shared" ref="B135:Y135" si="12">IF(B$8=0,0,B$8/B$5)</f>
        <v>0</v>
      </c>
      <c r="C135" s="267">
        <f t="shared" si="12"/>
        <v>0</v>
      </c>
      <c r="D135" s="267">
        <f t="shared" si="12"/>
        <v>0</v>
      </c>
      <c r="E135" s="267">
        <f t="shared" si="12"/>
        <v>0</v>
      </c>
      <c r="F135" s="267">
        <f t="shared" si="12"/>
        <v>0</v>
      </c>
      <c r="G135" s="267">
        <f t="shared" si="12"/>
        <v>0</v>
      </c>
      <c r="H135" s="267">
        <f t="shared" si="12"/>
        <v>0</v>
      </c>
      <c r="I135" s="267">
        <f t="shared" si="12"/>
        <v>0</v>
      </c>
      <c r="J135" s="267">
        <f t="shared" si="12"/>
        <v>0</v>
      </c>
      <c r="K135" s="267">
        <f t="shared" si="12"/>
        <v>0</v>
      </c>
      <c r="L135" s="267">
        <f t="shared" si="12"/>
        <v>0</v>
      </c>
      <c r="M135" s="267">
        <f t="shared" si="12"/>
        <v>0</v>
      </c>
      <c r="N135" s="267">
        <f t="shared" si="12"/>
        <v>0</v>
      </c>
      <c r="O135" s="267">
        <f t="shared" si="12"/>
        <v>0</v>
      </c>
      <c r="P135" s="267">
        <f t="shared" si="12"/>
        <v>0</v>
      </c>
      <c r="Q135" s="267">
        <f t="shared" si="12"/>
        <v>0</v>
      </c>
      <c r="R135" s="267">
        <f t="shared" si="12"/>
        <v>0</v>
      </c>
      <c r="S135" s="267">
        <f t="shared" si="12"/>
        <v>0</v>
      </c>
      <c r="T135" s="267">
        <f t="shared" si="12"/>
        <v>0</v>
      </c>
      <c r="U135" s="267">
        <f t="shared" si="12"/>
        <v>0</v>
      </c>
      <c r="V135" s="267">
        <f t="shared" si="12"/>
        <v>0</v>
      </c>
      <c r="W135" s="267">
        <f t="shared" si="12"/>
        <v>0</v>
      </c>
      <c r="X135" s="267">
        <f t="shared" si="12"/>
        <v>0</v>
      </c>
      <c r="Y135" s="267">
        <f t="shared" si="12"/>
        <v>0</v>
      </c>
      <c r="DA135" s="77"/>
    </row>
    <row r="136" spans="1:105" ht="12" customHeight="1" x14ac:dyDescent="0.25">
      <c r="A136" s="173" t="s">
        <v>94</v>
      </c>
      <c r="B136" s="267">
        <f t="shared" ref="B136:Y136" si="13">IF(B$9=0,0,B$9/B$5)</f>
        <v>0</v>
      </c>
      <c r="C136" s="267">
        <f t="shared" si="13"/>
        <v>0</v>
      </c>
      <c r="D136" s="267">
        <f t="shared" si="13"/>
        <v>0</v>
      </c>
      <c r="E136" s="267">
        <f t="shared" si="13"/>
        <v>0</v>
      </c>
      <c r="F136" s="267">
        <f t="shared" si="13"/>
        <v>0</v>
      </c>
      <c r="G136" s="267">
        <f t="shared" si="13"/>
        <v>0</v>
      </c>
      <c r="H136" s="267">
        <f t="shared" si="13"/>
        <v>0</v>
      </c>
      <c r="I136" s="267">
        <f t="shared" si="13"/>
        <v>0</v>
      </c>
      <c r="J136" s="267">
        <f t="shared" si="13"/>
        <v>0</v>
      </c>
      <c r="K136" s="267">
        <f t="shared" si="13"/>
        <v>0</v>
      </c>
      <c r="L136" s="267">
        <f t="shared" si="13"/>
        <v>0</v>
      </c>
      <c r="M136" s="267">
        <f t="shared" si="13"/>
        <v>0</v>
      </c>
      <c r="N136" s="267">
        <f t="shared" si="13"/>
        <v>0</v>
      </c>
      <c r="O136" s="267">
        <f t="shared" si="13"/>
        <v>0</v>
      </c>
      <c r="P136" s="267">
        <f t="shared" si="13"/>
        <v>0</v>
      </c>
      <c r="Q136" s="267">
        <f t="shared" si="13"/>
        <v>0</v>
      </c>
      <c r="R136" s="267">
        <f t="shared" si="13"/>
        <v>0</v>
      </c>
      <c r="S136" s="267">
        <f t="shared" si="13"/>
        <v>0</v>
      </c>
      <c r="T136" s="267">
        <f t="shared" si="13"/>
        <v>0</v>
      </c>
      <c r="U136" s="267">
        <f t="shared" si="13"/>
        <v>0</v>
      </c>
      <c r="V136" s="267">
        <f t="shared" si="13"/>
        <v>0</v>
      </c>
      <c r="W136" s="267">
        <f t="shared" si="13"/>
        <v>0</v>
      </c>
      <c r="X136" s="267">
        <f t="shared" si="13"/>
        <v>0</v>
      </c>
      <c r="Y136" s="267">
        <f t="shared" si="13"/>
        <v>0</v>
      </c>
      <c r="DA136" s="77"/>
    </row>
    <row r="137" spans="1:105" ht="12" customHeight="1" x14ac:dyDescent="0.25">
      <c r="A137" s="56" t="s">
        <v>95</v>
      </c>
      <c r="B137" s="268">
        <f t="shared" ref="B137:Y137" si="14">IF(B$10=0,0,B$10/B$5)</f>
        <v>4.7895477677682518E-4</v>
      </c>
      <c r="C137" s="268">
        <f t="shared" si="14"/>
        <v>4.4165084655870094E-4</v>
      </c>
      <c r="D137" s="268">
        <f t="shared" si="14"/>
        <v>3.9509915325571345E-4</v>
      </c>
      <c r="E137" s="268">
        <f t="shared" si="14"/>
        <v>4.8322696703602549E-4</v>
      </c>
      <c r="F137" s="268">
        <f t="shared" si="14"/>
        <v>5.3123850461365746E-4</v>
      </c>
      <c r="G137" s="268">
        <f t="shared" si="14"/>
        <v>5.9464298645362228E-4</v>
      </c>
      <c r="H137" s="268">
        <f t="shared" si="14"/>
        <v>5.9823303810809176E-4</v>
      </c>
      <c r="I137" s="268">
        <f t="shared" si="14"/>
        <v>5.1120576058665131E-4</v>
      </c>
      <c r="J137" s="268">
        <f t="shared" si="14"/>
        <v>5.2600325858640526E-4</v>
      </c>
      <c r="K137" s="268">
        <f t="shared" si="14"/>
        <v>5.0966180301979629E-4</v>
      </c>
      <c r="L137" s="268">
        <f t="shared" si="14"/>
        <v>5.7702375982314361E-4</v>
      </c>
      <c r="M137" s="268">
        <f t="shared" si="14"/>
        <v>4.9983548807733204E-4</v>
      </c>
      <c r="N137" s="268">
        <f t="shared" si="14"/>
        <v>5.087992559759518E-4</v>
      </c>
      <c r="O137" s="268">
        <f t="shared" si="14"/>
        <v>5.3840432556492455E-4</v>
      </c>
      <c r="P137" s="268">
        <f t="shared" si="14"/>
        <v>5.0315927157575709E-4</v>
      </c>
      <c r="Q137" s="268">
        <f t="shared" si="14"/>
        <v>5.045046541323799E-4</v>
      </c>
      <c r="R137" s="268">
        <f t="shared" si="14"/>
        <v>5.4694932588203926E-4</v>
      </c>
      <c r="S137" s="268">
        <f t="shared" si="14"/>
        <v>5.7224824669806793E-4</v>
      </c>
      <c r="T137" s="268">
        <f t="shared" si="14"/>
        <v>5.6495552199316171E-4</v>
      </c>
      <c r="U137" s="268">
        <f t="shared" si="14"/>
        <v>5.9373827139143278E-4</v>
      </c>
      <c r="V137" s="268">
        <f t="shared" si="14"/>
        <v>5.895332186577752E-4</v>
      </c>
      <c r="W137" s="268">
        <f t="shared" si="14"/>
        <v>6.1572232048848219E-4</v>
      </c>
      <c r="X137" s="268">
        <f t="shared" si="14"/>
        <v>6.595201741922724E-4</v>
      </c>
      <c r="Y137" s="268">
        <f t="shared" si="14"/>
        <v>6.3130946073403527E-4</v>
      </c>
      <c r="DA137" s="78"/>
    </row>
    <row r="138" spans="1:105" ht="12" customHeight="1" x14ac:dyDescent="0.25">
      <c r="A138" s="174" t="s">
        <v>1450</v>
      </c>
      <c r="B138" s="269">
        <f t="shared" ref="B138:Y138" si="15">IF(B$16=0,0,B$16/B$5)</f>
        <v>0</v>
      </c>
      <c r="C138" s="269">
        <f t="shared" si="15"/>
        <v>0</v>
      </c>
      <c r="D138" s="269">
        <f t="shared" si="15"/>
        <v>0</v>
      </c>
      <c r="E138" s="269">
        <f t="shared" si="15"/>
        <v>0</v>
      </c>
      <c r="F138" s="269">
        <f t="shared" si="15"/>
        <v>0</v>
      </c>
      <c r="G138" s="269">
        <f t="shared" si="15"/>
        <v>0</v>
      </c>
      <c r="H138" s="269">
        <f t="shared" si="15"/>
        <v>0</v>
      </c>
      <c r="I138" s="269">
        <f t="shared" si="15"/>
        <v>0</v>
      </c>
      <c r="J138" s="269">
        <f t="shared" si="15"/>
        <v>0</v>
      </c>
      <c r="K138" s="269">
        <f t="shared" si="15"/>
        <v>0</v>
      </c>
      <c r="L138" s="269">
        <f t="shared" si="15"/>
        <v>0</v>
      </c>
      <c r="M138" s="269">
        <f t="shared" si="15"/>
        <v>0</v>
      </c>
      <c r="N138" s="269">
        <f t="shared" si="15"/>
        <v>0</v>
      </c>
      <c r="O138" s="269">
        <f t="shared" si="15"/>
        <v>0</v>
      </c>
      <c r="P138" s="269">
        <f t="shared" si="15"/>
        <v>0</v>
      </c>
      <c r="Q138" s="269">
        <f t="shared" si="15"/>
        <v>0</v>
      </c>
      <c r="R138" s="269">
        <f t="shared" si="15"/>
        <v>0</v>
      </c>
      <c r="S138" s="269">
        <f t="shared" si="15"/>
        <v>0</v>
      </c>
      <c r="T138" s="269">
        <f t="shared" si="15"/>
        <v>0</v>
      </c>
      <c r="U138" s="269">
        <f t="shared" si="15"/>
        <v>0</v>
      </c>
      <c r="V138" s="269">
        <f t="shared" si="15"/>
        <v>0</v>
      </c>
      <c r="W138" s="269">
        <f t="shared" si="15"/>
        <v>0</v>
      </c>
      <c r="X138" s="269">
        <f t="shared" si="15"/>
        <v>0</v>
      </c>
      <c r="Y138" s="269">
        <f t="shared" si="15"/>
        <v>0</v>
      </c>
      <c r="DA138" s="79"/>
    </row>
    <row r="139" spans="1:105" ht="12" customHeight="1" x14ac:dyDescent="0.25">
      <c r="A139" s="174" t="s">
        <v>1452</v>
      </c>
      <c r="B139" s="269">
        <f t="shared" ref="B139:Y139" si="16">IF(B$17=0,0,B$17/B$5)</f>
        <v>9.8823555057604526E-2</v>
      </c>
      <c r="C139" s="269">
        <f t="shared" si="16"/>
        <v>9.4781402238851661E-2</v>
      </c>
      <c r="D139" s="269">
        <f t="shared" si="16"/>
        <v>9.1585281008774486E-2</v>
      </c>
      <c r="E139" s="269">
        <f t="shared" si="16"/>
        <v>9.1684723622987005E-2</v>
      </c>
      <c r="F139" s="269">
        <f t="shared" si="16"/>
        <v>9.2880677983138593E-2</v>
      </c>
      <c r="G139" s="269">
        <f t="shared" si="16"/>
        <v>9.8985870949239385E-2</v>
      </c>
      <c r="H139" s="269">
        <f t="shared" si="16"/>
        <v>9.394060169523244E-2</v>
      </c>
      <c r="I139" s="269">
        <f t="shared" si="16"/>
        <v>8.4901225338483585E-2</v>
      </c>
      <c r="J139" s="269">
        <f t="shared" si="16"/>
        <v>8.4898046646601888E-2</v>
      </c>
      <c r="K139" s="269">
        <f t="shared" si="16"/>
        <v>9.2283446925329998E-2</v>
      </c>
      <c r="L139" s="269">
        <f t="shared" si="16"/>
        <v>9.7839524790935828E-2</v>
      </c>
      <c r="M139" s="269">
        <f t="shared" si="16"/>
        <v>0.10081544185904449</v>
      </c>
      <c r="N139" s="269">
        <f t="shared" si="16"/>
        <v>9.4854378475517892E-2</v>
      </c>
      <c r="O139" s="269">
        <f t="shared" si="16"/>
        <v>9.799507050040944E-2</v>
      </c>
      <c r="P139" s="269">
        <f t="shared" si="16"/>
        <v>9.4289859085318561E-2</v>
      </c>
      <c r="Q139" s="269">
        <f t="shared" si="16"/>
        <v>9.0021866587638694E-2</v>
      </c>
      <c r="R139" s="269">
        <f t="shared" si="16"/>
        <v>9.4912608426669598E-2</v>
      </c>
      <c r="S139" s="269">
        <f t="shared" si="16"/>
        <v>8.9278294498722405E-2</v>
      </c>
      <c r="T139" s="269">
        <f t="shared" si="16"/>
        <v>9.1571166302547247E-2</v>
      </c>
      <c r="U139" s="269">
        <f t="shared" si="16"/>
        <v>9.4369883517106359E-2</v>
      </c>
      <c r="V139" s="269">
        <f t="shared" si="16"/>
        <v>9.5517952746911952E-2</v>
      </c>
      <c r="W139" s="269">
        <f t="shared" si="16"/>
        <v>9.314122869758773E-2</v>
      </c>
      <c r="X139" s="269">
        <f t="shared" si="16"/>
        <v>0.1021779621144647</v>
      </c>
      <c r="Y139" s="269">
        <f t="shared" si="16"/>
        <v>9.6286474999893693E-2</v>
      </c>
      <c r="DA139" s="79"/>
    </row>
    <row r="140" spans="1:105" ht="12" customHeight="1" x14ac:dyDescent="0.25">
      <c r="A140" s="174" t="s">
        <v>1461</v>
      </c>
      <c r="B140" s="269">
        <f t="shared" ref="B140:Y140" si="17">IF(B$25=0,0,B$25/B$5)</f>
        <v>0.14082414128571119</v>
      </c>
      <c r="C140" s="269">
        <f t="shared" si="17"/>
        <v>0.13506404998647908</v>
      </c>
      <c r="D140" s="269">
        <f t="shared" si="17"/>
        <v>0.13050955862651653</v>
      </c>
      <c r="E140" s="269">
        <f t="shared" si="17"/>
        <v>0.13065126493070192</v>
      </c>
      <c r="F140" s="269">
        <f t="shared" si="17"/>
        <v>0.13235550685649666</v>
      </c>
      <c r="G140" s="269">
        <f t="shared" si="17"/>
        <v>0.14105544237625758</v>
      </c>
      <c r="H140" s="269">
        <f t="shared" si="17"/>
        <v>0.13386590431686904</v>
      </c>
      <c r="I140" s="269">
        <f t="shared" si="17"/>
        <v>0.12098474038327546</v>
      </c>
      <c r="J140" s="269">
        <f t="shared" si="17"/>
        <v>0.1209802107288384</v>
      </c>
      <c r="K140" s="269">
        <f t="shared" si="17"/>
        <v>0.13150444912217377</v>
      </c>
      <c r="L140" s="269">
        <f t="shared" si="17"/>
        <v>0.1394218924269042</v>
      </c>
      <c r="M140" s="269">
        <f t="shared" si="17"/>
        <v>0.1436625915740824</v>
      </c>
      <c r="N140" s="269">
        <f t="shared" si="17"/>
        <v>0.13516804154857981</v>
      </c>
      <c r="O140" s="269">
        <f t="shared" si="17"/>
        <v>0.13964354596845643</v>
      </c>
      <c r="P140" s="269">
        <f t="shared" si="17"/>
        <v>0.13436359813104015</v>
      </c>
      <c r="Q140" s="269">
        <f t="shared" si="17"/>
        <v>0.12828168397454903</v>
      </c>
      <c r="R140" s="269">
        <f t="shared" si="17"/>
        <v>0.13525101956797275</v>
      </c>
      <c r="S140" s="269">
        <f t="shared" si="17"/>
        <v>0.12722208941893304</v>
      </c>
      <c r="T140" s="269">
        <f t="shared" si="17"/>
        <v>0.13048944508797003</v>
      </c>
      <c r="U140" s="269">
        <f t="shared" si="17"/>
        <v>0.1344776334122221</v>
      </c>
      <c r="V140" s="269">
        <f t="shared" si="17"/>
        <v>0.13611363874849725</v>
      </c>
      <c r="W140" s="269">
        <f t="shared" si="17"/>
        <v>0.13272679314145464</v>
      </c>
      <c r="X140" s="269">
        <f t="shared" si="17"/>
        <v>0.14560419087034421</v>
      </c>
      <c r="Y140" s="269">
        <f t="shared" si="17"/>
        <v>0.13720878743316078</v>
      </c>
      <c r="DA140" s="79"/>
    </row>
    <row r="141" spans="1:105" ht="12" customHeight="1" x14ac:dyDescent="0.25">
      <c r="A141" s="174" t="s">
        <v>1470</v>
      </c>
      <c r="B141" s="269">
        <f t="shared" ref="B141:Y141" si="18">IF(B$33=0,0,B$33/B$5)</f>
        <v>1.5543854181987978E-2</v>
      </c>
      <c r="C141" s="269">
        <f t="shared" si="18"/>
        <v>1.4908068169641209E-2</v>
      </c>
      <c r="D141" s="269">
        <f t="shared" si="18"/>
        <v>1.4405353585862908E-2</v>
      </c>
      <c r="E141" s="269">
        <f t="shared" si="18"/>
        <v>1.4420994811215443E-2</v>
      </c>
      <c r="F141" s="269">
        <f t="shared" si="18"/>
        <v>1.4609105228531163E-2</v>
      </c>
      <c r="G141" s="269">
        <f t="shared" si="18"/>
        <v>1.5569384679747555E-2</v>
      </c>
      <c r="H141" s="269">
        <f t="shared" si="18"/>
        <v>1.4775819526708492E-2</v>
      </c>
      <c r="I141" s="269">
        <f t="shared" si="18"/>
        <v>1.335402542201846E-2</v>
      </c>
      <c r="J141" s="269">
        <f t="shared" si="18"/>
        <v>1.3353525448878755E-2</v>
      </c>
      <c r="K141" s="269">
        <f t="shared" si="18"/>
        <v>1.4515167376668615E-2</v>
      </c>
      <c r="L141" s="269">
        <f t="shared" si="18"/>
        <v>1.5389077084899684E-2</v>
      </c>
      <c r="M141" s="269">
        <f t="shared" si="18"/>
        <v>1.5857155985091114E-2</v>
      </c>
      <c r="N141" s="269">
        <f t="shared" si="18"/>
        <v>1.4919546525998946E-2</v>
      </c>
      <c r="O141" s="269">
        <f t="shared" si="18"/>
        <v>1.5413542707749243E-2</v>
      </c>
      <c r="P141" s="269">
        <f t="shared" si="18"/>
        <v>1.4830753858309068E-2</v>
      </c>
      <c r="Q141" s="269">
        <f t="shared" si="18"/>
        <v>1.4159445757774881E-2</v>
      </c>
      <c r="R141" s="269">
        <f t="shared" si="18"/>
        <v>1.4928705454446713E-2</v>
      </c>
      <c r="S141" s="269">
        <f t="shared" si="18"/>
        <v>1.4042490077348563E-2</v>
      </c>
      <c r="T141" s="269">
        <f t="shared" si="18"/>
        <v>1.3728934067605955E-2</v>
      </c>
      <c r="U141" s="269">
        <f t="shared" si="18"/>
        <v>1.3604646780573068E-2</v>
      </c>
      <c r="V141" s="269">
        <f t="shared" si="18"/>
        <v>1.3455420602627407E-2</v>
      </c>
      <c r="W141" s="269">
        <f t="shared" si="18"/>
        <v>1.3240697058335409E-2</v>
      </c>
      <c r="X141" s="269">
        <f t="shared" si="18"/>
        <v>1.4471660938924168E-2</v>
      </c>
      <c r="Y141" s="269">
        <f t="shared" si="18"/>
        <v>1.3434722781386932E-2</v>
      </c>
      <c r="DA141" s="79"/>
    </row>
    <row r="142" spans="1:105" ht="12" customHeight="1" x14ac:dyDescent="0.25">
      <c r="A142" s="62" t="s">
        <v>1577</v>
      </c>
      <c r="B142" s="318">
        <f t="shared" ref="B142:Y142" si="19">IF(B$34=0,0,B$34/B$5)</f>
        <v>0</v>
      </c>
      <c r="C142" s="318">
        <f t="shared" si="19"/>
        <v>0</v>
      </c>
      <c r="D142" s="318">
        <f t="shared" si="19"/>
        <v>0</v>
      </c>
      <c r="E142" s="318">
        <f t="shared" si="19"/>
        <v>0</v>
      </c>
      <c r="F142" s="318">
        <f t="shared" si="19"/>
        <v>0</v>
      </c>
      <c r="G142" s="318">
        <f t="shared" si="19"/>
        <v>0</v>
      </c>
      <c r="H142" s="318">
        <f t="shared" si="19"/>
        <v>0</v>
      </c>
      <c r="I142" s="318">
        <f t="shared" si="19"/>
        <v>0</v>
      </c>
      <c r="J142" s="318">
        <f t="shared" si="19"/>
        <v>0</v>
      </c>
      <c r="K142" s="318">
        <f t="shared" si="19"/>
        <v>0</v>
      </c>
      <c r="L142" s="318">
        <f t="shared" si="19"/>
        <v>0</v>
      </c>
      <c r="M142" s="318">
        <f t="shared" si="19"/>
        <v>0</v>
      </c>
      <c r="N142" s="318">
        <f t="shared" si="19"/>
        <v>0</v>
      </c>
      <c r="O142" s="318">
        <f t="shared" si="19"/>
        <v>0</v>
      </c>
      <c r="P142" s="318">
        <f t="shared" si="19"/>
        <v>0</v>
      </c>
      <c r="Q142" s="318">
        <f t="shared" si="19"/>
        <v>0</v>
      </c>
      <c r="R142" s="318">
        <f t="shared" si="19"/>
        <v>0</v>
      </c>
      <c r="S142" s="318">
        <f t="shared" si="19"/>
        <v>0</v>
      </c>
      <c r="T142" s="318">
        <f t="shared" si="19"/>
        <v>0</v>
      </c>
      <c r="U142" s="318">
        <f t="shared" si="19"/>
        <v>0</v>
      </c>
      <c r="V142" s="318">
        <f t="shared" si="19"/>
        <v>0</v>
      </c>
      <c r="W142" s="318">
        <f t="shared" si="19"/>
        <v>0</v>
      </c>
      <c r="X142" s="318">
        <f t="shared" si="19"/>
        <v>0</v>
      </c>
      <c r="Y142" s="318">
        <f t="shared" si="19"/>
        <v>0</v>
      </c>
      <c r="DA142" s="141"/>
    </row>
    <row r="143" spans="1:105" ht="12" customHeight="1" x14ac:dyDescent="0.25">
      <c r="A143" s="62" t="s">
        <v>1578</v>
      </c>
      <c r="B143" s="327">
        <f t="shared" ref="B143:Y143" si="20">IF(B$35=0,0,B$35/B$5)</f>
        <v>1.5543854181987978E-2</v>
      </c>
      <c r="C143" s="327">
        <f t="shared" si="20"/>
        <v>1.4908068169641209E-2</v>
      </c>
      <c r="D143" s="327">
        <f t="shared" si="20"/>
        <v>1.4405353585862908E-2</v>
      </c>
      <c r="E143" s="327">
        <f t="shared" si="20"/>
        <v>1.4420994811215443E-2</v>
      </c>
      <c r="F143" s="327">
        <f t="shared" si="20"/>
        <v>1.4609105228531163E-2</v>
      </c>
      <c r="G143" s="327">
        <f t="shared" si="20"/>
        <v>1.5569384679747555E-2</v>
      </c>
      <c r="H143" s="327">
        <f t="shared" si="20"/>
        <v>1.4775819526708492E-2</v>
      </c>
      <c r="I143" s="327">
        <f t="shared" si="20"/>
        <v>1.335402542201846E-2</v>
      </c>
      <c r="J143" s="327">
        <f t="shared" si="20"/>
        <v>1.3353525448878755E-2</v>
      </c>
      <c r="K143" s="327">
        <f t="shared" si="20"/>
        <v>1.4515167376668615E-2</v>
      </c>
      <c r="L143" s="327">
        <f t="shared" si="20"/>
        <v>1.5389077084899684E-2</v>
      </c>
      <c r="M143" s="327">
        <f t="shared" si="20"/>
        <v>1.5857155985091114E-2</v>
      </c>
      <c r="N143" s="327">
        <f t="shared" si="20"/>
        <v>1.4919546525998946E-2</v>
      </c>
      <c r="O143" s="327">
        <f t="shared" si="20"/>
        <v>1.5413542707749243E-2</v>
      </c>
      <c r="P143" s="327">
        <f t="shared" si="20"/>
        <v>1.4830753858309068E-2</v>
      </c>
      <c r="Q143" s="327">
        <f t="shared" si="20"/>
        <v>1.4159445757774881E-2</v>
      </c>
      <c r="R143" s="327">
        <f t="shared" si="20"/>
        <v>1.4928705454446713E-2</v>
      </c>
      <c r="S143" s="327">
        <f t="shared" si="20"/>
        <v>1.4042490077348563E-2</v>
      </c>
      <c r="T143" s="327">
        <f t="shared" si="20"/>
        <v>1.3728934067605955E-2</v>
      </c>
      <c r="U143" s="327">
        <f t="shared" si="20"/>
        <v>1.3604646780573068E-2</v>
      </c>
      <c r="V143" s="327">
        <f t="shared" si="20"/>
        <v>1.3455420602627407E-2</v>
      </c>
      <c r="W143" s="327">
        <f t="shared" si="20"/>
        <v>1.3240697058335409E-2</v>
      </c>
      <c r="X143" s="327">
        <f t="shared" si="20"/>
        <v>1.4471660938924168E-2</v>
      </c>
      <c r="Y143" s="327">
        <f t="shared" si="20"/>
        <v>1.3434722781386932E-2</v>
      </c>
      <c r="DA143" s="151"/>
    </row>
    <row r="144" spans="1:105" ht="12" customHeight="1" x14ac:dyDescent="0.25">
      <c r="A144" s="100" t="s">
        <v>105</v>
      </c>
      <c r="B144" s="310">
        <f t="shared" ref="B144:Y144" si="21">IF(B$5=0,0,B$46/B$5)</f>
        <v>0.74432949469791942</v>
      </c>
      <c r="C144" s="310">
        <f t="shared" si="21"/>
        <v>0.75480482875846944</v>
      </c>
      <c r="D144" s="310">
        <f t="shared" si="21"/>
        <v>0.76310470762559035</v>
      </c>
      <c r="E144" s="310">
        <f t="shared" si="21"/>
        <v>0.76275978966805968</v>
      </c>
      <c r="F144" s="310">
        <f t="shared" si="21"/>
        <v>0.75962347142721998</v>
      </c>
      <c r="G144" s="310">
        <f t="shared" si="21"/>
        <v>0.74379465900830199</v>
      </c>
      <c r="H144" s="310">
        <f t="shared" si="21"/>
        <v>0.756819441423082</v>
      </c>
      <c r="I144" s="310">
        <f t="shared" si="21"/>
        <v>0.78024880309563582</v>
      </c>
      <c r="J144" s="310">
        <f t="shared" si="21"/>
        <v>0.78024221391709458</v>
      </c>
      <c r="K144" s="310">
        <f t="shared" si="21"/>
        <v>0.76118727477280779</v>
      </c>
      <c r="L144" s="310">
        <f t="shared" si="21"/>
        <v>0.74677248193743717</v>
      </c>
      <c r="M144" s="310">
        <f t="shared" si="21"/>
        <v>0.73916497509370471</v>
      </c>
      <c r="N144" s="310">
        <f t="shared" si="21"/>
        <v>0.75454923419392739</v>
      </c>
      <c r="O144" s="310">
        <f t="shared" si="21"/>
        <v>0.74640943649781999</v>
      </c>
      <c r="P144" s="310">
        <f t="shared" si="21"/>
        <v>0.7560126296537566</v>
      </c>
      <c r="Q144" s="310">
        <f t="shared" si="21"/>
        <v>0.76703249902590498</v>
      </c>
      <c r="R144" s="310">
        <f t="shared" si="21"/>
        <v>0.75436071722502895</v>
      </c>
      <c r="S144" s="310">
        <f t="shared" si="21"/>
        <v>0.76888487775829795</v>
      </c>
      <c r="T144" s="310">
        <f t="shared" si="21"/>
        <v>0.76364549901988354</v>
      </c>
      <c r="U144" s="310">
        <f t="shared" si="21"/>
        <v>0.75695409801870694</v>
      </c>
      <c r="V144" s="310">
        <f t="shared" si="21"/>
        <v>0.75432345468330564</v>
      </c>
      <c r="W144" s="310">
        <f t="shared" si="21"/>
        <v>0.76027555878213371</v>
      </c>
      <c r="X144" s="310">
        <f t="shared" si="21"/>
        <v>0.73708666590207461</v>
      </c>
      <c r="Y144" s="310">
        <f t="shared" si="21"/>
        <v>0.7524387053248246</v>
      </c>
      <c r="DA144" s="127"/>
    </row>
    <row r="145" spans="1:105" ht="12" customHeight="1" x14ac:dyDescent="0.25">
      <c r="A145" s="172"/>
      <c r="B145" s="172"/>
      <c r="C145" s="172"/>
      <c r="D145" s="172"/>
      <c r="E145" s="172"/>
      <c r="F145" s="172"/>
      <c r="G145" s="172"/>
      <c r="H145" s="172"/>
      <c r="I145" s="172"/>
      <c r="J145" s="172"/>
      <c r="K145" s="172"/>
      <c r="L145" s="172"/>
      <c r="M145" s="172"/>
      <c r="N145" s="172"/>
      <c r="O145" s="172"/>
      <c r="P145" s="172"/>
      <c r="Q145" s="172"/>
      <c r="R145" s="172"/>
      <c r="S145" s="172"/>
      <c r="T145" s="172"/>
      <c r="U145" s="172"/>
      <c r="V145" s="172"/>
      <c r="W145" s="172"/>
      <c r="X145" s="172"/>
      <c r="Y145" s="172"/>
      <c r="DA145" s="176"/>
    </row>
    <row r="146" spans="1:105" ht="12" customHeight="1" x14ac:dyDescent="0.25">
      <c r="A146" s="35" t="s">
        <v>52</v>
      </c>
      <c r="B146" s="232">
        <f t="shared" ref="B146:Y146" si="22">SUM(B147:B152,B154:B156,B158:B159,B161:B162,B163)</f>
        <v>0.99999999999999989</v>
      </c>
      <c r="C146" s="232">
        <f t="shared" si="22"/>
        <v>1</v>
      </c>
      <c r="D146" s="232">
        <f t="shared" si="22"/>
        <v>1</v>
      </c>
      <c r="E146" s="232">
        <f t="shared" si="22"/>
        <v>0.99999999999999989</v>
      </c>
      <c r="F146" s="232">
        <f t="shared" si="22"/>
        <v>1</v>
      </c>
      <c r="G146" s="232">
        <f t="shared" si="22"/>
        <v>1</v>
      </c>
      <c r="H146" s="232">
        <f t="shared" si="22"/>
        <v>0.99999999999999978</v>
      </c>
      <c r="I146" s="232">
        <f t="shared" si="22"/>
        <v>1</v>
      </c>
      <c r="J146" s="232">
        <f t="shared" si="22"/>
        <v>1</v>
      </c>
      <c r="K146" s="232">
        <f t="shared" si="22"/>
        <v>1</v>
      </c>
      <c r="L146" s="232">
        <f t="shared" si="22"/>
        <v>1</v>
      </c>
      <c r="M146" s="232">
        <f t="shared" si="22"/>
        <v>1</v>
      </c>
      <c r="N146" s="232">
        <f t="shared" si="22"/>
        <v>1.0000000000000002</v>
      </c>
      <c r="O146" s="232">
        <f t="shared" si="22"/>
        <v>1</v>
      </c>
      <c r="P146" s="232">
        <f t="shared" si="22"/>
        <v>1</v>
      </c>
      <c r="Q146" s="232">
        <f t="shared" si="22"/>
        <v>1.0000000000000002</v>
      </c>
      <c r="R146" s="232">
        <f t="shared" si="22"/>
        <v>1</v>
      </c>
      <c r="S146" s="232">
        <f t="shared" si="22"/>
        <v>1</v>
      </c>
      <c r="T146" s="232">
        <f t="shared" si="22"/>
        <v>1</v>
      </c>
      <c r="U146" s="232">
        <f t="shared" si="22"/>
        <v>1</v>
      </c>
      <c r="V146" s="232">
        <f t="shared" si="22"/>
        <v>1.0000000000000002</v>
      </c>
      <c r="W146" s="232">
        <f t="shared" si="22"/>
        <v>1</v>
      </c>
      <c r="X146" s="232">
        <f t="shared" si="22"/>
        <v>1</v>
      </c>
      <c r="Y146" s="232">
        <f t="shared" si="22"/>
        <v>0.99999999999999989</v>
      </c>
      <c r="DA146" s="95"/>
    </row>
    <row r="147" spans="1:105" ht="12" customHeight="1" x14ac:dyDescent="0.25">
      <c r="A147" s="55" t="s">
        <v>91</v>
      </c>
      <c r="B147" s="266">
        <f t="shared" ref="B147:Y147" si="23">IF(B$49=0,0,B$49/B$48)</f>
        <v>0</v>
      </c>
      <c r="C147" s="266">
        <f t="shared" si="23"/>
        <v>0</v>
      </c>
      <c r="D147" s="266">
        <f t="shared" si="23"/>
        <v>0</v>
      </c>
      <c r="E147" s="266">
        <f t="shared" si="23"/>
        <v>0</v>
      </c>
      <c r="F147" s="266">
        <f t="shared" si="23"/>
        <v>0</v>
      </c>
      <c r="G147" s="266">
        <f t="shared" si="23"/>
        <v>0</v>
      </c>
      <c r="H147" s="266">
        <f t="shared" si="23"/>
        <v>0</v>
      </c>
      <c r="I147" s="266">
        <f t="shared" si="23"/>
        <v>0</v>
      </c>
      <c r="J147" s="266">
        <f t="shared" si="23"/>
        <v>0</v>
      </c>
      <c r="K147" s="266">
        <f t="shared" si="23"/>
        <v>0</v>
      </c>
      <c r="L147" s="266">
        <f t="shared" si="23"/>
        <v>0</v>
      </c>
      <c r="M147" s="266">
        <f t="shared" si="23"/>
        <v>0</v>
      </c>
      <c r="N147" s="266">
        <f t="shared" si="23"/>
        <v>0</v>
      </c>
      <c r="O147" s="266">
        <f t="shared" si="23"/>
        <v>0</v>
      </c>
      <c r="P147" s="266">
        <f t="shared" si="23"/>
        <v>0</v>
      </c>
      <c r="Q147" s="266">
        <f t="shared" si="23"/>
        <v>0</v>
      </c>
      <c r="R147" s="266">
        <f t="shared" si="23"/>
        <v>0</v>
      </c>
      <c r="S147" s="266">
        <f t="shared" si="23"/>
        <v>0</v>
      </c>
      <c r="T147" s="266">
        <f t="shared" si="23"/>
        <v>0</v>
      </c>
      <c r="U147" s="266">
        <f t="shared" si="23"/>
        <v>0</v>
      </c>
      <c r="V147" s="266">
        <f t="shared" si="23"/>
        <v>0</v>
      </c>
      <c r="W147" s="266">
        <f t="shared" si="23"/>
        <v>0</v>
      </c>
      <c r="X147" s="266">
        <f t="shared" si="23"/>
        <v>0</v>
      </c>
      <c r="Y147" s="266">
        <f t="shared" si="23"/>
        <v>0</v>
      </c>
      <c r="DA147" s="76"/>
    </row>
    <row r="148" spans="1:105" ht="12" customHeight="1" x14ac:dyDescent="0.25">
      <c r="A148" s="173" t="s">
        <v>92</v>
      </c>
      <c r="B148" s="267">
        <f t="shared" ref="B148:Y148" si="24">IF(B$50=0,0,B$50/B$48)</f>
        <v>0</v>
      </c>
      <c r="C148" s="267">
        <f t="shared" si="24"/>
        <v>0</v>
      </c>
      <c r="D148" s="267">
        <f t="shared" si="24"/>
        <v>0</v>
      </c>
      <c r="E148" s="267">
        <f t="shared" si="24"/>
        <v>0</v>
      </c>
      <c r="F148" s="267">
        <f t="shared" si="24"/>
        <v>0</v>
      </c>
      <c r="G148" s="267">
        <f t="shared" si="24"/>
        <v>0</v>
      </c>
      <c r="H148" s="267">
        <f t="shared" si="24"/>
        <v>0</v>
      </c>
      <c r="I148" s="267">
        <f t="shared" si="24"/>
        <v>0</v>
      </c>
      <c r="J148" s="267">
        <f t="shared" si="24"/>
        <v>0</v>
      </c>
      <c r="K148" s="267">
        <f t="shared" si="24"/>
        <v>0</v>
      </c>
      <c r="L148" s="267">
        <f t="shared" si="24"/>
        <v>0</v>
      </c>
      <c r="M148" s="267">
        <f t="shared" si="24"/>
        <v>0</v>
      </c>
      <c r="N148" s="267">
        <f t="shared" si="24"/>
        <v>0</v>
      </c>
      <c r="O148" s="267">
        <f t="shared" si="24"/>
        <v>0</v>
      </c>
      <c r="P148" s="267">
        <f t="shared" si="24"/>
        <v>0</v>
      </c>
      <c r="Q148" s="267">
        <f t="shared" si="24"/>
        <v>0</v>
      </c>
      <c r="R148" s="267">
        <f t="shared" si="24"/>
        <v>0</v>
      </c>
      <c r="S148" s="267">
        <f t="shared" si="24"/>
        <v>0</v>
      </c>
      <c r="T148" s="267">
        <f t="shared" si="24"/>
        <v>0</v>
      </c>
      <c r="U148" s="267">
        <f t="shared" si="24"/>
        <v>0</v>
      </c>
      <c r="V148" s="267">
        <f t="shared" si="24"/>
        <v>0</v>
      </c>
      <c r="W148" s="267">
        <f t="shared" si="24"/>
        <v>0</v>
      </c>
      <c r="X148" s="267">
        <f t="shared" si="24"/>
        <v>0</v>
      </c>
      <c r="Y148" s="267">
        <f t="shared" si="24"/>
        <v>0</v>
      </c>
      <c r="DA148" s="77"/>
    </row>
    <row r="149" spans="1:105" ht="12" customHeight="1" x14ac:dyDescent="0.25">
      <c r="A149" s="173" t="s">
        <v>93</v>
      </c>
      <c r="B149" s="267">
        <f t="shared" ref="B149:Y149" si="25">IF(B$51=0,0,B$51/B$48)</f>
        <v>0</v>
      </c>
      <c r="C149" s="267">
        <f t="shared" si="25"/>
        <v>0</v>
      </c>
      <c r="D149" s="267">
        <f t="shared" si="25"/>
        <v>0</v>
      </c>
      <c r="E149" s="267">
        <f t="shared" si="25"/>
        <v>0</v>
      </c>
      <c r="F149" s="267">
        <f t="shared" si="25"/>
        <v>0</v>
      </c>
      <c r="G149" s="267">
        <f t="shared" si="25"/>
        <v>0</v>
      </c>
      <c r="H149" s="267">
        <f t="shared" si="25"/>
        <v>0</v>
      </c>
      <c r="I149" s="267">
        <f t="shared" si="25"/>
        <v>0</v>
      </c>
      <c r="J149" s="267">
        <f t="shared" si="25"/>
        <v>0</v>
      </c>
      <c r="K149" s="267">
        <f t="shared" si="25"/>
        <v>0</v>
      </c>
      <c r="L149" s="267">
        <f t="shared" si="25"/>
        <v>0</v>
      </c>
      <c r="M149" s="267">
        <f t="shared" si="25"/>
        <v>0</v>
      </c>
      <c r="N149" s="267">
        <f t="shared" si="25"/>
        <v>0</v>
      </c>
      <c r="O149" s="267">
        <f t="shared" si="25"/>
        <v>0</v>
      </c>
      <c r="P149" s="267">
        <f t="shared" si="25"/>
        <v>0</v>
      </c>
      <c r="Q149" s="267">
        <f t="shared" si="25"/>
        <v>0</v>
      </c>
      <c r="R149" s="267">
        <f t="shared" si="25"/>
        <v>0</v>
      </c>
      <c r="S149" s="267">
        <f t="shared" si="25"/>
        <v>0</v>
      </c>
      <c r="T149" s="267">
        <f t="shared" si="25"/>
        <v>0</v>
      </c>
      <c r="U149" s="267">
        <f t="shared" si="25"/>
        <v>0</v>
      </c>
      <c r="V149" s="267">
        <f t="shared" si="25"/>
        <v>0</v>
      </c>
      <c r="W149" s="267">
        <f t="shared" si="25"/>
        <v>0</v>
      </c>
      <c r="X149" s="267">
        <f t="shared" si="25"/>
        <v>0</v>
      </c>
      <c r="Y149" s="267">
        <f t="shared" si="25"/>
        <v>0</v>
      </c>
      <c r="DA149" s="77"/>
    </row>
    <row r="150" spans="1:105" ht="12" customHeight="1" x14ac:dyDescent="0.25">
      <c r="A150" s="173" t="s">
        <v>94</v>
      </c>
      <c r="B150" s="267">
        <f t="shared" ref="B150:Y150" si="26">IF(B$52=0,0,B$52/B$48)</f>
        <v>0</v>
      </c>
      <c r="C150" s="267">
        <f t="shared" si="26"/>
        <v>0</v>
      </c>
      <c r="D150" s="267">
        <f t="shared" si="26"/>
        <v>0</v>
      </c>
      <c r="E150" s="267">
        <f t="shared" si="26"/>
        <v>0</v>
      </c>
      <c r="F150" s="267">
        <f t="shared" si="26"/>
        <v>0</v>
      </c>
      <c r="G150" s="267">
        <f t="shared" si="26"/>
        <v>0</v>
      </c>
      <c r="H150" s="267">
        <f t="shared" si="26"/>
        <v>0</v>
      </c>
      <c r="I150" s="267">
        <f t="shared" si="26"/>
        <v>0</v>
      </c>
      <c r="J150" s="267">
        <f t="shared" si="26"/>
        <v>0</v>
      </c>
      <c r="K150" s="267">
        <f t="shared" si="26"/>
        <v>0</v>
      </c>
      <c r="L150" s="267">
        <f t="shared" si="26"/>
        <v>0</v>
      </c>
      <c r="M150" s="267">
        <f t="shared" si="26"/>
        <v>0</v>
      </c>
      <c r="N150" s="267">
        <f t="shared" si="26"/>
        <v>0</v>
      </c>
      <c r="O150" s="267">
        <f t="shared" si="26"/>
        <v>0</v>
      </c>
      <c r="P150" s="267">
        <f t="shared" si="26"/>
        <v>0</v>
      </c>
      <c r="Q150" s="267">
        <f t="shared" si="26"/>
        <v>0</v>
      </c>
      <c r="R150" s="267">
        <f t="shared" si="26"/>
        <v>0</v>
      </c>
      <c r="S150" s="267">
        <f t="shared" si="26"/>
        <v>0</v>
      </c>
      <c r="T150" s="267">
        <f t="shared" si="26"/>
        <v>0</v>
      </c>
      <c r="U150" s="267">
        <f t="shared" si="26"/>
        <v>0</v>
      </c>
      <c r="V150" s="267">
        <f t="shared" si="26"/>
        <v>0</v>
      </c>
      <c r="W150" s="267">
        <f t="shared" si="26"/>
        <v>0</v>
      </c>
      <c r="X150" s="267">
        <f t="shared" si="26"/>
        <v>0</v>
      </c>
      <c r="Y150" s="267">
        <f t="shared" si="26"/>
        <v>0</v>
      </c>
      <c r="DA150" s="77"/>
    </row>
    <row r="151" spans="1:105" ht="12" customHeight="1" x14ac:dyDescent="0.25">
      <c r="A151" s="56" t="s">
        <v>95</v>
      </c>
      <c r="B151" s="268">
        <f t="shared" ref="B151:Y151" si="27">IF(B$53=0,0,B$53/B$48)</f>
        <v>3.8513763646450395E-3</v>
      </c>
      <c r="C151" s="268">
        <f t="shared" si="27"/>
        <v>3.7200593387880965E-3</v>
      </c>
      <c r="D151" s="268">
        <f t="shared" si="27"/>
        <v>3.4864638665718047E-3</v>
      </c>
      <c r="E151" s="268">
        <f t="shared" si="27"/>
        <v>4.3954452953626306E-3</v>
      </c>
      <c r="F151" s="268">
        <f t="shared" si="27"/>
        <v>4.5315798363487368E-3</v>
      </c>
      <c r="G151" s="268">
        <f t="shared" si="27"/>
        <v>4.5954667415370161E-3</v>
      </c>
      <c r="H151" s="268">
        <f t="shared" si="27"/>
        <v>4.9181308616548462E-3</v>
      </c>
      <c r="I151" s="268">
        <f t="shared" si="27"/>
        <v>4.6606528321131834E-3</v>
      </c>
      <c r="J151" s="268">
        <f t="shared" si="27"/>
        <v>4.7472589881300473E-3</v>
      </c>
      <c r="K151" s="268">
        <f t="shared" si="27"/>
        <v>4.2581782469998039E-3</v>
      </c>
      <c r="L151" s="268">
        <f t="shared" si="27"/>
        <v>4.7974144399749114E-3</v>
      </c>
      <c r="M151" s="268">
        <f t="shared" si="27"/>
        <v>4.0564283730285958E-3</v>
      </c>
      <c r="N151" s="268">
        <f t="shared" si="27"/>
        <v>4.3740176753869625E-3</v>
      </c>
      <c r="O151" s="268">
        <f t="shared" si="27"/>
        <v>4.4813619247382431E-3</v>
      </c>
      <c r="P151" s="268">
        <f t="shared" si="27"/>
        <v>4.3741551282354789E-3</v>
      </c>
      <c r="Q151" s="268">
        <f t="shared" si="27"/>
        <v>4.5003700526943845E-3</v>
      </c>
      <c r="R151" s="268">
        <f t="shared" si="27"/>
        <v>4.6464290394247505E-3</v>
      </c>
      <c r="S151" s="268">
        <f t="shared" si="27"/>
        <v>4.9754672532484698E-3</v>
      </c>
      <c r="T151" s="268">
        <f t="shared" si="27"/>
        <v>4.8807170114326792E-3</v>
      </c>
      <c r="U151" s="268">
        <f t="shared" si="27"/>
        <v>5.0018667860709087E-3</v>
      </c>
      <c r="V151" s="268">
        <f t="shared" si="27"/>
        <v>4.8431869526728384E-3</v>
      </c>
      <c r="W151" s="268">
        <f t="shared" si="27"/>
        <v>5.2031236543356495E-3</v>
      </c>
      <c r="X151" s="268">
        <f t="shared" si="27"/>
        <v>4.951544593130428E-3</v>
      </c>
      <c r="Y151" s="268">
        <f t="shared" si="27"/>
        <v>5.1411216422690047E-3</v>
      </c>
      <c r="DA151" s="78"/>
    </row>
    <row r="152" spans="1:105" ht="12" customHeight="1" x14ac:dyDescent="0.25">
      <c r="A152" s="174" t="s">
        <v>1496</v>
      </c>
      <c r="B152" s="269">
        <f t="shared" ref="B152:Y152" si="28">IF(B$59=0,0,B$59/B$48)</f>
        <v>0</v>
      </c>
      <c r="C152" s="269">
        <f t="shared" si="28"/>
        <v>0</v>
      </c>
      <c r="D152" s="269">
        <f t="shared" si="28"/>
        <v>0</v>
      </c>
      <c r="E152" s="269">
        <f t="shared" si="28"/>
        <v>0</v>
      </c>
      <c r="F152" s="269">
        <f t="shared" si="28"/>
        <v>0</v>
      </c>
      <c r="G152" s="269">
        <f t="shared" si="28"/>
        <v>0</v>
      </c>
      <c r="H152" s="269">
        <f t="shared" si="28"/>
        <v>0</v>
      </c>
      <c r="I152" s="269">
        <f t="shared" si="28"/>
        <v>0</v>
      </c>
      <c r="J152" s="269">
        <f t="shared" si="28"/>
        <v>0</v>
      </c>
      <c r="K152" s="269">
        <f t="shared" si="28"/>
        <v>0</v>
      </c>
      <c r="L152" s="269">
        <f t="shared" si="28"/>
        <v>0</v>
      </c>
      <c r="M152" s="269">
        <f t="shared" si="28"/>
        <v>0</v>
      </c>
      <c r="N152" s="269">
        <f t="shared" si="28"/>
        <v>0</v>
      </c>
      <c r="O152" s="269">
        <f t="shared" si="28"/>
        <v>0</v>
      </c>
      <c r="P152" s="269">
        <f t="shared" si="28"/>
        <v>0</v>
      </c>
      <c r="Q152" s="269">
        <f t="shared" si="28"/>
        <v>0</v>
      </c>
      <c r="R152" s="269">
        <f t="shared" si="28"/>
        <v>0</v>
      </c>
      <c r="S152" s="269">
        <f t="shared" si="28"/>
        <v>0</v>
      </c>
      <c r="T152" s="269">
        <f t="shared" si="28"/>
        <v>0</v>
      </c>
      <c r="U152" s="269">
        <f t="shared" si="28"/>
        <v>0</v>
      </c>
      <c r="V152" s="269">
        <f t="shared" si="28"/>
        <v>0</v>
      </c>
      <c r="W152" s="269">
        <f t="shared" si="28"/>
        <v>0</v>
      </c>
      <c r="X152" s="269">
        <f t="shared" si="28"/>
        <v>0</v>
      </c>
      <c r="Y152" s="269">
        <f t="shared" si="28"/>
        <v>0</v>
      </c>
      <c r="DA152" s="79"/>
    </row>
    <row r="153" spans="1:105" ht="12" customHeight="1" x14ac:dyDescent="0.25">
      <c r="A153" s="174" t="s">
        <v>1498</v>
      </c>
      <c r="B153" s="269">
        <f t="shared" ref="B153:Y153" si="29">IF(B$60=0,0,B$60/B$48)</f>
        <v>0.14112771722728026</v>
      </c>
      <c r="C153" s="269">
        <f t="shared" si="29"/>
        <v>0.13668260153566927</v>
      </c>
      <c r="D153" s="269">
        <f t="shared" si="29"/>
        <v>0.13535757839342877</v>
      </c>
      <c r="E153" s="269">
        <f t="shared" si="29"/>
        <v>0.13908885414520619</v>
      </c>
      <c r="F153" s="269">
        <f t="shared" si="29"/>
        <v>0.13744768806169025</v>
      </c>
      <c r="G153" s="269">
        <f t="shared" si="29"/>
        <v>0.13621150117150238</v>
      </c>
      <c r="H153" s="269">
        <f t="shared" si="29"/>
        <v>0.14121998166499664</v>
      </c>
      <c r="I153" s="269">
        <f t="shared" si="29"/>
        <v>0.14111467969432057</v>
      </c>
      <c r="J153" s="269">
        <f t="shared" si="29"/>
        <v>0.14618278415800207</v>
      </c>
      <c r="K153" s="269">
        <f t="shared" si="29"/>
        <v>0.14089259645463562</v>
      </c>
      <c r="L153" s="269">
        <f t="shared" si="29"/>
        <v>0.14650363534219074</v>
      </c>
      <c r="M153" s="269">
        <f t="shared" si="29"/>
        <v>0.14965779367656137</v>
      </c>
      <c r="N153" s="269">
        <f t="shared" si="29"/>
        <v>0.15341619985302599</v>
      </c>
      <c r="O153" s="269">
        <f t="shared" si="29"/>
        <v>0.15849987272867155</v>
      </c>
      <c r="P153" s="269">
        <f t="shared" si="29"/>
        <v>0.15611494564749268</v>
      </c>
      <c r="Q153" s="269">
        <f t="shared" si="29"/>
        <v>0.15885857289093</v>
      </c>
      <c r="R153" s="269">
        <f t="shared" si="29"/>
        <v>0.15777447287164556</v>
      </c>
      <c r="S153" s="269">
        <f t="shared" si="29"/>
        <v>0.15836548878655088</v>
      </c>
      <c r="T153" s="269">
        <f t="shared" si="29"/>
        <v>0.15770728153821215</v>
      </c>
      <c r="U153" s="269">
        <f t="shared" si="29"/>
        <v>0.15579035962168264</v>
      </c>
      <c r="V153" s="269">
        <f t="shared" si="29"/>
        <v>0.15457733063011408</v>
      </c>
      <c r="W153" s="269">
        <f t="shared" si="29"/>
        <v>0.15606269606407114</v>
      </c>
      <c r="X153" s="269">
        <f t="shared" si="29"/>
        <v>0.15142949215268792</v>
      </c>
      <c r="Y153" s="269">
        <f t="shared" si="29"/>
        <v>0.15344572625722216</v>
      </c>
      <c r="DA153" s="79"/>
    </row>
    <row r="154" spans="1:105" ht="12" customHeight="1" x14ac:dyDescent="0.25">
      <c r="A154" s="62" t="s">
        <v>1499</v>
      </c>
      <c r="B154" s="318">
        <f t="shared" ref="B154:Y154" si="30">IF(B$61=0,0,B$61/B$48)</f>
        <v>0.11406142886390212</v>
      </c>
      <c r="C154" s="318">
        <f t="shared" si="30"/>
        <v>0.10949062923148876</v>
      </c>
      <c r="D154" s="318">
        <f t="shared" si="30"/>
        <v>0.10783104434628089</v>
      </c>
      <c r="E154" s="318">
        <f t="shared" si="30"/>
        <v>0.11068380948708627</v>
      </c>
      <c r="F154" s="318">
        <f t="shared" si="30"/>
        <v>0.11046207762758413</v>
      </c>
      <c r="G154" s="318">
        <f t="shared" si="30"/>
        <v>0.11015636695824624</v>
      </c>
      <c r="H154" s="318">
        <f t="shared" si="30"/>
        <v>0.11491549665668925</v>
      </c>
      <c r="I154" s="318">
        <f t="shared" si="30"/>
        <v>0.11475065239786668</v>
      </c>
      <c r="J154" s="318">
        <f t="shared" si="30"/>
        <v>0.12008528042657424</v>
      </c>
      <c r="K154" s="318">
        <f t="shared" si="30"/>
        <v>0.11463153125390989</v>
      </c>
      <c r="L154" s="318">
        <f t="shared" si="30"/>
        <v>0.11879758264446651</v>
      </c>
      <c r="M154" s="318">
        <f t="shared" si="30"/>
        <v>0.12179077160247351</v>
      </c>
      <c r="N154" s="318">
        <f t="shared" si="30"/>
        <v>0.12564221282333868</v>
      </c>
      <c r="O154" s="318">
        <f t="shared" si="30"/>
        <v>0.13071857755992569</v>
      </c>
      <c r="P154" s="318">
        <f t="shared" si="30"/>
        <v>0.12819590650438439</v>
      </c>
      <c r="Q154" s="318">
        <f t="shared" si="30"/>
        <v>0.13150728112831189</v>
      </c>
      <c r="R154" s="318">
        <f t="shared" si="30"/>
        <v>0.13031179352623215</v>
      </c>
      <c r="S154" s="318">
        <f t="shared" si="30"/>
        <v>0.13192666889783111</v>
      </c>
      <c r="T154" s="318">
        <f t="shared" si="30"/>
        <v>0.13202375069301653</v>
      </c>
      <c r="U154" s="318">
        <f t="shared" si="30"/>
        <v>0.1309720106419775</v>
      </c>
      <c r="V154" s="318">
        <f t="shared" si="30"/>
        <v>0.13064038302458048</v>
      </c>
      <c r="W154" s="318">
        <f t="shared" si="30"/>
        <v>0.13183352043101121</v>
      </c>
      <c r="X154" s="318">
        <f t="shared" si="30"/>
        <v>0.12790178923823561</v>
      </c>
      <c r="Y154" s="318">
        <f t="shared" si="30"/>
        <v>0.12975421141401305</v>
      </c>
      <c r="DA154" s="141"/>
    </row>
    <row r="155" spans="1:105" ht="12" customHeight="1" x14ac:dyDescent="0.25">
      <c r="A155" s="62" t="s">
        <v>1506</v>
      </c>
      <c r="B155" s="318">
        <f t="shared" ref="B155:Y155" si="31">IF(B$67=0,0,B$67/B$48)</f>
        <v>2.7066288363378141E-2</v>
      </c>
      <c r="C155" s="318">
        <f t="shared" si="31"/>
        <v>2.7191972304180509E-2</v>
      </c>
      <c r="D155" s="318">
        <f t="shared" si="31"/>
        <v>2.7526534047147867E-2</v>
      </c>
      <c r="E155" s="318">
        <f t="shared" si="31"/>
        <v>2.840504465811992E-2</v>
      </c>
      <c r="F155" s="318">
        <f t="shared" si="31"/>
        <v>2.6985610434106112E-2</v>
      </c>
      <c r="G155" s="318">
        <f t="shared" si="31"/>
        <v>2.6055134213256122E-2</v>
      </c>
      <c r="H155" s="318">
        <f t="shared" si="31"/>
        <v>2.6304485008307385E-2</v>
      </c>
      <c r="I155" s="318">
        <f t="shared" si="31"/>
        <v>2.6364027296453884E-2</v>
      </c>
      <c r="J155" s="318">
        <f t="shared" si="31"/>
        <v>2.6097503731427836E-2</v>
      </c>
      <c r="K155" s="318">
        <f t="shared" si="31"/>
        <v>2.6261065200725717E-2</v>
      </c>
      <c r="L155" s="318">
        <f t="shared" si="31"/>
        <v>2.7706052697724221E-2</v>
      </c>
      <c r="M155" s="318">
        <f t="shared" si="31"/>
        <v>2.7867022074087873E-2</v>
      </c>
      <c r="N155" s="318">
        <f t="shared" si="31"/>
        <v>2.7773987029687291E-2</v>
      </c>
      <c r="O155" s="318">
        <f t="shared" si="31"/>
        <v>2.7781295168745859E-2</v>
      </c>
      <c r="P155" s="318">
        <f t="shared" si="31"/>
        <v>2.7919039143108282E-2</v>
      </c>
      <c r="Q155" s="318">
        <f t="shared" si="31"/>
        <v>2.7351291762618104E-2</v>
      </c>
      <c r="R155" s="318">
        <f t="shared" si="31"/>
        <v>2.7462679345413431E-2</v>
      </c>
      <c r="S155" s="318">
        <f t="shared" si="31"/>
        <v>2.6438819888719774E-2</v>
      </c>
      <c r="T155" s="318">
        <f t="shared" si="31"/>
        <v>2.5683530845195601E-2</v>
      </c>
      <c r="U155" s="318">
        <f t="shared" si="31"/>
        <v>2.4818348979705172E-2</v>
      </c>
      <c r="V155" s="318">
        <f t="shared" si="31"/>
        <v>2.393694760553362E-2</v>
      </c>
      <c r="W155" s="318">
        <f t="shared" si="31"/>
        <v>2.4229175633059933E-2</v>
      </c>
      <c r="X155" s="318">
        <f t="shared" si="31"/>
        <v>2.352770291445231E-2</v>
      </c>
      <c r="Y155" s="318">
        <f t="shared" si="31"/>
        <v>2.36915148432091E-2</v>
      </c>
      <c r="DA155" s="141"/>
    </row>
    <row r="156" spans="1:105" ht="12" customHeight="1" x14ac:dyDescent="0.25">
      <c r="A156" s="62" t="s">
        <v>1518</v>
      </c>
      <c r="B156" s="318">
        <f t="shared" ref="B156:Y156" si="32">IF(B$78=0,0,B$78/B$48)</f>
        <v>0</v>
      </c>
      <c r="C156" s="318">
        <f t="shared" si="32"/>
        <v>0</v>
      </c>
      <c r="D156" s="318">
        <f t="shared" si="32"/>
        <v>0</v>
      </c>
      <c r="E156" s="318">
        <f t="shared" si="32"/>
        <v>0</v>
      </c>
      <c r="F156" s="318">
        <f t="shared" si="32"/>
        <v>0</v>
      </c>
      <c r="G156" s="318">
        <f t="shared" si="32"/>
        <v>0</v>
      </c>
      <c r="H156" s="318">
        <f t="shared" si="32"/>
        <v>0</v>
      </c>
      <c r="I156" s="318">
        <f t="shared" si="32"/>
        <v>0</v>
      </c>
      <c r="J156" s="318">
        <f t="shared" si="32"/>
        <v>0</v>
      </c>
      <c r="K156" s="318">
        <f t="shared" si="32"/>
        <v>0</v>
      </c>
      <c r="L156" s="318">
        <f t="shared" si="32"/>
        <v>0</v>
      </c>
      <c r="M156" s="318">
        <f t="shared" si="32"/>
        <v>0</v>
      </c>
      <c r="N156" s="318">
        <f t="shared" si="32"/>
        <v>0</v>
      </c>
      <c r="O156" s="318">
        <f t="shared" si="32"/>
        <v>0</v>
      </c>
      <c r="P156" s="318">
        <f t="shared" si="32"/>
        <v>0</v>
      </c>
      <c r="Q156" s="318">
        <f t="shared" si="32"/>
        <v>0</v>
      </c>
      <c r="R156" s="318">
        <f t="shared" si="32"/>
        <v>0</v>
      </c>
      <c r="S156" s="318">
        <f t="shared" si="32"/>
        <v>0</v>
      </c>
      <c r="T156" s="318">
        <f t="shared" si="32"/>
        <v>0</v>
      </c>
      <c r="U156" s="318">
        <f t="shared" si="32"/>
        <v>0</v>
      </c>
      <c r="V156" s="318">
        <f t="shared" si="32"/>
        <v>0</v>
      </c>
      <c r="W156" s="318">
        <f t="shared" si="32"/>
        <v>0</v>
      </c>
      <c r="X156" s="318">
        <f t="shared" si="32"/>
        <v>0</v>
      </c>
      <c r="Y156" s="318">
        <f t="shared" si="32"/>
        <v>0</v>
      </c>
      <c r="DA156" s="141"/>
    </row>
    <row r="157" spans="1:105" ht="12" customHeight="1" x14ac:dyDescent="0.25">
      <c r="A157" s="174" t="s">
        <v>1520</v>
      </c>
      <c r="B157" s="269">
        <f t="shared" ref="B157:Y157" si="33">IF(B$79=0,0,B$79/B$48)</f>
        <v>0.65844888585171568</v>
      </c>
      <c r="C157" s="269">
        <f t="shared" si="33"/>
        <v>0.66150643292576328</v>
      </c>
      <c r="D157" s="269">
        <f t="shared" si="33"/>
        <v>0.66964540654297833</v>
      </c>
      <c r="E157" s="269">
        <f t="shared" si="33"/>
        <v>0.69101717075524938</v>
      </c>
      <c r="F157" s="269">
        <f t="shared" si="33"/>
        <v>0.65648621214009351</v>
      </c>
      <c r="G157" s="269">
        <f t="shared" si="33"/>
        <v>0.63385026654220467</v>
      </c>
      <c r="H157" s="269">
        <f t="shared" si="33"/>
        <v>0.63991629048252063</v>
      </c>
      <c r="I157" s="269">
        <f t="shared" si="33"/>
        <v>0.64136479176074412</v>
      </c>
      <c r="J157" s="269">
        <f t="shared" si="33"/>
        <v>0.63488100122069835</v>
      </c>
      <c r="K157" s="269">
        <f t="shared" si="33"/>
        <v>0.63886000513071295</v>
      </c>
      <c r="L157" s="269">
        <f t="shared" si="33"/>
        <v>0.67401260509915439</v>
      </c>
      <c r="M157" s="269">
        <f t="shared" si="33"/>
        <v>0.67792855046631839</v>
      </c>
      <c r="N157" s="269">
        <f t="shared" si="33"/>
        <v>0.67566526188724563</v>
      </c>
      <c r="O157" s="269">
        <f t="shared" si="33"/>
        <v>0.67584304895417402</v>
      </c>
      <c r="P157" s="269">
        <f t="shared" si="33"/>
        <v>0.67919398371235218</v>
      </c>
      <c r="Q157" s="269">
        <f t="shared" si="33"/>
        <v>0.6653822402952243</v>
      </c>
      <c r="R157" s="269">
        <f t="shared" si="33"/>
        <v>0.66809199601808622</v>
      </c>
      <c r="S157" s="269">
        <f t="shared" si="33"/>
        <v>0.64318429129412225</v>
      </c>
      <c r="T157" s="269">
        <f t="shared" si="33"/>
        <v>0.65549330083453505</v>
      </c>
      <c r="U157" s="269">
        <f t="shared" si="33"/>
        <v>0.65873484749612921</v>
      </c>
      <c r="V157" s="269">
        <f t="shared" si="33"/>
        <v>0.65020169892557278</v>
      </c>
      <c r="W157" s="269">
        <f t="shared" si="33"/>
        <v>0.6521708070670319</v>
      </c>
      <c r="X157" s="269">
        <f t="shared" si="33"/>
        <v>0.63563819929929433</v>
      </c>
      <c r="Y157" s="269">
        <f t="shared" si="33"/>
        <v>0.64971218515552542</v>
      </c>
      <c r="DA157" s="79"/>
    </row>
    <row r="158" spans="1:105" ht="12" customHeight="1" x14ac:dyDescent="0.25">
      <c r="A158" s="62" t="s">
        <v>1521</v>
      </c>
      <c r="B158" s="318">
        <f t="shared" ref="B158:Y158" si="34">IF(B$80=0,0,B$80/B$48)</f>
        <v>0.65844888585171568</v>
      </c>
      <c r="C158" s="318">
        <f t="shared" si="34"/>
        <v>0.66150643292576328</v>
      </c>
      <c r="D158" s="318">
        <f t="shared" si="34"/>
        <v>0.66964540654297833</v>
      </c>
      <c r="E158" s="318">
        <f t="shared" si="34"/>
        <v>0.69101717075524938</v>
      </c>
      <c r="F158" s="318">
        <f t="shared" si="34"/>
        <v>0.65648621214009351</v>
      </c>
      <c r="G158" s="318">
        <f t="shared" si="34"/>
        <v>0.63385026654220467</v>
      </c>
      <c r="H158" s="318">
        <f t="shared" si="34"/>
        <v>0.63991629048252063</v>
      </c>
      <c r="I158" s="318">
        <f t="shared" si="34"/>
        <v>0.64136479176074412</v>
      </c>
      <c r="J158" s="318">
        <f t="shared" si="34"/>
        <v>0.63488100122069835</v>
      </c>
      <c r="K158" s="318">
        <f t="shared" si="34"/>
        <v>0.63886000513071295</v>
      </c>
      <c r="L158" s="318">
        <f t="shared" si="34"/>
        <v>0.67401260509915439</v>
      </c>
      <c r="M158" s="318">
        <f t="shared" si="34"/>
        <v>0.67792855046631839</v>
      </c>
      <c r="N158" s="318">
        <f t="shared" si="34"/>
        <v>0.67566526188724563</v>
      </c>
      <c r="O158" s="318">
        <f t="shared" si="34"/>
        <v>0.67584304895417402</v>
      </c>
      <c r="P158" s="318">
        <f t="shared" si="34"/>
        <v>0.67919398371235218</v>
      </c>
      <c r="Q158" s="318">
        <f t="shared" si="34"/>
        <v>0.6653822402952243</v>
      </c>
      <c r="R158" s="318">
        <f t="shared" si="34"/>
        <v>0.66809199601808622</v>
      </c>
      <c r="S158" s="318">
        <f t="shared" si="34"/>
        <v>0.64318429129412225</v>
      </c>
      <c r="T158" s="318">
        <f t="shared" si="34"/>
        <v>0.65549330083453505</v>
      </c>
      <c r="U158" s="318">
        <f t="shared" si="34"/>
        <v>0.65873484749612921</v>
      </c>
      <c r="V158" s="318">
        <f t="shared" si="34"/>
        <v>0.65020169892557278</v>
      </c>
      <c r="W158" s="318">
        <f t="shared" si="34"/>
        <v>0.6521708070670319</v>
      </c>
      <c r="X158" s="318">
        <f t="shared" si="34"/>
        <v>0.63563819929929433</v>
      </c>
      <c r="Y158" s="318">
        <f t="shared" si="34"/>
        <v>0.64971218515552542</v>
      </c>
      <c r="DA158" s="141"/>
    </row>
    <row r="159" spans="1:105" ht="12" customHeight="1" x14ac:dyDescent="0.25">
      <c r="A159" s="62" t="s">
        <v>1530</v>
      </c>
      <c r="B159" s="318">
        <f t="shared" ref="B159:Y159" si="35">IF(B$88=0,0,B$88/B$48)</f>
        <v>0</v>
      </c>
      <c r="C159" s="318">
        <f t="shared" si="35"/>
        <v>0</v>
      </c>
      <c r="D159" s="318">
        <f t="shared" si="35"/>
        <v>0</v>
      </c>
      <c r="E159" s="318">
        <f t="shared" si="35"/>
        <v>0</v>
      </c>
      <c r="F159" s="318">
        <f t="shared" si="35"/>
        <v>0</v>
      </c>
      <c r="G159" s="318">
        <f t="shared" si="35"/>
        <v>0</v>
      </c>
      <c r="H159" s="318">
        <f t="shared" si="35"/>
        <v>0</v>
      </c>
      <c r="I159" s="318">
        <f t="shared" si="35"/>
        <v>0</v>
      </c>
      <c r="J159" s="318">
        <f t="shared" si="35"/>
        <v>0</v>
      </c>
      <c r="K159" s="318">
        <f t="shared" si="35"/>
        <v>0</v>
      </c>
      <c r="L159" s="318">
        <f t="shared" si="35"/>
        <v>0</v>
      </c>
      <c r="M159" s="318">
        <f t="shared" si="35"/>
        <v>0</v>
      </c>
      <c r="N159" s="318">
        <f t="shared" si="35"/>
        <v>0</v>
      </c>
      <c r="O159" s="318">
        <f t="shared" si="35"/>
        <v>0</v>
      </c>
      <c r="P159" s="318">
        <f t="shared" si="35"/>
        <v>0</v>
      </c>
      <c r="Q159" s="318">
        <f t="shared" si="35"/>
        <v>0</v>
      </c>
      <c r="R159" s="318">
        <f t="shared" si="35"/>
        <v>0</v>
      </c>
      <c r="S159" s="318">
        <f t="shared" si="35"/>
        <v>0</v>
      </c>
      <c r="T159" s="318">
        <f t="shared" si="35"/>
        <v>0</v>
      </c>
      <c r="U159" s="318">
        <f t="shared" si="35"/>
        <v>0</v>
      </c>
      <c r="V159" s="318">
        <f t="shared" si="35"/>
        <v>0</v>
      </c>
      <c r="W159" s="318">
        <f t="shared" si="35"/>
        <v>0</v>
      </c>
      <c r="X159" s="318">
        <f t="shared" si="35"/>
        <v>0</v>
      </c>
      <c r="Y159" s="318">
        <f t="shared" si="35"/>
        <v>0</v>
      </c>
      <c r="DA159" s="141"/>
    </row>
    <row r="160" spans="1:105" ht="12" customHeight="1" x14ac:dyDescent="0.25">
      <c r="A160" s="174" t="s">
        <v>1532</v>
      </c>
      <c r="B160" s="269">
        <f t="shared" ref="B160:Y160" si="36">IF(B$89=0,0,B$89/B$48)</f>
        <v>6.0769153395351473E-2</v>
      </c>
      <c r="C160" s="269">
        <f t="shared" si="36"/>
        <v>5.8333942590365236E-2</v>
      </c>
      <c r="D160" s="269">
        <f t="shared" si="36"/>
        <v>5.7449756152703292E-2</v>
      </c>
      <c r="E160" s="269">
        <f t="shared" si="36"/>
        <v>5.8969639992220761E-2</v>
      </c>
      <c r="F160" s="269">
        <f t="shared" si="36"/>
        <v>5.8851506653747485E-2</v>
      </c>
      <c r="G160" s="269">
        <f t="shared" si="36"/>
        <v>5.868863144917897E-2</v>
      </c>
      <c r="H160" s="269">
        <f t="shared" si="36"/>
        <v>6.1224179929972901E-2</v>
      </c>
      <c r="I160" s="269">
        <f t="shared" si="36"/>
        <v>6.1136354920673028E-2</v>
      </c>
      <c r="J160" s="269">
        <f t="shared" si="36"/>
        <v>6.3978514905977779E-2</v>
      </c>
      <c r="K160" s="269">
        <f t="shared" si="36"/>
        <v>6.1072890074214028E-2</v>
      </c>
      <c r="L160" s="269">
        <f t="shared" si="36"/>
        <v>6.3292460866262695E-2</v>
      </c>
      <c r="M160" s="269">
        <f t="shared" si="36"/>
        <v>6.4887159098102595E-2</v>
      </c>
      <c r="N160" s="269">
        <f t="shared" si="36"/>
        <v>6.6939113248380713E-2</v>
      </c>
      <c r="O160" s="269">
        <f t="shared" si="36"/>
        <v>6.964367683697556E-2</v>
      </c>
      <c r="P160" s="269">
        <f t="shared" si="36"/>
        <v>6.8299659092615053E-2</v>
      </c>
      <c r="Q160" s="269">
        <f t="shared" si="36"/>
        <v>7.0063878903599802E-2</v>
      </c>
      <c r="R160" s="269">
        <f t="shared" si="36"/>
        <v>6.9426952203692216E-2</v>
      </c>
      <c r="S160" s="269">
        <f t="shared" si="36"/>
        <v>7.028731850059497E-2</v>
      </c>
      <c r="T160" s="269">
        <f t="shared" si="36"/>
        <v>7.0339041318398313E-2</v>
      </c>
      <c r="U160" s="269">
        <f t="shared" si="36"/>
        <v>6.9778699815313289E-2</v>
      </c>
      <c r="V160" s="269">
        <f t="shared" si="36"/>
        <v>6.960201669155737E-2</v>
      </c>
      <c r="W160" s="269">
        <f t="shared" si="36"/>
        <v>7.0237691264419672E-2</v>
      </c>
      <c r="X160" s="269">
        <f t="shared" si="36"/>
        <v>6.8142960571117905E-2</v>
      </c>
      <c r="Y160" s="269">
        <f t="shared" si="36"/>
        <v>6.912988602413056E-2</v>
      </c>
      <c r="DA160" s="79"/>
    </row>
    <row r="161" spans="1:105" ht="12" customHeight="1" x14ac:dyDescent="0.25">
      <c r="A161" s="62" t="s">
        <v>1533</v>
      </c>
      <c r="B161" s="318">
        <f t="shared" ref="B161:Y161" si="37">IF(B$90=0,0,B$90/B$48)</f>
        <v>6.0769153395351473E-2</v>
      </c>
      <c r="C161" s="318">
        <f t="shared" si="37"/>
        <v>5.8333942590365236E-2</v>
      </c>
      <c r="D161" s="318">
        <f t="shared" si="37"/>
        <v>5.7449756152703292E-2</v>
      </c>
      <c r="E161" s="318">
        <f t="shared" si="37"/>
        <v>5.8969639992220761E-2</v>
      </c>
      <c r="F161" s="318">
        <f t="shared" si="37"/>
        <v>5.8851506653747485E-2</v>
      </c>
      <c r="G161" s="318">
        <f t="shared" si="37"/>
        <v>5.868863144917897E-2</v>
      </c>
      <c r="H161" s="318">
        <f t="shared" si="37"/>
        <v>6.1224179929972901E-2</v>
      </c>
      <c r="I161" s="318">
        <f t="shared" si="37"/>
        <v>6.1136354920673028E-2</v>
      </c>
      <c r="J161" s="318">
        <f t="shared" si="37"/>
        <v>6.3978514905977779E-2</v>
      </c>
      <c r="K161" s="318">
        <f t="shared" si="37"/>
        <v>6.1072890074214028E-2</v>
      </c>
      <c r="L161" s="318">
        <f t="shared" si="37"/>
        <v>6.3292460866262695E-2</v>
      </c>
      <c r="M161" s="318">
        <f t="shared" si="37"/>
        <v>6.4887159098102595E-2</v>
      </c>
      <c r="N161" s="318">
        <f t="shared" si="37"/>
        <v>6.6939113248380713E-2</v>
      </c>
      <c r="O161" s="318">
        <f t="shared" si="37"/>
        <v>6.964367683697556E-2</v>
      </c>
      <c r="P161" s="318">
        <f t="shared" si="37"/>
        <v>6.8299659092615053E-2</v>
      </c>
      <c r="Q161" s="318">
        <f t="shared" si="37"/>
        <v>7.0063878903599802E-2</v>
      </c>
      <c r="R161" s="318">
        <f t="shared" si="37"/>
        <v>6.9426952203692216E-2</v>
      </c>
      <c r="S161" s="318">
        <f t="shared" si="37"/>
        <v>7.028731850059497E-2</v>
      </c>
      <c r="T161" s="318">
        <f t="shared" si="37"/>
        <v>7.0339041318398313E-2</v>
      </c>
      <c r="U161" s="318">
        <f t="shared" si="37"/>
        <v>6.9778699815313289E-2</v>
      </c>
      <c r="V161" s="318">
        <f t="shared" si="37"/>
        <v>6.960201669155737E-2</v>
      </c>
      <c r="W161" s="318">
        <f t="shared" si="37"/>
        <v>7.0237691264419672E-2</v>
      </c>
      <c r="X161" s="318">
        <f t="shared" si="37"/>
        <v>6.8142960571117905E-2</v>
      </c>
      <c r="Y161" s="318">
        <f t="shared" si="37"/>
        <v>6.912988602413056E-2</v>
      </c>
      <c r="DA161" s="141"/>
    </row>
    <row r="162" spans="1:105" ht="12" customHeight="1" x14ac:dyDescent="0.25">
      <c r="A162" s="62" t="s">
        <v>1540</v>
      </c>
      <c r="B162" s="327">
        <f t="shared" ref="B162:Y162" si="38">IF(B$96=0,0,B$96/B$48)</f>
        <v>0</v>
      </c>
      <c r="C162" s="327">
        <f t="shared" si="38"/>
        <v>0</v>
      </c>
      <c r="D162" s="327">
        <f t="shared" si="38"/>
        <v>0</v>
      </c>
      <c r="E162" s="327">
        <f t="shared" si="38"/>
        <v>0</v>
      </c>
      <c r="F162" s="327">
        <f t="shared" si="38"/>
        <v>0</v>
      </c>
      <c r="G162" s="327">
        <f t="shared" si="38"/>
        <v>0</v>
      </c>
      <c r="H162" s="327">
        <f t="shared" si="38"/>
        <v>0</v>
      </c>
      <c r="I162" s="327">
        <f t="shared" si="38"/>
        <v>0</v>
      </c>
      <c r="J162" s="327">
        <f t="shared" si="38"/>
        <v>0</v>
      </c>
      <c r="K162" s="327">
        <f t="shared" si="38"/>
        <v>0</v>
      </c>
      <c r="L162" s="327">
        <f t="shared" si="38"/>
        <v>0</v>
      </c>
      <c r="M162" s="327">
        <f t="shared" si="38"/>
        <v>0</v>
      </c>
      <c r="N162" s="327">
        <f t="shared" si="38"/>
        <v>0</v>
      </c>
      <c r="O162" s="327">
        <f t="shared" si="38"/>
        <v>0</v>
      </c>
      <c r="P162" s="327">
        <f t="shared" si="38"/>
        <v>0</v>
      </c>
      <c r="Q162" s="327">
        <f t="shared" si="38"/>
        <v>0</v>
      </c>
      <c r="R162" s="327">
        <f t="shared" si="38"/>
        <v>0</v>
      </c>
      <c r="S162" s="327">
        <f t="shared" si="38"/>
        <v>0</v>
      </c>
      <c r="T162" s="327">
        <f t="shared" si="38"/>
        <v>0</v>
      </c>
      <c r="U162" s="327">
        <f t="shared" si="38"/>
        <v>0</v>
      </c>
      <c r="V162" s="327">
        <f t="shared" si="38"/>
        <v>0</v>
      </c>
      <c r="W162" s="327">
        <f t="shared" si="38"/>
        <v>0</v>
      </c>
      <c r="X162" s="327">
        <f t="shared" si="38"/>
        <v>0</v>
      </c>
      <c r="Y162" s="327">
        <f t="shared" si="38"/>
        <v>0</v>
      </c>
      <c r="DA162" s="151"/>
    </row>
    <row r="163" spans="1:105" ht="12" customHeight="1" x14ac:dyDescent="0.25">
      <c r="A163" s="100" t="s">
        <v>105</v>
      </c>
      <c r="B163" s="310">
        <f t="shared" ref="B163:Y163" si="39">IF(B$48=0,0,B$97/B$48)</f>
        <v>0.13580286716100745</v>
      </c>
      <c r="C163" s="310">
        <f t="shared" si="39"/>
        <v>0.13975696360941406</v>
      </c>
      <c r="D163" s="310">
        <f t="shared" si="39"/>
        <v>0.13406079504431775</v>
      </c>
      <c r="E163" s="310">
        <f t="shared" si="39"/>
        <v>0.10652888981196093</v>
      </c>
      <c r="F163" s="310">
        <f t="shared" si="39"/>
        <v>0.14268301330812008</v>
      </c>
      <c r="G163" s="310">
        <f t="shared" si="39"/>
        <v>0.16665413409557697</v>
      </c>
      <c r="H163" s="310">
        <f t="shared" si="39"/>
        <v>0.1527214170608549</v>
      </c>
      <c r="I163" s="310">
        <f t="shared" si="39"/>
        <v>0.15172352079214907</v>
      </c>
      <c r="J163" s="310">
        <f t="shared" si="39"/>
        <v>0.15021044072719178</v>
      </c>
      <c r="K163" s="310">
        <f t="shared" si="39"/>
        <v>0.15491633009343767</v>
      </c>
      <c r="L163" s="310">
        <f t="shared" si="39"/>
        <v>0.11139388425241725</v>
      </c>
      <c r="M163" s="310">
        <f t="shared" si="39"/>
        <v>0.10347006838598899</v>
      </c>
      <c r="N163" s="310">
        <f t="shared" si="39"/>
        <v>9.9605407335960822E-2</v>
      </c>
      <c r="O163" s="310">
        <f t="shared" si="39"/>
        <v>9.1532039555440592E-2</v>
      </c>
      <c r="P163" s="310">
        <f t="shared" si="39"/>
        <v>9.2017256419304777E-2</v>
      </c>
      <c r="Q163" s="310">
        <f t="shared" si="39"/>
        <v>0.10119493785755165</v>
      </c>
      <c r="R163" s="310">
        <f t="shared" si="39"/>
        <v>0.10006014986715124</v>
      </c>
      <c r="S163" s="310">
        <f t="shared" si="39"/>
        <v>0.1231874341654834</v>
      </c>
      <c r="T163" s="310">
        <f t="shared" si="39"/>
        <v>0.11157965929742186</v>
      </c>
      <c r="U163" s="310">
        <f t="shared" si="39"/>
        <v>0.11069422628080397</v>
      </c>
      <c r="V163" s="310">
        <f t="shared" si="39"/>
        <v>0.12077576680008302</v>
      </c>
      <c r="W163" s="310">
        <f t="shared" si="39"/>
        <v>0.1163256819501416</v>
      </c>
      <c r="X163" s="310">
        <f t="shared" si="39"/>
        <v>0.13983780338376944</v>
      </c>
      <c r="Y163" s="310">
        <f t="shared" si="39"/>
        <v>0.12257108092085282</v>
      </c>
      <c r="DA163" s="127"/>
    </row>
    <row r="164" spans="1:105" ht="12" customHeight="1" x14ac:dyDescent="0.25">
      <c r="A164" s="172"/>
      <c r="B164" s="172"/>
      <c r="C164" s="172"/>
      <c r="D164" s="172"/>
      <c r="E164" s="172"/>
      <c r="F164" s="172"/>
      <c r="G164" s="172"/>
      <c r="H164" s="172"/>
      <c r="I164" s="172"/>
      <c r="J164" s="172"/>
      <c r="K164" s="172"/>
      <c r="L164" s="172"/>
      <c r="M164" s="172"/>
      <c r="N164" s="172"/>
      <c r="O164" s="172"/>
      <c r="P164" s="172"/>
      <c r="Q164" s="172"/>
      <c r="R164" s="172"/>
      <c r="S164" s="172"/>
      <c r="T164" s="172"/>
      <c r="U164" s="172"/>
      <c r="V164" s="172"/>
      <c r="W164" s="172"/>
      <c r="X164" s="172"/>
      <c r="Y164" s="172"/>
      <c r="DA164" s="176"/>
    </row>
    <row r="165" spans="1:105" ht="12" customHeight="1" x14ac:dyDescent="0.25">
      <c r="A165" s="35" t="s">
        <v>53</v>
      </c>
      <c r="B165" s="232">
        <f t="shared" ref="B165:Y165" si="40">SUM(B166:B170,B172:B174,B176:B178,B179)</f>
        <v>1</v>
      </c>
      <c r="C165" s="232">
        <f t="shared" si="40"/>
        <v>0.99999999999999989</v>
      </c>
      <c r="D165" s="232">
        <f t="shared" si="40"/>
        <v>0.99999999999999989</v>
      </c>
      <c r="E165" s="232">
        <f t="shared" si="40"/>
        <v>1</v>
      </c>
      <c r="F165" s="232">
        <f t="shared" si="40"/>
        <v>0.99999999999999978</v>
      </c>
      <c r="G165" s="232">
        <f t="shared" si="40"/>
        <v>0.99999999999999978</v>
      </c>
      <c r="H165" s="232">
        <f t="shared" si="40"/>
        <v>1</v>
      </c>
      <c r="I165" s="232">
        <f t="shared" si="40"/>
        <v>1</v>
      </c>
      <c r="J165" s="232">
        <f t="shared" si="40"/>
        <v>1</v>
      </c>
      <c r="K165" s="232">
        <f t="shared" si="40"/>
        <v>1</v>
      </c>
      <c r="L165" s="232">
        <f t="shared" si="40"/>
        <v>0.99999999999999989</v>
      </c>
      <c r="M165" s="232">
        <f t="shared" si="40"/>
        <v>1</v>
      </c>
      <c r="N165" s="232">
        <f t="shared" si="40"/>
        <v>1.0000000000000002</v>
      </c>
      <c r="O165" s="232">
        <f t="shared" si="40"/>
        <v>0.99999999999999978</v>
      </c>
      <c r="P165" s="232">
        <f t="shared" si="40"/>
        <v>1</v>
      </c>
      <c r="Q165" s="232">
        <f t="shared" si="40"/>
        <v>1</v>
      </c>
      <c r="R165" s="232">
        <f t="shared" si="40"/>
        <v>1</v>
      </c>
      <c r="S165" s="232">
        <f t="shared" si="40"/>
        <v>1</v>
      </c>
      <c r="T165" s="232">
        <f t="shared" si="40"/>
        <v>0.99999999999999989</v>
      </c>
      <c r="U165" s="232">
        <f t="shared" si="40"/>
        <v>1</v>
      </c>
      <c r="V165" s="232">
        <f t="shared" si="40"/>
        <v>1</v>
      </c>
      <c r="W165" s="232">
        <f t="shared" si="40"/>
        <v>1</v>
      </c>
      <c r="X165" s="232">
        <f t="shared" si="40"/>
        <v>1</v>
      </c>
      <c r="Y165" s="232">
        <f t="shared" si="40"/>
        <v>1</v>
      </c>
      <c r="DA165" s="95"/>
    </row>
    <row r="166" spans="1:105" ht="12" customHeight="1" x14ac:dyDescent="0.25">
      <c r="A166" s="55" t="s">
        <v>91</v>
      </c>
      <c r="B166" s="266">
        <f t="shared" ref="B166:Y166" si="41">IF(B$100=0,0,B$100/B$99)</f>
        <v>0</v>
      </c>
      <c r="C166" s="266">
        <f t="shared" si="41"/>
        <v>0</v>
      </c>
      <c r="D166" s="266">
        <f t="shared" si="41"/>
        <v>0</v>
      </c>
      <c r="E166" s="266">
        <f t="shared" si="41"/>
        <v>0</v>
      </c>
      <c r="F166" s="266">
        <f t="shared" si="41"/>
        <v>0</v>
      </c>
      <c r="G166" s="266">
        <f t="shared" si="41"/>
        <v>0</v>
      </c>
      <c r="H166" s="266">
        <f t="shared" si="41"/>
        <v>0</v>
      </c>
      <c r="I166" s="266">
        <f t="shared" si="41"/>
        <v>0</v>
      </c>
      <c r="J166" s="266">
        <f t="shared" si="41"/>
        <v>0</v>
      </c>
      <c r="K166" s="266">
        <f t="shared" si="41"/>
        <v>0</v>
      </c>
      <c r="L166" s="266">
        <f t="shared" si="41"/>
        <v>0</v>
      </c>
      <c r="M166" s="266">
        <f t="shared" si="41"/>
        <v>0</v>
      </c>
      <c r="N166" s="266">
        <f t="shared" si="41"/>
        <v>0</v>
      </c>
      <c r="O166" s="266">
        <f t="shared" si="41"/>
        <v>0</v>
      </c>
      <c r="P166" s="266">
        <f t="shared" si="41"/>
        <v>0</v>
      </c>
      <c r="Q166" s="266">
        <f t="shared" si="41"/>
        <v>0</v>
      </c>
      <c r="R166" s="266">
        <f t="shared" si="41"/>
        <v>0</v>
      </c>
      <c r="S166" s="266">
        <f t="shared" si="41"/>
        <v>0</v>
      </c>
      <c r="T166" s="266">
        <f t="shared" si="41"/>
        <v>0</v>
      </c>
      <c r="U166" s="266">
        <f t="shared" si="41"/>
        <v>0</v>
      </c>
      <c r="V166" s="266">
        <f t="shared" si="41"/>
        <v>0</v>
      </c>
      <c r="W166" s="266">
        <f t="shared" si="41"/>
        <v>0</v>
      </c>
      <c r="X166" s="266">
        <f t="shared" si="41"/>
        <v>0</v>
      </c>
      <c r="Y166" s="266">
        <f t="shared" si="41"/>
        <v>0</v>
      </c>
      <c r="DA166" s="76"/>
    </row>
    <row r="167" spans="1:105" ht="12" customHeight="1" x14ac:dyDescent="0.25">
      <c r="A167" s="173" t="s">
        <v>92</v>
      </c>
      <c r="B167" s="267">
        <f t="shared" ref="B167:Y167" si="42">IF(B$101=0,0,B$101/B$99)</f>
        <v>0</v>
      </c>
      <c r="C167" s="267">
        <f t="shared" si="42"/>
        <v>0</v>
      </c>
      <c r="D167" s="267">
        <f t="shared" si="42"/>
        <v>0</v>
      </c>
      <c r="E167" s="267">
        <f t="shared" si="42"/>
        <v>0</v>
      </c>
      <c r="F167" s="267">
        <f t="shared" si="42"/>
        <v>0</v>
      </c>
      <c r="G167" s="267">
        <f t="shared" si="42"/>
        <v>0</v>
      </c>
      <c r="H167" s="267">
        <f t="shared" si="42"/>
        <v>0</v>
      </c>
      <c r="I167" s="267">
        <f t="shared" si="42"/>
        <v>0</v>
      </c>
      <c r="J167" s="267">
        <f t="shared" si="42"/>
        <v>0</v>
      </c>
      <c r="K167" s="267">
        <f t="shared" si="42"/>
        <v>0</v>
      </c>
      <c r="L167" s="267">
        <f t="shared" si="42"/>
        <v>0</v>
      </c>
      <c r="M167" s="267">
        <f t="shared" si="42"/>
        <v>0</v>
      </c>
      <c r="N167" s="267">
        <f t="shared" si="42"/>
        <v>0</v>
      </c>
      <c r="O167" s="267">
        <f t="shared" si="42"/>
        <v>0</v>
      </c>
      <c r="P167" s="267">
        <f t="shared" si="42"/>
        <v>0</v>
      </c>
      <c r="Q167" s="267">
        <f t="shared" si="42"/>
        <v>0</v>
      </c>
      <c r="R167" s="267">
        <f t="shared" si="42"/>
        <v>0</v>
      </c>
      <c r="S167" s="267">
        <f t="shared" si="42"/>
        <v>0</v>
      </c>
      <c r="T167" s="267">
        <f t="shared" si="42"/>
        <v>0</v>
      </c>
      <c r="U167" s="267">
        <f t="shared" si="42"/>
        <v>0</v>
      </c>
      <c r="V167" s="267">
        <f t="shared" si="42"/>
        <v>0</v>
      </c>
      <c r="W167" s="267">
        <f t="shared" si="42"/>
        <v>0</v>
      </c>
      <c r="X167" s="267">
        <f t="shared" si="42"/>
        <v>0</v>
      </c>
      <c r="Y167" s="267">
        <f t="shared" si="42"/>
        <v>0</v>
      </c>
      <c r="DA167" s="77"/>
    </row>
    <row r="168" spans="1:105" ht="12" customHeight="1" x14ac:dyDescent="0.25">
      <c r="A168" s="173" t="s">
        <v>93</v>
      </c>
      <c r="B168" s="267">
        <f t="shared" ref="B168:Y168" si="43">IF(B$102=0,0,B$102/B$99)</f>
        <v>0</v>
      </c>
      <c r="C168" s="267">
        <f t="shared" si="43"/>
        <v>0</v>
      </c>
      <c r="D168" s="267">
        <f t="shared" si="43"/>
        <v>0</v>
      </c>
      <c r="E168" s="267">
        <f t="shared" si="43"/>
        <v>0</v>
      </c>
      <c r="F168" s="267">
        <f t="shared" si="43"/>
        <v>0</v>
      </c>
      <c r="G168" s="267">
        <f t="shared" si="43"/>
        <v>0</v>
      </c>
      <c r="H168" s="267">
        <f t="shared" si="43"/>
        <v>0</v>
      </c>
      <c r="I168" s="267">
        <f t="shared" si="43"/>
        <v>0</v>
      </c>
      <c r="J168" s="267">
        <f t="shared" si="43"/>
        <v>0</v>
      </c>
      <c r="K168" s="267">
        <f t="shared" si="43"/>
        <v>0</v>
      </c>
      <c r="L168" s="267">
        <f t="shared" si="43"/>
        <v>0</v>
      </c>
      <c r="M168" s="267">
        <f t="shared" si="43"/>
        <v>0</v>
      </c>
      <c r="N168" s="267">
        <f t="shared" si="43"/>
        <v>0</v>
      </c>
      <c r="O168" s="267">
        <f t="shared" si="43"/>
        <v>0</v>
      </c>
      <c r="P168" s="267">
        <f t="shared" si="43"/>
        <v>0</v>
      </c>
      <c r="Q168" s="267">
        <f t="shared" si="43"/>
        <v>0</v>
      </c>
      <c r="R168" s="267">
        <f t="shared" si="43"/>
        <v>0</v>
      </c>
      <c r="S168" s="267">
        <f t="shared" si="43"/>
        <v>0</v>
      </c>
      <c r="T168" s="267">
        <f t="shared" si="43"/>
        <v>0</v>
      </c>
      <c r="U168" s="267">
        <f t="shared" si="43"/>
        <v>0</v>
      </c>
      <c r="V168" s="267">
        <f t="shared" si="43"/>
        <v>0</v>
      </c>
      <c r="W168" s="267">
        <f t="shared" si="43"/>
        <v>0</v>
      </c>
      <c r="X168" s="267">
        <f t="shared" si="43"/>
        <v>0</v>
      </c>
      <c r="Y168" s="267">
        <f t="shared" si="43"/>
        <v>0</v>
      </c>
      <c r="DA168" s="77"/>
    </row>
    <row r="169" spans="1:105" ht="12" customHeight="1" x14ac:dyDescent="0.25">
      <c r="A169" s="173" t="s">
        <v>94</v>
      </c>
      <c r="B169" s="267">
        <f t="shared" ref="B169:Y169" si="44">IF(B$103=0,0,B$103/B$99)</f>
        <v>0</v>
      </c>
      <c r="C169" s="267">
        <f t="shared" si="44"/>
        <v>0</v>
      </c>
      <c r="D169" s="267">
        <f t="shared" si="44"/>
        <v>0</v>
      </c>
      <c r="E169" s="267">
        <f t="shared" si="44"/>
        <v>0</v>
      </c>
      <c r="F169" s="267">
        <f t="shared" si="44"/>
        <v>0</v>
      </c>
      <c r="G169" s="267">
        <f t="shared" si="44"/>
        <v>0</v>
      </c>
      <c r="H169" s="267">
        <f t="shared" si="44"/>
        <v>0</v>
      </c>
      <c r="I169" s="267">
        <f t="shared" si="44"/>
        <v>0</v>
      </c>
      <c r="J169" s="267">
        <f t="shared" si="44"/>
        <v>0</v>
      </c>
      <c r="K169" s="267">
        <f t="shared" si="44"/>
        <v>0</v>
      </c>
      <c r="L169" s="267">
        <f t="shared" si="44"/>
        <v>0</v>
      </c>
      <c r="M169" s="267">
        <f t="shared" si="44"/>
        <v>0</v>
      </c>
      <c r="N169" s="267">
        <f t="shared" si="44"/>
        <v>0</v>
      </c>
      <c r="O169" s="267">
        <f t="shared" si="44"/>
        <v>0</v>
      </c>
      <c r="P169" s="267">
        <f t="shared" si="44"/>
        <v>0</v>
      </c>
      <c r="Q169" s="267">
        <f t="shared" si="44"/>
        <v>0</v>
      </c>
      <c r="R169" s="267">
        <f t="shared" si="44"/>
        <v>0</v>
      </c>
      <c r="S169" s="267">
        <f t="shared" si="44"/>
        <v>0</v>
      </c>
      <c r="T169" s="267">
        <f t="shared" si="44"/>
        <v>0</v>
      </c>
      <c r="U169" s="267">
        <f t="shared" si="44"/>
        <v>0</v>
      </c>
      <c r="V169" s="267">
        <f t="shared" si="44"/>
        <v>0</v>
      </c>
      <c r="W169" s="267">
        <f t="shared" si="44"/>
        <v>0</v>
      </c>
      <c r="X169" s="267">
        <f t="shared" si="44"/>
        <v>0</v>
      </c>
      <c r="Y169" s="267">
        <f t="shared" si="44"/>
        <v>0</v>
      </c>
      <c r="DA169" s="77"/>
    </row>
    <row r="170" spans="1:105" ht="12" customHeight="1" x14ac:dyDescent="0.25">
      <c r="A170" s="56" t="s">
        <v>95</v>
      </c>
      <c r="B170" s="268">
        <f t="shared" ref="B170:Y170" si="45">IF(B$104=0,0,B$104/B$99)</f>
        <v>4.6207992848183539E-3</v>
      </c>
      <c r="C170" s="268">
        <f t="shared" si="45"/>
        <v>4.5480687362089997E-3</v>
      </c>
      <c r="D170" s="268">
        <f t="shared" si="45"/>
        <v>4.2687061701487594E-3</v>
      </c>
      <c r="E170" s="268">
        <f t="shared" si="45"/>
        <v>5.3885172623166101E-3</v>
      </c>
      <c r="F170" s="268">
        <f t="shared" si="45"/>
        <v>5.5843318742353513E-3</v>
      </c>
      <c r="G170" s="268">
        <f t="shared" si="45"/>
        <v>5.5620852140788636E-3</v>
      </c>
      <c r="H170" s="268">
        <f t="shared" si="45"/>
        <v>5.8988632284607346E-3</v>
      </c>
      <c r="I170" s="268">
        <f t="shared" si="45"/>
        <v>5.5390722639307079E-3</v>
      </c>
      <c r="J170" s="268">
        <f t="shared" si="45"/>
        <v>5.4407335190151673E-3</v>
      </c>
      <c r="K170" s="268">
        <f t="shared" si="45"/>
        <v>5.1381978199425095E-3</v>
      </c>
      <c r="L170" s="268">
        <f t="shared" si="45"/>
        <v>5.5012348700331955E-3</v>
      </c>
      <c r="M170" s="268">
        <f t="shared" si="45"/>
        <v>4.3370242918032362E-3</v>
      </c>
      <c r="N170" s="268">
        <f t="shared" si="45"/>
        <v>4.5475392065481091E-3</v>
      </c>
      <c r="O170" s="268">
        <f t="shared" si="45"/>
        <v>4.5271122747367054E-3</v>
      </c>
      <c r="P170" s="268">
        <f t="shared" si="45"/>
        <v>4.6292085075046261E-3</v>
      </c>
      <c r="Q170" s="268">
        <f t="shared" si="45"/>
        <v>4.4587258876927095E-3</v>
      </c>
      <c r="R170" s="268">
        <f t="shared" si="45"/>
        <v>4.8204024203884156E-3</v>
      </c>
      <c r="S170" s="268">
        <f t="shared" si="45"/>
        <v>5.2397011562778963E-3</v>
      </c>
      <c r="T170" s="268">
        <f t="shared" si="45"/>
        <v>5.1639063014247491E-3</v>
      </c>
      <c r="U170" s="268">
        <f t="shared" si="45"/>
        <v>5.3946683618995676E-3</v>
      </c>
      <c r="V170" s="268">
        <f t="shared" si="45"/>
        <v>5.1952380682894171E-3</v>
      </c>
      <c r="W170" s="268">
        <f t="shared" si="45"/>
        <v>5.4439055336146921E-3</v>
      </c>
      <c r="X170" s="268">
        <f t="shared" si="45"/>
        <v>5.3051806017607667E-3</v>
      </c>
      <c r="Y170" s="268">
        <f t="shared" si="45"/>
        <v>5.3278016280924028E-3</v>
      </c>
      <c r="DA170" s="78"/>
    </row>
    <row r="171" spans="1:105" ht="12" customHeight="1" x14ac:dyDescent="0.25">
      <c r="A171" s="174" t="s">
        <v>1553</v>
      </c>
      <c r="B171" s="269">
        <f t="shared" ref="B171:Y171" si="46">IF(B$110=0,0,B$110/B$99)</f>
        <v>0.72721589109327001</v>
      </c>
      <c r="C171" s="269">
        <f t="shared" si="46"/>
        <v>0.71134046290065067</v>
      </c>
      <c r="D171" s="269">
        <f t="shared" si="46"/>
        <v>0.70158179940142917</v>
      </c>
      <c r="E171" s="269">
        <f t="shared" si="46"/>
        <v>0.72106415474524621</v>
      </c>
      <c r="F171" s="269">
        <f t="shared" si="46"/>
        <v>0.72336618205569991</v>
      </c>
      <c r="G171" s="269">
        <f t="shared" si="46"/>
        <v>0.70850190816660075</v>
      </c>
      <c r="H171" s="269">
        <f t="shared" si="46"/>
        <v>0.73243696454628082</v>
      </c>
      <c r="I171" s="269">
        <f t="shared" si="46"/>
        <v>0.72471766899961931</v>
      </c>
      <c r="J171" s="269">
        <f t="shared" si="46"/>
        <v>0.7313541256113355</v>
      </c>
      <c r="K171" s="269">
        <f t="shared" si="46"/>
        <v>0.73504594585913374</v>
      </c>
      <c r="L171" s="269">
        <f t="shared" si="46"/>
        <v>0.72390897645929131</v>
      </c>
      <c r="M171" s="269">
        <f t="shared" si="46"/>
        <v>0.69196771815426428</v>
      </c>
      <c r="N171" s="269">
        <f t="shared" si="46"/>
        <v>0.69415251939063627</v>
      </c>
      <c r="O171" s="269">
        <f t="shared" si="46"/>
        <v>0.70173310947385492</v>
      </c>
      <c r="P171" s="269">
        <f t="shared" si="46"/>
        <v>0.72095827091701659</v>
      </c>
      <c r="Q171" s="269">
        <f t="shared" si="46"/>
        <v>0.69236603681287545</v>
      </c>
      <c r="R171" s="269">
        <f t="shared" si="46"/>
        <v>0.71840793129645897</v>
      </c>
      <c r="S171" s="269">
        <f t="shared" si="46"/>
        <v>0.7382928317650157</v>
      </c>
      <c r="T171" s="269">
        <f t="shared" si="46"/>
        <v>0.74228417485688691</v>
      </c>
      <c r="U171" s="269">
        <f t="shared" si="46"/>
        <v>0.75064489341938645</v>
      </c>
      <c r="V171" s="269">
        <f t="shared" si="46"/>
        <v>0.74468923229549344</v>
      </c>
      <c r="W171" s="269">
        <f t="shared" si="46"/>
        <v>0.73298602068213137</v>
      </c>
      <c r="X171" s="269">
        <f t="shared" si="46"/>
        <v>0.7282148107797225</v>
      </c>
      <c r="Y171" s="269">
        <f t="shared" si="46"/>
        <v>0.71455397320617975</v>
      </c>
      <c r="DA171" s="79"/>
    </row>
    <row r="172" spans="1:105" ht="12" customHeight="1" x14ac:dyDescent="0.25">
      <c r="A172" s="62" t="s">
        <v>1554</v>
      </c>
      <c r="B172" s="318">
        <f t="shared" ref="B172:Y172" si="47">IF(B$111=0,0,B$111/B$99)</f>
        <v>0.72721589109327001</v>
      </c>
      <c r="C172" s="318">
        <f t="shared" si="47"/>
        <v>0.71134046290065067</v>
      </c>
      <c r="D172" s="318">
        <f t="shared" si="47"/>
        <v>0.70158179940142917</v>
      </c>
      <c r="E172" s="318">
        <f t="shared" si="47"/>
        <v>0.72106415474524621</v>
      </c>
      <c r="F172" s="318">
        <f t="shared" si="47"/>
        <v>0.72336618205569991</v>
      </c>
      <c r="G172" s="318">
        <f t="shared" si="47"/>
        <v>0.70850190816660075</v>
      </c>
      <c r="H172" s="318">
        <f t="shared" si="47"/>
        <v>0.73243696454628082</v>
      </c>
      <c r="I172" s="318">
        <f t="shared" si="47"/>
        <v>0.72471766899961931</v>
      </c>
      <c r="J172" s="318">
        <f t="shared" si="47"/>
        <v>0.7313541256113355</v>
      </c>
      <c r="K172" s="318">
        <f t="shared" si="47"/>
        <v>0.73504594585913374</v>
      </c>
      <c r="L172" s="318">
        <f t="shared" si="47"/>
        <v>0.72390897645929131</v>
      </c>
      <c r="M172" s="318">
        <f t="shared" si="47"/>
        <v>0.69196771815426428</v>
      </c>
      <c r="N172" s="318">
        <f t="shared" si="47"/>
        <v>0.69415251939063627</v>
      </c>
      <c r="O172" s="318">
        <f t="shared" si="47"/>
        <v>0.70173310947385492</v>
      </c>
      <c r="P172" s="318">
        <f t="shared" si="47"/>
        <v>0.72095827091701659</v>
      </c>
      <c r="Q172" s="318">
        <f t="shared" si="47"/>
        <v>0.69236603681287545</v>
      </c>
      <c r="R172" s="318">
        <f t="shared" si="47"/>
        <v>0.71840793129645897</v>
      </c>
      <c r="S172" s="318">
        <f t="shared" si="47"/>
        <v>0.7382928317650157</v>
      </c>
      <c r="T172" s="318">
        <f t="shared" si="47"/>
        <v>0.74228417485688691</v>
      </c>
      <c r="U172" s="318">
        <f t="shared" si="47"/>
        <v>0.75064489341938645</v>
      </c>
      <c r="V172" s="318">
        <f t="shared" si="47"/>
        <v>0.74468923229549344</v>
      </c>
      <c r="W172" s="318">
        <f t="shared" si="47"/>
        <v>0.73298602068213137</v>
      </c>
      <c r="X172" s="318">
        <f t="shared" si="47"/>
        <v>0.7282148107797225</v>
      </c>
      <c r="Y172" s="318">
        <f t="shared" si="47"/>
        <v>0.71455397320617975</v>
      </c>
      <c r="DA172" s="141"/>
    </row>
    <row r="173" spans="1:105" ht="12" customHeight="1" x14ac:dyDescent="0.25">
      <c r="A173" s="62" t="s">
        <v>1561</v>
      </c>
      <c r="B173" s="318">
        <f t="shared" ref="B173:Y173" si="48">IF(B$117=0,0,B$117/B$99)</f>
        <v>0</v>
      </c>
      <c r="C173" s="318">
        <f t="shared" si="48"/>
        <v>0</v>
      </c>
      <c r="D173" s="318">
        <f t="shared" si="48"/>
        <v>0</v>
      </c>
      <c r="E173" s="318">
        <f t="shared" si="48"/>
        <v>0</v>
      </c>
      <c r="F173" s="318">
        <f t="shared" si="48"/>
        <v>0</v>
      </c>
      <c r="G173" s="318">
        <f t="shared" si="48"/>
        <v>0</v>
      </c>
      <c r="H173" s="318">
        <f t="shared" si="48"/>
        <v>0</v>
      </c>
      <c r="I173" s="318">
        <f t="shared" si="48"/>
        <v>0</v>
      </c>
      <c r="J173" s="318">
        <f t="shared" si="48"/>
        <v>0</v>
      </c>
      <c r="K173" s="318">
        <f t="shared" si="48"/>
        <v>0</v>
      </c>
      <c r="L173" s="318">
        <f t="shared" si="48"/>
        <v>0</v>
      </c>
      <c r="M173" s="318">
        <f t="shared" si="48"/>
        <v>0</v>
      </c>
      <c r="N173" s="318">
        <f t="shared" si="48"/>
        <v>0</v>
      </c>
      <c r="O173" s="318">
        <f t="shared" si="48"/>
        <v>0</v>
      </c>
      <c r="P173" s="318">
        <f t="shared" si="48"/>
        <v>0</v>
      </c>
      <c r="Q173" s="318">
        <f t="shared" si="48"/>
        <v>0</v>
      </c>
      <c r="R173" s="318">
        <f t="shared" si="48"/>
        <v>0</v>
      </c>
      <c r="S173" s="318">
        <f t="shared" si="48"/>
        <v>0</v>
      </c>
      <c r="T173" s="318">
        <f t="shared" si="48"/>
        <v>0</v>
      </c>
      <c r="U173" s="318">
        <f t="shared" si="48"/>
        <v>0</v>
      </c>
      <c r="V173" s="318">
        <f t="shared" si="48"/>
        <v>0</v>
      </c>
      <c r="W173" s="318">
        <f t="shared" si="48"/>
        <v>0</v>
      </c>
      <c r="X173" s="318">
        <f t="shared" si="48"/>
        <v>0</v>
      </c>
      <c r="Y173" s="318">
        <f t="shared" si="48"/>
        <v>0</v>
      </c>
      <c r="DA173" s="141"/>
    </row>
    <row r="174" spans="1:105" ht="12" customHeight="1" x14ac:dyDescent="0.25">
      <c r="A174" s="174" t="s">
        <v>1563</v>
      </c>
      <c r="B174" s="269">
        <f t="shared" ref="B174:Y174" si="49">IF(B$118=0,0,B$118/B$99)</f>
        <v>0</v>
      </c>
      <c r="C174" s="269">
        <f t="shared" si="49"/>
        <v>0</v>
      </c>
      <c r="D174" s="269">
        <f t="shared" si="49"/>
        <v>0</v>
      </c>
      <c r="E174" s="269">
        <f t="shared" si="49"/>
        <v>0</v>
      </c>
      <c r="F174" s="269">
        <f t="shared" si="49"/>
        <v>0</v>
      </c>
      <c r="G174" s="269">
        <f t="shared" si="49"/>
        <v>0</v>
      </c>
      <c r="H174" s="269">
        <f t="shared" si="49"/>
        <v>0</v>
      </c>
      <c r="I174" s="269">
        <f t="shared" si="49"/>
        <v>0</v>
      </c>
      <c r="J174" s="269">
        <f t="shared" si="49"/>
        <v>0</v>
      </c>
      <c r="K174" s="269">
        <f t="shared" si="49"/>
        <v>0</v>
      </c>
      <c r="L174" s="269">
        <f t="shared" si="49"/>
        <v>0</v>
      </c>
      <c r="M174" s="269">
        <f t="shared" si="49"/>
        <v>0</v>
      </c>
      <c r="N174" s="269">
        <f t="shared" si="49"/>
        <v>0</v>
      </c>
      <c r="O174" s="269">
        <f t="shared" si="49"/>
        <v>0</v>
      </c>
      <c r="P174" s="269">
        <f t="shared" si="49"/>
        <v>0</v>
      </c>
      <c r="Q174" s="269">
        <f t="shared" si="49"/>
        <v>0</v>
      </c>
      <c r="R174" s="269">
        <f t="shared" si="49"/>
        <v>0</v>
      </c>
      <c r="S174" s="269">
        <f t="shared" si="49"/>
        <v>0</v>
      </c>
      <c r="T174" s="269">
        <f t="shared" si="49"/>
        <v>0</v>
      </c>
      <c r="U174" s="269">
        <f t="shared" si="49"/>
        <v>0</v>
      </c>
      <c r="V174" s="269">
        <f t="shared" si="49"/>
        <v>0</v>
      </c>
      <c r="W174" s="269">
        <f t="shared" si="49"/>
        <v>0</v>
      </c>
      <c r="X174" s="269">
        <f t="shared" si="49"/>
        <v>0</v>
      </c>
      <c r="Y174" s="269">
        <f t="shared" si="49"/>
        <v>0</v>
      </c>
      <c r="DA174" s="79"/>
    </row>
    <row r="175" spans="1:105" ht="12" customHeight="1" x14ac:dyDescent="0.25">
      <c r="A175" s="174" t="s">
        <v>1565</v>
      </c>
      <c r="B175" s="269">
        <f t="shared" ref="B175:Y175" si="50">IF(B$119=0,0,B$119/B$99)</f>
        <v>6.0813760383409833E-2</v>
      </c>
      <c r="C175" s="269">
        <f t="shared" si="50"/>
        <v>5.9486170464220153E-2</v>
      </c>
      <c r="D175" s="269">
        <f t="shared" si="50"/>
        <v>5.8670097780753612E-2</v>
      </c>
      <c r="E175" s="269">
        <f t="shared" si="50"/>
        <v>6.0299318627127223E-2</v>
      </c>
      <c r="F175" s="269">
        <f t="shared" si="50"/>
        <v>6.0491826710309435E-2</v>
      </c>
      <c r="G175" s="269">
        <f t="shared" si="50"/>
        <v>5.9248795030671535E-2</v>
      </c>
      <c r="H175" s="269">
        <f t="shared" si="50"/>
        <v>6.1250375030867894E-2</v>
      </c>
      <c r="I175" s="269">
        <f t="shared" si="50"/>
        <v>6.0604845422050281E-2</v>
      </c>
      <c r="J175" s="269">
        <f t="shared" si="50"/>
        <v>6.1159822131336791E-2</v>
      </c>
      <c r="K175" s="269">
        <f t="shared" si="50"/>
        <v>6.1468552282421214E-2</v>
      </c>
      <c r="L175" s="269">
        <f t="shared" si="50"/>
        <v>6.0537218139734679E-2</v>
      </c>
      <c r="M175" s="269">
        <f t="shared" si="50"/>
        <v>5.7866115854021023E-2</v>
      </c>
      <c r="N175" s="269">
        <f t="shared" si="50"/>
        <v>5.804882085332231E-2</v>
      </c>
      <c r="O175" s="269">
        <f t="shared" si="50"/>
        <v>5.8682751154532725E-2</v>
      </c>
      <c r="P175" s="269">
        <f t="shared" si="50"/>
        <v>6.0290464043725941E-2</v>
      </c>
      <c r="Q175" s="269">
        <f t="shared" si="50"/>
        <v>5.7899425433415121E-2</v>
      </c>
      <c r="R175" s="269">
        <f t="shared" si="50"/>
        <v>6.0077190730421774E-2</v>
      </c>
      <c r="S175" s="269">
        <f t="shared" si="50"/>
        <v>6.1740074596346096E-2</v>
      </c>
      <c r="T175" s="269">
        <f t="shared" si="50"/>
        <v>6.2073852481799231E-2</v>
      </c>
      <c r="U175" s="269">
        <f t="shared" si="50"/>
        <v>6.2773021382699593E-2</v>
      </c>
      <c r="V175" s="269">
        <f t="shared" si="50"/>
        <v>6.2274976506412977E-2</v>
      </c>
      <c r="W175" s="269">
        <f t="shared" si="50"/>
        <v>6.1296290100507619E-2</v>
      </c>
      <c r="X175" s="269">
        <f t="shared" si="50"/>
        <v>6.0897295497532353E-2</v>
      </c>
      <c r="Y175" s="269">
        <f t="shared" si="50"/>
        <v>5.9754901728351718E-2</v>
      </c>
      <c r="DA175" s="79"/>
    </row>
    <row r="176" spans="1:105" ht="12" customHeight="1" x14ac:dyDescent="0.25">
      <c r="A176" s="62" t="s">
        <v>1566</v>
      </c>
      <c r="B176" s="318">
        <f t="shared" ref="B176:Y176" si="51">IF(B$120=0,0,B$120/B$99)</f>
        <v>6.0813760383409833E-2</v>
      </c>
      <c r="C176" s="318">
        <f t="shared" si="51"/>
        <v>5.9486170464220153E-2</v>
      </c>
      <c r="D176" s="318">
        <f t="shared" si="51"/>
        <v>5.8670097780753612E-2</v>
      </c>
      <c r="E176" s="318">
        <f t="shared" si="51"/>
        <v>6.0299318627127223E-2</v>
      </c>
      <c r="F176" s="318">
        <f t="shared" si="51"/>
        <v>6.0491826710309435E-2</v>
      </c>
      <c r="G176" s="318">
        <f t="shared" si="51"/>
        <v>5.9248795030671535E-2</v>
      </c>
      <c r="H176" s="318">
        <f t="shared" si="51"/>
        <v>6.1250375030867894E-2</v>
      </c>
      <c r="I176" s="318">
        <f t="shared" si="51"/>
        <v>6.0604845422050281E-2</v>
      </c>
      <c r="J176" s="318">
        <f t="shared" si="51"/>
        <v>6.1159822131336791E-2</v>
      </c>
      <c r="K176" s="318">
        <f t="shared" si="51"/>
        <v>6.1468552282421214E-2</v>
      </c>
      <c r="L176" s="318">
        <f t="shared" si="51"/>
        <v>6.0537218139734679E-2</v>
      </c>
      <c r="M176" s="318">
        <f t="shared" si="51"/>
        <v>5.7866115854021023E-2</v>
      </c>
      <c r="N176" s="318">
        <f t="shared" si="51"/>
        <v>5.804882085332231E-2</v>
      </c>
      <c r="O176" s="318">
        <f t="shared" si="51"/>
        <v>5.8682751154532725E-2</v>
      </c>
      <c r="P176" s="318">
        <f t="shared" si="51"/>
        <v>6.0290464043725941E-2</v>
      </c>
      <c r="Q176" s="318">
        <f t="shared" si="51"/>
        <v>5.7899425433415121E-2</v>
      </c>
      <c r="R176" s="318">
        <f t="shared" si="51"/>
        <v>6.0077190730421774E-2</v>
      </c>
      <c r="S176" s="318">
        <f t="shared" si="51"/>
        <v>6.1740074596346096E-2</v>
      </c>
      <c r="T176" s="318">
        <f t="shared" si="51"/>
        <v>6.2073852481799231E-2</v>
      </c>
      <c r="U176" s="318">
        <f t="shared" si="51"/>
        <v>6.2773021382699593E-2</v>
      </c>
      <c r="V176" s="318">
        <f t="shared" si="51"/>
        <v>6.2274976506412977E-2</v>
      </c>
      <c r="W176" s="318">
        <f t="shared" si="51"/>
        <v>6.1296290100507619E-2</v>
      </c>
      <c r="X176" s="318">
        <f t="shared" si="51"/>
        <v>6.0897295497532353E-2</v>
      </c>
      <c r="Y176" s="318">
        <f t="shared" si="51"/>
        <v>5.9754901728351718E-2</v>
      </c>
      <c r="DA176" s="141"/>
    </row>
    <row r="177" spans="1:105" ht="12" customHeight="1" x14ac:dyDescent="0.25">
      <c r="A177" s="62" t="s">
        <v>1573</v>
      </c>
      <c r="B177" s="318">
        <f t="shared" ref="B177:Y177" si="52">IF(B$126=0,0,B$126/B$99)</f>
        <v>0</v>
      </c>
      <c r="C177" s="318">
        <f t="shared" si="52"/>
        <v>0</v>
      </c>
      <c r="D177" s="318">
        <f t="shared" si="52"/>
        <v>0</v>
      </c>
      <c r="E177" s="318">
        <f t="shared" si="52"/>
        <v>0</v>
      </c>
      <c r="F177" s="318">
        <f t="shared" si="52"/>
        <v>0</v>
      </c>
      <c r="G177" s="318">
        <f t="shared" si="52"/>
        <v>0</v>
      </c>
      <c r="H177" s="318">
        <f t="shared" si="52"/>
        <v>0</v>
      </c>
      <c r="I177" s="318">
        <f t="shared" si="52"/>
        <v>0</v>
      </c>
      <c r="J177" s="318">
        <f t="shared" si="52"/>
        <v>0</v>
      </c>
      <c r="K177" s="318">
        <f t="shared" si="52"/>
        <v>0</v>
      </c>
      <c r="L177" s="318">
        <f t="shared" si="52"/>
        <v>0</v>
      </c>
      <c r="M177" s="318">
        <f t="shared" si="52"/>
        <v>0</v>
      </c>
      <c r="N177" s="318">
        <f t="shared" si="52"/>
        <v>0</v>
      </c>
      <c r="O177" s="318">
        <f t="shared" si="52"/>
        <v>0</v>
      </c>
      <c r="P177" s="318">
        <f t="shared" si="52"/>
        <v>0</v>
      </c>
      <c r="Q177" s="318">
        <f t="shared" si="52"/>
        <v>0</v>
      </c>
      <c r="R177" s="318">
        <f t="shared" si="52"/>
        <v>0</v>
      </c>
      <c r="S177" s="318">
        <f t="shared" si="52"/>
        <v>0</v>
      </c>
      <c r="T177" s="318">
        <f t="shared" si="52"/>
        <v>0</v>
      </c>
      <c r="U177" s="318">
        <f t="shared" si="52"/>
        <v>0</v>
      </c>
      <c r="V177" s="318">
        <f t="shared" si="52"/>
        <v>0</v>
      </c>
      <c r="W177" s="318">
        <f t="shared" si="52"/>
        <v>0</v>
      </c>
      <c r="X177" s="318">
        <f t="shared" si="52"/>
        <v>0</v>
      </c>
      <c r="Y177" s="318">
        <f t="shared" si="52"/>
        <v>0</v>
      </c>
      <c r="DA177" s="141"/>
    </row>
    <row r="178" spans="1:105" ht="12" customHeight="1" x14ac:dyDescent="0.25">
      <c r="A178" s="174" t="s">
        <v>1575</v>
      </c>
      <c r="B178" s="269">
        <f t="shared" ref="B178:Y178" si="53">IF(B$127=0,0,B$127/B$99)</f>
        <v>0</v>
      </c>
      <c r="C178" s="269">
        <f t="shared" si="53"/>
        <v>0</v>
      </c>
      <c r="D178" s="269">
        <f t="shared" si="53"/>
        <v>0</v>
      </c>
      <c r="E178" s="269">
        <f t="shared" si="53"/>
        <v>0</v>
      </c>
      <c r="F178" s="269">
        <f t="shared" si="53"/>
        <v>0</v>
      </c>
      <c r="G178" s="269">
        <f t="shared" si="53"/>
        <v>0</v>
      </c>
      <c r="H178" s="269">
        <f t="shared" si="53"/>
        <v>0</v>
      </c>
      <c r="I178" s="269">
        <f t="shared" si="53"/>
        <v>0</v>
      </c>
      <c r="J178" s="269">
        <f t="shared" si="53"/>
        <v>0</v>
      </c>
      <c r="K178" s="269">
        <f t="shared" si="53"/>
        <v>0</v>
      </c>
      <c r="L178" s="269">
        <f t="shared" si="53"/>
        <v>0</v>
      </c>
      <c r="M178" s="269">
        <f t="shared" si="53"/>
        <v>0</v>
      </c>
      <c r="N178" s="269">
        <f t="shared" si="53"/>
        <v>0</v>
      </c>
      <c r="O178" s="269">
        <f t="shared" si="53"/>
        <v>0</v>
      </c>
      <c r="P178" s="269">
        <f t="shared" si="53"/>
        <v>0</v>
      </c>
      <c r="Q178" s="269">
        <f t="shared" si="53"/>
        <v>0</v>
      </c>
      <c r="R178" s="269">
        <f t="shared" si="53"/>
        <v>0</v>
      </c>
      <c r="S178" s="269">
        <f t="shared" si="53"/>
        <v>0</v>
      </c>
      <c r="T178" s="269">
        <f t="shared" si="53"/>
        <v>0</v>
      </c>
      <c r="U178" s="269">
        <f t="shared" si="53"/>
        <v>0</v>
      </c>
      <c r="V178" s="269">
        <f t="shared" si="53"/>
        <v>0</v>
      </c>
      <c r="W178" s="269">
        <f t="shared" si="53"/>
        <v>0</v>
      </c>
      <c r="X178" s="269">
        <f t="shared" si="53"/>
        <v>0</v>
      </c>
      <c r="Y178" s="269">
        <f t="shared" si="53"/>
        <v>0</v>
      </c>
      <c r="DA178" s="79"/>
    </row>
    <row r="179" spans="1:105" ht="12" customHeight="1" x14ac:dyDescent="0.25">
      <c r="A179" s="100" t="s">
        <v>105</v>
      </c>
      <c r="B179" s="310">
        <f t="shared" ref="B179:Y179" si="54">IF(B$99=0,0,B$128/B$99)</f>
        <v>0.20734954923850177</v>
      </c>
      <c r="C179" s="310">
        <f t="shared" si="54"/>
        <v>0.22462529789892002</v>
      </c>
      <c r="D179" s="310">
        <f t="shared" si="54"/>
        <v>0.2354793966476684</v>
      </c>
      <c r="E179" s="310">
        <f t="shared" si="54"/>
        <v>0.21324800936530994</v>
      </c>
      <c r="F179" s="310">
        <f t="shared" si="54"/>
        <v>0.21055765935975515</v>
      </c>
      <c r="G179" s="310">
        <f t="shared" si="54"/>
        <v>0.22668721158864871</v>
      </c>
      <c r="H179" s="310">
        <f t="shared" si="54"/>
        <v>0.20041379719439048</v>
      </c>
      <c r="I179" s="310">
        <f t="shared" si="54"/>
        <v>0.20913841331439972</v>
      </c>
      <c r="J179" s="310">
        <f t="shared" si="54"/>
        <v>0.20204531873831252</v>
      </c>
      <c r="K179" s="310">
        <f t="shared" si="54"/>
        <v>0.19834730403850251</v>
      </c>
      <c r="L179" s="310">
        <f t="shared" si="54"/>
        <v>0.21005257053094073</v>
      </c>
      <c r="M179" s="310">
        <f t="shared" si="54"/>
        <v>0.24582914169991149</v>
      </c>
      <c r="N179" s="310">
        <f t="shared" si="54"/>
        <v>0.24325112054949349</v>
      </c>
      <c r="O179" s="310">
        <f t="shared" si="54"/>
        <v>0.23505702709687554</v>
      </c>
      <c r="P179" s="310">
        <f t="shared" si="54"/>
        <v>0.21412205653175295</v>
      </c>
      <c r="Q179" s="310">
        <f t="shared" si="54"/>
        <v>0.24527581186601674</v>
      </c>
      <c r="R179" s="310">
        <f t="shared" si="54"/>
        <v>0.21669447555273091</v>
      </c>
      <c r="S179" s="310">
        <f t="shared" si="54"/>
        <v>0.19472739248236035</v>
      </c>
      <c r="T179" s="310">
        <f t="shared" si="54"/>
        <v>0.19047806635988906</v>
      </c>
      <c r="U179" s="310">
        <f t="shared" si="54"/>
        <v>0.18118741683601436</v>
      </c>
      <c r="V179" s="310">
        <f t="shared" si="54"/>
        <v>0.18784055312980422</v>
      </c>
      <c r="W179" s="310">
        <f t="shared" si="54"/>
        <v>0.20027378368374629</v>
      </c>
      <c r="X179" s="310">
        <f t="shared" si="54"/>
        <v>0.20558271312098439</v>
      </c>
      <c r="Y179" s="310">
        <f t="shared" si="54"/>
        <v>0.22036332343737608</v>
      </c>
      <c r="DA179" s="127"/>
    </row>
    <row r="180" spans="1:105" ht="12" customHeight="1" x14ac:dyDescent="0.25">
      <c r="A180" s="172"/>
      <c r="B180" s="172"/>
      <c r="C180" s="172"/>
      <c r="D180" s="172"/>
      <c r="E180" s="172"/>
      <c r="F180" s="172"/>
      <c r="G180" s="172"/>
      <c r="H180" s="172"/>
      <c r="I180" s="172"/>
      <c r="J180" s="172"/>
      <c r="K180" s="172"/>
      <c r="L180" s="172"/>
      <c r="M180" s="172"/>
      <c r="N180" s="172"/>
      <c r="O180" s="172"/>
      <c r="P180" s="172"/>
      <c r="Q180" s="172"/>
      <c r="R180" s="172"/>
      <c r="S180" s="172"/>
      <c r="T180" s="172"/>
      <c r="U180" s="172"/>
      <c r="V180" s="172"/>
      <c r="W180" s="172"/>
      <c r="X180" s="172"/>
      <c r="Y180" s="172"/>
      <c r="DA180" s="176"/>
    </row>
    <row r="181" spans="1:105" ht="15" customHeight="1" x14ac:dyDescent="0.25">
      <c r="A181" s="32" t="s">
        <v>430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DA181" s="88"/>
    </row>
    <row r="182" spans="1:105" ht="12" customHeight="1" x14ac:dyDescent="0.25">
      <c r="A182" s="172"/>
      <c r="B182" s="172"/>
      <c r="C182" s="172"/>
      <c r="D182" s="172"/>
      <c r="E182" s="172"/>
      <c r="F182" s="172"/>
      <c r="G182" s="172"/>
      <c r="H182" s="172"/>
      <c r="I182" s="172"/>
      <c r="J182" s="172"/>
      <c r="K182" s="172"/>
      <c r="L182" s="172"/>
      <c r="M182" s="172"/>
      <c r="N182" s="172"/>
      <c r="O182" s="172"/>
      <c r="P182" s="172"/>
      <c r="Q182" s="172"/>
      <c r="R182" s="172"/>
      <c r="S182" s="172"/>
      <c r="T182" s="172"/>
      <c r="U182" s="172"/>
      <c r="V182" s="172"/>
      <c r="W182" s="172"/>
      <c r="X182" s="172"/>
      <c r="Y182" s="172"/>
      <c r="DA182" s="176"/>
    </row>
    <row r="183" spans="1:105" ht="12" customHeight="1" x14ac:dyDescent="0.25">
      <c r="A183" s="35" t="s">
        <v>1805</v>
      </c>
      <c r="B183" s="320">
        <f t="shared" ref="B183:Y183" si="55">SUM(B184:B190,B191:B192)</f>
        <v>256.38547793878132</v>
      </c>
      <c r="C183" s="320">
        <f t="shared" si="55"/>
        <v>228.18739809420526</v>
      </c>
      <c r="D183" s="320">
        <f t="shared" si="55"/>
        <v>228.46257619199781</v>
      </c>
      <c r="E183" s="320">
        <f t="shared" si="55"/>
        <v>237.69374567080982</v>
      </c>
      <c r="F183" s="320">
        <f t="shared" si="55"/>
        <v>238.66876936556207</v>
      </c>
      <c r="G183" s="320">
        <f t="shared" si="55"/>
        <v>224.60222476096064</v>
      </c>
      <c r="H183" s="320">
        <f t="shared" si="55"/>
        <v>205.97248071239949</v>
      </c>
      <c r="I183" s="320">
        <f t="shared" si="55"/>
        <v>208.38349104792681</v>
      </c>
      <c r="J183" s="320">
        <f t="shared" si="55"/>
        <v>213.8033519865923</v>
      </c>
      <c r="K183" s="320">
        <f t="shared" si="55"/>
        <v>219.69246273573143</v>
      </c>
      <c r="L183" s="320">
        <f t="shared" si="55"/>
        <v>235.38140896440359</v>
      </c>
      <c r="M183" s="320">
        <f t="shared" si="55"/>
        <v>228.50370693121914</v>
      </c>
      <c r="N183" s="320">
        <f t="shared" si="55"/>
        <v>220.37620075086753</v>
      </c>
      <c r="O183" s="320">
        <f t="shared" si="55"/>
        <v>231.56201655428436</v>
      </c>
      <c r="P183" s="320">
        <f t="shared" si="55"/>
        <v>226.68158168702789</v>
      </c>
      <c r="Q183" s="320">
        <f t="shared" si="55"/>
        <v>219.57167123642441</v>
      </c>
      <c r="R183" s="320">
        <f t="shared" si="55"/>
        <v>227.38916745589549</v>
      </c>
      <c r="S183" s="320">
        <f t="shared" si="55"/>
        <v>208.38259762503623</v>
      </c>
      <c r="T183" s="320">
        <f t="shared" si="55"/>
        <v>224.44213974425392</v>
      </c>
      <c r="U183" s="320">
        <f t="shared" si="55"/>
        <v>232.06110991619383</v>
      </c>
      <c r="V183" s="320">
        <f t="shared" si="55"/>
        <v>207.06119052831815</v>
      </c>
      <c r="W183" s="320">
        <f t="shared" si="55"/>
        <v>205.15478081433594</v>
      </c>
      <c r="X183" s="320">
        <f t="shared" si="55"/>
        <v>215.37074001201657</v>
      </c>
      <c r="Y183" s="320">
        <f t="shared" si="55"/>
        <v>201.05020408099256</v>
      </c>
      <c r="DA183" s="95"/>
    </row>
    <row r="184" spans="1:105" ht="12" customHeight="1" x14ac:dyDescent="0.25">
      <c r="A184" s="55" t="s">
        <v>91</v>
      </c>
      <c r="B184" s="273">
        <f>IF(B$6=0,0,B$6/NMM!B$9*1000)</f>
        <v>0</v>
      </c>
      <c r="C184" s="273">
        <f>IF(C$6=0,0,C$6/NMM!C$9*1000)</f>
        <v>0</v>
      </c>
      <c r="D184" s="273">
        <f>IF(D$6=0,0,D$6/NMM!D$9*1000)</f>
        <v>0</v>
      </c>
      <c r="E184" s="273">
        <f>IF(E$6=0,0,E$6/NMM!E$9*1000)</f>
        <v>0</v>
      </c>
      <c r="F184" s="273">
        <f>IF(F$6=0,0,F$6/NMM!F$9*1000)</f>
        <v>0</v>
      </c>
      <c r="G184" s="273">
        <f>IF(G$6=0,0,G$6/NMM!G$9*1000)</f>
        <v>0</v>
      </c>
      <c r="H184" s="273">
        <f>IF(H$6=0,0,H$6/NMM!H$9*1000)</f>
        <v>0</v>
      </c>
      <c r="I184" s="273">
        <f>IF(I$6=0,0,I$6/NMM!I$9*1000)</f>
        <v>0</v>
      </c>
      <c r="J184" s="273">
        <f>IF(J$6=0,0,J$6/NMM!J$9*1000)</f>
        <v>0</v>
      </c>
      <c r="K184" s="273">
        <f>IF(K$6=0,0,K$6/NMM!K$9*1000)</f>
        <v>0</v>
      </c>
      <c r="L184" s="273">
        <f>IF(L$6=0,0,L$6/NMM!L$9*1000)</f>
        <v>0</v>
      </c>
      <c r="M184" s="273">
        <f>IF(M$6=0,0,M$6/NMM!M$9*1000)</f>
        <v>0</v>
      </c>
      <c r="N184" s="273">
        <f>IF(N$6=0,0,N$6/NMM!N$9*1000)</f>
        <v>0</v>
      </c>
      <c r="O184" s="273">
        <f>IF(O$6=0,0,O$6/NMM!O$9*1000)</f>
        <v>0</v>
      </c>
      <c r="P184" s="273">
        <f>IF(P$6=0,0,P$6/NMM!P$9*1000)</f>
        <v>0</v>
      </c>
      <c r="Q184" s="273">
        <f>IF(Q$6=0,0,Q$6/NMM!Q$9*1000)</f>
        <v>0</v>
      </c>
      <c r="R184" s="273">
        <f>IF(R$6=0,0,R$6/NMM!R$9*1000)</f>
        <v>0</v>
      </c>
      <c r="S184" s="273">
        <f>IF(S$6=0,0,S$6/NMM!S$9*1000)</f>
        <v>0</v>
      </c>
      <c r="T184" s="273">
        <f>IF(T$6=0,0,T$6/NMM!T$9*1000)</f>
        <v>0</v>
      </c>
      <c r="U184" s="273">
        <f>IF(U$6=0,0,U$6/NMM!U$9*1000)</f>
        <v>0</v>
      </c>
      <c r="V184" s="273">
        <f>IF(V$6=0,0,V$6/NMM!V$9*1000)</f>
        <v>0</v>
      </c>
      <c r="W184" s="273">
        <f>IF(W$6=0,0,W$6/NMM!W$9*1000)</f>
        <v>0</v>
      </c>
      <c r="X184" s="273">
        <f>IF(X$6=0,0,X$6/NMM!X$9*1000)</f>
        <v>0</v>
      </c>
      <c r="Y184" s="273">
        <f>IF(Y$6=0,0,Y$6/NMM!Y$9*1000)</f>
        <v>0</v>
      </c>
      <c r="DA184" s="76"/>
    </row>
    <row r="185" spans="1:105" ht="12" customHeight="1" x14ac:dyDescent="0.25">
      <c r="A185" s="173" t="s">
        <v>92</v>
      </c>
      <c r="B185" s="274">
        <f>IF(B$7=0,0,B$7/NMM!B$9*1000)</f>
        <v>0</v>
      </c>
      <c r="C185" s="274">
        <f>IF(C$7=0,0,C$7/NMM!C$9*1000)</f>
        <v>0</v>
      </c>
      <c r="D185" s="274">
        <f>IF(D$7=0,0,D$7/NMM!D$9*1000)</f>
        <v>0</v>
      </c>
      <c r="E185" s="274">
        <f>IF(E$7=0,0,E$7/NMM!E$9*1000)</f>
        <v>0</v>
      </c>
      <c r="F185" s="274">
        <f>IF(F$7=0,0,F$7/NMM!F$9*1000)</f>
        <v>0</v>
      </c>
      <c r="G185" s="274">
        <f>IF(G$7=0,0,G$7/NMM!G$9*1000)</f>
        <v>0</v>
      </c>
      <c r="H185" s="274">
        <f>IF(H$7=0,0,H$7/NMM!H$9*1000)</f>
        <v>0</v>
      </c>
      <c r="I185" s="274">
        <f>IF(I$7=0,0,I$7/NMM!I$9*1000)</f>
        <v>0</v>
      </c>
      <c r="J185" s="274">
        <f>IF(J$7=0,0,J$7/NMM!J$9*1000)</f>
        <v>0</v>
      </c>
      <c r="K185" s="274">
        <f>IF(K$7=0,0,K$7/NMM!K$9*1000)</f>
        <v>0</v>
      </c>
      <c r="L185" s="274">
        <f>IF(L$7=0,0,L$7/NMM!L$9*1000)</f>
        <v>0</v>
      </c>
      <c r="M185" s="274">
        <f>IF(M$7=0,0,M$7/NMM!M$9*1000)</f>
        <v>0</v>
      </c>
      <c r="N185" s="274">
        <f>IF(N$7=0,0,N$7/NMM!N$9*1000)</f>
        <v>0</v>
      </c>
      <c r="O185" s="274">
        <f>IF(O$7=0,0,O$7/NMM!O$9*1000)</f>
        <v>0</v>
      </c>
      <c r="P185" s="274">
        <f>IF(P$7=0,0,P$7/NMM!P$9*1000)</f>
        <v>0</v>
      </c>
      <c r="Q185" s="274">
        <f>IF(Q$7=0,0,Q$7/NMM!Q$9*1000)</f>
        <v>0</v>
      </c>
      <c r="R185" s="274">
        <f>IF(R$7=0,0,R$7/NMM!R$9*1000)</f>
        <v>0</v>
      </c>
      <c r="S185" s="274">
        <f>IF(S$7=0,0,S$7/NMM!S$9*1000)</f>
        <v>0</v>
      </c>
      <c r="T185" s="274">
        <f>IF(T$7=0,0,T$7/NMM!T$9*1000)</f>
        <v>0</v>
      </c>
      <c r="U185" s="274">
        <f>IF(U$7=0,0,U$7/NMM!U$9*1000)</f>
        <v>0</v>
      </c>
      <c r="V185" s="274">
        <f>IF(V$7=0,0,V$7/NMM!V$9*1000)</f>
        <v>0</v>
      </c>
      <c r="W185" s="274">
        <f>IF(W$7=0,0,W$7/NMM!W$9*1000)</f>
        <v>0</v>
      </c>
      <c r="X185" s="274">
        <f>IF(X$7=0,0,X$7/NMM!X$9*1000)</f>
        <v>0</v>
      </c>
      <c r="Y185" s="274">
        <f>IF(Y$7=0,0,Y$7/NMM!Y$9*1000)</f>
        <v>0</v>
      </c>
      <c r="DA185" s="77"/>
    </row>
    <row r="186" spans="1:105" ht="12" customHeight="1" x14ac:dyDescent="0.25">
      <c r="A186" s="173" t="s">
        <v>93</v>
      </c>
      <c r="B186" s="274">
        <f>IF(B$8=0,0,B$8/NMM!B$9*1000)</f>
        <v>0</v>
      </c>
      <c r="C186" s="274">
        <f>IF(C$8=0,0,C$8/NMM!C$9*1000)</f>
        <v>0</v>
      </c>
      <c r="D186" s="274">
        <f>IF(D$8=0,0,D$8/NMM!D$9*1000)</f>
        <v>0</v>
      </c>
      <c r="E186" s="274">
        <f>IF(E$8=0,0,E$8/NMM!E$9*1000)</f>
        <v>0</v>
      </c>
      <c r="F186" s="274">
        <f>IF(F$8=0,0,F$8/NMM!F$9*1000)</f>
        <v>0</v>
      </c>
      <c r="G186" s="274">
        <f>IF(G$8=0,0,G$8/NMM!G$9*1000)</f>
        <v>0</v>
      </c>
      <c r="H186" s="274">
        <f>IF(H$8=0,0,H$8/NMM!H$9*1000)</f>
        <v>0</v>
      </c>
      <c r="I186" s="274">
        <f>IF(I$8=0,0,I$8/NMM!I$9*1000)</f>
        <v>0</v>
      </c>
      <c r="J186" s="274">
        <f>IF(J$8=0,0,J$8/NMM!J$9*1000)</f>
        <v>0</v>
      </c>
      <c r="K186" s="274">
        <f>IF(K$8=0,0,K$8/NMM!K$9*1000)</f>
        <v>0</v>
      </c>
      <c r="L186" s="274">
        <f>IF(L$8=0,0,L$8/NMM!L$9*1000)</f>
        <v>0</v>
      </c>
      <c r="M186" s="274">
        <f>IF(M$8=0,0,M$8/NMM!M$9*1000)</f>
        <v>0</v>
      </c>
      <c r="N186" s="274">
        <f>IF(N$8=0,0,N$8/NMM!N$9*1000)</f>
        <v>0</v>
      </c>
      <c r="O186" s="274">
        <f>IF(O$8=0,0,O$8/NMM!O$9*1000)</f>
        <v>0</v>
      </c>
      <c r="P186" s="274">
        <f>IF(P$8=0,0,P$8/NMM!P$9*1000)</f>
        <v>0</v>
      </c>
      <c r="Q186" s="274">
        <f>IF(Q$8=0,0,Q$8/NMM!Q$9*1000)</f>
        <v>0</v>
      </c>
      <c r="R186" s="274">
        <f>IF(R$8=0,0,R$8/NMM!R$9*1000)</f>
        <v>0</v>
      </c>
      <c r="S186" s="274">
        <f>IF(S$8=0,0,S$8/NMM!S$9*1000)</f>
        <v>0</v>
      </c>
      <c r="T186" s="274">
        <f>IF(T$8=0,0,T$8/NMM!T$9*1000)</f>
        <v>0</v>
      </c>
      <c r="U186" s="274">
        <f>IF(U$8=0,0,U$8/NMM!U$9*1000)</f>
        <v>0</v>
      </c>
      <c r="V186" s="274">
        <f>IF(V$8=0,0,V$8/NMM!V$9*1000)</f>
        <v>0</v>
      </c>
      <c r="W186" s="274">
        <f>IF(W$8=0,0,W$8/NMM!W$9*1000)</f>
        <v>0</v>
      </c>
      <c r="X186" s="274">
        <f>IF(X$8=0,0,X$8/NMM!X$9*1000)</f>
        <v>0</v>
      </c>
      <c r="Y186" s="274">
        <f>IF(Y$8=0,0,Y$8/NMM!Y$9*1000)</f>
        <v>0</v>
      </c>
      <c r="DA186" s="77"/>
    </row>
    <row r="187" spans="1:105" ht="12" customHeight="1" x14ac:dyDescent="0.25">
      <c r="A187" s="173" t="s">
        <v>94</v>
      </c>
      <c r="B187" s="274">
        <f>IF(B$9=0,0,B$9/NMM!B$9*1000)</f>
        <v>0</v>
      </c>
      <c r="C187" s="274">
        <f>IF(C$9=0,0,C$9/NMM!C$9*1000)</f>
        <v>0</v>
      </c>
      <c r="D187" s="274">
        <f>IF(D$9=0,0,D$9/NMM!D$9*1000)</f>
        <v>0</v>
      </c>
      <c r="E187" s="274">
        <f>IF(E$9=0,0,E$9/NMM!E$9*1000)</f>
        <v>0</v>
      </c>
      <c r="F187" s="274">
        <f>IF(F$9=0,0,F$9/NMM!F$9*1000)</f>
        <v>0</v>
      </c>
      <c r="G187" s="274">
        <f>IF(G$9=0,0,G$9/NMM!G$9*1000)</f>
        <v>0</v>
      </c>
      <c r="H187" s="274">
        <f>IF(H$9=0,0,H$9/NMM!H$9*1000)</f>
        <v>0</v>
      </c>
      <c r="I187" s="274">
        <f>IF(I$9=0,0,I$9/NMM!I$9*1000)</f>
        <v>0</v>
      </c>
      <c r="J187" s="274">
        <f>IF(J$9=0,0,J$9/NMM!J$9*1000)</f>
        <v>0</v>
      </c>
      <c r="K187" s="274">
        <f>IF(K$9=0,0,K$9/NMM!K$9*1000)</f>
        <v>0</v>
      </c>
      <c r="L187" s="274">
        <f>IF(L$9=0,0,L$9/NMM!L$9*1000)</f>
        <v>0</v>
      </c>
      <c r="M187" s="274">
        <f>IF(M$9=0,0,M$9/NMM!M$9*1000)</f>
        <v>0</v>
      </c>
      <c r="N187" s="274">
        <f>IF(N$9=0,0,N$9/NMM!N$9*1000)</f>
        <v>0</v>
      </c>
      <c r="O187" s="274">
        <f>IF(O$9=0,0,O$9/NMM!O$9*1000)</f>
        <v>0</v>
      </c>
      <c r="P187" s="274">
        <f>IF(P$9=0,0,P$9/NMM!P$9*1000)</f>
        <v>0</v>
      </c>
      <c r="Q187" s="274">
        <f>IF(Q$9=0,0,Q$9/NMM!Q$9*1000)</f>
        <v>0</v>
      </c>
      <c r="R187" s="274">
        <f>IF(R$9=0,0,R$9/NMM!R$9*1000)</f>
        <v>0</v>
      </c>
      <c r="S187" s="274">
        <f>IF(S$9=0,0,S$9/NMM!S$9*1000)</f>
        <v>0</v>
      </c>
      <c r="T187" s="274">
        <f>IF(T$9=0,0,T$9/NMM!T$9*1000)</f>
        <v>0</v>
      </c>
      <c r="U187" s="274">
        <f>IF(U$9=0,0,U$9/NMM!U$9*1000)</f>
        <v>0</v>
      </c>
      <c r="V187" s="274">
        <f>IF(V$9=0,0,V$9/NMM!V$9*1000)</f>
        <v>0</v>
      </c>
      <c r="W187" s="274">
        <f>IF(W$9=0,0,W$9/NMM!W$9*1000)</f>
        <v>0</v>
      </c>
      <c r="X187" s="274">
        <f>IF(X$9=0,0,X$9/NMM!X$9*1000)</f>
        <v>0</v>
      </c>
      <c r="Y187" s="274">
        <f>IF(Y$9=0,0,Y$9/NMM!Y$9*1000)</f>
        <v>0</v>
      </c>
      <c r="DA187" s="77"/>
    </row>
    <row r="188" spans="1:105" ht="12" customHeight="1" x14ac:dyDescent="0.25">
      <c r="A188" s="56" t="s">
        <v>95</v>
      </c>
      <c r="B188" s="275">
        <f>IF(B$10=0,0,B$10/NMM!B$9*1000)</f>
        <v>0.48029415520535357</v>
      </c>
      <c r="C188" s="275">
        <f>IF(C$10=0,0,C$10/NMM!C$9*1000)</f>
        <v>0.41101607764966985</v>
      </c>
      <c r="D188" s="275">
        <f>IF(D$10=0,0,D$10/NMM!D$9*1000)</f>
        <v>0.38103488465027879</v>
      </c>
      <c r="E188" s="275">
        <f>IF(E$10=0,0,E$10/NMM!E$9*1000)</f>
        <v>0.48415075860550211</v>
      </c>
      <c r="F188" s="275">
        <f>IF(F$10=0,0,F$10/NMM!F$9*1000)</f>
        <v>0.52746431146397965</v>
      </c>
      <c r="G188" s="275">
        <f>IF(G$10=0,0,G$10/NMM!G$9*1000)</f>
        <v>0.52129333908114361</v>
      </c>
      <c r="H188" s="275">
        <f>IF(H$10=0,0,H$10/NMM!H$9*1000)</f>
        <v>0.50669981031507794</v>
      </c>
      <c r="I188" s="275">
        <f>IF(I$10=0,0,I$10/NMM!I$9*1000)</f>
        <v>0.48476114139763987</v>
      </c>
      <c r="J188" s="275">
        <f>IF(J$10=0,0,J$10/NMM!J$9*1000)</f>
        <v>0.51175096840125978</v>
      </c>
      <c r="K188" s="275">
        <f>IF(K$10=0,0,K$10/NMM!K$9*1000)</f>
        <v>0.46885632480945805</v>
      </c>
      <c r="L188" s="275">
        <f>IF(L$10=0,0,L$10/NMM!L$9*1000)</f>
        <v>0.53635823875805266</v>
      </c>
      <c r="M188" s="275">
        <f>IF(M$10=0,0,M$10/NMM!M$9*1000)</f>
        <v>0.43787931441522043</v>
      </c>
      <c r="N188" s="275">
        <f>IF(N$10=0,0,N$10/NMM!N$9*1000)</f>
        <v>0.45682174430630479</v>
      </c>
      <c r="O188" s="275">
        <f>IF(O$10=0,0,O$10/NMM!O$9*1000)</f>
        <v>0.49163497895019892</v>
      </c>
      <c r="P188" s="275">
        <f>IF(P$10=0,0,P$10/NMM!P$9*1000)</f>
        <v>0.46747067013930577</v>
      </c>
      <c r="Q188" s="275">
        <f>IF(Q$10=0,0,Q$10/NMM!Q$9*1000)</f>
        <v>0.47549520680448315</v>
      </c>
      <c r="R188" s="275">
        <f>IF(R$10=0,0,R$10/NMM!R$9*1000)</f>
        <v>0.50631295795964049</v>
      </c>
      <c r="S188" s="275">
        <f>IF(S$10=0,0,S$10/NMM!S$9*1000)</f>
        <v>0.5159618071577633</v>
      </c>
      <c r="T188" s="275">
        <f>IF(T$10=0,0,T$10/NMM!T$9*1000)</f>
        <v>0.53648153807379495</v>
      </c>
      <c r="U188" s="275">
        <f>IF(U$10=0,0,U$10/NMM!U$9*1000)</f>
        <v>0.56690345788847452</v>
      </c>
      <c r="V188" s="275">
        <f>IF(V$10=0,0,V$10/NMM!V$9*1000)</f>
        <v>0.496870590368788</v>
      </c>
      <c r="W188" s="275">
        <f>IF(W$10=0,0,W$10/NMM!W$9*1000)</f>
        <v>0.52693157635732379</v>
      </c>
      <c r="X188" s="275">
        <f>IF(X$10=0,0,X$10/NMM!X$9*1000)</f>
        <v>0.5402592015958334</v>
      </c>
      <c r="Y188" s="275">
        <f>IF(Y$10=0,0,Y$10/NMM!Y$9*1000)</f>
        <v>0.51270088922978452</v>
      </c>
      <c r="DA188" s="78"/>
    </row>
    <row r="189" spans="1:105" ht="12" customHeight="1" x14ac:dyDescent="0.25">
      <c r="A189" s="174" t="s">
        <v>1450</v>
      </c>
      <c r="B189" s="276">
        <f>IF(B$16=0,0,B$16/NMM!B$9*1000)</f>
        <v>0</v>
      </c>
      <c r="C189" s="276">
        <f>IF(C$16=0,0,C$16/NMM!C$9*1000)</f>
        <v>0</v>
      </c>
      <c r="D189" s="276">
        <f>IF(D$16=0,0,D$16/NMM!D$9*1000)</f>
        <v>0</v>
      </c>
      <c r="E189" s="276">
        <f>IF(E$16=0,0,E$16/NMM!E$9*1000)</f>
        <v>0</v>
      </c>
      <c r="F189" s="276">
        <f>IF(F$16=0,0,F$16/NMM!F$9*1000)</f>
        <v>0</v>
      </c>
      <c r="G189" s="276">
        <f>IF(G$16=0,0,G$16/NMM!G$9*1000)</f>
        <v>0</v>
      </c>
      <c r="H189" s="276">
        <f>IF(H$16=0,0,H$16/NMM!H$9*1000)</f>
        <v>0</v>
      </c>
      <c r="I189" s="276">
        <f>IF(I$16=0,0,I$16/NMM!I$9*1000)</f>
        <v>0</v>
      </c>
      <c r="J189" s="276">
        <f>IF(J$16=0,0,J$16/NMM!J$9*1000)</f>
        <v>0</v>
      </c>
      <c r="K189" s="276">
        <f>IF(K$16=0,0,K$16/NMM!K$9*1000)</f>
        <v>0</v>
      </c>
      <c r="L189" s="276">
        <f>IF(L$16=0,0,L$16/NMM!L$9*1000)</f>
        <v>0</v>
      </c>
      <c r="M189" s="276">
        <f>IF(M$16=0,0,M$16/NMM!M$9*1000)</f>
        <v>0</v>
      </c>
      <c r="N189" s="276">
        <f>IF(N$16=0,0,N$16/NMM!N$9*1000)</f>
        <v>0</v>
      </c>
      <c r="O189" s="276">
        <f>IF(O$16=0,0,O$16/NMM!O$9*1000)</f>
        <v>0</v>
      </c>
      <c r="P189" s="276">
        <f>IF(P$16=0,0,P$16/NMM!P$9*1000)</f>
        <v>0</v>
      </c>
      <c r="Q189" s="276">
        <f>IF(Q$16=0,0,Q$16/NMM!Q$9*1000)</f>
        <v>0</v>
      </c>
      <c r="R189" s="276">
        <f>IF(R$16=0,0,R$16/NMM!R$9*1000)</f>
        <v>0</v>
      </c>
      <c r="S189" s="276">
        <f>IF(S$16=0,0,S$16/NMM!S$9*1000)</f>
        <v>0</v>
      </c>
      <c r="T189" s="276">
        <f>IF(T$16=0,0,T$16/NMM!T$9*1000)</f>
        <v>0</v>
      </c>
      <c r="U189" s="276">
        <f>IF(U$16=0,0,U$16/NMM!U$9*1000)</f>
        <v>0</v>
      </c>
      <c r="V189" s="276">
        <f>IF(V$16=0,0,V$16/NMM!V$9*1000)</f>
        <v>0</v>
      </c>
      <c r="W189" s="276">
        <f>IF(W$16=0,0,W$16/NMM!W$9*1000)</f>
        <v>0</v>
      </c>
      <c r="X189" s="276">
        <f>IF(X$16=0,0,X$16/NMM!X$9*1000)</f>
        <v>0</v>
      </c>
      <c r="Y189" s="276">
        <f>IF(Y$16=0,0,Y$16/NMM!Y$9*1000)</f>
        <v>0</v>
      </c>
      <c r="DA189" s="79"/>
    </row>
    <row r="190" spans="1:105" ht="12" customHeight="1" x14ac:dyDescent="0.25">
      <c r="A190" s="174" t="s">
        <v>1452</v>
      </c>
      <c r="B190" s="276">
        <f>IF(B$17=0,0,B$17/NMM!B$9*1000)</f>
        <v>99.099911290577893</v>
      </c>
      <c r="C190" s="276">
        <f>IF(C$17=0,0,C$17/NMM!C$9*1000)</f>
        <v>88.206963681593678</v>
      </c>
      <c r="D190" s="276">
        <f>IF(D$17=0,0,D$17/NMM!D$9*1000)</f>
        <v>88.325137366862009</v>
      </c>
      <c r="E190" s="276">
        <f>IF(E$17=0,0,E$17/NMM!E$9*1000)</f>
        <v>91.859998556942415</v>
      </c>
      <c r="F190" s="276">
        <f>IF(F$17=0,0,F$17/NMM!F$9*1000)</f>
        <v>92.220805599008003</v>
      </c>
      <c r="G190" s="276">
        <f>IF(G$17=0,0,G$17/NMM!G$9*1000)</f>
        <v>86.775891357475288</v>
      </c>
      <c r="H190" s="276">
        <f>IF(H$17=0,0,H$17/NMM!H$9*1000)</f>
        <v>79.567128573159835</v>
      </c>
      <c r="I190" s="276">
        <f>IF(I$17=0,0,I$17/NMM!I$9*1000)</f>
        <v>80.509294053945396</v>
      </c>
      <c r="J190" s="276">
        <f>IF(J$17=0,0,J$17/NMM!J$9*1000)</f>
        <v>82.597696644567378</v>
      </c>
      <c r="K190" s="276">
        <f>IF(K$17=0,0,K$17/NMM!K$9*1000)</f>
        <v>84.894880310420888</v>
      </c>
      <c r="L190" s="276">
        <f>IF(L$17=0,0,L$17/NMM!L$9*1000)</f>
        <v>90.944323009983592</v>
      </c>
      <c r="M190" s="276">
        <f>IF(M$17=0,0,M$17/NMM!M$9*1000)</f>
        <v>88.319052201583631</v>
      </c>
      <c r="N190" s="276">
        <f>IF(N$17=0,0,N$17/NMM!N$9*1000)</f>
        <v>85.164319957898186</v>
      </c>
      <c r="O190" s="276">
        <f>IF(O$17=0,0,O$17/NMM!O$9*1000)</f>
        <v>89.482573105520942</v>
      </c>
      <c r="P190" s="276">
        <f>IF(P$17=0,0,P$17/NMM!P$9*1000)</f>
        <v>87.601970397793025</v>
      </c>
      <c r="Q190" s="276">
        <f>IF(Q$17=0,0,Q$17/NMM!Q$9*1000)</f>
        <v>84.845532582109755</v>
      </c>
      <c r="R190" s="276">
        <f>IF(R$17=0,0,R$17/NMM!R$9*1000)</f>
        <v>87.860942954222281</v>
      </c>
      <c r="S190" s="276">
        <f>IF(S$17=0,0,S$17/NMM!S$9*1000)</f>
        <v>80.496865539246272</v>
      </c>
      <c r="T190" s="276">
        <f>IF(T$17=0,0,T$17/NMM!T$9*1000)</f>
        <v>86.955942952614322</v>
      </c>
      <c r="U190" s="276">
        <f>IF(U$17=0,0,U$17/NMM!U$9*1000)</f>
        <v>90.104707518694227</v>
      </c>
      <c r="V190" s="276">
        <f>IF(V$17=0,0,V$17/NMM!V$9*1000)</f>
        <v>80.504473828007932</v>
      </c>
      <c r="W190" s="276">
        <f>IF(W$17=0,0,W$17/NMM!W$9*1000)</f>
        <v>79.709721132963196</v>
      </c>
      <c r="X190" s="276">
        <f>IF(X$17=0,0,X$17/NMM!X$9*1000)</f>
        <v>83.701130598859592</v>
      </c>
      <c r="Y190" s="276">
        <f>IF(Y$17=0,0,Y$17/NMM!Y$9*1000)</f>
        <v>78.196454233155237</v>
      </c>
      <c r="DA190" s="79"/>
    </row>
    <row r="191" spans="1:105" ht="12" customHeight="1" x14ac:dyDescent="0.25">
      <c r="A191" s="174" t="s">
        <v>1461</v>
      </c>
      <c r="B191" s="276">
        <f>IF(B$25=0,0,B$25/NMM!B$9*1000)</f>
        <v>141.2179505265824</v>
      </c>
      <c r="C191" s="276">
        <f>IF(C$25=0,0,C$25/NMM!C$9*1000)</f>
        <v>125.69543676747629</v>
      </c>
      <c r="D191" s="276">
        <f>IF(D$25=0,0,D$25/NMM!D$9*1000)</f>
        <v>125.86383495696448</v>
      </c>
      <c r="E191" s="276">
        <f>IF(E$25=0,0,E$25/NMM!E$9*1000)</f>
        <v>130.90103273199983</v>
      </c>
      <c r="F191" s="276">
        <f>IF(F$25=0,0,F$25/NMM!F$9*1000)</f>
        <v>131.4151848674812</v>
      </c>
      <c r="G191" s="276">
        <f>IF(G$25=0,0,G$25/NMM!G$9*1000)</f>
        <v>123.65615037422468</v>
      </c>
      <c r="H191" s="276">
        <f>IF(H$25=0,0,H$25/NMM!H$9*1000)</f>
        <v>113.38362143877129</v>
      </c>
      <c r="I191" s="276">
        <f>IF(I$25=0,0,I$25/NMM!I$9*1000)</f>
        <v>114.72621273396736</v>
      </c>
      <c r="J191" s="276">
        <f>IF(J$25=0,0,J$25/NMM!J$9*1000)</f>
        <v>117.70219858381625</v>
      </c>
      <c r="K191" s="276">
        <f>IF(K$25=0,0,K$25/NMM!K$9*1000)</f>
        <v>120.97569868134673</v>
      </c>
      <c r="L191" s="276">
        <f>IF(L$25=0,0,L$25/NMM!L$9*1000)</f>
        <v>129.59618974672537</v>
      </c>
      <c r="M191" s="276">
        <f>IF(M$25=0,0,M$25/NMM!M$9*1000)</f>
        <v>125.85516356101628</v>
      </c>
      <c r="N191" s="276">
        <f>IF(N$25=0,0,N$25/NMM!N$9*1000)</f>
        <v>121.35965174761927</v>
      </c>
      <c r="O191" s="276">
        <f>IF(O$25=0,0,O$25/NMM!O$9*1000)</f>
        <v>127.51318762288524</v>
      </c>
      <c r="P191" s="276">
        <f>IF(P$25=0,0,P$25/NMM!P$9*1000)</f>
        <v>124.83331781592481</v>
      </c>
      <c r="Q191" s="276">
        <f>IF(Q$25=0,0,Q$25/NMM!Q$9*1000)</f>
        <v>120.90537788121196</v>
      </c>
      <c r="R191" s="276">
        <f>IF(R$25=0,0,R$25/NMM!R$9*1000)</f>
        <v>125.20235521651682</v>
      </c>
      <c r="S191" s="276">
        <f>IF(S$25=0,0,S$25/NMM!S$9*1000)</f>
        <v>114.70850202816507</v>
      </c>
      <c r="T191" s="276">
        <f>IF(T$25=0,0,T$25/NMM!T$9*1000)</f>
        <v>123.91272494551795</v>
      </c>
      <c r="U191" s="276">
        <f>IF(U$25=0,0,U$25/NMM!U$9*1000)</f>
        <v>128.39973278358454</v>
      </c>
      <c r="V191" s="276">
        <f>IF(V$25=0,0,V$25/NMM!V$9*1000)</f>
        <v>114.71934388394418</v>
      </c>
      <c r="W191" s="276">
        <f>IF(W$25=0,0,W$25/NMM!W$9*1000)</f>
        <v>113.58681666663308</v>
      </c>
      <c r="X191" s="276">
        <f>IF(X$25=0,0,X$25/NMM!X$9*1000)</f>
        <v>119.27459839262823</v>
      </c>
      <c r="Y191" s="276">
        <f>IF(Y$25=0,0,Y$25/NMM!Y$9*1000)</f>
        <v>111.43040252450542</v>
      </c>
      <c r="DA191" s="79"/>
    </row>
    <row r="192" spans="1:105" ht="12" customHeight="1" x14ac:dyDescent="0.25">
      <c r="A192" s="41" t="s">
        <v>1806</v>
      </c>
      <c r="B192" s="277">
        <f>IF(B$33=0,0,B$33/NMM!B$9*1000)</f>
        <v>15.587321966415663</v>
      </c>
      <c r="C192" s="277">
        <f>IF(C$33=0,0,C$33/NMM!C$9*1000)</f>
        <v>13.873981567485586</v>
      </c>
      <c r="D192" s="277">
        <f>IF(D$33=0,0,D$33/NMM!D$9*1000)</f>
        <v>13.892568983521047</v>
      </c>
      <c r="E192" s="277">
        <f>IF(E$33=0,0,E$33/NMM!E$9*1000)</f>
        <v>14.448563623262048</v>
      </c>
      <c r="F192" s="277">
        <f>IF(F$33=0,0,F$33/NMM!F$9*1000)</f>
        <v>14.505314587608886</v>
      </c>
      <c r="G192" s="277">
        <f>IF(G$33=0,0,G$33/NMM!G$9*1000)</f>
        <v>13.648889690179523</v>
      </c>
      <c r="H192" s="277">
        <f>IF(H$33=0,0,H$33/NMM!H$9*1000)</f>
        <v>12.515030890153287</v>
      </c>
      <c r="I192" s="277">
        <f>IF(I$33=0,0,I$33/NMM!I$9*1000)</f>
        <v>12.663223118616408</v>
      </c>
      <c r="J192" s="277">
        <f>IF(J$33=0,0,J$33/NMM!J$9*1000)</f>
        <v>12.991705789807419</v>
      </c>
      <c r="K192" s="277">
        <f>IF(K$33=0,0,K$33/NMM!K$9*1000)</f>
        <v>13.353027419154364</v>
      </c>
      <c r="L192" s="277">
        <f>IF(L$33=0,0,L$33/NMM!L$9*1000)</f>
        <v>14.304537968936582</v>
      </c>
      <c r="M192" s="277">
        <f>IF(M$33=0,0,M$33/NMM!M$9*1000)</f>
        <v>13.891611854203999</v>
      </c>
      <c r="N192" s="277">
        <f>IF(N$33=0,0,N$33/NMM!N$9*1000)</f>
        <v>13.395407301043782</v>
      </c>
      <c r="O192" s="277">
        <f>IF(O$33=0,0,O$33/NMM!O$9*1000)</f>
        <v>14.074620846927989</v>
      </c>
      <c r="P192" s="277">
        <f>IF(P$33=0,0,P$33/NMM!P$9*1000)</f>
        <v>13.778822803170767</v>
      </c>
      <c r="Q192" s="277">
        <f>IF(Q$33=0,0,Q$33/NMM!Q$9*1000)</f>
        <v>13.34526556629819</v>
      </c>
      <c r="R192" s="277">
        <f>IF(R$33=0,0,R$33/NMM!R$9*1000)</f>
        <v>13.819556327196754</v>
      </c>
      <c r="S192" s="277">
        <f>IF(S$33=0,0,S$33/NMM!S$9*1000)</f>
        <v>12.661268250467119</v>
      </c>
      <c r="T192" s="277">
        <f>IF(T$33=0,0,T$33/NMM!T$9*1000)</f>
        <v>13.036990308047855</v>
      </c>
      <c r="U192" s="277">
        <f>IF(U$33=0,0,U$33/NMM!U$9*1000)</f>
        <v>12.989766156026606</v>
      </c>
      <c r="V192" s="277">
        <f>IF(V$33=0,0,V$33/NMM!V$9*1000)</f>
        <v>11.340502225997268</v>
      </c>
      <c r="W192" s="277">
        <f>IF(W$33=0,0,W$33/NMM!W$9*1000)</f>
        <v>11.331311438382343</v>
      </c>
      <c r="X192" s="277">
        <f>IF(X$33=0,0,X$33/NMM!X$9*1000)</f>
        <v>11.854751818932892</v>
      </c>
      <c r="Y192" s="277">
        <f>IF(Y$33=0,0,Y$33/NMM!Y$9*1000)</f>
        <v>10.910646434102102</v>
      </c>
      <c r="DA192" s="82"/>
    </row>
    <row r="193" spans="1:105" ht="12" customHeight="1" x14ac:dyDescent="0.25">
      <c r="A193" s="172"/>
      <c r="B193" s="172"/>
      <c r="C193" s="172"/>
      <c r="D193" s="172"/>
      <c r="E193" s="172"/>
      <c r="F193" s="172"/>
      <c r="G193" s="172"/>
      <c r="H193" s="172"/>
      <c r="I193" s="172"/>
      <c r="J193" s="172"/>
      <c r="K193" s="172"/>
      <c r="L193" s="172"/>
      <c r="M193" s="172"/>
      <c r="N193" s="172"/>
      <c r="O193" s="172"/>
      <c r="P193" s="172"/>
      <c r="Q193" s="172"/>
      <c r="R193" s="172"/>
      <c r="S193" s="172"/>
      <c r="T193" s="172"/>
      <c r="U193" s="172"/>
      <c r="V193" s="172"/>
      <c r="W193" s="172"/>
      <c r="X193" s="172"/>
      <c r="Y193" s="172"/>
      <c r="DA193" s="176"/>
    </row>
    <row r="194" spans="1:105" ht="12" customHeight="1" x14ac:dyDescent="0.25">
      <c r="A194" s="35" t="s">
        <v>1807</v>
      </c>
      <c r="B194" s="320">
        <f t="shared" ref="B194:Y194" si="56">SUM(B195:B201,B202,B203)</f>
        <v>148.12550637242407</v>
      </c>
      <c r="C194" s="320">
        <f t="shared" si="56"/>
        <v>136.4545823715201</v>
      </c>
      <c r="D194" s="320">
        <f t="shared" si="56"/>
        <v>133.5899205407876</v>
      </c>
      <c r="E194" s="320">
        <f t="shared" si="56"/>
        <v>132.79972682244221</v>
      </c>
      <c r="F194" s="320">
        <f t="shared" si="56"/>
        <v>134.28851855587226</v>
      </c>
      <c r="G194" s="320">
        <f t="shared" si="56"/>
        <v>127.01069735319554</v>
      </c>
      <c r="H194" s="320">
        <f t="shared" si="56"/>
        <v>140.09641128912594</v>
      </c>
      <c r="I194" s="320">
        <f t="shared" si="56"/>
        <v>139.08223949697523</v>
      </c>
      <c r="J194" s="320">
        <f t="shared" si="56"/>
        <v>145.35067619614878</v>
      </c>
      <c r="K194" s="320">
        <f t="shared" si="56"/>
        <v>147.47244092484837</v>
      </c>
      <c r="L194" s="320">
        <f t="shared" si="56"/>
        <v>160.02397273011778</v>
      </c>
      <c r="M194" s="320">
        <f t="shared" si="56"/>
        <v>139.62552407259349</v>
      </c>
      <c r="N194" s="320">
        <f t="shared" si="56"/>
        <v>130.50594910316133</v>
      </c>
      <c r="O194" s="320">
        <f t="shared" si="56"/>
        <v>129.49518292180329</v>
      </c>
      <c r="P194" s="320">
        <f t="shared" si="56"/>
        <v>122.55552808973518</v>
      </c>
      <c r="Q194" s="320">
        <f t="shared" si="56"/>
        <v>113.8457723636547</v>
      </c>
      <c r="R194" s="320">
        <f t="shared" si="56"/>
        <v>114.80314528781697</v>
      </c>
      <c r="S194" s="320">
        <f t="shared" si="56"/>
        <v>107.18397872860008</v>
      </c>
      <c r="T194" s="320">
        <f t="shared" si="56"/>
        <v>115.50574935617846</v>
      </c>
      <c r="U194" s="320">
        <f t="shared" si="56"/>
        <v>115.55418320840235</v>
      </c>
      <c r="V194" s="320">
        <f t="shared" si="56"/>
        <v>118.30818216415483</v>
      </c>
      <c r="W194" s="320">
        <f t="shared" si="56"/>
        <v>117.99244664077318</v>
      </c>
      <c r="X194" s="320">
        <f t="shared" si="56"/>
        <v>116.72606822713418</v>
      </c>
      <c r="Y194" s="320">
        <f t="shared" si="56"/>
        <v>108.84663377632948</v>
      </c>
      <c r="DA194" s="95"/>
    </row>
    <row r="195" spans="1:105" ht="12" customHeight="1" x14ac:dyDescent="0.25">
      <c r="A195" s="55" t="s">
        <v>91</v>
      </c>
      <c r="B195" s="273">
        <f>IF(B$49=0,0,B$49/NMM!B$10*1000)</f>
        <v>0</v>
      </c>
      <c r="C195" s="273">
        <f>IF(C$49=0,0,C$49/NMM!C$10*1000)</f>
        <v>0</v>
      </c>
      <c r="D195" s="273">
        <f>IF(D$49=0,0,D$49/NMM!D$10*1000)</f>
        <v>0</v>
      </c>
      <c r="E195" s="273">
        <f>IF(E$49=0,0,E$49/NMM!E$10*1000)</f>
        <v>0</v>
      </c>
      <c r="F195" s="273">
        <f>IF(F$49=0,0,F$49/NMM!F$10*1000)</f>
        <v>0</v>
      </c>
      <c r="G195" s="273">
        <f>IF(G$49=0,0,G$49/NMM!G$10*1000)</f>
        <v>0</v>
      </c>
      <c r="H195" s="273">
        <f>IF(H$49=0,0,H$49/NMM!H$10*1000)</f>
        <v>0</v>
      </c>
      <c r="I195" s="273">
        <f>IF(I$49=0,0,I$49/NMM!I$10*1000)</f>
        <v>0</v>
      </c>
      <c r="J195" s="273">
        <f>IF(J$49=0,0,J$49/NMM!J$10*1000)</f>
        <v>0</v>
      </c>
      <c r="K195" s="273">
        <f>IF(K$49=0,0,K$49/NMM!K$10*1000)</f>
        <v>0</v>
      </c>
      <c r="L195" s="273">
        <f>IF(L$49=0,0,L$49/NMM!L$10*1000)</f>
        <v>0</v>
      </c>
      <c r="M195" s="273">
        <f>IF(M$49=0,0,M$49/NMM!M$10*1000)</f>
        <v>0</v>
      </c>
      <c r="N195" s="273">
        <f>IF(N$49=0,0,N$49/NMM!N$10*1000)</f>
        <v>0</v>
      </c>
      <c r="O195" s="273">
        <f>IF(O$49=0,0,O$49/NMM!O$10*1000)</f>
        <v>0</v>
      </c>
      <c r="P195" s="273">
        <f>IF(P$49=0,0,P$49/NMM!P$10*1000)</f>
        <v>0</v>
      </c>
      <c r="Q195" s="273">
        <f>IF(Q$49=0,0,Q$49/NMM!Q$10*1000)</f>
        <v>0</v>
      </c>
      <c r="R195" s="273">
        <f>IF(R$49=0,0,R$49/NMM!R$10*1000)</f>
        <v>0</v>
      </c>
      <c r="S195" s="273">
        <f>IF(S$49=0,0,S$49/NMM!S$10*1000)</f>
        <v>0</v>
      </c>
      <c r="T195" s="273">
        <f>IF(T$49=0,0,T$49/NMM!T$10*1000)</f>
        <v>0</v>
      </c>
      <c r="U195" s="273">
        <f>IF(U$49=0,0,U$49/NMM!U$10*1000)</f>
        <v>0</v>
      </c>
      <c r="V195" s="273">
        <f>IF(V$49=0,0,V$49/NMM!V$10*1000)</f>
        <v>0</v>
      </c>
      <c r="W195" s="273">
        <f>IF(W$49=0,0,W$49/NMM!W$10*1000)</f>
        <v>0</v>
      </c>
      <c r="X195" s="273">
        <f>IF(X$49=0,0,X$49/NMM!X$10*1000)</f>
        <v>0</v>
      </c>
      <c r="Y195" s="273">
        <f>IF(Y$49=0,0,Y$49/NMM!Y$10*1000)</f>
        <v>0</v>
      </c>
      <c r="DA195" s="76"/>
    </row>
    <row r="196" spans="1:105" ht="12" customHeight="1" x14ac:dyDescent="0.25">
      <c r="A196" s="173" t="s">
        <v>92</v>
      </c>
      <c r="B196" s="274">
        <f>IF(B$50=0,0,B$50/NMM!B$10*1000)</f>
        <v>0</v>
      </c>
      <c r="C196" s="274">
        <f>IF(C$50=0,0,C$50/NMM!C$10*1000)</f>
        <v>0</v>
      </c>
      <c r="D196" s="274">
        <f>IF(D$50=0,0,D$50/NMM!D$10*1000)</f>
        <v>0</v>
      </c>
      <c r="E196" s="274">
        <f>IF(E$50=0,0,E$50/NMM!E$10*1000)</f>
        <v>0</v>
      </c>
      <c r="F196" s="274">
        <f>IF(F$50=0,0,F$50/NMM!F$10*1000)</f>
        <v>0</v>
      </c>
      <c r="G196" s="274">
        <f>IF(G$50=0,0,G$50/NMM!G$10*1000)</f>
        <v>0</v>
      </c>
      <c r="H196" s="274">
        <f>IF(H$50=0,0,H$50/NMM!H$10*1000)</f>
        <v>0</v>
      </c>
      <c r="I196" s="274">
        <f>IF(I$50=0,0,I$50/NMM!I$10*1000)</f>
        <v>0</v>
      </c>
      <c r="J196" s="274">
        <f>IF(J$50=0,0,J$50/NMM!J$10*1000)</f>
        <v>0</v>
      </c>
      <c r="K196" s="274">
        <f>IF(K$50=0,0,K$50/NMM!K$10*1000)</f>
        <v>0</v>
      </c>
      <c r="L196" s="274">
        <f>IF(L$50=0,0,L$50/NMM!L$10*1000)</f>
        <v>0</v>
      </c>
      <c r="M196" s="274">
        <f>IF(M$50=0,0,M$50/NMM!M$10*1000)</f>
        <v>0</v>
      </c>
      <c r="N196" s="274">
        <f>IF(N$50=0,0,N$50/NMM!N$10*1000)</f>
        <v>0</v>
      </c>
      <c r="O196" s="274">
        <f>IF(O$50=0,0,O$50/NMM!O$10*1000)</f>
        <v>0</v>
      </c>
      <c r="P196" s="274">
        <f>IF(P$50=0,0,P$50/NMM!P$10*1000)</f>
        <v>0</v>
      </c>
      <c r="Q196" s="274">
        <f>IF(Q$50=0,0,Q$50/NMM!Q$10*1000)</f>
        <v>0</v>
      </c>
      <c r="R196" s="274">
        <f>IF(R$50=0,0,R$50/NMM!R$10*1000)</f>
        <v>0</v>
      </c>
      <c r="S196" s="274">
        <f>IF(S$50=0,0,S$50/NMM!S$10*1000)</f>
        <v>0</v>
      </c>
      <c r="T196" s="274">
        <f>IF(T$50=0,0,T$50/NMM!T$10*1000)</f>
        <v>0</v>
      </c>
      <c r="U196" s="274">
        <f>IF(U$50=0,0,U$50/NMM!U$10*1000)</f>
        <v>0</v>
      </c>
      <c r="V196" s="274">
        <f>IF(V$50=0,0,V$50/NMM!V$10*1000)</f>
        <v>0</v>
      </c>
      <c r="W196" s="274">
        <f>IF(W$50=0,0,W$50/NMM!W$10*1000)</f>
        <v>0</v>
      </c>
      <c r="X196" s="274">
        <f>IF(X$50=0,0,X$50/NMM!X$10*1000)</f>
        <v>0</v>
      </c>
      <c r="Y196" s="274">
        <f>IF(Y$50=0,0,Y$50/NMM!Y$10*1000)</f>
        <v>0</v>
      </c>
      <c r="DA196" s="77"/>
    </row>
    <row r="197" spans="1:105" ht="12" customHeight="1" x14ac:dyDescent="0.25">
      <c r="A197" s="173" t="s">
        <v>93</v>
      </c>
      <c r="B197" s="274">
        <f>IF(B$51=0,0,B$51/NMM!B$10*1000)</f>
        <v>0</v>
      </c>
      <c r="C197" s="274">
        <f>IF(C$51=0,0,C$51/NMM!C$10*1000)</f>
        <v>0</v>
      </c>
      <c r="D197" s="274">
        <f>IF(D$51=0,0,D$51/NMM!D$10*1000)</f>
        <v>0</v>
      </c>
      <c r="E197" s="274">
        <f>IF(E$51=0,0,E$51/NMM!E$10*1000)</f>
        <v>0</v>
      </c>
      <c r="F197" s="274">
        <f>IF(F$51=0,0,F$51/NMM!F$10*1000)</f>
        <v>0</v>
      </c>
      <c r="G197" s="274">
        <f>IF(G$51=0,0,G$51/NMM!G$10*1000)</f>
        <v>0</v>
      </c>
      <c r="H197" s="274">
        <f>IF(H$51=0,0,H$51/NMM!H$10*1000)</f>
        <v>0</v>
      </c>
      <c r="I197" s="274">
        <f>IF(I$51=0,0,I$51/NMM!I$10*1000)</f>
        <v>0</v>
      </c>
      <c r="J197" s="274">
        <f>IF(J$51=0,0,J$51/NMM!J$10*1000)</f>
        <v>0</v>
      </c>
      <c r="K197" s="274">
        <f>IF(K$51=0,0,K$51/NMM!K$10*1000)</f>
        <v>0</v>
      </c>
      <c r="L197" s="274">
        <f>IF(L$51=0,0,L$51/NMM!L$10*1000)</f>
        <v>0</v>
      </c>
      <c r="M197" s="274">
        <f>IF(M$51=0,0,M$51/NMM!M$10*1000)</f>
        <v>0</v>
      </c>
      <c r="N197" s="274">
        <f>IF(N$51=0,0,N$51/NMM!N$10*1000)</f>
        <v>0</v>
      </c>
      <c r="O197" s="274">
        <f>IF(O$51=0,0,O$51/NMM!O$10*1000)</f>
        <v>0</v>
      </c>
      <c r="P197" s="274">
        <f>IF(P$51=0,0,P$51/NMM!P$10*1000)</f>
        <v>0</v>
      </c>
      <c r="Q197" s="274">
        <f>IF(Q$51=0,0,Q$51/NMM!Q$10*1000)</f>
        <v>0</v>
      </c>
      <c r="R197" s="274">
        <f>IF(R$51=0,0,R$51/NMM!R$10*1000)</f>
        <v>0</v>
      </c>
      <c r="S197" s="274">
        <f>IF(S$51=0,0,S$51/NMM!S$10*1000)</f>
        <v>0</v>
      </c>
      <c r="T197" s="274">
        <f>IF(T$51=0,0,T$51/NMM!T$10*1000)</f>
        <v>0</v>
      </c>
      <c r="U197" s="274">
        <f>IF(U$51=0,0,U$51/NMM!U$10*1000)</f>
        <v>0</v>
      </c>
      <c r="V197" s="274">
        <f>IF(V$51=0,0,V$51/NMM!V$10*1000)</f>
        <v>0</v>
      </c>
      <c r="W197" s="274">
        <f>IF(W$51=0,0,W$51/NMM!W$10*1000)</f>
        <v>0</v>
      </c>
      <c r="X197" s="274">
        <f>IF(X$51=0,0,X$51/NMM!X$10*1000)</f>
        <v>0</v>
      </c>
      <c r="Y197" s="274">
        <f>IF(Y$51=0,0,Y$51/NMM!Y$10*1000)</f>
        <v>0</v>
      </c>
      <c r="DA197" s="77"/>
    </row>
    <row r="198" spans="1:105" ht="12" customHeight="1" x14ac:dyDescent="0.25">
      <c r="A198" s="173" t="s">
        <v>94</v>
      </c>
      <c r="B198" s="274">
        <f>IF(B$52=0,0,B$52/NMM!B$10*1000)</f>
        <v>0</v>
      </c>
      <c r="C198" s="274">
        <f>IF(C$52=0,0,C$52/NMM!C$10*1000)</f>
        <v>0</v>
      </c>
      <c r="D198" s="274">
        <f>IF(D$52=0,0,D$52/NMM!D$10*1000)</f>
        <v>0</v>
      </c>
      <c r="E198" s="274">
        <f>IF(E$52=0,0,E$52/NMM!E$10*1000)</f>
        <v>0</v>
      </c>
      <c r="F198" s="274">
        <f>IF(F$52=0,0,F$52/NMM!F$10*1000)</f>
        <v>0</v>
      </c>
      <c r="G198" s="274">
        <f>IF(G$52=0,0,G$52/NMM!G$10*1000)</f>
        <v>0</v>
      </c>
      <c r="H198" s="274">
        <f>IF(H$52=0,0,H$52/NMM!H$10*1000)</f>
        <v>0</v>
      </c>
      <c r="I198" s="274">
        <f>IF(I$52=0,0,I$52/NMM!I$10*1000)</f>
        <v>0</v>
      </c>
      <c r="J198" s="274">
        <f>IF(J$52=0,0,J$52/NMM!J$10*1000)</f>
        <v>0</v>
      </c>
      <c r="K198" s="274">
        <f>IF(K$52=0,0,K$52/NMM!K$10*1000)</f>
        <v>0</v>
      </c>
      <c r="L198" s="274">
        <f>IF(L$52=0,0,L$52/NMM!L$10*1000)</f>
        <v>0</v>
      </c>
      <c r="M198" s="274">
        <f>IF(M$52=0,0,M$52/NMM!M$10*1000)</f>
        <v>0</v>
      </c>
      <c r="N198" s="274">
        <f>IF(N$52=0,0,N$52/NMM!N$10*1000)</f>
        <v>0</v>
      </c>
      <c r="O198" s="274">
        <f>IF(O$52=0,0,O$52/NMM!O$10*1000)</f>
        <v>0</v>
      </c>
      <c r="P198" s="274">
        <f>IF(P$52=0,0,P$52/NMM!P$10*1000)</f>
        <v>0</v>
      </c>
      <c r="Q198" s="274">
        <f>IF(Q$52=0,0,Q$52/NMM!Q$10*1000)</f>
        <v>0</v>
      </c>
      <c r="R198" s="274">
        <f>IF(R$52=0,0,R$52/NMM!R$10*1000)</f>
        <v>0</v>
      </c>
      <c r="S198" s="274">
        <f>IF(S$52=0,0,S$52/NMM!S$10*1000)</f>
        <v>0</v>
      </c>
      <c r="T198" s="274">
        <f>IF(T$52=0,0,T$52/NMM!T$10*1000)</f>
        <v>0</v>
      </c>
      <c r="U198" s="274">
        <f>IF(U$52=0,0,U$52/NMM!U$10*1000)</f>
        <v>0</v>
      </c>
      <c r="V198" s="274">
        <f>IF(V$52=0,0,V$52/NMM!V$10*1000)</f>
        <v>0</v>
      </c>
      <c r="W198" s="274">
        <f>IF(W$52=0,0,W$52/NMM!W$10*1000)</f>
        <v>0</v>
      </c>
      <c r="X198" s="274">
        <f>IF(X$52=0,0,X$52/NMM!X$10*1000)</f>
        <v>0</v>
      </c>
      <c r="Y198" s="274">
        <f>IF(Y$52=0,0,Y$52/NMM!Y$10*1000)</f>
        <v>0</v>
      </c>
      <c r="DA198" s="77"/>
    </row>
    <row r="199" spans="1:105" ht="12" customHeight="1" x14ac:dyDescent="0.25">
      <c r="A199" s="56" t="s">
        <v>95</v>
      </c>
      <c r="B199" s="275">
        <f>IF(B$53=0,0,B$53/NMM!B$10*1000)</f>
        <v>0.66013534709344956</v>
      </c>
      <c r="C199" s="275">
        <f>IF(C$53=0,0,C$53/NMM!C$10*1000)</f>
        <v>0.5900880588368087</v>
      </c>
      <c r="D199" s="275">
        <f>IF(D$53=0,0,D$53/NMM!D$10*1000)</f>
        <v>0.53786273705841903</v>
      </c>
      <c r="E199" s="275">
        <f>IF(E$53=0,0,E$53/NMM!E$10*1000)</f>
        <v>0.65331036206005411</v>
      </c>
      <c r="F199" s="275">
        <f>IF(F$53=0,0,F$53/NMM!F$10*1000)</f>
        <v>0.70981813306779029</v>
      </c>
      <c r="G199" s="275">
        <f>IF(G$53=0,0,G$53/NMM!G$10*1000)</f>
        <v>0.70039758926814599</v>
      </c>
      <c r="H199" s="275">
        <f>IF(H$53=0,0,H$53/NMM!H$10*1000)</f>
        <v>0.81320653896149331</v>
      </c>
      <c r="I199" s="275">
        <f>IF(I$53=0,0,I$53/NMM!I$10*1000)</f>
        <v>0.76415419889225944</v>
      </c>
      <c r="J199" s="275">
        <f>IF(J$53=0,0,J$53/NMM!J$10*1000)</f>
        <v>0.81198609287859114</v>
      </c>
      <c r="K199" s="275">
        <f>IF(K$53=0,0,K$53/NMM!K$10*1000)</f>
        <v>0.74307901375917551</v>
      </c>
      <c r="L199" s="275">
        <f>IF(L$53=0,0,L$53/NMM!L$10*1000)</f>
        <v>0.86393881823754126</v>
      </c>
      <c r="M199" s="275">
        <f>IF(M$53=0,0,M$53/NMM!M$10*1000)</f>
        <v>0.6317479400017435</v>
      </c>
      <c r="N199" s="275">
        <f>IF(N$53=0,0,N$53/NMM!N$10*1000)</f>
        <v>0.63398351430723521</v>
      </c>
      <c r="O199" s="275">
        <f>IF(O$53=0,0,O$53/NMM!O$10*1000)</f>
        <v>0.63878398298031991</v>
      </c>
      <c r="P199" s="275">
        <f>IF(P$53=0,0,P$53/NMM!P$10*1000)</f>
        <v>0.59040427307380827</v>
      </c>
      <c r="Q199" s="275">
        <f>IF(Q$53=0,0,Q$53/NMM!Q$10*1000)</f>
        <v>0.57003250888461665</v>
      </c>
      <c r="R199" s="275">
        <f>IF(R$53=0,0,R$53/NMM!R$10*1000)</f>
        <v>0.59273368992812969</v>
      </c>
      <c r="S199" s="275">
        <f>IF(S$53=0,0,S$53/NMM!S$10*1000)</f>
        <v>0.60821479643082554</v>
      </c>
      <c r="T199" s="275">
        <f>IF(T$53=0,0,T$53/NMM!T$10*1000)</f>
        <v>0.63455421940829893</v>
      </c>
      <c r="U199" s="275">
        <f>IF(U$53=0,0,U$53/NMM!U$10*1000)</f>
        <v>0.64993014558360829</v>
      </c>
      <c r="V199" s="275">
        <f>IF(V$53=0,0,V$53/NMM!V$10*1000)</f>
        <v>0.65169796579252215</v>
      </c>
      <c r="W199" s="275">
        <f>IF(W$53=0,0,W$53/NMM!W$10*1000)</f>
        <v>0.69474610454267494</v>
      </c>
      <c r="X199" s="275">
        <f>IF(X$53=0,0,X$53/NMM!X$10*1000)</f>
        <v>0.6719364490570704</v>
      </c>
      <c r="Y199" s="275">
        <f>IF(Y$53=0,0,Y$53/NMM!Y$10*1000)</f>
        <v>0.63776537612061379</v>
      </c>
      <c r="DA199" s="78"/>
    </row>
    <row r="200" spans="1:105" ht="12" customHeight="1" x14ac:dyDescent="0.25">
      <c r="A200" s="174" t="s">
        <v>1496</v>
      </c>
      <c r="B200" s="276">
        <f>IF(B$59=0,0,B$59/NMM!B$10*1000)</f>
        <v>0</v>
      </c>
      <c r="C200" s="276">
        <f>IF(C$59=0,0,C$59/NMM!C$10*1000)</f>
        <v>0</v>
      </c>
      <c r="D200" s="276">
        <f>IF(D$59=0,0,D$59/NMM!D$10*1000)</f>
        <v>0</v>
      </c>
      <c r="E200" s="276">
        <f>IF(E$59=0,0,E$59/NMM!E$10*1000)</f>
        <v>0</v>
      </c>
      <c r="F200" s="276">
        <f>IF(F$59=0,0,F$59/NMM!F$10*1000)</f>
        <v>0</v>
      </c>
      <c r="G200" s="276">
        <f>IF(G$59=0,0,G$59/NMM!G$10*1000)</f>
        <v>0</v>
      </c>
      <c r="H200" s="276">
        <f>IF(H$59=0,0,H$59/NMM!H$10*1000)</f>
        <v>0</v>
      </c>
      <c r="I200" s="276">
        <f>IF(I$59=0,0,I$59/NMM!I$10*1000)</f>
        <v>0</v>
      </c>
      <c r="J200" s="276">
        <f>IF(J$59=0,0,J$59/NMM!J$10*1000)</f>
        <v>0</v>
      </c>
      <c r="K200" s="276">
        <f>IF(K$59=0,0,K$59/NMM!K$10*1000)</f>
        <v>0</v>
      </c>
      <c r="L200" s="276">
        <f>IF(L$59=0,0,L$59/NMM!L$10*1000)</f>
        <v>0</v>
      </c>
      <c r="M200" s="276">
        <f>IF(M$59=0,0,M$59/NMM!M$10*1000)</f>
        <v>0</v>
      </c>
      <c r="N200" s="276">
        <f>IF(N$59=0,0,N$59/NMM!N$10*1000)</f>
        <v>0</v>
      </c>
      <c r="O200" s="276">
        <f>IF(O$59=0,0,O$59/NMM!O$10*1000)</f>
        <v>0</v>
      </c>
      <c r="P200" s="276">
        <f>IF(P$59=0,0,P$59/NMM!P$10*1000)</f>
        <v>0</v>
      </c>
      <c r="Q200" s="276">
        <f>IF(Q$59=0,0,Q$59/NMM!Q$10*1000)</f>
        <v>0</v>
      </c>
      <c r="R200" s="276">
        <f>IF(R$59=0,0,R$59/NMM!R$10*1000)</f>
        <v>0</v>
      </c>
      <c r="S200" s="276">
        <f>IF(S$59=0,0,S$59/NMM!S$10*1000)</f>
        <v>0</v>
      </c>
      <c r="T200" s="276">
        <f>IF(T$59=0,0,T$59/NMM!T$10*1000)</f>
        <v>0</v>
      </c>
      <c r="U200" s="276">
        <f>IF(U$59=0,0,U$59/NMM!U$10*1000)</f>
        <v>0</v>
      </c>
      <c r="V200" s="276">
        <f>IF(V$59=0,0,V$59/NMM!V$10*1000)</f>
        <v>0</v>
      </c>
      <c r="W200" s="276">
        <f>IF(W$59=0,0,W$59/NMM!W$10*1000)</f>
        <v>0</v>
      </c>
      <c r="X200" s="276">
        <f>IF(X$59=0,0,X$59/NMM!X$10*1000)</f>
        <v>0</v>
      </c>
      <c r="Y200" s="276">
        <f>IF(Y$59=0,0,Y$59/NMM!Y$10*1000)</f>
        <v>0</v>
      </c>
      <c r="DA200" s="79"/>
    </row>
    <row r="201" spans="1:105" ht="12" customHeight="1" x14ac:dyDescent="0.25">
      <c r="A201" s="174" t="s">
        <v>1498</v>
      </c>
      <c r="B201" s="276">
        <f>IF(B$60=0,0,B$60/NMM!B$10*1000)</f>
        <v>24.189636580719686</v>
      </c>
      <c r="C201" s="276">
        <f>IF(C$60=0,0,C$60/NMM!C$10*1000)</f>
        <v>21.68104421775794</v>
      </c>
      <c r="D201" s="276">
        <f>IF(D$60=0,0,D$60/NMM!D$10*1000)</f>
        <v>20.881844867038922</v>
      </c>
      <c r="E201" s="276">
        <f>IF(E$60=0,0,E$60/NMM!E$10*1000)</f>
        <v>20.673261422680486</v>
      </c>
      <c r="F201" s="276">
        <f>IF(F$60=0,0,F$60/NMM!F$10*1000)</f>
        <v>21.529547058149817</v>
      </c>
      <c r="G201" s="276">
        <f>IF(G$60=0,0,G$60/NMM!G$10*1000)</f>
        <v>20.760069089131729</v>
      </c>
      <c r="H201" s="276">
        <f>IF(H$60=0,0,H$60/NMM!H$10*1000)</f>
        <v>23.350540226039431</v>
      </c>
      <c r="I201" s="276">
        <f>IF(I$60=0,0,I$60/NMM!I$10*1000)</f>
        <v>23.136967909463159</v>
      </c>
      <c r="J201" s="276">
        <f>IF(J$60=0,0,J$60/NMM!J$10*1000)</f>
        <v>25.003562698256324</v>
      </c>
      <c r="K201" s="276">
        <f>IF(K$60=0,0,K$60/NMM!K$10*1000)</f>
        <v>24.586648455415155</v>
      </c>
      <c r="L201" s="276">
        <f>IF(L$60=0,0,L$60/NMM!L$10*1000)</f>
        <v>26.382998418977088</v>
      </c>
      <c r="M201" s="276">
        <f>IF(M$60=0,0,M$60/NMM!M$10*1000)</f>
        <v>23.307696861853874</v>
      </c>
      <c r="N201" s="276">
        <f>IF(N$60=0,0,N$60/NMM!N$10*1000)</f>
        <v>22.236613738850014</v>
      </c>
      <c r="O201" s="276">
        <f>IF(O$60=0,0,O$60/NMM!O$10*1000)</f>
        <v>22.592948684770302</v>
      </c>
      <c r="P201" s="276">
        <f>IF(P$60=0,0,P$60/NMM!P$10*1000)</f>
        <v>21.071710604407958</v>
      </c>
      <c r="Q201" s="276">
        <f>IF(Q$60=0,0,Q$60/NMM!Q$10*1000)</f>
        <v>20.121578848528536</v>
      </c>
      <c r="R201" s="276">
        <f>IF(R$60=0,0,R$60/NMM!R$10*1000)</f>
        <v>20.126907069531846</v>
      </c>
      <c r="S201" s="276">
        <f>IF(S$60=0,0,S$60/NMM!S$10*1000)</f>
        <v>19.359032754379601</v>
      </c>
      <c r="T201" s="276">
        <f>IF(T$60=0,0,T$60/NMM!T$10*1000)</f>
        <v>20.503917907362855</v>
      </c>
      <c r="U201" s="276">
        <f>IF(U$60=0,0,U$60/NMM!U$10*1000)</f>
        <v>20.243012347191982</v>
      </c>
      <c r="V201" s="276">
        <f>IF(V$60=0,0,V$60/NMM!V$10*1000)</f>
        <v>20.799885057851991</v>
      </c>
      <c r="W201" s="276">
        <f>IF(W$60=0,0,W$60/NMM!W$10*1000)</f>
        <v>20.838242055730035</v>
      </c>
      <c r="X201" s="276">
        <f>IF(X$60=0,0,X$60/NMM!X$10*1000)</f>
        <v>20.549344416842747</v>
      </c>
      <c r="Y201" s="276">
        <f>IF(Y$60=0,0,Y$60/NMM!Y$10*1000)</f>
        <v>19.035218018562006</v>
      </c>
      <c r="DA201" s="79"/>
    </row>
    <row r="202" spans="1:105" ht="12" customHeight="1" x14ac:dyDescent="0.25">
      <c r="A202" s="174" t="s">
        <v>1520</v>
      </c>
      <c r="B202" s="276">
        <f>IF(B$79=0,0,B$79/NMM!B$10*1000)</f>
        <v>112.85975263159673</v>
      </c>
      <c r="C202" s="276">
        <f>IF(C$79=0,0,C$79/NMM!C$10*1000)</f>
        <v>104.93032808460272</v>
      </c>
      <c r="D202" s="276">
        <f>IF(D$79=0,0,D$79/NMM!D$10*1000)</f>
        <v>103.30734090640722</v>
      </c>
      <c r="E202" s="276">
        <f>IF(E$79=0,0,E$79/NMM!E$10*1000)</f>
        <v>102.70829180654857</v>
      </c>
      <c r="F202" s="276">
        <f>IF(F$79=0,0,F$79/NMM!F$10*1000)</f>
        <v>102.83076417373431</v>
      </c>
      <c r="G202" s="276">
        <f>IF(G$79=0,0,G$79/NMM!G$10*1000)</f>
        <v>96.605464387421023</v>
      </c>
      <c r="H202" s="276">
        <f>IF(H$79=0,0,H$79/NMM!H$10*1000)</f>
        <v>105.80932603189621</v>
      </c>
      <c r="I202" s="276">
        <f>IF(I$79=0,0,I$79/NMM!I$10*1000)</f>
        <v>105.1572851057897</v>
      </c>
      <c r="J202" s="276">
        <f>IF(J$79=0,0,J$79/NMM!J$10*1000)</f>
        <v>108.59204119956911</v>
      </c>
      <c r="K202" s="276">
        <f>IF(K$79=0,0,K$79/NMM!K$10*1000)</f>
        <v>111.48510818615665</v>
      </c>
      <c r="L202" s="276">
        <f>IF(L$79=0,0,L$79/NMM!L$10*1000)</f>
        <v>121.37905966064822</v>
      </c>
      <c r="M202" s="276">
        <f>IF(M$79=0,0,M$79/NMM!M$10*1000)</f>
        <v>105.58055654898791</v>
      </c>
      <c r="N202" s="276">
        <f>IF(N$79=0,0,N$79/NMM!N$10*1000)</f>
        <v>97.932991820545837</v>
      </c>
      <c r="O202" s="276">
        <f>IF(O$79=0,0,O$79/NMM!O$10*1000)</f>
        <v>96.336274983129655</v>
      </c>
      <c r="P202" s="276">
        <f>IF(P$79=0,0,P$79/NMM!P$10*1000)</f>
        <v>91.674624807272664</v>
      </c>
      <c r="Q202" s="276">
        <f>IF(Q$79=0,0,Q$79/NMM!Q$10*1000)</f>
        <v>84.279626644407116</v>
      </c>
      <c r="R202" s="276">
        <f>IF(R$79=0,0,R$79/NMM!R$10*1000)</f>
        <v>85.22687652199167</v>
      </c>
      <c r="S202" s="276">
        <f>IF(S$79=0,0,S$79/NMM!S$10*1000)</f>
        <v>78.624616118526276</v>
      </c>
      <c r="T202" s="276">
        <f>IF(T$79=0,0,T$79/NMM!T$10*1000)</f>
        <v>85.222322634995663</v>
      </c>
      <c r="U202" s="276">
        <f>IF(U$79=0,0,U$79/NMM!U$10*1000)</f>
        <v>85.594369791376096</v>
      </c>
      <c r="V202" s="276">
        <f>IF(V$79=0,0,V$79/NMM!V$10*1000)</f>
        <v>87.490970033851042</v>
      </c>
      <c r="W202" s="276">
        <f>IF(W$79=0,0,W$79/NMM!W$10*1000)</f>
        <v>87.080984002507847</v>
      </c>
      <c r="X202" s="276">
        <f>IF(X$79=0,0,X$79/NMM!X$10*1000)</f>
        <v>86.257624563202214</v>
      </c>
      <c r="Y202" s="276">
        <f>IF(Y$79=0,0,Y$79/NMM!Y$10*1000)</f>
        <v>80.597963823509616</v>
      </c>
      <c r="DA202" s="79"/>
    </row>
    <row r="203" spans="1:105" ht="12" customHeight="1" x14ac:dyDescent="0.25">
      <c r="A203" s="41" t="s">
        <v>1532</v>
      </c>
      <c r="B203" s="277">
        <f>IF(B$89=0,0,B$89/NMM!B$10*1000)</f>
        <v>10.415981813014184</v>
      </c>
      <c r="C203" s="277">
        <f>IF(C$89=0,0,C$89/NMM!C$10*1000)</f>
        <v>9.2531220103226506</v>
      </c>
      <c r="D203" s="277">
        <f>IF(D$89=0,0,D$89/NMM!D$10*1000)</f>
        <v>8.8628720302830502</v>
      </c>
      <c r="E203" s="277">
        <f>IF(E$89=0,0,E$89/NMM!E$10*1000)</f>
        <v>8.7648632311530985</v>
      </c>
      <c r="F203" s="277">
        <f>IF(F$89=0,0,F$89/NMM!F$10*1000)</f>
        <v>9.2183891909203215</v>
      </c>
      <c r="G203" s="277">
        <f>IF(G$89=0,0,G$89/NMM!G$10*1000)</f>
        <v>8.9447662873746303</v>
      </c>
      <c r="H203" s="277">
        <f>IF(H$89=0,0,H$89/NMM!H$10*1000)</f>
        <v>10.123338492228818</v>
      </c>
      <c r="I203" s="277">
        <f>IF(I$89=0,0,I$89/NMM!I$10*1000)</f>
        <v>10.023832282830117</v>
      </c>
      <c r="J203" s="277">
        <f>IF(J$89=0,0,J$89/NMM!J$10*1000)</f>
        <v>10.943086205444764</v>
      </c>
      <c r="K203" s="277">
        <f>IF(K$89=0,0,K$89/NMM!K$10*1000)</f>
        <v>10.657605269517406</v>
      </c>
      <c r="L203" s="277">
        <f>IF(L$89=0,0,L$89/NMM!L$10*1000)</f>
        <v>11.397975832254922</v>
      </c>
      <c r="M203" s="277">
        <f>IF(M$89=0,0,M$89/NMM!M$10*1000)</f>
        <v>10.105522721749962</v>
      </c>
      <c r="N203" s="277">
        <f>IF(N$89=0,0,N$89/NMM!N$10*1000)</f>
        <v>9.7023600294582604</v>
      </c>
      <c r="O203" s="277">
        <f>IF(O$89=0,0,O$89/NMM!O$10*1000)</f>
        <v>9.9271752709230228</v>
      </c>
      <c r="P203" s="277">
        <f>IF(P$89=0,0,P$89/NMM!P$10*1000)</f>
        <v>9.2187884049807458</v>
      </c>
      <c r="Q203" s="277">
        <f>IF(Q$89=0,0,Q$89/NMM!Q$10*1000)</f>
        <v>8.8745343618344332</v>
      </c>
      <c r="R203" s="277">
        <f>IF(R$89=0,0,R$89/NMM!R$10*1000)</f>
        <v>8.8566280063653249</v>
      </c>
      <c r="S203" s="277">
        <f>IF(S$89=0,0,S$89/NMM!S$10*1000)</f>
        <v>8.5921150592633779</v>
      </c>
      <c r="T203" s="277">
        <f>IF(T$89=0,0,T$89/NMM!T$10*1000)</f>
        <v>9.1449545944116384</v>
      </c>
      <c r="U203" s="277">
        <f>IF(U$89=0,0,U$89/NMM!U$10*1000)</f>
        <v>9.0668709242506687</v>
      </c>
      <c r="V203" s="277">
        <f>IF(V$89=0,0,V$89/NMM!V$10*1000)</f>
        <v>9.365629106659263</v>
      </c>
      <c r="W203" s="277">
        <f>IF(W$89=0,0,W$89/NMM!W$10*1000)</f>
        <v>9.3784744779926292</v>
      </c>
      <c r="X203" s="277">
        <f>IF(X$89=0,0,X$89/NMM!X$10*1000)</f>
        <v>9.2471627980321482</v>
      </c>
      <c r="Y203" s="277">
        <f>IF(Y$89=0,0,Y$89/NMM!Y$10*1000)</f>
        <v>8.5756865581372459</v>
      </c>
      <c r="DA203" s="82"/>
    </row>
    <row r="204" spans="1:105" ht="12" customHeight="1" x14ac:dyDescent="0.25">
      <c r="A204" s="172"/>
      <c r="B204" s="172"/>
      <c r="C204" s="172"/>
      <c r="D204" s="172"/>
      <c r="E204" s="172"/>
      <c r="F204" s="172"/>
      <c r="G204" s="172"/>
      <c r="H204" s="172"/>
      <c r="I204" s="172"/>
      <c r="J204" s="172"/>
      <c r="K204" s="172"/>
      <c r="L204" s="172"/>
      <c r="M204" s="172"/>
      <c r="N204" s="172"/>
      <c r="O204" s="172"/>
      <c r="P204" s="172"/>
      <c r="Q204" s="172"/>
      <c r="R204" s="172"/>
      <c r="S204" s="172"/>
      <c r="T204" s="172"/>
      <c r="U204" s="172"/>
      <c r="V204" s="172"/>
      <c r="W204" s="172"/>
      <c r="X204" s="172"/>
      <c r="Y204" s="172"/>
      <c r="DA204" s="176"/>
    </row>
    <row r="205" spans="1:105" ht="12" customHeight="1" x14ac:dyDescent="0.25">
      <c r="A205" s="35" t="s">
        <v>1808</v>
      </c>
      <c r="B205" s="320">
        <f t="shared" ref="B205:Y205" si="57">SUM(B206:B211,B212:B213,B214)</f>
        <v>492.24470303252872</v>
      </c>
      <c r="C205" s="320">
        <f t="shared" si="57"/>
        <v>440.17998572197615</v>
      </c>
      <c r="D205" s="320">
        <f t="shared" si="57"/>
        <v>418.59699241987244</v>
      </c>
      <c r="E205" s="320">
        <f t="shared" si="57"/>
        <v>434.45177299635185</v>
      </c>
      <c r="F205" s="320">
        <f t="shared" si="57"/>
        <v>440.32810717949565</v>
      </c>
      <c r="G205" s="320">
        <f t="shared" si="57"/>
        <v>415.14884066073989</v>
      </c>
      <c r="H205" s="320">
        <f t="shared" si="57"/>
        <v>476.07305960800477</v>
      </c>
      <c r="I205" s="320">
        <f t="shared" si="57"/>
        <v>445.36935254678593</v>
      </c>
      <c r="J205" s="320">
        <f t="shared" si="57"/>
        <v>491.81976702146875</v>
      </c>
      <c r="K205" s="320">
        <f t="shared" si="57"/>
        <v>475.5225694718871</v>
      </c>
      <c r="L205" s="320">
        <f t="shared" si="57"/>
        <v>523.3629898687401</v>
      </c>
      <c r="M205" s="320">
        <f t="shared" si="57"/>
        <v>462.20194602522076</v>
      </c>
      <c r="N205" s="320">
        <f t="shared" si="57"/>
        <v>442.13383999819564</v>
      </c>
      <c r="O205" s="320">
        <f t="shared" si="57"/>
        <v>457.49368259704329</v>
      </c>
      <c r="P205" s="320">
        <f t="shared" si="57"/>
        <v>454.22414624180999</v>
      </c>
      <c r="Q205" s="320">
        <f t="shared" si="57"/>
        <v>465.89582094873839</v>
      </c>
      <c r="R205" s="320">
        <f t="shared" si="57"/>
        <v>447.03425204452049</v>
      </c>
      <c r="S205" s="320">
        <f t="shared" si="57"/>
        <v>426.05864768885607</v>
      </c>
      <c r="T205" s="320">
        <f t="shared" si="57"/>
        <v>425.7099071982903</v>
      </c>
      <c r="U205" s="320">
        <f t="shared" si="57"/>
        <v>436.8728529403113</v>
      </c>
      <c r="V205" s="320">
        <f t="shared" si="57"/>
        <v>403.31813931648628</v>
      </c>
      <c r="W205" s="320">
        <f t="shared" si="57"/>
        <v>404.9688208850846</v>
      </c>
      <c r="X205" s="320">
        <f t="shared" si="57"/>
        <v>386.95676099807008</v>
      </c>
      <c r="Y205" s="320">
        <f t="shared" si="57"/>
        <v>355.09777406628041</v>
      </c>
      <c r="DA205" s="95"/>
    </row>
    <row r="206" spans="1:105" ht="12" customHeight="1" x14ac:dyDescent="0.25">
      <c r="A206" s="55" t="s">
        <v>91</v>
      </c>
      <c r="B206" s="273">
        <f>IF(B$100=0,0,B$100/NMM!B$11*1000)</f>
        <v>0</v>
      </c>
      <c r="C206" s="273">
        <f>IF(C$100=0,0,C$100/NMM!C$11*1000)</f>
        <v>0</v>
      </c>
      <c r="D206" s="273">
        <f>IF(D$100=0,0,D$100/NMM!D$11*1000)</f>
        <v>0</v>
      </c>
      <c r="E206" s="273">
        <f>IF(E$100=0,0,E$100/NMM!E$11*1000)</f>
        <v>0</v>
      </c>
      <c r="F206" s="273">
        <f>IF(F$100=0,0,F$100/NMM!F$11*1000)</f>
        <v>0</v>
      </c>
      <c r="G206" s="273">
        <f>IF(G$100=0,0,G$100/NMM!G$11*1000)</f>
        <v>0</v>
      </c>
      <c r="H206" s="273">
        <f>IF(H$100=0,0,H$100/NMM!H$11*1000)</f>
        <v>0</v>
      </c>
      <c r="I206" s="273">
        <f>IF(I$100=0,0,I$100/NMM!I$11*1000)</f>
        <v>0</v>
      </c>
      <c r="J206" s="273">
        <f>IF(J$100=0,0,J$100/NMM!J$11*1000)</f>
        <v>0</v>
      </c>
      <c r="K206" s="273">
        <f>IF(K$100=0,0,K$100/NMM!K$11*1000)</f>
        <v>0</v>
      </c>
      <c r="L206" s="273">
        <f>IF(L$100=0,0,L$100/NMM!L$11*1000)</f>
        <v>0</v>
      </c>
      <c r="M206" s="273">
        <f>IF(M$100=0,0,M$100/NMM!M$11*1000)</f>
        <v>0</v>
      </c>
      <c r="N206" s="273">
        <f>IF(N$100=0,0,N$100/NMM!N$11*1000)</f>
        <v>0</v>
      </c>
      <c r="O206" s="273">
        <f>IF(O$100=0,0,O$100/NMM!O$11*1000)</f>
        <v>0</v>
      </c>
      <c r="P206" s="273">
        <f>IF(P$100=0,0,P$100/NMM!P$11*1000)</f>
        <v>0</v>
      </c>
      <c r="Q206" s="273">
        <f>IF(Q$100=0,0,Q$100/NMM!Q$11*1000)</f>
        <v>0</v>
      </c>
      <c r="R206" s="273">
        <f>IF(R$100=0,0,R$100/NMM!R$11*1000)</f>
        <v>0</v>
      </c>
      <c r="S206" s="273">
        <f>IF(S$100=0,0,S$100/NMM!S$11*1000)</f>
        <v>0</v>
      </c>
      <c r="T206" s="273">
        <f>IF(T$100=0,0,T$100/NMM!T$11*1000)</f>
        <v>0</v>
      </c>
      <c r="U206" s="273">
        <f>IF(U$100=0,0,U$100/NMM!U$11*1000)</f>
        <v>0</v>
      </c>
      <c r="V206" s="273">
        <f>IF(V$100=0,0,V$100/NMM!V$11*1000)</f>
        <v>0</v>
      </c>
      <c r="W206" s="273">
        <f>IF(W$100=0,0,W$100/NMM!W$11*1000)</f>
        <v>0</v>
      </c>
      <c r="X206" s="273">
        <f>IF(X$100=0,0,X$100/NMM!X$11*1000)</f>
        <v>0</v>
      </c>
      <c r="Y206" s="273">
        <f>IF(Y$100=0,0,Y$100/NMM!Y$11*1000)</f>
        <v>0</v>
      </c>
      <c r="DA206" s="76"/>
    </row>
    <row r="207" spans="1:105" ht="12" customHeight="1" x14ac:dyDescent="0.25">
      <c r="A207" s="173" t="s">
        <v>92</v>
      </c>
      <c r="B207" s="274">
        <f>IF(B$101=0,0,B$101/NMM!B$11*1000)</f>
        <v>0</v>
      </c>
      <c r="C207" s="274">
        <f>IF(C$101=0,0,C$101/NMM!C$11*1000)</f>
        <v>0</v>
      </c>
      <c r="D207" s="274">
        <f>IF(D$101=0,0,D$101/NMM!D$11*1000)</f>
        <v>0</v>
      </c>
      <c r="E207" s="274">
        <f>IF(E$101=0,0,E$101/NMM!E$11*1000)</f>
        <v>0</v>
      </c>
      <c r="F207" s="274">
        <f>IF(F$101=0,0,F$101/NMM!F$11*1000)</f>
        <v>0</v>
      </c>
      <c r="G207" s="274">
        <f>IF(G$101=0,0,G$101/NMM!G$11*1000)</f>
        <v>0</v>
      </c>
      <c r="H207" s="274">
        <f>IF(H$101=0,0,H$101/NMM!H$11*1000)</f>
        <v>0</v>
      </c>
      <c r="I207" s="274">
        <f>IF(I$101=0,0,I$101/NMM!I$11*1000)</f>
        <v>0</v>
      </c>
      <c r="J207" s="274">
        <f>IF(J$101=0,0,J$101/NMM!J$11*1000)</f>
        <v>0</v>
      </c>
      <c r="K207" s="274">
        <f>IF(K$101=0,0,K$101/NMM!K$11*1000)</f>
        <v>0</v>
      </c>
      <c r="L207" s="274">
        <f>IF(L$101=0,0,L$101/NMM!L$11*1000)</f>
        <v>0</v>
      </c>
      <c r="M207" s="274">
        <f>IF(M$101=0,0,M$101/NMM!M$11*1000)</f>
        <v>0</v>
      </c>
      <c r="N207" s="274">
        <f>IF(N$101=0,0,N$101/NMM!N$11*1000)</f>
        <v>0</v>
      </c>
      <c r="O207" s="274">
        <f>IF(O$101=0,0,O$101/NMM!O$11*1000)</f>
        <v>0</v>
      </c>
      <c r="P207" s="274">
        <f>IF(P$101=0,0,P$101/NMM!P$11*1000)</f>
        <v>0</v>
      </c>
      <c r="Q207" s="274">
        <f>IF(Q$101=0,0,Q$101/NMM!Q$11*1000)</f>
        <v>0</v>
      </c>
      <c r="R207" s="274">
        <f>IF(R$101=0,0,R$101/NMM!R$11*1000)</f>
        <v>0</v>
      </c>
      <c r="S207" s="274">
        <f>IF(S$101=0,0,S$101/NMM!S$11*1000)</f>
        <v>0</v>
      </c>
      <c r="T207" s="274">
        <f>IF(T$101=0,0,T$101/NMM!T$11*1000)</f>
        <v>0</v>
      </c>
      <c r="U207" s="274">
        <f>IF(U$101=0,0,U$101/NMM!U$11*1000)</f>
        <v>0</v>
      </c>
      <c r="V207" s="274">
        <f>IF(V$101=0,0,V$101/NMM!V$11*1000)</f>
        <v>0</v>
      </c>
      <c r="W207" s="274">
        <f>IF(W$101=0,0,W$101/NMM!W$11*1000)</f>
        <v>0</v>
      </c>
      <c r="X207" s="274">
        <f>IF(X$101=0,0,X$101/NMM!X$11*1000)</f>
        <v>0</v>
      </c>
      <c r="Y207" s="274">
        <f>IF(Y$101=0,0,Y$101/NMM!Y$11*1000)</f>
        <v>0</v>
      </c>
      <c r="DA207" s="77"/>
    </row>
    <row r="208" spans="1:105" ht="12" customHeight="1" x14ac:dyDescent="0.25">
      <c r="A208" s="173" t="s">
        <v>93</v>
      </c>
      <c r="B208" s="274">
        <f>IF(B$102=0,0,B$102/NMM!B$11*1000)</f>
        <v>0</v>
      </c>
      <c r="C208" s="274">
        <f>IF(C$102=0,0,C$102/NMM!C$11*1000)</f>
        <v>0</v>
      </c>
      <c r="D208" s="274">
        <f>IF(D$102=0,0,D$102/NMM!D$11*1000)</f>
        <v>0</v>
      </c>
      <c r="E208" s="274">
        <f>IF(E$102=0,0,E$102/NMM!E$11*1000)</f>
        <v>0</v>
      </c>
      <c r="F208" s="274">
        <f>IF(F$102=0,0,F$102/NMM!F$11*1000)</f>
        <v>0</v>
      </c>
      <c r="G208" s="274">
        <f>IF(G$102=0,0,G$102/NMM!G$11*1000)</f>
        <v>0</v>
      </c>
      <c r="H208" s="274">
        <f>IF(H$102=0,0,H$102/NMM!H$11*1000)</f>
        <v>0</v>
      </c>
      <c r="I208" s="274">
        <f>IF(I$102=0,0,I$102/NMM!I$11*1000)</f>
        <v>0</v>
      </c>
      <c r="J208" s="274">
        <f>IF(J$102=0,0,J$102/NMM!J$11*1000)</f>
        <v>0</v>
      </c>
      <c r="K208" s="274">
        <f>IF(K$102=0,0,K$102/NMM!K$11*1000)</f>
        <v>0</v>
      </c>
      <c r="L208" s="274">
        <f>IF(L$102=0,0,L$102/NMM!L$11*1000)</f>
        <v>0</v>
      </c>
      <c r="M208" s="274">
        <f>IF(M$102=0,0,M$102/NMM!M$11*1000)</f>
        <v>0</v>
      </c>
      <c r="N208" s="274">
        <f>IF(N$102=0,0,N$102/NMM!N$11*1000)</f>
        <v>0</v>
      </c>
      <c r="O208" s="274">
        <f>IF(O$102=0,0,O$102/NMM!O$11*1000)</f>
        <v>0</v>
      </c>
      <c r="P208" s="274">
        <f>IF(P$102=0,0,P$102/NMM!P$11*1000)</f>
        <v>0</v>
      </c>
      <c r="Q208" s="274">
        <f>IF(Q$102=0,0,Q$102/NMM!Q$11*1000)</f>
        <v>0</v>
      </c>
      <c r="R208" s="274">
        <f>IF(R$102=0,0,R$102/NMM!R$11*1000)</f>
        <v>0</v>
      </c>
      <c r="S208" s="274">
        <f>IF(S$102=0,0,S$102/NMM!S$11*1000)</f>
        <v>0</v>
      </c>
      <c r="T208" s="274">
        <f>IF(T$102=0,0,T$102/NMM!T$11*1000)</f>
        <v>0</v>
      </c>
      <c r="U208" s="274">
        <f>IF(U$102=0,0,U$102/NMM!U$11*1000)</f>
        <v>0</v>
      </c>
      <c r="V208" s="274">
        <f>IF(V$102=0,0,V$102/NMM!V$11*1000)</f>
        <v>0</v>
      </c>
      <c r="W208" s="274">
        <f>IF(W$102=0,0,W$102/NMM!W$11*1000)</f>
        <v>0</v>
      </c>
      <c r="X208" s="274">
        <f>IF(X$102=0,0,X$102/NMM!X$11*1000)</f>
        <v>0</v>
      </c>
      <c r="Y208" s="274">
        <f>IF(Y$102=0,0,Y$102/NMM!Y$11*1000)</f>
        <v>0</v>
      </c>
      <c r="DA208" s="77"/>
    </row>
    <row r="209" spans="1:105" ht="12" customHeight="1" x14ac:dyDescent="0.25">
      <c r="A209" s="173" t="s">
        <v>94</v>
      </c>
      <c r="B209" s="274">
        <f>IF(B$103=0,0,B$103/NMM!B$11*1000)</f>
        <v>0</v>
      </c>
      <c r="C209" s="274">
        <f>IF(C$103=0,0,C$103/NMM!C$11*1000)</f>
        <v>0</v>
      </c>
      <c r="D209" s="274">
        <f>IF(D$103=0,0,D$103/NMM!D$11*1000)</f>
        <v>0</v>
      </c>
      <c r="E209" s="274">
        <f>IF(E$103=0,0,E$103/NMM!E$11*1000)</f>
        <v>0</v>
      </c>
      <c r="F209" s="274">
        <f>IF(F$103=0,0,F$103/NMM!F$11*1000)</f>
        <v>0</v>
      </c>
      <c r="G209" s="274">
        <f>IF(G$103=0,0,G$103/NMM!G$11*1000)</f>
        <v>0</v>
      </c>
      <c r="H209" s="274">
        <f>IF(H$103=0,0,H$103/NMM!H$11*1000)</f>
        <v>0</v>
      </c>
      <c r="I209" s="274">
        <f>IF(I$103=0,0,I$103/NMM!I$11*1000)</f>
        <v>0</v>
      </c>
      <c r="J209" s="274">
        <f>IF(J$103=0,0,J$103/NMM!J$11*1000)</f>
        <v>0</v>
      </c>
      <c r="K209" s="274">
        <f>IF(K$103=0,0,K$103/NMM!K$11*1000)</f>
        <v>0</v>
      </c>
      <c r="L209" s="274">
        <f>IF(L$103=0,0,L$103/NMM!L$11*1000)</f>
        <v>0</v>
      </c>
      <c r="M209" s="274">
        <f>IF(M$103=0,0,M$103/NMM!M$11*1000)</f>
        <v>0</v>
      </c>
      <c r="N209" s="274">
        <f>IF(N$103=0,0,N$103/NMM!N$11*1000)</f>
        <v>0</v>
      </c>
      <c r="O209" s="274">
        <f>IF(O$103=0,0,O$103/NMM!O$11*1000)</f>
        <v>0</v>
      </c>
      <c r="P209" s="274">
        <f>IF(P$103=0,0,P$103/NMM!P$11*1000)</f>
        <v>0</v>
      </c>
      <c r="Q209" s="274">
        <f>IF(Q$103=0,0,Q$103/NMM!Q$11*1000)</f>
        <v>0</v>
      </c>
      <c r="R209" s="274">
        <f>IF(R$103=0,0,R$103/NMM!R$11*1000)</f>
        <v>0</v>
      </c>
      <c r="S209" s="274">
        <f>IF(S$103=0,0,S$103/NMM!S$11*1000)</f>
        <v>0</v>
      </c>
      <c r="T209" s="274">
        <f>IF(T$103=0,0,T$103/NMM!T$11*1000)</f>
        <v>0</v>
      </c>
      <c r="U209" s="274">
        <f>IF(U$103=0,0,U$103/NMM!U$11*1000)</f>
        <v>0</v>
      </c>
      <c r="V209" s="274">
        <f>IF(V$103=0,0,V$103/NMM!V$11*1000)</f>
        <v>0</v>
      </c>
      <c r="W209" s="274">
        <f>IF(W$103=0,0,W$103/NMM!W$11*1000)</f>
        <v>0</v>
      </c>
      <c r="X209" s="274">
        <f>IF(X$103=0,0,X$103/NMM!X$11*1000)</f>
        <v>0</v>
      </c>
      <c r="Y209" s="274">
        <f>IF(Y$103=0,0,Y$103/NMM!Y$11*1000)</f>
        <v>0</v>
      </c>
      <c r="DA209" s="77"/>
    </row>
    <row r="210" spans="1:105" ht="12" customHeight="1" x14ac:dyDescent="0.25">
      <c r="A210" s="56" t="s">
        <v>95</v>
      </c>
      <c r="B210" s="275">
        <f>IF(B$104=0,0,B$104/NMM!B$11*1000)</f>
        <v>2.8695674991960978</v>
      </c>
      <c r="C210" s="275">
        <f>IF(C$104=0,0,C$104/NMM!C$11*1000)</f>
        <v>2.5819372568413534</v>
      </c>
      <c r="D210" s="275">
        <f>IF(D$104=0,0,D$104/NMM!D$11*1000)</f>
        <v>2.3372392536096767</v>
      </c>
      <c r="E210" s="275">
        <f>IF(E$104=0,0,E$104/NMM!E$11*1000)</f>
        <v>2.9755893932296535</v>
      </c>
      <c r="F210" s="275">
        <f>IF(F$104=0,0,F$104/NMM!F$11*1000)</f>
        <v>3.114778822288601</v>
      </c>
      <c r="G210" s="275">
        <f>IF(G$104=0,0,G$104/NMM!G$11*1000)</f>
        <v>2.9859757434307412</v>
      </c>
      <c r="H210" s="275">
        <f>IF(H$104=0,0,H$104/NMM!H$11*1000)</f>
        <v>3.5121789939954593</v>
      </c>
      <c r="I210" s="275">
        <f>IF(I$104=0,0,I$104/NMM!I$11*1000)</f>
        <v>3.1192980787387583</v>
      </c>
      <c r="J210" s="275">
        <f>IF(J$104=0,0,J$104/NMM!J$11*1000)</f>
        <v>3.3533988265060293</v>
      </c>
      <c r="K210" s="275">
        <f>IF(K$104=0,0,K$104/NMM!K$11*1000)</f>
        <v>3.0478647949451432</v>
      </c>
      <c r="L210" s="275">
        <f>IF(L$104=0,0,L$104/NMM!L$11*1000)</f>
        <v>3.6447270060564376</v>
      </c>
      <c r="M210" s="275">
        <f>IF(M$104=0,0,M$104/NMM!M$11*1000)</f>
        <v>2.6579932724375799</v>
      </c>
      <c r="N210" s="275">
        <f>IF(N$104=0,0,N$104/NMM!N$11*1000)</f>
        <v>2.6569196552936063</v>
      </c>
      <c r="O210" s="275">
        <f>IF(O$104=0,0,O$104/NMM!O$11*1000)</f>
        <v>2.7075551243241094</v>
      </c>
      <c r="P210" s="275">
        <f>IF(P$104=0,0,P$104/NMM!P$11*1000)</f>
        <v>2.675604143840653</v>
      </c>
      <c r="Q210" s="275">
        <f>IF(Q$104=0,0,Q$104/NMM!Q$11*1000)</f>
        <v>2.752398545709803</v>
      </c>
      <c r="R210" s="275">
        <f>IF(R$104=0,0,R$104/NMM!R$11*1000)</f>
        <v>2.7510146721772477</v>
      </c>
      <c r="S210" s="275">
        <f>IF(S$104=0,0,S$104/NMM!S$11*1000)</f>
        <v>2.7722537288573972</v>
      </c>
      <c r="T210" s="275">
        <f>IF(T$104=0,0,T$104/NMM!T$11*1000)</f>
        <v>2.7155855585964961</v>
      </c>
      <c r="U210" s="275">
        <f>IF(U$104=0,0,U$104/NMM!U$11*1000)</f>
        <v>2.8782949925158894</v>
      </c>
      <c r="V210" s="275">
        <f>IF(V$104=0,0,V$104/NMM!V$11*1000)</f>
        <v>2.579953676686781</v>
      </c>
      <c r="W210" s="275">
        <f>IF(W$104=0,0,W$104/NMM!W$11*1000)</f>
        <v>2.7567084334345617</v>
      </c>
      <c r="X210" s="275">
        <f>IF(X$104=0,0,X$104/NMM!X$11*1000)</f>
        <v>2.5841274303485515</v>
      </c>
      <c r="Y210" s="275">
        <f>IF(Y$104=0,0,Y$104/NMM!Y$11*1000)</f>
        <v>2.4266309624420956</v>
      </c>
      <c r="DA210" s="78"/>
    </row>
    <row r="211" spans="1:105" ht="12" customHeight="1" x14ac:dyDescent="0.25">
      <c r="A211" s="174" t="s">
        <v>1553</v>
      </c>
      <c r="B211" s="276">
        <f>IF(B$110=0,0,B$110/NMM!B$11*1000)</f>
        <v>451.60911724435778</v>
      </c>
      <c r="C211" s="276">
        <f>IF(C$110=0,0,C$110/NMM!C$11*1000)</f>
        <v>403.82776734216111</v>
      </c>
      <c r="D211" s="276">
        <f>IF(D$110=0,0,D$110/NMM!D$11*1000)</f>
        <v>384.13618923833923</v>
      </c>
      <c r="E211" s="276">
        <f>IF(E$110=0,0,E$110/NMM!E$11*1000)</f>
        <v>398.17833853902067</v>
      </c>
      <c r="F211" s="276">
        <f>IF(F$110=0,0,F$110/NMM!F$11*1000)</f>
        <v>403.47273682321566</v>
      </c>
      <c r="G211" s="276">
        <f>IF(G$110=0,0,G$110/NMM!G$11*1000)</f>
        <v>380.35546571722625</v>
      </c>
      <c r="H211" s="276">
        <f>IF(H$110=0,0,H$110/NMM!H$11*1000)</f>
        <v>436.09245064264809</v>
      </c>
      <c r="I211" s="276">
        <f>IF(I$110=0,0,I$110/NMM!I$11*1000)</f>
        <v>408.12076911492403</v>
      </c>
      <c r="J211" s="276">
        <f>IF(J$110=0,0,J$110/NMM!J$11*1000)</f>
        <v>450.77048122535678</v>
      </c>
      <c r="K211" s="276">
        <f>IF(K$110=0,0,K$110/NMM!K$11*1000)</f>
        <v>436.01292506801036</v>
      </c>
      <c r="L211" s="276">
        <f>IF(L$110=0,0,L$110/NMM!L$11*1000)</f>
        <v>479.61060721116456</v>
      </c>
      <c r="M211" s="276">
        <f>IF(M$110=0,0,M$110/NMM!M$11*1000)</f>
        <v>424.0800640831323</v>
      </c>
      <c r="N211" s="276">
        <f>IF(N$110=0,0,N$110/NMM!N$11*1000)</f>
        <v>405.56164307168501</v>
      </c>
      <c r="O211" s="276">
        <f>IF(O$110=0,0,O$110/NMM!O$11*1000)</f>
        <v>419.68940930989595</v>
      </c>
      <c r="P211" s="276">
        <f>IF(P$110=0,0,P$110/NMM!P$11*1000)</f>
        <v>416.70167461123674</v>
      </c>
      <c r="Q211" s="276">
        <f>IF(Q$110=0,0,Q$110/NMM!Q$11*1000)</f>
        <v>427.40175575331415</v>
      </c>
      <c r="R211" s="276">
        <f>IF(R$110=0,0,R$110/NMM!R$11*1000)</f>
        <v>409.99704739294646</v>
      </c>
      <c r="S211" s="276">
        <f>IF(S$110=0,0,S$110/NMM!S$11*1000)</f>
        <v>390.62057067834422</v>
      </c>
      <c r="T211" s="276">
        <f>IF(T$110=0,0,T$110/NMM!T$11*1000)</f>
        <v>390.35103813946552</v>
      </c>
      <c r="U211" s="276">
        <f>IF(U$110=0,0,U$110/NMM!U$11*1000)</f>
        <v>400.50236510291472</v>
      </c>
      <c r="V211" s="276">
        <f>IF(V$110=0,0,V$110/NMM!V$11*1000)</f>
        <v>369.81245086279745</v>
      </c>
      <c r="W211" s="276">
        <f>IF(W$110=0,0,W$110/NMM!W$11*1000)</f>
        <v>371.17263191420534</v>
      </c>
      <c r="X211" s="276">
        <f>IF(X$110=0,0,X$110/NMM!X$11*1000)</f>
        <v>354.7098598485789</v>
      </c>
      <c r="Y211" s="276">
        <f>IF(Y$110=0,0,Y$110/NMM!Y$11*1000)</f>
        <v>325.45483423694441</v>
      </c>
      <c r="DA211" s="79"/>
    </row>
    <row r="212" spans="1:105" ht="12" customHeight="1" x14ac:dyDescent="0.25">
      <c r="A212" s="174" t="s">
        <v>1563</v>
      </c>
      <c r="B212" s="276">
        <f>IF(B$118=0,0,B$118/NMM!B$11*1000)</f>
        <v>0</v>
      </c>
      <c r="C212" s="276">
        <f>IF(C$118=0,0,C$118/NMM!C$11*1000)</f>
        <v>0</v>
      </c>
      <c r="D212" s="276">
        <f>IF(D$118=0,0,D$118/NMM!D$11*1000)</f>
        <v>0</v>
      </c>
      <c r="E212" s="276">
        <f>IF(E$118=0,0,E$118/NMM!E$11*1000)</f>
        <v>0</v>
      </c>
      <c r="F212" s="276">
        <f>IF(F$118=0,0,F$118/NMM!F$11*1000)</f>
        <v>0</v>
      </c>
      <c r="G212" s="276">
        <f>IF(G$118=0,0,G$118/NMM!G$11*1000)</f>
        <v>0</v>
      </c>
      <c r="H212" s="276">
        <f>IF(H$118=0,0,H$118/NMM!H$11*1000)</f>
        <v>0</v>
      </c>
      <c r="I212" s="276">
        <f>IF(I$118=0,0,I$118/NMM!I$11*1000)</f>
        <v>0</v>
      </c>
      <c r="J212" s="276">
        <f>IF(J$118=0,0,J$118/NMM!J$11*1000)</f>
        <v>0</v>
      </c>
      <c r="K212" s="276">
        <f>IF(K$118=0,0,K$118/NMM!K$11*1000)</f>
        <v>0</v>
      </c>
      <c r="L212" s="276">
        <f>IF(L$118=0,0,L$118/NMM!L$11*1000)</f>
        <v>0</v>
      </c>
      <c r="M212" s="276">
        <f>IF(M$118=0,0,M$118/NMM!M$11*1000)</f>
        <v>0</v>
      </c>
      <c r="N212" s="276">
        <f>IF(N$118=0,0,N$118/NMM!N$11*1000)</f>
        <v>0</v>
      </c>
      <c r="O212" s="276">
        <f>IF(O$118=0,0,O$118/NMM!O$11*1000)</f>
        <v>0</v>
      </c>
      <c r="P212" s="276">
        <f>IF(P$118=0,0,P$118/NMM!P$11*1000)</f>
        <v>0</v>
      </c>
      <c r="Q212" s="276">
        <f>IF(Q$118=0,0,Q$118/NMM!Q$11*1000)</f>
        <v>0</v>
      </c>
      <c r="R212" s="276">
        <f>IF(R$118=0,0,R$118/NMM!R$11*1000)</f>
        <v>0</v>
      </c>
      <c r="S212" s="276">
        <f>IF(S$118=0,0,S$118/NMM!S$11*1000)</f>
        <v>0</v>
      </c>
      <c r="T212" s="276">
        <f>IF(T$118=0,0,T$118/NMM!T$11*1000)</f>
        <v>0</v>
      </c>
      <c r="U212" s="276">
        <f>IF(U$118=0,0,U$118/NMM!U$11*1000)</f>
        <v>0</v>
      </c>
      <c r="V212" s="276">
        <f>IF(V$118=0,0,V$118/NMM!V$11*1000)</f>
        <v>0</v>
      </c>
      <c r="W212" s="276">
        <f>IF(W$118=0,0,W$118/NMM!W$11*1000)</f>
        <v>0</v>
      </c>
      <c r="X212" s="276">
        <f>IF(X$118=0,0,X$118/NMM!X$11*1000)</f>
        <v>0</v>
      </c>
      <c r="Y212" s="276">
        <f>IF(Y$118=0,0,Y$118/NMM!Y$11*1000)</f>
        <v>0</v>
      </c>
      <c r="DA212" s="79"/>
    </row>
    <row r="213" spans="1:105" ht="12" customHeight="1" x14ac:dyDescent="0.25">
      <c r="A213" s="174" t="s">
        <v>1565</v>
      </c>
      <c r="B213" s="276">
        <f>IF(B$119=0,0,B$119/NMM!B$11*1000)</f>
        <v>37.766018288974891</v>
      </c>
      <c r="C213" s="276">
        <f>IF(C$119=0,0,C$119/NMM!C$11*1000)</f>
        <v>33.770281122973721</v>
      </c>
      <c r="D213" s="276">
        <f>IF(D$119=0,0,D$119/NMM!D$11*1000)</f>
        <v>32.123563927923534</v>
      </c>
      <c r="E213" s="276">
        <f>IF(E$119=0,0,E$119/NMM!E$11*1000)</f>
        <v>33.29784506410153</v>
      </c>
      <c r="F213" s="276">
        <f>IF(F$119=0,0,F$119/NMM!F$11*1000)</f>
        <v>33.74059153399142</v>
      </c>
      <c r="G213" s="276">
        <f>IF(G$119=0,0,G$119/NMM!G$11*1000)</f>
        <v>31.807399200082909</v>
      </c>
      <c r="H213" s="276">
        <f>IF(H$119=0,0,H$119/NMM!H$11*1000)</f>
        <v>36.468429971361239</v>
      </c>
      <c r="I213" s="276">
        <f>IF(I$119=0,0,I$119/NMM!I$11*1000)</f>
        <v>34.129285353123123</v>
      </c>
      <c r="J213" s="276">
        <f>IF(J$119=0,0,J$119/NMM!J$11*1000)</f>
        <v>37.695886969605972</v>
      </c>
      <c r="K213" s="276">
        <f>IF(K$119=0,0,K$119/NMM!K$11*1000)</f>
        <v>36.461779608931593</v>
      </c>
      <c r="L213" s="276">
        <f>IF(L$119=0,0,L$119/NMM!L$11*1000)</f>
        <v>40.10765565151906</v>
      </c>
      <c r="M213" s="276">
        <f>IF(M$119=0,0,M$119/NMM!M$11*1000)</f>
        <v>35.463888669650899</v>
      </c>
      <c r="N213" s="276">
        <f>IF(N$119=0,0,N$119/NMM!N$11*1000)</f>
        <v>33.915277271217036</v>
      </c>
      <c r="O213" s="276">
        <f>IF(O$119=0,0,O$119/NMM!O$11*1000)</f>
        <v>35.096718162823215</v>
      </c>
      <c r="P213" s="276">
        <f>IF(P$119=0,0,P$119/NMM!P$11*1000)</f>
        <v>34.84686748673262</v>
      </c>
      <c r="Q213" s="276">
        <f>IF(Q$119=0,0,Q$119/NMM!Q$11*1000)</f>
        <v>35.741666649714446</v>
      </c>
      <c r="R213" s="276">
        <f>IF(R$119=0,0,R$119/NMM!R$11*1000)</f>
        <v>34.286189979396781</v>
      </c>
      <c r="S213" s="276">
        <f>IF(S$119=0,0,S$119/NMM!S$11*1000)</f>
        <v>32.665823281654468</v>
      </c>
      <c r="T213" s="276">
        <f>IF(T$119=0,0,T$119/NMM!T$11*1000)</f>
        <v>32.643283500228264</v>
      </c>
      <c r="U213" s="276">
        <f>IF(U$119=0,0,U$119/NMM!U$11*1000)</f>
        <v>33.492192844880719</v>
      </c>
      <c r="V213" s="276">
        <f>IF(V$119=0,0,V$119/NMM!V$11*1000)</f>
        <v>30.925734777002067</v>
      </c>
      <c r="W213" s="276">
        <f>IF(W$119=0,0,W$119/NMM!W$11*1000)</f>
        <v>31.039480537444707</v>
      </c>
      <c r="X213" s="276">
        <f>IF(X$119=0,0,X$119/NMM!X$11*1000)</f>
        <v>29.66277371914266</v>
      </c>
      <c r="Y213" s="276">
        <f>IF(Y$119=0,0,Y$119/NMM!Y$11*1000)</f>
        <v>27.21630886689389</v>
      </c>
      <c r="DA213" s="79"/>
    </row>
    <row r="214" spans="1:105" ht="12" customHeight="1" x14ac:dyDescent="0.25">
      <c r="A214" s="41" t="s">
        <v>1575</v>
      </c>
      <c r="B214" s="277">
        <f>IF(B$127=0,0,B$127/NMM!B$11*1000)</f>
        <v>0</v>
      </c>
      <c r="C214" s="277">
        <f>IF(C$127=0,0,C$127/NMM!C$11*1000)</f>
        <v>0</v>
      </c>
      <c r="D214" s="277">
        <f>IF(D$127=0,0,D$127/NMM!D$11*1000)</f>
        <v>0</v>
      </c>
      <c r="E214" s="277">
        <f>IF(E$127=0,0,E$127/NMM!E$11*1000)</f>
        <v>0</v>
      </c>
      <c r="F214" s="277">
        <f>IF(F$127=0,0,F$127/NMM!F$11*1000)</f>
        <v>0</v>
      </c>
      <c r="G214" s="277">
        <f>IF(G$127=0,0,G$127/NMM!G$11*1000)</f>
        <v>0</v>
      </c>
      <c r="H214" s="277">
        <f>IF(H$127=0,0,H$127/NMM!H$11*1000)</f>
        <v>0</v>
      </c>
      <c r="I214" s="277">
        <f>IF(I$127=0,0,I$127/NMM!I$11*1000)</f>
        <v>0</v>
      </c>
      <c r="J214" s="277">
        <f>IF(J$127=0,0,J$127/NMM!J$11*1000)</f>
        <v>0</v>
      </c>
      <c r="K214" s="277">
        <f>IF(K$127=0,0,K$127/NMM!K$11*1000)</f>
        <v>0</v>
      </c>
      <c r="L214" s="277">
        <f>IF(L$127=0,0,L$127/NMM!L$11*1000)</f>
        <v>0</v>
      </c>
      <c r="M214" s="277">
        <f>IF(M$127=0,0,M$127/NMM!M$11*1000)</f>
        <v>0</v>
      </c>
      <c r="N214" s="277">
        <f>IF(N$127=0,0,N$127/NMM!N$11*1000)</f>
        <v>0</v>
      </c>
      <c r="O214" s="277">
        <f>IF(O$127=0,0,O$127/NMM!O$11*1000)</f>
        <v>0</v>
      </c>
      <c r="P214" s="277">
        <f>IF(P$127=0,0,P$127/NMM!P$11*1000)</f>
        <v>0</v>
      </c>
      <c r="Q214" s="277">
        <f>IF(Q$127=0,0,Q$127/NMM!Q$11*1000)</f>
        <v>0</v>
      </c>
      <c r="R214" s="277">
        <f>IF(R$127=0,0,R$127/NMM!R$11*1000)</f>
        <v>0</v>
      </c>
      <c r="S214" s="277">
        <f>IF(S$127=0,0,S$127/NMM!S$11*1000)</f>
        <v>0</v>
      </c>
      <c r="T214" s="277">
        <f>IF(T$127=0,0,T$127/NMM!T$11*1000)</f>
        <v>0</v>
      </c>
      <c r="U214" s="277">
        <f>IF(U$127=0,0,U$127/NMM!U$11*1000)</f>
        <v>0</v>
      </c>
      <c r="V214" s="277">
        <f>IF(V$127=0,0,V$127/NMM!V$11*1000)</f>
        <v>0</v>
      </c>
      <c r="W214" s="277">
        <f>IF(W$127=0,0,W$127/NMM!W$11*1000)</f>
        <v>0</v>
      </c>
      <c r="X214" s="277">
        <f>IF(X$127=0,0,X$127/NMM!X$11*1000)</f>
        <v>0</v>
      </c>
      <c r="Y214" s="277">
        <f>IF(Y$127=0,0,Y$127/NMM!Y$11*1000)</f>
        <v>0</v>
      </c>
      <c r="DA214" s="82"/>
    </row>
  </sheetData>
  <conditionalFormatting sqref="B156:B163">
    <cfRule type="cellIs" dxfId="46" priority="315" operator="lessThan">
      <formula>0</formula>
    </cfRule>
  </conditionalFormatting>
  <conditionalFormatting sqref="B16:V16">
    <cfRule type="cellIs" dxfId="45" priority="434" operator="lessThan">
      <formula>0</formula>
    </cfRule>
  </conditionalFormatting>
  <conditionalFormatting sqref="B49:V59 B100:V110 B147:V152 B166:V171 B195:V200 B206:V211 B214:Y214">
    <cfRule type="cellIs" dxfId="44" priority="349" operator="lessThan">
      <formula>0</formula>
    </cfRule>
  </conditionalFormatting>
  <conditionalFormatting sqref="B133:V139">
    <cfRule type="cellIs" dxfId="43" priority="319" operator="lessThan">
      <formula>0</formula>
    </cfRule>
  </conditionalFormatting>
  <conditionalFormatting sqref="B157:V163">
    <cfRule type="cellIs" dxfId="42" priority="403" operator="lessThan">
      <formula>0</formula>
    </cfRule>
  </conditionalFormatting>
  <conditionalFormatting sqref="B177:V179">
    <cfRule type="cellIs" dxfId="41" priority="314" operator="lessThan">
      <formula>0</formula>
    </cfRule>
  </conditionalFormatting>
  <conditionalFormatting sqref="B184:V190">
    <cfRule type="cellIs" dxfId="40" priority="312" operator="lessThan">
      <formula>0</formula>
    </cfRule>
  </conditionalFormatting>
  <conditionalFormatting sqref="B6:Y16">
    <cfRule type="cellIs" dxfId="39" priority="345" operator="lessThan">
      <formula>0</formula>
    </cfRule>
  </conditionalFormatting>
  <conditionalFormatting sqref="B20:Y25">
    <cfRule type="cellIs" dxfId="38" priority="347" operator="lessThan">
      <formula>0</formula>
    </cfRule>
  </conditionalFormatting>
  <conditionalFormatting sqref="B27:Y46">
    <cfRule type="cellIs" dxfId="37" priority="311" operator="lessThan">
      <formula>0</formula>
    </cfRule>
  </conditionalFormatting>
  <conditionalFormatting sqref="B49:Y58 B100:Y109 B133:Y138 B147:Y151 B156:Y156 B158:Y159 B161:Y162 B166:Y170 B177:Y178 B184:Y189 B195:Y199 B206:Y210">
    <cfRule type="cellIs" dxfId="36" priority="438" operator="lessThan">
      <formula>0</formula>
    </cfRule>
  </conditionalFormatting>
  <conditionalFormatting sqref="B63:Y97">
    <cfRule type="cellIs" dxfId="35" priority="308" operator="lessThan">
      <formula>0</formula>
    </cfRule>
  </conditionalFormatting>
  <conditionalFormatting sqref="B113:Y117">
    <cfRule type="cellIs" dxfId="34" priority="322" operator="lessThan">
      <formula>0</formula>
    </cfRule>
  </conditionalFormatting>
  <conditionalFormatting sqref="B122:Y126">
    <cfRule type="cellIs" dxfId="33" priority="321" operator="lessThan">
      <formula>0</formula>
    </cfRule>
  </conditionalFormatting>
  <conditionalFormatting sqref="B128:Y128">
    <cfRule type="cellIs" dxfId="32" priority="323" operator="lessThan">
      <formula>0</formula>
    </cfRule>
  </conditionalFormatting>
  <conditionalFormatting sqref="B142:Y144">
    <cfRule type="cellIs" dxfId="31" priority="306" operator="lessThan">
      <formula>0</formula>
    </cfRule>
  </conditionalFormatting>
  <conditionalFormatting sqref="B192:Y193">
    <cfRule type="cellIs" dxfId="30" priority="313" operator="lessThan">
      <formula>0</formula>
    </cfRule>
  </conditionalFormatting>
  <conditionalFormatting sqref="W50:Y59 W101:Y110">
    <cfRule type="cellIs" dxfId="29" priority="399" operator="lessThan">
      <formula>0</formula>
    </cfRule>
  </conditionalFormatting>
  <conditionalFormatting sqref="W134:Y139">
    <cfRule type="cellIs" dxfId="28" priority="378" operator="lessThan">
      <formula>0</formula>
    </cfRule>
  </conditionalFormatting>
  <conditionalFormatting sqref="W148:Y152">
    <cfRule type="cellIs" dxfId="27" priority="369" operator="lessThan">
      <formula>0</formula>
    </cfRule>
  </conditionalFormatting>
  <conditionalFormatting sqref="W157:Y157">
    <cfRule type="cellIs" dxfId="26" priority="373" operator="lessThan">
      <formula>0</formula>
    </cfRule>
  </conditionalFormatting>
  <conditionalFormatting sqref="W159:Y160">
    <cfRule type="cellIs" dxfId="25" priority="372" operator="lessThan">
      <formula>0</formula>
    </cfRule>
  </conditionalFormatting>
  <conditionalFormatting sqref="W162:Y163">
    <cfRule type="cellIs" dxfId="24" priority="370" operator="lessThan">
      <formula>0</formula>
    </cfRule>
  </conditionalFormatting>
  <conditionalFormatting sqref="W167:Y171">
    <cfRule type="cellIs" dxfId="23" priority="366" operator="lessThan">
      <formula>0</formula>
    </cfRule>
  </conditionalFormatting>
  <conditionalFormatting sqref="W178:Y179">
    <cfRule type="cellIs" dxfId="22" priority="367" operator="lessThan">
      <formula>0</formula>
    </cfRule>
  </conditionalFormatting>
  <conditionalFormatting sqref="W185:Y190">
    <cfRule type="cellIs" dxfId="21" priority="361" operator="lessThan">
      <formula>0</formula>
    </cfRule>
  </conditionalFormatting>
  <conditionalFormatting sqref="W196:Y200">
    <cfRule type="cellIs" dxfId="20" priority="360" operator="lessThan">
      <formula>0</formula>
    </cfRule>
  </conditionalFormatting>
  <conditionalFormatting sqref="W207:Y211">
    <cfRule type="cellIs" dxfId="19" priority="359" operator="lessThan">
      <formula>0</formula>
    </cfRule>
  </conditionalFormatting>
  <conditionalFormatting sqref="DA6:DA16">
    <cfRule type="cellIs" dxfId="18" priority="45" operator="lessThan">
      <formula>0</formula>
    </cfRule>
  </conditionalFormatting>
  <conditionalFormatting sqref="DA20:DA25">
    <cfRule type="cellIs" dxfId="17" priority="47" operator="lessThan">
      <formula>0</formula>
    </cfRule>
  </conditionalFormatting>
  <conditionalFormatting sqref="DA27:DA46">
    <cfRule type="cellIs" dxfId="16" priority="7" operator="lessThan">
      <formula>0</formula>
    </cfRule>
  </conditionalFormatting>
  <conditionalFormatting sqref="DA49:DA59 DA100:DA110">
    <cfRule type="cellIs" dxfId="15" priority="48" operator="lessThan">
      <formula>0</formula>
    </cfRule>
  </conditionalFormatting>
  <conditionalFormatting sqref="DA63:DA97">
    <cfRule type="cellIs" dxfId="14" priority="4" operator="lessThan">
      <formula>0</formula>
    </cfRule>
  </conditionalFormatting>
  <conditionalFormatting sqref="DA113:DA117">
    <cfRule type="cellIs" dxfId="13" priority="33" operator="lessThan">
      <formula>0</formula>
    </cfRule>
  </conditionalFormatting>
  <conditionalFormatting sqref="DA122:DA126">
    <cfRule type="cellIs" dxfId="12" priority="32" operator="lessThan">
      <formula>0</formula>
    </cfRule>
  </conditionalFormatting>
  <conditionalFormatting sqref="DA128">
    <cfRule type="cellIs" dxfId="11" priority="34" operator="lessThan">
      <formula>0</formula>
    </cfRule>
  </conditionalFormatting>
  <conditionalFormatting sqref="DA133:DA139">
    <cfRule type="cellIs" dxfId="10" priority="27" operator="lessThan">
      <formula>0</formula>
    </cfRule>
  </conditionalFormatting>
  <conditionalFormatting sqref="DA142:DA144">
    <cfRule type="cellIs" dxfId="9" priority="1" operator="lessThan">
      <formula>0</formula>
    </cfRule>
  </conditionalFormatting>
  <conditionalFormatting sqref="DA147:DA152">
    <cfRule type="cellIs" dxfId="8" priority="18" operator="lessThan">
      <formula>0</formula>
    </cfRule>
  </conditionalFormatting>
  <conditionalFormatting sqref="DA156:DA163">
    <cfRule type="cellIs" dxfId="7" priority="19" operator="lessThan">
      <formula>0</formula>
    </cfRule>
  </conditionalFormatting>
  <conditionalFormatting sqref="DA166:DA171">
    <cfRule type="cellIs" dxfId="6" priority="15" operator="lessThan">
      <formula>0</formula>
    </cfRule>
  </conditionalFormatting>
  <conditionalFormatting sqref="DA177:DA179">
    <cfRule type="cellIs" dxfId="5" priority="16" operator="lessThan">
      <formula>0</formula>
    </cfRule>
  </conditionalFormatting>
  <conditionalFormatting sqref="DA184:DA190">
    <cfRule type="cellIs" dxfId="4" priority="10" operator="lessThan">
      <formula>0</formula>
    </cfRule>
  </conditionalFormatting>
  <conditionalFormatting sqref="DA192:DA193">
    <cfRule type="cellIs" dxfId="3" priority="12" operator="lessThan">
      <formula>0</formula>
    </cfRule>
  </conditionalFormatting>
  <conditionalFormatting sqref="DA195:DA200">
    <cfRule type="cellIs" dxfId="2" priority="9" operator="lessThan">
      <formula>0</formula>
    </cfRule>
  </conditionalFormatting>
  <conditionalFormatting sqref="DA206:DA211">
    <cfRule type="cellIs" dxfId="1" priority="8" operator="lessThan">
      <formula>0</formula>
    </cfRule>
  </conditionalFormatting>
  <conditionalFormatting sqref="DA214">
    <cfRule type="cellIs" dxfId="0" priority="61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34" orientation="portrait"/>
  <ignoredErrors>
    <ignoredError sqref="B99:Y99" formulaRange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4" tint="0.39997558519241921"/>
    <pageSetUpPr fitToPage="1"/>
  </sheetPr>
  <dimension ref="A1:DA77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printing"</f>
        <v>BE: Pulp, paper and printing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f t="shared" ref="B3:Y3" si="0">SUM(B4,B7)</f>
        <v>4172.6304759329378</v>
      </c>
      <c r="C3" s="203">
        <f t="shared" si="0"/>
        <v>4008.1248185684894</v>
      </c>
      <c r="D3" s="203">
        <f t="shared" si="0"/>
        <v>3913.5878813096178</v>
      </c>
      <c r="E3" s="203">
        <f t="shared" si="0"/>
        <v>3754.7412899528063</v>
      </c>
      <c r="F3" s="203">
        <f t="shared" si="0"/>
        <v>3686.2525126229393</v>
      </c>
      <c r="G3" s="203">
        <f t="shared" si="0"/>
        <v>3520.7576459413181</v>
      </c>
      <c r="H3" s="203">
        <f t="shared" si="0"/>
        <v>3474.5480269721675</v>
      </c>
      <c r="I3" s="203">
        <f t="shared" si="0"/>
        <v>3437.9551694648248</v>
      </c>
      <c r="J3" s="203">
        <f t="shared" si="0"/>
        <v>3297.225913621262</v>
      </c>
      <c r="K3" s="203">
        <f t="shared" si="0"/>
        <v>2963.9461687841485</v>
      </c>
      <c r="L3" s="203">
        <f t="shared" si="0"/>
        <v>2792.1311187867668</v>
      </c>
      <c r="M3" s="203">
        <f t="shared" si="0"/>
        <v>2880.1588915891798</v>
      </c>
      <c r="N3" s="203">
        <f t="shared" si="0"/>
        <v>2822.6565247977487</v>
      </c>
      <c r="O3" s="203">
        <f t="shared" si="0"/>
        <v>2637.2209701926317</v>
      </c>
      <c r="P3" s="203">
        <f t="shared" si="0"/>
        <v>2718.0729787922278</v>
      </c>
      <c r="Q3" s="203">
        <f t="shared" si="0"/>
        <v>2637.4462499999995</v>
      </c>
      <c r="R3" s="203">
        <f t="shared" si="0"/>
        <v>2521.7695512631763</v>
      </c>
      <c r="S3" s="203">
        <f t="shared" si="0"/>
        <v>2400.2844381984614</v>
      </c>
      <c r="T3" s="203">
        <f t="shared" si="0"/>
        <v>2329.6921150787634</v>
      </c>
      <c r="U3" s="203">
        <f t="shared" si="0"/>
        <v>2286.6593662325113</v>
      </c>
      <c r="V3" s="203">
        <f t="shared" si="0"/>
        <v>1946.2733642725329</v>
      </c>
      <c r="W3" s="203">
        <f t="shared" si="0"/>
        <v>1888.0938202547909</v>
      </c>
      <c r="X3" s="203">
        <f t="shared" si="0"/>
        <v>2069.5031207981274</v>
      </c>
      <c r="Y3" s="203">
        <f t="shared" si="0"/>
        <v>1873.6468679833313</v>
      </c>
      <c r="DA3" s="112"/>
    </row>
    <row r="4" spans="1:105" ht="12" customHeight="1" x14ac:dyDescent="0.25">
      <c r="A4" s="50" t="s">
        <v>1809</v>
      </c>
      <c r="B4" s="241">
        <f t="shared" ref="B4:Y4" si="1">SUM(B5:B6)</f>
        <v>2026.5109518658735</v>
      </c>
      <c r="C4" s="241">
        <f t="shared" si="1"/>
        <v>1961.3956342845604</v>
      </c>
      <c r="D4" s="241">
        <f t="shared" si="1"/>
        <v>1936.1531510830678</v>
      </c>
      <c r="E4" s="241">
        <f t="shared" si="1"/>
        <v>1784.5962952574905</v>
      </c>
      <c r="F4" s="241">
        <f t="shared" si="1"/>
        <v>1774.4031024910862</v>
      </c>
      <c r="G4" s="241">
        <f t="shared" si="1"/>
        <v>1658.9367802612751</v>
      </c>
      <c r="H4" s="241">
        <f t="shared" si="1"/>
        <v>1670.3916812880584</v>
      </c>
      <c r="I4" s="241">
        <f t="shared" si="1"/>
        <v>1593.9791319710139</v>
      </c>
      <c r="J4" s="241">
        <f t="shared" si="1"/>
        <v>1503.2047342192689</v>
      </c>
      <c r="K4" s="241">
        <f t="shared" si="1"/>
        <v>1357.6723059706405</v>
      </c>
      <c r="L4" s="241">
        <f t="shared" si="1"/>
        <v>1222.7594581466888</v>
      </c>
      <c r="M4" s="241">
        <f t="shared" si="1"/>
        <v>1314.09168956044</v>
      </c>
      <c r="N4" s="241">
        <f t="shared" si="1"/>
        <v>1344.1283803356016</v>
      </c>
      <c r="O4" s="241">
        <f t="shared" si="1"/>
        <v>1282.5265390616237</v>
      </c>
      <c r="P4" s="241">
        <f t="shared" si="1"/>
        <v>1380.6896063724398</v>
      </c>
      <c r="Q4" s="241">
        <f t="shared" si="1"/>
        <v>1389.7458749999996</v>
      </c>
      <c r="R4" s="241">
        <f t="shared" si="1"/>
        <v>1307.0880690183142</v>
      </c>
      <c r="S4" s="241">
        <f t="shared" si="1"/>
        <v>1269.1145116422333</v>
      </c>
      <c r="T4" s="241">
        <f t="shared" si="1"/>
        <v>1251.2838202438654</v>
      </c>
      <c r="U4" s="241">
        <f t="shared" si="1"/>
        <v>1252.2210196763344</v>
      </c>
      <c r="V4" s="241">
        <f t="shared" si="1"/>
        <v>1171.25063949133</v>
      </c>
      <c r="W4" s="241">
        <f t="shared" si="1"/>
        <v>1070.8255272454771</v>
      </c>
      <c r="X4" s="241">
        <f t="shared" si="1"/>
        <v>1225.0241737354959</v>
      </c>
      <c r="Y4" s="241">
        <f t="shared" si="1"/>
        <v>1132.0076917428535</v>
      </c>
      <c r="DA4" s="83"/>
    </row>
    <row r="5" spans="1:105" ht="12" customHeight="1" x14ac:dyDescent="0.25">
      <c r="A5" s="99" t="s">
        <v>54</v>
      </c>
      <c r="B5" s="282">
        <v>67.821513347096385</v>
      </c>
      <c r="C5" s="282">
        <v>64.094799982262472</v>
      </c>
      <c r="D5" s="282">
        <v>71.005112869275678</v>
      </c>
      <c r="E5" s="282">
        <v>61.232232369729452</v>
      </c>
      <c r="F5" s="282">
        <v>64.685461847825366</v>
      </c>
      <c r="G5" s="282">
        <v>59.691690149060051</v>
      </c>
      <c r="H5" s="282">
        <v>62.937832917568457</v>
      </c>
      <c r="I5" s="282">
        <v>58.447759613279914</v>
      </c>
      <c r="J5" s="282">
        <v>92.238045293851968</v>
      </c>
      <c r="K5" s="282">
        <v>63.805616931726547</v>
      </c>
      <c r="L5" s="282">
        <v>41.528019961418657</v>
      </c>
      <c r="M5" s="282">
        <v>48.356441398153059</v>
      </c>
      <c r="N5" s="282">
        <v>50.833208149465783</v>
      </c>
      <c r="O5" s="282">
        <v>49.318315712371771</v>
      </c>
      <c r="P5" s="282">
        <v>51.93921604667765</v>
      </c>
      <c r="Q5" s="282">
        <v>49.88612307837068</v>
      </c>
      <c r="R5" s="282">
        <v>48.437104133993309</v>
      </c>
      <c r="S5" s="282">
        <v>48.174844599220329</v>
      </c>
      <c r="T5" s="282">
        <v>50.174221882055413</v>
      </c>
      <c r="U5" s="282">
        <v>65.518076004876491</v>
      </c>
      <c r="V5" s="282">
        <v>60.444503833364003</v>
      </c>
      <c r="W5" s="282">
        <v>36.409909031738238</v>
      </c>
      <c r="X5" s="282">
        <v>20.414601379405902</v>
      </c>
      <c r="Y5" s="282">
        <v>18.281479503820599</v>
      </c>
      <c r="DA5" s="94" t="s">
        <v>1810</v>
      </c>
    </row>
    <row r="6" spans="1:105" ht="12" customHeight="1" x14ac:dyDescent="0.25">
      <c r="A6" s="99" t="s">
        <v>61</v>
      </c>
      <c r="B6" s="282">
        <v>1958.689438518777</v>
      </c>
      <c r="C6" s="282">
        <v>1897.300834302298</v>
      </c>
      <c r="D6" s="282">
        <v>1865.148038213792</v>
      </c>
      <c r="E6" s="282">
        <v>1723.3640628877611</v>
      </c>
      <c r="F6" s="282">
        <v>1709.7176406432609</v>
      </c>
      <c r="G6" s="282">
        <v>1599.2450901122149</v>
      </c>
      <c r="H6" s="282">
        <v>1607.4538483704901</v>
      </c>
      <c r="I6" s="282">
        <v>1535.531372357734</v>
      </c>
      <c r="J6" s="282">
        <v>1410.966688925417</v>
      </c>
      <c r="K6" s="282">
        <v>1293.866689038914</v>
      </c>
      <c r="L6" s="282">
        <v>1181.23143818527</v>
      </c>
      <c r="M6" s="282">
        <v>1265.735248162287</v>
      </c>
      <c r="N6" s="282">
        <v>1293.2951721861359</v>
      </c>
      <c r="O6" s="282">
        <v>1233.208223349252</v>
      </c>
      <c r="P6" s="282">
        <v>1328.7503903257621</v>
      </c>
      <c r="Q6" s="282">
        <v>1339.8597519216289</v>
      </c>
      <c r="R6" s="282">
        <v>1258.650964884321</v>
      </c>
      <c r="S6" s="282">
        <v>1220.9396670430131</v>
      </c>
      <c r="T6" s="282">
        <v>1201.10959836181</v>
      </c>
      <c r="U6" s="282">
        <v>1186.7029436714579</v>
      </c>
      <c r="V6" s="282">
        <v>1110.806135657966</v>
      </c>
      <c r="W6" s="282">
        <v>1034.415618213739</v>
      </c>
      <c r="X6" s="282">
        <v>1204.60957235609</v>
      </c>
      <c r="Y6" s="282">
        <v>1113.726212239033</v>
      </c>
      <c r="DA6" s="94" t="s">
        <v>1811</v>
      </c>
    </row>
    <row r="7" spans="1:105" ht="12" customHeight="1" x14ac:dyDescent="0.25">
      <c r="A7" s="49" t="s">
        <v>62</v>
      </c>
      <c r="B7" s="242">
        <v>2146.119524067064</v>
      </c>
      <c r="C7" s="242">
        <v>2046.729184283929</v>
      </c>
      <c r="D7" s="242">
        <v>1977.4347302265501</v>
      </c>
      <c r="E7" s="242">
        <v>1970.144994695316</v>
      </c>
      <c r="F7" s="242">
        <v>1911.8494101318529</v>
      </c>
      <c r="G7" s="242">
        <v>1861.820865680043</v>
      </c>
      <c r="H7" s="242">
        <v>1804.1563456841091</v>
      </c>
      <c r="I7" s="242">
        <v>1843.976037493811</v>
      </c>
      <c r="J7" s="242">
        <v>1794.0211794019931</v>
      </c>
      <c r="K7" s="242">
        <v>1606.273862813508</v>
      </c>
      <c r="L7" s="242">
        <v>1569.3716606400781</v>
      </c>
      <c r="M7" s="242">
        <v>1566.06720202874</v>
      </c>
      <c r="N7" s="242">
        <v>1478.5281444621471</v>
      </c>
      <c r="O7" s="242">
        <v>1354.6944311310081</v>
      </c>
      <c r="P7" s="242">
        <v>1337.383372419788</v>
      </c>
      <c r="Q7" s="242">
        <v>1247.7003749999999</v>
      </c>
      <c r="R7" s="242">
        <v>1214.6814822448621</v>
      </c>
      <c r="S7" s="242">
        <v>1131.1699265562279</v>
      </c>
      <c r="T7" s="242">
        <v>1078.408294834898</v>
      </c>
      <c r="U7" s="242">
        <v>1034.4383465561771</v>
      </c>
      <c r="V7" s="242">
        <v>775.02272478120278</v>
      </c>
      <c r="W7" s="242">
        <v>817.26829300931388</v>
      </c>
      <c r="X7" s="242">
        <v>844.47894706263173</v>
      </c>
      <c r="Y7" s="242">
        <v>741.63917624047781</v>
      </c>
      <c r="DA7" s="84" t="s">
        <v>1812</v>
      </c>
    </row>
    <row r="8" spans="1:105" ht="12" customHeight="1" x14ac:dyDescent="0.25">
      <c r="A8" s="152"/>
      <c r="B8" s="328"/>
      <c r="C8" s="328"/>
      <c r="D8" s="328"/>
      <c r="E8" s="328"/>
      <c r="F8" s="328"/>
      <c r="G8" s="328"/>
      <c r="H8" s="328"/>
      <c r="I8" s="328"/>
      <c r="J8" s="328"/>
      <c r="K8" s="328"/>
      <c r="L8" s="328"/>
      <c r="M8" s="328"/>
      <c r="N8" s="328"/>
      <c r="O8" s="328"/>
      <c r="P8" s="328"/>
      <c r="Q8" s="328"/>
      <c r="R8" s="328"/>
      <c r="S8" s="328"/>
      <c r="T8" s="328"/>
      <c r="U8" s="328"/>
      <c r="V8" s="328"/>
      <c r="W8" s="328"/>
      <c r="X8" s="328"/>
      <c r="Y8" s="328"/>
      <c r="DA8" s="153"/>
    </row>
    <row r="9" spans="1:105" ht="12" customHeight="1" x14ac:dyDescent="0.25">
      <c r="A9" s="30" t="s">
        <v>437</v>
      </c>
      <c r="B9" s="203"/>
      <c r="C9" s="203"/>
      <c r="D9" s="203"/>
      <c r="E9" s="203"/>
      <c r="F9" s="203"/>
      <c r="G9" s="203"/>
      <c r="H9" s="203"/>
      <c r="I9" s="203"/>
      <c r="J9" s="203"/>
      <c r="K9" s="203"/>
      <c r="L9" s="203"/>
      <c r="M9" s="203"/>
      <c r="N9" s="203"/>
      <c r="O9" s="203"/>
      <c r="P9" s="203"/>
      <c r="Q9" s="203"/>
      <c r="R9" s="203"/>
      <c r="S9" s="203"/>
      <c r="T9" s="203"/>
      <c r="U9" s="203"/>
      <c r="V9" s="203"/>
      <c r="W9" s="203"/>
      <c r="X9" s="203"/>
      <c r="Y9" s="203"/>
      <c r="DA9" s="112"/>
    </row>
    <row r="10" spans="1:105" ht="12" customHeight="1" x14ac:dyDescent="0.25">
      <c r="A10" s="50" t="s">
        <v>1813</v>
      </c>
      <c r="B10" s="241">
        <v>431</v>
      </c>
      <c r="C10" s="241">
        <v>405</v>
      </c>
      <c r="D10" s="241">
        <v>466</v>
      </c>
      <c r="E10" s="241">
        <v>491</v>
      </c>
      <c r="F10" s="241">
        <v>532</v>
      </c>
      <c r="G10" s="241">
        <v>509</v>
      </c>
      <c r="H10" s="241">
        <v>533</v>
      </c>
      <c r="I10" s="241">
        <v>528</v>
      </c>
      <c r="J10" s="241">
        <v>918.11</v>
      </c>
      <c r="K10" s="241">
        <v>685.83</v>
      </c>
      <c r="L10" s="241">
        <v>452.81</v>
      </c>
      <c r="M10" s="241">
        <v>504.31</v>
      </c>
      <c r="N10" s="241">
        <v>495.0338328969857</v>
      </c>
      <c r="O10" s="241">
        <v>493.54310929766149</v>
      </c>
      <c r="P10" s="241">
        <v>501.01665675416672</v>
      </c>
      <c r="Q10" s="241">
        <v>492.04839980636041</v>
      </c>
      <c r="R10" s="241">
        <v>500.02118023296009</v>
      </c>
      <c r="S10" s="241">
        <v>501.0266214841086</v>
      </c>
      <c r="T10" s="241">
        <v>514.96727867297625</v>
      </c>
      <c r="U10" s="241">
        <v>687.8752726266805</v>
      </c>
      <c r="V10" s="241">
        <v>585.23855422400914</v>
      </c>
      <c r="W10" s="241">
        <v>399.37641134569589</v>
      </c>
      <c r="X10" s="241">
        <v>169.1</v>
      </c>
      <c r="Y10" s="241">
        <v>167.79</v>
      </c>
      <c r="DA10" s="83" t="s">
        <v>1814</v>
      </c>
    </row>
    <row r="11" spans="1:105" ht="12" customHeight="1" x14ac:dyDescent="0.25">
      <c r="A11" s="107" t="s">
        <v>1815</v>
      </c>
      <c r="B11" s="282">
        <v>1727</v>
      </c>
      <c r="C11" s="282">
        <v>1662</v>
      </c>
      <c r="D11" s="282">
        <v>1704</v>
      </c>
      <c r="E11" s="282">
        <v>1919</v>
      </c>
      <c r="F11" s="282">
        <v>1957</v>
      </c>
      <c r="G11" s="282">
        <v>1897</v>
      </c>
      <c r="H11" s="282">
        <v>1897</v>
      </c>
      <c r="I11" s="282">
        <v>1931</v>
      </c>
      <c r="J11" s="282">
        <v>2006.4870000000001</v>
      </c>
      <c r="K11" s="282">
        <v>2128</v>
      </c>
      <c r="L11" s="282">
        <v>2085.9450000000002</v>
      </c>
      <c r="M11" s="282">
        <v>2112.4470000000001</v>
      </c>
      <c r="N11" s="282">
        <v>2006.75</v>
      </c>
      <c r="O11" s="282">
        <v>1961</v>
      </c>
      <c r="P11" s="282">
        <v>2044</v>
      </c>
      <c r="Q11" s="282">
        <v>2123</v>
      </c>
      <c r="R11" s="282">
        <v>2077</v>
      </c>
      <c r="S11" s="282">
        <v>2022</v>
      </c>
      <c r="T11" s="282">
        <v>1945</v>
      </c>
      <c r="U11" s="282">
        <v>1860</v>
      </c>
      <c r="V11" s="282">
        <v>1611</v>
      </c>
      <c r="W11" s="282">
        <v>1837.299</v>
      </c>
      <c r="X11" s="282">
        <v>1730.7760000000001</v>
      </c>
      <c r="Y11" s="282">
        <v>1776.5039999999999</v>
      </c>
      <c r="DA11" s="94" t="s">
        <v>1816</v>
      </c>
    </row>
    <row r="12" spans="1:105" ht="12" customHeight="1" x14ac:dyDescent="0.25">
      <c r="A12" s="49" t="s">
        <v>1817</v>
      </c>
      <c r="B12" s="242">
        <v>924.85714285714312</v>
      </c>
      <c r="C12" s="242">
        <v>885.857142857143</v>
      </c>
      <c r="D12" s="242">
        <v>930.00000000000023</v>
      </c>
      <c r="E12" s="242">
        <v>1032.8571428571429</v>
      </c>
      <c r="F12" s="242">
        <v>1066.714285714286</v>
      </c>
      <c r="G12" s="242">
        <v>1031.142857142858</v>
      </c>
      <c r="H12" s="242">
        <v>1041.428571428572</v>
      </c>
      <c r="I12" s="242">
        <v>1053.8571428571429</v>
      </c>
      <c r="J12" s="242">
        <v>1253.398714285715</v>
      </c>
      <c r="K12" s="242">
        <v>1205.9271428571431</v>
      </c>
      <c r="L12" s="242">
        <v>1088.0378571428571</v>
      </c>
      <c r="M12" s="242">
        <v>1121.4672857142859</v>
      </c>
      <c r="N12" s="242">
        <v>1072.193071241566</v>
      </c>
      <c r="O12" s="242">
        <v>1051.9470468418549</v>
      </c>
      <c r="P12" s="242">
        <v>1090.7214243232149</v>
      </c>
      <c r="Q12" s="242">
        <v>1120.735028488441</v>
      </c>
      <c r="R12" s="242">
        <v>1104.437648671269</v>
      </c>
      <c r="S12" s="242">
        <v>1081.297123493189</v>
      </c>
      <c r="T12" s="242">
        <v>1054.271690859847</v>
      </c>
      <c r="U12" s="242">
        <v>1091.946545411435</v>
      </c>
      <c r="V12" s="242">
        <v>941.24509466743257</v>
      </c>
      <c r="W12" s="242">
        <v>958.57517629101278</v>
      </c>
      <c r="X12" s="242">
        <v>814.23257142857165</v>
      </c>
      <c r="Y12" s="242">
        <v>833.26885714285731</v>
      </c>
      <c r="DA12" s="84" t="s">
        <v>1818</v>
      </c>
    </row>
    <row r="13" spans="1:105" ht="12" customHeight="1" x14ac:dyDescent="0.25">
      <c r="A13" s="142"/>
      <c r="B13" s="244"/>
      <c r="C13" s="244"/>
      <c r="D13" s="244"/>
      <c r="E13" s="244"/>
      <c r="F13" s="244"/>
      <c r="G13" s="244"/>
      <c r="H13" s="244"/>
      <c r="I13" s="244"/>
      <c r="J13" s="244"/>
      <c r="K13" s="244"/>
      <c r="L13" s="244"/>
      <c r="M13" s="244"/>
      <c r="N13" s="244"/>
      <c r="O13" s="244"/>
      <c r="P13" s="244"/>
      <c r="Q13" s="244"/>
      <c r="R13" s="244"/>
      <c r="S13" s="244"/>
      <c r="T13" s="244"/>
      <c r="U13" s="244"/>
      <c r="V13" s="244"/>
      <c r="W13" s="244"/>
      <c r="X13" s="244"/>
      <c r="Y13" s="244"/>
      <c r="DA13" s="176"/>
    </row>
    <row r="14" spans="1:105" ht="12" customHeight="1" x14ac:dyDescent="0.25">
      <c r="A14" s="30" t="s">
        <v>445</v>
      </c>
      <c r="B14" s="203"/>
      <c r="C14" s="203"/>
      <c r="D14" s="203"/>
      <c r="E14" s="203"/>
      <c r="F14" s="203"/>
      <c r="G14" s="203"/>
      <c r="H14" s="203"/>
      <c r="I14" s="203"/>
      <c r="J14" s="203"/>
      <c r="K14" s="203"/>
      <c r="L14" s="203"/>
      <c r="M14" s="203"/>
      <c r="N14" s="203"/>
      <c r="O14" s="203"/>
      <c r="P14" s="203"/>
      <c r="Q14" s="203"/>
      <c r="R14" s="203"/>
      <c r="S14" s="203"/>
      <c r="T14" s="203"/>
      <c r="U14" s="203"/>
      <c r="V14" s="203"/>
      <c r="W14" s="203"/>
      <c r="X14" s="203"/>
      <c r="Y14" s="203"/>
      <c r="DA14" s="112"/>
    </row>
    <row r="15" spans="1:105" ht="12" customHeight="1" x14ac:dyDescent="0.25">
      <c r="A15" s="50" t="s">
        <v>1813</v>
      </c>
      <c r="B15" s="241">
        <v>611.11111111111109</v>
      </c>
      <c r="C15" s="241">
        <v>611.11111111111109</v>
      </c>
      <c r="D15" s="241">
        <v>562.55940319161095</v>
      </c>
      <c r="E15" s="241">
        <v>562.55940319161095</v>
      </c>
      <c r="F15" s="241">
        <v>562.55940319161095</v>
      </c>
      <c r="G15" s="241">
        <v>562.55940319161095</v>
      </c>
      <c r="H15" s="241">
        <v>562.55940319161095</v>
      </c>
      <c r="I15" s="241">
        <v>562.55940319161095</v>
      </c>
      <c r="J15" s="241">
        <v>999.5247744671118</v>
      </c>
      <c r="K15" s="241">
        <v>999.5247744671118</v>
      </c>
      <c r="L15" s="241">
        <v>999.5247744671118</v>
      </c>
      <c r="M15" s="241">
        <v>950.97306654761167</v>
      </c>
      <c r="N15" s="241">
        <v>950.97306654761167</v>
      </c>
      <c r="O15" s="241">
        <v>950.97306654761167</v>
      </c>
      <c r="P15" s="241">
        <v>902.42135862811153</v>
      </c>
      <c r="Q15" s="241">
        <v>902.42135862811153</v>
      </c>
      <c r="R15" s="241">
        <v>902.42135862811153</v>
      </c>
      <c r="S15" s="241">
        <v>902.42135862811153</v>
      </c>
      <c r="T15" s="241">
        <v>853.8696507086114</v>
      </c>
      <c r="U15" s="241">
        <v>853.8696507086114</v>
      </c>
      <c r="V15" s="241">
        <v>853.8696507086114</v>
      </c>
      <c r="W15" s="241">
        <v>805.31794278911127</v>
      </c>
      <c r="X15" s="241">
        <v>805.31794278911127</v>
      </c>
      <c r="Y15" s="241">
        <v>805.31794278911127</v>
      </c>
      <c r="DA15" s="83" t="s">
        <v>1819</v>
      </c>
    </row>
    <row r="16" spans="1:105" ht="12" customHeight="1" x14ac:dyDescent="0.25">
      <c r="A16" s="107" t="s">
        <v>1815</v>
      </c>
      <c r="B16" s="282">
        <v>1918.8888888888889</v>
      </c>
      <c r="C16" s="282">
        <v>1918.8888888888889</v>
      </c>
      <c r="D16" s="282">
        <v>1918.8888888888889</v>
      </c>
      <c r="E16" s="282">
        <v>2121.3408472779738</v>
      </c>
      <c r="F16" s="282">
        <v>2121.3408472779738</v>
      </c>
      <c r="G16" s="282">
        <v>2121.3408472779738</v>
      </c>
      <c r="H16" s="282">
        <v>2121.3408472779738</v>
      </c>
      <c r="I16" s="282">
        <v>2121.3408472779738</v>
      </c>
      <c r="J16" s="282">
        <v>2121.3408472779738</v>
      </c>
      <c r="K16" s="282">
        <v>2323.792805667058</v>
      </c>
      <c r="L16" s="282">
        <v>2323.792805667058</v>
      </c>
      <c r="M16" s="282">
        <v>2323.792805667058</v>
      </c>
      <c r="N16" s="282">
        <v>2121.3408472779738</v>
      </c>
      <c r="O16" s="282">
        <v>2121.3408472779738</v>
      </c>
      <c r="P16" s="282">
        <v>2323.792805667058</v>
      </c>
      <c r="Q16" s="282">
        <v>2323.792805667058</v>
      </c>
      <c r="R16" s="282">
        <v>2323.792805667058</v>
      </c>
      <c r="S16" s="282">
        <v>2323.792805667058</v>
      </c>
      <c r="T16" s="282">
        <v>2323.792805667058</v>
      </c>
      <c r="U16" s="282">
        <v>2323.792805667058</v>
      </c>
      <c r="V16" s="282">
        <v>2121.3408472779738</v>
      </c>
      <c r="W16" s="282">
        <v>2121.3408472779738</v>
      </c>
      <c r="X16" s="282">
        <v>2121.3408472779738</v>
      </c>
      <c r="Y16" s="282">
        <v>1918.8888888888889</v>
      </c>
      <c r="DA16" s="94" t="s">
        <v>1820</v>
      </c>
    </row>
    <row r="17" spans="1:105" ht="12" customHeight="1" x14ac:dyDescent="0.25">
      <c r="A17" s="49" t="s">
        <v>1817</v>
      </c>
      <c r="B17" s="242">
        <v>1027.6190476190479</v>
      </c>
      <c r="C17" s="242">
        <v>1027.6190476190479</v>
      </c>
      <c r="D17" s="242">
        <v>1027.6190476190479</v>
      </c>
      <c r="E17" s="242">
        <v>1137.02405938779</v>
      </c>
      <c r="F17" s="242">
        <v>1137.02405938779</v>
      </c>
      <c r="G17" s="242">
        <v>1137.02405938779</v>
      </c>
      <c r="H17" s="242">
        <v>1137.02405938779</v>
      </c>
      <c r="I17" s="242">
        <v>1137.02405938779</v>
      </c>
      <c r="J17" s="242">
        <v>1355.8340829252729</v>
      </c>
      <c r="K17" s="242">
        <v>1355.8340829252729</v>
      </c>
      <c r="L17" s="242">
        <v>1246.429071156532</v>
      </c>
      <c r="M17" s="242">
        <v>1246.429071156532</v>
      </c>
      <c r="N17" s="242">
        <v>1246.429071156532</v>
      </c>
      <c r="O17" s="242">
        <v>1137.02405938779</v>
      </c>
      <c r="P17" s="242">
        <v>1246.429071156532</v>
      </c>
      <c r="Q17" s="242">
        <v>1246.429071156532</v>
      </c>
      <c r="R17" s="242">
        <v>1246.429071156532</v>
      </c>
      <c r="S17" s="242">
        <v>1246.429071156532</v>
      </c>
      <c r="T17" s="242">
        <v>1246.429071156532</v>
      </c>
      <c r="U17" s="242">
        <v>1246.429071156532</v>
      </c>
      <c r="V17" s="242">
        <v>1246.429071156532</v>
      </c>
      <c r="W17" s="242">
        <v>1137.02405938779</v>
      </c>
      <c r="X17" s="242">
        <v>1137.02405938779</v>
      </c>
      <c r="Y17" s="242">
        <v>1027.6190476190479</v>
      </c>
      <c r="DA17" s="84" t="s">
        <v>1821</v>
      </c>
    </row>
    <row r="18" spans="1:105" ht="12" customHeight="1" x14ac:dyDescent="0.25">
      <c r="A18" s="108" t="s">
        <v>450</v>
      </c>
      <c r="B18" s="210"/>
      <c r="C18" s="210"/>
      <c r="D18" s="210"/>
      <c r="E18" s="210"/>
      <c r="F18" s="210"/>
      <c r="G18" s="210"/>
      <c r="H18" s="210"/>
      <c r="I18" s="210"/>
      <c r="J18" s="210"/>
      <c r="K18" s="210"/>
      <c r="L18" s="210"/>
      <c r="M18" s="210"/>
      <c r="N18" s="210"/>
      <c r="O18" s="210"/>
      <c r="P18" s="210"/>
      <c r="Q18" s="210"/>
      <c r="R18" s="210"/>
      <c r="S18" s="210"/>
      <c r="T18" s="210"/>
      <c r="U18" s="210"/>
      <c r="V18" s="210"/>
      <c r="W18" s="210"/>
      <c r="X18" s="210"/>
      <c r="Y18" s="210"/>
      <c r="DA18" s="109"/>
    </row>
    <row r="19" spans="1:105" ht="12" customHeight="1" x14ac:dyDescent="0.25">
      <c r="A19" s="51" t="s">
        <v>1813</v>
      </c>
      <c r="B19" s="246">
        <v>0</v>
      </c>
      <c r="C19" s="241">
        <v>0</v>
      </c>
      <c r="D19" s="241">
        <v>0</v>
      </c>
      <c r="E19" s="241">
        <v>0</v>
      </c>
      <c r="F19" s="241">
        <v>0</v>
      </c>
      <c r="G19" s="241">
        <v>48.551707919500103</v>
      </c>
      <c r="H19" s="241">
        <v>0</v>
      </c>
      <c r="I19" s="241">
        <v>0</v>
      </c>
      <c r="J19" s="241">
        <v>485.51707919500092</v>
      </c>
      <c r="K19" s="241">
        <v>0</v>
      </c>
      <c r="L19" s="241">
        <v>0</v>
      </c>
      <c r="M19" s="241">
        <v>0</v>
      </c>
      <c r="N19" s="241">
        <v>0</v>
      </c>
      <c r="O19" s="241">
        <v>0</v>
      </c>
      <c r="P19" s="241">
        <v>0</v>
      </c>
      <c r="Q19" s="241">
        <v>0</v>
      </c>
      <c r="R19" s="241">
        <v>0</v>
      </c>
      <c r="S19" s="241">
        <v>0</v>
      </c>
      <c r="T19" s="241">
        <v>0</v>
      </c>
      <c r="U19" s="241">
        <v>0</v>
      </c>
      <c r="V19" s="241">
        <v>0</v>
      </c>
      <c r="W19" s="241">
        <v>0</v>
      </c>
      <c r="X19" s="241">
        <v>0</v>
      </c>
      <c r="Y19" s="241">
        <v>0</v>
      </c>
      <c r="DA19" s="83" t="s">
        <v>1822</v>
      </c>
    </row>
    <row r="20" spans="1:105" ht="12" customHeight="1" x14ac:dyDescent="0.25">
      <c r="A20" s="99" t="s">
        <v>1815</v>
      </c>
      <c r="B20" s="283">
        <v>0</v>
      </c>
      <c r="C20" s="282">
        <v>202.45195838908481</v>
      </c>
      <c r="D20" s="282">
        <v>0</v>
      </c>
      <c r="E20" s="282">
        <v>202.45195838908481</v>
      </c>
      <c r="F20" s="282">
        <v>202.45195838908481</v>
      </c>
      <c r="G20" s="282">
        <v>0</v>
      </c>
      <c r="H20" s="282">
        <v>0</v>
      </c>
      <c r="I20" s="282">
        <v>202.45195838908481</v>
      </c>
      <c r="J20" s="282">
        <v>0</v>
      </c>
      <c r="K20" s="282">
        <v>404.9039167781695</v>
      </c>
      <c r="L20" s="282">
        <v>0</v>
      </c>
      <c r="M20" s="282">
        <v>0</v>
      </c>
      <c r="N20" s="282">
        <v>0</v>
      </c>
      <c r="O20" s="282">
        <v>0</v>
      </c>
      <c r="P20" s="282">
        <v>202.45195838908481</v>
      </c>
      <c r="Q20" s="282">
        <v>202.45195838908481</v>
      </c>
      <c r="R20" s="282">
        <v>0</v>
      </c>
      <c r="S20" s="282">
        <v>202.45195838908481</v>
      </c>
      <c r="T20" s="282">
        <v>0</v>
      </c>
      <c r="U20" s="282">
        <v>0</v>
      </c>
      <c r="V20" s="282">
        <v>0</v>
      </c>
      <c r="W20" s="282">
        <v>0</v>
      </c>
      <c r="X20" s="282">
        <v>0</v>
      </c>
      <c r="Y20" s="282">
        <v>0</v>
      </c>
      <c r="DA20" s="94" t="s">
        <v>1823</v>
      </c>
    </row>
    <row r="21" spans="1:105" ht="12" customHeight="1" x14ac:dyDescent="0.25">
      <c r="A21" s="52" t="s">
        <v>1817</v>
      </c>
      <c r="B21" s="247">
        <v>0</v>
      </c>
      <c r="C21" s="242">
        <v>0</v>
      </c>
      <c r="D21" s="242">
        <v>109.4050117687419</v>
      </c>
      <c r="E21" s="242">
        <v>109.4050117687419</v>
      </c>
      <c r="F21" s="242">
        <v>109.4050117687419</v>
      </c>
      <c r="G21" s="242">
        <v>0</v>
      </c>
      <c r="H21" s="242">
        <v>109.4050117687419</v>
      </c>
      <c r="I21" s="242">
        <v>0</v>
      </c>
      <c r="J21" s="242">
        <v>328.21503530622562</v>
      </c>
      <c r="K21" s="242">
        <v>0</v>
      </c>
      <c r="L21" s="242">
        <v>0</v>
      </c>
      <c r="M21" s="242">
        <v>0</v>
      </c>
      <c r="N21" s="242">
        <v>0</v>
      </c>
      <c r="O21" s="242">
        <v>0</v>
      </c>
      <c r="P21" s="242">
        <v>109.4050117687419</v>
      </c>
      <c r="Q21" s="242">
        <v>109.4050117687419</v>
      </c>
      <c r="R21" s="242">
        <v>0</v>
      </c>
      <c r="S21" s="242">
        <v>109.4050117687419</v>
      </c>
      <c r="T21" s="242">
        <v>0</v>
      </c>
      <c r="U21" s="242">
        <v>109.4050117687419</v>
      </c>
      <c r="V21" s="242">
        <v>0</v>
      </c>
      <c r="W21" s="242">
        <v>0</v>
      </c>
      <c r="X21" s="242">
        <v>0</v>
      </c>
      <c r="Y21" s="242">
        <v>0</v>
      </c>
      <c r="DA21" s="84" t="s">
        <v>1824</v>
      </c>
    </row>
    <row r="22" spans="1:105" ht="12" customHeight="1" x14ac:dyDescent="0.25">
      <c r="A22" s="108" t="s">
        <v>455</v>
      </c>
      <c r="B22" s="245"/>
      <c r="C22" s="210"/>
      <c r="D22" s="210"/>
      <c r="E22" s="210"/>
      <c r="F22" s="210"/>
      <c r="G22" s="210"/>
      <c r="H22" s="210"/>
      <c r="I22" s="210"/>
      <c r="J22" s="210"/>
      <c r="K22" s="210"/>
      <c r="L22" s="210"/>
      <c r="M22" s="210"/>
      <c r="N22" s="210"/>
      <c r="O22" s="210"/>
      <c r="P22" s="210"/>
      <c r="Q22" s="210"/>
      <c r="R22" s="210"/>
      <c r="S22" s="210"/>
      <c r="T22" s="210"/>
      <c r="U22" s="210"/>
      <c r="V22" s="210"/>
      <c r="W22" s="210"/>
      <c r="X22" s="210"/>
      <c r="Y22" s="210"/>
      <c r="DA22" s="109"/>
    </row>
    <row r="23" spans="1:105" ht="12" customHeight="1" x14ac:dyDescent="0.25">
      <c r="A23" s="51" t="s">
        <v>1813</v>
      </c>
      <c r="B23" s="246"/>
      <c r="C23" s="241">
        <f t="shared" ref="C23:Y23" si="2">B15+C19-C15</f>
        <v>0</v>
      </c>
      <c r="D23" s="241">
        <f t="shared" si="2"/>
        <v>48.551707919500132</v>
      </c>
      <c r="E23" s="241">
        <f t="shared" si="2"/>
        <v>0</v>
      </c>
      <c r="F23" s="241">
        <f t="shared" si="2"/>
        <v>0</v>
      </c>
      <c r="G23" s="241">
        <f t="shared" si="2"/>
        <v>48.551707919500132</v>
      </c>
      <c r="H23" s="241">
        <f t="shared" si="2"/>
        <v>0</v>
      </c>
      <c r="I23" s="241">
        <f t="shared" si="2"/>
        <v>0</v>
      </c>
      <c r="J23" s="241">
        <f t="shared" si="2"/>
        <v>48.551707919500018</v>
      </c>
      <c r="K23" s="241">
        <f t="shared" si="2"/>
        <v>0</v>
      </c>
      <c r="L23" s="241">
        <f t="shared" si="2"/>
        <v>0</v>
      </c>
      <c r="M23" s="241">
        <f t="shared" si="2"/>
        <v>48.551707919500132</v>
      </c>
      <c r="N23" s="241">
        <f t="shared" si="2"/>
        <v>0</v>
      </c>
      <c r="O23" s="241">
        <f t="shared" si="2"/>
        <v>0</v>
      </c>
      <c r="P23" s="241">
        <f t="shared" si="2"/>
        <v>48.551707919500132</v>
      </c>
      <c r="Q23" s="241">
        <f t="shared" si="2"/>
        <v>0</v>
      </c>
      <c r="R23" s="241">
        <f t="shared" si="2"/>
        <v>0</v>
      </c>
      <c r="S23" s="241">
        <f t="shared" si="2"/>
        <v>0</v>
      </c>
      <c r="T23" s="241">
        <f t="shared" si="2"/>
        <v>48.551707919500132</v>
      </c>
      <c r="U23" s="241">
        <f t="shared" si="2"/>
        <v>0</v>
      </c>
      <c r="V23" s="241">
        <f t="shared" si="2"/>
        <v>0</v>
      </c>
      <c r="W23" s="241">
        <f t="shared" si="2"/>
        <v>48.551707919500132</v>
      </c>
      <c r="X23" s="241">
        <f t="shared" si="2"/>
        <v>0</v>
      </c>
      <c r="Y23" s="241">
        <f t="shared" si="2"/>
        <v>0</v>
      </c>
      <c r="DA23" s="83"/>
    </row>
    <row r="24" spans="1:105" ht="12" customHeight="1" x14ac:dyDescent="0.25">
      <c r="A24" s="99" t="s">
        <v>1815</v>
      </c>
      <c r="B24" s="283"/>
      <c r="C24" s="282">
        <f t="shared" ref="C24:Y24" si="3">B16+C20-C16</f>
        <v>202.45195838908489</v>
      </c>
      <c r="D24" s="282">
        <f t="shared" si="3"/>
        <v>0</v>
      </c>
      <c r="E24" s="282">
        <f t="shared" si="3"/>
        <v>0</v>
      </c>
      <c r="F24" s="282">
        <f t="shared" si="3"/>
        <v>202.45195838908467</v>
      </c>
      <c r="G24" s="282">
        <f t="shared" si="3"/>
        <v>0</v>
      </c>
      <c r="H24" s="282">
        <f t="shared" si="3"/>
        <v>0</v>
      </c>
      <c r="I24" s="282">
        <f t="shared" si="3"/>
        <v>202.45195838908467</v>
      </c>
      <c r="J24" s="282">
        <f t="shared" si="3"/>
        <v>0</v>
      </c>
      <c r="K24" s="282">
        <f t="shared" si="3"/>
        <v>202.45195838908512</v>
      </c>
      <c r="L24" s="282">
        <f t="shared" si="3"/>
        <v>0</v>
      </c>
      <c r="M24" s="282">
        <f t="shared" si="3"/>
        <v>0</v>
      </c>
      <c r="N24" s="282">
        <f t="shared" si="3"/>
        <v>202.45195838908421</v>
      </c>
      <c r="O24" s="282">
        <f t="shared" si="3"/>
        <v>0</v>
      </c>
      <c r="P24" s="282">
        <f t="shared" si="3"/>
        <v>0</v>
      </c>
      <c r="Q24" s="282">
        <f t="shared" si="3"/>
        <v>202.45195838908467</v>
      </c>
      <c r="R24" s="282">
        <f t="shared" si="3"/>
        <v>0</v>
      </c>
      <c r="S24" s="282">
        <f t="shared" si="3"/>
        <v>202.45195838908467</v>
      </c>
      <c r="T24" s="282">
        <f t="shared" si="3"/>
        <v>0</v>
      </c>
      <c r="U24" s="282">
        <f t="shared" si="3"/>
        <v>0</v>
      </c>
      <c r="V24" s="282">
        <f t="shared" si="3"/>
        <v>202.45195838908421</v>
      </c>
      <c r="W24" s="282">
        <f t="shared" si="3"/>
        <v>0</v>
      </c>
      <c r="X24" s="282">
        <f t="shared" si="3"/>
        <v>0</v>
      </c>
      <c r="Y24" s="282">
        <f t="shared" si="3"/>
        <v>202.45195838908489</v>
      </c>
      <c r="DA24" s="94"/>
    </row>
    <row r="25" spans="1:105" ht="12" customHeight="1" x14ac:dyDescent="0.25">
      <c r="A25" s="52" t="s">
        <v>1817</v>
      </c>
      <c r="B25" s="247"/>
      <c r="C25" s="242">
        <f t="shared" ref="C25:Y25" si="4">B17+C21-C17</f>
        <v>0</v>
      </c>
      <c r="D25" s="242">
        <f t="shared" si="4"/>
        <v>109.40501176874182</v>
      </c>
      <c r="E25" s="242">
        <f t="shared" si="4"/>
        <v>0</v>
      </c>
      <c r="F25" s="242">
        <f t="shared" si="4"/>
        <v>109.40501176874182</v>
      </c>
      <c r="G25" s="242">
        <f t="shared" si="4"/>
        <v>0</v>
      </c>
      <c r="H25" s="242">
        <f t="shared" si="4"/>
        <v>109.40501176874182</v>
      </c>
      <c r="I25" s="242">
        <f t="shared" si="4"/>
        <v>0</v>
      </c>
      <c r="J25" s="242">
        <f t="shared" si="4"/>
        <v>109.40501176874272</v>
      </c>
      <c r="K25" s="242">
        <f t="shared" si="4"/>
        <v>0</v>
      </c>
      <c r="L25" s="242">
        <f t="shared" si="4"/>
        <v>109.40501176874091</v>
      </c>
      <c r="M25" s="242">
        <f t="shared" si="4"/>
        <v>0</v>
      </c>
      <c r="N25" s="242">
        <f t="shared" si="4"/>
        <v>0</v>
      </c>
      <c r="O25" s="242">
        <f t="shared" si="4"/>
        <v>109.40501176874204</v>
      </c>
      <c r="P25" s="242">
        <f t="shared" si="4"/>
        <v>0</v>
      </c>
      <c r="Q25" s="242">
        <f t="shared" si="4"/>
        <v>109.40501176874182</v>
      </c>
      <c r="R25" s="242">
        <f t="shared" si="4"/>
        <v>0</v>
      </c>
      <c r="S25" s="242">
        <f t="shared" si="4"/>
        <v>109.40501176874182</v>
      </c>
      <c r="T25" s="242">
        <f t="shared" si="4"/>
        <v>0</v>
      </c>
      <c r="U25" s="242">
        <f t="shared" si="4"/>
        <v>109.40501176874182</v>
      </c>
      <c r="V25" s="242">
        <f t="shared" si="4"/>
        <v>0</v>
      </c>
      <c r="W25" s="242">
        <f t="shared" si="4"/>
        <v>109.40501176874204</v>
      </c>
      <c r="X25" s="242">
        <f t="shared" si="4"/>
        <v>0</v>
      </c>
      <c r="Y25" s="242">
        <f t="shared" si="4"/>
        <v>109.40501176874204</v>
      </c>
      <c r="DA25" s="84"/>
    </row>
    <row r="26" spans="1:105" ht="12" customHeight="1" x14ac:dyDescent="0.25">
      <c r="A26" s="30" t="s">
        <v>456</v>
      </c>
      <c r="B26" s="203"/>
      <c r="C26" s="203"/>
      <c r="D26" s="203"/>
      <c r="E26" s="203"/>
      <c r="F26" s="203"/>
      <c r="G26" s="203"/>
      <c r="H26" s="203"/>
      <c r="I26" s="203"/>
      <c r="J26" s="203"/>
      <c r="K26" s="203"/>
      <c r="L26" s="203"/>
      <c r="M26" s="203"/>
      <c r="N26" s="203"/>
      <c r="O26" s="203"/>
      <c r="P26" s="203"/>
      <c r="Q26" s="203"/>
      <c r="R26" s="203"/>
      <c r="S26" s="203"/>
      <c r="T26" s="203"/>
      <c r="U26" s="203"/>
      <c r="V26" s="203"/>
      <c r="W26" s="203"/>
      <c r="X26" s="203"/>
      <c r="Y26" s="203"/>
      <c r="DA26" s="112"/>
    </row>
    <row r="27" spans="1:105" ht="12" customHeight="1" x14ac:dyDescent="0.25">
      <c r="A27" s="50" t="s">
        <v>1813</v>
      </c>
      <c r="B27" s="241">
        <f t="shared" ref="B27:Y27" si="5">B15-B10</f>
        <v>180.11111111111109</v>
      </c>
      <c r="C27" s="241">
        <f t="shared" si="5"/>
        <v>206.11111111111109</v>
      </c>
      <c r="D27" s="241">
        <f t="shared" si="5"/>
        <v>96.559403191610954</v>
      </c>
      <c r="E27" s="241">
        <f t="shared" si="5"/>
        <v>71.559403191610954</v>
      </c>
      <c r="F27" s="241">
        <f t="shared" si="5"/>
        <v>30.559403191610954</v>
      </c>
      <c r="G27" s="241">
        <f t="shared" si="5"/>
        <v>53.559403191610954</v>
      </c>
      <c r="H27" s="241">
        <f t="shared" si="5"/>
        <v>29.559403191610954</v>
      </c>
      <c r="I27" s="241">
        <f t="shared" si="5"/>
        <v>34.559403191610954</v>
      </c>
      <c r="J27" s="241">
        <f t="shared" si="5"/>
        <v>81.414774467111783</v>
      </c>
      <c r="K27" s="241">
        <f t="shared" si="5"/>
        <v>313.69477446711176</v>
      </c>
      <c r="L27" s="241">
        <f t="shared" si="5"/>
        <v>546.71477446711174</v>
      </c>
      <c r="M27" s="241">
        <f t="shared" si="5"/>
        <v>446.66306654761166</v>
      </c>
      <c r="N27" s="241">
        <f t="shared" si="5"/>
        <v>455.93923365062597</v>
      </c>
      <c r="O27" s="241">
        <f t="shared" si="5"/>
        <v>457.42995724995018</v>
      </c>
      <c r="P27" s="241">
        <f t="shared" si="5"/>
        <v>401.40470187394482</v>
      </c>
      <c r="Q27" s="241">
        <f t="shared" si="5"/>
        <v>410.37295882175113</v>
      </c>
      <c r="R27" s="241">
        <f t="shared" si="5"/>
        <v>402.40017839515144</v>
      </c>
      <c r="S27" s="241">
        <f t="shared" si="5"/>
        <v>401.39473714400293</v>
      </c>
      <c r="T27" s="241">
        <f t="shared" si="5"/>
        <v>338.90237203563515</v>
      </c>
      <c r="U27" s="241">
        <f t="shared" si="5"/>
        <v>165.9943780819309</v>
      </c>
      <c r="V27" s="241">
        <f t="shared" si="5"/>
        <v>268.63109648460227</v>
      </c>
      <c r="W27" s="241">
        <f t="shared" si="5"/>
        <v>405.94153144341539</v>
      </c>
      <c r="X27" s="241">
        <f t="shared" si="5"/>
        <v>636.21794278911125</v>
      </c>
      <c r="Y27" s="241">
        <f t="shared" si="5"/>
        <v>637.52794278911131</v>
      </c>
      <c r="DA27" s="83"/>
    </row>
    <row r="28" spans="1:105" ht="12" customHeight="1" x14ac:dyDescent="0.25">
      <c r="A28" s="107" t="s">
        <v>1815</v>
      </c>
      <c r="B28" s="282">
        <f t="shared" ref="B28:Y28" si="6">B16-B11</f>
        <v>191.88888888888891</v>
      </c>
      <c r="C28" s="282">
        <f t="shared" si="6"/>
        <v>256.88888888888891</v>
      </c>
      <c r="D28" s="282">
        <f t="shared" si="6"/>
        <v>214.88888888888891</v>
      </c>
      <c r="E28" s="282">
        <f t="shared" si="6"/>
        <v>202.34084727797381</v>
      </c>
      <c r="F28" s="282">
        <f t="shared" si="6"/>
        <v>164.34084727797381</v>
      </c>
      <c r="G28" s="282">
        <f t="shared" si="6"/>
        <v>224.34084727797381</v>
      </c>
      <c r="H28" s="282">
        <f t="shared" si="6"/>
        <v>224.34084727797381</v>
      </c>
      <c r="I28" s="282">
        <f t="shared" si="6"/>
        <v>190.34084727797381</v>
      </c>
      <c r="J28" s="282">
        <f t="shared" si="6"/>
        <v>114.85384727797373</v>
      </c>
      <c r="K28" s="282">
        <f t="shared" si="6"/>
        <v>195.79280566705802</v>
      </c>
      <c r="L28" s="282">
        <f t="shared" si="6"/>
        <v>237.84780566705786</v>
      </c>
      <c r="M28" s="282">
        <f t="shared" si="6"/>
        <v>211.3458056670579</v>
      </c>
      <c r="N28" s="282">
        <f t="shared" si="6"/>
        <v>114.59084727797381</v>
      </c>
      <c r="O28" s="282">
        <f t="shared" si="6"/>
        <v>160.34084727797381</v>
      </c>
      <c r="P28" s="282">
        <f t="shared" si="6"/>
        <v>279.79280566705802</v>
      </c>
      <c r="Q28" s="282">
        <f t="shared" si="6"/>
        <v>200.79280566705802</v>
      </c>
      <c r="R28" s="282">
        <f t="shared" si="6"/>
        <v>246.79280566705802</v>
      </c>
      <c r="S28" s="282">
        <f t="shared" si="6"/>
        <v>301.79280566705802</v>
      </c>
      <c r="T28" s="282">
        <f t="shared" si="6"/>
        <v>378.79280566705802</v>
      </c>
      <c r="U28" s="282">
        <f t="shared" si="6"/>
        <v>463.79280566705802</v>
      </c>
      <c r="V28" s="282">
        <f t="shared" si="6"/>
        <v>510.34084727797381</v>
      </c>
      <c r="W28" s="282">
        <f t="shared" si="6"/>
        <v>284.04184727797383</v>
      </c>
      <c r="X28" s="282">
        <f t="shared" si="6"/>
        <v>390.56484727797374</v>
      </c>
      <c r="Y28" s="282">
        <f t="shared" si="6"/>
        <v>142.38488888888901</v>
      </c>
      <c r="DA28" s="94"/>
    </row>
    <row r="29" spans="1:105" ht="12" customHeight="1" x14ac:dyDescent="0.25">
      <c r="A29" s="49" t="s">
        <v>1817</v>
      </c>
      <c r="B29" s="242">
        <f t="shared" ref="B29:Y29" si="7">B17-B12</f>
        <v>102.76190476190482</v>
      </c>
      <c r="C29" s="242">
        <f t="shared" si="7"/>
        <v>141.76190476190493</v>
      </c>
      <c r="D29" s="242">
        <f t="shared" si="7"/>
        <v>97.619047619047706</v>
      </c>
      <c r="E29" s="242">
        <f t="shared" si="7"/>
        <v>104.16691653064709</v>
      </c>
      <c r="F29" s="242">
        <f t="shared" si="7"/>
        <v>70.309773673503969</v>
      </c>
      <c r="G29" s="242">
        <f t="shared" si="7"/>
        <v>105.88120224493196</v>
      </c>
      <c r="H29" s="242">
        <f t="shared" si="7"/>
        <v>95.595487959217962</v>
      </c>
      <c r="I29" s="242">
        <f t="shared" si="7"/>
        <v>83.166916530647086</v>
      </c>
      <c r="J29" s="242">
        <f t="shared" si="7"/>
        <v>102.43536863955796</v>
      </c>
      <c r="K29" s="242">
        <f t="shared" si="7"/>
        <v>149.90694006812987</v>
      </c>
      <c r="L29" s="242">
        <f t="shared" si="7"/>
        <v>158.39121401367493</v>
      </c>
      <c r="M29" s="242">
        <f t="shared" si="7"/>
        <v>124.96178544224608</v>
      </c>
      <c r="N29" s="242">
        <f t="shared" si="7"/>
        <v>174.23599991496599</v>
      </c>
      <c r="O29" s="242">
        <f t="shared" si="7"/>
        <v>85.077012545935077</v>
      </c>
      <c r="P29" s="242">
        <f t="shared" si="7"/>
        <v>155.70764683331709</v>
      </c>
      <c r="Q29" s="242">
        <f t="shared" si="7"/>
        <v>125.69404266809102</v>
      </c>
      <c r="R29" s="242">
        <f t="shared" si="7"/>
        <v>141.991422485263</v>
      </c>
      <c r="S29" s="242">
        <f t="shared" si="7"/>
        <v>165.131947663343</v>
      </c>
      <c r="T29" s="242">
        <f t="shared" si="7"/>
        <v>192.15738029668501</v>
      </c>
      <c r="U29" s="242">
        <f t="shared" si="7"/>
        <v>154.48252574509706</v>
      </c>
      <c r="V29" s="242">
        <f t="shared" si="7"/>
        <v>305.18397648909945</v>
      </c>
      <c r="W29" s="242">
        <f t="shared" si="7"/>
        <v>178.44888309677719</v>
      </c>
      <c r="X29" s="242">
        <f t="shared" si="7"/>
        <v>322.79148795921833</v>
      </c>
      <c r="Y29" s="242">
        <f t="shared" si="7"/>
        <v>194.35019047619062</v>
      </c>
      <c r="DA29" s="84"/>
    </row>
    <row r="30" spans="1:105" ht="12" customHeight="1" x14ac:dyDescent="0.25">
      <c r="A30" s="142"/>
      <c r="B30" s="244"/>
      <c r="C30" s="244"/>
      <c r="D30" s="244"/>
      <c r="E30" s="244"/>
      <c r="F30" s="244"/>
      <c r="G30" s="244"/>
      <c r="H30" s="244"/>
      <c r="I30" s="244"/>
      <c r="J30" s="244"/>
      <c r="K30" s="244"/>
      <c r="L30" s="244"/>
      <c r="M30" s="244"/>
      <c r="N30" s="244"/>
      <c r="O30" s="244"/>
      <c r="P30" s="244"/>
      <c r="Q30" s="244"/>
      <c r="R30" s="244"/>
      <c r="S30" s="244"/>
      <c r="T30" s="244"/>
      <c r="U30" s="244"/>
      <c r="V30" s="244"/>
      <c r="W30" s="244"/>
      <c r="X30" s="244"/>
      <c r="Y30" s="244"/>
      <c r="DA30" s="176"/>
    </row>
    <row r="31" spans="1:105" ht="12" customHeight="1" x14ac:dyDescent="0.25">
      <c r="A31" s="30" t="s">
        <v>69</v>
      </c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DA31" s="112"/>
    </row>
    <row r="32" spans="1:105" ht="12" customHeight="1" x14ac:dyDescent="0.25">
      <c r="A32" s="31" t="s">
        <v>70</v>
      </c>
      <c r="B32" s="210">
        <v>533.57996560619085</v>
      </c>
      <c r="C32" s="210">
        <v>512.78168529664663</v>
      </c>
      <c r="D32" s="210">
        <v>556.25296646603601</v>
      </c>
      <c r="E32" s="210">
        <v>605.58546861564901</v>
      </c>
      <c r="F32" s="210">
        <v>679.24256233877884</v>
      </c>
      <c r="G32" s="210">
        <v>736.74282029234723</v>
      </c>
      <c r="H32" s="210">
        <v>736.48589853826309</v>
      </c>
      <c r="I32" s="210">
        <v>750.34763542562337</v>
      </c>
      <c r="J32" s="210">
        <v>762.53843508168529</v>
      </c>
      <c r="K32" s="210">
        <v>752.14221840068774</v>
      </c>
      <c r="L32" s="210">
        <v>769.379849158262</v>
      </c>
      <c r="M32" s="210">
        <v>691.39510909234855</v>
      </c>
      <c r="N32" s="210">
        <v>668.32244281980888</v>
      </c>
      <c r="O32" s="210">
        <v>735.08706196305468</v>
      </c>
      <c r="P32" s="210">
        <v>719.52961339814681</v>
      </c>
      <c r="Q32" s="210">
        <v>707.08274708915633</v>
      </c>
      <c r="R32" s="210">
        <v>733.12281548448595</v>
      </c>
      <c r="S32" s="210">
        <v>699.26573985238906</v>
      </c>
      <c r="T32" s="210">
        <v>691.03714081484975</v>
      </c>
      <c r="U32" s="210">
        <v>643.52464564680645</v>
      </c>
      <c r="V32" s="210">
        <v>583.0151738550353</v>
      </c>
      <c r="W32" s="210">
        <v>628.52767267110016</v>
      </c>
      <c r="X32" s="210">
        <v>611.7751561453673</v>
      </c>
      <c r="Y32" s="210">
        <v>558.47389150968002</v>
      </c>
      <c r="DA32" s="109" t="s">
        <v>1825</v>
      </c>
    </row>
    <row r="33" spans="1:105" ht="12" customHeight="1" x14ac:dyDescent="0.25">
      <c r="A33" s="24" t="s">
        <v>28</v>
      </c>
      <c r="B33" s="213">
        <v>30.80042992261393</v>
      </c>
      <c r="C33" s="213">
        <v>34.30042992261393</v>
      </c>
      <c r="D33" s="213">
        <v>29.400429922613931</v>
      </c>
      <c r="E33" s="213">
        <v>34.306276870163373</v>
      </c>
      <c r="F33" s="213">
        <v>40.600515907136717</v>
      </c>
      <c r="G33" s="213">
        <v>30.80042992261393</v>
      </c>
      <c r="H33" s="213">
        <v>21.000257953568362</v>
      </c>
      <c r="I33" s="213">
        <v>31.500429922613929</v>
      </c>
      <c r="J33" s="213">
        <v>30.10042992261393</v>
      </c>
      <c r="K33" s="213">
        <v>32.900429922613931</v>
      </c>
      <c r="L33" s="213">
        <v>26.350472914875319</v>
      </c>
      <c r="M33" s="213">
        <v>25.032932072226991</v>
      </c>
      <c r="N33" s="213">
        <v>21.979105760963019</v>
      </c>
      <c r="O33" s="213">
        <v>26.496130696474641</v>
      </c>
      <c r="P33" s="213">
        <v>23.954084264832339</v>
      </c>
      <c r="Q33" s="213">
        <v>28.762940670679271</v>
      </c>
      <c r="R33" s="213">
        <v>23.999054170249359</v>
      </c>
      <c r="S33" s="213">
        <v>23.747979363714531</v>
      </c>
      <c r="T33" s="213">
        <v>23.432072226999139</v>
      </c>
      <c r="U33" s="213">
        <v>18.596388650042989</v>
      </c>
      <c r="V33" s="213">
        <v>20.912381771281169</v>
      </c>
      <c r="W33" s="213">
        <v>18.08220120378332</v>
      </c>
      <c r="X33" s="213">
        <v>14.126225279449701</v>
      </c>
      <c r="Y33" s="213">
        <v>14.662854686156489</v>
      </c>
      <c r="DA33" s="85" t="s">
        <v>1826</v>
      </c>
    </row>
    <row r="34" spans="1:105" ht="12" customHeight="1" x14ac:dyDescent="0.25">
      <c r="A34" s="14" t="s">
        <v>29</v>
      </c>
      <c r="B34" s="204">
        <f t="shared" ref="B34:Y34" si="8">B35+B36+B37+B38+B39</f>
        <v>45.089337919174554</v>
      </c>
      <c r="C34" s="204">
        <f t="shared" si="8"/>
        <v>47.831212381771266</v>
      </c>
      <c r="D34" s="204">
        <f t="shared" si="8"/>
        <v>57.385124677558039</v>
      </c>
      <c r="E34" s="204">
        <f t="shared" si="8"/>
        <v>43.17858985382631</v>
      </c>
      <c r="F34" s="204">
        <f t="shared" si="8"/>
        <v>41.267755803955282</v>
      </c>
      <c r="G34" s="204">
        <f t="shared" si="8"/>
        <v>41.205760963026655</v>
      </c>
      <c r="H34" s="204">
        <f t="shared" si="8"/>
        <v>26.874978503869304</v>
      </c>
      <c r="I34" s="204">
        <f t="shared" si="8"/>
        <v>29.741100601891652</v>
      </c>
      <c r="J34" s="204">
        <f t="shared" si="8"/>
        <v>24.090025795356837</v>
      </c>
      <c r="K34" s="204">
        <f t="shared" si="8"/>
        <v>14.536113499570078</v>
      </c>
      <c r="L34" s="204">
        <f t="shared" si="8"/>
        <v>21.223817712811687</v>
      </c>
      <c r="M34" s="204">
        <f t="shared" si="8"/>
        <v>11.669991401547719</v>
      </c>
      <c r="N34" s="204">
        <f t="shared" si="8"/>
        <v>24.090025795356837</v>
      </c>
      <c r="O34" s="204">
        <f t="shared" si="8"/>
        <v>21.285984522785903</v>
      </c>
      <c r="P34" s="204">
        <f t="shared" si="8"/>
        <v>13.58073946689596</v>
      </c>
      <c r="Q34" s="204">
        <f t="shared" si="8"/>
        <v>13.642906276870162</v>
      </c>
      <c r="R34" s="204">
        <f t="shared" si="8"/>
        <v>9.7592433361994821</v>
      </c>
      <c r="S34" s="204">
        <f t="shared" si="8"/>
        <v>9.2877901977644015</v>
      </c>
      <c r="T34" s="204">
        <f t="shared" si="8"/>
        <v>10.486758383490971</v>
      </c>
      <c r="U34" s="204">
        <f t="shared" si="8"/>
        <v>12.392777300085985</v>
      </c>
      <c r="V34" s="204">
        <f t="shared" si="8"/>
        <v>11.624591573516767</v>
      </c>
      <c r="W34" s="204">
        <f t="shared" si="8"/>
        <v>11.244797936371452</v>
      </c>
      <c r="X34" s="204">
        <f t="shared" si="8"/>
        <v>12.215993121238176</v>
      </c>
      <c r="Y34" s="204">
        <f t="shared" si="8"/>
        <v>9.6884780739466905</v>
      </c>
      <c r="DA34" s="71"/>
    </row>
    <row r="35" spans="1:105" ht="12" customHeight="1" x14ac:dyDescent="0.25">
      <c r="A35" s="18" t="s">
        <v>30</v>
      </c>
      <c r="B35" s="204">
        <v>0</v>
      </c>
      <c r="C35" s="204">
        <v>0</v>
      </c>
      <c r="D35" s="204">
        <v>0</v>
      </c>
      <c r="E35" s="204">
        <v>0</v>
      </c>
      <c r="F35" s="204">
        <v>0</v>
      </c>
      <c r="G35" s="204">
        <v>0</v>
      </c>
      <c r="H35" s="204">
        <v>0</v>
      </c>
      <c r="I35" s="204">
        <v>0</v>
      </c>
      <c r="J35" s="204">
        <v>0</v>
      </c>
      <c r="K35" s="204">
        <v>0</v>
      </c>
      <c r="L35" s="204">
        <v>0</v>
      </c>
      <c r="M35" s="204">
        <v>0</v>
      </c>
      <c r="N35" s="204">
        <v>0</v>
      </c>
      <c r="O35" s="204">
        <v>0</v>
      </c>
      <c r="P35" s="204">
        <v>0</v>
      </c>
      <c r="Q35" s="204">
        <v>0</v>
      </c>
      <c r="R35" s="204">
        <v>0</v>
      </c>
      <c r="S35" s="204">
        <v>0</v>
      </c>
      <c r="T35" s="204">
        <v>0</v>
      </c>
      <c r="U35" s="204">
        <v>0</v>
      </c>
      <c r="V35" s="204">
        <v>0</v>
      </c>
      <c r="W35" s="204">
        <v>0</v>
      </c>
      <c r="X35" s="204">
        <v>0</v>
      </c>
      <c r="Y35" s="204">
        <v>0</v>
      </c>
      <c r="DA35" s="71" t="s">
        <v>1827</v>
      </c>
    </row>
    <row r="36" spans="1:105" ht="12" customHeight="1" x14ac:dyDescent="0.25">
      <c r="A36" s="18" t="s">
        <v>31</v>
      </c>
      <c r="B36" s="204">
        <v>0</v>
      </c>
      <c r="C36" s="204">
        <v>0</v>
      </c>
      <c r="D36" s="204">
        <v>0</v>
      </c>
      <c r="E36" s="204">
        <v>0</v>
      </c>
      <c r="F36" s="204">
        <v>0</v>
      </c>
      <c r="G36" s="204">
        <v>0</v>
      </c>
      <c r="H36" s="204">
        <v>0</v>
      </c>
      <c r="I36" s="204">
        <v>0</v>
      </c>
      <c r="J36" s="204">
        <v>1.098710232158211</v>
      </c>
      <c r="K36" s="204">
        <v>1.098710232158211</v>
      </c>
      <c r="L36" s="204">
        <v>1.098710232158211</v>
      </c>
      <c r="M36" s="204">
        <v>1.098710232158211</v>
      </c>
      <c r="N36" s="204">
        <v>1.098710232158211</v>
      </c>
      <c r="O36" s="204">
        <v>1.098710232158211</v>
      </c>
      <c r="P36" s="204">
        <v>1.098710232158211</v>
      </c>
      <c r="Q36" s="204">
        <v>1.098710232158211</v>
      </c>
      <c r="R36" s="204">
        <v>1.098710232158211</v>
      </c>
      <c r="S36" s="204">
        <v>1.098710232158211</v>
      </c>
      <c r="T36" s="204">
        <v>0.76904557179707655</v>
      </c>
      <c r="U36" s="204">
        <v>0.76904557179707655</v>
      </c>
      <c r="V36" s="204">
        <v>0.67781599312123808</v>
      </c>
      <c r="W36" s="204">
        <v>0.67781599312123808</v>
      </c>
      <c r="X36" s="204">
        <v>0.67781599312123808</v>
      </c>
      <c r="Y36" s="204">
        <v>0.67781599312123808</v>
      </c>
      <c r="DA36" s="71" t="s">
        <v>1828</v>
      </c>
    </row>
    <row r="37" spans="1:105" ht="12" customHeight="1" x14ac:dyDescent="0.25">
      <c r="A37" s="18" t="s">
        <v>71</v>
      </c>
      <c r="B37" s="204">
        <v>3.0524505588993982</v>
      </c>
      <c r="C37" s="204">
        <v>1.0174548581255369</v>
      </c>
      <c r="D37" s="204">
        <v>1.0174548581255369</v>
      </c>
      <c r="E37" s="204">
        <v>3.0524505588993982</v>
      </c>
      <c r="F37" s="204">
        <v>3.0524505588993982</v>
      </c>
      <c r="G37" s="204">
        <v>2.034995700773861</v>
      </c>
      <c r="H37" s="204">
        <v>2.034995700773861</v>
      </c>
      <c r="I37" s="204">
        <v>2.034995700773861</v>
      </c>
      <c r="J37" s="204">
        <v>1.0174548581255369</v>
      </c>
      <c r="K37" s="204">
        <v>1.0174548581255369</v>
      </c>
      <c r="L37" s="204">
        <v>1.0174548581255369</v>
      </c>
      <c r="M37" s="204">
        <v>1.0174548581255369</v>
      </c>
      <c r="N37" s="204">
        <v>1.0174548581255369</v>
      </c>
      <c r="O37" s="204">
        <v>2.034995700773861</v>
      </c>
      <c r="P37" s="204">
        <v>1.0174548581255369</v>
      </c>
      <c r="Q37" s="204">
        <v>2.034995700773861</v>
      </c>
      <c r="R37" s="204">
        <v>1.0174548581255369</v>
      </c>
      <c r="S37" s="204">
        <v>1.1192605331040411</v>
      </c>
      <c r="T37" s="204">
        <v>1.1192605331040411</v>
      </c>
      <c r="U37" s="204">
        <v>4.1717110920034397</v>
      </c>
      <c r="V37" s="204">
        <v>3.902751504729149</v>
      </c>
      <c r="W37" s="204">
        <v>4.005417024935511</v>
      </c>
      <c r="X37" s="204">
        <v>4.1081685296646597</v>
      </c>
      <c r="Y37" s="204">
        <v>3.8</v>
      </c>
      <c r="DA37" s="71" t="s">
        <v>1829</v>
      </c>
    </row>
    <row r="38" spans="1:105" ht="12" customHeight="1" x14ac:dyDescent="0.25">
      <c r="A38" s="18" t="s">
        <v>32</v>
      </c>
      <c r="B38" s="204">
        <v>42.036887360275152</v>
      </c>
      <c r="C38" s="204">
        <v>46.813757523645727</v>
      </c>
      <c r="D38" s="204">
        <v>56.3676698194325</v>
      </c>
      <c r="E38" s="204">
        <v>40.126139294926908</v>
      </c>
      <c r="F38" s="204">
        <v>38.215305245055887</v>
      </c>
      <c r="G38" s="204">
        <v>39.170765262252793</v>
      </c>
      <c r="H38" s="204">
        <v>24.839982803095442</v>
      </c>
      <c r="I38" s="204">
        <v>27.70610490111779</v>
      </c>
      <c r="J38" s="204">
        <v>21.97386070507309</v>
      </c>
      <c r="K38" s="204">
        <v>12.419948409286331</v>
      </c>
      <c r="L38" s="204">
        <v>19.10765262252794</v>
      </c>
      <c r="M38" s="204">
        <v>9.5538263112639719</v>
      </c>
      <c r="N38" s="204">
        <v>21.97386070507309</v>
      </c>
      <c r="O38" s="204">
        <v>18.152278589853829</v>
      </c>
      <c r="P38" s="204">
        <v>11.464574376612211</v>
      </c>
      <c r="Q38" s="204">
        <v>10.50920034393809</v>
      </c>
      <c r="R38" s="204">
        <v>7.643078245915734</v>
      </c>
      <c r="S38" s="204">
        <v>7.0698194325021486</v>
      </c>
      <c r="T38" s="204">
        <v>8.5984522785898534</v>
      </c>
      <c r="U38" s="204">
        <v>7.452020636285468</v>
      </c>
      <c r="V38" s="204">
        <v>7.0440240756663792</v>
      </c>
      <c r="W38" s="204">
        <v>6.5615649183147031</v>
      </c>
      <c r="X38" s="204">
        <v>7.4300085984522779</v>
      </c>
      <c r="Y38" s="204">
        <v>5.2106620808254513</v>
      </c>
      <c r="DA38" s="71" t="s">
        <v>1830</v>
      </c>
    </row>
    <row r="39" spans="1:105" ht="12" customHeight="1" x14ac:dyDescent="0.25">
      <c r="A39" s="18" t="s">
        <v>33</v>
      </c>
      <c r="B39" s="204">
        <v>0</v>
      </c>
      <c r="C39" s="204">
        <v>0</v>
      </c>
      <c r="D39" s="204">
        <v>0</v>
      </c>
      <c r="E39" s="204">
        <v>0</v>
      </c>
      <c r="F39" s="204">
        <v>0</v>
      </c>
      <c r="G39" s="204">
        <v>0</v>
      </c>
      <c r="H39" s="204">
        <v>0</v>
      </c>
      <c r="I39" s="204">
        <v>0</v>
      </c>
      <c r="J39" s="204">
        <v>0</v>
      </c>
      <c r="K39" s="204">
        <v>0</v>
      </c>
      <c r="L39" s="204">
        <v>0</v>
      </c>
      <c r="M39" s="204">
        <v>0</v>
      </c>
      <c r="N39" s="204">
        <v>0</v>
      </c>
      <c r="O39" s="204">
        <v>0</v>
      </c>
      <c r="P39" s="204">
        <v>0</v>
      </c>
      <c r="Q39" s="204">
        <v>0</v>
      </c>
      <c r="R39" s="204">
        <v>0</v>
      </c>
      <c r="S39" s="204">
        <v>0</v>
      </c>
      <c r="T39" s="204">
        <v>0</v>
      </c>
      <c r="U39" s="204">
        <v>0</v>
      </c>
      <c r="V39" s="204">
        <v>0</v>
      </c>
      <c r="W39" s="204">
        <v>0</v>
      </c>
      <c r="X39" s="204">
        <v>0</v>
      </c>
      <c r="Y39" s="204">
        <v>0</v>
      </c>
      <c r="DA39" s="71" t="s">
        <v>1831</v>
      </c>
    </row>
    <row r="40" spans="1:105" ht="12" customHeight="1" x14ac:dyDescent="0.25">
      <c r="A40" s="14" t="s">
        <v>34</v>
      </c>
      <c r="B40" s="204">
        <f t="shared" ref="B40:Y40" si="9">B41+B42</f>
        <v>106.92115219260531</v>
      </c>
      <c r="C40" s="204">
        <f t="shared" si="9"/>
        <v>88.455546001719696</v>
      </c>
      <c r="D40" s="204">
        <f t="shared" si="9"/>
        <v>108.23207222699909</v>
      </c>
      <c r="E40" s="204">
        <f t="shared" si="9"/>
        <v>139.14488392089419</v>
      </c>
      <c r="F40" s="204">
        <f t="shared" si="9"/>
        <v>118.7695614789338</v>
      </c>
      <c r="G40" s="204">
        <f t="shared" si="9"/>
        <v>129.25554600171969</v>
      </c>
      <c r="H40" s="204">
        <f t="shared" si="9"/>
        <v>120.9781599312124</v>
      </c>
      <c r="I40" s="204">
        <f t="shared" si="9"/>
        <v>115.322871883061</v>
      </c>
      <c r="J40" s="204">
        <f t="shared" si="9"/>
        <v>116.28486672398969</v>
      </c>
      <c r="K40" s="204">
        <f t="shared" si="9"/>
        <v>99.897678417884762</v>
      </c>
      <c r="L40" s="204">
        <f t="shared" si="9"/>
        <v>105.5398968185727</v>
      </c>
      <c r="M40" s="204">
        <f t="shared" si="9"/>
        <v>84.655717970765267</v>
      </c>
      <c r="N40" s="204">
        <f t="shared" si="9"/>
        <v>93.472484952708513</v>
      </c>
      <c r="O40" s="204">
        <f t="shared" si="9"/>
        <v>96.187962166809967</v>
      </c>
      <c r="P40" s="204">
        <f t="shared" si="9"/>
        <v>118.10945829750639</v>
      </c>
      <c r="Q40" s="204">
        <f t="shared" si="9"/>
        <v>114.9929492691315</v>
      </c>
      <c r="R40" s="204">
        <f t="shared" si="9"/>
        <v>136.28022355975921</v>
      </c>
      <c r="S40" s="204">
        <f t="shared" si="9"/>
        <v>134.58521066208081</v>
      </c>
      <c r="T40" s="204">
        <f t="shared" si="9"/>
        <v>119.7417845535328</v>
      </c>
      <c r="U40" s="204">
        <f t="shared" si="9"/>
        <v>126.5229178176784</v>
      </c>
      <c r="V40" s="204">
        <f t="shared" si="9"/>
        <v>124.47225991263809</v>
      </c>
      <c r="W40" s="204">
        <f t="shared" si="9"/>
        <v>128.96582848698969</v>
      </c>
      <c r="X40" s="204">
        <f t="shared" si="9"/>
        <v>118.95601679480291</v>
      </c>
      <c r="Y40" s="204">
        <f t="shared" si="9"/>
        <v>111.7917439867617</v>
      </c>
      <c r="DA40" s="71"/>
    </row>
    <row r="41" spans="1:105" ht="12" customHeight="1" x14ac:dyDescent="0.25">
      <c r="A41" s="18" t="s">
        <v>73</v>
      </c>
      <c r="B41" s="204">
        <v>106.92115219260531</v>
      </c>
      <c r="C41" s="204">
        <v>88.455546001719696</v>
      </c>
      <c r="D41" s="204">
        <v>108.23207222699909</v>
      </c>
      <c r="E41" s="204">
        <v>139.14488392089419</v>
      </c>
      <c r="F41" s="204">
        <v>118.7695614789338</v>
      </c>
      <c r="G41" s="204">
        <v>129.25554600171969</v>
      </c>
      <c r="H41" s="204">
        <v>120.9781599312124</v>
      </c>
      <c r="I41" s="204">
        <v>115.322871883061</v>
      </c>
      <c r="J41" s="204">
        <v>116.28486672398969</v>
      </c>
      <c r="K41" s="204">
        <v>99.897678417884762</v>
      </c>
      <c r="L41" s="204">
        <v>105.5398968185727</v>
      </c>
      <c r="M41" s="204">
        <v>84.655717970765267</v>
      </c>
      <c r="N41" s="204">
        <v>93.472484952708513</v>
      </c>
      <c r="O41" s="204">
        <v>96.187962166809967</v>
      </c>
      <c r="P41" s="204">
        <v>118.10945829750639</v>
      </c>
      <c r="Q41" s="204">
        <v>114.9929492691315</v>
      </c>
      <c r="R41" s="204">
        <v>136.28022355975921</v>
      </c>
      <c r="S41" s="204">
        <v>134.58521066208081</v>
      </c>
      <c r="T41" s="204">
        <v>119.7417845535328</v>
      </c>
      <c r="U41" s="204">
        <v>126.5229178176784</v>
      </c>
      <c r="V41" s="204">
        <v>124.47225991263809</v>
      </c>
      <c r="W41" s="204">
        <v>128.96582848698969</v>
      </c>
      <c r="X41" s="204">
        <v>118.95601679480291</v>
      </c>
      <c r="Y41" s="204">
        <v>111.7917439867617</v>
      </c>
      <c r="DA41" s="71" t="s">
        <v>1832</v>
      </c>
    </row>
    <row r="42" spans="1:105" ht="12" customHeight="1" x14ac:dyDescent="0.25">
      <c r="A42" s="18" t="s">
        <v>36</v>
      </c>
      <c r="B42" s="204">
        <v>0</v>
      </c>
      <c r="C42" s="204">
        <v>0</v>
      </c>
      <c r="D42" s="204">
        <v>0</v>
      </c>
      <c r="E42" s="204">
        <v>0</v>
      </c>
      <c r="F42" s="204">
        <v>0</v>
      </c>
      <c r="G42" s="204">
        <v>0</v>
      </c>
      <c r="H42" s="204">
        <v>0</v>
      </c>
      <c r="I42" s="204">
        <v>0</v>
      </c>
      <c r="J42" s="204">
        <v>0</v>
      </c>
      <c r="K42" s="204">
        <v>0</v>
      </c>
      <c r="L42" s="204">
        <v>0</v>
      </c>
      <c r="M42" s="204">
        <v>0</v>
      </c>
      <c r="N42" s="204">
        <v>0</v>
      </c>
      <c r="O42" s="204">
        <v>0</v>
      </c>
      <c r="P42" s="204">
        <v>0</v>
      </c>
      <c r="Q42" s="204">
        <v>0</v>
      </c>
      <c r="R42" s="204">
        <v>0</v>
      </c>
      <c r="S42" s="204">
        <v>0</v>
      </c>
      <c r="T42" s="204">
        <v>0</v>
      </c>
      <c r="U42" s="204">
        <v>0</v>
      </c>
      <c r="V42" s="204">
        <v>0</v>
      </c>
      <c r="W42" s="204">
        <v>0</v>
      </c>
      <c r="X42" s="204">
        <v>0</v>
      </c>
      <c r="Y42" s="204">
        <v>0</v>
      </c>
      <c r="DA42" s="71" t="s">
        <v>1833</v>
      </c>
    </row>
    <row r="43" spans="1:105" ht="12" customHeight="1" x14ac:dyDescent="0.25">
      <c r="A43" s="14" t="s">
        <v>37</v>
      </c>
      <c r="B43" s="204">
        <f t="shared" ref="B43:Y43" si="10">B44+B45+B46+B47+B48+B49</f>
        <v>133.65812553740329</v>
      </c>
      <c r="C43" s="204">
        <f t="shared" si="10"/>
        <v>130.24264832330184</v>
      </c>
      <c r="D43" s="204">
        <f t="shared" si="10"/>
        <v>146.53198624247634</v>
      </c>
      <c r="E43" s="204">
        <f t="shared" si="10"/>
        <v>168.57738607050729</v>
      </c>
      <c r="F43" s="204">
        <f t="shared" si="10"/>
        <v>192.86809974204635</v>
      </c>
      <c r="G43" s="204">
        <f t="shared" si="10"/>
        <v>224.8257093723129</v>
      </c>
      <c r="H43" s="204">
        <f t="shared" si="10"/>
        <v>250.07162510748066</v>
      </c>
      <c r="I43" s="204">
        <f t="shared" si="10"/>
        <v>263.80524505588994</v>
      </c>
      <c r="J43" s="204">
        <f t="shared" si="10"/>
        <v>282.65021496130703</v>
      </c>
      <c r="K43" s="204">
        <f t="shared" si="10"/>
        <v>306.86921754084256</v>
      </c>
      <c r="L43" s="204">
        <f t="shared" si="10"/>
        <v>290.2925748676343</v>
      </c>
      <c r="M43" s="204">
        <f t="shared" si="10"/>
        <v>276.77240917833296</v>
      </c>
      <c r="N43" s="204">
        <f t="shared" si="10"/>
        <v>256.96036199435741</v>
      </c>
      <c r="O43" s="204">
        <f t="shared" si="10"/>
        <v>330.81552284009683</v>
      </c>
      <c r="P43" s="204">
        <f t="shared" si="10"/>
        <v>317.15609663116504</v>
      </c>
      <c r="Q43" s="204">
        <f t="shared" si="10"/>
        <v>303.99229137118567</v>
      </c>
      <c r="R43" s="204">
        <f t="shared" si="10"/>
        <v>312.66821531251713</v>
      </c>
      <c r="S43" s="204">
        <f t="shared" si="10"/>
        <v>320.20168138291359</v>
      </c>
      <c r="T43" s="204">
        <f t="shared" si="10"/>
        <v>328.26594955452418</v>
      </c>
      <c r="U43" s="204">
        <f t="shared" si="10"/>
        <v>288.75306058923115</v>
      </c>
      <c r="V43" s="204">
        <f t="shared" si="10"/>
        <v>253.29691222270674</v>
      </c>
      <c r="W43" s="204">
        <f t="shared" si="10"/>
        <v>290.14645295453175</v>
      </c>
      <c r="X43" s="204">
        <f t="shared" si="10"/>
        <v>285.36342137979926</v>
      </c>
      <c r="Y43" s="204">
        <f t="shared" si="10"/>
        <v>278.64826962094065</v>
      </c>
      <c r="DA43" s="71"/>
    </row>
    <row r="44" spans="1:105" ht="12" customHeight="1" x14ac:dyDescent="0.25">
      <c r="A44" s="18" t="s">
        <v>38</v>
      </c>
      <c r="B44" s="204">
        <v>133.65812553740329</v>
      </c>
      <c r="C44" s="204">
        <v>127.6392089423904</v>
      </c>
      <c r="D44" s="204">
        <v>143.61805674978501</v>
      </c>
      <c r="E44" s="204">
        <v>166.04565778159929</v>
      </c>
      <c r="F44" s="204">
        <v>191.14840928632839</v>
      </c>
      <c r="G44" s="204">
        <v>223.17764402407559</v>
      </c>
      <c r="H44" s="204">
        <v>248.8773860705073</v>
      </c>
      <c r="I44" s="204">
        <v>263.42312983662941</v>
      </c>
      <c r="J44" s="204">
        <v>281.67093723129841</v>
      </c>
      <c r="K44" s="204">
        <v>305.12562338779009</v>
      </c>
      <c r="L44" s="204">
        <v>287.79974204643162</v>
      </c>
      <c r="M44" s="204">
        <v>273.09406706792771</v>
      </c>
      <c r="N44" s="204">
        <v>253.37007738607039</v>
      </c>
      <c r="O44" s="204">
        <v>319.25812553740332</v>
      </c>
      <c r="P44" s="204">
        <v>305.59853826311269</v>
      </c>
      <c r="Q44" s="204">
        <v>295.80584694754941</v>
      </c>
      <c r="R44" s="204">
        <v>304.47360275150481</v>
      </c>
      <c r="S44" s="204">
        <v>312.35305245055878</v>
      </c>
      <c r="T44" s="204">
        <v>319.30352536543421</v>
      </c>
      <c r="U44" s="204">
        <v>281.50137575236448</v>
      </c>
      <c r="V44" s="204">
        <v>247.8479793637145</v>
      </c>
      <c r="W44" s="204">
        <v>285.09122957867578</v>
      </c>
      <c r="X44" s="204">
        <v>278.77618228718842</v>
      </c>
      <c r="Y44" s="204">
        <v>273.82012037833192</v>
      </c>
      <c r="DA44" s="71" t="s">
        <v>1834</v>
      </c>
    </row>
    <row r="45" spans="1:105" ht="12" customHeight="1" x14ac:dyDescent="0.25">
      <c r="A45" s="18" t="s">
        <v>74</v>
      </c>
      <c r="B45" s="204">
        <v>0</v>
      </c>
      <c r="C45" s="204">
        <v>2.603439380911436</v>
      </c>
      <c r="D45" s="204">
        <v>2.9139294926913162</v>
      </c>
      <c r="E45" s="204">
        <v>2.5317282889079959</v>
      </c>
      <c r="F45" s="204">
        <v>1.7196904557179711</v>
      </c>
      <c r="G45" s="204">
        <v>1.6480653482373171</v>
      </c>
      <c r="H45" s="204">
        <v>1.1942390369733451</v>
      </c>
      <c r="I45" s="204">
        <v>0.3821152192605331</v>
      </c>
      <c r="J45" s="204">
        <v>0.9792777300085983</v>
      </c>
      <c r="K45" s="204">
        <v>1.7435941530524499</v>
      </c>
      <c r="L45" s="204">
        <v>2.3884780739466889</v>
      </c>
      <c r="M45" s="204">
        <v>3.5731728288907991</v>
      </c>
      <c r="N45" s="204">
        <v>3.4489251934651759</v>
      </c>
      <c r="O45" s="204">
        <v>11.354772141014619</v>
      </c>
      <c r="P45" s="204">
        <v>11.235339638865</v>
      </c>
      <c r="Q45" s="204">
        <v>7.7649183147033529</v>
      </c>
      <c r="R45" s="204">
        <v>7.6287188306104889</v>
      </c>
      <c r="S45" s="204">
        <v>7.2776440240756646</v>
      </c>
      <c r="T45" s="204">
        <v>8.4435120930708152</v>
      </c>
      <c r="U45" s="204">
        <v>6.7284149424246973</v>
      </c>
      <c r="V45" s="204">
        <v>4.9498381097178248</v>
      </c>
      <c r="W45" s="204">
        <v>4.7666736626233899</v>
      </c>
      <c r="X45" s="204">
        <v>6.4775171690835451</v>
      </c>
      <c r="Y45" s="204">
        <v>4.7185741559725987</v>
      </c>
      <c r="DA45" s="71" t="s">
        <v>1835</v>
      </c>
    </row>
    <row r="46" spans="1:105" ht="12" customHeight="1" x14ac:dyDescent="0.25">
      <c r="A46" s="18" t="s">
        <v>75</v>
      </c>
      <c r="B46" s="204">
        <v>0</v>
      </c>
      <c r="C46" s="204">
        <v>0</v>
      </c>
      <c r="D46" s="204">
        <v>0</v>
      </c>
      <c r="E46" s="204">
        <v>0</v>
      </c>
      <c r="F46" s="204">
        <v>0</v>
      </c>
      <c r="G46" s="204">
        <v>0</v>
      </c>
      <c r="H46" s="204">
        <v>0</v>
      </c>
      <c r="I46" s="204">
        <v>0</v>
      </c>
      <c r="J46" s="204">
        <v>0</v>
      </c>
      <c r="K46" s="204">
        <v>0</v>
      </c>
      <c r="L46" s="204">
        <v>0</v>
      </c>
      <c r="M46" s="204">
        <v>0</v>
      </c>
      <c r="N46" s="204">
        <v>0</v>
      </c>
      <c r="O46" s="204">
        <v>0</v>
      </c>
      <c r="P46" s="204">
        <v>0</v>
      </c>
      <c r="Q46" s="204">
        <v>0</v>
      </c>
      <c r="R46" s="204">
        <v>0</v>
      </c>
      <c r="S46" s="204">
        <v>0</v>
      </c>
      <c r="T46" s="204">
        <v>0</v>
      </c>
      <c r="U46" s="204">
        <v>0</v>
      </c>
      <c r="V46" s="204">
        <v>0</v>
      </c>
      <c r="W46" s="204">
        <v>0</v>
      </c>
      <c r="X46" s="204">
        <v>0</v>
      </c>
      <c r="Y46" s="204">
        <v>0</v>
      </c>
      <c r="DA46" s="71" t="s">
        <v>1836</v>
      </c>
    </row>
    <row r="47" spans="1:105" ht="12" customHeight="1" x14ac:dyDescent="0.25">
      <c r="A47" s="18" t="s">
        <v>76</v>
      </c>
      <c r="B47" s="204">
        <v>0</v>
      </c>
      <c r="C47" s="204">
        <v>0</v>
      </c>
      <c r="D47" s="204">
        <v>0</v>
      </c>
      <c r="E47" s="204">
        <v>0</v>
      </c>
      <c r="F47" s="204">
        <v>0</v>
      </c>
      <c r="G47" s="204">
        <v>0</v>
      </c>
      <c r="H47" s="204">
        <v>0</v>
      </c>
      <c r="I47" s="204">
        <v>0</v>
      </c>
      <c r="J47" s="204">
        <v>0</v>
      </c>
      <c r="K47" s="204">
        <v>0</v>
      </c>
      <c r="L47" s="204">
        <v>0</v>
      </c>
      <c r="M47" s="204">
        <v>0</v>
      </c>
      <c r="N47" s="204">
        <v>0</v>
      </c>
      <c r="O47" s="204">
        <v>0</v>
      </c>
      <c r="P47" s="204">
        <v>0</v>
      </c>
      <c r="Q47" s="204">
        <v>0</v>
      </c>
      <c r="R47" s="204">
        <v>0</v>
      </c>
      <c r="S47" s="204">
        <v>0</v>
      </c>
      <c r="T47" s="204">
        <v>0</v>
      </c>
      <c r="U47" s="204">
        <v>0</v>
      </c>
      <c r="V47" s="204">
        <v>0</v>
      </c>
      <c r="W47" s="204">
        <v>0</v>
      </c>
      <c r="X47" s="204">
        <v>0</v>
      </c>
      <c r="Y47" s="204">
        <v>0</v>
      </c>
      <c r="DA47" s="71" t="s">
        <v>1837</v>
      </c>
    </row>
    <row r="48" spans="1:105" ht="12" customHeight="1" x14ac:dyDescent="0.25">
      <c r="A48" s="18" t="s">
        <v>77</v>
      </c>
      <c r="B48" s="204">
        <v>0</v>
      </c>
      <c r="C48" s="204">
        <v>0</v>
      </c>
      <c r="D48" s="204">
        <v>0</v>
      </c>
      <c r="E48" s="204">
        <v>0</v>
      </c>
      <c r="F48" s="204">
        <v>0</v>
      </c>
      <c r="G48" s="204">
        <v>0</v>
      </c>
      <c r="H48" s="204">
        <v>0</v>
      </c>
      <c r="I48" s="204">
        <v>0</v>
      </c>
      <c r="J48" s="204">
        <v>0</v>
      </c>
      <c r="K48" s="204">
        <v>0</v>
      </c>
      <c r="L48" s="204">
        <v>0</v>
      </c>
      <c r="M48" s="204">
        <v>0</v>
      </c>
      <c r="N48" s="204">
        <v>0</v>
      </c>
      <c r="O48" s="204">
        <v>0</v>
      </c>
      <c r="P48" s="204">
        <v>0</v>
      </c>
      <c r="Q48" s="204">
        <v>0</v>
      </c>
      <c r="R48" s="204">
        <v>0</v>
      </c>
      <c r="S48" s="204">
        <v>0</v>
      </c>
      <c r="T48" s="204">
        <v>0</v>
      </c>
      <c r="U48" s="204">
        <v>0</v>
      </c>
      <c r="V48" s="204">
        <v>0</v>
      </c>
      <c r="W48" s="204">
        <v>0</v>
      </c>
      <c r="X48" s="204">
        <v>0</v>
      </c>
      <c r="Y48" s="204">
        <v>0</v>
      </c>
      <c r="DA48" s="71" t="s">
        <v>1838</v>
      </c>
    </row>
    <row r="49" spans="1:105" ht="12" customHeight="1" x14ac:dyDescent="0.25">
      <c r="A49" s="18" t="s">
        <v>78</v>
      </c>
      <c r="B49" s="204">
        <v>0</v>
      </c>
      <c r="C49" s="204">
        <v>0</v>
      </c>
      <c r="D49" s="204">
        <v>0</v>
      </c>
      <c r="E49" s="204">
        <v>0</v>
      </c>
      <c r="F49" s="204">
        <v>0</v>
      </c>
      <c r="G49" s="204">
        <v>0</v>
      </c>
      <c r="H49" s="204">
        <v>0</v>
      </c>
      <c r="I49" s="204">
        <v>0</v>
      </c>
      <c r="J49" s="204">
        <v>0</v>
      </c>
      <c r="K49" s="204">
        <v>0</v>
      </c>
      <c r="L49" s="204">
        <v>0.1043547472559815</v>
      </c>
      <c r="M49" s="204">
        <v>0.1051692815144477</v>
      </c>
      <c r="N49" s="204">
        <v>0.14135941482186221</v>
      </c>
      <c r="O49" s="204">
        <v>0.2026251616788817</v>
      </c>
      <c r="P49" s="204">
        <v>0.32221872918732553</v>
      </c>
      <c r="Q49" s="204">
        <v>0.42152610893287701</v>
      </c>
      <c r="R49" s="204">
        <v>0.56589373040185542</v>
      </c>
      <c r="S49" s="204">
        <v>0.57098490827917092</v>
      </c>
      <c r="T49" s="204">
        <v>0.51891209601915356</v>
      </c>
      <c r="U49" s="204">
        <v>0.5232698944419617</v>
      </c>
      <c r="V49" s="204">
        <v>0.49909474927439867</v>
      </c>
      <c r="W49" s="204">
        <v>0.28854971323261658</v>
      </c>
      <c r="X49" s="204">
        <v>0.1097219235272969</v>
      </c>
      <c r="Y49" s="204">
        <v>0.1095750866361474</v>
      </c>
      <c r="DA49" s="71" t="s">
        <v>1839</v>
      </c>
    </row>
    <row r="50" spans="1:105" ht="12" customHeight="1" x14ac:dyDescent="0.25">
      <c r="A50" s="14" t="s">
        <v>39</v>
      </c>
      <c r="B50" s="204">
        <v>0</v>
      </c>
      <c r="C50" s="204">
        <v>0</v>
      </c>
      <c r="D50" s="204">
        <v>0</v>
      </c>
      <c r="E50" s="204">
        <v>0</v>
      </c>
      <c r="F50" s="204">
        <v>42.297248495270843</v>
      </c>
      <c r="G50" s="204">
        <v>48.901289767841781</v>
      </c>
      <c r="H50" s="204">
        <v>49.555717970765258</v>
      </c>
      <c r="I50" s="204">
        <v>44.578159931212383</v>
      </c>
      <c r="J50" s="204">
        <v>52.79208942390369</v>
      </c>
      <c r="K50" s="204">
        <v>59.675666380051588</v>
      </c>
      <c r="L50" s="204">
        <v>58.182889079965612</v>
      </c>
      <c r="M50" s="204">
        <v>57.726655202063633</v>
      </c>
      <c r="N50" s="204">
        <v>42.645915735167662</v>
      </c>
      <c r="O50" s="204">
        <v>35.924849527085122</v>
      </c>
      <c r="P50" s="204">
        <v>18.818658641444539</v>
      </c>
      <c r="Q50" s="204">
        <v>28.606534823731732</v>
      </c>
      <c r="R50" s="204">
        <v>29.375666380051591</v>
      </c>
      <c r="S50" s="204">
        <v>26.232416165090289</v>
      </c>
      <c r="T50" s="204">
        <v>29.024591573516759</v>
      </c>
      <c r="U50" s="204">
        <v>24.808942390369729</v>
      </c>
      <c r="V50" s="204">
        <v>20.447635425623389</v>
      </c>
      <c r="W50" s="204">
        <v>21.11160791057609</v>
      </c>
      <c r="X50" s="204">
        <v>21.087704213241619</v>
      </c>
      <c r="Y50" s="204">
        <v>7.1821152192605329</v>
      </c>
      <c r="DA50" s="71" t="s">
        <v>1840</v>
      </c>
    </row>
    <row r="51" spans="1:105" ht="12" customHeight="1" x14ac:dyDescent="0.25">
      <c r="A51" s="21" t="s">
        <v>40</v>
      </c>
      <c r="B51" s="207">
        <v>217.11092003439381</v>
      </c>
      <c r="C51" s="207">
        <v>211.95184866723989</v>
      </c>
      <c r="D51" s="207">
        <v>214.70335339638859</v>
      </c>
      <c r="E51" s="207">
        <v>220.3783319002579</v>
      </c>
      <c r="F51" s="207">
        <v>243.4393809114359</v>
      </c>
      <c r="G51" s="207">
        <v>261.75408426483227</v>
      </c>
      <c r="H51" s="207">
        <v>268.00515907136707</v>
      </c>
      <c r="I51" s="207">
        <v>265.39982803095438</v>
      </c>
      <c r="J51" s="207">
        <v>256.62080825451409</v>
      </c>
      <c r="K51" s="207">
        <v>238.2631126397248</v>
      </c>
      <c r="L51" s="207">
        <v>267.79019776440242</v>
      </c>
      <c r="M51" s="207">
        <v>235.53740326741189</v>
      </c>
      <c r="N51" s="207">
        <v>229.17454858125541</v>
      </c>
      <c r="O51" s="207">
        <v>224.3766122098022</v>
      </c>
      <c r="P51" s="207">
        <v>227.91057609630261</v>
      </c>
      <c r="Q51" s="207">
        <v>217.08512467755801</v>
      </c>
      <c r="R51" s="207">
        <v>221.0404127257093</v>
      </c>
      <c r="S51" s="207">
        <v>185.21066208082539</v>
      </c>
      <c r="T51" s="207">
        <v>180.08598452278591</v>
      </c>
      <c r="U51" s="207">
        <v>172.45055889939809</v>
      </c>
      <c r="V51" s="207">
        <v>152.26139294926909</v>
      </c>
      <c r="W51" s="207">
        <v>158.97678417884779</v>
      </c>
      <c r="X51" s="207">
        <v>160.02579535683569</v>
      </c>
      <c r="Y51" s="207">
        <v>136.5004299226139</v>
      </c>
      <c r="DA51" s="86" t="s">
        <v>1841</v>
      </c>
    </row>
    <row r="52" spans="1:105" ht="12" customHeight="1" x14ac:dyDescent="0.25">
      <c r="A52" s="114" t="s">
        <v>144</v>
      </c>
      <c r="B52" s="284">
        <f t="shared" ref="B52:Y52" si="11">SUM(B53:B55)</f>
        <v>533.57996560619074</v>
      </c>
      <c r="C52" s="284">
        <f t="shared" si="11"/>
        <v>512.78168529664674</v>
      </c>
      <c r="D52" s="284">
        <f t="shared" si="11"/>
        <v>556.25296646603601</v>
      </c>
      <c r="E52" s="284">
        <f t="shared" si="11"/>
        <v>605.58546861564923</v>
      </c>
      <c r="F52" s="284">
        <f t="shared" si="11"/>
        <v>679.24256233877895</v>
      </c>
      <c r="G52" s="284">
        <f t="shared" si="11"/>
        <v>736.74282029234723</v>
      </c>
      <c r="H52" s="284">
        <f t="shared" si="11"/>
        <v>736.4858985382632</v>
      </c>
      <c r="I52" s="284">
        <f t="shared" si="11"/>
        <v>750.34763542562325</v>
      </c>
      <c r="J52" s="284">
        <f t="shared" si="11"/>
        <v>762.53843508168552</v>
      </c>
      <c r="K52" s="284">
        <f t="shared" si="11"/>
        <v>752.14221840068774</v>
      </c>
      <c r="L52" s="284">
        <f t="shared" si="11"/>
        <v>769.37984915826212</v>
      </c>
      <c r="M52" s="284">
        <f t="shared" si="11"/>
        <v>691.39510909234855</v>
      </c>
      <c r="N52" s="284">
        <f t="shared" si="11"/>
        <v>668.32244281980866</v>
      </c>
      <c r="O52" s="284">
        <f t="shared" si="11"/>
        <v>735.08706196305468</v>
      </c>
      <c r="P52" s="284">
        <f t="shared" si="11"/>
        <v>719.52961339814669</v>
      </c>
      <c r="Q52" s="284">
        <f t="shared" si="11"/>
        <v>707.08274708915656</v>
      </c>
      <c r="R52" s="284">
        <f t="shared" si="11"/>
        <v>733.12281548448595</v>
      </c>
      <c r="S52" s="284">
        <f t="shared" si="11"/>
        <v>699.26573985238917</v>
      </c>
      <c r="T52" s="284">
        <f t="shared" si="11"/>
        <v>691.03714081484986</v>
      </c>
      <c r="U52" s="284">
        <f t="shared" si="11"/>
        <v>643.52464564680633</v>
      </c>
      <c r="V52" s="284">
        <f t="shared" si="11"/>
        <v>583.01517385503519</v>
      </c>
      <c r="W52" s="284">
        <f t="shared" si="11"/>
        <v>628.52767267110005</v>
      </c>
      <c r="X52" s="284">
        <f t="shared" si="11"/>
        <v>611.77515614536719</v>
      </c>
      <c r="Y52" s="284">
        <f t="shared" si="11"/>
        <v>558.47389150968013</v>
      </c>
      <c r="DA52" s="118"/>
    </row>
    <row r="53" spans="1:105" ht="12" customHeight="1" x14ac:dyDescent="0.25">
      <c r="A53" s="51" t="s">
        <v>54</v>
      </c>
      <c r="B53" s="241">
        <f>PPA_fec!B5</f>
        <v>88.699459100888618</v>
      </c>
      <c r="C53" s="241">
        <f>PPA_fec!C5</f>
        <v>84.903393555865591</v>
      </c>
      <c r="D53" s="241">
        <f>PPA_fec!D5</f>
        <v>101.4156545228464</v>
      </c>
      <c r="E53" s="241">
        <f>PPA_fec!E5</f>
        <v>107.2872799921542</v>
      </c>
      <c r="F53" s="241">
        <f>PPA_fec!F5</f>
        <v>128.80508004386411</v>
      </c>
      <c r="G53" s="241">
        <f>PPA_fec!G5</f>
        <v>134.38211825322651</v>
      </c>
      <c r="H53" s="241">
        <f>PPA_fec!H5</f>
        <v>140.59316803330341</v>
      </c>
      <c r="I53" s="241">
        <f>PPA_fec!I5</f>
        <v>143.87795371724849</v>
      </c>
      <c r="J53" s="241">
        <f>PPA_fec!J5</f>
        <v>175.19189987214881</v>
      </c>
      <c r="K53" s="241">
        <f>PPA_fec!K5</f>
        <v>139.75458267649839</v>
      </c>
      <c r="L53" s="241">
        <f>PPA_fec!L5</f>
        <v>104.7002278589115</v>
      </c>
      <c r="M53" s="241">
        <f>PPA_fec!M5</f>
        <v>101.6464131353121</v>
      </c>
      <c r="N53" s="241">
        <f>PPA_fec!N5</f>
        <v>100.8727892883595</v>
      </c>
      <c r="O53" s="241">
        <f>PPA_fec!O5</f>
        <v>112.7400598139657</v>
      </c>
      <c r="P53" s="241">
        <f>PPA_fec!P5</f>
        <v>112.663167338411</v>
      </c>
      <c r="Q53" s="241">
        <f>PPA_fec!Q5</f>
        <v>110.0309887039561</v>
      </c>
      <c r="R53" s="241">
        <f>PPA_fec!R5</f>
        <v>117.58164656046669</v>
      </c>
      <c r="S53" s="241">
        <f>PPA_fec!S5</f>
        <v>119.578362082797</v>
      </c>
      <c r="T53" s="241">
        <f>PPA_fec!T5</f>
        <v>124.3998606244086</v>
      </c>
      <c r="U53" s="241">
        <f>PPA_fec!U5</f>
        <v>149.97249891175809</v>
      </c>
      <c r="V53" s="241">
        <f>PPA_fec!V5</f>
        <v>134.16692655200811</v>
      </c>
      <c r="W53" s="241">
        <f>PPA_fec!W5</f>
        <v>98.037321916630319</v>
      </c>
      <c r="X53" s="241">
        <f>PPA_fec!X5</f>
        <v>48.131025209712377</v>
      </c>
      <c r="Y53" s="241">
        <f>PPA_fec!Y5</f>
        <v>42.616510070402953</v>
      </c>
      <c r="DA53" s="83"/>
    </row>
    <row r="54" spans="1:105" ht="12" customHeight="1" x14ac:dyDescent="0.25">
      <c r="A54" s="99" t="s">
        <v>61</v>
      </c>
      <c r="B54" s="282">
        <f>PPA_fec!B32</f>
        <v>332.25556854821309</v>
      </c>
      <c r="C54" s="282">
        <f>PPA_fec!C32</f>
        <v>319.6433331316149</v>
      </c>
      <c r="D54" s="282">
        <f>PPA_fec!D32</f>
        <v>337.4266895906228</v>
      </c>
      <c r="E54" s="282">
        <f>PPA_fec!E32</f>
        <v>370.47475028831161</v>
      </c>
      <c r="F54" s="282">
        <f>PPA_fec!F32</f>
        <v>407.06693547479711</v>
      </c>
      <c r="G54" s="282">
        <f>PPA_fec!G32</f>
        <v>446.85333711868321</v>
      </c>
      <c r="H54" s="282">
        <f>PPA_fec!H32</f>
        <v>440.43959512550703</v>
      </c>
      <c r="I54" s="282">
        <f>PPA_fec!I32</f>
        <v>448.09069199115129</v>
      </c>
      <c r="J54" s="282">
        <f>PPA_fec!J32</f>
        <v>426.39438281115548</v>
      </c>
      <c r="K54" s="282">
        <f>PPA_fec!K32</f>
        <v>453.62985593002611</v>
      </c>
      <c r="L54" s="282">
        <f>PPA_fec!L32</f>
        <v>502.28342323662758</v>
      </c>
      <c r="M54" s="282">
        <f>PPA_fec!M32</f>
        <v>443.81306065465822</v>
      </c>
      <c r="N54" s="282">
        <f>PPA_fec!N32</f>
        <v>426.38406166201207</v>
      </c>
      <c r="O54" s="282">
        <f>PPA_fec!O32</f>
        <v>467.18912501141818</v>
      </c>
      <c r="P54" s="282">
        <f>PPA_fec!P32</f>
        <v>452.34031631864468</v>
      </c>
      <c r="Q54" s="282">
        <f>PPA_fec!Q32</f>
        <v>444.34324591744462</v>
      </c>
      <c r="R54" s="282">
        <f>PPA_fec!R32</f>
        <v>464.45561432384739</v>
      </c>
      <c r="S54" s="282">
        <f>PPA_fec!S32</f>
        <v>438.35867804665332</v>
      </c>
      <c r="T54" s="282">
        <f>PPA_fec!T32</f>
        <v>431.21523949110048</v>
      </c>
      <c r="U54" s="282">
        <f>PPA_fec!U32</f>
        <v>360.72994362049781</v>
      </c>
      <c r="V54" s="282">
        <f>PPA_fec!V32</f>
        <v>315.30831226911101</v>
      </c>
      <c r="W54" s="282">
        <f>PPA_fec!W32</f>
        <v>403.26621776507449</v>
      </c>
      <c r="X54" s="282">
        <f>PPA_fec!X32</f>
        <v>449.16577037388919</v>
      </c>
      <c r="Y54" s="282">
        <f>PPA_fec!Y32</f>
        <v>411.3530143129567</v>
      </c>
      <c r="DA54" s="94"/>
    </row>
    <row r="55" spans="1:105" ht="12" customHeight="1" x14ac:dyDescent="0.25">
      <c r="A55" s="52" t="s">
        <v>62</v>
      </c>
      <c r="B55" s="242">
        <f>PPA_fec!B83</f>
        <v>112.6249379570891</v>
      </c>
      <c r="C55" s="242">
        <f>PPA_fec!C83</f>
        <v>108.2349586091663</v>
      </c>
      <c r="D55" s="242">
        <f>PPA_fec!D83</f>
        <v>117.4106223525668</v>
      </c>
      <c r="E55" s="242">
        <f>PPA_fec!E83</f>
        <v>127.8234383351834</v>
      </c>
      <c r="F55" s="242">
        <f>PPA_fec!F83</f>
        <v>143.37054682011771</v>
      </c>
      <c r="G55" s="242">
        <f>PPA_fec!G83</f>
        <v>155.5073649204376</v>
      </c>
      <c r="H55" s="242">
        <f>PPA_fec!H83</f>
        <v>155.4531353794527</v>
      </c>
      <c r="I55" s="242">
        <f>PPA_fec!I83</f>
        <v>158.3789897172235</v>
      </c>
      <c r="J55" s="242">
        <f>PPA_fec!J83</f>
        <v>160.9521523983812</v>
      </c>
      <c r="K55" s="242">
        <f>PPA_fec!K83</f>
        <v>158.75777979416321</v>
      </c>
      <c r="L55" s="242">
        <f>PPA_fec!L83</f>
        <v>162.39619806272299</v>
      </c>
      <c r="M55" s="242">
        <f>PPA_fec!M83</f>
        <v>145.9356353023783</v>
      </c>
      <c r="N55" s="242">
        <f>PPA_fec!N83</f>
        <v>141.0655918694371</v>
      </c>
      <c r="O55" s="242">
        <f>PPA_fec!O83</f>
        <v>155.15787713767079</v>
      </c>
      <c r="P55" s="242">
        <f>PPA_fec!P83</f>
        <v>154.52612974109101</v>
      </c>
      <c r="Q55" s="242">
        <f>PPA_fec!Q83</f>
        <v>152.70851246775581</v>
      </c>
      <c r="R55" s="242">
        <f>PPA_fec!R83</f>
        <v>151.08555460017189</v>
      </c>
      <c r="S55" s="242">
        <f>PPA_fec!S83</f>
        <v>141.32869972293881</v>
      </c>
      <c r="T55" s="242">
        <f>PPA_fec!T83</f>
        <v>135.42204069934081</v>
      </c>
      <c r="U55" s="242">
        <f>PPA_fec!U83</f>
        <v>132.82220311455049</v>
      </c>
      <c r="V55" s="242">
        <f>PPA_fec!V83</f>
        <v>133.53993503391609</v>
      </c>
      <c r="W55" s="242">
        <f>PPA_fec!W83</f>
        <v>127.2241329893952</v>
      </c>
      <c r="X55" s="242">
        <f>PPA_fec!X83</f>
        <v>114.4783605617656</v>
      </c>
      <c r="Y55" s="242">
        <f>PPA_fec!Y83</f>
        <v>104.5043671263205</v>
      </c>
      <c r="DA55" s="84"/>
    </row>
    <row r="56" spans="1:105" ht="12" customHeight="1" x14ac:dyDescent="0.25">
      <c r="A56" s="172"/>
      <c r="B56" s="172"/>
      <c r="C56" s="172"/>
      <c r="D56" s="172"/>
      <c r="E56" s="172"/>
      <c r="F56" s="172"/>
      <c r="G56" s="172"/>
      <c r="H56" s="172"/>
      <c r="I56" s="172"/>
      <c r="J56" s="172"/>
      <c r="K56" s="172"/>
      <c r="L56" s="172"/>
      <c r="M56" s="172"/>
      <c r="N56" s="172"/>
      <c r="O56" s="172"/>
      <c r="P56" s="172"/>
      <c r="Q56" s="172"/>
      <c r="R56" s="172"/>
      <c r="S56" s="172"/>
      <c r="T56" s="172"/>
      <c r="U56" s="172"/>
      <c r="V56" s="172"/>
      <c r="W56" s="172"/>
      <c r="X56" s="172"/>
      <c r="Y56" s="172"/>
      <c r="DA56" s="176"/>
    </row>
    <row r="57" spans="1:105" ht="12" customHeight="1" x14ac:dyDescent="0.25">
      <c r="A57" s="30" t="s">
        <v>84</v>
      </c>
      <c r="B57" s="203">
        <f t="shared" ref="B57:Y57" si="12">SUM(B58:B60)</f>
        <v>518.8215142787019</v>
      </c>
      <c r="C57" s="203">
        <f t="shared" si="12"/>
        <v>498.47852555859004</v>
      </c>
      <c r="D57" s="203">
        <f t="shared" si="12"/>
        <v>556.48228247862835</v>
      </c>
      <c r="E57" s="203">
        <f t="shared" si="12"/>
        <v>603.30131867864748</v>
      </c>
      <c r="F57" s="203">
        <f t="shared" si="12"/>
        <v>573.08216759904394</v>
      </c>
      <c r="G57" s="203">
        <f t="shared" si="12"/>
        <v>558.83594411912384</v>
      </c>
      <c r="H57" s="203">
        <f t="shared" si="12"/>
        <v>454.13830331924595</v>
      </c>
      <c r="I57" s="203">
        <f t="shared" si="12"/>
        <v>491.73126479923189</v>
      </c>
      <c r="J57" s="203">
        <f t="shared" si="12"/>
        <v>469.61579375939016</v>
      </c>
      <c r="K57" s="203">
        <f t="shared" si="12"/>
        <v>411.25539923944478</v>
      </c>
      <c r="L57" s="203">
        <f t="shared" si="12"/>
        <v>563.42333303910436</v>
      </c>
      <c r="M57" s="203">
        <f t="shared" si="12"/>
        <v>438.49556963934702</v>
      </c>
      <c r="N57" s="203">
        <f t="shared" si="12"/>
        <v>447.87458591914191</v>
      </c>
      <c r="O57" s="203">
        <f t="shared" si="12"/>
        <v>491.97274379923982</v>
      </c>
      <c r="P57" s="203">
        <f t="shared" si="12"/>
        <v>465.17804591926534</v>
      </c>
      <c r="Q57" s="203">
        <f t="shared" si="12"/>
        <v>536.75373083918544</v>
      </c>
      <c r="R57" s="203">
        <f t="shared" si="12"/>
        <v>529.28510999927687</v>
      </c>
      <c r="S57" s="203">
        <f t="shared" si="12"/>
        <v>545.6982797992215</v>
      </c>
      <c r="T57" s="203">
        <f t="shared" si="12"/>
        <v>504.29720534132048</v>
      </c>
      <c r="U57" s="203">
        <f t="shared" si="12"/>
        <v>503.20469005022989</v>
      </c>
      <c r="V57" s="203">
        <f t="shared" si="12"/>
        <v>481.46829578626307</v>
      </c>
      <c r="W57" s="203">
        <f t="shared" si="12"/>
        <v>499.03082508711719</v>
      </c>
      <c r="X57" s="203">
        <f t="shared" si="12"/>
        <v>484.06236035550603</v>
      </c>
      <c r="Y57" s="203">
        <f t="shared" si="12"/>
        <v>466.16008651826473</v>
      </c>
      <c r="DA57" s="112"/>
    </row>
    <row r="58" spans="1:105" ht="12" customHeight="1" x14ac:dyDescent="0.25">
      <c r="A58" s="51" t="s">
        <v>54</v>
      </c>
      <c r="B58" s="241">
        <f>PPA_emi!B5</f>
        <v>81.399943590237598</v>
      </c>
      <c r="C58" s="241">
        <f>PPA_emi!C5</f>
        <v>77.728048818107936</v>
      </c>
      <c r="D58" s="241">
        <f>PPA_emi!D5</f>
        <v>98.90578688436814</v>
      </c>
      <c r="E58" s="241">
        <f>PPA_emi!E5</f>
        <v>104.8742726189933</v>
      </c>
      <c r="F58" s="241">
        <f>PPA_emi!F5</f>
        <v>107.75911043491421</v>
      </c>
      <c r="G58" s="241">
        <f>PPA_emi!G5</f>
        <v>100.24787923131009</v>
      </c>
      <c r="H58" s="241">
        <f>PPA_emi!H5</f>
        <v>84.209155298031163</v>
      </c>
      <c r="I58" s="241">
        <f>PPA_emi!I5</f>
        <v>92.641987117725421</v>
      </c>
      <c r="J58" s="241">
        <f>PPA_emi!J5</f>
        <v>106.4686835509156</v>
      </c>
      <c r="K58" s="241">
        <f>PPA_emi!K5</f>
        <v>73.814597854088532</v>
      </c>
      <c r="L58" s="241">
        <f>PPA_emi!L5</f>
        <v>75.268434337727186</v>
      </c>
      <c r="M58" s="241">
        <f>PPA_emi!M5</f>
        <v>63.457445474211212</v>
      </c>
      <c r="N58" s="241">
        <f>PPA_emi!N5</f>
        <v>66.343254380769338</v>
      </c>
      <c r="O58" s="241">
        <f>PPA_emi!O5</f>
        <v>74.711544551557367</v>
      </c>
      <c r="P58" s="241">
        <f>PPA_emi!P5</f>
        <v>71.134369461783393</v>
      </c>
      <c r="Q58" s="241">
        <f>PPA_emi!Q5</f>
        <v>83.035464718946059</v>
      </c>
      <c r="R58" s="241">
        <f>PPA_emi!R5</f>
        <v>82.624386473122712</v>
      </c>
      <c r="S58" s="241">
        <f>PPA_emi!S5</f>
        <v>90.463221105884188</v>
      </c>
      <c r="T58" s="241">
        <f>PPA_emi!T5</f>
        <v>87.413852487859842</v>
      </c>
      <c r="U58" s="241">
        <f>PPA_emi!U5</f>
        <v>114.1450236311624</v>
      </c>
      <c r="V58" s="241">
        <f>PPA_emi!V5</f>
        <v>107.50137090519139</v>
      </c>
      <c r="W58" s="241">
        <f>PPA_emi!W5</f>
        <v>74.364414143868444</v>
      </c>
      <c r="X58" s="241">
        <f>PPA_emi!X5</f>
        <v>36.148689902885607</v>
      </c>
      <c r="Y58" s="241">
        <f>PPA_emi!Y5</f>
        <v>33.842461451165768</v>
      </c>
      <c r="DA58" s="83"/>
    </row>
    <row r="59" spans="1:105" ht="12" customHeight="1" x14ac:dyDescent="0.25">
      <c r="A59" s="99" t="s">
        <v>61</v>
      </c>
      <c r="B59" s="282">
        <f>PPA_emi!B32</f>
        <v>421.10186081191131</v>
      </c>
      <c r="C59" s="282">
        <f>PPA_emi!C32</f>
        <v>407.95043152810808</v>
      </c>
      <c r="D59" s="282">
        <f>PPA_emi!D32</f>
        <v>435.59862973971269</v>
      </c>
      <c r="E59" s="282">
        <f>PPA_emi!E32</f>
        <v>464.88455642850289</v>
      </c>
      <c r="F59" s="282">
        <f>PPA_emi!F32</f>
        <v>428.73308669728323</v>
      </c>
      <c r="G59" s="282">
        <f>PPA_emi!G32</f>
        <v>418.18322581295121</v>
      </c>
      <c r="H59" s="282">
        <f>PPA_emi!H32</f>
        <v>333.86969486278889</v>
      </c>
      <c r="I59" s="282">
        <f>PPA_emi!I32</f>
        <v>358.68357158469951</v>
      </c>
      <c r="J59" s="282">
        <f>PPA_emi!J32</f>
        <v>310.96509036382412</v>
      </c>
      <c r="K59" s="282">
        <f>PPA_emi!K32</f>
        <v>280.8774558996875</v>
      </c>
      <c r="L59" s="282">
        <f>PPA_emi!L32</f>
        <v>450.90225158543137</v>
      </c>
      <c r="M59" s="282">
        <f>PPA_emi!M32</f>
        <v>339.78514357691398</v>
      </c>
      <c r="N59" s="282">
        <f>PPA_emi!N32</f>
        <v>346.00722756777748</v>
      </c>
      <c r="O59" s="282">
        <f>PPA_emi!O32</f>
        <v>360.78842899143592</v>
      </c>
      <c r="P59" s="282">
        <f>PPA_emi!P32</f>
        <v>338.65488596028331</v>
      </c>
      <c r="Q59" s="282">
        <f>PPA_emi!Q32</f>
        <v>391.7792732475441</v>
      </c>
      <c r="R59" s="282">
        <f>PPA_emi!R32</f>
        <v>382.90677245591598</v>
      </c>
      <c r="S59" s="282">
        <f>PPA_emi!S32</f>
        <v>371.86373319744422</v>
      </c>
      <c r="T59" s="282">
        <f>PPA_emi!T32</f>
        <v>338.43767742095508</v>
      </c>
      <c r="U59" s="282">
        <f>PPA_emi!U32</f>
        <v>306.04099056748771</v>
      </c>
      <c r="V59" s="282">
        <f>PPA_emi!V32</f>
        <v>275.85806493336162</v>
      </c>
      <c r="W59" s="282">
        <f>PPA_emi!W32</f>
        <v>339.03074652659268</v>
      </c>
      <c r="X59" s="282">
        <f>PPA_emi!X32</f>
        <v>387.16856382181652</v>
      </c>
      <c r="Y59" s="282">
        <f>PPA_emi!Y32</f>
        <v>366.21373760108901</v>
      </c>
      <c r="DA59" s="94"/>
    </row>
    <row r="60" spans="1:105" ht="12" customHeight="1" x14ac:dyDescent="0.25">
      <c r="A60" s="52" t="s">
        <v>62</v>
      </c>
      <c r="B60" s="242">
        <f>PPA_emi!B83</f>
        <v>16.319709876553009</v>
      </c>
      <c r="C60" s="242">
        <f>PPA_emi!C83</f>
        <v>12.800045212374</v>
      </c>
      <c r="D60" s="242">
        <f>PPA_emi!D83</f>
        <v>21.97786585454751</v>
      </c>
      <c r="E60" s="242">
        <f>PPA_emi!E83</f>
        <v>33.542489631151277</v>
      </c>
      <c r="F60" s="242">
        <f>PPA_emi!F83</f>
        <v>36.589970466846523</v>
      </c>
      <c r="G60" s="242">
        <f>PPA_emi!G83</f>
        <v>40.404839074862473</v>
      </c>
      <c r="H60" s="242">
        <f>PPA_emi!H83</f>
        <v>36.05945315842591</v>
      </c>
      <c r="I60" s="242">
        <f>PPA_emi!I83</f>
        <v>40.405706096806973</v>
      </c>
      <c r="J60" s="242">
        <f>PPA_emi!J83</f>
        <v>52.182019844650448</v>
      </c>
      <c r="K60" s="242">
        <f>PPA_emi!K83</f>
        <v>56.563345485668798</v>
      </c>
      <c r="L60" s="242">
        <f>PPA_emi!L83</f>
        <v>37.252647115945862</v>
      </c>
      <c r="M60" s="242">
        <f>PPA_emi!M83</f>
        <v>35.252980588221817</v>
      </c>
      <c r="N60" s="242">
        <f>PPA_emi!N83</f>
        <v>35.524103970595093</v>
      </c>
      <c r="O60" s="242">
        <f>PPA_emi!O83</f>
        <v>56.472770256246541</v>
      </c>
      <c r="P60" s="242">
        <f>PPA_emi!P83</f>
        <v>55.388790497198627</v>
      </c>
      <c r="Q60" s="242">
        <f>PPA_emi!Q83</f>
        <v>61.938992872695231</v>
      </c>
      <c r="R60" s="242">
        <f>PPA_emi!R83</f>
        <v>63.753951070238173</v>
      </c>
      <c r="S60" s="242">
        <f>PPA_emi!S83</f>
        <v>83.371325495893046</v>
      </c>
      <c r="T60" s="242">
        <f>PPA_emi!T83</f>
        <v>78.445675432505553</v>
      </c>
      <c r="U60" s="242">
        <f>PPA_emi!U83</f>
        <v>83.018675851579758</v>
      </c>
      <c r="V60" s="242">
        <f>PPA_emi!V83</f>
        <v>98.108859947710101</v>
      </c>
      <c r="W60" s="242">
        <f>PPA_emi!W83</f>
        <v>85.635664416656098</v>
      </c>
      <c r="X60" s="242">
        <f>PPA_emi!X83</f>
        <v>60.745106630803882</v>
      </c>
      <c r="Y60" s="242">
        <f>PPA_emi!Y83</f>
        <v>66.103887466009937</v>
      </c>
      <c r="DA60" s="84"/>
    </row>
    <row r="61" spans="1:105" ht="12" customHeight="1" x14ac:dyDescent="0.25">
      <c r="A61" s="143"/>
      <c r="B61" s="249"/>
      <c r="C61" s="249"/>
      <c r="D61" s="249"/>
      <c r="E61" s="249"/>
      <c r="F61" s="249"/>
      <c r="G61" s="249"/>
      <c r="H61" s="249"/>
      <c r="I61" s="249"/>
      <c r="J61" s="249"/>
      <c r="K61" s="249"/>
      <c r="L61" s="249"/>
      <c r="M61" s="249"/>
      <c r="N61" s="249"/>
      <c r="O61" s="249"/>
      <c r="P61" s="249"/>
      <c r="Q61" s="249"/>
      <c r="R61" s="249"/>
      <c r="S61" s="249"/>
      <c r="T61" s="249"/>
      <c r="U61" s="249"/>
      <c r="V61" s="249"/>
      <c r="W61" s="249"/>
      <c r="X61" s="249"/>
      <c r="Y61" s="249"/>
      <c r="DA61" s="145"/>
    </row>
    <row r="62" spans="1:105" ht="12" customHeight="1" x14ac:dyDescent="0.25">
      <c r="A62" s="115" t="s">
        <v>147</v>
      </c>
      <c r="B62" s="312"/>
      <c r="C62" s="312"/>
      <c r="D62" s="312"/>
      <c r="E62" s="312"/>
      <c r="F62" s="312"/>
      <c r="G62" s="312"/>
      <c r="H62" s="312"/>
      <c r="I62" s="312"/>
      <c r="J62" s="312"/>
      <c r="K62" s="312"/>
      <c r="L62" s="312"/>
      <c r="M62" s="312"/>
      <c r="N62" s="312"/>
      <c r="O62" s="312"/>
      <c r="P62" s="312"/>
      <c r="Q62" s="312"/>
      <c r="R62" s="312"/>
      <c r="S62" s="312"/>
      <c r="T62" s="312"/>
      <c r="U62" s="312"/>
      <c r="V62" s="312"/>
      <c r="W62" s="312"/>
      <c r="X62" s="312"/>
      <c r="Y62" s="312"/>
      <c r="DA62" s="118"/>
    </row>
    <row r="63" spans="1:105" ht="12" customHeight="1" x14ac:dyDescent="0.25">
      <c r="A63" s="50" t="s">
        <v>54</v>
      </c>
      <c r="B63" s="287">
        <f t="shared" ref="B63:Y63" si="13">IF(B$10=0,"",B$5/B$10*1000)</f>
        <v>157.35849964523524</v>
      </c>
      <c r="C63" s="287">
        <f t="shared" si="13"/>
        <v>158.25876538830241</v>
      </c>
      <c r="D63" s="287">
        <f t="shared" si="13"/>
        <v>152.37148684393924</v>
      </c>
      <c r="E63" s="287">
        <f t="shared" si="13"/>
        <v>124.70923089557934</v>
      </c>
      <c r="F63" s="287">
        <f t="shared" si="13"/>
        <v>121.58921399967174</v>
      </c>
      <c r="G63" s="287">
        <f t="shared" si="13"/>
        <v>117.27247573489205</v>
      </c>
      <c r="H63" s="287">
        <f t="shared" si="13"/>
        <v>118.0822381192654</v>
      </c>
      <c r="I63" s="287">
        <f t="shared" si="13"/>
        <v>110.69651441909075</v>
      </c>
      <c r="J63" s="287">
        <f t="shared" si="13"/>
        <v>100.46513521675176</v>
      </c>
      <c r="K63" s="287">
        <f t="shared" si="13"/>
        <v>93.03415851118578</v>
      </c>
      <c r="L63" s="287">
        <f t="shared" si="13"/>
        <v>91.711799565863501</v>
      </c>
      <c r="M63" s="287">
        <f t="shared" si="13"/>
        <v>95.886342523751381</v>
      </c>
      <c r="N63" s="287">
        <f t="shared" si="13"/>
        <v>102.6863312593908</v>
      </c>
      <c r="O63" s="287">
        <f t="shared" si="13"/>
        <v>99.92706773386908</v>
      </c>
      <c r="P63" s="287">
        <f t="shared" si="13"/>
        <v>103.66764327390938</v>
      </c>
      <c r="Q63" s="287">
        <f t="shared" si="13"/>
        <v>101.38458553671295</v>
      </c>
      <c r="R63" s="287">
        <f t="shared" si="13"/>
        <v>96.87010480521333</v>
      </c>
      <c r="S63" s="287">
        <f t="shared" si="13"/>
        <v>96.152265235966752</v>
      </c>
      <c r="T63" s="287">
        <f t="shared" si="13"/>
        <v>97.431864042604445</v>
      </c>
      <c r="U63" s="287">
        <f t="shared" si="13"/>
        <v>95.247028948566467</v>
      </c>
      <c r="V63" s="287">
        <f t="shared" si="13"/>
        <v>103.28182139932622</v>
      </c>
      <c r="W63" s="287">
        <f t="shared" si="13"/>
        <v>91.16689918930193</v>
      </c>
      <c r="X63" s="287">
        <f t="shared" si="13"/>
        <v>120.72502294148967</v>
      </c>
      <c r="Y63" s="287">
        <f t="shared" si="13"/>
        <v>108.95452353430241</v>
      </c>
      <c r="DA63" s="83"/>
    </row>
    <row r="64" spans="1:105" ht="12" customHeight="1" x14ac:dyDescent="0.25">
      <c r="A64" s="107" t="s">
        <v>61</v>
      </c>
      <c r="B64" s="288">
        <f t="shared" ref="B64:Y64" si="14">IF(B$11=0,"",B$6/B$11*1000)</f>
        <v>1134.1571734329918</v>
      </c>
      <c r="C64" s="288">
        <f t="shared" si="14"/>
        <v>1141.5769159460276</v>
      </c>
      <c r="D64" s="288">
        <f t="shared" si="14"/>
        <v>1094.5704449611455</v>
      </c>
      <c r="E64" s="288">
        <f t="shared" si="14"/>
        <v>898.05318545479997</v>
      </c>
      <c r="F64" s="288">
        <f t="shared" si="14"/>
        <v>873.64212603130341</v>
      </c>
      <c r="G64" s="288">
        <f t="shared" si="14"/>
        <v>843.03905646400369</v>
      </c>
      <c r="H64" s="288">
        <f t="shared" si="14"/>
        <v>847.36628801818142</v>
      </c>
      <c r="I64" s="288">
        <f t="shared" si="14"/>
        <v>795.20008925827756</v>
      </c>
      <c r="J64" s="288">
        <f t="shared" si="14"/>
        <v>703.20250713082964</v>
      </c>
      <c r="K64" s="288">
        <f t="shared" si="14"/>
        <v>608.02006063858732</v>
      </c>
      <c r="L64" s="288">
        <f t="shared" si="14"/>
        <v>566.28120021633833</v>
      </c>
      <c r="M64" s="288">
        <f t="shared" si="14"/>
        <v>599.17964718749715</v>
      </c>
      <c r="N64" s="288">
        <f t="shared" si="14"/>
        <v>644.47249143447664</v>
      </c>
      <c r="O64" s="288">
        <f t="shared" si="14"/>
        <v>628.86701853607951</v>
      </c>
      <c r="P64" s="288">
        <f t="shared" si="14"/>
        <v>650.07357648031416</v>
      </c>
      <c r="Q64" s="288">
        <f t="shared" si="14"/>
        <v>631.11622794235939</v>
      </c>
      <c r="R64" s="288">
        <f t="shared" si="14"/>
        <v>605.99468699293254</v>
      </c>
      <c r="S64" s="288">
        <f t="shared" si="14"/>
        <v>603.82772850791946</v>
      </c>
      <c r="T64" s="288">
        <f t="shared" si="14"/>
        <v>617.5370685664833</v>
      </c>
      <c r="U64" s="288">
        <f t="shared" si="14"/>
        <v>638.01233530723539</v>
      </c>
      <c r="V64" s="288">
        <f t="shared" si="14"/>
        <v>689.51342995528614</v>
      </c>
      <c r="W64" s="288">
        <f t="shared" si="14"/>
        <v>563.00886149382268</v>
      </c>
      <c r="X64" s="288">
        <f t="shared" si="14"/>
        <v>695.9939196961883</v>
      </c>
      <c r="Y64" s="288">
        <f t="shared" si="14"/>
        <v>626.92018269535731</v>
      </c>
      <c r="DA64" s="94"/>
    </row>
    <row r="65" spans="1:105" ht="12" customHeight="1" x14ac:dyDescent="0.25">
      <c r="A65" s="49" t="s">
        <v>62</v>
      </c>
      <c r="B65" s="289">
        <f t="shared" ref="B65:Y65" si="15">IF(B$12=0,"",B$7/B$12*1000)</f>
        <v>2320.4875916696701</v>
      </c>
      <c r="C65" s="289">
        <f t="shared" si="15"/>
        <v>2310.4506192529429</v>
      </c>
      <c r="D65" s="289">
        <f t="shared" si="15"/>
        <v>2126.2739034694082</v>
      </c>
      <c r="E65" s="289">
        <f t="shared" si="15"/>
        <v>1907.4709492209145</v>
      </c>
      <c r="F65" s="289">
        <f t="shared" si="15"/>
        <v>1792.2788095517565</v>
      </c>
      <c r="G65" s="289">
        <f t="shared" si="15"/>
        <v>1805.5896452979066</v>
      </c>
      <c r="H65" s="289">
        <f t="shared" si="15"/>
        <v>1732.3860658146441</v>
      </c>
      <c r="I65" s="289">
        <f t="shared" si="15"/>
        <v>1749.7400382888268</v>
      </c>
      <c r="J65" s="289">
        <f t="shared" si="15"/>
        <v>1431.3252111674356</v>
      </c>
      <c r="K65" s="289">
        <f t="shared" si="15"/>
        <v>1331.9825101604756</v>
      </c>
      <c r="L65" s="289">
        <f t="shared" si="15"/>
        <v>1442.3869999902245</v>
      </c>
      <c r="M65" s="289">
        <f t="shared" si="15"/>
        <v>1396.4448379172106</v>
      </c>
      <c r="N65" s="289">
        <f t="shared" si="15"/>
        <v>1378.9756566418189</v>
      </c>
      <c r="O65" s="289">
        <f t="shared" si="15"/>
        <v>1287.7971711580524</v>
      </c>
      <c r="P65" s="289">
        <f t="shared" si="15"/>
        <v>1226.1456890787904</v>
      </c>
      <c r="Q65" s="289">
        <f t="shared" si="15"/>
        <v>1113.2875686796367</v>
      </c>
      <c r="R65" s="289">
        <f t="shared" si="15"/>
        <v>1099.8189745760892</v>
      </c>
      <c r="S65" s="289">
        <f t="shared" si="15"/>
        <v>1046.1231256233459</v>
      </c>
      <c r="T65" s="289">
        <f t="shared" si="15"/>
        <v>1022.894102330838</v>
      </c>
      <c r="U65" s="289">
        <f t="shared" si="15"/>
        <v>947.33423618865027</v>
      </c>
      <c r="V65" s="289">
        <f t="shared" si="15"/>
        <v>823.40160832927302</v>
      </c>
      <c r="W65" s="289">
        <f t="shared" si="15"/>
        <v>852.58654013089142</v>
      </c>
      <c r="X65" s="289">
        <f t="shared" si="15"/>
        <v>1037.1470961681043</v>
      </c>
      <c r="Y65" s="289">
        <f t="shared" si="15"/>
        <v>890.03587483568901</v>
      </c>
      <c r="DA65" s="84"/>
    </row>
    <row r="66" spans="1:105" ht="12" customHeight="1" x14ac:dyDescent="0.25">
      <c r="A66" s="115" t="s">
        <v>148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6"/>
      <c r="Q66" s="286"/>
      <c r="R66" s="286"/>
      <c r="S66" s="286"/>
      <c r="T66" s="286"/>
      <c r="U66" s="286"/>
      <c r="V66" s="286"/>
      <c r="W66" s="286"/>
      <c r="X66" s="286"/>
      <c r="Y66" s="286"/>
      <c r="DA66" s="118"/>
    </row>
    <row r="67" spans="1:105" ht="12" customHeight="1" x14ac:dyDescent="0.25">
      <c r="A67" s="50" t="s">
        <v>54</v>
      </c>
      <c r="B67" s="252">
        <f t="shared" ref="B67:Y67" si="16">IF(B$53=0,"",B$53/B$10)</f>
        <v>0.20579920905078566</v>
      </c>
      <c r="C67" s="252">
        <f t="shared" si="16"/>
        <v>0.20963800877991504</v>
      </c>
      <c r="D67" s="252">
        <f t="shared" si="16"/>
        <v>0.21763015992027124</v>
      </c>
      <c r="E67" s="252">
        <f t="shared" si="16"/>
        <v>0.21850769855835886</v>
      </c>
      <c r="F67" s="252">
        <f t="shared" si="16"/>
        <v>0.24211481211252653</v>
      </c>
      <c r="G67" s="252">
        <f t="shared" si="16"/>
        <v>0.26401202014386349</v>
      </c>
      <c r="H67" s="252">
        <f t="shared" si="16"/>
        <v>0.26377705071914337</v>
      </c>
      <c r="I67" s="252">
        <f t="shared" si="16"/>
        <v>0.27249612446448579</v>
      </c>
      <c r="J67" s="252">
        <f t="shared" si="16"/>
        <v>0.19081798463381164</v>
      </c>
      <c r="K67" s="252">
        <f t="shared" si="16"/>
        <v>0.20377437947669011</v>
      </c>
      <c r="L67" s="252">
        <f t="shared" si="16"/>
        <v>0.23122331189441819</v>
      </c>
      <c r="M67" s="252">
        <f t="shared" si="16"/>
        <v>0.20155541856261447</v>
      </c>
      <c r="N67" s="252">
        <f t="shared" si="16"/>
        <v>0.2037694852047631</v>
      </c>
      <c r="O67" s="252">
        <f t="shared" si="16"/>
        <v>0.2284300149067037</v>
      </c>
      <c r="P67" s="252">
        <f t="shared" si="16"/>
        <v>0.2248691052874342</v>
      </c>
      <c r="Q67" s="252">
        <f t="shared" si="16"/>
        <v>0.22361822281559587</v>
      </c>
      <c r="R67" s="252">
        <f t="shared" si="16"/>
        <v>0.23515333191623072</v>
      </c>
      <c r="S67" s="252">
        <f t="shared" si="16"/>
        <v>0.23866668347599918</v>
      </c>
      <c r="T67" s="252">
        <f t="shared" si="16"/>
        <v>0.24156847585535088</v>
      </c>
      <c r="U67" s="252">
        <f t="shared" si="16"/>
        <v>0.21802280861046486</v>
      </c>
      <c r="V67" s="252">
        <f t="shared" si="16"/>
        <v>0.22925168819389441</v>
      </c>
      <c r="W67" s="252">
        <f t="shared" si="16"/>
        <v>0.24547599490489255</v>
      </c>
      <c r="X67" s="252">
        <f t="shared" si="16"/>
        <v>0.28463054529693899</v>
      </c>
      <c r="Y67" s="252">
        <f t="shared" si="16"/>
        <v>0.25398718678349697</v>
      </c>
      <c r="DA67" s="83"/>
    </row>
    <row r="68" spans="1:105" ht="12" customHeight="1" x14ac:dyDescent="0.25">
      <c r="A68" s="107" t="s">
        <v>61</v>
      </c>
      <c r="B68" s="291">
        <f t="shared" ref="B68:Y68" si="17">IF(B$54=0,"",B$54/B$11)</f>
        <v>0.19238886424331969</v>
      </c>
      <c r="C68" s="291">
        <f t="shared" si="17"/>
        <v>0.19232450850277671</v>
      </c>
      <c r="D68" s="291">
        <f t="shared" si="17"/>
        <v>0.19802035774097582</v>
      </c>
      <c r="E68" s="291">
        <f t="shared" si="17"/>
        <v>0.19305614918619676</v>
      </c>
      <c r="F68" s="291">
        <f t="shared" si="17"/>
        <v>0.20800558787674864</v>
      </c>
      <c r="G68" s="291">
        <f t="shared" si="17"/>
        <v>0.23555790043156732</v>
      </c>
      <c r="H68" s="291">
        <f t="shared" si="17"/>
        <v>0.23217690834238641</v>
      </c>
      <c r="I68" s="291">
        <f t="shared" si="17"/>
        <v>0.23205110926522593</v>
      </c>
      <c r="J68" s="291">
        <f t="shared" si="17"/>
        <v>0.2125079219606982</v>
      </c>
      <c r="K68" s="291">
        <f t="shared" si="17"/>
        <v>0.21317192477914762</v>
      </c>
      <c r="L68" s="291">
        <f t="shared" si="17"/>
        <v>0.24079418356506405</v>
      </c>
      <c r="M68" s="291">
        <f t="shared" si="17"/>
        <v>0.21009429379987199</v>
      </c>
      <c r="N68" s="291">
        <f t="shared" si="17"/>
        <v>0.21247492794917755</v>
      </c>
      <c r="O68" s="291">
        <f t="shared" si="17"/>
        <v>0.23824024732861712</v>
      </c>
      <c r="P68" s="291">
        <f t="shared" si="17"/>
        <v>0.22130152461773223</v>
      </c>
      <c r="Q68" s="291">
        <f t="shared" si="17"/>
        <v>0.20929969190647416</v>
      </c>
      <c r="R68" s="291">
        <f t="shared" si="17"/>
        <v>0.22361849510055243</v>
      </c>
      <c r="S68" s="291">
        <f t="shared" si="17"/>
        <v>0.21679459844048138</v>
      </c>
      <c r="T68" s="291">
        <f t="shared" si="17"/>
        <v>0.22170449331161979</v>
      </c>
      <c r="U68" s="291">
        <f t="shared" si="17"/>
        <v>0.19394082990349346</v>
      </c>
      <c r="V68" s="291">
        <f t="shared" si="17"/>
        <v>0.19572210569156487</v>
      </c>
      <c r="W68" s="291">
        <f t="shared" si="17"/>
        <v>0.21948861767468142</v>
      </c>
      <c r="X68" s="291">
        <f t="shared" si="17"/>
        <v>0.25951698566070314</v>
      </c>
      <c r="Y68" s="291">
        <f t="shared" si="17"/>
        <v>0.23155197754294768</v>
      </c>
      <c r="DA68" s="94"/>
    </row>
    <row r="69" spans="1:105" ht="12" customHeight="1" x14ac:dyDescent="0.25">
      <c r="A69" s="49" t="s">
        <v>62</v>
      </c>
      <c r="B69" s="253">
        <f t="shared" ref="B69:Y69" si="18">IF(B$55=0,"",B$55/B$12)</f>
        <v>0.12177549670985843</v>
      </c>
      <c r="C69" s="253">
        <f t="shared" si="18"/>
        <v>0.12218105309855894</v>
      </c>
      <c r="D69" s="253">
        <f t="shared" si="18"/>
        <v>0.12624798102426535</v>
      </c>
      <c r="E69" s="253">
        <f t="shared" si="18"/>
        <v>0.12375713255135322</v>
      </c>
      <c r="F69" s="253">
        <f t="shared" si="18"/>
        <v>0.13440388747031254</v>
      </c>
      <c r="G69" s="253">
        <f t="shared" si="18"/>
        <v>0.1508106891719399</v>
      </c>
      <c r="H69" s="253">
        <f t="shared" si="18"/>
        <v>0.14926912862224531</v>
      </c>
      <c r="I69" s="253">
        <f t="shared" si="18"/>
        <v>0.15028506547655748</v>
      </c>
      <c r="J69" s="253">
        <f t="shared" si="18"/>
        <v>0.12841257180489798</v>
      </c>
      <c r="K69" s="253">
        <f t="shared" si="18"/>
        <v>0.13164790322077527</v>
      </c>
      <c r="L69" s="253">
        <f t="shared" si="18"/>
        <v>0.14925601806647495</v>
      </c>
      <c r="M69" s="253">
        <f t="shared" si="18"/>
        <v>0.1301291951725804</v>
      </c>
      <c r="N69" s="253">
        <f t="shared" si="18"/>
        <v>0.13156734141742546</v>
      </c>
      <c r="O69" s="253">
        <f t="shared" si="18"/>
        <v>0.14749590067625956</v>
      </c>
      <c r="P69" s="253">
        <f t="shared" si="18"/>
        <v>0.14167332399927268</v>
      </c>
      <c r="Q69" s="253">
        <f t="shared" si="18"/>
        <v>0.13625746370550854</v>
      </c>
      <c r="R69" s="253">
        <f t="shared" si="18"/>
        <v>0.13679862759291161</v>
      </c>
      <c r="S69" s="253">
        <f t="shared" si="18"/>
        <v>0.13070292767113703</v>
      </c>
      <c r="T69" s="253">
        <f t="shared" si="18"/>
        <v>0.12845079866357104</v>
      </c>
      <c r="U69" s="253">
        <f t="shared" si="18"/>
        <v>0.12163800844711163</v>
      </c>
      <c r="V69" s="253">
        <f t="shared" si="18"/>
        <v>0.14187583636874027</v>
      </c>
      <c r="W69" s="253">
        <f t="shared" si="18"/>
        <v>0.13272212356015714</v>
      </c>
      <c r="X69" s="253">
        <f t="shared" si="18"/>
        <v>0.14059663611947287</v>
      </c>
      <c r="Y69" s="253">
        <f t="shared" si="18"/>
        <v>0.12541494408497264</v>
      </c>
      <c r="DA69" s="84"/>
    </row>
    <row r="70" spans="1:105" ht="12" customHeight="1" x14ac:dyDescent="0.25">
      <c r="A70" s="115" t="s">
        <v>149</v>
      </c>
      <c r="B70" s="286"/>
      <c r="C70" s="286"/>
      <c r="D70" s="286"/>
      <c r="E70" s="286"/>
      <c r="F70" s="286"/>
      <c r="G70" s="286"/>
      <c r="H70" s="286"/>
      <c r="I70" s="286"/>
      <c r="J70" s="286"/>
      <c r="K70" s="286"/>
      <c r="L70" s="286"/>
      <c r="M70" s="286"/>
      <c r="N70" s="286"/>
      <c r="O70" s="286"/>
      <c r="P70" s="286"/>
      <c r="Q70" s="286"/>
      <c r="R70" s="286"/>
      <c r="S70" s="286"/>
      <c r="T70" s="286"/>
      <c r="U70" s="286"/>
      <c r="V70" s="286"/>
      <c r="W70" s="286"/>
      <c r="X70" s="286"/>
      <c r="Y70" s="286"/>
      <c r="DA70" s="118"/>
    </row>
    <row r="71" spans="1:105" ht="12" customHeight="1" x14ac:dyDescent="0.25">
      <c r="A71" s="50" t="s">
        <v>54</v>
      </c>
      <c r="B71" s="252">
        <f>IF(PPA_ued!B$5=0,"",PPA_ued!B$5/B$10)</f>
        <v>0.15662301286149258</v>
      </c>
      <c r="C71" s="252">
        <f>IF(PPA_ued!C$5=0,"",PPA_ued!C$5/C$10)</f>
        <v>0.15893295722328551</v>
      </c>
      <c r="D71" s="252">
        <f>IF(PPA_ued!D$5=0,"",PPA_ued!D$5/D$10)</f>
        <v>0.16552232610132658</v>
      </c>
      <c r="E71" s="252">
        <f>IF(PPA_ued!E$5=0,"",PPA_ued!E$5/E$10)</f>
        <v>0.16696843073483261</v>
      </c>
      <c r="F71" s="252">
        <f>IF(PPA_ued!F$5=0,"",PPA_ued!F$5/F$10)</f>
        <v>0.18395751557556539</v>
      </c>
      <c r="G71" s="252">
        <f>IF(PPA_ued!G$5=0,"",PPA_ued!G$5/G$10)</f>
        <v>0.20098777184812811</v>
      </c>
      <c r="H71" s="252">
        <f>IF(PPA_ued!H$5=0,"",PPA_ued!H$5/H$10)</f>
        <v>0.20064596912698254</v>
      </c>
      <c r="I71" s="252">
        <f>IF(PPA_ued!I$5=0,"",PPA_ued!I$5/I$10)</f>
        <v>0.20676840182310263</v>
      </c>
      <c r="J71" s="252">
        <f>IF(PPA_ued!J$5=0,"",PPA_ued!J$5/J$10)</f>
        <v>0.14508333144204516</v>
      </c>
      <c r="K71" s="252">
        <f>IF(PPA_ued!K$5=0,"",PPA_ued!K$5/K$10)</f>
        <v>0.15455570404634705</v>
      </c>
      <c r="L71" s="252">
        <f>IF(PPA_ued!L$5=0,"",PPA_ued!L$5/L$10)</f>
        <v>0.17614816435523031</v>
      </c>
      <c r="M71" s="252">
        <f>IF(PPA_ued!M$5=0,"",PPA_ued!M$5/M$10)</f>
        <v>0.15338280423532069</v>
      </c>
      <c r="N71" s="252">
        <f>IF(PPA_ued!N$5=0,"",PPA_ued!N$5/N$10)</f>
        <v>0.15552558645151629</v>
      </c>
      <c r="O71" s="252">
        <f>IF(PPA_ued!O$5=0,"",PPA_ued!O$5/O$10)</f>
        <v>0.17378672666271799</v>
      </c>
      <c r="P71" s="252">
        <f>IF(PPA_ued!P$5=0,"",PPA_ued!P$5/P$10)</f>
        <v>0.1718803017076804</v>
      </c>
      <c r="Q71" s="252">
        <f>IF(PPA_ued!Q$5=0,"",PPA_ued!Q$5/Q$10)</f>
        <v>0.17083153194584874</v>
      </c>
      <c r="R71" s="252">
        <f>IF(PPA_ued!R$5=0,"",PPA_ued!R$5/R$10)</f>
        <v>0.18026787791071325</v>
      </c>
      <c r="S71" s="252">
        <f>IF(PPA_ued!S$5=0,"",PPA_ued!S$5/S$10)</f>
        <v>0.18267064924459719</v>
      </c>
      <c r="T71" s="252">
        <f>IF(PPA_ued!T$5=0,"",PPA_ued!T$5/T$10)</f>
        <v>0.18439288814198926</v>
      </c>
      <c r="U71" s="252">
        <f>IF(PPA_ued!U$5=0,"",PPA_ued!U$5/U$10)</f>
        <v>0.16710450656734491</v>
      </c>
      <c r="V71" s="252">
        <f>IF(PPA_ued!V$5=0,"",PPA_ued!V$5/V$10)</f>
        <v>0.1758264209735958</v>
      </c>
      <c r="W71" s="252">
        <f>IF(PPA_ued!W$5=0,"",PPA_ued!W$5/W$10)</f>
        <v>0.1881075883573321</v>
      </c>
      <c r="X71" s="252">
        <f>IF(PPA_ued!X$5=0,"",PPA_ued!X$5/X$10)</f>
        <v>0.21818953318399653</v>
      </c>
      <c r="Y71" s="252">
        <f>IF(PPA_ued!Y$5=0,"",PPA_ued!Y$5/Y$10)</f>
        <v>0.19430747980813587</v>
      </c>
      <c r="DA71" s="83"/>
    </row>
    <row r="72" spans="1:105" ht="12" customHeight="1" x14ac:dyDescent="0.25">
      <c r="A72" s="107" t="s">
        <v>61</v>
      </c>
      <c r="B72" s="291">
        <f>IF(PPA_ued!B$32=0,"",PPA_ued!B$32/B$11)</f>
        <v>0.13858501108372456</v>
      </c>
      <c r="C72" s="291">
        <f>IF(PPA_ued!C$32=0,"",PPA_ued!C$32/C$11)</f>
        <v>0.13798411996329862</v>
      </c>
      <c r="D72" s="291">
        <f>IF(PPA_ued!D$32=0,"",PPA_ued!D$32/D$11)</f>
        <v>0.14272312178852575</v>
      </c>
      <c r="E72" s="291">
        <f>IF(PPA_ued!E$32=0,"",PPA_ued!E$32/E$11)</f>
        <v>0.14061407497937109</v>
      </c>
      <c r="F72" s="291">
        <f>IF(PPA_ued!F$32=0,"",PPA_ued!F$32/F$11)</f>
        <v>0.15237657824339698</v>
      </c>
      <c r="G72" s="291">
        <f>IF(PPA_ued!G$32=0,"",PPA_ued!G$32/G$11)</f>
        <v>0.17270900291506083</v>
      </c>
      <c r="H72" s="291">
        <f>IF(PPA_ued!H$32=0,"",PPA_ued!H$32/H$11)</f>
        <v>0.16992519929628133</v>
      </c>
      <c r="I72" s="291">
        <f>IF(PPA_ued!I$32=0,"",PPA_ued!I$32/I$11)</f>
        <v>0.17050750889020885</v>
      </c>
      <c r="J72" s="291">
        <f>IF(PPA_ued!J$32=0,"",PPA_ued!J$32/J$11)</f>
        <v>0.15630809404172416</v>
      </c>
      <c r="K72" s="291">
        <f>IF(PPA_ued!K$32=0,"",PPA_ued!K$32/K$11)</f>
        <v>0.15870655166660888</v>
      </c>
      <c r="L72" s="291">
        <f>IF(PPA_ued!L$32=0,"",PPA_ued!L$32/L$11)</f>
        <v>0.18054865504375622</v>
      </c>
      <c r="M72" s="291">
        <f>IF(PPA_ued!M$32=0,"",PPA_ued!M$32/M$11)</f>
        <v>0.15739147748415577</v>
      </c>
      <c r="N72" s="291">
        <f>IF(PPA_ued!N$32=0,"",PPA_ued!N$32/N$11)</f>
        <v>0.15924390066880811</v>
      </c>
      <c r="O72" s="291">
        <f>IF(PPA_ued!O$32=0,"",PPA_ued!O$32/O$11)</f>
        <v>0.17748822853472876</v>
      </c>
      <c r="P72" s="291">
        <f>IF(PPA_ued!P$32=0,"",PPA_ued!P$32/P$11)</f>
        <v>0.16764520044819592</v>
      </c>
      <c r="Q72" s="291">
        <f>IF(PPA_ued!Q$32=0,"",PPA_ued!Q$32/Q$11)</f>
        <v>0.16064337949950239</v>
      </c>
      <c r="R72" s="291">
        <f>IF(PPA_ued!R$32=0,"",PPA_ued!R$32/R$11)</f>
        <v>0.17305761154727761</v>
      </c>
      <c r="S72" s="291">
        <f>IF(PPA_ued!S$32=0,"",PPA_ued!S$32/S$11)</f>
        <v>0.16920912718428807</v>
      </c>
      <c r="T72" s="291">
        <f>IF(PPA_ued!T$32=0,"",PPA_ued!T$32/T$11)</f>
        <v>0.17343474453494773</v>
      </c>
      <c r="U72" s="291">
        <f>IF(PPA_ued!U$32=0,"",PPA_ued!U$32/U$11)</f>
        <v>0.15254039060204305</v>
      </c>
      <c r="V72" s="291">
        <f>IF(PPA_ued!V$32=0,"",PPA_ued!V$32/V$11)</f>
        <v>0.1540420127365075</v>
      </c>
      <c r="W72" s="291">
        <f>IF(PPA_ued!W$32=0,"",PPA_ued!W$32/W$11)</f>
        <v>0.17264319087664834</v>
      </c>
      <c r="X72" s="291">
        <f>IF(PPA_ued!X$32=0,"",PPA_ued!X$32/X$11)</f>
        <v>0.20429603366034257</v>
      </c>
      <c r="Y72" s="291">
        <f>IF(PPA_ued!Y$32=0,"",PPA_ued!Y$32/Y$11)</f>
        <v>0.1814452633646137</v>
      </c>
      <c r="DA72" s="94"/>
    </row>
    <row r="73" spans="1:105" ht="12" customHeight="1" x14ac:dyDescent="0.25">
      <c r="A73" s="49" t="s">
        <v>62</v>
      </c>
      <c r="B73" s="253">
        <f>IF(PPA_ued!B$83=0,"",PPA_ued!B$83/B$12)</f>
        <v>9.5459369211043671E-2</v>
      </c>
      <c r="C73" s="253">
        <f>IF(PPA_ued!C$83=0,"",PPA_ued!C$83/C$12)</f>
        <v>9.5988068220199604E-2</v>
      </c>
      <c r="D73" s="253">
        <f>IF(PPA_ued!D$83=0,"",PPA_ued!D$83/D$12)</f>
        <v>9.902236804093266E-2</v>
      </c>
      <c r="E73" s="253">
        <f>IF(PPA_ued!E$83=0,"",PPA_ued!E$83/E$12)</f>
        <v>9.6941204892092944E-2</v>
      </c>
      <c r="F73" s="253">
        <f>IF(PPA_ued!F$83=0,"",PPA_ued!F$83/F$12)</f>
        <v>0.10578095419241203</v>
      </c>
      <c r="G73" s="253">
        <f>IF(PPA_ued!G$83=0,"",PPA_ued!G$83/G$12)</f>
        <v>0.11871595028709253</v>
      </c>
      <c r="H73" s="253">
        <f>IF(PPA_ued!H$83=0,"",PPA_ued!H$83/H$12)</f>
        <v>0.11786548048133218</v>
      </c>
      <c r="I73" s="253">
        <f>IF(PPA_ued!I$83=0,"",PPA_ued!I$83/I$12)</f>
        <v>0.1187580693991238</v>
      </c>
      <c r="J73" s="253">
        <f>IF(PPA_ued!J$83=0,"",PPA_ued!J$83/J$12)</f>
        <v>0.10242102498134346</v>
      </c>
      <c r="K73" s="253">
        <f>IF(PPA_ued!K$83=0,"",PPA_ued!K$83/K$12)</f>
        <v>0.10520352120838528</v>
      </c>
      <c r="L73" s="253">
        <f>IF(PPA_ued!L$83=0,"",PPA_ued!L$83/L$12)</f>
        <v>0.11899603498474214</v>
      </c>
      <c r="M73" s="253">
        <f>IF(PPA_ued!M$83=0,"",PPA_ued!M$83/M$12)</f>
        <v>0.10386022318283543</v>
      </c>
      <c r="N73" s="253">
        <f>IF(PPA_ued!N$83=0,"",PPA_ued!N$83/N$12)</f>
        <v>0.10489729516213482</v>
      </c>
      <c r="O73" s="253">
        <f>IF(PPA_ued!O$83=0,"",PPA_ued!O$83/O$12)</f>
        <v>0.11796325188064757</v>
      </c>
      <c r="P73" s="253">
        <f>IF(PPA_ued!P$83=0,"",PPA_ued!P$83/P$12)</f>
        <v>0.1137118660953715</v>
      </c>
      <c r="Q73" s="253">
        <f>IF(PPA_ued!Q$83=0,"",PPA_ued!Q$83/Q$12)</f>
        <v>0.11020723581670561</v>
      </c>
      <c r="R73" s="253">
        <f>IF(PPA_ued!R$83=0,"",PPA_ued!R$83/R$12)</f>
        <v>0.11064035240709845</v>
      </c>
      <c r="S73" s="253">
        <f>IF(PPA_ued!S$83=0,"",PPA_ued!S$83/S$12)</f>
        <v>0.10779132599538786</v>
      </c>
      <c r="T73" s="253">
        <f>IF(PPA_ued!T$83=0,"",PPA_ued!T$83/T$12)</f>
        <v>0.10597620327865484</v>
      </c>
      <c r="U73" s="253">
        <f>IF(PPA_ued!U$83=0,"",PPA_ued!U$83/U$12)</f>
        <v>0.10130425789520336</v>
      </c>
      <c r="V73" s="253">
        <f>IF(PPA_ued!V$83=0,"",PPA_ued!V$83/V$12)</f>
        <v>0.11952629995316985</v>
      </c>
      <c r="W73" s="253">
        <f>IF(PPA_ued!W$83=0,"",PPA_ued!W$83/W$12)</f>
        <v>0.1108461299934612</v>
      </c>
      <c r="X73" s="253">
        <f>IF(PPA_ued!X$83=0,"",PPA_ued!X$83/X$12)</f>
        <v>0.11569115712857438</v>
      </c>
      <c r="Y73" s="253">
        <f>IF(PPA_ued!Y$83=0,"",PPA_ued!Y$83/Y$12)</f>
        <v>0.10417234809144292</v>
      </c>
      <c r="DA73" s="84"/>
    </row>
    <row r="74" spans="1:105" ht="12" customHeight="1" x14ac:dyDescent="0.25">
      <c r="A74" s="110" t="s">
        <v>87</v>
      </c>
      <c r="B74" s="254">
        <f t="shared" ref="B74:Y74" si="19">IF(B$52=0,"",B$57/B$52)</f>
        <v>0.9723406944060915</v>
      </c>
      <c r="C74" s="254">
        <f t="shared" si="19"/>
        <v>0.97210672660864972</v>
      </c>
      <c r="D74" s="254">
        <f t="shared" si="19"/>
        <v>1.0004122513072591</v>
      </c>
      <c r="E74" s="254">
        <f t="shared" si="19"/>
        <v>0.9962281955968606</v>
      </c>
      <c r="F74" s="254">
        <f t="shared" si="19"/>
        <v>0.84370768172388688</v>
      </c>
      <c r="G74" s="254">
        <f t="shared" si="19"/>
        <v>0.75852241613616522</v>
      </c>
      <c r="H74" s="254">
        <f t="shared" si="19"/>
        <v>0.61662864722949173</v>
      </c>
      <c r="I74" s="254">
        <f t="shared" si="19"/>
        <v>0.65533792815953218</v>
      </c>
      <c r="J74" s="254">
        <f t="shared" si="19"/>
        <v>0.61585852221217341</v>
      </c>
      <c r="K74" s="254">
        <f t="shared" si="19"/>
        <v>0.54677877292131638</v>
      </c>
      <c r="L74" s="254">
        <f t="shared" si="19"/>
        <v>0.73230840872101877</v>
      </c>
      <c r="M74" s="254">
        <f t="shared" si="19"/>
        <v>0.634218500930671</v>
      </c>
      <c r="N74" s="254">
        <f t="shared" si="19"/>
        <v>0.67014745760961481</v>
      </c>
      <c r="O74" s="254">
        <f t="shared" si="19"/>
        <v>0.66927139553432413</v>
      </c>
      <c r="P74" s="254">
        <f t="shared" si="19"/>
        <v>0.64650298925481797</v>
      </c>
      <c r="Q74" s="254">
        <f t="shared" si="19"/>
        <v>0.75911020746699931</v>
      </c>
      <c r="R74" s="254">
        <f t="shared" si="19"/>
        <v>0.72195967554153606</v>
      </c>
      <c r="S74" s="254">
        <f t="shared" si="19"/>
        <v>0.78038755325609854</v>
      </c>
      <c r="T74" s="254">
        <f t="shared" si="19"/>
        <v>0.72976859788848492</v>
      </c>
      <c r="U74" s="254">
        <f t="shared" si="19"/>
        <v>0.78195092208855355</v>
      </c>
      <c r="V74" s="254">
        <f t="shared" si="19"/>
        <v>0.8258246395246972</v>
      </c>
      <c r="W74" s="254">
        <f t="shared" si="19"/>
        <v>0.79396794570133944</v>
      </c>
      <c r="X74" s="254">
        <f t="shared" si="19"/>
        <v>0.79124226522282215</v>
      </c>
      <c r="Y74" s="254">
        <f t="shared" si="19"/>
        <v>0.83470345454848305</v>
      </c>
      <c r="DA74" s="109"/>
    </row>
    <row r="75" spans="1:105" ht="12" customHeight="1" x14ac:dyDescent="0.25">
      <c r="A75" s="50" t="s">
        <v>54</v>
      </c>
      <c r="B75" s="255">
        <f t="shared" ref="B75:Y75" si="20">IF(B$53=0,"",B$58/B$53)</f>
        <v>0.91770507301122994</v>
      </c>
      <c r="C75" s="255">
        <f t="shared" si="20"/>
        <v>0.91548812789165668</v>
      </c>
      <c r="D75" s="255">
        <f t="shared" si="20"/>
        <v>0.97525167440582017</v>
      </c>
      <c r="E75" s="255">
        <f t="shared" si="20"/>
        <v>0.9775089146324023</v>
      </c>
      <c r="F75" s="255">
        <f t="shared" si="20"/>
        <v>0.83660605931239063</v>
      </c>
      <c r="G75" s="255">
        <f t="shared" si="20"/>
        <v>0.74599121173551786</v>
      </c>
      <c r="H75" s="255">
        <f t="shared" si="20"/>
        <v>0.59895624002216008</v>
      </c>
      <c r="I75" s="255">
        <f t="shared" si="20"/>
        <v>0.64389286005406432</v>
      </c>
      <c r="J75" s="255">
        <f t="shared" si="20"/>
        <v>0.60772606284088537</v>
      </c>
      <c r="K75" s="255">
        <f t="shared" si="20"/>
        <v>0.52817300470892858</v>
      </c>
      <c r="L75" s="255">
        <f t="shared" si="20"/>
        <v>0.7188946564581975</v>
      </c>
      <c r="M75" s="255">
        <f t="shared" si="20"/>
        <v>0.62429596398779374</v>
      </c>
      <c r="N75" s="255">
        <f t="shared" si="20"/>
        <v>0.65769227607177116</v>
      </c>
      <c r="O75" s="255">
        <f t="shared" si="20"/>
        <v>0.66268853036658104</v>
      </c>
      <c r="P75" s="255">
        <f t="shared" si="20"/>
        <v>0.63138975356616911</v>
      </c>
      <c r="Q75" s="255">
        <f t="shared" si="20"/>
        <v>0.75465526300374475</v>
      </c>
      <c r="R75" s="255">
        <f t="shared" si="20"/>
        <v>0.70269798807956718</v>
      </c>
      <c r="S75" s="255">
        <f t="shared" si="20"/>
        <v>0.75651831594119634</v>
      </c>
      <c r="T75" s="255">
        <f t="shared" si="20"/>
        <v>0.70268448894635094</v>
      </c>
      <c r="U75" s="255">
        <f t="shared" si="20"/>
        <v>0.76110636589661596</v>
      </c>
      <c r="V75" s="255">
        <f t="shared" si="20"/>
        <v>0.80125090190181747</v>
      </c>
      <c r="W75" s="255">
        <f t="shared" si="20"/>
        <v>0.75853167640694008</v>
      </c>
      <c r="X75" s="255">
        <f t="shared" si="20"/>
        <v>0.75104757784363896</v>
      </c>
      <c r="Y75" s="255">
        <f t="shared" si="20"/>
        <v>0.79411620978014485</v>
      </c>
      <c r="DA75" s="83"/>
    </row>
    <row r="76" spans="1:105" ht="12" customHeight="1" x14ac:dyDescent="0.25">
      <c r="A76" s="107" t="s">
        <v>61</v>
      </c>
      <c r="B76" s="293">
        <f t="shared" ref="B76:Y76" si="21">IF(B$54=0,"",B$59/B$54)</f>
        <v>1.2674034709242379</v>
      </c>
      <c r="C76" s="293">
        <f t="shared" si="21"/>
        <v>1.2762676059323041</v>
      </c>
      <c r="D76" s="293">
        <f t="shared" si="21"/>
        <v>1.2909430201511189</v>
      </c>
      <c r="E76" s="293">
        <f t="shared" si="21"/>
        <v>1.2548346576027638</v>
      </c>
      <c r="F76" s="293">
        <f t="shared" si="21"/>
        <v>1.0532250333651272</v>
      </c>
      <c r="G76" s="293">
        <f t="shared" si="21"/>
        <v>0.93583999732306511</v>
      </c>
      <c r="H76" s="293">
        <f t="shared" si="21"/>
        <v>0.75803742115340444</v>
      </c>
      <c r="I76" s="293">
        <f t="shared" si="21"/>
        <v>0.80047092696980782</v>
      </c>
      <c r="J76" s="293">
        <f t="shared" si="21"/>
        <v>0.72928983799851443</v>
      </c>
      <c r="K76" s="293">
        <f t="shared" si="21"/>
        <v>0.61917762296274825</v>
      </c>
      <c r="L76" s="293">
        <f t="shared" si="21"/>
        <v>0.89770482306562138</v>
      </c>
      <c r="M76" s="293">
        <f t="shared" si="21"/>
        <v>0.76560420073195889</v>
      </c>
      <c r="N76" s="293">
        <f t="shared" si="21"/>
        <v>0.81149193574231659</v>
      </c>
      <c r="O76" s="293">
        <f t="shared" si="21"/>
        <v>0.77225348296071361</v>
      </c>
      <c r="P76" s="293">
        <f t="shared" si="21"/>
        <v>0.74867278848017316</v>
      </c>
      <c r="Q76" s="293">
        <f t="shared" si="21"/>
        <v>0.88170412591425662</v>
      </c>
      <c r="R76" s="293">
        <f t="shared" si="21"/>
        <v>0.82442059186505934</v>
      </c>
      <c r="S76" s="293">
        <f t="shared" si="21"/>
        <v>0.84830927690193414</v>
      </c>
      <c r="T76" s="293">
        <f t="shared" si="21"/>
        <v>0.78484628191796513</v>
      </c>
      <c r="U76" s="293">
        <f t="shared" si="21"/>
        <v>0.84839364178055299</v>
      </c>
      <c r="V76" s="293">
        <f t="shared" si="21"/>
        <v>0.87488357965622177</v>
      </c>
      <c r="W76" s="293">
        <f t="shared" si="21"/>
        <v>0.84071199518154871</v>
      </c>
      <c r="X76" s="293">
        <f t="shared" si="21"/>
        <v>0.86197254857495997</v>
      </c>
      <c r="Y76" s="293">
        <f t="shared" si="21"/>
        <v>0.89026632808985373</v>
      </c>
      <c r="DA76" s="94"/>
    </row>
    <row r="77" spans="1:105" ht="12" customHeight="1" x14ac:dyDescent="0.25">
      <c r="A77" s="49" t="s">
        <v>62</v>
      </c>
      <c r="B77" s="256">
        <f t="shared" ref="B77:Y77" si="22">IF(B$55=0,"",B$60/B$55)</f>
        <v>0.1449031641888312</v>
      </c>
      <c r="C77" s="256">
        <f t="shared" si="22"/>
        <v>0.11826165387649512</v>
      </c>
      <c r="D77" s="256">
        <f t="shared" si="22"/>
        <v>0.18718805346718304</v>
      </c>
      <c r="E77" s="256">
        <f t="shared" si="22"/>
        <v>0.26241266913189198</v>
      </c>
      <c r="F77" s="256">
        <f t="shared" si="22"/>
        <v>0.25521260313497129</v>
      </c>
      <c r="G77" s="256">
        <f t="shared" si="22"/>
        <v>0.25982588731752254</v>
      </c>
      <c r="H77" s="256">
        <f t="shared" si="22"/>
        <v>0.23196349864804422</v>
      </c>
      <c r="I77" s="256">
        <f t="shared" si="22"/>
        <v>0.25512036772648328</v>
      </c>
      <c r="J77" s="256">
        <f t="shared" si="22"/>
        <v>0.32420827598187046</v>
      </c>
      <c r="K77" s="256">
        <f t="shared" si="22"/>
        <v>0.35628707808213106</v>
      </c>
      <c r="L77" s="256">
        <f t="shared" si="22"/>
        <v>0.22939359147778576</v>
      </c>
      <c r="M77" s="256">
        <f t="shared" si="22"/>
        <v>0.24156526618860241</v>
      </c>
      <c r="N77" s="256">
        <f t="shared" si="22"/>
        <v>0.25182685231615048</v>
      </c>
      <c r="O77" s="256">
        <f t="shared" si="22"/>
        <v>0.36396972746758155</v>
      </c>
      <c r="P77" s="256">
        <f t="shared" si="22"/>
        <v>0.35844287687786336</v>
      </c>
      <c r="Q77" s="256">
        <f t="shared" si="22"/>
        <v>0.40560275175081389</v>
      </c>
      <c r="R77" s="256">
        <f t="shared" si="22"/>
        <v>0.42197251245464629</v>
      </c>
      <c r="S77" s="256">
        <f t="shared" si="22"/>
        <v>0.58991079419349668</v>
      </c>
      <c r="T77" s="256">
        <f t="shared" si="22"/>
        <v>0.57926815330355153</v>
      </c>
      <c r="U77" s="256">
        <f t="shared" si="22"/>
        <v>0.62503613029202321</v>
      </c>
      <c r="V77" s="256">
        <f t="shared" si="22"/>
        <v>0.73467805658878516</v>
      </c>
      <c r="W77" s="256">
        <f t="shared" si="22"/>
        <v>0.67310865010016829</v>
      </c>
      <c r="X77" s="256">
        <f t="shared" si="22"/>
        <v>0.53062523198897049</v>
      </c>
      <c r="Y77" s="256">
        <f t="shared" si="22"/>
        <v>0.63254665124287413</v>
      </c>
      <c r="DA77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  <ignoredErrors>
    <ignoredError sqref="B4:Y4" formulaRange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tabColor theme="4" tint="0.39997558519241921"/>
    <pageSetUpPr fitToPage="1"/>
  </sheetPr>
  <dimension ref="A1:DA162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 / final energy consumption"</f>
        <v>BE: Pulp, paper and printing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152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54</v>
      </c>
      <c r="B5" s="223">
        <v>88.699459100888618</v>
      </c>
      <c r="C5" s="223">
        <v>84.903393555865591</v>
      </c>
      <c r="D5" s="223">
        <v>101.4156545228464</v>
      </c>
      <c r="E5" s="223">
        <v>107.2872799921542</v>
      </c>
      <c r="F5" s="223">
        <v>128.80508004386411</v>
      </c>
      <c r="G5" s="223">
        <v>134.38211825322651</v>
      </c>
      <c r="H5" s="223">
        <v>140.59316803330341</v>
      </c>
      <c r="I5" s="223">
        <v>143.87795371724849</v>
      </c>
      <c r="J5" s="223">
        <v>175.19189987214881</v>
      </c>
      <c r="K5" s="223">
        <v>139.75458267649839</v>
      </c>
      <c r="L5" s="223">
        <v>104.7002278589115</v>
      </c>
      <c r="M5" s="223">
        <v>101.6464131353121</v>
      </c>
      <c r="N5" s="223">
        <v>100.8727892883595</v>
      </c>
      <c r="O5" s="223">
        <v>112.7400598139657</v>
      </c>
      <c r="P5" s="223">
        <v>112.663167338411</v>
      </c>
      <c r="Q5" s="223">
        <v>110.0309887039561</v>
      </c>
      <c r="R5" s="223">
        <v>117.58164656046669</v>
      </c>
      <c r="S5" s="223">
        <v>119.578362082797</v>
      </c>
      <c r="T5" s="223">
        <v>124.3998606244086</v>
      </c>
      <c r="U5" s="223">
        <v>149.97249891175809</v>
      </c>
      <c r="V5" s="223">
        <v>134.16692655200811</v>
      </c>
      <c r="W5" s="223">
        <v>98.037321916630319</v>
      </c>
      <c r="X5" s="223">
        <v>48.131025209712377</v>
      </c>
      <c r="Y5" s="223">
        <v>42.616510070402953</v>
      </c>
      <c r="DA5" s="89" t="s">
        <v>1842</v>
      </c>
    </row>
    <row r="6" spans="1:105" ht="12" customHeight="1" x14ac:dyDescent="0.25">
      <c r="A6" s="55" t="s">
        <v>91</v>
      </c>
      <c r="B6" s="259">
        <v>0.44349729550441258</v>
      </c>
      <c r="C6" s="259">
        <v>0.42451696777930192</v>
      </c>
      <c r="D6" s="259">
        <v>0.50707827261414495</v>
      </c>
      <c r="E6" s="259">
        <v>0.53643639996065584</v>
      </c>
      <c r="F6" s="259">
        <v>0.64402540021918198</v>
      </c>
      <c r="G6" s="259">
        <v>0.67191059126599173</v>
      </c>
      <c r="H6" s="259">
        <v>0.70296584016636465</v>
      </c>
      <c r="I6" s="259">
        <v>0.71938976858606907</v>
      </c>
      <c r="J6" s="259">
        <v>0.87595949936048612</v>
      </c>
      <c r="K6" s="259">
        <v>0.69877291338223013</v>
      </c>
      <c r="L6" s="259">
        <v>0.52350113929444986</v>
      </c>
      <c r="M6" s="259">
        <v>0.5082320656764362</v>
      </c>
      <c r="N6" s="259">
        <v>0.50436394644165017</v>
      </c>
      <c r="O6" s="259">
        <v>0.56370029906960761</v>
      </c>
      <c r="P6" s="259">
        <v>0.56331583669185659</v>
      </c>
      <c r="Q6" s="259">
        <v>0.55015494351957595</v>
      </c>
      <c r="R6" s="259">
        <v>0.58790823280215265</v>
      </c>
      <c r="S6" s="259">
        <v>0.5978918104137142</v>
      </c>
      <c r="T6" s="259">
        <v>0.62199930312174023</v>
      </c>
      <c r="U6" s="259">
        <v>0.74986249455839216</v>
      </c>
      <c r="V6" s="259">
        <v>0.6708346327595619</v>
      </c>
      <c r="W6" s="259">
        <v>0.4901866095828753</v>
      </c>
      <c r="X6" s="259">
        <v>0.2406551260484725</v>
      </c>
      <c r="Y6" s="259">
        <v>0.21308255035192061</v>
      </c>
      <c r="DA6" s="67" t="s">
        <v>1843</v>
      </c>
    </row>
    <row r="7" spans="1:105" ht="12" customHeight="1" x14ac:dyDescent="0.25">
      <c r="A7" s="173" t="s">
        <v>92</v>
      </c>
      <c r="B7" s="224">
        <v>0.62089621370617754</v>
      </c>
      <c r="C7" s="224">
        <v>0.59432375489102263</v>
      </c>
      <c r="D7" s="224">
        <v>0.70990958165980289</v>
      </c>
      <c r="E7" s="224">
        <v>0.75101095994491818</v>
      </c>
      <c r="F7" s="224">
        <v>0.90163556030685488</v>
      </c>
      <c r="G7" s="224">
        <v>0.94067482777238853</v>
      </c>
      <c r="H7" s="224">
        <v>0.98415217623290996</v>
      </c>
      <c r="I7" s="224">
        <v>1.007145676020496</v>
      </c>
      <c r="J7" s="224">
        <v>1.226343299104681</v>
      </c>
      <c r="K7" s="224">
        <v>0.97828207873512241</v>
      </c>
      <c r="L7" s="224">
        <v>0.73290159501222985</v>
      </c>
      <c r="M7" s="224">
        <v>0.71152489194701074</v>
      </c>
      <c r="N7" s="224">
        <v>0.70610952501831037</v>
      </c>
      <c r="O7" s="224">
        <v>0.78918041869745059</v>
      </c>
      <c r="P7" s="224">
        <v>0.78864217136859927</v>
      </c>
      <c r="Q7" s="224">
        <v>0.77021692092740623</v>
      </c>
      <c r="R7" s="224">
        <v>0.82307152592301369</v>
      </c>
      <c r="S7" s="224">
        <v>0.83704853457919959</v>
      </c>
      <c r="T7" s="224">
        <v>0.87079902437043666</v>
      </c>
      <c r="U7" s="224">
        <v>1.0498074923817491</v>
      </c>
      <c r="V7" s="224">
        <v>0.93916848586338642</v>
      </c>
      <c r="W7" s="224">
        <v>0.68626125341602529</v>
      </c>
      <c r="X7" s="224">
        <v>0.33691717646786151</v>
      </c>
      <c r="Y7" s="224">
        <v>0.29831557049268892</v>
      </c>
      <c r="DA7" s="177" t="s">
        <v>1844</v>
      </c>
    </row>
    <row r="8" spans="1:105" ht="12" customHeight="1" x14ac:dyDescent="0.25">
      <c r="A8" s="173" t="s">
        <v>93</v>
      </c>
      <c r="B8" s="224">
        <v>3.5479783640353011</v>
      </c>
      <c r="C8" s="224">
        <v>3.3961357422344149</v>
      </c>
      <c r="D8" s="224">
        <v>4.0566261809131596</v>
      </c>
      <c r="E8" s="224">
        <v>4.2914911996852467</v>
      </c>
      <c r="F8" s="224">
        <v>5.1522032017534558</v>
      </c>
      <c r="G8" s="224">
        <v>5.3752847301279338</v>
      </c>
      <c r="H8" s="224">
        <v>5.6237267213309172</v>
      </c>
      <c r="I8" s="224">
        <v>5.7551181486885534</v>
      </c>
      <c r="J8" s="224">
        <v>7.0076759948838889</v>
      </c>
      <c r="K8" s="224">
        <v>5.5901833070578411</v>
      </c>
      <c r="L8" s="224">
        <v>4.1880091143555989</v>
      </c>
      <c r="M8" s="224">
        <v>4.0658565254114896</v>
      </c>
      <c r="N8" s="224">
        <v>4.0349115715332013</v>
      </c>
      <c r="O8" s="224">
        <v>4.5096023925568609</v>
      </c>
      <c r="P8" s="224">
        <v>4.5065266935348527</v>
      </c>
      <c r="Q8" s="224">
        <v>4.4012395481566076</v>
      </c>
      <c r="R8" s="224">
        <v>4.7032658624172212</v>
      </c>
      <c r="S8" s="224">
        <v>4.7831344833097136</v>
      </c>
      <c r="T8" s="224">
        <v>4.9759944249739219</v>
      </c>
      <c r="U8" s="224">
        <v>5.9988999564671373</v>
      </c>
      <c r="V8" s="224">
        <v>5.3666770620764952</v>
      </c>
      <c r="W8" s="224">
        <v>3.9214928766630019</v>
      </c>
      <c r="X8" s="224">
        <v>1.92524100838778</v>
      </c>
      <c r="Y8" s="224">
        <v>1.7046604028153649</v>
      </c>
      <c r="DA8" s="177" t="s">
        <v>1845</v>
      </c>
    </row>
    <row r="9" spans="1:105" ht="12" customHeight="1" x14ac:dyDescent="0.25">
      <c r="A9" s="173" t="s">
        <v>94</v>
      </c>
      <c r="B9" s="224">
        <v>1.7739891820176501</v>
      </c>
      <c r="C9" s="224">
        <v>1.698067871117207</v>
      </c>
      <c r="D9" s="224">
        <v>2.0283130904565798</v>
      </c>
      <c r="E9" s="224">
        <v>2.1457455998426229</v>
      </c>
      <c r="F9" s="224">
        <v>2.5761016008767279</v>
      </c>
      <c r="G9" s="224">
        <v>2.6876423650639669</v>
      </c>
      <c r="H9" s="224">
        <v>2.8118633606654591</v>
      </c>
      <c r="I9" s="224">
        <v>2.8775590743442758</v>
      </c>
      <c r="J9" s="224">
        <v>3.503837997441944</v>
      </c>
      <c r="K9" s="224">
        <v>2.795091653528921</v>
      </c>
      <c r="L9" s="224">
        <v>2.094004557177799</v>
      </c>
      <c r="M9" s="224">
        <v>2.0329282627057448</v>
      </c>
      <c r="N9" s="224">
        <v>2.0174557857666011</v>
      </c>
      <c r="O9" s="224">
        <v>2.25480119627843</v>
      </c>
      <c r="P9" s="224">
        <v>2.2532633467674259</v>
      </c>
      <c r="Q9" s="224">
        <v>2.2006197740783038</v>
      </c>
      <c r="R9" s="224">
        <v>2.3516329312086111</v>
      </c>
      <c r="S9" s="224">
        <v>2.3915672416548568</v>
      </c>
      <c r="T9" s="224">
        <v>2.4879972124869609</v>
      </c>
      <c r="U9" s="224">
        <v>2.9994499782335691</v>
      </c>
      <c r="V9" s="224">
        <v>2.683338531038248</v>
      </c>
      <c r="W9" s="224">
        <v>1.960746438331501</v>
      </c>
      <c r="X9" s="224">
        <v>0.96262050419389</v>
      </c>
      <c r="Y9" s="224">
        <v>0.85233020140768256</v>
      </c>
      <c r="DA9" s="177" t="s">
        <v>1846</v>
      </c>
    </row>
    <row r="10" spans="1:105" ht="12" customHeight="1" x14ac:dyDescent="0.25">
      <c r="A10" s="56" t="s">
        <v>95</v>
      </c>
      <c r="B10" s="260">
        <v>1.0590582944301179</v>
      </c>
      <c r="C10" s="260">
        <v>1.027188168824243</v>
      </c>
      <c r="D10" s="260">
        <v>1.1483623625272179</v>
      </c>
      <c r="E10" s="260">
        <v>1.1922435788349011</v>
      </c>
      <c r="F10" s="260">
        <v>1.3665003193806291</v>
      </c>
      <c r="G10" s="260">
        <v>1.4198185871986391</v>
      </c>
      <c r="H10" s="260">
        <v>1.491166315054159</v>
      </c>
      <c r="I10" s="260">
        <v>1.4790423976211999</v>
      </c>
      <c r="J10" s="260">
        <v>1.718867490112483</v>
      </c>
      <c r="K10" s="260">
        <v>1.30010411702231</v>
      </c>
      <c r="L10" s="260">
        <v>1.072079934579794</v>
      </c>
      <c r="M10" s="260">
        <v>1.001421306029928</v>
      </c>
      <c r="N10" s="260">
        <v>1.020531327745765</v>
      </c>
      <c r="O10" s="260">
        <v>1.065910745130447</v>
      </c>
      <c r="P10" s="260">
        <v>1.1336051407602179</v>
      </c>
      <c r="Q10" s="260">
        <v>1.087572666771172</v>
      </c>
      <c r="R10" s="260">
        <v>1.208164594572777</v>
      </c>
      <c r="S10" s="260">
        <v>1.2281558892802089</v>
      </c>
      <c r="T10" s="260">
        <v>1.244082693251604</v>
      </c>
      <c r="U10" s="260">
        <v>1.5506919082502411</v>
      </c>
      <c r="V10" s="260">
        <v>1.392945974817003</v>
      </c>
      <c r="W10" s="260">
        <v>1.0299441892715251</v>
      </c>
      <c r="X10" s="260">
        <v>0.5077461257671767</v>
      </c>
      <c r="Y10" s="260">
        <v>0.45268920457702111</v>
      </c>
      <c r="DA10" s="68" t="s">
        <v>1847</v>
      </c>
    </row>
    <row r="11" spans="1:105" ht="12" customHeight="1" x14ac:dyDescent="0.25">
      <c r="A11" s="37" t="s">
        <v>159</v>
      </c>
      <c r="B11" s="226">
        <v>9.3696701676965512E-3</v>
      </c>
      <c r="C11" s="226">
        <v>3.0760556608546881E-3</v>
      </c>
      <c r="D11" s="226">
        <v>4.2268627322503268E-3</v>
      </c>
      <c r="E11" s="226">
        <v>1.3359615280936699E-2</v>
      </c>
      <c r="F11" s="226">
        <v>1.7098350593414059E-2</v>
      </c>
      <c r="G11" s="226">
        <v>1.1164157846146241E-2</v>
      </c>
      <c r="H11" s="226">
        <v>1.141674904425786E-2</v>
      </c>
      <c r="I11" s="226">
        <v>1.2717950575423459E-2</v>
      </c>
      <c r="J11" s="226">
        <v>8.7785257720452703E-3</v>
      </c>
      <c r="K11" s="226">
        <v>8.1387436374359308E-3</v>
      </c>
      <c r="L11" s="226">
        <v>4.6354141413985821E-3</v>
      </c>
      <c r="M11" s="226">
        <v>5.5403022300383508E-3</v>
      </c>
      <c r="N11" s="226">
        <v>5.3331400960665316E-3</v>
      </c>
      <c r="O11" s="226">
        <v>1.3441507076143311E-2</v>
      </c>
      <c r="P11" s="226">
        <v>5.954772929067354E-3</v>
      </c>
      <c r="Q11" s="226">
        <v>1.2582004639083129E-2</v>
      </c>
      <c r="R11" s="226">
        <v>6.1647775322063812E-3</v>
      </c>
      <c r="S11" s="226">
        <v>8.1699053077667928E-3</v>
      </c>
      <c r="T11" s="226">
        <v>9.114829282061334E-3</v>
      </c>
      <c r="U11" s="226">
        <v>4.074334748179461E-2</v>
      </c>
      <c r="V11" s="226">
        <v>3.7029325179303282E-2</v>
      </c>
      <c r="W11" s="226">
        <v>2.6601207092838201E-2</v>
      </c>
      <c r="X11" s="226">
        <v>1.321206928938206E-2</v>
      </c>
      <c r="Y11" s="226">
        <v>1.2512534627507E-2</v>
      </c>
      <c r="DA11" s="69" t="s">
        <v>1848</v>
      </c>
    </row>
    <row r="12" spans="1:105" ht="12" customHeight="1" x14ac:dyDescent="0.25">
      <c r="A12" s="37" t="s">
        <v>35</v>
      </c>
      <c r="B12" s="226">
        <v>0.32820054269970372</v>
      </c>
      <c r="C12" s="226">
        <v>0.27529723330817962</v>
      </c>
      <c r="D12" s="226">
        <v>0.46173929856023599</v>
      </c>
      <c r="E12" s="226">
        <v>0.62007393630377772</v>
      </c>
      <c r="F12" s="226">
        <v>0.67492247050831544</v>
      </c>
      <c r="G12" s="226">
        <v>0.71814823942171169</v>
      </c>
      <c r="H12" s="226">
        <v>0.68541256309500365</v>
      </c>
      <c r="I12" s="226">
        <v>0.72311224379380579</v>
      </c>
      <c r="J12" s="226">
        <v>1.0117464239374161</v>
      </c>
      <c r="K12" s="226">
        <v>0.81304074950472138</v>
      </c>
      <c r="L12" s="226">
        <v>0.49170998716999009</v>
      </c>
      <c r="M12" s="226">
        <v>0.48042890212514278</v>
      </c>
      <c r="N12" s="226">
        <v>0.50802790363608641</v>
      </c>
      <c r="O12" s="226">
        <v>0.71033880987400633</v>
      </c>
      <c r="P12" s="226">
        <v>0.75700547804761564</v>
      </c>
      <c r="Q12" s="226">
        <v>0.75898934766123138</v>
      </c>
      <c r="R12" s="226">
        <v>0.8719469052083213</v>
      </c>
      <c r="S12" s="226">
        <v>1.035510549327699</v>
      </c>
      <c r="T12" s="226">
        <v>1.0438919812207601</v>
      </c>
      <c r="U12" s="226">
        <v>1.301409717337312</v>
      </c>
      <c r="V12" s="226">
        <v>1.2279574928740109</v>
      </c>
      <c r="W12" s="226">
        <v>0.88815870172284017</v>
      </c>
      <c r="X12" s="226">
        <v>0.40340033033605921</v>
      </c>
      <c r="Y12" s="226">
        <v>0.38364194479547908</v>
      </c>
      <c r="DA12" s="69" t="s">
        <v>1849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1850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2.7339773053954028E-3</v>
      </c>
      <c r="M14" s="226">
        <v>2.8299260379948329E-3</v>
      </c>
      <c r="N14" s="226">
        <v>3.98894328706323E-3</v>
      </c>
      <c r="O14" s="226">
        <v>4.8794279832917462E-3</v>
      </c>
      <c r="P14" s="226">
        <v>8.3927444715176536E-3</v>
      </c>
      <c r="Q14" s="226">
        <v>1.031384121875709E-2</v>
      </c>
      <c r="R14" s="226">
        <v>1.5246659226582551E-2</v>
      </c>
      <c r="S14" s="226">
        <v>1.430942039180786E-2</v>
      </c>
      <c r="T14" s="226">
        <v>1.372329087581921E-2</v>
      </c>
      <c r="U14" s="226">
        <v>1.717126727549655E-2</v>
      </c>
      <c r="V14" s="226">
        <v>1.351194554111892E-2</v>
      </c>
      <c r="W14" s="226">
        <v>6.3555773118911252E-3</v>
      </c>
      <c r="X14" s="226">
        <v>1.484821139810648E-3</v>
      </c>
      <c r="Y14" s="226">
        <v>1.328176073742141E-3</v>
      </c>
      <c r="DA14" s="69" t="s">
        <v>1851</v>
      </c>
    </row>
    <row r="15" spans="1:105" ht="12" customHeight="1" x14ac:dyDescent="0.25">
      <c r="A15" s="37" t="s">
        <v>40</v>
      </c>
      <c r="B15" s="226">
        <v>0.72148808156271804</v>
      </c>
      <c r="C15" s="226">
        <v>0.74881487985520889</v>
      </c>
      <c r="D15" s="226">
        <v>0.68239620123473177</v>
      </c>
      <c r="E15" s="226">
        <v>0.55881002725018658</v>
      </c>
      <c r="F15" s="226">
        <v>0.67447949827889953</v>
      </c>
      <c r="G15" s="226">
        <v>0.69050618993078072</v>
      </c>
      <c r="H15" s="226">
        <v>0.79433700291489728</v>
      </c>
      <c r="I15" s="226">
        <v>0.74321220325197079</v>
      </c>
      <c r="J15" s="226">
        <v>0.69834254040302168</v>
      </c>
      <c r="K15" s="226">
        <v>0.47892462388015289</v>
      </c>
      <c r="L15" s="226">
        <v>0.57300055596301014</v>
      </c>
      <c r="M15" s="226">
        <v>0.51262217563675228</v>
      </c>
      <c r="N15" s="226">
        <v>0.50318134072654885</v>
      </c>
      <c r="O15" s="226">
        <v>0.33725100019700599</v>
      </c>
      <c r="P15" s="226">
        <v>0.36225214531201733</v>
      </c>
      <c r="Q15" s="226">
        <v>0.30568747325210083</v>
      </c>
      <c r="R15" s="226">
        <v>0.31480625260566691</v>
      </c>
      <c r="S15" s="226">
        <v>0.17016601425293479</v>
      </c>
      <c r="T15" s="226">
        <v>0.17735259187296379</v>
      </c>
      <c r="U15" s="226">
        <v>0.19136757615563851</v>
      </c>
      <c r="V15" s="226">
        <v>0.1144472112225689</v>
      </c>
      <c r="W15" s="226">
        <v>0.10882870314395519</v>
      </c>
      <c r="X15" s="226">
        <v>8.9648905001924822E-2</v>
      </c>
      <c r="Y15" s="226">
        <v>5.5206549080292863E-2</v>
      </c>
      <c r="DA15" s="69" t="s">
        <v>1852</v>
      </c>
    </row>
    <row r="16" spans="1:105" ht="12" customHeight="1" x14ac:dyDescent="0.25">
      <c r="A16" s="57" t="s">
        <v>1853</v>
      </c>
      <c r="B16" s="261">
        <v>2.7236400694747509</v>
      </c>
      <c r="C16" s="261">
        <v>2.6664697933482189</v>
      </c>
      <c r="D16" s="261">
        <v>2.772744239304207</v>
      </c>
      <c r="E16" s="261">
        <v>2.6670213843798498</v>
      </c>
      <c r="F16" s="261">
        <v>2.992276384212865</v>
      </c>
      <c r="G16" s="261">
        <v>3.086519771983427</v>
      </c>
      <c r="H16" s="261">
        <v>3.3422631841033228</v>
      </c>
      <c r="I16" s="261">
        <v>3.1978720799847369</v>
      </c>
      <c r="J16" s="261">
        <v>3.361666809967486</v>
      </c>
      <c r="K16" s="261">
        <v>2.396115201633648</v>
      </c>
      <c r="L16" s="261">
        <v>2.3602528092902801</v>
      </c>
      <c r="M16" s="261">
        <v>2.1361446303647691</v>
      </c>
      <c r="N16" s="261">
        <v>2.1738084609304988</v>
      </c>
      <c r="O16" s="261">
        <v>1.8574175655949721</v>
      </c>
      <c r="P16" s="261">
        <v>2.0405269195096918</v>
      </c>
      <c r="Q16" s="261">
        <v>1.837985621993905</v>
      </c>
      <c r="R16" s="261">
        <v>2.0160035324192389</v>
      </c>
      <c r="S16" s="261">
        <v>1.5461733286030499</v>
      </c>
      <c r="T16" s="261">
        <v>1.5642526056451871</v>
      </c>
      <c r="U16" s="261">
        <v>1.855279482085693</v>
      </c>
      <c r="V16" s="261">
        <v>1.3893404555157329</v>
      </c>
      <c r="W16" s="261">
        <v>1.161658193381258</v>
      </c>
      <c r="X16" s="261">
        <v>0.72869202463334448</v>
      </c>
      <c r="Y16" s="261">
        <v>0.55057137400208145</v>
      </c>
      <c r="DA16" s="70" t="s">
        <v>1854</v>
      </c>
    </row>
    <row r="17" spans="1:105" ht="12" customHeight="1" x14ac:dyDescent="0.25">
      <c r="A17" s="57" t="s">
        <v>1855</v>
      </c>
      <c r="B17" s="294">
        <f t="shared" ref="B17:Y17" si="0">B18+B29</f>
        <v>72.477866193998551</v>
      </c>
      <c r="C17" s="294">
        <f t="shared" si="0"/>
        <v>69.171202828008489</v>
      </c>
      <c r="D17" s="294">
        <f t="shared" si="0"/>
        <v>84.030966930250855</v>
      </c>
      <c r="E17" s="294">
        <f t="shared" si="0"/>
        <v>89.776616681995193</v>
      </c>
      <c r="F17" s="294">
        <f t="shared" si="0"/>
        <v>108.52283450108584</v>
      </c>
      <c r="G17" s="294">
        <f t="shared" si="0"/>
        <v>113.34133455318434</v>
      </c>
      <c r="H17" s="294">
        <f t="shared" si="0"/>
        <v>118.20977891552064</v>
      </c>
      <c r="I17" s="294">
        <f t="shared" si="0"/>
        <v>121.73544417203713</v>
      </c>
      <c r="J17" s="294">
        <f t="shared" si="0"/>
        <v>150.02717809246118</v>
      </c>
      <c r="K17" s="294">
        <f t="shared" si="0"/>
        <v>120.67133295706353</v>
      </c>
      <c r="L17" s="294">
        <f t="shared" si="0"/>
        <v>88.484472466334097</v>
      </c>
      <c r="M17" s="294">
        <f t="shared" si="0"/>
        <v>86.443317385699444</v>
      </c>
      <c r="N17" s="294">
        <f t="shared" si="0"/>
        <v>85.584923202189088</v>
      </c>
      <c r="O17" s="294">
        <f t="shared" si="0"/>
        <v>97.57185260642693</v>
      </c>
      <c r="P17" s="294">
        <f t="shared" si="0"/>
        <v>96.842782964201319</v>
      </c>
      <c r="Q17" s="294">
        <f t="shared" si="0"/>
        <v>95.09878673518935</v>
      </c>
      <c r="R17" s="294">
        <f t="shared" si="0"/>
        <v>101.41159203130321</v>
      </c>
      <c r="S17" s="294">
        <f t="shared" si="0"/>
        <v>104.7584500647273</v>
      </c>
      <c r="T17" s="294">
        <f t="shared" si="0"/>
        <v>109.15861845912501</v>
      </c>
      <c r="U17" s="294">
        <f t="shared" si="0"/>
        <v>131.64566430625766</v>
      </c>
      <c r="V17" s="294">
        <f t="shared" si="0"/>
        <v>118.63719817545824</v>
      </c>
      <c r="W17" s="294">
        <f t="shared" si="0"/>
        <v>86.205569704025791</v>
      </c>
      <c r="X17" s="294">
        <f t="shared" si="0"/>
        <v>41.809837633917539</v>
      </c>
      <c r="Y17" s="294">
        <f t="shared" si="0"/>
        <v>37.321368824529344</v>
      </c>
      <c r="DA17" s="70"/>
    </row>
    <row r="18" spans="1:105" ht="12" customHeight="1" x14ac:dyDescent="0.25">
      <c r="A18" s="60" t="s">
        <v>1856</v>
      </c>
      <c r="B18" s="329">
        <v>49.780865615042387</v>
      </c>
      <c r="C18" s="329">
        <v>46.950621216773428</v>
      </c>
      <c r="D18" s="329">
        <v>60.924764936049229</v>
      </c>
      <c r="E18" s="329">
        <v>67.55143847882988</v>
      </c>
      <c r="F18" s="329">
        <v>83.587197965978731</v>
      </c>
      <c r="G18" s="329">
        <v>87.620336453322551</v>
      </c>
      <c r="H18" s="329">
        <v>90.357585714659734</v>
      </c>
      <c r="I18" s="329">
        <v>95.086510172164438</v>
      </c>
      <c r="J18" s="329">
        <v>122.01328800939891</v>
      </c>
      <c r="K18" s="329">
        <v>100.70370627678319</v>
      </c>
      <c r="L18" s="329">
        <v>68.815699055581845</v>
      </c>
      <c r="M18" s="329">
        <v>68.642112132659776</v>
      </c>
      <c r="N18" s="329">
        <v>67.469852694435019</v>
      </c>
      <c r="O18" s="329">
        <v>82.093372893135566</v>
      </c>
      <c r="P18" s="329">
        <v>79.838391968287297</v>
      </c>
      <c r="Q18" s="329">
        <v>79.782239885240202</v>
      </c>
      <c r="R18" s="329">
        <v>84.611562594476297</v>
      </c>
      <c r="S18" s="329">
        <v>91.873672326368606</v>
      </c>
      <c r="T18" s="329">
        <v>96.123180078748504</v>
      </c>
      <c r="U18" s="329">
        <v>116.1850019555436</v>
      </c>
      <c r="V18" s="329">
        <v>107.0593610461605</v>
      </c>
      <c r="W18" s="329">
        <v>76.525084759182022</v>
      </c>
      <c r="X18" s="329">
        <v>35.73740409530636</v>
      </c>
      <c r="Y18" s="329">
        <v>32.733274041178689</v>
      </c>
      <c r="DA18" s="72" t="s">
        <v>1857</v>
      </c>
    </row>
    <row r="19" spans="1:105" ht="12" customHeight="1" x14ac:dyDescent="0.25">
      <c r="A19" s="64" t="s">
        <v>28</v>
      </c>
      <c r="B19" s="229">
        <v>4.9796799567908998</v>
      </c>
      <c r="C19" s="229">
        <v>5.4805511155940998</v>
      </c>
      <c r="D19" s="229">
        <v>5.4290441792771169</v>
      </c>
      <c r="E19" s="229">
        <v>6.2976748410021006</v>
      </c>
      <c r="F19" s="229">
        <v>8.1319818948697247</v>
      </c>
      <c r="G19" s="229">
        <v>5.9366447862176583</v>
      </c>
      <c r="H19" s="229">
        <v>4.2144785927197752</v>
      </c>
      <c r="I19" s="229">
        <v>6.443374548538733</v>
      </c>
      <c r="J19" s="229">
        <v>7.6471344055550574</v>
      </c>
      <c r="K19" s="229">
        <v>6.8139910262751808</v>
      </c>
      <c r="L19" s="229">
        <v>3.7578774761763949</v>
      </c>
      <c r="M19" s="229">
        <v>3.9258474261122882</v>
      </c>
      <c r="N19" s="229">
        <v>3.523947686884652</v>
      </c>
      <c r="O19" s="229">
        <v>4.5273150007114404</v>
      </c>
      <c r="P19" s="229">
        <v>4.1394708429215292</v>
      </c>
      <c r="Q19" s="229">
        <v>5.0099592154475561</v>
      </c>
      <c r="R19" s="229">
        <v>4.2399106667684157</v>
      </c>
      <c r="S19" s="229">
        <v>4.6240706447420816</v>
      </c>
      <c r="T19" s="229">
        <v>4.785999865864496</v>
      </c>
      <c r="U19" s="229">
        <v>5.0287870533636889</v>
      </c>
      <c r="V19" s="229">
        <v>5.8375334284998681</v>
      </c>
      <c r="W19" s="229">
        <v>3.2350729777480471</v>
      </c>
      <c r="X19" s="229">
        <v>1.1995487771328719</v>
      </c>
      <c r="Y19" s="229">
        <v>1.2332649122259951</v>
      </c>
      <c r="DA19" s="73" t="s">
        <v>1858</v>
      </c>
    </row>
    <row r="20" spans="1:105" ht="12" customHeight="1" x14ac:dyDescent="0.25">
      <c r="A20" s="64" t="s">
        <v>30</v>
      </c>
      <c r="B20" s="229">
        <v>0</v>
      </c>
      <c r="C20" s="229">
        <v>0</v>
      </c>
      <c r="D20" s="229">
        <v>0</v>
      </c>
      <c r="E20" s="229">
        <v>0</v>
      </c>
      <c r="F20" s="229">
        <v>0</v>
      </c>
      <c r="G20" s="229">
        <v>0</v>
      </c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0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0</v>
      </c>
      <c r="T20" s="229">
        <v>0</v>
      </c>
      <c r="U20" s="229">
        <v>0</v>
      </c>
      <c r="V20" s="229">
        <v>0</v>
      </c>
      <c r="W20" s="229">
        <v>0</v>
      </c>
      <c r="X20" s="229">
        <v>0</v>
      </c>
      <c r="Y20" s="229">
        <v>0</v>
      </c>
      <c r="DA20" s="73" t="s">
        <v>1859</v>
      </c>
    </row>
    <row r="21" spans="1:105" ht="12" customHeight="1" x14ac:dyDescent="0.25">
      <c r="A21" s="64" t="s">
        <v>31</v>
      </c>
      <c r="B21" s="229">
        <v>0</v>
      </c>
      <c r="C21" s="229">
        <v>0</v>
      </c>
      <c r="D21" s="229">
        <v>0</v>
      </c>
      <c r="E21" s="229">
        <v>0</v>
      </c>
      <c r="F21" s="229">
        <v>0</v>
      </c>
      <c r="G21" s="229">
        <v>0</v>
      </c>
      <c r="H21" s="229">
        <v>0</v>
      </c>
      <c r="I21" s="229">
        <v>0</v>
      </c>
      <c r="J21" s="229">
        <v>0.27913172136322789</v>
      </c>
      <c r="K21" s="229">
        <v>0.22755330796625531</v>
      </c>
      <c r="L21" s="229">
        <v>0.15668858952209111</v>
      </c>
      <c r="M21" s="229">
        <v>0.17230777139954179</v>
      </c>
      <c r="N21" s="229">
        <v>0.176158094113506</v>
      </c>
      <c r="O21" s="229">
        <v>0.1877333476524119</v>
      </c>
      <c r="P21" s="229">
        <v>0.18986653468175449</v>
      </c>
      <c r="Q21" s="229">
        <v>0.19137450220167479</v>
      </c>
      <c r="R21" s="229">
        <v>0.19410903446311931</v>
      </c>
      <c r="S21" s="229">
        <v>0.21393456907593811</v>
      </c>
      <c r="T21" s="229">
        <v>0.15707752894443261</v>
      </c>
      <c r="U21" s="229">
        <v>0.2079633033960534</v>
      </c>
      <c r="V21" s="229">
        <v>0.18920721520352479</v>
      </c>
      <c r="W21" s="229">
        <v>0.1212675480446031</v>
      </c>
      <c r="X21" s="229">
        <v>5.755772186732095E-2</v>
      </c>
      <c r="Y21" s="229">
        <v>5.7009818289425918E-2</v>
      </c>
      <c r="DA21" s="73" t="s">
        <v>1860</v>
      </c>
    </row>
    <row r="22" spans="1:105" ht="12" customHeight="1" x14ac:dyDescent="0.25">
      <c r="A22" s="64" t="s">
        <v>159</v>
      </c>
      <c r="B22" s="229">
        <v>0.45507912233653119</v>
      </c>
      <c r="C22" s="229">
        <v>0.15023543284976909</v>
      </c>
      <c r="D22" s="229">
        <v>0.16842117345584781</v>
      </c>
      <c r="E22" s="229">
        <v>0.49365901977701748</v>
      </c>
      <c r="F22" s="229">
        <v>0.51994080280065014</v>
      </c>
      <c r="G22" s="229">
        <v>0.33205200927416029</v>
      </c>
      <c r="H22" s="229">
        <v>0.34842563520213649</v>
      </c>
      <c r="I22" s="229">
        <v>0.34523717818528088</v>
      </c>
      <c r="J22" s="229">
        <v>0.202428521745773</v>
      </c>
      <c r="K22" s="229">
        <v>0.15397859120568549</v>
      </c>
      <c r="L22" s="229">
        <v>0.1198681615186929</v>
      </c>
      <c r="M22" s="229">
        <v>0.12727464044530071</v>
      </c>
      <c r="N22" s="229">
        <v>0.13282841966862219</v>
      </c>
      <c r="O22" s="229">
        <v>0.25233950890687779</v>
      </c>
      <c r="P22" s="229">
        <v>0.1363176203971892</v>
      </c>
      <c r="Q22" s="229">
        <v>0.26488929508218467</v>
      </c>
      <c r="R22" s="229">
        <v>0.13932957200788151</v>
      </c>
      <c r="S22" s="229">
        <v>0.15445885788389829</v>
      </c>
      <c r="T22" s="229">
        <v>0.15821323491055189</v>
      </c>
      <c r="U22" s="229">
        <v>0.79235425417997118</v>
      </c>
      <c r="V22" s="229">
        <v>0.70762284167758693</v>
      </c>
      <c r="W22" s="229">
        <v>0.50053350274774089</v>
      </c>
      <c r="X22" s="229">
        <v>0.26594582694942509</v>
      </c>
      <c r="Y22" s="229">
        <v>0.23278689303499611</v>
      </c>
      <c r="DA22" s="73" t="s">
        <v>1861</v>
      </c>
    </row>
    <row r="23" spans="1:105" ht="12" customHeight="1" x14ac:dyDescent="0.25">
      <c r="A23" s="64" t="s">
        <v>32</v>
      </c>
      <c r="B23" s="229">
        <v>6.7963416731448563</v>
      </c>
      <c r="C23" s="229">
        <v>7.4799409686762406</v>
      </c>
      <c r="D23" s="229">
        <v>10.408778733443659</v>
      </c>
      <c r="E23" s="229">
        <v>7.3660391321561596</v>
      </c>
      <c r="F23" s="229">
        <v>7.6542419084159556</v>
      </c>
      <c r="G23" s="229">
        <v>7.5499893978938886</v>
      </c>
      <c r="H23" s="229">
        <v>4.9850614215614701</v>
      </c>
      <c r="I23" s="229">
        <v>5.6672499898437207</v>
      </c>
      <c r="J23" s="229">
        <v>5.5825470484192463</v>
      </c>
      <c r="K23" s="229">
        <v>2.5722890918671011</v>
      </c>
      <c r="L23" s="229">
        <v>2.7249688324290289</v>
      </c>
      <c r="M23" s="229">
        <v>1.498300891217287</v>
      </c>
      <c r="N23" s="229">
        <v>3.5231067380866481</v>
      </c>
      <c r="O23" s="229">
        <v>3.101625822213832</v>
      </c>
      <c r="P23" s="229">
        <v>1.9811766057851301</v>
      </c>
      <c r="Q23" s="229">
        <v>1.83050355361505</v>
      </c>
      <c r="R23" s="229">
        <v>1.3503019223972621</v>
      </c>
      <c r="S23" s="229">
        <v>1.3765947831086081</v>
      </c>
      <c r="T23" s="229">
        <v>1.756233552598754</v>
      </c>
      <c r="U23" s="229">
        <v>2.0151560392917891</v>
      </c>
      <c r="V23" s="229">
        <v>1.966286119992789</v>
      </c>
      <c r="W23" s="229">
        <v>1.1739246300687181</v>
      </c>
      <c r="X23" s="229">
        <v>0.63092988764138913</v>
      </c>
      <c r="Y23" s="229">
        <v>0.43825891010265278</v>
      </c>
      <c r="DA23" s="73" t="s">
        <v>1862</v>
      </c>
    </row>
    <row r="24" spans="1:105" ht="12" customHeight="1" x14ac:dyDescent="0.25">
      <c r="A24" s="64" t="s">
        <v>33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1863</v>
      </c>
    </row>
    <row r="25" spans="1:105" ht="12" customHeight="1" x14ac:dyDescent="0.25">
      <c r="A25" s="64" t="s">
        <v>35</v>
      </c>
      <c r="B25" s="229">
        <v>15.94049867807381</v>
      </c>
      <c r="C25" s="229">
        <v>13.445595128440051</v>
      </c>
      <c r="D25" s="229">
        <v>18.398202028385501</v>
      </c>
      <c r="E25" s="229">
        <v>22.912717555706251</v>
      </c>
      <c r="F25" s="229">
        <v>20.52360133962036</v>
      </c>
      <c r="G25" s="229">
        <v>21.35965552824883</v>
      </c>
      <c r="H25" s="229">
        <v>20.917978204313329</v>
      </c>
      <c r="I25" s="229">
        <v>19.629360019767809</v>
      </c>
      <c r="J25" s="229">
        <v>23.330378960829371</v>
      </c>
      <c r="K25" s="229">
        <v>15.382087798626429</v>
      </c>
      <c r="L25" s="229">
        <v>12.71523328111164</v>
      </c>
      <c r="M25" s="229">
        <v>11.036657070075551</v>
      </c>
      <c r="N25" s="229">
        <v>12.653060368189999</v>
      </c>
      <c r="O25" s="229">
        <v>13.335301274307181</v>
      </c>
      <c r="P25" s="229">
        <v>17.329491254211419</v>
      </c>
      <c r="Q25" s="229">
        <v>15.979023934895119</v>
      </c>
      <c r="R25" s="229">
        <v>19.706792091294091</v>
      </c>
      <c r="S25" s="229">
        <v>19.57718856592286</v>
      </c>
      <c r="T25" s="229">
        <v>18.11965118986528</v>
      </c>
      <c r="U25" s="229">
        <v>25.309101723272359</v>
      </c>
      <c r="V25" s="229">
        <v>23.466016903069651</v>
      </c>
      <c r="W25" s="229">
        <v>16.71176741783669</v>
      </c>
      <c r="X25" s="229">
        <v>8.1200478209051408</v>
      </c>
      <c r="Y25" s="229">
        <v>7.1373881492015956</v>
      </c>
      <c r="DA25" s="73" t="s">
        <v>1864</v>
      </c>
    </row>
    <row r="26" spans="1:105" ht="12" customHeight="1" x14ac:dyDescent="0.25">
      <c r="A26" s="64" t="s">
        <v>36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1865</v>
      </c>
    </row>
    <row r="27" spans="1:105" ht="12" customHeight="1" x14ac:dyDescent="0.25">
      <c r="A27" s="64" t="s">
        <v>38</v>
      </c>
      <c r="B27" s="229">
        <v>21.609266184696299</v>
      </c>
      <c r="C27" s="229">
        <v>20.39429857121327</v>
      </c>
      <c r="D27" s="229">
        <v>26.520318821487109</v>
      </c>
      <c r="E27" s="229">
        <v>30.48134793018836</v>
      </c>
      <c r="F27" s="229">
        <v>38.285607185507139</v>
      </c>
      <c r="G27" s="229">
        <v>43.016490358243253</v>
      </c>
      <c r="H27" s="229">
        <v>49.946453901914133</v>
      </c>
      <c r="I27" s="229">
        <v>53.882880152922887</v>
      </c>
      <c r="J27" s="229">
        <v>71.559626247336624</v>
      </c>
      <c r="K27" s="229">
        <v>63.1944100591205</v>
      </c>
      <c r="L27" s="229">
        <v>41.043520235081857</v>
      </c>
      <c r="M27" s="229">
        <v>42.828608218636923</v>
      </c>
      <c r="N27" s="229">
        <v>40.623258645774293</v>
      </c>
      <c r="O27" s="229">
        <v>54.550685811525412</v>
      </c>
      <c r="P27" s="229">
        <v>52.810043781836413</v>
      </c>
      <c r="Q27" s="229">
        <v>51.523773103243883</v>
      </c>
      <c r="R27" s="229">
        <v>53.791323062049692</v>
      </c>
      <c r="S27" s="229">
        <v>60.819598944029757</v>
      </c>
      <c r="T27" s="229">
        <v>65.217732975754743</v>
      </c>
      <c r="U27" s="229">
        <v>76.122869903790999</v>
      </c>
      <c r="V27" s="229">
        <v>69.184891541562166</v>
      </c>
      <c r="W27" s="229">
        <v>51.00545683619363</v>
      </c>
      <c r="X27" s="229">
        <v>23.67268126771615</v>
      </c>
      <c r="Y27" s="229">
        <v>23.030491261903979</v>
      </c>
      <c r="DA27" s="73" t="s">
        <v>1866</v>
      </c>
    </row>
    <row r="28" spans="1:105" ht="12" customHeight="1" x14ac:dyDescent="0.25">
      <c r="A28" s="64" t="s">
        <v>39</v>
      </c>
      <c r="B28" s="229">
        <v>0</v>
      </c>
      <c r="C28" s="229">
        <v>0</v>
      </c>
      <c r="D28" s="229">
        <v>0</v>
      </c>
      <c r="E28" s="229">
        <v>0</v>
      </c>
      <c r="F28" s="229">
        <v>8.4718248347649006</v>
      </c>
      <c r="G28" s="229">
        <v>9.4255043734447739</v>
      </c>
      <c r="H28" s="229">
        <v>9.9451879589488961</v>
      </c>
      <c r="I28" s="229">
        <v>9.1184082829060067</v>
      </c>
      <c r="J28" s="229">
        <v>13.412041104149621</v>
      </c>
      <c r="K28" s="229">
        <v>12.35939640172205</v>
      </c>
      <c r="L28" s="229">
        <v>8.2975424797421287</v>
      </c>
      <c r="M28" s="229">
        <v>9.0531161147728803</v>
      </c>
      <c r="N28" s="229">
        <v>6.8374927417173152</v>
      </c>
      <c r="O28" s="229">
        <v>6.1383721278184114</v>
      </c>
      <c r="P28" s="229">
        <v>3.252025328453866</v>
      </c>
      <c r="Q28" s="229">
        <v>4.9827162807547376</v>
      </c>
      <c r="R28" s="229">
        <v>5.1897962454958257</v>
      </c>
      <c r="S28" s="229">
        <v>5.107825961605454</v>
      </c>
      <c r="T28" s="229">
        <v>5.9282717308102502</v>
      </c>
      <c r="U28" s="229">
        <v>6.7087696782487134</v>
      </c>
      <c r="V28" s="229">
        <v>5.7078029961549426</v>
      </c>
      <c r="W28" s="229">
        <v>3.7770618465425971</v>
      </c>
      <c r="X28" s="229">
        <v>1.790692793094059</v>
      </c>
      <c r="Y28" s="229">
        <v>0.60407409642003951</v>
      </c>
      <c r="DA28" s="73" t="s">
        <v>1867</v>
      </c>
    </row>
    <row r="29" spans="1:105" ht="12" customHeight="1" x14ac:dyDescent="0.25">
      <c r="A29" s="60" t="s">
        <v>1868</v>
      </c>
      <c r="B29" s="262">
        <v>22.69700057895616</v>
      </c>
      <c r="C29" s="262">
        <v>22.220581611235069</v>
      </c>
      <c r="D29" s="262">
        <v>23.106201994201619</v>
      </c>
      <c r="E29" s="262">
        <v>22.225178203165321</v>
      </c>
      <c r="F29" s="262">
        <v>24.935636535107101</v>
      </c>
      <c r="G29" s="262">
        <v>25.720998099861781</v>
      </c>
      <c r="H29" s="262">
        <v>27.85219320086091</v>
      </c>
      <c r="I29" s="262">
        <v>26.6489339998727</v>
      </c>
      <c r="J29" s="262">
        <v>28.013890083062272</v>
      </c>
      <c r="K29" s="262">
        <v>19.967626680280329</v>
      </c>
      <c r="L29" s="262">
        <v>19.668773410752252</v>
      </c>
      <c r="M29" s="262">
        <v>17.801205253039669</v>
      </c>
      <c r="N29" s="262">
        <v>18.115070507754069</v>
      </c>
      <c r="O29" s="262">
        <v>15.47847971329136</v>
      </c>
      <c r="P29" s="262">
        <v>17.004390995914029</v>
      </c>
      <c r="Q29" s="262">
        <v>15.31654684994915</v>
      </c>
      <c r="R29" s="262">
        <v>16.800029436826922</v>
      </c>
      <c r="S29" s="262">
        <v>12.8847777383587</v>
      </c>
      <c r="T29" s="262">
        <v>13.035438380376499</v>
      </c>
      <c r="U29" s="262">
        <v>15.460662350714051</v>
      </c>
      <c r="V29" s="262">
        <v>11.57783712929773</v>
      </c>
      <c r="W29" s="262">
        <v>9.6804849448437711</v>
      </c>
      <c r="X29" s="262">
        <v>6.072433538611179</v>
      </c>
      <c r="Y29" s="262">
        <v>4.588094783350658</v>
      </c>
      <c r="DA29" s="72" t="s">
        <v>1869</v>
      </c>
    </row>
    <row r="30" spans="1:105" ht="12" customHeight="1" x14ac:dyDescent="0.25">
      <c r="A30" s="132" t="s">
        <v>1870</v>
      </c>
      <c r="B30" s="316">
        <v>6.0525334877216483</v>
      </c>
      <c r="C30" s="316">
        <v>5.9254884296626873</v>
      </c>
      <c r="D30" s="316">
        <v>6.1616538651204342</v>
      </c>
      <c r="E30" s="316">
        <v>5.926714187510755</v>
      </c>
      <c r="F30" s="316">
        <v>6.6495030760285641</v>
      </c>
      <c r="G30" s="316">
        <v>6.858932826629812</v>
      </c>
      <c r="H30" s="316">
        <v>7.4272515202295804</v>
      </c>
      <c r="I30" s="316">
        <v>7.1063823999660576</v>
      </c>
      <c r="J30" s="316">
        <v>7.470370688816609</v>
      </c>
      <c r="K30" s="316">
        <v>5.3247004480747551</v>
      </c>
      <c r="L30" s="316">
        <v>5.2450062428672686</v>
      </c>
      <c r="M30" s="316">
        <v>4.7469880674772469</v>
      </c>
      <c r="N30" s="316">
        <v>4.8306854687344227</v>
      </c>
      <c r="O30" s="316">
        <v>4.1275945902110331</v>
      </c>
      <c r="P30" s="316">
        <v>4.5345042655770778</v>
      </c>
      <c r="Q30" s="316">
        <v>4.0844124933197747</v>
      </c>
      <c r="R30" s="316">
        <v>4.4800078498205149</v>
      </c>
      <c r="S30" s="316">
        <v>3.4359407302289879</v>
      </c>
      <c r="T30" s="316">
        <v>3.476116901433735</v>
      </c>
      <c r="U30" s="316">
        <v>4.1228432935237489</v>
      </c>
      <c r="V30" s="316">
        <v>3.0874232344793948</v>
      </c>
      <c r="W30" s="316">
        <v>2.5814626519583408</v>
      </c>
      <c r="X30" s="316">
        <v>1.6193156102963151</v>
      </c>
      <c r="Y30" s="316">
        <v>1.2234919422268431</v>
      </c>
      <c r="DA30" s="139" t="s">
        <v>1871</v>
      </c>
    </row>
    <row r="31" spans="1:105" ht="12" customHeight="1" x14ac:dyDescent="0.25">
      <c r="J31" s="131"/>
    </row>
    <row r="32" spans="1:105" ht="15" customHeight="1" x14ac:dyDescent="0.25">
      <c r="A32" s="34" t="s">
        <v>55</v>
      </c>
      <c r="B32" s="223">
        <v>332.25556854821309</v>
      </c>
      <c r="C32" s="223">
        <v>319.6433331316149</v>
      </c>
      <c r="D32" s="223">
        <v>337.4266895906228</v>
      </c>
      <c r="E32" s="223">
        <v>370.47475028831161</v>
      </c>
      <c r="F32" s="223">
        <v>407.06693547479711</v>
      </c>
      <c r="G32" s="223">
        <v>446.85333711868321</v>
      </c>
      <c r="H32" s="223">
        <v>440.43959512550703</v>
      </c>
      <c r="I32" s="223">
        <v>448.09069199115129</v>
      </c>
      <c r="J32" s="223">
        <v>426.39438281115548</v>
      </c>
      <c r="K32" s="223">
        <v>453.62985593002611</v>
      </c>
      <c r="L32" s="223">
        <v>502.28342323662758</v>
      </c>
      <c r="M32" s="223">
        <v>443.81306065465822</v>
      </c>
      <c r="N32" s="223">
        <v>426.38406166201207</v>
      </c>
      <c r="O32" s="223">
        <v>467.18912501141818</v>
      </c>
      <c r="P32" s="223">
        <v>452.34031631864468</v>
      </c>
      <c r="Q32" s="223">
        <v>444.34324591744462</v>
      </c>
      <c r="R32" s="223">
        <v>464.45561432384739</v>
      </c>
      <c r="S32" s="223">
        <v>438.35867804665332</v>
      </c>
      <c r="T32" s="223">
        <v>431.21523949110048</v>
      </c>
      <c r="U32" s="223">
        <v>360.72994362049781</v>
      </c>
      <c r="V32" s="223">
        <v>315.30831226911101</v>
      </c>
      <c r="W32" s="223">
        <v>403.26621776507449</v>
      </c>
      <c r="X32" s="223">
        <v>449.16577037388919</v>
      </c>
      <c r="Y32" s="223">
        <v>411.3530143129567</v>
      </c>
      <c r="DA32" s="89" t="s">
        <v>1872</v>
      </c>
    </row>
    <row r="33" spans="1:105" ht="12" customHeight="1" x14ac:dyDescent="0.25">
      <c r="A33" s="55" t="s">
        <v>91</v>
      </c>
      <c r="B33" s="259">
        <v>1.753685465763857</v>
      </c>
      <c r="C33" s="259">
        <v>1.687116547031845</v>
      </c>
      <c r="D33" s="259">
        <v>1.7809792741216079</v>
      </c>
      <c r="E33" s="259">
        <v>1.955410974304947</v>
      </c>
      <c r="F33" s="259">
        <v>2.1485489963481661</v>
      </c>
      <c r="G33" s="259">
        <v>2.3585464829300742</v>
      </c>
      <c r="H33" s="259">
        <v>2.324693969445363</v>
      </c>
      <c r="I33" s="259">
        <v>2.3650773930523492</v>
      </c>
      <c r="J33" s="259">
        <v>2.2505616236526218</v>
      </c>
      <c r="K33" s="259">
        <v>2.394313776762921</v>
      </c>
      <c r="L33" s="259">
        <v>2.6511132465688432</v>
      </c>
      <c r="M33" s="259">
        <v>2.3424995324751712</v>
      </c>
      <c r="N33" s="259">
        <v>2.2505071473665041</v>
      </c>
      <c r="O33" s="259">
        <v>2.4658812548289628</v>
      </c>
      <c r="P33" s="259">
        <v>2.3875074292156921</v>
      </c>
      <c r="Q33" s="259">
        <v>2.345297915038032</v>
      </c>
      <c r="R33" s="259">
        <v>2.451453451604618</v>
      </c>
      <c r="S33" s="259">
        <v>2.313710634982006</v>
      </c>
      <c r="T33" s="259">
        <v>2.2760066939307571</v>
      </c>
      <c r="U33" s="259">
        <v>1.903976694679018</v>
      </c>
      <c r="V33" s="259">
        <v>1.664235777527928</v>
      </c>
      <c r="W33" s="259">
        <v>2.128488344133034</v>
      </c>
      <c r="X33" s="259">
        <v>2.3707517880443421</v>
      </c>
      <c r="Y33" s="259">
        <v>2.1711714438704859</v>
      </c>
      <c r="DA33" s="67" t="s">
        <v>1873</v>
      </c>
    </row>
    <row r="34" spans="1:105" ht="12" customHeight="1" x14ac:dyDescent="0.25">
      <c r="A34" s="173" t="s">
        <v>92</v>
      </c>
      <c r="B34" s="224">
        <v>2.488611454770163</v>
      </c>
      <c r="C34" s="224">
        <v>2.3941451568380012</v>
      </c>
      <c r="D34" s="224">
        <v>2.5273434197943558</v>
      </c>
      <c r="E34" s="224">
        <v>2.7748751098413011</v>
      </c>
      <c r="F34" s="224">
        <v>3.048952476274311</v>
      </c>
      <c r="G34" s="224">
        <v>3.3469546897744671</v>
      </c>
      <c r="H34" s="224">
        <v>3.2989154293281131</v>
      </c>
      <c r="I34" s="224">
        <v>3.3562225419963529</v>
      </c>
      <c r="J34" s="224">
        <v>3.1937160600510008</v>
      </c>
      <c r="K34" s="224">
        <v>3.3977111674189819</v>
      </c>
      <c r="L34" s="224">
        <v>3.762128911999854</v>
      </c>
      <c r="M34" s="224">
        <v>3.3241828612477309</v>
      </c>
      <c r="N34" s="224">
        <v>3.193638754107436</v>
      </c>
      <c r="O34" s="224">
        <v>3.4992707966576191</v>
      </c>
      <c r="P34" s="224">
        <v>3.388052448793629</v>
      </c>
      <c r="Q34" s="224">
        <v>3.3281539763859471</v>
      </c>
      <c r="R34" s="224">
        <v>3.4787966597201638</v>
      </c>
      <c r="S34" s="224">
        <v>3.2833292523934858</v>
      </c>
      <c r="T34" s="224">
        <v>3.2298245268187391</v>
      </c>
      <c r="U34" s="224">
        <v>2.7018860020772202</v>
      </c>
      <c r="V34" s="224">
        <v>2.361675625560566</v>
      </c>
      <c r="W34" s="224">
        <v>3.020484903344411</v>
      </c>
      <c r="X34" s="224">
        <v>3.364274934886438</v>
      </c>
      <c r="Y34" s="224">
        <v>3.081055429248527</v>
      </c>
      <c r="DA34" s="177" t="s">
        <v>1874</v>
      </c>
    </row>
    <row r="35" spans="1:105" ht="12" customHeight="1" x14ac:dyDescent="0.25">
      <c r="A35" s="173" t="s">
        <v>93</v>
      </c>
      <c r="B35" s="224">
        <v>8.8554683518079447</v>
      </c>
      <c r="C35" s="224">
        <v>8.519319729632624</v>
      </c>
      <c r="D35" s="224">
        <v>8.9932920726694832</v>
      </c>
      <c r="E35" s="224">
        <v>9.8741081771998296</v>
      </c>
      <c r="F35" s="224">
        <v>10.84938434566002</v>
      </c>
      <c r="G35" s="224">
        <v>11.90979462600372</v>
      </c>
      <c r="H35" s="224">
        <v>11.738851849978341</v>
      </c>
      <c r="I35" s="224">
        <v>11.942773326589061</v>
      </c>
      <c r="J35" s="224">
        <v>11.364510695404791</v>
      </c>
      <c r="K35" s="224">
        <v>12.0904063404474</v>
      </c>
      <c r="L35" s="224">
        <v>13.38714946914572</v>
      </c>
      <c r="M35" s="224">
        <v>11.828763412213879</v>
      </c>
      <c r="N35" s="224">
        <v>11.364235610141749</v>
      </c>
      <c r="O35" s="224">
        <v>12.45179585379238</v>
      </c>
      <c r="P35" s="224">
        <v>12.056036781896241</v>
      </c>
      <c r="Q35" s="224">
        <v>11.84289421771205</v>
      </c>
      <c r="R35" s="224">
        <v>12.37894073961508</v>
      </c>
      <c r="S35" s="224">
        <v>11.683390039615899</v>
      </c>
      <c r="T35" s="224">
        <v>11.492998967079791</v>
      </c>
      <c r="U35" s="224">
        <v>9.6143839311377981</v>
      </c>
      <c r="V35" s="224">
        <v>8.4037802362841401</v>
      </c>
      <c r="W35" s="224">
        <v>10.748085410203339</v>
      </c>
      <c r="X35" s="224">
        <v>11.97142693993549</v>
      </c>
      <c r="Y35" s="224">
        <v>10.96361940775372</v>
      </c>
      <c r="DA35" s="177" t="s">
        <v>1875</v>
      </c>
    </row>
    <row r="36" spans="1:105" ht="12" customHeight="1" x14ac:dyDescent="0.25">
      <c r="A36" s="173" t="s">
        <v>94</v>
      </c>
      <c r="B36" s="224">
        <v>7.0147418630554297</v>
      </c>
      <c r="C36" s="224">
        <v>6.7484661881273791</v>
      </c>
      <c r="D36" s="224">
        <v>7.1239170964864327</v>
      </c>
      <c r="E36" s="224">
        <v>7.8216438972197846</v>
      </c>
      <c r="F36" s="224">
        <v>8.5941959853926608</v>
      </c>
      <c r="G36" s="224">
        <v>9.434185931720295</v>
      </c>
      <c r="H36" s="224">
        <v>9.2987758777814484</v>
      </c>
      <c r="I36" s="224">
        <v>9.4603095722093933</v>
      </c>
      <c r="J36" s="224">
        <v>9.0022464946104872</v>
      </c>
      <c r="K36" s="224">
        <v>9.5772551070516823</v>
      </c>
      <c r="L36" s="224">
        <v>10.604452986275369</v>
      </c>
      <c r="M36" s="224">
        <v>9.3699981299006829</v>
      </c>
      <c r="N36" s="224">
        <v>9.0020285894660148</v>
      </c>
      <c r="O36" s="224">
        <v>9.8635250193158495</v>
      </c>
      <c r="P36" s="224">
        <v>9.5500297168627668</v>
      </c>
      <c r="Q36" s="224">
        <v>9.3811916601521226</v>
      </c>
      <c r="R36" s="224">
        <v>9.8058138064184721</v>
      </c>
      <c r="S36" s="224">
        <v>9.2548425399280259</v>
      </c>
      <c r="T36" s="224">
        <v>9.1040267757230282</v>
      </c>
      <c r="U36" s="224">
        <v>7.6159067787160692</v>
      </c>
      <c r="V36" s="224">
        <v>6.65694311011171</v>
      </c>
      <c r="W36" s="224">
        <v>8.5139533765321307</v>
      </c>
      <c r="X36" s="224">
        <v>9.4830071521773647</v>
      </c>
      <c r="Y36" s="224">
        <v>8.6846857754819418</v>
      </c>
      <c r="DA36" s="177" t="s">
        <v>1876</v>
      </c>
    </row>
    <row r="37" spans="1:105" ht="12" customHeight="1" x14ac:dyDescent="0.25">
      <c r="A37" s="56" t="s">
        <v>95</v>
      </c>
      <c r="B37" s="260">
        <v>4.2006609550140492</v>
      </c>
      <c r="C37" s="260">
        <v>4.1318854187646483</v>
      </c>
      <c r="D37" s="260">
        <v>3.8786363063260132</v>
      </c>
      <c r="E37" s="260">
        <v>4.0560802112609888</v>
      </c>
      <c r="F37" s="260">
        <v>4.1735570866036866</v>
      </c>
      <c r="G37" s="260">
        <v>4.5487218494178059</v>
      </c>
      <c r="H37" s="260">
        <v>4.5431187228937793</v>
      </c>
      <c r="I37" s="260">
        <v>4.3997461755197014</v>
      </c>
      <c r="J37" s="260">
        <v>3.860593810598318</v>
      </c>
      <c r="K37" s="260">
        <v>3.807340483190329</v>
      </c>
      <c r="L37" s="260">
        <v>4.9303871262478527</v>
      </c>
      <c r="M37" s="260">
        <v>4.118527832574447</v>
      </c>
      <c r="N37" s="260">
        <v>4.0883211279083946</v>
      </c>
      <c r="O37" s="260">
        <v>3.9565541721503998</v>
      </c>
      <c r="P37" s="260">
        <v>4.1508106857643536</v>
      </c>
      <c r="Q37" s="260">
        <v>3.944323862492698</v>
      </c>
      <c r="R37" s="260">
        <v>4.3069304347983746</v>
      </c>
      <c r="S37" s="260">
        <v>3.8854027235490061</v>
      </c>
      <c r="T37" s="260">
        <v>3.707611966926744</v>
      </c>
      <c r="U37" s="260">
        <v>3.2003369145691538</v>
      </c>
      <c r="V37" s="260">
        <v>2.7516182889803691</v>
      </c>
      <c r="W37" s="260">
        <v>3.6157834492003311</v>
      </c>
      <c r="X37" s="260">
        <v>4.1854863504724156</v>
      </c>
      <c r="Y37" s="260">
        <v>3.770829123128518</v>
      </c>
      <c r="DA37" s="68" t="s">
        <v>1877</v>
      </c>
    </row>
    <row r="38" spans="1:105" ht="12" customHeight="1" x14ac:dyDescent="0.25">
      <c r="A38" s="37" t="s">
        <v>159</v>
      </c>
      <c r="B38" s="226">
        <v>3.7163967122302653E-2</v>
      </c>
      <c r="C38" s="226">
        <v>1.2373496812119789E-2</v>
      </c>
      <c r="D38" s="226">
        <v>1.427638504198531E-2</v>
      </c>
      <c r="E38" s="226">
        <v>4.5450168181254698E-2</v>
      </c>
      <c r="F38" s="226">
        <v>5.2221679919344781E-2</v>
      </c>
      <c r="G38" s="226">
        <v>3.5766998110167668E-2</v>
      </c>
      <c r="H38" s="226">
        <v>3.4783273880260458E-2</v>
      </c>
      <c r="I38" s="226">
        <v>3.7832420824895699E-2</v>
      </c>
      <c r="J38" s="226">
        <v>1.9716657890549771E-2</v>
      </c>
      <c r="K38" s="226">
        <v>2.3834220450042461E-2</v>
      </c>
      <c r="L38" s="226">
        <v>2.1317800539319559E-2</v>
      </c>
      <c r="M38" s="226">
        <v>2.2785503761396202E-2</v>
      </c>
      <c r="N38" s="226">
        <v>2.1364938772635039E-2</v>
      </c>
      <c r="O38" s="226">
        <v>4.9893531090725092E-2</v>
      </c>
      <c r="P38" s="226">
        <v>2.180400760065121E-2</v>
      </c>
      <c r="Q38" s="226">
        <v>4.5631434709797802E-2</v>
      </c>
      <c r="R38" s="226">
        <v>2.1976532085522471E-2</v>
      </c>
      <c r="S38" s="226">
        <v>2.5846370652945819E-2</v>
      </c>
      <c r="T38" s="226">
        <v>2.7163990228284869E-2</v>
      </c>
      <c r="U38" s="226">
        <v>8.4086618544515865E-2</v>
      </c>
      <c r="V38" s="226">
        <v>7.3147537832799286E-2</v>
      </c>
      <c r="W38" s="226">
        <v>9.338778288857133E-2</v>
      </c>
      <c r="X38" s="226">
        <v>0.1089106009201955</v>
      </c>
      <c r="Y38" s="226">
        <v>0.10422742468896171</v>
      </c>
      <c r="DA38" s="69" t="s">
        <v>1878</v>
      </c>
    </row>
    <row r="39" spans="1:105" ht="12" customHeight="1" x14ac:dyDescent="0.25">
      <c r="A39" s="37" t="s">
        <v>35</v>
      </c>
      <c r="B39" s="226">
        <v>1.3017783934877041</v>
      </c>
      <c r="C39" s="226">
        <v>1.1073887517944609</v>
      </c>
      <c r="D39" s="226">
        <v>1.5595415401040631</v>
      </c>
      <c r="E39" s="226">
        <v>2.1095266665376111</v>
      </c>
      <c r="F39" s="226">
        <v>2.061344164906441</v>
      </c>
      <c r="G39" s="226">
        <v>2.3007563200195311</v>
      </c>
      <c r="H39" s="226">
        <v>2.088238325173291</v>
      </c>
      <c r="I39" s="226">
        <v>2.1510609393079001</v>
      </c>
      <c r="J39" s="226">
        <v>2.2723927263829768</v>
      </c>
      <c r="K39" s="226">
        <v>2.3809808149539249</v>
      </c>
      <c r="L39" s="226">
        <v>2.261324470680107</v>
      </c>
      <c r="M39" s="226">
        <v>1.975851515302643</v>
      </c>
      <c r="N39" s="226">
        <v>2.035195937189143</v>
      </c>
      <c r="O39" s="226">
        <v>2.6367066798856582</v>
      </c>
      <c r="P39" s="226">
        <v>2.771852662343242</v>
      </c>
      <c r="Q39" s="226">
        <v>2.752643466340297</v>
      </c>
      <c r="R39" s="226">
        <v>3.1083634468678811</v>
      </c>
      <c r="S39" s="226">
        <v>3.2759485532244348</v>
      </c>
      <c r="T39" s="226">
        <v>3.1110041340075258</v>
      </c>
      <c r="U39" s="226">
        <v>2.6858652819522502</v>
      </c>
      <c r="V39" s="226">
        <v>2.4257008933361601</v>
      </c>
      <c r="W39" s="226">
        <v>3.118022867068265</v>
      </c>
      <c r="X39" s="226">
        <v>3.3253362078273239</v>
      </c>
      <c r="Y39" s="226">
        <v>3.1956764236075821</v>
      </c>
      <c r="DA39" s="69" t="s">
        <v>1879</v>
      </c>
    </row>
    <row r="40" spans="1:105" ht="12" customHeight="1" x14ac:dyDescent="0.25">
      <c r="A40" s="37" t="s">
        <v>96</v>
      </c>
      <c r="B40" s="226">
        <v>0</v>
      </c>
      <c r="C40" s="226">
        <v>0</v>
      </c>
      <c r="D40" s="226">
        <v>0</v>
      </c>
      <c r="E40" s="226">
        <v>0</v>
      </c>
      <c r="F40" s="226">
        <v>0</v>
      </c>
      <c r="G40" s="226">
        <v>0</v>
      </c>
      <c r="H40" s="226">
        <v>0</v>
      </c>
      <c r="I40" s="226">
        <v>0</v>
      </c>
      <c r="J40" s="226">
        <v>0</v>
      </c>
      <c r="K40" s="226">
        <v>0</v>
      </c>
      <c r="L40" s="226">
        <v>0</v>
      </c>
      <c r="M40" s="226">
        <v>0</v>
      </c>
      <c r="N40" s="226">
        <v>0</v>
      </c>
      <c r="O40" s="226">
        <v>0</v>
      </c>
      <c r="P40" s="226">
        <v>0</v>
      </c>
      <c r="Q40" s="226">
        <v>0</v>
      </c>
      <c r="R40" s="226">
        <v>0</v>
      </c>
      <c r="S40" s="226">
        <v>0</v>
      </c>
      <c r="T40" s="226">
        <v>0</v>
      </c>
      <c r="U40" s="226">
        <v>0</v>
      </c>
      <c r="V40" s="226">
        <v>0</v>
      </c>
      <c r="W40" s="226">
        <v>0</v>
      </c>
      <c r="X40" s="226">
        <v>0</v>
      </c>
      <c r="Y40" s="226">
        <v>0</v>
      </c>
      <c r="DA40" s="69" t="s">
        <v>1880</v>
      </c>
    </row>
    <row r="41" spans="1:105" ht="12" customHeight="1" x14ac:dyDescent="0.25">
      <c r="A41" s="37" t="s">
        <v>78</v>
      </c>
      <c r="B41" s="226">
        <v>0</v>
      </c>
      <c r="C41" s="226">
        <v>0</v>
      </c>
      <c r="D41" s="226">
        <v>0</v>
      </c>
      <c r="E41" s="226">
        <v>0</v>
      </c>
      <c r="F41" s="226">
        <v>0</v>
      </c>
      <c r="G41" s="226">
        <v>0</v>
      </c>
      <c r="H41" s="226">
        <v>0</v>
      </c>
      <c r="I41" s="226">
        <v>0</v>
      </c>
      <c r="J41" s="226">
        <v>0</v>
      </c>
      <c r="K41" s="226">
        <v>0</v>
      </c>
      <c r="L41" s="226">
        <v>1.2573284953102551E-2</v>
      </c>
      <c r="M41" s="226">
        <v>1.163858715750204E-2</v>
      </c>
      <c r="N41" s="226">
        <v>1.5979990692252061E-2</v>
      </c>
      <c r="O41" s="226">
        <v>1.8111949085040619E-2</v>
      </c>
      <c r="P41" s="226">
        <v>3.073088872189041E-2</v>
      </c>
      <c r="Q41" s="226">
        <v>3.7405436230647529E-2</v>
      </c>
      <c r="R41" s="226">
        <v>5.4352114725881612E-2</v>
      </c>
      <c r="S41" s="226">
        <v>4.5269384324918567E-2</v>
      </c>
      <c r="T41" s="226">
        <v>4.0898115336545221E-2</v>
      </c>
      <c r="U41" s="226">
        <v>3.5438271289951667E-2</v>
      </c>
      <c r="V41" s="226">
        <v>2.669142748018926E-2</v>
      </c>
      <c r="W41" s="226">
        <v>2.2312268464471839E-2</v>
      </c>
      <c r="X41" s="226">
        <v>1.223977554566328E-2</v>
      </c>
      <c r="Y41" s="226">
        <v>1.106349559227722E-2</v>
      </c>
      <c r="DA41" s="69" t="s">
        <v>1881</v>
      </c>
    </row>
    <row r="42" spans="1:105" ht="12" customHeight="1" x14ac:dyDescent="0.25">
      <c r="A42" s="37" t="s">
        <v>40</v>
      </c>
      <c r="B42" s="226">
        <v>2.8617185944040431</v>
      </c>
      <c r="C42" s="226">
        <v>3.012123170158068</v>
      </c>
      <c r="D42" s="226">
        <v>2.304818381179965</v>
      </c>
      <c r="E42" s="226">
        <v>1.901103376542123</v>
      </c>
      <c r="F42" s="226">
        <v>2.0599912417779009</v>
      </c>
      <c r="G42" s="226">
        <v>2.2121985312881072</v>
      </c>
      <c r="H42" s="226">
        <v>2.420097123840228</v>
      </c>
      <c r="I42" s="226">
        <v>2.210852815386906</v>
      </c>
      <c r="J42" s="226">
        <v>1.568484426324791</v>
      </c>
      <c r="K42" s="226">
        <v>1.402525447786362</v>
      </c>
      <c r="L42" s="226">
        <v>2.635171570075324</v>
      </c>
      <c r="M42" s="226">
        <v>2.108252226352906</v>
      </c>
      <c r="N42" s="226">
        <v>2.0157802612543652</v>
      </c>
      <c r="O42" s="226">
        <v>1.2518420120889759</v>
      </c>
      <c r="P42" s="226">
        <v>1.32642312709857</v>
      </c>
      <c r="Q42" s="226">
        <v>1.1086435252119551</v>
      </c>
      <c r="R42" s="226">
        <v>1.122238341119091</v>
      </c>
      <c r="S42" s="226">
        <v>0.53833841534670579</v>
      </c>
      <c r="T42" s="226">
        <v>0.5285457273543881</v>
      </c>
      <c r="U42" s="226">
        <v>0.39494674278243641</v>
      </c>
      <c r="V42" s="226">
        <v>0.22607843033122049</v>
      </c>
      <c r="W42" s="226">
        <v>0.38206053077902308</v>
      </c>
      <c r="X42" s="226">
        <v>0.73899976617923213</v>
      </c>
      <c r="Y42" s="226">
        <v>0.45986177923969729</v>
      </c>
      <c r="DA42" s="69" t="s">
        <v>1882</v>
      </c>
    </row>
    <row r="43" spans="1:105" ht="12" customHeight="1" x14ac:dyDescent="0.25">
      <c r="A43" s="57" t="s">
        <v>1883</v>
      </c>
      <c r="B43" s="261">
        <f t="shared" ref="B43:Y43" si="1">B44+B55</f>
        <v>22.228918809359062</v>
      </c>
      <c r="C43" s="261">
        <f t="shared" si="1"/>
        <v>21.798052214017442</v>
      </c>
      <c r="D43" s="261">
        <f t="shared" si="1"/>
        <v>20.581319488555025</v>
      </c>
      <c r="E43" s="261">
        <f t="shared" si="1"/>
        <v>21.09400337954283</v>
      </c>
      <c r="F43" s="261">
        <f t="shared" si="1"/>
        <v>22.149007542079204</v>
      </c>
      <c r="G43" s="261">
        <f t="shared" si="1"/>
        <v>24.135244016195291</v>
      </c>
      <c r="H43" s="261">
        <f t="shared" si="1"/>
        <v>24.33177165326471</v>
      </c>
      <c r="I43" s="261">
        <f t="shared" si="1"/>
        <v>23.703768501996649</v>
      </c>
      <c r="J43" s="261">
        <f t="shared" si="1"/>
        <v>20.690909616645911</v>
      </c>
      <c r="K43" s="261">
        <f t="shared" si="1"/>
        <v>20.753540750894683</v>
      </c>
      <c r="L43" s="261">
        <f t="shared" si="1"/>
        <v>26.809330371547858</v>
      </c>
      <c r="M43" s="261">
        <f t="shared" si="1"/>
        <v>22.68970273940397</v>
      </c>
      <c r="N43" s="261">
        <f t="shared" si="1"/>
        <v>22.12954781651321</v>
      </c>
      <c r="O43" s="261">
        <f t="shared" si="1"/>
        <v>20.958215013564743</v>
      </c>
      <c r="P43" s="261">
        <f t="shared" si="1"/>
        <v>21.27659801077332</v>
      </c>
      <c r="Q43" s="261">
        <f t="shared" si="1"/>
        <v>20.063471763044063</v>
      </c>
      <c r="R43" s="261">
        <f t="shared" si="1"/>
        <v>21.239845641754975</v>
      </c>
      <c r="S43" s="261">
        <f t="shared" si="1"/>
        <v>17.690726610881747</v>
      </c>
      <c r="T43" s="261">
        <f t="shared" si="1"/>
        <v>17.218540623816576</v>
      </c>
      <c r="U43" s="261">
        <f t="shared" si="1"/>
        <v>14.312771456002464</v>
      </c>
      <c r="V43" s="261">
        <f t="shared" si="1"/>
        <v>11.760076847062187</v>
      </c>
      <c r="W43" s="261">
        <f t="shared" si="1"/>
        <v>15.746931243713435</v>
      </c>
      <c r="X43" s="261">
        <f t="shared" si="1"/>
        <v>19.362543965070998</v>
      </c>
      <c r="Y43" s="261">
        <f t="shared" si="1"/>
        <v>16.592297958841087</v>
      </c>
      <c r="DA43" s="70"/>
    </row>
    <row r="44" spans="1:105" ht="12" customHeight="1" x14ac:dyDescent="0.25">
      <c r="A44" s="60" t="s">
        <v>1884</v>
      </c>
      <c r="B44" s="262">
        <v>7.4818805380277524</v>
      </c>
      <c r="C44" s="262">
        <v>7.156326809705452</v>
      </c>
      <c r="D44" s="262">
        <v>7.7973051703716836</v>
      </c>
      <c r="E44" s="262">
        <v>8.7081661301526605</v>
      </c>
      <c r="F44" s="262">
        <v>9.6735737951235858</v>
      </c>
      <c r="G44" s="262">
        <v>10.63682468875467</v>
      </c>
      <c r="H44" s="262">
        <v>10.431413986662999</v>
      </c>
      <c r="I44" s="262">
        <v>10.71806702994933</v>
      </c>
      <c r="J44" s="262">
        <v>10.38411297650658</v>
      </c>
      <c r="K44" s="262">
        <v>11.174795880866389</v>
      </c>
      <c r="L44" s="262">
        <v>11.992008852028549</v>
      </c>
      <c r="M44" s="262">
        <v>10.69710793517994</v>
      </c>
      <c r="N44" s="262">
        <v>10.241863505302589</v>
      </c>
      <c r="O44" s="262">
        <v>11.54662169164485</v>
      </c>
      <c r="P44" s="262">
        <v>11.077288378885211</v>
      </c>
      <c r="Q44" s="262">
        <v>10.964051558344689</v>
      </c>
      <c r="R44" s="262">
        <v>11.4293630886737</v>
      </c>
      <c r="S44" s="262">
        <v>11.013470241787809</v>
      </c>
      <c r="T44" s="262">
        <v>10.854847299542669</v>
      </c>
      <c r="U44" s="262">
        <v>9.0859598069483738</v>
      </c>
      <c r="V44" s="262">
        <v>8.0136269842463879</v>
      </c>
      <c r="W44" s="262">
        <v>10.179890380893379</v>
      </c>
      <c r="X44" s="262">
        <v>11.16279311789131</v>
      </c>
      <c r="Y44" s="262">
        <v>10.33181741189088</v>
      </c>
      <c r="DA44" s="72" t="s">
        <v>1885</v>
      </c>
    </row>
    <row r="45" spans="1:105" ht="12" customHeight="1" x14ac:dyDescent="0.25">
      <c r="A45" s="64" t="s">
        <v>28</v>
      </c>
      <c r="B45" s="229">
        <v>0.74842753523881222</v>
      </c>
      <c r="C45" s="229">
        <v>0.83535880599755163</v>
      </c>
      <c r="D45" s="229">
        <v>0.69482277516685076</v>
      </c>
      <c r="E45" s="229">
        <v>0.81184353707457846</v>
      </c>
      <c r="F45" s="229">
        <v>0.9411169278894741</v>
      </c>
      <c r="G45" s="229">
        <v>0.72068942424167259</v>
      </c>
      <c r="H45" s="229">
        <v>0.48654432929869917</v>
      </c>
      <c r="I45" s="229">
        <v>0.72629146011633094</v>
      </c>
      <c r="J45" s="229">
        <v>0.65082015991321496</v>
      </c>
      <c r="K45" s="229">
        <v>0.75612866366007137</v>
      </c>
      <c r="L45" s="229">
        <v>0.65485783880140258</v>
      </c>
      <c r="M45" s="229">
        <v>0.61179955495848237</v>
      </c>
      <c r="N45" s="229">
        <v>0.53493211808770225</v>
      </c>
      <c r="O45" s="229">
        <v>0.63677726654224176</v>
      </c>
      <c r="P45" s="229">
        <v>0.57433662092345961</v>
      </c>
      <c r="Q45" s="229">
        <v>0.68849221609198175</v>
      </c>
      <c r="R45" s="229">
        <v>0.57272879720106262</v>
      </c>
      <c r="S45" s="229">
        <v>0.55431619475141991</v>
      </c>
      <c r="T45" s="229">
        <v>0.54046586553867582</v>
      </c>
      <c r="U45" s="229">
        <v>0.39326381439532049</v>
      </c>
      <c r="V45" s="229">
        <v>0.43695212587619442</v>
      </c>
      <c r="W45" s="229">
        <v>0.43035154278236798</v>
      </c>
      <c r="X45" s="229">
        <v>0.37468627542850541</v>
      </c>
      <c r="Y45" s="229">
        <v>0.38926347170714598</v>
      </c>
      <c r="DA45" s="73" t="s">
        <v>1886</v>
      </c>
    </row>
    <row r="46" spans="1:105" ht="12" customHeight="1" x14ac:dyDescent="0.25">
      <c r="A46" s="64" t="s">
        <v>30</v>
      </c>
      <c r="B46" s="229">
        <v>0</v>
      </c>
      <c r="C46" s="229">
        <v>0</v>
      </c>
      <c r="D46" s="229">
        <v>0</v>
      </c>
      <c r="E46" s="229">
        <v>0</v>
      </c>
      <c r="F46" s="229">
        <v>0</v>
      </c>
      <c r="G46" s="229">
        <v>0</v>
      </c>
      <c r="H46" s="229">
        <v>0</v>
      </c>
      <c r="I46" s="229">
        <v>0</v>
      </c>
      <c r="J46" s="229">
        <v>0</v>
      </c>
      <c r="K46" s="229">
        <v>0</v>
      </c>
      <c r="L46" s="229">
        <v>0</v>
      </c>
      <c r="M46" s="229">
        <v>0</v>
      </c>
      <c r="N46" s="229">
        <v>0</v>
      </c>
      <c r="O46" s="229">
        <v>0</v>
      </c>
      <c r="P46" s="229">
        <v>0</v>
      </c>
      <c r="Q46" s="229">
        <v>0</v>
      </c>
      <c r="R46" s="229">
        <v>0</v>
      </c>
      <c r="S46" s="229">
        <v>0</v>
      </c>
      <c r="T46" s="229">
        <v>0</v>
      </c>
      <c r="U46" s="229">
        <v>0</v>
      </c>
      <c r="V46" s="229">
        <v>0</v>
      </c>
      <c r="W46" s="229">
        <v>0</v>
      </c>
      <c r="X46" s="229">
        <v>0</v>
      </c>
      <c r="Y46" s="229">
        <v>0</v>
      </c>
      <c r="DA46" s="73" t="s">
        <v>1887</v>
      </c>
    </row>
    <row r="47" spans="1:105" ht="12" customHeight="1" x14ac:dyDescent="0.25">
      <c r="A47" s="64" t="s">
        <v>31</v>
      </c>
      <c r="B47" s="229">
        <v>0</v>
      </c>
      <c r="C47" s="229">
        <v>0</v>
      </c>
      <c r="D47" s="229">
        <v>0</v>
      </c>
      <c r="E47" s="229">
        <v>0</v>
      </c>
      <c r="F47" s="229">
        <v>0</v>
      </c>
      <c r="G47" s="229">
        <v>0</v>
      </c>
      <c r="H47" s="229">
        <v>0</v>
      </c>
      <c r="I47" s="229">
        <v>0</v>
      </c>
      <c r="J47" s="229">
        <v>2.3755898863566671E-2</v>
      </c>
      <c r="K47" s="229">
        <v>2.5250925338833101E-2</v>
      </c>
      <c r="L47" s="229">
        <v>2.7304975148811961E-2</v>
      </c>
      <c r="M47" s="229">
        <v>2.6852245239321851E-2</v>
      </c>
      <c r="N47" s="229">
        <v>2.6740641682378941E-2</v>
      </c>
      <c r="O47" s="229">
        <v>2.6405127087057469E-2</v>
      </c>
      <c r="P47" s="229">
        <v>2.6343295578959321E-2</v>
      </c>
      <c r="Q47" s="229">
        <v>2.6299586375487159E-2</v>
      </c>
      <c r="R47" s="229">
        <v>2.6220324570813459E-2</v>
      </c>
      <c r="S47" s="229">
        <v>2.5645671393624069E-2</v>
      </c>
      <c r="T47" s="229">
        <v>1.773820414060847E-2</v>
      </c>
      <c r="U47" s="229">
        <v>1.6263254156502559E-2</v>
      </c>
      <c r="V47" s="229">
        <v>1.4162573272927789E-2</v>
      </c>
      <c r="W47" s="229">
        <v>1.61318389876812E-2</v>
      </c>
      <c r="X47" s="229">
        <v>1.797850061600912E-2</v>
      </c>
      <c r="Y47" s="229">
        <v>1.7994381879137461E-2</v>
      </c>
      <c r="DA47" s="73" t="s">
        <v>1888</v>
      </c>
    </row>
    <row r="48" spans="1:105" ht="12" customHeight="1" x14ac:dyDescent="0.25">
      <c r="A48" s="64" t="s">
        <v>159</v>
      </c>
      <c r="B48" s="229">
        <v>6.8396714010605611E-2</v>
      </c>
      <c r="C48" s="229">
        <v>2.2899246655471439E-2</v>
      </c>
      <c r="D48" s="229">
        <v>2.155496681794021E-2</v>
      </c>
      <c r="E48" s="229">
        <v>6.3638389539459161E-2</v>
      </c>
      <c r="F48" s="229">
        <v>6.0172919386950227E-2</v>
      </c>
      <c r="G48" s="229">
        <v>4.0310037066332807E-2</v>
      </c>
      <c r="H48" s="229">
        <v>4.0224315596889937E-2</v>
      </c>
      <c r="I48" s="229">
        <v>3.8914828300256818E-2</v>
      </c>
      <c r="J48" s="229">
        <v>1.7227964869805011E-2</v>
      </c>
      <c r="K48" s="229">
        <v>1.7086554113685089E-2</v>
      </c>
      <c r="L48" s="229">
        <v>2.0888548307088039E-2</v>
      </c>
      <c r="M48" s="229">
        <v>1.983433382153774E-2</v>
      </c>
      <c r="N48" s="229">
        <v>2.0163235719992699E-2</v>
      </c>
      <c r="O48" s="229">
        <v>3.5492132245510379E-2</v>
      </c>
      <c r="P48" s="229">
        <v>1.8913577228144449E-2</v>
      </c>
      <c r="Q48" s="229">
        <v>3.6402335816996097E-2</v>
      </c>
      <c r="R48" s="229">
        <v>1.8820693279236821E-2</v>
      </c>
      <c r="S48" s="229">
        <v>1.8515946862794629E-2</v>
      </c>
      <c r="T48" s="229">
        <v>1.7866455357737409E-2</v>
      </c>
      <c r="U48" s="229">
        <v>6.1964098508157518E-2</v>
      </c>
      <c r="V48" s="229">
        <v>5.2967115096937953E-2</v>
      </c>
      <c r="W48" s="229">
        <v>6.6584391326991899E-2</v>
      </c>
      <c r="X48" s="229">
        <v>8.3069778624263749E-2</v>
      </c>
      <c r="Y48" s="229">
        <v>7.3476049835201548E-2</v>
      </c>
      <c r="DA48" s="73" t="s">
        <v>1889</v>
      </c>
    </row>
    <row r="49" spans="1:105" ht="12" customHeight="1" x14ac:dyDescent="0.25">
      <c r="A49" s="64" t="s">
        <v>32</v>
      </c>
      <c r="B49" s="229">
        <v>1.021465092377265</v>
      </c>
      <c r="C49" s="229">
        <v>1.1401106247775989</v>
      </c>
      <c r="D49" s="229">
        <v>1.3321417706039</v>
      </c>
      <c r="E49" s="229">
        <v>0.94956812065702834</v>
      </c>
      <c r="F49" s="229">
        <v>0.88582792279897116</v>
      </c>
      <c r="G49" s="229">
        <v>0.91654422795027357</v>
      </c>
      <c r="H49" s="229">
        <v>0.57550496757920455</v>
      </c>
      <c r="I49" s="229">
        <v>0.63880738873100684</v>
      </c>
      <c r="J49" s="229">
        <v>0.47511054077145481</v>
      </c>
      <c r="K49" s="229">
        <v>0.28543940050417999</v>
      </c>
      <c r="L49" s="229">
        <v>0.47486039971194971</v>
      </c>
      <c r="M49" s="229">
        <v>0.23349349043561521</v>
      </c>
      <c r="N49" s="229">
        <v>0.53480446280967575</v>
      </c>
      <c r="O49" s="229">
        <v>0.43625080485802098</v>
      </c>
      <c r="P49" s="229">
        <v>0.27488109480586831</v>
      </c>
      <c r="Q49" s="229">
        <v>0.25155642870439771</v>
      </c>
      <c r="R49" s="229">
        <v>0.18239931372476431</v>
      </c>
      <c r="S49" s="229">
        <v>0.16502100432982941</v>
      </c>
      <c r="T49" s="229">
        <v>0.19832518046297479</v>
      </c>
      <c r="U49" s="229">
        <v>0.1575902781732566</v>
      </c>
      <c r="V49" s="229">
        <v>0.1471808103088659</v>
      </c>
      <c r="W49" s="229">
        <v>0.15616348661536719</v>
      </c>
      <c r="X49" s="229">
        <v>0.19707474524038621</v>
      </c>
      <c r="Y49" s="229">
        <v>0.1383305266872675</v>
      </c>
      <c r="DA49" s="73" t="s">
        <v>1890</v>
      </c>
    </row>
    <row r="50" spans="1:105" ht="12" customHeight="1" x14ac:dyDescent="0.25">
      <c r="A50" s="64" t="s">
        <v>33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1891</v>
      </c>
    </row>
    <row r="51" spans="1:105" ht="12" customHeight="1" x14ac:dyDescent="0.25">
      <c r="A51" s="64" t="s">
        <v>35</v>
      </c>
      <c r="B51" s="229">
        <v>2.3957981716954921</v>
      </c>
      <c r="C51" s="229">
        <v>2.0494100055852922</v>
      </c>
      <c r="D51" s="229">
        <v>2.3546483265393738</v>
      </c>
      <c r="E51" s="229">
        <v>2.953715797345839</v>
      </c>
      <c r="F51" s="229">
        <v>2.3752031044433659</v>
      </c>
      <c r="G51" s="229">
        <v>2.5929929108090861</v>
      </c>
      <c r="H51" s="229">
        <v>2.4148950936145268</v>
      </c>
      <c r="I51" s="229">
        <v>2.2126040388478581</v>
      </c>
      <c r="J51" s="229">
        <v>1.9855648090993341</v>
      </c>
      <c r="K51" s="229">
        <v>1.7069053138796411</v>
      </c>
      <c r="L51" s="229">
        <v>2.2157907593082959</v>
      </c>
      <c r="M51" s="229">
        <v>1.7199399647551361</v>
      </c>
      <c r="N51" s="229">
        <v>1.920723286624938</v>
      </c>
      <c r="O51" s="229">
        <v>1.875640792088952</v>
      </c>
      <c r="P51" s="229">
        <v>2.4044042890858721</v>
      </c>
      <c r="Q51" s="229">
        <v>2.1959128062362798</v>
      </c>
      <c r="R51" s="229">
        <v>2.6620012113936262</v>
      </c>
      <c r="S51" s="229">
        <v>2.3468397227306341</v>
      </c>
      <c r="T51" s="229">
        <v>2.0461874713865069</v>
      </c>
      <c r="U51" s="229">
        <v>1.979235504902864</v>
      </c>
      <c r="V51" s="229">
        <v>1.7564826132872271</v>
      </c>
      <c r="W51" s="229">
        <v>2.223113648549738</v>
      </c>
      <c r="X51" s="229">
        <v>2.5363457762745809</v>
      </c>
      <c r="Y51" s="229">
        <v>2.252820511097561</v>
      </c>
      <c r="DA51" s="73" t="s">
        <v>1892</v>
      </c>
    </row>
    <row r="52" spans="1:105" ht="12" customHeight="1" x14ac:dyDescent="0.25">
      <c r="A52" s="64" t="s">
        <v>36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1893</v>
      </c>
    </row>
    <row r="53" spans="1:105" ht="12" customHeight="1" x14ac:dyDescent="0.25">
      <c r="A53" s="64" t="s">
        <v>38</v>
      </c>
      <c r="B53" s="229">
        <v>3.2477930247055782</v>
      </c>
      <c r="C53" s="229">
        <v>3.1085481266895378</v>
      </c>
      <c r="D53" s="229">
        <v>3.3941373312436189</v>
      </c>
      <c r="E53" s="229">
        <v>3.9294002855357548</v>
      </c>
      <c r="F53" s="229">
        <v>4.4308058579838816</v>
      </c>
      <c r="G53" s="229">
        <v>5.2220624250842906</v>
      </c>
      <c r="H53" s="229">
        <v>5.7661139758863209</v>
      </c>
      <c r="I53" s="229">
        <v>6.073630425599708</v>
      </c>
      <c r="J53" s="229">
        <v>6.0901829270569907</v>
      </c>
      <c r="K53" s="229">
        <v>7.0124989370450717</v>
      </c>
      <c r="L53" s="229">
        <v>7.1523542553854416</v>
      </c>
      <c r="M53" s="229">
        <v>6.6743611260515197</v>
      </c>
      <c r="N53" s="229">
        <v>6.1665744562228797</v>
      </c>
      <c r="O53" s="229">
        <v>7.6726794123247783</v>
      </c>
      <c r="P53" s="229">
        <v>7.3272027385686931</v>
      </c>
      <c r="Q53" s="229">
        <v>7.0806398215566793</v>
      </c>
      <c r="R53" s="229">
        <v>7.2661530344606753</v>
      </c>
      <c r="S53" s="229">
        <v>7.2908247393012076</v>
      </c>
      <c r="T53" s="229">
        <v>7.3648055764925688</v>
      </c>
      <c r="U53" s="229">
        <v>5.9530001695059944</v>
      </c>
      <c r="V53" s="229">
        <v>5.1786402267109883</v>
      </c>
      <c r="W53" s="229">
        <v>6.7850948620810172</v>
      </c>
      <c r="X53" s="229">
        <v>7.3943043773569057</v>
      </c>
      <c r="Y53" s="229">
        <v>7.2692646120519937</v>
      </c>
      <c r="DA53" s="73" t="s">
        <v>1894</v>
      </c>
    </row>
    <row r="54" spans="1:105" ht="12" customHeight="1" x14ac:dyDescent="0.25">
      <c r="A54" s="64" t="s">
        <v>39</v>
      </c>
      <c r="B54" s="229">
        <v>0</v>
      </c>
      <c r="C54" s="229">
        <v>0</v>
      </c>
      <c r="D54" s="229">
        <v>0</v>
      </c>
      <c r="E54" s="229">
        <v>0</v>
      </c>
      <c r="F54" s="229">
        <v>0.98044706262094083</v>
      </c>
      <c r="G54" s="229">
        <v>1.1442256636030159</v>
      </c>
      <c r="H54" s="229">
        <v>1.1481313046873569</v>
      </c>
      <c r="I54" s="229">
        <v>1.0278188883541719</v>
      </c>
      <c r="J54" s="229">
        <v>1.1414506759322089</v>
      </c>
      <c r="K54" s="229">
        <v>1.3714860863249081</v>
      </c>
      <c r="L54" s="229">
        <v>1.4459520753655619</v>
      </c>
      <c r="M54" s="229">
        <v>1.4108272199183249</v>
      </c>
      <c r="N54" s="229">
        <v>1.03792530415502</v>
      </c>
      <c r="O54" s="229">
        <v>0.86337615649828903</v>
      </c>
      <c r="P54" s="229">
        <v>0.45120676269421028</v>
      </c>
      <c r="Q54" s="229">
        <v>0.68474836356286839</v>
      </c>
      <c r="R54" s="229">
        <v>0.7010397140435235</v>
      </c>
      <c r="S54" s="229">
        <v>0.61230696241829863</v>
      </c>
      <c r="T54" s="229">
        <v>0.66945854616359879</v>
      </c>
      <c r="U54" s="229">
        <v>0.52464268730628005</v>
      </c>
      <c r="V54" s="229">
        <v>0.42724151969324697</v>
      </c>
      <c r="W54" s="229">
        <v>0.50245061055022067</v>
      </c>
      <c r="X54" s="229">
        <v>0.55933366435065812</v>
      </c>
      <c r="Y54" s="229">
        <v>0.19066785863257571</v>
      </c>
      <c r="DA54" s="73" t="s">
        <v>1895</v>
      </c>
    </row>
    <row r="55" spans="1:105" ht="12" customHeight="1" x14ac:dyDescent="0.25">
      <c r="A55" s="60" t="s">
        <v>1896</v>
      </c>
      <c r="B55" s="262">
        <v>14.747038271331309</v>
      </c>
      <c r="C55" s="262">
        <v>14.641725404311989</v>
      </c>
      <c r="D55" s="262">
        <v>12.78401431818334</v>
      </c>
      <c r="E55" s="262">
        <v>12.385837249390169</v>
      </c>
      <c r="F55" s="262">
        <v>12.47543374695562</v>
      </c>
      <c r="G55" s="262">
        <v>13.498419327440621</v>
      </c>
      <c r="H55" s="262">
        <v>13.90035766660171</v>
      </c>
      <c r="I55" s="262">
        <v>12.985701472047319</v>
      </c>
      <c r="J55" s="262">
        <v>10.30679664013933</v>
      </c>
      <c r="K55" s="262">
        <v>9.5787448700282933</v>
      </c>
      <c r="L55" s="262">
        <v>14.817321519519311</v>
      </c>
      <c r="M55" s="262">
        <v>11.99259480422403</v>
      </c>
      <c r="N55" s="262">
        <v>11.88768431121062</v>
      </c>
      <c r="O55" s="262">
        <v>9.4115933219198933</v>
      </c>
      <c r="P55" s="262">
        <v>10.199309631888109</v>
      </c>
      <c r="Q55" s="262">
        <v>9.0994202046993724</v>
      </c>
      <c r="R55" s="262">
        <v>9.8104825530812736</v>
      </c>
      <c r="S55" s="262">
        <v>6.6772563690939384</v>
      </c>
      <c r="T55" s="262">
        <v>6.363693324273906</v>
      </c>
      <c r="U55" s="262">
        <v>5.2268116490540901</v>
      </c>
      <c r="V55" s="262">
        <v>3.7464498628157989</v>
      </c>
      <c r="W55" s="262">
        <v>5.5670408628200558</v>
      </c>
      <c r="X55" s="262">
        <v>8.1997508471796863</v>
      </c>
      <c r="Y55" s="262">
        <v>6.2604805469502054</v>
      </c>
      <c r="DA55" s="72" t="s">
        <v>1897</v>
      </c>
    </row>
    <row r="56" spans="1:105" ht="12" customHeight="1" x14ac:dyDescent="0.25">
      <c r="A56" s="57" t="s">
        <v>1898</v>
      </c>
      <c r="B56" s="261">
        <f t="shared" ref="B56:Y56" si="2">B57+B68</f>
        <v>253.27618724743797</v>
      </c>
      <c r="C56" s="261">
        <f t="shared" si="2"/>
        <v>243.30376507394442</v>
      </c>
      <c r="D56" s="261">
        <f t="shared" si="2"/>
        <v>258.90263719716722</v>
      </c>
      <c r="E56" s="261">
        <f t="shared" si="2"/>
        <v>285.45031842147904</v>
      </c>
      <c r="F56" s="261">
        <f t="shared" si="2"/>
        <v>314.58764458343825</v>
      </c>
      <c r="G56" s="261">
        <f t="shared" si="2"/>
        <v>345.48436673807288</v>
      </c>
      <c r="H56" s="261">
        <f t="shared" si="2"/>
        <v>340.10754380182539</v>
      </c>
      <c r="I56" s="261">
        <f t="shared" si="2"/>
        <v>346.91964518662417</v>
      </c>
      <c r="J56" s="261">
        <f t="shared" si="2"/>
        <v>331.66570631817535</v>
      </c>
      <c r="K56" s="261">
        <f t="shared" si="2"/>
        <v>353.96337993331281</v>
      </c>
      <c r="L56" s="261">
        <f t="shared" si="2"/>
        <v>388.71738947608287</v>
      </c>
      <c r="M56" s="261">
        <f t="shared" si="2"/>
        <v>344.35006861573549</v>
      </c>
      <c r="N56" s="261">
        <f t="shared" si="2"/>
        <v>330.48771174512956</v>
      </c>
      <c r="O56" s="261">
        <f t="shared" si="2"/>
        <v>364.79149413224252</v>
      </c>
      <c r="P56" s="261">
        <f t="shared" si="2"/>
        <v>352.25090919542777</v>
      </c>
      <c r="Q56" s="261">
        <f t="shared" si="2"/>
        <v>346.70431795342802</v>
      </c>
      <c r="R56" s="261">
        <f t="shared" si="2"/>
        <v>362.05327537347728</v>
      </c>
      <c r="S56" s="261">
        <f t="shared" si="2"/>
        <v>343.45330375239922</v>
      </c>
      <c r="T56" s="261">
        <f t="shared" si="2"/>
        <v>338.08182700420355</v>
      </c>
      <c r="U56" s="261">
        <f t="shared" si="2"/>
        <v>282.7934225678228</v>
      </c>
      <c r="V56" s="261">
        <f t="shared" si="2"/>
        <v>247.73040356696393</v>
      </c>
      <c r="W56" s="261">
        <f t="shared" si="2"/>
        <v>316.27624129955541</v>
      </c>
      <c r="X56" s="261">
        <f t="shared" si="2"/>
        <v>350.9083632299172</v>
      </c>
      <c r="Y56" s="261">
        <f t="shared" si="2"/>
        <v>322.18922420402657</v>
      </c>
      <c r="DA56" s="70"/>
    </row>
    <row r="57" spans="1:105" ht="12" customHeight="1" x14ac:dyDescent="0.25">
      <c r="A57" s="60" t="s">
        <v>1899</v>
      </c>
      <c r="B57" s="262">
        <v>224.4564161408326</v>
      </c>
      <c r="C57" s="262">
        <v>214.68980429116371</v>
      </c>
      <c r="D57" s="262">
        <v>233.9191551111505</v>
      </c>
      <c r="E57" s="262">
        <v>261.24498390457973</v>
      </c>
      <c r="F57" s="262">
        <v>290.20721385370751</v>
      </c>
      <c r="G57" s="262">
        <v>319.1047406626401</v>
      </c>
      <c r="H57" s="262">
        <v>312.94241959989012</v>
      </c>
      <c r="I57" s="262">
        <v>321.54201089847999</v>
      </c>
      <c r="J57" s="262">
        <v>311.52338929519738</v>
      </c>
      <c r="K57" s="262">
        <v>335.24387642599169</v>
      </c>
      <c r="L57" s="262">
        <v>359.76026556085662</v>
      </c>
      <c r="M57" s="262">
        <v>320.91323805539821</v>
      </c>
      <c r="N57" s="262">
        <v>307.25590515907771</v>
      </c>
      <c r="O57" s="262">
        <v>346.39865074934539</v>
      </c>
      <c r="P57" s="262">
        <v>332.31865136655631</v>
      </c>
      <c r="Q57" s="262">
        <v>328.92154675034078</v>
      </c>
      <c r="R57" s="262">
        <v>342.88089266021109</v>
      </c>
      <c r="S57" s="262">
        <v>330.40410725363421</v>
      </c>
      <c r="T57" s="262">
        <v>325.64541898628022</v>
      </c>
      <c r="U57" s="262">
        <v>272.57879420845131</v>
      </c>
      <c r="V57" s="262">
        <v>240.40880952739161</v>
      </c>
      <c r="W57" s="262">
        <v>305.39671142680157</v>
      </c>
      <c r="X57" s="262">
        <v>334.88379353673918</v>
      </c>
      <c r="Y57" s="262">
        <v>309.95452235672661</v>
      </c>
      <c r="DA57" s="72" t="s">
        <v>1900</v>
      </c>
    </row>
    <row r="58" spans="1:105" ht="12" customHeight="1" x14ac:dyDescent="0.25">
      <c r="A58" s="64" t="s">
        <v>28</v>
      </c>
      <c r="B58" s="229">
        <v>22.452826057164369</v>
      </c>
      <c r="C58" s="229">
        <v>25.060764179926561</v>
      </c>
      <c r="D58" s="229">
        <v>20.844683255005521</v>
      </c>
      <c r="E58" s="229">
        <v>24.355306112237351</v>
      </c>
      <c r="F58" s="229">
        <v>28.233507836684229</v>
      </c>
      <c r="G58" s="229">
        <v>21.62068272725018</v>
      </c>
      <c r="H58" s="229">
        <v>14.596329878960979</v>
      </c>
      <c r="I58" s="229">
        <v>21.788743803489929</v>
      </c>
      <c r="J58" s="229">
        <v>19.52460479739646</v>
      </c>
      <c r="K58" s="229">
        <v>22.683859909802141</v>
      </c>
      <c r="L58" s="229">
        <v>19.64573516404208</v>
      </c>
      <c r="M58" s="229">
        <v>18.353986648754471</v>
      </c>
      <c r="N58" s="229">
        <v>16.04796354263107</v>
      </c>
      <c r="O58" s="229">
        <v>19.103317996267251</v>
      </c>
      <c r="P58" s="229">
        <v>17.230098627703789</v>
      </c>
      <c r="Q58" s="229">
        <v>20.654766482759449</v>
      </c>
      <c r="R58" s="229">
        <v>17.18186391603188</v>
      </c>
      <c r="S58" s="229">
        <v>16.6294858425426</v>
      </c>
      <c r="T58" s="229">
        <v>16.21397596616027</v>
      </c>
      <c r="U58" s="229">
        <v>11.797914431859621</v>
      </c>
      <c r="V58" s="229">
        <v>13.10856377628583</v>
      </c>
      <c r="W58" s="229">
        <v>12.91054628347104</v>
      </c>
      <c r="X58" s="229">
        <v>11.240588262855161</v>
      </c>
      <c r="Y58" s="229">
        <v>11.67790415121438</v>
      </c>
      <c r="DA58" s="73" t="s">
        <v>1901</v>
      </c>
    </row>
    <row r="59" spans="1:105" ht="12" customHeight="1" x14ac:dyDescent="0.25">
      <c r="A59" s="64" t="s">
        <v>30</v>
      </c>
      <c r="B59" s="229">
        <v>0</v>
      </c>
      <c r="C59" s="229">
        <v>0</v>
      </c>
      <c r="D59" s="229">
        <v>0</v>
      </c>
      <c r="E59" s="229">
        <v>0</v>
      </c>
      <c r="F59" s="229">
        <v>0</v>
      </c>
      <c r="G59" s="229">
        <v>0</v>
      </c>
      <c r="H59" s="229">
        <v>0</v>
      </c>
      <c r="I59" s="229">
        <v>0</v>
      </c>
      <c r="J59" s="229">
        <v>0</v>
      </c>
      <c r="K59" s="229">
        <v>0</v>
      </c>
      <c r="L59" s="229">
        <v>0</v>
      </c>
      <c r="M59" s="229">
        <v>0</v>
      </c>
      <c r="N59" s="229">
        <v>0</v>
      </c>
      <c r="O59" s="229">
        <v>0</v>
      </c>
      <c r="P59" s="229">
        <v>0</v>
      </c>
      <c r="Q59" s="229">
        <v>0</v>
      </c>
      <c r="R59" s="229">
        <v>0</v>
      </c>
      <c r="S59" s="229">
        <v>0</v>
      </c>
      <c r="T59" s="229">
        <v>0</v>
      </c>
      <c r="U59" s="229">
        <v>0</v>
      </c>
      <c r="V59" s="229">
        <v>0</v>
      </c>
      <c r="W59" s="229">
        <v>0</v>
      </c>
      <c r="X59" s="229">
        <v>0</v>
      </c>
      <c r="Y59" s="229">
        <v>0</v>
      </c>
      <c r="DA59" s="73" t="s">
        <v>1902</v>
      </c>
    </row>
    <row r="60" spans="1:105" ht="12" customHeight="1" x14ac:dyDescent="0.25">
      <c r="A60" s="64" t="s">
        <v>31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</v>
      </c>
      <c r="J60" s="229">
        <v>0.71267696590700036</v>
      </c>
      <c r="K60" s="229">
        <v>0.75752776016499301</v>
      </c>
      <c r="L60" s="229">
        <v>0.81914925446435882</v>
      </c>
      <c r="M60" s="229">
        <v>0.80556735717965533</v>
      </c>
      <c r="N60" s="229">
        <v>0.80221925047136822</v>
      </c>
      <c r="O60" s="229">
        <v>0.7921538126117238</v>
      </c>
      <c r="P60" s="229">
        <v>0.79029886736877974</v>
      </c>
      <c r="Q60" s="229">
        <v>0.78898759126461493</v>
      </c>
      <c r="R60" s="229">
        <v>0.78660973712440374</v>
      </c>
      <c r="S60" s="229">
        <v>0.76937014180872221</v>
      </c>
      <c r="T60" s="229">
        <v>0.53214612421825402</v>
      </c>
      <c r="U60" s="229">
        <v>0.48789762469507658</v>
      </c>
      <c r="V60" s="229">
        <v>0.42487719818783348</v>
      </c>
      <c r="W60" s="229">
        <v>0.48395516963043611</v>
      </c>
      <c r="X60" s="229">
        <v>0.53935501848027345</v>
      </c>
      <c r="Y60" s="229">
        <v>0.53983145637412389</v>
      </c>
      <c r="DA60" s="73" t="s">
        <v>1903</v>
      </c>
    </row>
    <row r="61" spans="1:105" ht="12" customHeight="1" x14ac:dyDescent="0.25">
      <c r="A61" s="64" t="s">
        <v>159</v>
      </c>
      <c r="B61" s="229">
        <v>2.0519014203181678</v>
      </c>
      <c r="C61" s="229">
        <v>0.68697739966414373</v>
      </c>
      <c r="D61" s="229">
        <v>0.64664900453820628</v>
      </c>
      <c r="E61" s="229">
        <v>1.9091516861837741</v>
      </c>
      <c r="F61" s="229">
        <v>1.805187581608507</v>
      </c>
      <c r="G61" s="229">
        <v>1.2093011119899839</v>
      </c>
      <c r="H61" s="229">
        <v>1.206729467906698</v>
      </c>
      <c r="I61" s="229">
        <v>1.167444849007705</v>
      </c>
      <c r="J61" s="229">
        <v>0.51683894609415038</v>
      </c>
      <c r="K61" s="229">
        <v>0.51259662341055257</v>
      </c>
      <c r="L61" s="229">
        <v>0.62665644921264096</v>
      </c>
      <c r="M61" s="229">
        <v>0.59503001464613203</v>
      </c>
      <c r="N61" s="229">
        <v>0.6048970715997809</v>
      </c>
      <c r="O61" s="229">
        <v>1.0647639673653111</v>
      </c>
      <c r="P61" s="229">
        <v>0.56740731684433343</v>
      </c>
      <c r="Q61" s="229">
        <v>1.092070074509883</v>
      </c>
      <c r="R61" s="229">
        <v>0.56462079837710455</v>
      </c>
      <c r="S61" s="229">
        <v>0.55547840588383868</v>
      </c>
      <c r="T61" s="229">
        <v>0.53599366073212229</v>
      </c>
      <c r="U61" s="229">
        <v>1.8589229552447251</v>
      </c>
      <c r="V61" s="229">
        <v>1.5890134529081379</v>
      </c>
      <c r="W61" s="229">
        <v>1.997531739809757</v>
      </c>
      <c r="X61" s="229">
        <v>2.492093358727911</v>
      </c>
      <c r="Y61" s="229">
        <v>2.2042814950560472</v>
      </c>
      <c r="DA61" s="73" t="s">
        <v>1904</v>
      </c>
    </row>
    <row r="62" spans="1:105" ht="12" customHeight="1" x14ac:dyDescent="0.25">
      <c r="A62" s="64" t="s">
        <v>32</v>
      </c>
      <c r="B62" s="229">
        <v>30.643952771317942</v>
      </c>
      <c r="C62" s="229">
        <v>34.203318743327983</v>
      </c>
      <c r="D62" s="229">
        <v>39.964253118117007</v>
      </c>
      <c r="E62" s="229">
        <v>28.487043619710839</v>
      </c>
      <c r="F62" s="229">
        <v>26.574837683969129</v>
      </c>
      <c r="G62" s="229">
        <v>27.49632683850821</v>
      </c>
      <c r="H62" s="229">
        <v>17.26514902737614</v>
      </c>
      <c r="I62" s="229">
        <v>19.16422166193021</v>
      </c>
      <c r="J62" s="229">
        <v>14.25331622314364</v>
      </c>
      <c r="K62" s="229">
        <v>8.563182015125399</v>
      </c>
      <c r="L62" s="229">
        <v>14.24581199135849</v>
      </c>
      <c r="M62" s="229">
        <v>7.0048047130684541</v>
      </c>
      <c r="N62" s="229">
        <v>16.044133884290279</v>
      </c>
      <c r="O62" s="229">
        <v>13.08752414574063</v>
      </c>
      <c r="P62" s="229">
        <v>8.2464328441760522</v>
      </c>
      <c r="Q62" s="229">
        <v>7.5466928611319313</v>
      </c>
      <c r="R62" s="229">
        <v>5.4719794117429297</v>
      </c>
      <c r="S62" s="229">
        <v>4.9506301298948818</v>
      </c>
      <c r="T62" s="229">
        <v>5.9497554138892443</v>
      </c>
      <c r="U62" s="229">
        <v>4.7277083451976987</v>
      </c>
      <c r="V62" s="229">
        <v>4.4154243092659771</v>
      </c>
      <c r="W62" s="229">
        <v>4.684904598461018</v>
      </c>
      <c r="X62" s="229">
        <v>5.9122423572115839</v>
      </c>
      <c r="Y62" s="229">
        <v>4.149915800618027</v>
      </c>
      <c r="DA62" s="73" t="s">
        <v>1905</v>
      </c>
    </row>
    <row r="63" spans="1:105" ht="12" customHeight="1" x14ac:dyDescent="0.25">
      <c r="A63" s="64" t="s">
        <v>33</v>
      </c>
      <c r="B63" s="229">
        <v>0</v>
      </c>
      <c r="C63" s="229">
        <v>0</v>
      </c>
      <c r="D63" s="229">
        <v>0</v>
      </c>
      <c r="E63" s="229">
        <v>0</v>
      </c>
      <c r="F63" s="229">
        <v>0</v>
      </c>
      <c r="G63" s="229">
        <v>0</v>
      </c>
      <c r="H63" s="229">
        <v>0</v>
      </c>
      <c r="I63" s="229">
        <v>0</v>
      </c>
      <c r="J63" s="229">
        <v>0</v>
      </c>
      <c r="K63" s="229">
        <v>0</v>
      </c>
      <c r="L63" s="229">
        <v>0</v>
      </c>
      <c r="M63" s="229">
        <v>0</v>
      </c>
      <c r="N63" s="229">
        <v>0</v>
      </c>
      <c r="O63" s="229">
        <v>0</v>
      </c>
      <c r="P63" s="229">
        <v>0</v>
      </c>
      <c r="Q63" s="229">
        <v>0</v>
      </c>
      <c r="R63" s="229">
        <v>0</v>
      </c>
      <c r="S63" s="229">
        <v>0</v>
      </c>
      <c r="T63" s="229">
        <v>0</v>
      </c>
      <c r="U63" s="229">
        <v>0</v>
      </c>
      <c r="V63" s="229">
        <v>0</v>
      </c>
      <c r="W63" s="229">
        <v>0</v>
      </c>
      <c r="X63" s="229">
        <v>0</v>
      </c>
      <c r="Y63" s="229">
        <v>0</v>
      </c>
      <c r="DA63" s="73" t="s">
        <v>1906</v>
      </c>
    </row>
    <row r="64" spans="1:105" ht="12" customHeight="1" x14ac:dyDescent="0.25">
      <c r="A64" s="64" t="s">
        <v>35</v>
      </c>
      <c r="B64" s="229">
        <v>71.873945150864756</v>
      </c>
      <c r="C64" s="229">
        <v>61.48230016755879</v>
      </c>
      <c r="D64" s="229">
        <v>70.639449796181225</v>
      </c>
      <c r="E64" s="229">
        <v>88.611473920375133</v>
      </c>
      <c r="F64" s="229">
        <v>71.256093133300951</v>
      </c>
      <c r="G64" s="229">
        <v>77.789787324272581</v>
      </c>
      <c r="H64" s="229">
        <v>72.446852808435821</v>
      </c>
      <c r="I64" s="229">
        <v>66.378121165435743</v>
      </c>
      <c r="J64" s="229">
        <v>59.566944272980052</v>
      </c>
      <c r="K64" s="229">
        <v>51.20715941638921</v>
      </c>
      <c r="L64" s="229">
        <v>66.473722779248888</v>
      </c>
      <c r="M64" s="229">
        <v>51.598198942654072</v>
      </c>
      <c r="N64" s="229">
        <v>57.621698598748146</v>
      </c>
      <c r="O64" s="229">
        <v>56.269223762668538</v>
      </c>
      <c r="P64" s="229">
        <v>72.132128672576187</v>
      </c>
      <c r="Q64" s="229">
        <v>65.87738418708841</v>
      </c>
      <c r="R64" s="229">
        <v>79.860036341808794</v>
      </c>
      <c r="S64" s="229">
        <v>70.405191681919007</v>
      </c>
      <c r="T64" s="229">
        <v>61.385624141595223</v>
      </c>
      <c r="U64" s="229">
        <v>59.377065147085908</v>
      </c>
      <c r="V64" s="229">
        <v>52.694478398616809</v>
      </c>
      <c r="W64" s="229">
        <v>66.693409456492162</v>
      </c>
      <c r="X64" s="229">
        <v>76.09037328823743</v>
      </c>
      <c r="Y64" s="229">
        <v>67.584615332926859</v>
      </c>
      <c r="DA64" s="73" t="s">
        <v>1907</v>
      </c>
    </row>
    <row r="65" spans="1:105" ht="12" customHeight="1" x14ac:dyDescent="0.25">
      <c r="A65" s="64" t="s">
        <v>36</v>
      </c>
      <c r="B65" s="229">
        <v>0</v>
      </c>
      <c r="C65" s="229">
        <v>0</v>
      </c>
      <c r="D65" s="229">
        <v>0</v>
      </c>
      <c r="E65" s="229">
        <v>0</v>
      </c>
      <c r="F65" s="229">
        <v>0</v>
      </c>
      <c r="G65" s="229">
        <v>0</v>
      </c>
      <c r="H65" s="229">
        <v>0</v>
      </c>
      <c r="I65" s="229">
        <v>0</v>
      </c>
      <c r="J65" s="229">
        <v>0</v>
      </c>
      <c r="K65" s="229">
        <v>0</v>
      </c>
      <c r="L65" s="229">
        <v>0</v>
      </c>
      <c r="M65" s="229">
        <v>0</v>
      </c>
      <c r="N65" s="229">
        <v>0</v>
      </c>
      <c r="O65" s="229">
        <v>0</v>
      </c>
      <c r="P65" s="229">
        <v>0</v>
      </c>
      <c r="Q65" s="229">
        <v>0</v>
      </c>
      <c r="R65" s="229">
        <v>0</v>
      </c>
      <c r="S65" s="229">
        <v>0</v>
      </c>
      <c r="T65" s="229">
        <v>0</v>
      </c>
      <c r="U65" s="229">
        <v>0</v>
      </c>
      <c r="V65" s="229">
        <v>0</v>
      </c>
      <c r="W65" s="229">
        <v>0</v>
      </c>
      <c r="X65" s="229">
        <v>0</v>
      </c>
      <c r="Y65" s="229">
        <v>0</v>
      </c>
      <c r="DA65" s="73" t="s">
        <v>1908</v>
      </c>
    </row>
    <row r="66" spans="1:105" ht="12" customHeight="1" x14ac:dyDescent="0.25">
      <c r="A66" s="64" t="s">
        <v>38</v>
      </c>
      <c r="B66" s="229">
        <v>97.433790741167357</v>
      </c>
      <c r="C66" s="229">
        <v>93.256443800686185</v>
      </c>
      <c r="D66" s="229">
        <v>101.82411993730859</v>
      </c>
      <c r="E66" s="229">
        <v>117.8820085660726</v>
      </c>
      <c r="F66" s="229">
        <v>132.9241757395165</v>
      </c>
      <c r="G66" s="229">
        <v>156.66187275252869</v>
      </c>
      <c r="H66" s="229">
        <v>172.9834192765897</v>
      </c>
      <c r="I66" s="229">
        <v>182.20891276799131</v>
      </c>
      <c r="J66" s="229">
        <v>182.70548781170979</v>
      </c>
      <c r="K66" s="229">
        <v>210.3749681113521</v>
      </c>
      <c r="L66" s="229">
        <v>214.57062766156329</v>
      </c>
      <c r="M66" s="229">
        <v>200.23083378154561</v>
      </c>
      <c r="N66" s="229">
        <v>184.9972336866864</v>
      </c>
      <c r="O66" s="229">
        <v>230.18038236974331</v>
      </c>
      <c r="P66" s="229">
        <v>219.81608215706089</v>
      </c>
      <c r="Q66" s="229">
        <v>212.41919464670039</v>
      </c>
      <c r="R66" s="229">
        <v>217.98459103382029</v>
      </c>
      <c r="S66" s="229">
        <v>218.72474217903621</v>
      </c>
      <c r="T66" s="229">
        <v>220.94416729477709</v>
      </c>
      <c r="U66" s="229">
        <v>178.5900050851798</v>
      </c>
      <c r="V66" s="229">
        <v>155.35920680132961</v>
      </c>
      <c r="W66" s="229">
        <v>203.55284586243059</v>
      </c>
      <c r="X66" s="229">
        <v>221.82913132070709</v>
      </c>
      <c r="Y66" s="229">
        <v>218.07793836155989</v>
      </c>
      <c r="DA66" s="73" t="s">
        <v>1909</v>
      </c>
    </row>
    <row r="67" spans="1:105" ht="12" customHeight="1" x14ac:dyDescent="0.25">
      <c r="A67" s="64" t="s">
        <v>39</v>
      </c>
      <c r="B67" s="229">
        <v>0</v>
      </c>
      <c r="C67" s="229">
        <v>0</v>
      </c>
      <c r="D67" s="229">
        <v>0</v>
      </c>
      <c r="E67" s="229">
        <v>0</v>
      </c>
      <c r="F67" s="229">
        <v>29.413411878628221</v>
      </c>
      <c r="G67" s="229">
        <v>34.326769908090469</v>
      </c>
      <c r="H67" s="229">
        <v>34.443939140620706</v>
      </c>
      <c r="I67" s="229">
        <v>30.83456665062517</v>
      </c>
      <c r="J67" s="229">
        <v>34.243520277966269</v>
      </c>
      <c r="K67" s="229">
        <v>41.14458258974723</v>
      </c>
      <c r="L67" s="229">
        <v>43.378562260966874</v>
      </c>
      <c r="M67" s="229">
        <v>42.324816597549763</v>
      </c>
      <c r="N67" s="229">
        <v>31.137759124650611</v>
      </c>
      <c r="O67" s="229">
        <v>25.901284694948671</v>
      </c>
      <c r="P67" s="229">
        <v>13.536202880826311</v>
      </c>
      <c r="Q67" s="229">
        <v>20.54245090688606</v>
      </c>
      <c r="R67" s="229">
        <v>21.031191421305699</v>
      </c>
      <c r="S67" s="229">
        <v>18.36920887254896</v>
      </c>
      <c r="T67" s="229">
        <v>20.083756384907971</v>
      </c>
      <c r="U67" s="229">
        <v>15.739280619188399</v>
      </c>
      <c r="V67" s="229">
        <v>12.817245590797411</v>
      </c>
      <c r="W67" s="229">
        <v>15.07351831650662</v>
      </c>
      <c r="X67" s="229">
        <v>16.780009930519739</v>
      </c>
      <c r="Y67" s="229">
        <v>5.7200357589772706</v>
      </c>
      <c r="DA67" s="73" t="s">
        <v>1910</v>
      </c>
    </row>
    <row r="68" spans="1:105" ht="12" customHeight="1" x14ac:dyDescent="0.25">
      <c r="A68" s="60" t="s">
        <v>1911</v>
      </c>
      <c r="B68" s="262">
        <v>28.819771106605369</v>
      </c>
      <c r="C68" s="262">
        <v>28.613960782780701</v>
      </c>
      <c r="D68" s="262">
        <v>24.983482086016739</v>
      </c>
      <c r="E68" s="262">
        <v>24.20533451689932</v>
      </c>
      <c r="F68" s="262">
        <v>24.38043072973073</v>
      </c>
      <c r="G68" s="262">
        <v>26.379626075432771</v>
      </c>
      <c r="H68" s="262">
        <v>27.165124201935281</v>
      </c>
      <c r="I68" s="262">
        <v>25.377634288144179</v>
      </c>
      <c r="J68" s="262">
        <v>20.142317022977991</v>
      </c>
      <c r="K68" s="262">
        <v>18.719503507321139</v>
      </c>
      <c r="L68" s="262">
        <v>28.957123915226219</v>
      </c>
      <c r="M68" s="262">
        <v>23.43683056033727</v>
      </c>
      <c r="N68" s="262">
        <v>23.23180658605186</v>
      </c>
      <c r="O68" s="262">
        <v>18.39284338289713</v>
      </c>
      <c r="P68" s="262">
        <v>19.932257828871471</v>
      </c>
      <c r="Q68" s="262">
        <v>17.78277120308724</v>
      </c>
      <c r="R68" s="262">
        <v>19.172382713266209</v>
      </c>
      <c r="S68" s="262">
        <v>13.049196498764999</v>
      </c>
      <c r="T68" s="262">
        <v>12.4364080179233</v>
      </c>
      <c r="U68" s="262">
        <v>10.21462835937148</v>
      </c>
      <c r="V68" s="262">
        <v>7.3215940395723296</v>
      </c>
      <c r="W68" s="262">
        <v>10.879529872753819</v>
      </c>
      <c r="X68" s="262">
        <v>16.024569693178002</v>
      </c>
      <c r="Y68" s="262">
        <v>12.234701847299959</v>
      </c>
      <c r="DA68" s="72" t="s">
        <v>1912</v>
      </c>
    </row>
    <row r="69" spans="1:105" ht="12" customHeight="1" x14ac:dyDescent="0.25">
      <c r="A69" s="57" t="s">
        <v>1913</v>
      </c>
      <c r="B69" s="261">
        <f t="shared" ref="B69:Y69" si="3">B70+B81</f>
        <v>32.437294401004749</v>
      </c>
      <c r="C69" s="261">
        <f t="shared" si="3"/>
        <v>31.060582803258612</v>
      </c>
      <c r="D69" s="261">
        <f t="shared" si="3"/>
        <v>33.638564735502648</v>
      </c>
      <c r="E69" s="261">
        <f t="shared" si="3"/>
        <v>37.448310117462839</v>
      </c>
      <c r="F69" s="261">
        <f t="shared" si="3"/>
        <v>41.515644459000789</v>
      </c>
      <c r="G69" s="261">
        <f t="shared" si="3"/>
        <v>45.635522784568593</v>
      </c>
      <c r="H69" s="261">
        <f t="shared" si="3"/>
        <v>44.795923820989927</v>
      </c>
      <c r="I69" s="261">
        <f t="shared" si="3"/>
        <v>45.943149293163522</v>
      </c>
      <c r="J69" s="261">
        <f t="shared" si="3"/>
        <v>44.36613819201699</v>
      </c>
      <c r="K69" s="261">
        <f t="shared" si="3"/>
        <v>47.645908370947346</v>
      </c>
      <c r="L69" s="261">
        <f t="shared" si="3"/>
        <v>51.421471648759351</v>
      </c>
      <c r="M69" s="261">
        <f t="shared" si="3"/>
        <v>45.789317531106839</v>
      </c>
      <c r="N69" s="261">
        <f t="shared" si="3"/>
        <v>43.868070871379359</v>
      </c>
      <c r="O69" s="261">
        <f t="shared" si="3"/>
        <v>49.202388768865632</v>
      </c>
      <c r="P69" s="261">
        <f t="shared" si="3"/>
        <v>47.280372049910923</v>
      </c>
      <c r="Q69" s="261">
        <f t="shared" si="3"/>
        <v>46.733594569191638</v>
      </c>
      <c r="R69" s="261">
        <f t="shared" si="3"/>
        <v>48.740558216458375</v>
      </c>
      <c r="S69" s="261">
        <f t="shared" si="3"/>
        <v>46.793972492903791</v>
      </c>
      <c r="T69" s="261">
        <f t="shared" si="3"/>
        <v>46.104402932601388</v>
      </c>
      <c r="U69" s="261">
        <f t="shared" si="3"/>
        <v>38.587259275493366</v>
      </c>
      <c r="V69" s="261">
        <f t="shared" si="3"/>
        <v>33.979578816620212</v>
      </c>
      <c r="W69" s="261">
        <f t="shared" si="3"/>
        <v>43.216249738392413</v>
      </c>
      <c r="X69" s="261">
        <f t="shared" si="3"/>
        <v>47.519916013384965</v>
      </c>
      <c r="Y69" s="261">
        <f t="shared" si="3"/>
        <v>43.900130970605851</v>
      </c>
      <c r="DA69" s="70"/>
    </row>
    <row r="70" spans="1:105" ht="12" customHeight="1" x14ac:dyDescent="0.25">
      <c r="A70" s="60" t="s">
        <v>1914</v>
      </c>
      <c r="B70" s="262">
        <v>26.18658188309707</v>
      </c>
      <c r="C70" s="262">
        <v>25.047143833969031</v>
      </c>
      <c r="D70" s="262">
        <v>27.29056809630082</v>
      </c>
      <c r="E70" s="262">
        <v>30.478581455534229</v>
      </c>
      <c r="F70" s="262">
        <v>33.85750828293245</v>
      </c>
      <c r="G70" s="262">
        <v>37.228886410641259</v>
      </c>
      <c r="H70" s="262">
        <v>36.509948953320418</v>
      </c>
      <c r="I70" s="262">
        <v>37.513234604822578</v>
      </c>
      <c r="J70" s="262">
        <v>36.344395417772922</v>
      </c>
      <c r="K70" s="262">
        <v>39.111785583032272</v>
      </c>
      <c r="L70" s="262">
        <v>41.972030982099831</v>
      </c>
      <c r="M70" s="262">
        <v>37.439877773129687</v>
      </c>
      <c r="N70" s="262">
        <v>35.846522268558971</v>
      </c>
      <c r="O70" s="262">
        <v>40.413175920756871</v>
      </c>
      <c r="P70" s="262">
        <v>38.770509326098143</v>
      </c>
      <c r="Q70" s="262">
        <v>38.374180454206318</v>
      </c>
      <c r="R70" s="262">
        <v>40.002770810357852</v>
      </c>
      <c r="S70" s="262">
        <v>38.547145846257237</v>
      </c>
      <c r="T70" s="262">
        <v>37.991965548399257</v>
      </c>
      <c r="U70" s="262">
        <v>31.800859324319241</v>
      </c>
      <c r="V70" s="262">
        <v>28.047694444862291</v>
      </c>
      <c r="W70" s="262">
        <v>35.629616333126762</v>
      </c>
      <c r="X70" s="262">
        <v>39.069775912619477</v>
      </c>
      <c r="Y70" s="262">
        <v>36.161360941618007</v>
      </c>
      <c r="DA70" s="72" t="s">
        <v>1915</v>
      </c>
    </row>
    <row r="71" spans="1:105" ht="12" customHeight="1" x14ac:dyDescent="0.25">
      <c r="A71" s="64" t="s">
        <v>28</v>
      </c>
      <c r="B71" s="229">
        <v>2.6194963733358372</v>
      </c>
      <c r="C71" s="229">
        <v>2.9237558209914249</v>
      </c>
      <c r="D71" s="229">
        <v>2.43187971308397</v>
      </c>
      <c r="E71" s="229">
        <v>2.8414523797610172</v>
      </c>
      <c r="F71" s="229">
        <v>3.2939092476131502</v>
      </c>
      <c r="G71" s="229">
        <v>2.522412984845849</v>
      </c>
      <c r="H71" s="229">
        <v>1.7029051525454439</v>
      </c>
      <c r="I71" s="229">
        <v>2.5420201104071518</v>
      </c>
      <c r="J71" s="229">
        <v>2.2778705596962472</v>
      </c>
      <c r="K71" s="229">
        <v>2.6464503228102441</v>
      </c>
      <c r="L71" s="229">
        <v>2.2920024358049029</v>
      </c>
      <c r="M71" s="229">
        <v>2.141298442354683</v>
      </c>
      <c r="N71" s="229">
        <v>1.872262413306953</v>
      </c>
      <c r="O71" s="229">
        <v>2.2287204328978412</v>
      </c>
      <c r="P71" s="229">
        <v>2.010178173232104</v>
      </c>
      <c r="Q71" s="229">
        <v>2.4097227563219299</v>
      </c>
      <c r="R71" s="229">
        <v>2.0045507902037141</v>
      </c>
      <c r="S71" s="229">
        <v>1.940106681629965</v>
      </c>
      <c r="T71" s="229">
        <v>1.8916305293853599</v>
      </c>
      <c r="U71" s="229">
        <v>1.376423350383619</v>
      </c>
      <c r="V71" s="229">
        <v>1.5293324405666759</v>
      </c>
      <c r="W71" s="229">
        <v>1.506230399738284</v>
      </c>
      <c r="X71" s="229">
        <v>1.3114019639997649</v>
      </c>
      <c r="Y71" s="229">
        <v>1.3624221509750081</v>
      </c>
      <c r="DA71" s="73" t="s">
        <v>1916</v>
      </c>
    </row>
    <row r="72" spans="1:105" ht="12" customHeight="1" x14ac:dyDescent="0.25">
      <c r="A72" s="64" t="s">
        <v>30</v>
      </c>
      <c r="B72" s="229">
        <v>0</v>
      </c>
      <c r="C72" s="229">
        <v>0</v>
      </c>
      <c r="D72" s="229">
        <v>0</v>
      </c>
      <c r="E72" s="229">
        <v>0</v>
      </c>
      <c r="F72" s="229">
        <v>0</v>
      </c>
      <c r="G72" s="229">
        <v>0</v>
      </c>
      <c r="H72" s="229">
        <v>0</v>
      </c>
      <c r="I72" s="229">
        <v>0</v>
      </c>
      <c r="J72" s="229">
        <v>0</v>
      </c>
      <c r="K72" s="229">
        <v>0</v>
      </c>
      <c r="L72" s="229">
        <v>0</v>
      </c>
      <c r="M72" s="229">
        <v>0</v>
      </c>
      <c r="N72" s="229">
        <v>0</v>
      </c>
      <c r="O72" s="229">
        <v>0</v>
      </c>
      <c r="P72" s="229">
        <v>0</v>
      </c>
      <c r="Q72" s="229">
        <v>0</v>
      </c>
      <c r="R72" s="229">
        <v>0</v>
      </c>
      <c r="S72" s="229">
        <v>0</v>
      </c>
      <c r="T72" s="229">
        <v>0</v>
      </c>
      <c r="U72" s="229">
        <v>0</v>
      </c>
      <c r="V72" s="229">
        <v>0</v>
      </c>
      <c r="W72" s="229">
        <v>0</v>
      </c>
      <c r="X72" s="229">
        <v>0</v>
      </c>
      <c r="Y72" s="229">
        <v>0</v>
      </c>
      <c r="DA72" s="73" t="s">
        <v>1917</v>
      </c>
    </row>
    <row r="73" spans="1:105" ht="12" customHeight="1" x14ac:dyDescent="0.25">
      <c r="A73" s="64" t="s">
        <v>31</v>
      </c>
      <c r="B73" s="229">
        <v>0</v>
      </c>
      <c r="C73" s="229">
        <v>0</v>
      </c>
      <c r="D73" s="229">
        <v>0</v>
      </c>
      <c r="E73" s="229">
        <v>0</v>
      </c>
      <c r="F73" s="229">
        <v>0</v>
      </c>
      <c r="G73" s="229">
        <v>0</v>
      </c>
      <c r="H73" s="229">
        <v>0</v>
      </c>
      <c r="I73" s="229">
        <v>0</v>
      </c>
      <c r="J73" s="229">
        <v>8.3145646022483172E-2</v>
      </c>
      <c r="K73" s="229">
        <v>8.8378238685915642E-2</v>
      </c>
      <c r="L73" s="229">
        <v>9.5567413020841624E-2</v>
      </c>
      <c r="M73" s="229">
        <v>9.3982858337626249E-2</v>
      </c>
      <c r="N73" s="229">
        <v>9.3592245888326056E-2</v>
      </c>
      <c r="O73" s="229">
        <v>9.2417944804700905E-2</v>
      </c>
      <c r="P73" s="229">
        <v>9.2201534526357404E-2</v>
      </c>
      <c r="Q73" s="229">
        <v>9.2048552314204862E-2</v>
      </c>
      <c r="R73" s="229">
        <v>9.177113599784685E-2</v>
      </c>
      <c r="S73" s="229">
        <v>8.9759849877684025E-2</v>
      </c>
      <c r="T73" s="229">
        <v>6.2083714492129481E-2</v>
      </c>
      <c r="U73" s="229">
        <v>5.6921389547758813E-2</v>
      </c>
      <c r="V73" s="229">
        <v>4.956900645524713E-2</v>
      </c>
      <c r="W73" s="229">
        <v>5.6461436456884083E-2</v>
      </c>
      <c r="X73" s="229">
        <v>6.2924752156031771E-2</v>
      </c>
      <c r="Y73" s="229">
        <v>6.2980336576980961E-2</v>
      </c>
      <c r="DA73" s="73" t="s">
        <v>1918</v>
      </c>
    </row>
    <row r="74" spans="1:105" ht="12" customHeight="1" x14ac:dyDescent="0.25">
      <c r="A74" s="64" t="s">
        <v>159</v>
      </c>
      <c r="B74" s="229">
        <v>0.23938849903711901</v>
      </c>
      <c r="C74" s="229">
        <v>8.014736329414987E-2</v>
      </c>
      <c r="D74" s="229">
        <v>7.5442383862790507E-2</v>
      </c>
      <c r="E74" s="229">
        <v>0.2227343633881064</v>
      </c>
      <c r="F74" s="229">
        <v>0.21060521785432521</v>
      </c>
      <c r="G74" s="229">
        <v>0.1410851297321645</v>
      </c>
      <c r="H74" s="229">
        <v>0.1407851045891145</v>
      </c>
      <c r="I74" s="229">
        <v>0.13620189905089861</v>
      </c>
      <c r="J74" s="229">
        <v>6.029787704431739E-2</v>
      </c>
      <c r="K74" s="229">
        <v>5.9802939397897652E-2</v>
      </c>
      <c r="L74" s="229">
        <v>7.3109919074807933E-2</v>
      </c>
      <c r="M74" s="229">
        <v>6.942016837538191E-2</v>
      </c>
      <c r="N74" s="229">
        <v>7.0571325019974276E-2</v>
      </c>
      <c r="O74" s="229">
        <v>0.124222462859286</v>
      </c>
      <c r="P74" s="229">
        <v>6.6197520298505397E-2</v>
      </c>
      <c r="Q74" s="229">
        <v>0.12740817535948601</v>
      </c>
      <c r="R74" s="229">
        <v>6.5872426477328688E-2</v>
      </c>
      <c r="S74" s="229">
        <v>6.4805814019781041E-2</v>
      </c>
      <c r="T74" s="229">
        <v>6.253259375208077E-2</v>
      </c>
      <c r="U74" s="229">
        <v>0.2168743447785508</v>
      </c>
      <c r="V74" s="229">
        <v>0.1853849028392823</v>
      </c>
      <c r="W74" s="229">
        <v>0.23304536964447109</v>
      </c>
      <c r="X74" s="229">
        <v>0.29074422518492238</v>
      </c>
      <c r="Y74" s="229">
        <v>0.25716617442320477</v>
      </c>
      <c r="DA74" s="73" t="s">
        <v>1919</v>
      </c>
    </row>
    <row r="75" spans="1:105" ht="12" customHeight="1" x14ac:dyDescent="0.25">
      <c r="A75" s="64" t="s">
        <v>32</v>
      </c>
      <c r="B75" s="229">
        <v>3.5751278233204178</v>
      </c>
      <c r="C75" s="229">
        <v>3.9903871867215872</v>
      </c>
      <c r="D75" s="229">
        <v>4.6624961971136392</v>
      </c>
      <c r="E75" s="229">
        <v>3.3234884222995902</v>
      </c>
      <c r="F75" s="229">
        <v>3.1003977297963901</v>
      </c>
      <c r="G75" s="229">
        <v>3.2079047978259498</v>
      </c>
      <c r="H75" s="229">
        <v>2.0142673865272109</v>
      </c>
      <c r="I75" s="229">
        <v>2.235825860558518</v>
      </c>
      <c r="J75" s="229">
        <v>1.662886892700087</v>
      </c>
      <c r="K75" s="229">
        <v>0.99903790176462748</v>
      </c>
      <c r="L75" s="229">
        <v>1.6620113989918199</v>
      </c>
      <c r="M75" s="229">
        <v>0.81722721652465125</v>
      </c>
      <c r="N75" s="229">
        <v>1.8718156198338609</v>
      </c>
      <c r="O75" s="229">
        <v>1.5268778170030699</v>
      </c>
      <c r="P75" s="229">
        <v>0.96208383182053714</v>
      </c>
      <c r="Q75" s="229">
        <v>0.88044750046539</v>
      </c>
      <c r="R75" s="229">
        <v>0.6383975980366734</v>
      </c>
      <c r="S75" s="229">
        <v>0.57757351515440136</v>
      </c>
      <c r="T75" s="229">
        <v>0.69413813162041005</v>
      </c>
      <c r="U75" s="229">
        <v>0.55156597360639681</v>
      </c>
      <c r="V75" s="229">
        <v>0.51513283608102944</v>
      </c>
      <c r="W75" s="229">
        <v>0.54657220315378419</v>
      </c>
      <c r="X75" s="229">
        <v>0.68976160834134992</v>
      </c>
      <c r="Y75" s="229">
        <v>0.48415684340543519</v>
      </c>
      <c r="DA75" s="73" t="s">
        <v>1920</v>
      </c>
    </row>
    <row r="76" spans="1:105" ht="12" customHeight="1" x14ac:dyDescent="0.25">
      <c r="A76" s="64" t="s">
        <v>33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0</v>
      </c>
      <c r="H76" s="229">
        <v>0</v>
      </c>
      <c r="I76" s="229">
        <v>0</v>
      </c>
      <c r="J76" s="229">
        <v>0</v>
      </c>
      <c r="K76" s="229">
        <v>0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0</v>
      </c>
      <c r="R76" s="229">
        <v>0</v>
      </c>
      <c r="S76" s="229">
        <v>0</v>
      </c>
      <c r="T76" s="229">
        <v>0</v>
      </c>
      <c r="U76" s="229">
        <v>0</v>
      </c>
      <c r="V76" s="229">
        <v>0</v>
      </c>
      <c r="W76" s="229">
        <v>0</v>
      </c>
      <c r="X76" s="229">
        <v>0</v>
      </c>
      <c r="Y76" s="229">
        <v>0</v>
      </c>
      <c r="DA76" s="73" t="s">
        <v>1921</v>
      </c>
    </row>
    <row r="77" spans="1:105" ht="12" customHeight="1" x14ac:dyDescent="0.25">
      <c r="A77" s="64" t="s">
        <v>35</v>
      </c>
      <c r="B77" s="229">
        <v>8.3852936009342027</v>
      </c>
      <c r="C77" s="229">
        <v>7.1729350195485084</v>
      </c>
      <c r="D77" s="229">
        <v>8.2412691428877878</v>
      </c>
      <c r="E77" s="229">
        <v>10.338005290710409</v>
      </c>
      <c r="F77" s="229">
        <v>8.3132108655517563</v>
      </c>
      <c r="G77" s="229">
        <v>9.0754751878317812</v>
      </c>
      <c r="H77" s="229">
        <v>8.4521328276508267</v>
      </c>
      <c r="I77" s="229">
        <v>7.7441141359674841</v>
      </c>
      <c r="J77" s="229">
        <v>6.9494768318476536</v>
      </c>
      <c r="K77" s="229">
        <v>5.9741685985787276</v>
      </c>
      <c r="L77" s="229">
        <v>7.7552676575790178</v>
      </c>
      <c r="M77" s="229">
        <v>6.0197898766429612</v>
      </c>
      <c r="N77" s="229">
        <v>6.7225315031872652</v>
      </c>
      <c r="O77" s="229">
        <v>6.5647427723113152</v>
      </c>
      <c r="P77" s="229">
        <v>8.4154150118005333</v>
      </c>
      <c r="Q77" s="229">
        <v>7.6856948218269627</v>
      </c>
      <c r="R77" s="229">
        <v>9.3170042398776669</v>
      </c>
      <c r="S77" s="229">
        <v>8.2139390295571975</v>
      </c>
      <c r="T77" s="229">
        <v>7.1616561498527576</v>
      </c>
      <c r="U77" s="229">
        <v>6.9273242671600084</v>
      </c>
      <c r="V77" s="229">
        <v>6.1476891465052796</v>
      </c>
      <c r="W77" s="229">
        <v>7.7808977699240662</v>
      </c>
      <c r="X77" s="229">
        <v>8.8772102169610125</v>
      </c>
      <c r="Y77" s="229">
        <v>7.8848717888414459</v>
      </c>
      <c r="DA77" s="73" t="s">
        <v>1922</v>
      </c>
    </row>
    <row r="78" spans="1:105" ht="12" customHeight="1" x14ac:dyDescent="0.25">
      <c r="A78" s="64" t="s">
        <v>36</v>
      </c>
      <c r="B78" s="229">
        <v>0</v>
      </c>
      <c r="C78" s="229">
        <v>0</v>
      </c>
      <c r="D78" s="229">
        <v>0</v>
      </c>
      <c r="E78" s="229">
        <v>0</v>
      </c>
      <c r="F78" s="229">
        <v>0</v>
      </c>
      <c r="G78" s="229">
        <v>0</v>
      </c>
      <c r="H78" s="229">
        <v>0</v>
      </c>
      <c r="I78" s="229">
        <v>0</v>
      </c>
      <c r="J78" s="229">
        <v>0</v>
      </c>
      <c r="K78" s="229">
        <v>0</v>
      </c>
      <c r="L78" s="229">
        <v>0</v>
      </c>
      <c r="M78" s="229">
        <v>0</v>
      </c>
      <c r="N78" s="229">
        <v>0</v>
      </c>
      <c r="O78" s="229">
        <v>0</v>
      </c>
      <c r="P78" s="229">
        <v>0</v>
      </c>
      <c r="Q78" s="229">
        <v>0</v>
      </c>
      <c r="R78" s="229">
        <v>0</v>
      </c>
      <c r="S78" s="229">
        <v>0</v>
      </c>
      <c r="T78" s="229">
        <v>0</v>
      </c>
      <c r="U78" s="229">
        <v>0</v>
      </c>
      <c r="V78" s="229">
        <v>0</v>
      </c>
      <c r="W78" s="229">
        <v>0</v>
      </c>
      <c r="X78" s="229">
        <v>0</v>
      </c>
      <c r="Y78" s="229">
        <v>0</v>
      </c>
      <c r="DA78" s="73" t="s">
        <v>1923</v>
      </c>
    </row>
    <row r="79" spans="1:105" ht="12" customHeight="1" x14ac:dyDescent="0.25">
      <c r="A79" s="64" t="s">
        <v>38</v>
      </c>
      <c r="B79" s="229">
        <v>11.367275586469489</v>
      </c>
      <c r="C79" s="229">
        <v>10.879918443413359</v>
      </c>
      <c r="D79" s="229">
        <v>11.87948065935263</v>
      </c>
      <c r="E79" s="229">
        <v>13.752900999375109</v>
      </c>
      <c r="F79" s="229">
        <v>15.507820502943551</v>
      </c>
      <c r="G79" s="229">
        <v>18.277218487794968</v>
      </c>
      <c r="H79" s="229">
        <v>20.181398915602081</v>
      </c>
      <c r="I79" s="229">
        <v>21.257706489598931</v>
      </c>
      <c r="J79" s="229">
        <v>21.31564024469942</v>
      </c>
      <c r="K79" s="229">
        <v>24.54374627965769</v>
      </c>
      <c r="L79" s="229">
        <v>25.03323989384899</v>
      </c>
      <c r="M79" s="229">
        <v>23.360263941180261</v>
      </c>
      <c r="N79" s="229">
        <v>21.583010596780031</v>
      </c>
      <c r="O79" s="229">
        <v>26.854377943136651</v>
      </c>
      <c r="P79" s="229">
        <v>25.645209584990369</v>
      </c>
      <c r="Q79" s="229">
        <v>24.78223937544832</v>
      </c>
      <c r="R79" s="229">
        <v>25.431535620612291</v>
      </c>
      <c r="S79" s="229">
        <v>25.51788658755417</v>
      </c>
      <c r="T79" s="229">
        <v>25.776819517723929</v>
      </c>
      <c r="U79" s="229">
        <v>20.835500593270929</v>
      </c>
      <c r="V79" s="229">
        <v>18.125240793488409</v>
      </c>
      <c r="W79" s="229">
        <v>23.7478320172835</v>
      </c>
      <c r="X79" s="229">
        <v>25.8800653207491</v>
      </c>
      <c r="Y79" s="229">
        <v>25.442426142181919</v>
      </c>
      <c r="DA79" s="73" t="s">
        <v>1924</v>
      </c>
    </row>
    <row r="80" spans="1:105" ht="12" customHeight="1" x14ac:dyDescent="0.25">
      <c r="A80" s="64" t="s">
        <v>39</v>
      </c>
      <c r="B80" s="229">
        <v>0</v>
      </c>
      <c r="C80" s="229">
        <v>0</v>
      </c>
      <c r="D80" s="229">
        <v>0</v>
      </c>
      <c r="E80" s="229">
        <v>0</v>
      </c>
      <c r="F80" s="229">
        <v>3.4315647191732839</v>
      </c>
      <c r="G80" s="229">
        <v>4.0047898226105447</v>
      </c>
      <c r="H80" s="229">
        <v>4.0184595664057401</v>
      </c>
      <c r="I80" s="229">
        <v>3.5973661092395952</v>
      </c>
      <c r="J80" s="229">
        <v>3.9950773657627212</v>
      </c>
      <c r="K80" s="229">
        <v>4.8002013021371646</v>
      </c>
      <c r="L80" s="229">
        <v>5.0608322637794547</v>
      </c>
      <c r="M80" s="229">
        <v>4.9378952697141276</v>
      </c>
      <c r="N80" s="229">
        <v>3.6327385645425618</v>
      </c>
      <c r="O80" s="229">
        <v>3.0218165477440051</v>
      </c>
      <c r="P80" s="229">
        <v>1.579223669429733</v>
      </c>
      <c r="Q80" s="229">
        <v>2.3966192724700339</v>
      </c>
      <c r="R80" s="229">
        <v>2.453638999152326</v>
      </c>
      <c r="S80" s="229">
        <v>2.1430743684640401</v>
      </c>
      <c r="T80" s="229">
        <v>2.343104911572591</v>
      </c>
      <c r="U80" s="229">
        <v>1.836249405571976</v>
      </c>
      <c r="V80" s="229">
        <v>1.495345318926361</v>
      </c>
      <c r="W80" s="229">
        <v>1.7585771369257679</v>
      </c>
      <c r="X80" s="229">
        <v>1.957667825227299</v>
      </c>
      <c r="Y80" s="229">
        <v>0.66733750521401325</v>
      </c>
      <c r="DA80" s="73" t="s">
        <v>1925</v>
      </c>
    </row>
    <row r="81" spans="1:105" ht="12" customHeight="1" x14ac:dyDescent="0.25">
      <c r="A81" s="61" t="s">
        <v>1926</v>
      </c>
      <c r="B81" s="263">
        <v>6.2507125179076759</v>
      </c>
      <c r="C81" s="263">
        <v>6.01343896928958</v>
      </c>
      <c r="D81" s="263">
        <v>6.3479966392018303</v>
      </c>
      <c r="E81" s="263">
        <v>6.9697286619286087</v>
      </c>
      <c r="F81" s="263">
        <v>7.6581361760683402</v>
      </c>
      <c r="G81" s="263">
        <v>8.4066363739273324</v>
      </c>
      <c r="H81" s="263">
        <v>8.2859748676695055</v>
      </c>
      <c r="I81" s="263">
        <v>8.4299146883409417</v>
      </c>
      <c r="J81" s="263">
        <v>8.0217427742440677</v>
      </c>
      <c r="K81" s="263">
        <v>8.5341227879150718</v>
      </c>
      <c r="L81" s="263">
        <v>9.4494406666595161</v>
      </c>
      <c r="M81" s="263">
        <v>8.3494397579771498</v>
      </c>
      <c r="N81" s="263">
        <v>8.0215486028203919</v>
      </c>
      <c r="O81" s="263">
        <v>8.7892128481087592</v>
      </c>
      <c r="P81" s="263">
        <v>8.5098627238127769</v>
      </c>
      <c r="Q81" s="263">
        <v>8.3594141149853183</v>
      </c>
      <c r="R81" s="263">
        <v>8.737787406100523</v>
      </c>
      <c r="S81" s="263">
        <v>8.2468266466465501</v>
      </c>
      <c r="T81" s="263">
        <v>8.1124373842021331</v>
      </c>
      <c r="U81" s="263">
        <v>6.7863999511741264</v>
      </c>
      <c r="V81" s="263">
        <v>5.9318843717579188</v>
      </c>
      <c r="W81" s="263">
        <v>7.5866334052656512</v>
      </c>
      <c r="X81" s="263">
        <v>8.4501401007654877</v>
      </c>
      <c r="Y81" s="263">
        <v>7.7387700289878456</v>
      </c>
      <c r="DA81" s="74" t="s">
        <v>1927</v>
      </c>
    </row>
    <row r="82" spans="1:105" ht="12" customHeight="1" x14ac:dyDescent="0.25">
      <c r="J82" s="131"/>
    </row>
    <row r="83" spans="1:105" ht="15" customHeight="1" x14ac:dyDescent="0.25">
      <c r="A83" s="34" t="s">
        <v>62</v>
      </c>
      <c r="B83" s="223">
        <v>112.6249379570891</v>
      </c>
      <c r="C83" s="223">
        <v>108.2349586091663</v>
      </c>
      <c r="D83" s="223">
        <v>117.4106223525668</v>
      </c>
      <c r="E83" s="223">
        <v>127.8234383351834</v>
      </c>
      <c r="F83" s="223">
        <v>143.37054682011771</v>
      </c>
      <c r="G83" s="223">
        <v>155.5073649204376</v>
      </c>
      <c r="H83" s="223">
        <v>155.4531353794527</v>
      </c>
      <c r="I83" s="223">
        <v>158.3789897172235</v>
      </c>
      <c r="J83" s="223">
        <v>160.9521523983812</v>
      </c>
      <c r="K83" s="223">
        <v>158.75777979416321</v>
      </c>
      <c r="L83" s="223">
        <v>162.39619806272299</v>
      </c>
      <c r="M83" s="223">
        <v>145.9356353023783</v>
      </c>
      <c r="N83" s="223">
        <v>141.0655918694371</v>
      </c>
      <c r="O83" s="223">
        <v>155.15787713767079</v>
      </c>
      <c r="P83" s="223">
        <v>154.52612974109101</v>
      </c>
      <c r="Q83" s="223">
        <v>152.70851246775581</v>
      </c>
      <c r="R83" s="223">
        <v>151.08555460017189</v>
      </c>
      <c r="S83" s="223">
        <v>141.32869972293881</v>
      </c>
      <c r="T83" s="223">
        <v>135.42204069934081</v>
      </c>
      <c r="U83" s="223">
        <v>132.82220311455049</v>
      </c>
      <c r="V83" s="223">
        <v>133.53993503391609</v>
      </c>
      <c r="W83" s="223">
        <v>127.2241329893952</v>
      </c>
      <c r="X83" s="223">
        <v>114.4783605617656</v>
      </c>
      <c r="Y83" s="223">
        <v>104.5043671263205</v>
      </c>
      <c r="DA83" s="89" t="s">
        <v>1928</v>
      </c>
    </row>
    <row r="84" spans="1:105" ht="12" customHeight="1" x14ac:dyDescent="0.25">
      <c r="A84" s="55" t="s">
        <v>91</v>
      </c>
      <c r="B84" s="259">
        <v>4.1702489483166296</v>
      </c>
      <c r="C84" s="259">
        <v>4.0076978553635056</v>
      </c>
      <c r="D84" s="259">
        <v>4.3474521120142438</v>
      </c>
      <c r="E84" s="259">
        <v>4.7330153423976302</v>
      </c>
      <c r="F84" s="259">
        <v>5.3086899130962726</v>
      </c>
      <c r="G84" s="259">
        <v>5.7580890766988988</v>
      </c>
      <c r="H84" s="259">
        <v>5.7560810783791778</v>
      </c>
      <c r="I84" s="259">
        <v>5.8644189047637747</v>
      </c>
      <c r="J84" s="259">
        <v>5.9596973498353396</v>
      </c>
      <c r="K84" s="259">
        <v>5.8784446520690894</v>
      </c>
      <c r="L84" s="259">
        <v>6.0131671232478121</v>
      </c>
      <c r="M84" s="259">
        <v>5.4036693886860458</v>
      </c>
      <c r="N84" s="259">
        <v>5.2233425989658846</v>
      </c>
      <c r="O84" s="259">
        <v>5.7451483276534194</v>
      </c>
      <c r="P84" s="259">
        <v>5.7217561379305772</v>
      </c>
      <c r="Q84" s="259">
        <v>5.6544538453822302</v>
      </c>
      <c r="R84" s="259">
        <v>5.5943593542038492</v>
      </c>
      <c r="S84" s="259">
        <v>5.2330848928934399</v>
      </c>
      <c r="T84" s="259">
        <v>5.0143745519340026</v>
      </c>
      <c r="U84" s="259">
        <v>4.9181083949843174</v>
      </c>
      <c r="V84" s="259">
        <v>4.9446843988091516</v>
      </c>
      <c r="W84" s="259">
        <v>4.7108244090805149</v>
      </c>
      <c r="X84" s="259">
        <v>4.2388770320089524</v>
      </c>
      <c r="Y84" s="259">
        <v>3.8695624167096732</v>
      </c>
      <c r="DA84" s="67" t="s">
        <v>1929</v>
      </c>
    </row>
    <row r="85" spans="1:105" ht="12" customHeight="1" x14ac:dyDescent="0.25">
      <c r="A85" s="173" t="s">
        <v>92</v>
      </c>
      <c r="B85" s="224">
        <v>1.8388173174779039</v>
      </c>
      <c r="C85" s="224">
        <v>1.767142516188686</v>
      </c>
      <c r="D85" s="224">
        <v>1.916952759787786</v>
      </c>
      <c r="E85" s="224">
        <v>2.0869618776602059</v>
      </c>
      <c r="F85" s="224">
        <v>2.3407981313111121</v>
      </c>
      <c r="G85" s="224">
        <v>2.5389548780027371</v>
      </c>
      <c r="H85" s="224">
        <v>2.538069477123909</v>
      </c>
      <c r="I85" s="224">
        <v>2.585839639951796</v>
      </c>
      <c r="J85" s="224">
        <v>2.627851437556993</v>
      </c>
      <c r="K85" s="224">
        <v>2.59202411175557</v>
      </c>
      <c r="L85" s="224">
        <v>2.65142824233076</v>
      </c>
      <c r="M85" s="224">
        <v>2.3826781021914929</v>
      </c>
      <c r="N85" s="224">
        <v>2.3031653374016412</v>
      </c>
      <c r="O85" s="224">
        <v>2.5332488221435132</v>
      </c>
      <c r="P85" s="224">
        <v>2.5229343387423602</v>
      </c>
      <c r="Q85" s="224">
        <v>2.4932582636260721</v>
      </c>
      <c r="R85" s="224">
        <v>2.4667603752665679</v>
      </c>
      <c r="S85" s="224">
        <v>2.3074610758594569</v>
      </c>
      <c r="T85" s="224">
        <v>2.211023580771772</v>
      </c>
      <c r="U85" s="224">
        <v>2.1685762643933142</v>
      </c>
      <c r="V85" s="224">
        <v>2.1802946094293318</v>
      </c>
      <c r="W85" s="224">
        <v>2.0771770727288419</v>
      </c>
      <c r="X85" s="224">
        <v>1.8690779830455331</v>
      </c>
      <c r="Y85" s="224">
        <v>1.706233481763628</v>
      </c>
      <c r="DA85" s="177" t="s">
        <v>1930</v>
      </c>
    </row>
    <row r="86" spans="1:105" ht="12" customHeight="1" x14ac:dyDescent="0.25">
      <c r="A86" s="173" t="s">
        <v>93</v>
      </c>
      <c r="B86" s="224">
        <v>14.26304385860135</v>
      </c>
      <c r="C86" s="224">
        <v>13.707088231782031</v>
      </c>
      <c r="D86" s="224">
        <v>14.869112351639931</v>
      </c>
      <c r="E86" s="224">
        <v>16.187811866555489</v>
      </c>
      <c r="F86" s="224">
        <v>18.156728291429999</v>
      </c>
      <c r="G86" s="224">
        <v>19.693758828436771</v>
      </c>
      <c r="H86" s="224">
        <v>19.68689109261161</v>
      </c>
      <c r="I86" s="224">
        <v>20.057427045841159</v>
      </c>
      <c r="J86" s="224">
        <v>20.38329743335931</v>
      </c>
      <c r="K86" s="224">
        <v>20.10539776688076</v>
      </c>
      <c r="L86" s="224">
        <v>20.566174219072401</v>
      </c>
      <c r="M86" s="224">
        <v>18.481576146508459</v>
      </c>
      <c r="N86" s="224">
        <v>17.864824258902889</v>
      </c>
      <c r="O86" s="224">
        <v>19.649499007623589</v>
      </c>
      <c r="P86" s="224">
        <v>19.569493273649289</v>
      </c>
      <c r="Q86" s="224">
        <v>19.339306643954451</v>
      </c>
      <c r="R86" s="224">
        <v>19.133772064613911</v>
      </c>
      <c r="S86" s="224">
        <v>17.89814475542342</v>
      </c>
      <c r="T86" s="224">
        <v>17.1501138287102</v>
      </c>
      <c r="U86" s="224">
        <v>16.820865278878031</v>
      </c>
      <c r="V86" s="224">
        <v>16.911760262088329</v>
      </c>
      <c r="W86" s="224">
        <v>16.111914657758621</v>
      </c>
      <c r="X86" s="224">
        <v>14.49776494594327</v>
      </c>
      <c r="Y86" s="224">
        <v>13.234638782273249</v>
      </c>
      <c r="DA86" s="177" t="s">
        <v>1931</v>
      </c>
    </row>
    <row r="87" spans="1:105" ht="12" customHeight="1" x14ac:dyDescent="0.25">
      <c r="A87" s="173" t="s">
        <v>94</v>
      </c>
      <c r="B87" s="224">
        <v>6.2979322091139416</v>
      </c>
      <c r="C87" s="224">
        <v>6.0524466813616016</v>
      </c>
      <c r="D87" s="224">
        <v>6.5655453722702051</v>
      </c>
      <c r="E87" s="224">
        <v>7.147825019690714</v>
      </c>
      <c r="F87" s="224">
        <v>8.0172118274577464</v>
      </c>
      <c r="G87" s="224">
        <v>8.695896841776694</v>
      </c>
      <c r="H87" s="224">
        <v>8.6928643520020223</v>
      </c>
      <c r="I87" s="224">
        <v>8.8564767153666484</v>
      </c>
      <c r="J87" s="224">
        <v>9.0003667314033979</v>
      </c>
      <c r="K87" s="224">
        <v>8.8776584737714295</v>
      </c>
      <c r="L87" s="224">
        <v>9.0811170684604576</v>
      </c>
      <c r="M87" s="224">
        <v>8.1606503381881534</v>
      </c>
      <c r="N87" s="224">
        <v>7.888319858348777</v>
      </c>
      <c r="O87" s="224">
        <v>8.6763536535321464</v>
      </c>
      <c r="P87" s="224">
        <v>8.6410266438204903</v>
      </c>
      <c r="Q87" s="224">
        <v>8.5393863625709638</v>
      </c>
      <c r="R87" s="224">
        <v>8.4486313414024039</v>
      </c>
      <c r="S87" s="224">
        <v>7.9030327226111794</v>
      </c>
      <c r="T87" s="224">
        <v>7.5727351989223974</v>
      </c>
      <c r="U87" s="224">
        <v>7.4273535351380868</v>
      </c>
      <c r="V87" s="224">
        <v>7.4674887578915206</v>
      </c>
      <c r="W87" s="224">
        <v>7.1143121538114302</v>
      </c>
      <c r="X87" s="224">
        <v>6.4015747072219078</v>
      </c>
      <c r="Y87" s="224">
        <v>5.8438338049842251</v>
      </c>
      <c r="DA87" s="177" t="s">
        <v>1932</v>
      </c>
    </row>
    <row r="88" spans="1:105" ht="12" customHeight="1" x14ac:dyDescent="0.25">
      <c r="A88" s="56" t="s">
        <v>95</v>
      </c>
      <c r="B88" s="260">
        <v>21.60590758406309</v>
      </c>
      <c r="C88" s="260">
        <v>20.618814199653659</v>
      </c>
      <c r="D88" s="260">
        <v>23.604837823636629</v>
      </c>
      <c r="E88" s="260">
        <v>27.170489048096599</v>
      </c>
      <c r="F88" s="260">
        <v>30.946945787565429</v>
      </c>
      <c r="G88" s="260">
        <v>33.741994516214852</v>
      </c>
      <c r="H88" s="260">
        <v>32.996702155772581</v>
      </c>
      <c r="I88" s="260">
        <v>34.498707844161743</v>
      </c>
      <c r="J88" s="260">
        <v>37.626877857027182</v>
      </c>
      <c r="K88" s="260">
        <v>38.660455938631557</v>
      </c>
      <c r="L88" s="260">
        <v>34.918366623767618</v>
      </c>
      <c r="M88" s="260">
        <v>32.09613277825575</v>
      </c>
      <c r="N88" s="260">
        <v>31.056542967686649</v>
      </c>
      <c r="O88" s="260">
        <v>39.240989284187712</v>
      </c>
      <c r="P88" s="260">
        <v>38.237558313916921</v>
      </c>
      <c r="Q88" s="260">
        <v>39.417137025076862</v>
      </c>
      <c r="R88" s="260">
        <v>39.327041152917197</v>
      </c>
      <c r="S88" s="260">
        <v>43.893211654102629</v>
      </c>
      <c r="T88" s="260">
        <v>42.090196663061761</v>
      </c>
      <c r="U88" s="260">
        <v>42.504096738079028</v>
      </c>
      <c r="V88" s="260">
        <v>47.307095302135082</v>
      </c>
      <c r="W88" s="260">
        <v>42.114792433301233</v>
      </c>
      <c r="X88" s="260">
        <v>32.82703180954821</v>
      </c>
      <c r="Y88" s="260">
        <v>33.123532105982271</v>
      </c>
      <c r="DA88" s="68" t="s">
        <v>1933</v>
      </c>
    </row>
    <row r="89" spans="1:105" ht="12" customHeight="1" x14ac:dyDescent="0.25">
      <c r="A89" s="37" t="s">
        <v>159</v>
      </c>
      <c r="B89" s="226">
        <v>0.19115116590002071</v>
      </c>
      <c r="C89" s="226">
        <v>6.1745863186443997E-2</v>
      </c>
      <c r="D89" s="226">
        <v>8.6884081674331037E-2</v>
      </c>
      <c r="E89" s="226">
        <v>0.30445731654281372</v>
      </c>
      <c r="F89" s="226">
        <v>0.38722400673203472</v>
      </c>
      <c r="G89" s="226">
        <v>0.26531625675225878</v>
      </c>
      <c r="H89" s="226">
        <v>0.25263115455159402</v>
      </c>
      <c r="I89" s="226">
        <v>0.29664657482685108</v>
      </c>
      <c r="J89" s="226">
        <v>0.1921663647079026</v>
      </c>
      <c r="K89" s="226">
        <v>0.24201718590935761</v>
      </c>
      <c r="L89" s="226">
        <v>0.1509785653303872</v>
      </c>
      <c r="M89" s="226">
        <v>0.17756989484470079</v>
      </c>
      <c r="N89" s="226">
        <v>0.1622967272470093</v>
      </c>
      <c r="O89" s="226">
        <v>0.4948425912281445</v>
      </c>
      <c r="P89" s="226">
        <v>0.20086004282641959</v>
      </c>
      <c r="Q89" s="226">
        <v>0.45601238065432248</v>
      </c>
      <c r="R89" s="226">
        <v>0.2006700583651771</v>
      </c>
      <c r="S89" s="226">
        <v>0.29198523249190522</v>
      </c>
      <c r="T89" s="226">
        <v>0.30837576884015622</v>
      </c>
      <c r="U89" s="226">
        <v>1.116765473261182</v>
      </c>
      <c r="V89" s="226">
        <v>1.2575863291906819</v>
      </c>
      <c r="W89" s="226">
        <v>1.087733031420399</v>
      </c>
      <c r="X89" s="226">
        <v>0.85419266996312992</v>
      </c>
      <c r="Y89" s="226">
        <v>0.91554942832953412</v>
      </c>
      <c r="DA89" s="69" t="s">
        <v>1934</v>
      </c>
    </row>
    <row r="90" spans="1:105" ht="12" customHeight="1" x14ac:dyDescent="0.25">
      <c r="A90" s="37" t="s">
        <v>35</v>
      </c>
      <c r="B90" s="226">
        <v>6.6956376546060392</v>
      </c>
      <c r="C90" s="226">
        <v>5.5260590761645547</v>
      </c>
      <c r="D90" s="226">
        <v>9.4911515867934728</v>
      </c>
      <c r="E90" s="226">
        <v>14.131099042543029</v>
      </c>
      <c r="F90" s="226">
        <v>15.28487685615586</v>
      </c>
      <c r="G90" s="226">
        <v>17.066795839183239</v>
      </c>
      <c r="H90" s="226">
        <v>15.16688914572825</v>
      </c>
      <c r="I90" s="226">
        <v>16.866614559055961</v>
      </c>
      <c r="J90" s="226">
        <v>22.14764042880698</v>
      </c>
      <c r="K90" s="226">
        <v>24.17692987891666</v>
      </c>
      <c r="L90" s="226">
        <v>16.01532595729396</v>
      </c>
      <c r="M90" s="226">
        <v>15.39802452800958</v>
      </c>
      <c r="N90" s="226">
        <v>15.460172548459401</v>
      </c>
      <c r="O90" s="226">
        <v>26.150780216590491</v>
      </c>
      <c r="P90" s="226">
        <v>25.53450056815063</v>
      </c>
      <c r="Q90" s="226">
        <v>27.5082190196594</v>
      </c>
      <c r="R90" s="226">
        <v>28.38279815376665</v>
      </c>
      <c r="S90" s="226">
        <v>37.00823658333389</v>
      </c>
      <c r="T90" s="226">
        <v>35.317281578555793</v>
      </c>
      <c r="U90" s="226">
        <v>35.671331118247338</v>
      </c>
      <c r="V90" s="226">
        <v>41.703772574520279</v>
      </c>
      <c r="W90" s="226">
        <v>36.317132287861</v>
      </c>
      <c r="X90" s="226">
        <v>26.080820323179172</v>
      </c>
      <c r="Y90" s="226">
        <v>28.071303992124349</v>
      </c>
      <c r="DA90" s="69" t="s">
        <v>1935</v>
      </c>
    </row>
    <row r="91" spans="1:105" ht="12" customHeight="1" x14ac:dyDescent="0.25">
      <c r="A91" s="37" t="s">
        <v>96</v>
      </c>
      <c r="B91" s="226">
        <v>0</v>
      </c>
      <c r="C91" s="226">
        <v>0</v>
      </c>
      <c r="D91" s="226">
        <v>0</v>
      </c>
      <c r="E91" s="226">
        <v>0</v>
      </c>
      <c r="F91" s="226">
        <v>0</v>
      </c>
      <c r="G91" s="226">
        <v>0</v>
      </c>
      <c r="H91" s="226">
        <v>0</v>
      </c>
      <c r="I91" s="226">
        <v>0</v>
      </c>
      <c r="J91" s="226">
        <v>0</v>
      </c>
      <c r="K91" s="226">
        <v>0</v>
      </c>
      <c r="L91" s="226">
        <v>0</v>
      </c>
      <c r="M91" s="226">
        <v>0</v>
      </c>
      <c r="N91" s="226">
        <v>0</v>
      </c>
      <c r="O91" s="226">
        <v>0</v>
      </c>
      <c r="P91" s="226">
        <v>0</v>
      </c>
      <c r="Q91" s="226">
        <v>0</v>
      </c>
      <c r="R91" s="226">
        <v>0</v>
      </c>
      <c r="S91" s="226">
        <v>0</v>
      </c>
      <c r="T91" s="226">
        <v>0</v>
      </c>
      <c r="U91" s="226">
        <v>0</v>
      </c>
      <c r="V91" s="226">
        <v>0</v>
      </c>
      <c r="W91" s="226">
        <v>0</v>
      </c>
      <c r="X91" s="226">
        <v>0</v>
      </c>
      <c r="Y91" s="226">
        <v>0</v>
      </c>
      <c r="DA91" s="69" t="s">
        <v>1936</v>
      </c>
    </row>
    <row r="92" spans="1:105" ht="12" customHeight="1" x14ac:dyDescent="0.25">
      <c r="A92" s="37" t="s">
        <v>78</v>
      </c>
      <c r="B92" s="226">
        <v>0</v>
      </c>
      <c r="C92" s="226">
        <v>0</v>
      </c>
      <c r="D92" s="226">
        <v>0</v>
      </c>
      <c r="E92" s="226">
        <v>0</v>
      </c>
      <c r="F92" s="226">
        <v>0</v>
      </c>
      <c r="G92" s="226">
        <v>0</v>
      </c>
      <c r="H92" s="226">
        <v>0</v>
      </c>
      <c r="I92" s="226">
        <v>0</v>
      </c>
      <c r="J92" s="226">
        <v>0</v>
      </c>
      <c r="K92" s="226">
        <v>0</v>
      </c>
      <c r="L92" s="226">
        <v>8.9047484997725676E-2</v>
      </c>
      <c r="M92" s="226">
        <v>9.0700768319194186E-2</v>
      </c>
      <c r="N92" s="226">
        <v>0.121390480842942</v>
      </c>
      <c r="O92" s="226">
        <v>0.1796337846110036</v>
      </c>
      <c r="P92" s="226">
        <v>0.28309509599457722</v>
      </c>
      <c r="Q92" s="226">
        <v>0.37380683148427368</v>
      </c>
      <c r="R92" s="226">
        <v>0.49629495645032129</v>
      </c>
      <c r="S92" s="226">
        <v>0.51140610356333505</v>
      </c>
      <c r="T92" s="226">
        <v>0.46429068980771881</v>
      </c>
      <c r="U92" s="226">
        <v>0.47066035587730509</v>
      </c>
      <c r="V92" s="226">
        <v>0.45889137625380472</v>
      </c>
      <c r="W92" s="226">
        <v>0.25988186745673159</v>
      </c>
      <c r="X92" s="226">
        <v>9.5997326842045025E-2</v>
      </c>
      <c r="Y92" s="226">
        <v>9.7183414970325635E-2</v>
      </c>
      <c r="DA92" s="69" t="s">
        <v>1937</v>
      </c>
    </row>
    <row r="93" spans="1:105" ht="12" customHeight="1" x14ac:dyDescent="0.25">
      <c r="A93" s="37" t="s">
        <v>40</v>
      </c>
      <c r="B93" s="226">
        <v>14.719118763557031</v>
      </c>
      <c r="C93" s="226">
        <v>15.03100926030266</v>
      </c>
      <c r="D93" s="226">
        <v>14.026802155168831</v>
      </c>
      <c r="E93" s="226">
        <v>12.73493268901076</v>
      </c>
      <c r="F93" s="226">
        <v>15.27484492467754</v>
      </c>
      <c r="G93" s="226">
        <v>16.409882420279359</v>
      </c>
      <c r="H93" s="226">
        <v>17.577181855492739</v>
      </c>
      <c r="I93" s="226">
        <v>17.33544671027893</v>
      </c>
      <c r="J93" s="226">
        <v>15.287071063512309</v>
      </c>
      <c r="K93" s="226">
        <v>14.24150887380554</v>
      </c>
      <c r="L93" s="226">
        <v>18.663014616145549</v>
      </c>
      <c r="M93" s="226">
        <v>16.429837587082279</v>
      </c>
      <c r="N93" s="226">
        <v>15.31268321113731</v>
      </c>
      <c r="O93" s="226">
        <v>12.41573269175807</v>
      </c>
      <c r="P93" s="226">
        <v>12.21910260694529</v>
      </c>
      <c r="Q93" s="226">
        <v>11.07909879327887</v>
      </c>
      <c r="R93" s="226">
        <v>10.24727798433506</v>
      </c>
      <c r="S93" s="226">
        <v>6.0815837347135009</v>
      </c>
      <c r="T93" s="226">
        <v>6.0002486258580934</v>
      </c>
      <c r="U93" s="226">
        <v>5.2453397906932029</v>
      </c>
      <c r="V93" s="226">
        <v>3.886845022170319</v>
      </c>
      <c r="W93" s="226">
        <v>4.4500452465630964</v>
      </c>
      <c r="X93" s="226">
        <v>5.7960214895638602</v>
      </c>
      <c r="Y93" s="226">
        <v>4.03949527055806</v>
      </c>
      <c r="DA93" s="69" t="s">
        <v>1938</v>
      </c>
    </row>
    <row r="94" spans="1:105" ht="12" customHeight="1" x14ac:dyDescent="0.25">
      <c r="A94" s="132" t="s">
        <v>1939</v>
      </c>
      <c r="B94" s="316">
        <v>64.448988039516237</v>
      </c>
      <c r="C94" s="316">
        <v>62.081769124816773</v>
      </c>
      <c r="D94" s="316">
        <v>66.106721933218026</v>
      </c>
      <c r="E94" s="316">
        <v>70.497335180782741</v>
      </c>
      <c r="F94" s="316">
        <v>78.600172869257179</v>
      </c>
      <c r="G94" s="316">
        <v>85.078670779307629</v>
      </c>
      <c r="H94" s="316">
        <v>85.78252722356342</v>
      </c>
      <c r="I94" s="316">
        <v>86.516119567138389</v>
      </c>
      <c r="J94" s="316">
        <v>85.354061589198963</v>
      </c>
      <c r="K94" s="316">
        <v>82.643798851054783</v>
      </c>
      <c r="L94" s="316">
        <v>89.165944785843905</v>
      </c>
      <c r="M94" s="316">
        <v>79.410928548548384</v>
      </c>
      <c r="N94" s="316">
        <v>76.729396848131302</v>
      </c>
      <c r="O94" s="316">
        <v>79.312638042530395</v>
      </c>
      <c r="P94" s="316">
        <v>79.83336103303138</v>
      </c>
      <c r="Q94" s="316">
        <v>77.264970327145264</v>
      </c>
      <c r="R94" s="316">
        <v>76.114990311767997</v>
      </c>
      <c r="S94" s="316">
        <v>64.093764622048639</v>
      </c>
      <c r="T94" s="316">
        <v>61.383596875940633</v>
      </c>
      <c r="U94" s="316">
        <v>58.983202903077697</v>
      </c>
      <c r="V94" s="316">
        <v>54.728611703562699</v>
      </c>
      <c r="W94" s="316">
        <v>55.095112262714593</v>
      </c>
      <c r="X94" s="316">
        <v>54.644034083997667</v>
      </c>
      <c r="Y94" s="316">
        <v>46.726566534607407</v>
      </c>
      <c r="DA94" s="139" t="s">
        <v>1940</v>
      </c>
    </row>
    <row r="95" spans="1:105" ht="12" customHeight="1" x14ac:dyDescent="0.25">
      <c r="J95" s="131"/>
    </row>
    <row r="96" spans="1:105" ht="15" customHeight="1" x14ac:dyDescent="0.25">
      <c r="A96" s="32" t="s">
        <v>251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DA96" s="88"/>
    </row>
    <row r="97" spans="1:105" ht="12" customHeight="1" x14ac:dyDescent="0.25">
      <c r="J97" s="131"/>
    </row>
    <row r="98" spans="1:105" ht="12" customHeight="1" x14ac:dyDescent="0.25">
      <c r="A98" s="35" t="s">
        <v>54</v>
      </c>
      <c r="B98" s="232">
        <f t="shared" ref="B98:Y98" si="4">SUM(B$99:B$104,B$106:B$108)</f>
        <v>0.99999999999999989</v>
      </c>
      <c r="C98" s="232">
        <f t="shared" si="4"/>
        <v>1</v>
      </c>
      <c r="D98" s="232">
        <f t="shared" si="4"/>
        <v>1</v>
      </c>
      <c r="E98" s="232">
        <f t="shared" si="4"/>
        <v>0.99999999999999956</v>
      </c>
      <c r="F98" s="232">
        <f t="shared" si="4"/>
        <v>1</v>
      </c>
      <c r="G98" s="232">
        <f t="shared" si="4"/>
        <v>0.99999999999999989</v>
      </c>
      <c r="H98" s="232">
        <f t="shared" si="4"/>
        <v>0.99999999999999967</v>
      </c>
      <c r="I98" s="232">
        <f t="shared" si="4"/>
        <v>1.0000000000000002</v>
      </c>
      <c r="J98" s="232">
        <f t="shared" si="4"/>
        <v>0.99999999999999967</v>
      </c>
      <c r="K98" s="232">
        <f t="shared" si="4"/>
        <v>0.99999999999999978</v>
      </c>
      <c r="L98" s="232">
        <f t="shared" si="4"/>
        <v>1</v>
      </c>
      <c r="M98" s="232">
        <f t="shared" si="4"/>
        <v>0.99999999999999967</v>
      </c>
      <c r="N98" s="232">
        <f t="shared" si="4"/>
        <v>1.0000000000000004</v>
      </c>
      <c r="O98" s="232">
        <f t="shared" si="4"/>
        <v>1.0000000000000002</v>
      </c>
      <c r="P98" s="232">
        <f t="shared" si="4"/>
        <v>1.0000000000000004</v>
      </c>
      <c r="Q98" s="232">
        <f t="shared" si="4"/>
        <v>0.99999999999999989</v>
      </c>
      <c r="R98" s="232">
        <f t="shared" si="4"/>
        <v>1.0000000000000004</v>
      </c>
      <c r="S98" s="232">
        <f t="shared" si="4"/>
        <v>1.0000000000000002</v>
      </c>
      <c r="T98" s="232">
        <f t="shared" si="4"/>
        <v>0.99999999999999989</v>
      </c>
      <c r="U98" s="232">
        <f t="shared" si="4"/>
        <v>1.0000000000000007</v>
      </c>
      <c r="V98" s="232">
        <f t="shared" si="4"/>
        <v>0.99999999999999967</v>
      </c>
      <c r="W98" s="232">
        <f t="shared" si="4"/>
        <v>0.99999999999999989</v>
      </c>
      <c r="X98" s="232">
        <f t="shared" si="4"/>
        <v>1.0000000000000002</v>
      </c>
      <c r="Y98" s="232">
        <f t="shared" si="4"/>
        <v>1</v>
      </c>
      <c r="DA98" s="95"/>
    </row>
    <row r="99" spans="1:105" ht="12" customHeight="1" x14ac:dyDescent="0.25">
      <c r="A99" s="55" t="s">
        <v>91</v>
      </c>
      <c r="B99" s="266">
        <f t="shared" ref="B99:Y99" si="5">IF(B$6=0,0,B$6/B$5)</f>
        <v>4.9999999999996558E-3</v>
      </c>
      <c r="C99" s="266">
        <f t="shared" si="5"/>
        <v>4.9999999999996931E-3</v>
      </c>
      <c r="D99" s="266">
        <f t="shared" si="5"/>
        <v>4.9999999999991423E-3</v>
      </c>
      <c r="E99" s="266">
        <f t="shared" si="5"/>
        <v>4.9999999999989272E-3</v>
      </c>
      <c r="F99" s="266">
        <f t="shared" si="5"/>
        <v>4.9999999999989246E-3</v>
      </c>
      <c r="G99" s="266">
        <f t="shared" si="5"/>
        <v>4.9999999999989523E-3</v>
      </c>
      <c r="H99" s="266">
        <f t="shared" si="5"/>
        <v>4.9999999999989159E-3</v>
      </c>
      <c r="I99" s="266">
        <f t="shared" si="5"/>
        <v>4.9999999999987953E-3</v>
      </c>
      <c r="J99" s="266">
        <f t="shared" si="5"/>
        <v>4.9999999999985273E-3</v>
      </c>
      <c r="K99" s="266">
        <f t="shared" si="5"/>
        <v>4.9999999999981266E-3</v>
      </c>
      <c r="L99" s="266">
        <f t="shared" si="5"/>
        <v>4.9999999999989714E-3</v>
      </c>
      <c r="M99" s="266">
        <f t="shared" si="5"/>
        <v>4.9999999999987771E-3</v>
      </c>
      <c r="N99" s="266">
        <f t="shared" si="5"/>
        <v>4.9999999999985395E-3</v>
      </c>
      <c r="O99" s="266">
        <f t="shared" si="5"/>
        <v>4.9999999999980407E-3</v>
      </c>
      <c r="P99" s="266">
        <f t="shared" si="5"/>
        <v>4.9999999999982385E-3</v>
      </c>
      <c r="Q99" s="266">
        <f t="shared" si="5"/>
        <v>4.9999999999981413E-3</v>
      </c>
      <c r="R99" s="266">
        <f t="shared" si="5"/>
        <v>4.9999999999984623E-3</v>
      </c>
      <c r="S99" s="266">
        <f t="shared" si="5"/>
        <v>4.9999999999977354E-3</v>
      </c>
      <c r="T99" s="266">
        <f t="shared" si="5"/>
        <v>4.9999999999975663E-3</v>
      </c>
      <c r="U99" s="266">
        <f t="shared" si="5"/>
        <v>4.9999999999973442E-3</v>
      </c>
      <c r="V99" s="266">
        <f t="shared" si="5"/>
        <v>4.9999999999964326E-3</v>
      </c>
      <c r="W99" s="266">
        <f t="shared" si="5"/>
        <v>4.999999999997182E-3</v>
      </c>
      <c r="X99" s="266">
        <f t="shared" si="5"/>
        <v>4.9999999999981431E-3</v>
      </c>
      <c r="Y99" s="266">
        <f t="shared" si="5"/>
        <v>4.9999999999977909E-3</v>
      </c>
      <c r="DA99" s="76"/>
    </row>
    <row r="100" spans="1:105" ht="12" customHeight="1" x14ac:dyDescent="0.25">
      <c r="A100" s="173" t="s">
        <v>92</v>
      </c>
      <c r="B100" s="267">
        <f t="shared" ref="B100:Y100" si="6">IF(B$7=0,0,B$7/B$5)</f>
        <v>6.9999999999995179E-3</v>
      </c>
      <c r="C100" s="267">
        <f t="shared" si="6"/>
        <v>6.9999999999995699E-3</v>
      </c>
      <c r="D100" s="267">
        <f t="shared" si="6"/>
        <v>6.999999999998798E-3</v>
      </c>
      <c r="E100" s="267">
        <f t="shared" si="6"/>
        <v>6.9999999999984979E-3</v>
      </c>
      <c r="F100" s="267">
        <f t="shared" si="6"/>
        <v>6.9999999999984944E-3</v>
      </c>
      <c r="G100" s="267">
        <f t="shared" si="6"/>
        <v>6.9999999999985334E-3</v>
      </c>
      <c r="H100" s="267">
        <f t="shared" si="6"/>
        <v>6.9999999999984779E-3</v>
      </c>
      <c r="I100" s="267">
        <f t="shared" si="6"/>
        <v>6.9999999999983079E-3</v>
      </c>
      <c r="J100" s="267">
        <f t="shared" si="6"/>
        <v>6.999999999997941E-3</v>
      </c>
      <c r="K100" s="267">
        <f t="shared" si="6"/>
        <v>6.999999999997379E-3</v>
      </c>
      <c r="L100" s="267">
        <f t="shared" si="6"/>
        <v>6.9999999999985612E-3</v>
      </c>
      <c r="M100" s="267">
        <f t="shared" si="6"/>
        <v>6.9999999999982888E-3</v>
      </c>
      <c r="N100" s="267">
        <f t="shared" si="6"/>
        <v>6.9999999999979566E-3</v>
      </c>
      <c r="O100" s="267">
        <f t="shared" si="6"/>
        <v>6.9999999999972567E-3</v>
      </c>
      <c r="P100" s="267">
        <f t="shared" si="6"/>
        <v>6.9999999999975351E-3</v>
      </c>
      <c r="Q100" s="267">
        <f t="shared" si="6"/>
        <v>6.9999999999973963E-3</v>
      </c>
      <c r="R100" s="267">
        <f t="shared" si="6"/>
        <v>6.9999999999978465E-3</v>
      </c>
      <c r="S100" s="267">
        <f t="shared" si="6"/>
        <v>6.9999999999968273E-3</v>
      </c>
      <c r="T100" s="267">
        <f t="shared" si="6"/>
        <v>6.9999999999965949E-3</v>
      </c>
      <c r="U100" s="267">
        <f t="shared" si="6"/>
        <v>6.9999999999962818E-3</v>
      </c>
      <c r="V100" s="267">
        <f t="shared" si="6"/>
        <v>6.9999999999950041E-3</v>
      </c>
      <c r="W100" s="267">
        <f t="shared" si="6"/>
        <v>6.9999999999960528E-3</v>
      </c>
      <c r="X100" s="267">
        <f t="shared" si="6"/>
        <v>6.9999999999974007E-3</v>
      </c>
      <c r="Y100" s="267">
        <f t="shared" si="6"/>
        <v>6.9999999999969089E-3</v>
      </c>
      <c r="DA100" s="77"/>
    </row>
    <row r="101" spans="1:105" ht="12" customHeight="1" x14ac:dyDescent="0.25">
      <c r="A101" s="173" t="s">
        <v>93</v>
      </c>
      <c r="B101" s="267">
        <f t="shared" ref="B101:Y101" si="7">IF(B$8=0,0,B$8/B$5)</f>
        <v>3.9999999999997253E-2</v>
      </c>
      <c r="C101" s="267">
        <f t="shared" si="7"/>
        <v>3.9999999999997544E-2</v>
      </c>
      <c r="D101" s="267">
        <f t="shared" si="7"/>
        <v>3.9999999999993138E-2</v>
      </c>
      <c r="E101" s="267">
        <f t="shared" si="7"/>
        <v>3.9999999999991417E-2</v>
      </c>
      <c r="F101" s="267">
        <f t="shared" si="7"/>
        <v>3.9999999999991397E-2</v>
      </c>
      <c r="G101" s="267">
        <f t="shared" si="7"/>
        <v>3.9999999999991619E-2</v>
      </c>
      <c r="H101" s="267">
        <f t="shared" si="7"/>
        <v>3.9999999999991327E-2</v>
      </c>
      <c r="I101" s="267">
        <f t="shared" si="7"/>
        <v>3.999999999999037E-2</v>
      </c>
      <c r="J101" s="267">
        <f t="shared" si="7"/>
        <v>3.9999999999988219E-2</v>
      </c>
      <c r="K101" s="267">
        <f t="shared" si="7"/>
        <v>3.9999999999985013E-2</v>
      </c>
      <c r="L101" s="267">
        <f t="shared" si="7"/>
        <v>3.9999999999991771E-2</v>
      </c>
      <c r="M101" s="267">
        <f t="shared" si="7"/>
        <v>3.9999999999990217E-2</v>
      </c>
      <c r="N101" s="267">
        <f t="shared" si="7"/>
        <v>3.9999999999988316E-2</v>
      </c>
      <c r="O101" s="267">
        <f t="shared" si="7"/>
        <v>3.9999999999984326E-2</v>
      </c>
      <c r="P101" s="267">
        <f t="shared" si="7"/>
        <v>3.9999999999985908E-2</v>
      </c>
      <c r="Q101" s="267">
        <f t="shared" si="7"/>
        <v>3.9999999999985131E-2</v>
      </c>
      <c r="R101" s="267">
        <f t="shared" si="7"/>
        <v>3.9999999999987698E-2</v>
      </c>
      <c r="S101" s="267">
        <f t="shared" si="7"/>
        <v>3.9999999999981883E-2</v>
      </c>
      <c r="T101" s="267">
        <f t="shared" si="7"/>
        <v>3.999999999998053E-2</v>
      </c>
      <c r="U101" s="267">
        <f t="shared" si="7"/>
        <v>3.9999999999978754E-2</v>
      </c>
      <c r="V101" s="267">
        <f t="shared" si="7"/>
        <v>3.9999999999971461E-2</v>
      </c>
      <c r="W101" s="267">
        <f t="shared" si="7"/>
        <v>3.9999999999977449E-2</v>
      </c>
      <c r="X101" s="267">
        <f t="shared" si="7"/>
        <v>3.9999999999985145E-2</v>
      </c>
      <c r="Y101" s="267">
        <f t="shared" si="7"/>
        <v>3.9999999999982327E-2</v>
      </c>
      <c r="DA101" s="77"/>
    </row>
    <row r="102" spans="1:105" ht="12" customHeight="1" x14ac:dyDescent="0.25">
      <c r="A102" s="173" t="s">
        <v>94</v>
      </c>
      <c r="B102" s="267">
        <f t="shared" ref="B102:Y102" si="8">IF(B$9=0,0,B$9/B$5)</f>
        <v>1.9999999999998623E-2</v>
      </c>
      <c r="C102" s="267">
        <f t="shared" si="8"/>
        <v>1.9999999999998765E-2</v>
      </c>
      <c r="D102" s="267">
        <f t="shared" si="8"/>
        <v>1.9999999999996569E-2</v>
      </c>
      <c r="E102" s="267">
        <f t="shared" si="8"/>
        <v>1.9999999999995702E-2</v>
      </c>
      <c r="F102" s="267">
        <f t="shared" si="8"/>
        <v>1.9999999999995698E-2</v>
      </c>
      <c r="G102" s="267">
        <f t="shared" si="8"/>
        <v>1.9999999999995809E-2</v>
      </c>
      <c r="H102" s="267">
        <f t="shared" si="8"/>
        <v>1.9999999999995667E-2</v>
      </c>
      <c r="I102" s="267">
        <f t="shared" si="8"/>
        <v>1.9999999999995178E-2</v>
      </c>
      <c r="J102" s="267">
        <f t="shared" si="8"/>
        <v>1.9999999999994109E-2</v>
      </c>
      <c r="K102" s="267">
        <f t="shared" si="8"/>
        <v>1.999999999999251E-2</v>
      </c>
      <c r="L102" s="267">
        <f t="shared" si="8"/>
        <v>1.9999999999995882E-2</v>
      </c>
      <c r="M102" s="267">
        <f t="shared" si="8"/>
        <v>1.9999999999995108E-2</v>
      </c>
      <c r="N102" s="267">
        <f t="shared" si="8"/>
        <v>1.9999999999994161E-2</v>
      </c>
      <c r="O102" s="267">
        <f t="shared" si="8"/>
        <v>1.9999999999992159E-2</v>
      </c>
      <c r="P102" s="267">
        <f t="shared" si="8"/>
        <v>1.9999999999992951E-2</v>
      </c>
      <c r="Q102" s="267">
        <f t="shared" si="8"/>
        <v>1.9999999999992565E-2</v>
      </c>
      <c r="R102" s="267">
        <f t="shared" si="8"/>
        <v>1.9999999999993853E-2</v>
      </c>
      <c r="S102" s="267">
        <f t="shared" si="8"/>
        <v>1.9999999999990942E-2</v>
      </c>
      <c r="T102" s="267">
        <f t="shared" si="8"/>
        <v>1.9999999999990265E-2</v>
      </c>
      <c r="U102" s="267">
        <f t="shared" si="8"/>
        <v>1.999999999998938E-2</v>
      </c>
      <c r="V102" s="267">
        <f t="shared" si="8"/>
        <v>1.9999999999985734E-2</v>
      </c>
      <c r="W102" s="267">
        <f t="shared" si="8"/>
        <v>1.9999999999988725E-2</v>
      </c>
      <c r="X102" s="267">
        <f t="shared" si="8"/>
        <v>1.9999999999992572E-2</v>
      </c>
      <c r="Y102" s="267">
        <f t="shared" si="8"/>
        <v>1.9999999999991167E-2</v>
      </c>
      <c r="DA102" s="77"/>
    </row>
    <row r="103" spans="1:105" ht="12" customHeight="1" x14ac:dyDescent="0.25">
      <c r="A103" s="56" t="s">
        <v>95</v>
      </c>
      <c r="B103" s="268">
        <f t="shared" ref="B103:Y103" si="9">IF(B$10=0,0,B$10/B$5)</f>
        <v>1.1939850650335116E-2</v>
      </c>
      <c r="C103" s="268">
        <f t="shared" si="9"/>
        <v>1.2098316990690878E-2</v>
      </c>
      <c r="D103" s="268">
        <f t="shared" si="9"/>
        <v>1.1323324470272199E-2</v>
      </c>
      <c r="E103" s="268">
        <f t="shared" si="9"/>
        <v>1.1112627507399652E-2</v>
      </c>
      <c r="F103" s="268">
        <f t="shared" si="9"/>
        <v>1.0609056094024183E-2</v>
      </c>
      <c r="G103" s="268">
        <f t="shared" si="9"/>
        <v>1.0565532123278234E-2</v>
      </c>
      <c r="H103" s="268">
        <f t="shared" si="9"/>
        <v>1.0606250189205031E-2</v>
      </c>
      <c r="I103" s="268">
        <f t="shared" si="9"/>
        <v>1.0279840374487396E-2</v>
      </c>
      <c r="J103" s="268">
        <f t="shared" si="9"/>
        <v>9.8113411143259163E-3</v>
      </c>
      <c r="K103" s="268">
        <f t="shared" si="9"/>
        <v>9.3027655488891522E-3</v>
      </c>
      <c r="L103" s="268">
        <f t="shared" si="9"/>
        <v>1.0239518638149215E-2</v>
      </c>
      <c r="M103" s="268">
        <f t="shared" si="9"/>
        <v>9.8520083015308374E-3</v>
      </c>
      <c r="N103" s="268">
        <f t="shared" si="9"/>
        <v>1.0117013071071409E-2</v>
      </c>
      <c r="O103" s="268">
        <f t="shared" si="9"/>
        <v>9.4545873657449226E-3</v>
      </c>
      <c r="P103" s="268">
        <f t="shared" si="9"/>
        <v>1.0061896603307462E-2</v>
      </c>
      <c r="Q103" s="268">
        <f t="shared" si="9"/>
        <v>9.884239699938905E-3</v>
      </c>
      <c r="R103" s="268">
        <f t="shared" si="9"/>
        <v>1.0275112059699512E-2</v>
      </c>
      <c r="S103" s="268">
        <f t="shared" si="9"/>
        <v>1.0270720119329148E-2</v>
      </c>
      <c r="T103" s="268">
        <f t="shared" si="9"/>
        <v>1.0000675941332216E-2</v>
      </c>
      <c r="U103" s="268">
        <f t="shared" si="9"/>
        <v>1.0339841767674008E-2</v>
      </c>
      <c r="V103" s="268">
        <f t="shared" si="9"/>
        <v>1.0382185912837804E-2</v>
      </c>
      <c r="W103" s="268">
        <f t="shared" si="9"/>
        <v>1.0505633662120803E-2</v>
      </c>
      <c r="X103" s="268">
        <f t="shared" si="9"/>
        <v>1.0549248090080543E-2</v>
      </c>
      <c r="Y103" s="268">
        <f t="shared" si="9"/>
        <v>1.0622390332506662E-2</v>
      </c>
      <c r="DA103" s="78"/>
    </row>
    <row r="104" spans="1:105" ht="12" customHeight="1" x14ac:dyDescent="0.25">
      <c r="A104" s="174" t="s">
        <v>1853</v>
      </c>
      <c r="B104" s="269">
        <f t="shared" ref="B104:Y104" si="10">IF(B$16=0,0,B$16/B$5)</f>
        <v>3.0706388709505272E-2</v>
      </c>
      <c r="C104" s="269">
        <f t="shared" si="10"/>
        <v>3.140592715641817E-2</v>
      </c>
      <c r="D104" s="269">
        <f t="shared" si="10"/>
        <v>2.7340396828771416E-2</v>
      </c>
      <c r="E104" s="269">
        <f t="shared" si="10"/>
        <v>2.4858691399156415E-2</v>
      </c>
      <c r="F104" s="269">
        <f t="shared" si="10"/>
        <v>2.3231043241414517E-2</v>
      </c>
      <c r="G104" s="269">
        <f t="shared" si="10"/>
        <v>2.2968232768643085E-2</v>
      </c>
      <c r="H104" s="269">
        <f t="shared" si="10"/>
        <v>2.3772586042812655E-2</v>
      </c>
      <c r="I104" s="269">
        <f t="shared" si="10"/>
        <v>2.2226282744257343E-2</v>
      </c>
      <c r="J104" s="269">
        <f t="shared" si="10"/>
        <v>1.9188483100079149E-2</v>
      </c>
      <c r="K104" s="269">
        <f t="shared" si="10"/>
        <v>1.7145163727332907E-2</v>
      </c>
      <c r="L104" s="269">
        <f t="shared" si="10"/>
        <v>2.2542957714197454E-2</v>
      </c>
      <c r="M104" s="269">
        <f t="shared" si="10"/>
        <v>2.1015445252565136E-2</v>
      </c>
      <c r="N104" s="269">
        <f t="shared" si="10"/>
        <v>2.1549998530489251E-2</v>
      </c>
      <c r="O104" s="269">
        <f t="shared" si="10"/>
        <v>1.6475222460054825E-2</v>
      </c>
      <c r="P104" s="269">
        <f t="shared" si="10"/>
        <v>1.8111748211200887E-2</v>
      </c>
      <c r="Q104" s="269">
        <f t="shared" si="10"/>
        <v>1.6704254352736005E-2</v>
      </c>
      <c r="R104" s="269">
        <f t="shared" si="10"/>
        <v>1.714556303123807E-2</v>
      </c>
      <c r="S104" s="269">
        <f t="shared" si="10"/>
        <v>1.2930209961669046E-2</v>
      </c>
      <c r="T104" s="269">
        <f t="shared" si="10"/>
        <v>1.2574391947013675E-2</v>
      </c>
      <c r="U104" s="269">
        <f t="shared" si="10"/>
        <v>1.2370797949944915E-2</v>
      </c>
      <c r="V104" s="269">
        <f t="shared" si="10"/>
        <v>1.0355312529106589E-2</v>
      </c>
      <c r="W104" s="269">
        <f t="shared" si="10"/>
        <v>1.1849142455861016E-2</v>
      </c>
      <c r="X104" s="269">
        <f t="shared" si="10"/>
        <v>1.5139756975014558E-2</v>
      </c>
      <c r="Y104" s="269">
        <f t="shared" si="10"/>
        <v>1.2919203686377213E-2</v>
      </c>
      <c r="DA104" s="79"/>
    </row>
    <row r="105" spans="1:105" ht="12" customHeight="1" x14ac:dyDescent="0.25">
      <c r="A105" s="174" t="s">
        <v>1855</v>
      </c>
      <c r="B105" s="269">
        <f t="shared" ref="B105:Y105" si="11">IF(B$17=0,0,B$17/B$5)</f>
        <v>0.81711734128570856</v>
      </c>
      <c r="C105" s="269">
        <f t="shared" si="11"/>
        <v>0.81470480661641076</v>
      </c>
      <c r="D105" s="269">
        <f t="shared" si="11"/>
        <v>0.82857984130369922</v>
      </c>
      <c r="E105" s="269">
        <f t="shared" si="11"/>
        <v>0.83678714465088933</v>
      </c>
      <c r="F105" s="269">
        <f t="shared" si="11"/>
        <v>0.84253536012810037</v>
      </c>
      <c r="G105" s="269">
        <f t="shared" si="11"/>
        <v>0.84342571784444254</v>
      </c>
      <c r="H105" s="269">
        <f t="shared" si="11"/>
        <v>0.84079319478396963</v>
      </c>
      <c r="I105" s="269">
        <f t="shared" si="11"/>
        <v>0.84610213744959006</v>
      </c>
      <c r="J105" s="269">
        <f t="shared" si="11"/>
        <v>0.85635910222988454</v>
      </c>
      <c r="K105" s="269">
        <f t="shared" si="11"/>
        <v>0.86345170688528727</v>
      </c>
      <c r="L105" s="269">
        <f t="shared" si="11"/>
        <v>0.84512206206056306</v>
      </c>
      <c r="M105" s="269">
        <f t="shared" si="11"/>
        <v>0.85043155699577677</v>
      </c>
      <c r="N105" s="269">
        <f t="shared" si="11"/>
        <v>0.84844410277515148</v>
      </c>
      <c r="O105" s="269">
        <f t="shared" si="11"/>
        <v>0.86545858470744041</v>
      </c>
      <c r="P105" s="269">
        <f t="shared" si="11"/>
        <v>0.85957802582729337</v>
      </c>
      <c r="Q105" s="269">
        <f t="shared" si="11"/>
        <v>0.86429094071904977</v>
      </c>
      <c r="R105" s="269">
        <f t="shared" si="11"/>
        <v>0.86247807372855612</v>
      </c>
      <c r="S105" s="269">
        <f t="shared" si="11"/>
        <v>0.87606527000421464</v>
      </c>
      <c r="T105" s="269">
        <f t="shared" si="11"/>
        <v>0.87748183889610321</v>
      </c>
      <c r="U105" s="269">
        <f t="shared" si="11"/>
        <v>0.8777986981714313</v>
      </c>
      <c r="V105" s="269">
        <f t="shared" si="11"/>
        <v>0.88425069593786987</v>
      </c>
      <c r="W105" s="269">
        <f t="shared" si="11"/>
        <v>0.87931379620236771</v>
      </c>
      <c r="X105" s="269">
        <f t="shared" si="11"/>
        <v>0.86866709054601055</v>
      </c>
      <c r="Y105" s="269">
        <f t="shared" si="11"/>
        <v>0.8757490644558652</v>
      </c>
      <c r="DA105" s="79"/>
    </row>
    <row r="106" spans="1:105" ht="12" customHeight="1" x14ac:dyDescent="0.25">
      <c r="A106" s="62" t="s">
        <v>1856</v>
      </c>
      <c r="B106" s="318">
        <f t="shared" ref="B106:Y106" si="12">IF(B$18=0,0,B$18/B$5)</f>
        <v>0.56123076870649902</v>
      </c>
      <c r="C106" s="318">
        <f t="shared" si="12"/>
        <v>0.55298874697959377</v>
      </c>
      <c r="D106" s="318">
        <f t="shared" si="12"/>
        <v>0.60074320106393841</v>
      </c>
      <c r="E106" s="318">
        <f t="shared" si="12"/>
        <v>0.62963138299125343</v>
      </c>
      <c r="F106" s="318">
        <f t="shared" si="12"/>
        <v>0.64894333311631347</v>
      </c>
      <c r="G106" s="318">
        <f t="shared" si="12"/>
        <v>0.65202377810575096</v>
      </c>
      <c r="H106" s="318">
        <f t="shared" si="12"/>
        <v>0.64268831109386493</v>
      </c>
      <c r="I106" s="318">
        <f t="shared" si="12"/>
        <v>0.66088311458077964</v>
      </c>
      <c r="J106" s="318">
        <f t="shared" si="12"/>
        <v>0.69645507639589221</v>
      </c>
      <c r="K106" s="318">
        <f t="shared" si="12"/>
        <v>0.72057534249084687</v>
      </c>
      <c r="L106" s="318">
        <f t="shared" si="12"/>
        <v>0.65726408110891832</v>
      </c>
      <c r="M106" s="318">
        <f t="shared" si="12"/>
        <v>0.67530284655773465</v>
      </c>
      <c r="N106" s="318">
        <f t="shared" si="12"/>
        <v>0.66886078168774199</v>
      </c>
      <c r="O106" s="318">
        <f t="shared" si="12"/>
        <v>0.72816506420698413</v>
      </c>
      <c r="P106" s="318">
        <f t="shared" si="12"/>
        <v>0.7086467907339532</v>
      </c>
      <c r="Q106" s="318">
        <f t="shared" si="12"/>
        <v>0.72508882111291684</v>
      </c>
      <c r="R106" s="318">
        <f t="shared" si="12"/>
        <v>0.71959838180157276</v>
      </c>
      <c r="S106" s="318">
        <f t="shared" si="12"/>
        <v>0.76831352032363975</v>
      </c>
      <c r="T106" s="318">
        <f t="shared" si="12"/>
        <v>0.77269523933765638</v>
      </c>
      <c r="U106" s="318">
        <f t="shared" si="12"/>
        <v>0.774708715255224</v>
      </c>
      <c r="V106" s="318">
        <f t="shared" si="12"/>
        <v>0.79795642486198193</v>
      </c>
      <c r="W106" s="318">
        <f t="shared" si="12"/>
        <v>0.78057094240352642</v>
      </c>
      <c r="X106" s="318">
        <f t="shared" si="12"/>
        <v>0.74250244908755647</v>
      </c>
      <c r="Y106" s="318">
        <f t="shared" si="12"/>
        <v>0.76808903373605564</v>
      </c>
      <c r="DA106" s="141"/>
    </row>
    <row r="107" spans="1:105" ht="12" customHeight="1" x14ac:dyDescent="0.25">
      <c r="A107" s="62" t="s">
        <v>1868</v>
      </c>
      <c r="B107" s="318">
        <f t="shared" ref="B107:Y107" si="13">IF(B$29=0,0,B$29/B$5)</f>
        <v>0.25588657257920949</v>
      </c>
      <c r="C107" s="318">
        <f t="shared" si="13"/>
        <v>0.26171605963681704</v>
      </c>
      <c r="D107" s="318">
        <f t="shared" si="13"/>
        <v>0.22783664023976075</v>
      </c>
      <c r="E107" s="318">
        <f t="shared" si="13"/>
        <v>0.20715576165963592</v>
      </c>
      <c r="F107" s="318">
        <f t="shared" si="13"/>
        <v>0.19359202701178679</v>
      </c>
      <c r="G107" s="318">
        <f t="shared" si="13"/>
        <v>0.19140193973869155</v>
      </c>
      <c r="H107" s="318">
        <f t="shared" si="13"/>
        <v>0.19810488369010465</v>
      </c>
      <c r="I107" s="318">
        <f t="shared" si="13"/>
        <v>0.18521902286881045</v>
      </c>
      <c r="J107" s="318">
        <f t="shared" si="13"/>
        <v>0.15990402583399227</v>
      </c>
      <c r="K107" s="318">
        <f t="shared" si="13"/>
        <v>0.14287636439444037</v>
      </c>
      <c r="L107" s="318">
        <f t="shared" si="13"/>
        <v>0.18785798095164466</v>
      </c>
      <c r="M107" s="318">
        <f t="shared" si="13"/>
        <v>0.17512871043804207</v>
      </c>
      <c r="N107" s="318">
        <f t="shared" si="13"/>
        <v>0.17958332108740954</v>
      </c>
      <c r="O107" s="318">
        <f t="shared" si="13"/>
        <v>0.13729352050045621</v>
      </c>
      <c r="P107" s="318">
        <f t="shared" si="13"/>
        <v>0.15093123509334014</v>
      </c>
      <c r="Q107" s="318">
        <f t="shared" si="13"/>
        <v>0.13920211960613285</v>
      </c>
      <c r="R107" s="318">
        <f t="shared" si="13"/>
        <v>0.14287969192698333</v>
      </c>
      <c r="S107" s="318">
        <f t="shared" si="13"/>
        <v>0.10775174968057498</v>
      </c>
      <c r="T107" s="318">
        <f t="shared" si="13"/>
        <v>0.10478659955844681</v>
      </c>
      <c r="U107" s="318">
        <f t="shared" si="13"/>
        <v>0.10308998291620725</v>
      </c>
      <c r="V107" s="318">
        <f t="shared" si="13"/>
        <v>8.6294271075887913E-2</v>
      </c>
      <c r="W107" s="318">
        <f t="shared" si="13"/>
        <v>9.8742853798841332E-2</v>
      </c>
      <c r="X107" s="318">
        <f t="shared" si="13"/>
        <v>0.12616464145845413</v>
      </c>
      <c r="Y107" s="318">
        <f t="shared" si="13"/>
        <v>0.10766003071980962</v>
      </c>
      <c r="DA107" s="141"/>
    </row>
    <row r="108" spans="1:105" ht="12" customHeight="1" x14ac:dyDescent="0.25">
      <c r="A108" s="41" t="s">
        <v>1870</v>
      </c>
      <c r="B108" s="319">
        <f t="shared" ref="B108:Y108" si="14">IF(B$30=0,0,B$30/B$5)</f>
        <v>6.8236419354455929E-2</v>
      </c>
      <c r="C108" s="319">
        <f t="shared" si="14"/>
        <v>6.9790949236484573E-2</v>
      </c>
      <c r="D108" s="319">
        <f t="shared" si="14"/>
        <v>6.0756437397269554E-2</v>
      </c>
      <c r="E108" s="319">
        <f t="shared" si="14"/>
        <v>5.5241536442569607E-2</v>
      </c>
      <c r="F108" s="319">
        <f t="shared" si="14"/>
        <v>5.1624540536476506E-2</v>
      </c>
      <c r="G108" s="319">
        <f t="shared" si="14"/>
        <v>5.1040517263651108E-2</v>
      </c>
      <c r="H108" s="319">
        <f t="shared" si="14"/>
        <v>5.2827968984027932E-2</v>
      </c>
      <c r="I108" s="319">
        <f t="shared" si="14"/>
        <v>4.9391739431682818E-2</v>
      </c>
      <c r="J108" s="319">
        <f t="shared" si="14"/>
        <v>4.2641073555731296E-2</v>
      </c>
      <c r="K108" s="319">
        <f t="shared" si="14"/>
        <v>3.8100363838517441E-2</v>
      </c>
      <c r="L108" s="319">
        <f t="shared" si="14"/>
        <v>5.0095461587105254E-2</v>
      </c>
      <c r="M108" s="319">
        <f t="shared" si="14"/>
        <v>4.6700989450144573E-2</v>
      </c>
      <c r="N108" s="319">
        <f t="shared" si="14"/>
        <v>4.7888885623309251E-2</v>
      </c>
      <c r="O108" s="319">
        <f t="shared" si="14"/>
        <v>3.6611605466788356E-2</v>
      </c>
      <c r="P108" s="319">
        <f t="shared" si="14"/>
        <v>4.0248329358224061E-2</v>
      </c>
      <c r="Q108" s="319">
        <f t="shared" si="14"/>
        <v>3.7120565228302108E-2</v>
      </c>
      <c r="R108" s="319">
        <f t="shared" si="14"/>
        <v>3.8101251180528914E-2</v>
      </c>
      <c r="S108" s="319">
        <f t="shared" si="14"/>
        <v>2.8733799914820002E-2</v>
      </c>
      <c r="T108" s="319">
        <f t="shared" si="14"/>
        <v>2.7943093215585829E-2</v>
      </c>
      <c r="U108" s="319">
        <f t="shared" si="14"/>
        <v>2.749066211098861E-2</v>
      </c>
      <c r="V108" s="319">
        <f t="shared" si="14"/>
        <v>2.3011805620236775E-2</v>
      </c>
      <c r="W108" s="319">
        <f t="shared" si="14"/>
        <v>2.6331427679691041E-2</v>
      </c>
      <c r="X108" s="319">
        <f t="shared" si="14"/>
        <v>3.3643904388921113E-2</v>
      </c>
      <c r="Y108" s="319">
        <f t="shared" si="14"/>
        <v>2.8709341525282588E-2</v>
      </c>
      <c r="DA108" s="82"/>
    </row>
    <row r="109" spans="1:105" ht="12" customHeight="1" x14ac:dyDescent="0.25">
      <c r="J109" s="131"/>
    </row>
    <row r="110" spans="1:105" ht="12" customHeight="1" x14ac:dyDescent="0.25">
      <c r="A110" s="35" t="s">
        <v>55</v>
      </c>
      <c r="B110" s="232">
        <f t="shared" ref="B110:Y110" si="15">SUM(B$111:B$115,B$117:B$118,B$120:B$121,B$123:B$124)</f>
        <v>1.0000000000000004</v>
      </c>
      <c r="C110" s="232">
        <f t="shared" si="15"/>
        <v>1.0000000000000002</v>
      </c>
      <c r="D110" s="232">
        <f t="shared" si="15"/>
        <v>1</v>
      </c>
      <c r="E110" s="232">
        <f t="shared" si="15"/>
        <v>0.99999999999999978</v>
      </c>
      <c r="F110" s="232">
        <f t="shared" si="15"/>
        <v>1</v>
      </c>
      <c r="G110" s="232">
        <f t="shared" si="15"/>
        <v>0.99999999999999989</v>
      </c>
      <c r="H110" s="232">
        <f t="shared" si="15"/>
        <v>1.0000000000000002</v>
      </c>
      <c r="I110" s="232">
        <f t="shared" si="15"/>
        <v>0.99999999999999978</v>
      </c>
      <c r="J110" s="232">
        <f t="shared" si="15"/>
        <v>1.0000000000000002</v>
      </c>
      <c r="K110" s="232">
        <f t="shared" si="15"/>
        <v>1</v>
      </c>
      <c r="L110" s="232">
        <f t="shared" si="15"/>
        <v>1.0000000000000002</v>
      </c>
      <c r="M110" s="232">
        <f t="shared" si="15"/>
        <v>1</v>
      </c>
      <c r="N110" s="232">
        <f t="shared" si="15"/>
        <v>1.0000000000000002</v>
      </c>
      <c r="O110" s="232">
        <f t="shared" si="15"/>
        <v>0.99999999999999989</v>
      </c>
      <c r="P110" s="232">
        <f t="shared" si="15"/>
        <v>1.0000000000000002</v>
      </c>
      <c r="Q110" s="232">
        <f t="shared" si="15"/>
        <v>1</v>
      </c>
      <c r="R110" s="232">
        <f t="shared" si="15"/>
        <v>1</v>
      </c>
      <c r="S110" s="232">
        <f t="shared" si="15"/>
        <v>0.99999999999999967</v>
      </c>
      <c r="T110" s="232">
        <f t="shared" si="15"/>
        <v>1.0000000000000002</v>
      </c>
      <c r="U110" s="232">
        <f t="shared" si="15"/>
        <v>1.0000000000000002</v>
      </c>
      <c r="V110" s="232">
        <f t="shared" si="15"/>
        <v>1</v>
      </c>
      <c r="W110" s="232">
        <f t="shared" si="15"/>
        <v>1</v>
      </c>
      <c r="X110" s="232">
        <f t="shared" si="15"/>
        <v>0.99999999999999978</v>
      </c>
      <c r="Y110" s="232">
        <f t="shared" si="15"/>
        <v>0.99999999999999989</v>
      </c>
      <c r="DA110" s="95"/>
    </row>
    <row r="111" spans="1:105" ht="12" customHeight="1" x14ac:dyDescent="0.25">
      <c r="A111" s="55" t="s">
        <v>91</v>
      </c>
      <c r="B111" s="299">
        <f t="shared" ref="B111:Y111" si="16">IF(B$33=0,0,B$33/B$32)</f>
        <v>5.2781221197482579E-3</v>
      </c>
      <c r="C111" s="299">
        <f t="shared" si="16"/>
        <v>5.278122119747655E-3</v>
      </c>
      <c r="D111" s="299">
        <f t="shared" si="16"/>
        <v>5.2781221197479985E-3</v>
      </c>
      <c r="E111" s="299">
        <f t="shared" si="16"/>
        <v>5.2781221197482501E-3</v>
      </c>
      <c r="F111" s="299">
        <f t="shared" si="16"/>
        <v>5.278122119749493E-3</v>
      </c>
      <c r="G111" s="299">
        <f t="shared" si="16"/>
        <v>5.2781221197496613E-3</v>
      </c>
      <c r="H111" s="299">
        <f t="shared" si="16"/>
        <v>5.2781221197492961E-3</v>
      </c>
      <c r="I111" s="299">
        <f t="shared" si="16"/>
        <v>5.2781221197494852E-3</v>
      </c>
      <c r="J111" s="299">
        <f t="shared" si="16"/>
        <v>5.2781221197497957E-3</v>
      </c>
      <c r="K111" s="299">
        <f t="shared" si="16"/>
        <v>5.2781221197492163E-3</v>
      </c>
      <c r="L111" s="299">
        <f t="shared" si="16"/>
        <v>5.2781221197496977E-3</v>
      </c>
      <c r="M111" s="299">
        <f t="shared" si="16"/>
        <v>5.2781221197497098E-3</v>
      </c>
      <c r="N111" s="299">
        <f t="shared" si="16"/>
        <v>5.2781221197485701E-3</v>
      </c>
      <c r="O111" s="299">
        <f t="shared" si="16"/>
        <v>5.2781221197490333E-3</v>
      </c>
      <c r="P111" s="299">
        <f t="shared" si="16"/>
        <v>5.2781221197489873E-3</v>
      </c>
      <c r="Q111" s="299">
        <f t="shared" si="16"/>
        <v>5.2781221197492206E-3</v>
      </c>
      <c r="R111" s="299">
        <f t="shared" si="16"/>
        <v>5.2781221197496647E-3</v>
      </c>
      <c r="S111" s="299">
        <f t="shared" si="16"/>
        <v>5.2781221197490793E-3</v>
      </c>
      <c r="T111" s="299">
        <f t="shared" si="16"/>
        <v>5.2781221197488078E-3</v>
      </c>
      <c r="U111" s="299">
        <f t="shared" si="16"/>
        <v>5.2781221197486083E-3</v>
      </c>
      <c r="V111" s="299">
        <f t="shared" si="16"/>
        <v>5.2781221197477574E-3</v>
      </c>
      <c r="W111" s="299">
        <f t="shared" si="16"/>
        <v>5.2781221197481997E-3</v>
      </c>
      <c r="X111" s="299">
        <f t="shared" si="16"/>
        <v>5.2781221197485935E-3</v>
      </c>
      <c r="Y111" s="299">
        <f t="shared" si="16"/>
        <v>5.2781221197486161E-3</v>
      </c>
      <c r="DA111" s="67"/>
    </row>
    <row r="112" spans="1:105" ht="12" customHeight="1" x14ac:dyDescent="0.25">
      <c r="A112" s="173" t="s">
        <v>92</v>
      </c>
      <c r="B112" s="233">
        <f t="shared" ref="B112:Y112" si="17">IF(B$34=0,0,B$34/B$32)</f>
        <v>7.4900519068623059E-3</v>
      </c>
      <c r="C112" s="233">
        <f t="shared" si="17"/>
        <v>7.4900519068614481E-3</v>
      </c>
      <c r="D112" s="233">
        <f t="shared" si="17"/>
        <v>7.490051906861939E-3</v>
      </c>
      <c r="E112" s="233">
        <f t="shared" si="17"/>
        <v>7.4900519068622955E-3</v>
      </c>
      <c r="F112" s="233">
        <f t="shared" si="17"/>
        <v>7.4900519068640545E-3</v>
      </c>
      <c r="G112" s="233">
        <f t="shared" si="17"/>
        <v>7.4900519068642956E-3</v>
      </c>
      <c r="H112" s="233">
        <f t="shared" si="17"/>
        <v>7.4900519068637752E-3</v>
      </c>
      <c r="I112" s="233">
        <f t="shared" si="17"/>
        <v>7.4900519068640467E-3</v>
      </c>
      <c r="J112" s="233">
        <f t="shared" si="17"/>
        <v>7.4900519068644865E-3</v>
      </c>
      <c r="K112" s="233">
        <f t="shared" si="17"/>
        <v>7.4900519068636659E-3</v>
      </c>
      <c r="L112" s="233">
        <f t="shared" si="17"/>
        <v>7.4900519068643468E-3</v>
      </c>
      <c r="M112" s="233">
        <f t="shared" si="17"/>
        <v>7.4900519068643607E-3</v>
      </c>
      <c r="N112" s="233">
        <f t="shared" si="17"/>
        <v>7.4900519068627457E-3</v>
      </c>
      <c r="O112" s="233">
        <f t="shared" si="17"/>
        <v>7.4900519068634066E-3</v>
      </c>
      <c r="P112" s="233">
        <f t="shared" si="17"/>
        <v>7.4900519068633355E-3</v>
      </c>
      <c r="Q112" s="233">
        <f t="shared" si="17"/>
        <v>7.4900519068636668E-3</v>
      </c>
      <c r="R112" s="233">
        <f t="shared" si="17"/>
        <v>7.4900519068643017E-3</v>
      </c>
      <c r="S112" s="233">
        <f t="shared" si="17"/>
        <v>7.4900519068634708E-3</v>
      </c>
      <c r="T112" s="233">
        <f t="shared" si="17"/>
        <v>7.4900519068630857E-3</v>
      </c>
      <c r="U112" s="233">
        <f t="shared" si="17"/>
        <v>7.4900519068628003E-3</v>
      </c>
      <c r="V112" s="233">
        <f t="shared" si="17"/>
        <v>7.4900519068615947E-3</v>
      </c>
      <c r="W112" s="233">
        <f t="shared" si="17"/>
        <v>7.4900519068622192E-3</v>
      </c>
      <c r="X112" s="233">
        <f t="shared" si="17"/>
        <v>7.4900519068627795E-3</v>
      </c>
      <c r="Y112" s="233">
        <f t="shared" si="17"/>
        <v>7.4900519068628124E-3</v>
      </c>
      <c r="DA112" s="177"/>
    </row>
    <row r="113" spans="1:105" ht="12" customHeight="1" x14ac:dyDescent="0.25">
      <c r="A113" s="173" t="s">
        <v>93</v>
      </c>
      <c r="B113" s="233">
        <f t="shared" ref="B113:Y113" si="18">IF(B$35=0,0,B$35/B$32)</f>
        <v>2.6652580694137985E-2</v>
      </c>
      <c r="C113" s="233">
        <f t="shared" si="18"/>
        <v>2.6652580694134946E-2</v>
      </c>
      <c r="D113" s="233">
        <f t="shared" si="18"/>
        <v>2.6652580694136677E-2</v>
      </c>
      <c r="E113" s="233">
        <f t="shared" si="18"/>
        <v>2.6652580694137944E-2</v>
      </c>
      <c r="F113" s="233">
        <f t="shared" si="18"/>
        <v>2.6652580694144199E-2</v>
      </c>
      <c r="G113" s="233">
        <f t="shared" si="18"/>
        <v>2.665258069414508E-2</v>
      </c>
      <c r="H113" s="233">
        <f t="shared" si="18"/>
        <v>2.665258069414321E-2</v>
      </c>
      <c r="I113" s="233">
        <f t="shared" si="18"/>
        <v>2.6652580694144171E-2</v>
      </c>
      <c r="J113" s="233">
        <f t="shared" si="18"/>
        <v>2.665258069414574E-2</v>
      </c>
      <c r="K113" s="233">
        <f t="shared" si="18"/>
        <v>2.6652580694142815E-2</v>
      </c>
      <c r="L113" s="233">
        <f t="shared" si="18"/>
        <v>2.6652580694145236E-2</v>
      </c>
      <c r="M113" s="233">
        <f t="shared" si="18"/>
        <v>2.6652580694145299E-2</v>
      </c>
      <c r="N113" s="233">
        <f t="shared" si="18"/>
        <v>2.6652580694139547E-2</v>
      </c>
      <c r="O113" s="233">
        <f t="shared" si="18"/>
        <v>2.665258069414192E-2</v>
      </c>
      <c r="P113" s="233">
        <f t="shared" si="18"/>
        <v>2.6652580694141659E-2</v>
      </c>
      <c r="Q113" s="233">
        <f t="shared" si="18"/>
        <v>2.6652580694142843E-2</v>
      </c>
      <c r="R113" s="233">
        <f t="shared" si="18"/>
        <v>2.6652580694145108E-2</v>
      </c>
      <c r="S113" s="233">
        <f t="shared" si="18"/>
        <v>2.6652580694142131E-2</v>
      </c>
      <c r="T113" s="233">
        <f t="shared" si="18"/>
        <v>2.6652580694140764E-2</v>
      </c>
      <c r="U113" s="233">
        <f t="shared" si="18"/>
        <v>2.6652580694139744E-2</v>
      </c>
      <c r="V113" s="233">
        <f t="shared" si="18"/>
        <v>2.6652580694135449E-2</v>
      </c>
      <c r="W113" s="233">
        <f t="shared" si="18"/>
        <v>2.6652580694137663E-2</v>
      </c>
      <c r="X113" s="233">
        <f t="shared" si="18"/>
        <v>2.6652580694139668E-2</v>
      </c>
      <c r="Y113" s="233">
        <f t="shared" si="18"/>
        <v>2.6652580694139793E-2</v>
      </c>
      <c r="DA113" s="177"/>
    </row>
    <row r="114" spans="1:105" ht="12" customHeight="1" x14ac:dyDescent="0.25">
      <c r="A114" s="173" t="s">
        <v>94</v>
      </c>
      <c r="B114" s="233">
        <f t="shared" ref="B114:Y114" si="19">IF(B$36=0,0,B$36/B$32)</f>
        <v>2.1112488478993035E-2</v>
      </c>
      <c r="C114" s="233">
        <f t="shared" si="19"/>
        <v>2.1112488478990617E-2</v>
      </c>
      <c r="D114" s="233">
        <f t="shared" si="19"/>
        <v>2.1112488478991998E-2</v>
      </c>
      <c r="E114" s="233">
        <f t="shared" si="19"/>
        <v>2.1112488478992993E-2</v>
      </c>
      <c r="F114" s="233">
        <f t="shared" si="19"/>
        <v>2.1112488478997962E-2</v>
      </c>
      <c r="G114" s="233">
        <f t="shared" si="19"/>
        <v>2.1112488478998642E-2</v>
      </c>
      <c r="H114" s="233">
        <f t="shared" si="19"/>
        <v>2.1112488478997177E-2</v>
      </c>
      <c r="I114" s="233">
        <f t="shared" si="19"/>
        <v>2.1112488478997934E-2</v>
      </c>
      <c r="J114" s="233">
        <f t="shared" si="19"/>
        <v>2.1112488478999183E-2</v>
      </c>
      <c r="K114" s="233">
        <f t="shared" si="19"/>
        <v>2.1112488478996862E-2</v>
      </c>
      <c r="L114" s="233">
        <f t="shared" si="19"/>
        <v>2.1112488478998784E-2</v>
      </c>
      <c r="M114" s="233">
        <f t="shared" si="19"/>
        <v>2.1112488478998836E-2</v>
      </c>
      <c r="N114" s="233">
        <f t="shared" si="19"/>
        <v>2.1112488478994277E-2</v>
      </c>
      <c r="O114" s="233">
        <f t="shared" si="19"/>
        <v>2.111248847899613E-2</v>
      </c>
      <c r="P114" s="233">
        <f t="shared" si="19"/>
        <v>2.1112488478995942E-2</v>
      </c>
      <c r="Q114" s="233">
        <f t="shared" si="19"/>
        <v>2.1112488478996869E-2</v>
      </c>
      <c r="R114" s="233">
        <f t="shared" si="19"/>
        <v>2.1112488478998659E-2</v>
      </c>
      <c r="S114" s="233">
        <f t="shared" si="19"/>
        <v>2.111248847899632E-2</v>
      </c>
      <c r="T114" s="233">
        <f t="shared" si="19"/>
        <v>2.1112488478995231E-2</v>
      </c>
      <c r="U114" s="233">
        <f t="shared" si="19"/>
        <v>2.1112488478994426E-2</v>
      </c>
      <c r="V114" s="233">
        <f t="shared" si="19"/>
        <v>2.1112488478991023E-2</v>
      </c>
      <c r="W114" s="233">
        <f t="shared" si="19"/>
        <v>2.1112488478992785E-2</v>
      </c>
      <c r="X114" s="233">
        <f t="shared" si="19"/>
        <v>2.1112488478994367E-2</v>
      </c>
      <c r="Y114" s="233">
        <f t="shared" si="19"/>
        <v>2.1112488478994461E-2</v>
      </c>
      <c r="DA114" s="177"/>
    </row>
    <row r="115" spans="1:105" ht="12" customHeight="1" x14ac:dyDescent="0.25">
      <c r="A115" s="56" t="s">
        <v>95</v>
      </c>
      <c r="B115" s="300">
        <f t="shared" ref="B115:Y115" si="20">IF(B$37=0,0,B$37/B$32)</f>
        <v>1.2642860956006814E-2</v>
      </c>
      <c r="C115" s="300">
        <f t="shared" si="20"/>
        <v>1.2926549658595013E-2</v>
      </c>
      <c r="D115" s="300">
        <f t="shared" si="20"/>
        <v>1.1494752566940401E-2</v>
      </c>
      <c r="E115" s="300">
        <f t="shared" si="20"/>
        <v>1.0948331048484297E-2</v>
      </c>
      <c r="F115" s="300">
        <f t="shared" si="20"/>
        <v>1.025275384190983E-2</v>
      </c>
      <c r="G115" s="300">
        <f t="shared" si="20"/>
        <v>1.0179451447645061E-2</v>
      </c>
      <c r="H115" s="300">
        <f t="shared" si="20"/>
        <v>1.031496435192022E-2</v>
      </c>
      <c r="I115" s="300">
        <f t="shared" si="20"/>
        <v>9.8188742907576072E-3</v>
      </c>
      <c r="J115" s="300">
        <f t="shared" si="20"/>
        <v>9.0540447206316141E-3</v>
      </c>
      <c r="K115" s="300">
        <f t="shared" si="20"/>
        <v>8.3930553366787734E-3</v>
      </c>
      <c r="L115" s="300">
        <f t="shared" si="20"/>
        <v>9.815946332604986E-3</v>
      </c>
      <c r="M115" s="300">
        <f t="shared" si="20"/>
        <v>9.2798707331850569E-3</v>
      </c>
      <c r="N115" s="300">
        <f t="shared" si="20"/>
        <v>9.5883535420447832E-3</v>
      </c>
      <c r="O115" s="300">
        <f t="shared" si="20"/>
        <v>8.46884903849956E-3</v>
      </c>
      <c r="P115" s="300">
        <f t="shared" si="20"/>
        <v>9.1763005330711533E-3</v>
      </c>
      <c r="Q115" s="300">
        <f t="shared" si="20"/>
        <v>8.8767498971403774E-3</v>
      </c>
      <c r="R115" s="300">
        <f t="shared" si="20"/>
        <v>9.2730721773454858E-3</v>
      </c>
      <c r="S115" s="300">
        <f t="shared" si="20"/>
        <v>8.8635241370435321E-3</v>
      </c>
      <c r="T115" s="300">
        <f t="shared" si="20"/>
        <v>8.598054120958919E-3</v>
      </c>
      <c r="U115" s="300">
        <f t="shared" si="20"/>
        <v>8.8718360401376459E-3</v>
      </c>
      <c r="V115" s="300">
        <f t="shared" si="20"/>
        <v>8.7267546775991849E-3</v>
      </c>
      <c r="W115" s="300">
        <f t="shared" si="20"/>
        <v>8.9662443564928872E-3</v>
      </c>
      <c r="X115" s="300">
        <f t="shared" si="20"/>
        <v>9.3183555527581348E-3</v>
      </c>
      <c r="Y115" s="300">
        <f t="shared" si="20"/>
        <v>9.1668931353926526E-3</v>
      </c>
      <c r="DA115" s="68"/>
    </row>
    <row r="116" spans="1:105" ht="12" customHeight="1" x14ac:dyDescent="0.25">
      <c r="A116" s="174" t="s">
        <v>1883</v>
      </c>
      <c r="B116" s="301">
        <f t="shared" ref="B116:Y116" si="21">IF(B$43=0,0,B$43/B$32)</f>
        <v>6.6903073758817849E-2</v>
      </c>
      <c r="C116" s="301">
        <f t="shared" si="21"/>
        <v>6.819492213542265E-2</v>
      </c>
      <c r="D116" s="301">
        <f t="shared" si="21"/>
        <v>6.0994936451307276E-2</v>
      </c>
      <c r="E116" s="301">
        <f t="shared" si="21"/>
        <v>5.6937762595499458E-2</v>
      </c>
      <c r="F116" s="301">
        <f t="shared" si="21"/>
        <v>5.441121744816959E-2</v>
      </c>
      <c r="G116" s="301">
        <f t="shared" si="21"/>
        <v>5.4011555943208778E-2</v>
      </c>
      <c r="H116" s="301">
        <f t="shared" si="21"/>
        <v>5.5244287576667953E-2</v>
      </c>
      <c r="I116" s="301">
        <f t="shared" si="21"/>
        <v>5.2899488709898801E-2</v>
      </c>
      <c r="J116" s="301">
        <f t="shared" si="21"/>
        <v>4.852528656741157E-2</v>
      </c>
      <c r="K116" s="301">
        <f t="shared" si="21"/>
        <v>4.5749944540898965E-2</v>
      </c>
      <c r="L116" s="301">
        <f t="shared" si="21"/>
        <v>5.3374905743042773E-2</v>
      </c>
      <c r="M116" s="301">
        <f t="shared" si="21"/>
        <v>5.112445926204813E-2</v>
      </c>
      <c r="N116" s="301">
        <f t="shared" si="21"/>
        <v>5.1900504278358683E-2</v>
      </c>
      <c r="O116" s="301">
        <f t="shared" si="21"/>
        <v>4.486023730336728E-2</v>
      </c>
      <c r="P116" s="301">
        <f t="shared" si="21"/>
        <v>4.7036704983389813E-2</v>
      </c>
      <c r="Q116" s="301">
        <f t="shared" si="21"/>
        <v>4.5153092676402905E-2</v>
      </c>
      <c r="R116" s="301">
        <f t="shared" si="21"/>
        <v>4.5730625245376473E-2</v>
      </c>
      <c r="S116" s="301">
        <f t="shared" si="21"/>
        <v>4.0356738663672516E-2</v>
      </c>
      <c r="T116" s="301">
        <f t="shared" si="21"/>
        <v>3.9930269264456121E-2</v>
      </c>
      <c r="U116" s="301">
        <f t="shared" si="21"/>
        <v>3.9677248060837632E-2</v>
      </c>
      <c r="V116" s="301">
        <f t="shared" si="21"/>
        <v>3.7297072070288886E-2</v>
      </c>
      <c r="W116" s="301">
        <f t="shared" si="21"/>
        <v>3.9048476043899411E-2</v>
      </c>
      <c r="X116" s="301">
        <f t="shared" si="21"/>
        <v>4.3107790580198174E-2</v>
      </c>
      <c r="Y116" s="301">
        <f t="shared" si="21"/>
        <v>4.0335909502337314E-2</v>
      </c>
      <c r="DA116" s="178"/>
    </row>
    <row r="117" spans="1:105" ht="12" customHeight="1" x14ac:dyDescent="0.25">
      <c r="A117" s="62" t="s">
        <v>1884</v>
      </c>
      <c r="B117" s="302">
        <f t="shared" ref="B117:Y117" si="22">IF(B$44=0,0,B$44/B$32)</f>
        <v>2.2518450392629216E-2</v>
      </c>
      <c r="C117" s="302">
        <f t="shared" si="22"/>
        <v>2.2388475115665232E-2</v>
      </c>
      <c r="D117" s="302">
        <f t="shared" si="22"/>
        <v>2.3108145890390685E-2</v>
      </c>
      <c r="E117" s="302">
        <f t="shared" si="22"/>
        <v>2.3505424116962825E-2</v>
      </c>
      <c r="F117" s="302">
        <f t="shared" si="22"/>
        <v>2.3764086326098843E-2</v>
      </c>
      <c r="G117" s="302">
        <f t="shared" si="22"/>
        <v>2.3803838542061855E-2</v>
      </c>
      <c r="H117" s="302">
        <f t="shared" si="22"/>
        <v>2.3684096757219292E-2</v>
      </c>
      <c r="I117" s="302">
        <f t="shared" si="22"/>
        <v>2.3919414577263716E-2</v>
      </c>
      <c r="J117" s="302">
        <f t="shared" si="22"/>
        <v>2.4353306223326984E-2</v>
      </c>
      <c r="K117" s="302">
        <f t="shared" si="22"/>
        <v>2.4634171968147833E-2</v>
      </c>
      <c r="L117" s="302">
        <f t="shared" si="22"/>
        <v>2.387498431613394E-2</v>
      </c>
      <c r="M117" s="302">
        <f t="shared" si="22"/>
        <v>2.4102733523436393E-2</v>
      </c>
      <c r="N117" s="302">
        <f t="shared" si="22"/>
        <v>2.4020277553013118E-2</v>
      </c>
      <c r="O117" s="302">
        <f t="shared" si="22"/>
        <v>2.4715090898921606E-2</v>
      </c>
      <c r="P117" s="302">
        <f t="shared" si="22"/>
        <v>2.4488837229980565E-2</v>
      </c>
      <c r="Q117" s="302">
        <f t="shared" si="22"/>
        <v>2.4674734361511418E-2</v>
      </c>
      <c r="R117" s="302">
        <f t="shared" si="22"/>
        <v>2.4608084682779689E-2</v>
      </c>
      <c r="S117" s="302">
        <f t="shared" si="22"/>
        <v>2.5124334918757273E-2</v>
      </c>
      <c r="T117" s="302">
        <f t="shared" si="22"/>
        <v>2.5172689426173896E-2</v>
      </c>
      <c r="U117" s="302">
        <f t="shared" si="22"/>
        <v>2.5187706115429007E-2</v>
      </c>
      <c r="V117" s="302">
        <f t="shared" si="22"/>
        <v>2.5415210041804654E-2</v>
      </c>
      <c r="W117" s="302">
        <f t="shared" si="22"/>
        <v>2.5243598229752397E-2</v>
      </c>
      <c r="X117" s="302">
        <f t="shared" si="22"/>
        <v>2.4852279167665227E-2</v>
      </c>
      <c r="Y117" s="302">
        <f t="shared" si="22"/>
        <v>2.5116668779362462E-2</v>
      </c>
      <c r="DA117" s="72"/>
    </row>
    <row r="118" spans="1:105" ht="12" customHeight="1" x14ac:dyDescent="0.25">
      <c r="A118" s="62" t="s">
        <v>1896</v>
      </c>
      <c r="B118" s="302">
        <f t="shared" ref="B118:Y118" si="23">IF(B$55=0,0,B$55/B$32)</f>
        <v>4.438462336618864E-2</v>
      </c>
      <c r="C118" s="302">
        <f t="shared" si="23"/>
        <v>4.5806447019757418E-2</v>
      </c>
      <c r="D118" s="302">
        <f t="shared" si="23"/>
        <v>3.7886790560916588E-2</v>
      </c>
      <c r="E118" s="302">
        <f t="shared" si="23"/>
        <v>3.3432338478536626E-2</v>
      </c>
      <c r="F118" s="302">
        <f t="shared" si="23"/>
        <v>3.064713112207075E-2</v>
      </c>
      <c r="G118" s="302">
        <f t="shared" si="23"/>
        <v>3.0207717401146927E-2</v>
      </c>
      <c r="H118" s="302">
        <f t="shared" si="23"/>
        <v>3.1560190819448657E-2</v>
      </c>
      <c r="I118" s="302">
        <f t="shared" si="23"/>
        <v>2.8980074132635085E-2</v>
      </c>
      <c r="J118" s="302">
        <f t="shared" si="23"/>
        <v>2.417198034408459E-2</v>
      </c>
      <c r="K118" s="302">
        <f t="shared" si="23"/>
        <v>2.1115772572751133E-2</v>
      </c>
      <c r="L118" s="302">
        <f t="shared" si="23"/>
        <v>2.949992142690884E-2</v>
      </c>
      <c r="M118" s="302">
        <f t="shared" si="23"/>
        <v>2.7021725738611738E-2</v>
      </c>
      <c r="N118" s="302">
        <f t="shared" si="23"/>
        <v>2.7880226725345566E-2</v>
      </c>
      <c r="O118" s="302">
        <f t="shared" si="23"/>
        <v>2.0145146404445678E-2</v>
      </c>
      <c r="P118" s="302">
        <f t="shared" si="23"/>
        <v>2.2547867753409251E-2</v>
      </c>
      <c r="Q118" s="302">
        <f t="shared" si="23"/>
        <v>2.0478358314891483E-2</v>
      </c>
      <c r="R118" s="302">
        <f t="shared" si="23"/>
        <v>2.1122540562596784E-2</v>
      </c>
      <c r="S118" s="302">
        <f t="shared" si="23"/>
        <v>1.5232403744915246E-2</v>
      </c>
      <c r="T118" s="302">
        <f t="shared" si="23"/>
        <v>1.4757579838282226E-2</v>
      </c>
      <c r="U118" s="302">
        <f t="shared" si="23"/>
        <v>1.4489541945408621E-2</v>
      </c>
      <c r="V118" s="302">
        <f t="shared" si="23"/>
        <v>1.1881862028484232E-2</v>
      </c>
      <c r="W118" s="302">
        <f t="shared" si="23"/>
        <v>1.3804877814147016E-2</v>
      </c>
      <c r="X118" s="302">
        <f t="shared" si="23"/>
        <v>1.8255511412532944E-2</v>
      </c>
      <c r="Y118" s="302">
        <f t="shared" si="23"/>
        <v>1.5219240722974847E-2</v>
      </c>
      <c r="DA118" s="72"/>
    </row>
    <row r="119" spans="1:105" ht="12" customHeight="1" x14ac:dyDescent="0.25">
      <c r="A119" s="174" t="s">
        <v>1898</v>
      </c>
      <c r="B119" s="301">
        <f t="shared" ref="B119:Y119" si="24">IF(B$56=0,0,B$56/B$32)</f>
        <v>0.76229328030264587</v>
      </c>
      <c r="C119" s="301">
        <f t="shared" si="24"/>
        <v>0.76117265669283574</v>
      </c>
      <c r="D119" s="301">
        <f t="shared" si="24"/>
        <v>0.76728559175706124</v>
      </c>
      <c r="E119" s="301">
        <f t="shared" si="24"/>
        <v>0.77049871333831876</v>
      </c>
      <c r="F119" s="301">
        <f t="shared" si="24"/>
        <v>0.77281551796022852</v>
      </c>
      <c r="G119" s="301">
        <f t="shared" si="24"/>
        <v>0.7731493491035808</v>
      </c>
      <c r="H119" s="301">
        <f t="shared" si="24"/>
        <v>0.77220020081280116</v>
      </c>
      <c r="I119" s="301">
        <f t="shared" si="24"/>
        <v>0.77421747737057434</v>
      </c>
      <c r="J119" s="301">
        <f t="shared" si="24"/>
        <v>0.77783788832196177</v>
      </c>
      <c r="K119" s="301">
        <f t="shared" si="24"/>
        <v>0.78029118962556299</v>
      </c>
      <c r="L119" s="301">
        <f t="shared" si="24"/>
        <v>0.77390049420953455</v>
      </c>
      <c r="M119" s="301">
        <f t="shared" si="24"/>
        <v>0.77588989406439013</v>
      </c>
      <c r="N119" s="301">
        <f t="shared" si="24"/>
        <v>0.77509396213571879</v>
      </c>
      <c r="O119" s="301">
        <f t="shared" si="24"/>
        <v>0.78082188690356813</v>
      </c>
      <c r="P119" s="301">
        <f t="shared" si="24"/>
        <v>0.77872985557026853</v>
      </c>
      <c r="Q119" s="301">
        <f t="shared" si="24"/>
        <v>0.78026237855282465</v>
      </c>
      <c r="R119" s="301">
        <f t="shared" si="24"/>
        <v>0.77952179757920026</v>
      </c>
      <c r="S119" s="301">
        <f t="shared" si="24"/>
        <v>0.78349835637529319</v>
      </c>
      <c r="T119" s="301">
        <f t="shared" si="24"/>
        <v>0.7840210550146407</v>
      </c>
      <c r="U119" s="301">
        <f t="shared" si="24"/>
        <v>0.78394773588669064</v>
      </c>
      <c r="V119" s="301">
        <f t="shared" si="24"/>
        <v>0.78567672949747569</v>
      </c>
      <c r="W119" s="301">
        <f t="shared" si="24"/>
        <v>0.78428647718714761</v>
      </c>
      <c r="X119" s="301">
        <f t="shared" si="24"/>
        <v>0.78124466817188287</v>
      </c>
      <c r="Y119" s="301">
        <f t="shared" si="24"/>
        <v>0.78324264802616839</v>
      </c>
      <c r="DA119" s="178"/>
    </row>
    <row r="120" spans="1:105" ht="12" customHeight="1" x14ac:dyDescent="0.25">
      <c r="A120" s="62" t="s">
        <v>1899</v>
      </c>
      <c r="B120" s="302">
        <f t="shared" ref="B120:Y120" si="25">IF(B$57=0,0,B$57/B$32)</f>
        <v>0.67555351177887657</v>
      </c>
      <c r="C120" s="302">
        <f t="shared" si="25"/>
        <v>0.67165425346995744</v>
      </c>
      <c r="D120" s="302">
        <f t="shared" si="25"/>
        <v>0.69324437671172057</v>
      </c>
      <c r="E120" s="302">
        <f t="shared" si="25"/>
        <v>0.70516272350888454</v>
      </c>
      <c r="F120" s="302">
        <f t="shared" si="25"/>
        <v>0.71292258978296519</v>
      </c>
      <c r="G120" s="302">
        <f t="shared" si="25"/>
        <v>0.71411515626185562</v>
      </c>
      <c r="H120" s="302">
        <f t="shared" si="25"/>
        <v>0.71052290271657914</v>
      </c>
      <c r="I120" s="302">
        <f t="shared" si="25"/>
        <v>0.71758243731791171</v>
      </c>
      <c r="J120" s="302">
        <f t="shared" si="25"/>
        <v>0.73059918669980939</v>
      </c>
      <c r="K120" s="302">
        <f t="shared" si="25"/>
        <v>0.739025159044435</v>
      </c>
      <c r="L120" s="302">
        <f t="shared" si="25"/>
        <v>0.71624952948401843</v>
      </c>
      <c r="M120" s="302">
        <f t="shared" si="25"/>
        <v>0.72308200570309178</v>
      </c>
      <c r="N120" s="302">
        <f t="shared" si="25"/>
        <v>0.72060832659039353</v>
      </c>
      <c r="O120" s="302">
        <f t="shared" si="25"/>
        <v>0.74145272696764797</v>
      </c>
      <c r="P120" s="302">
        <f t="shared" si="25"/>
        <v>0.73466511689941694</v>
      </c>
      <c r="Q120" s="302">
        <f t="shared" si="25"/>
        <v>0.74024203084534279</v>
      </c>
      <c r="R120" s="302">
        <f t="shared" si="25"/>
        <v>0.73824254048339089</v>
      </c>
      <c r="S120" s="302">
        <f t="shared" si="25"/>
        <v>0.753730047562718</v>
      </c>
      <c r="T120" s="302">
        <f t="shared" si="25"/>
        <v>0.75518068278521722</v>
      </c>
      <c r="U120" s="302">
        <f t="shared" si="25"/>
        <v>0.7556311834628705</v>
      </c>
      <c r="V120" s="302">
        <f t="shared" si="25"/>
        <v>0.76245630125413955</v>
      </c>
      <c r="W120" s="302">
        <f t="shared" si="25"/>
        <v>0.75730794689257241</v>
      </c>
      <c r="X120" s="302">
        <f t="shared" si="25"/>
        <v>0.74556837502995654</v>
      </c>
      <c r="Y120" s="302">
        <f t="shared" si="25"/>
        <v>0.75350006338087439</v>
      </c>
      <c r="DA120" s="72"/>
    </row>
    <row r="121" spans="1:105" ht="12" customHeight="1" x14ac:dyDescent="0.25">
      <c r="A121" s="62" t="s">
        <v>1911</v>
      </c>
      <c r="B121" s="302">
        <f t="shared" ref="B121:Y121" si="26">IF(B$68=0,0,B$68/B$32)</f>
        <v>8.6739768523769301E-2</v>
      </c>
      <c r="C121" s="302">
        <f t="shared" si="26"/>
        <v>8.9518403222878254E-2</v>
      </c>
      <c r="D121" s="302">
        <f t="shared" si="26"/>
        <v>7.4041215045340739E-2</v>
      </c>
      <c r="E121" s="302">
        <f t="shared" si="26"/>
        <v>6.5335989829434254E-2</v>
      </c>
      <c r="F121" s="302">
        <f t="shared" si="26"/>
        <v>5.9892928177263383E-2</v>
      </c>
      <c r="G121" s="302">
        <f t="shared" si="26"/>
        <v>5.9034192841725168E-2</v>
      </c>
      <c r="H121" s="302">
        <f t="shared" si="26"/>
        <v>6.1677298096222133E-2</v>
      </c>
      <c r="I121" s="302">
        <f t="shared" si="26"/>
        <v>5.6635040052662657E-2</v>
      </c>
      <c r="J121" s="302">
        <f t="shared" si="26"/>
        <v>4.7238701622152372E-2</v>
      </c>
      <c r="K121" s="302">
        <f t="shared" si="26"/>
        <v>4.1266030581127981E-2</v>
      </c>
      <c r="L121" s="302">
        <f t="shared" si="26"/>
        <v>5.7650964725515959E-2</v>
      </c>
      <c r="M121" s="302">
        <f t="shared" si="26"/>
        <v>5.2807888361298232E-2</v>
      </c>
      <c r="N121" s="302">
        <f t="shared" si="26"/>
        <v>5.4485635545325206E-2</v>
      </c>
      <c r="O121" s="302">
        <f t="shared" si="26"/>
        <v>3.9369159935920182E-2</v>
      </c>
      <c r="P121" s="302">
        <f t="shared" si="26"/>
        <v>4.40647386708517E-2</v>
      </c>
      <c r="Q121" s="302">
        <f t="shared" si="26"/>
        <v>4.0020347707481828E-2</v>
      </c>
      <c r="R121" s="302">
        <f t="shared" si="26"/>
        <v>4.1279257095809437E-2</v>
      </c>
      <c r="S121" s="302">
        <f t="shared" si="26"/>
        <v>2.9768308812575188E-2</v>
      </c>
      <c r="T121" s="302">
        <f t="shared" si="26"/>
        <v>2.8840372229423414E-2</v>
      </c>
      <c r="U121" s="302">
        <f t="shared" si="26"/>
        <v>2.8316552423820057E-2</v>
      </c>
      <c r="V121" s="302">
        <f t="shared" si="26"/>
        <v>2.3220428243336182E-2</v>
      </c>
      <c r="W121" s="302">
        <f t="shared" si="26"/>
        <v>2.6978530294575195E-2</v>
      </c>
      <c r="X121" s="302">
        <f t="shared" si="26"/>
        <v>3.5676293141926246E-2</v>
      </c>
      <c r="Y121" s="302">
        <f t="shared" si="26"/>
        <v>2.9742584645294026E-2</v>
      </c>
      <c r="DA121" s="72"/>
    </row>
    <row r="122" spans="1:105" ht="12" customHeight="1" x14ac:dyDescent="0.25">
      <c r="A122" s="174" t="s">
        <v>1913</v>
      </c>
      <c r="B122" s="301">
        <f t="shared" ref="B122:Y122" si="27">IF(B$69=0,0,B$69/B$32)</f>
        <v>9.7627541782788277E-2</v>
      </c>
      <c r="C122" s="301">
        <f t="shared" si="27"/>
        <v>9.717262831341221E-2</v>
      </c>
      <c r="D122" s="301">
        <f t="shared" si="27"/>
        <v>9.9691476024952458E-2</v>
      </c>
      <c r="E122" s="301">
        <f t="shared" si="27"/>
        <v>0.10108194981795585</v>
      </c>
      <c r="F122" s="301">
        <f t="shared" si="27"/>
        <v>0.1019872675499363</v>
      </c>
      <c r="G122" s="301">
        <f t="shared" si="27"/>
        <v>0.10212640030580751</v>
      </c>
      <c r="H122" s="301">
        <f t="shared" si="27"/>
        <v>0.10170730405885725</v>
      </c>
      <c r="I122" s="301">
        <f t="shared" si="27"/>
        <v>0.10253091642901341</v>
      </c>
      <c r="J122" s="301">
        <f t="shared" si="27"/>
        <v>0.10404953719023587</v>
      </c>
      <c r="K122" s="301">
        <f t="shared" si="27"/>
        <v>0.10503256729710683</v>
      </c>
      <c r="L122" s="301">
        <f t="shared" si="27"/>
        <v>0.10237541051505995</v>
      </c>
      <c r="M122" s="301">
        <f t="shared" si="27"/>
        <v>0.10317253274061852</v>
      </c>
      <c r="N122" s="301">
        <f t="shared" si="27"/>
        <v>0.10288393684413299</v>
      </c>
      <c r="O122" s="301">
        <f t="shared" si="27"/>
        <v>0.10531578355481437</v>
      </c>
      <c r="P122" s="301">
        <f t="shared" si="27"/>
        <v>0.10452389571352057</v>
      </c>
      <c r="Q122" s="301">
        <f t="shared" si="27"/>
        <v>0.10517453567387938</v>
      </c>
      <c r="R122" s="301">
        <f t="shared" si="27"/>
        <v>0.10494126179831992</v>
      </c>
      <c r="S122" s="301">
        <f t="shared" si="27"/>
        <v>0.10674813762423938</v>
      </c>
      <c r="T122" s="301">
        <f t="shared" si="27"/>
        <v>0.10691737840019659</v>
      </c>
      <c r="U122" s="301">
        <f t="shared" si="27"/>
        <v>0.10696993681258879</v>
      </c>
      <c r="V122" s="301">
        <f t="shared" si="27"/>
        <v>0.10776620055490051</v>
      </c>
      <c r="W122" s="301">
        <f t="shared" si="27"/>
        <v>0.10716555921271922</v>
      </c>
      <c r="X122" s="301">
        <f t="shared" si="27"/>
        <v>0.10579594249541546</v>
      </c>
      <c r="Y122" s="301">
        <f t="shared" si="27"/>
        <v>0.10672130613635591</v>
      </c>
      <c r="DA122" s="178"/>
    </row>
    <row r="123" spans="1:105" ht="12" customHeight="1" x14ac:dyDescent="0.25">
      <c r="A123" s="62" t="s">
        <v>1914</v>
      </c>
      <c r="B123" s="302">
        <f t="shared" ref="B123:Y123" si="28">IF(B$70=0,0,B$70/B$32)</f>
        <v>7.8814576374202069E-2</v>
      </c>
      <c r="C123" s="302">
        <f t="shared" si="28"/>
        <v>7.8359662904828153E-2</v>
      </c>
      <c r="D123" s="302">
        <f t="shared" si="28"/>
        <v>8.087851061636718E-2</v>
      </c>
      <c r="E123" s="302">
        <f t="shared" si="28"/>
        <v>8.2268984409369666E-2</v>
      </c>
      <c r="F123" s="302">
        <f t="shared" si="28"/>
        <v>8.3174302141345705E-2</v>
      </c>
      <c r="G123" s="302">
        <f t="shared" si="28"/>
        <v>8.3313434897216293E-2</v>
      </c>
      <c r="H123" s="302">
        <f t="shared" si="28"/>
        <v>8.2894338650267338E-2</v>
      </c>
      <c r="I123" s="302">
        <f t="shared" si="28"/>
        <v>8.3717951020422829E-2</v>
      </c>
      <c r="J123" s="302">
        <f t="shared" si="28"/>
        <v>8.5236571781644177E-2</v>
      </c>
      <c r="K123" s="302">
        <f t="shared" si="28"/>
        <v>8.6219601888517211E-2</v>
      </c>
      <c r="L123" s="302">
        <f t="shared" si="28"/>
        <v>8.3562445106468611E-2</v>
      </c>
      <c r="M123" s="302">
        <f t="shared" si="28"/>
        <v>8.4359567332027152E-2</v>
      </c>
      <c r="N123" s="302">
        <f t="shared" si="28"/>
        <v>8.4070971435545691E-2</v>
      </c>
      <c r="O123" s="302">
        <f t="shared" si="28"/>
        <v>8.6502818146225402E-2</v>
      </c>
      <c r="P123" s="302">
        <f t="shared" si="28"/>
        <v>8.5710930304931765E-2</v>
      </c>
      <c r="Q123" s="302">
        <f t="shared" si="28"/>
        <v>8.6361570265289747E-2</v>
      </c>
      <c r="R123" s="302">
        <f t="shared" si="28"/>
        <v>8.6128296389728701E-2</v>
      </c>
      <c r="S123" s="302">
        <f t="shared" si="28"/>
        <v>8.793517221565024E-2</v>
      </c>
      <c r="T123" s="302">
        <f t="shared" si="28"/>
        <v>8.8104412991608441E-2</v>
      </c>
      <c r="U123" s="302">
        <f t="shared" si="28"/>
        <v>8.8156971404001347E-2</v>
      </c>
      <c r="V123" s="302">
        <f t="shared" si="28"/>
        <v>8.8953235146316076E-2</v>
      </c>
      <c r="W123" s="302">
        <f t="shared" si="28"/>
        <v>8.8352593804133225E-2</v>
      </c>
      <c r="X123" s="302">
        <f t="shared" si="28"/>
        <v>8.6982977086828062E-2</v>
      </c>
      <c r="Y123" s="302">
        <f t="shared" si="28"/>
        <v>8.7908340727768444E-2</v>
      </c>
      <c r="DA123" s="72"/>
    </row>
    <row r="124" spans="1:105" ht="12" customHeight="1" x14ac:dyDescent="0.25">
      <c r="A124" s="63" t="s">
        <v>1926</v>
      </c>
      <c r="B124" s="303">
        <f t="shared" ref="B124:Y124" si="29">IF(B$81=0,0,B$81/B$32)</f>
        <v>1.8812965408586207E-2</v>
      </c>
      <c r="C124" s="303">
        <f t="shared" si="29"/>
        <v>1.8812965408584053E-2</v>
      </c>
      <c r="D124" s="303">
        <f t="shared" si="29"/>
        <v>1.8812965408585281E-2</v>
      </c>
      <c r="E124" s="303">
        <f t="shared" si="29"/>
        <v>1.881296540858618E-2</v>
      </c>
      <c r="F124" s="303">
        <f t="shared" si="29"/>
        <v>1.88129654085906E-2</v>
      </c>
      <c r="G124" s="303">
        <f t="shared" si="29"/>
        <v>1.8812965408591207E-2</v>
      </c>
      <c r="H124" s="303">
        <f t="shared" si="29"/>
        <v>1.8812965408589902E-2</v>
      </c>
      <c r="I124" s="303">
        <f t="shared" si="29"/>
        <v>1.8812965408590572E-2</v>
      </c>
      <c r="J124" s="303">
        <f t="shared" si="29"/>
        <v>1.8812965408591682E-2</v>
      </c>
      <c r="K124" s="303">
        <f t="shared" si="29"/>
        <v>1.8812965408589614E-2</v>
      </c>
      <c r="L124" s="303">
        <f t="shared" si="29"/>
        <v>1.8812965408591335E-2</v>
      </c>
      <c r="M124" s="303">
        <f t="shared" si="29"/>
        <v>1.8812965408591373E-2</v>
      </c>
      <c r="N124" s="303">
        <f t="shared" si="29"/>
        <v>1.8812965408587311E-2</v>
      </c>
      <c r="O124" s="303">
        <f t="shared" si="29"/>
        <v>1.8812965408588973E-2</v>
      </c>
      <c r="P124" s="303">
        <f t="shared" si="29"/>
        <v>1.8812965408588796E-2</v>
      </c>
      <c r="Q124" s="303">
        <f t="shared" si="29"/>
        <v>1.8812965408589625E-2</v>
      </c>
      <c r="R124" s="303">
        <f t="shared" si="29"/>
        <v>1.8812965408591214E-2</v>
      </c>
      <c r="S124" s="303">
        <f t="shared" si="29"/>
        <v>1.8812965408589136E-2</v>
      </c>
      <c r="T124" s="303">
        <f t="shared" si="29"/>
        <v>1.8812965408588161E-2</v>
      </c>
      <c r="U124" s="303">
        <f t="shared" si="29"/>
        <v>1.881296540858745E-2</v>
      </c>
      <c r="V124" s="303">
        <f t="shared" si="29"/>
        <v>1.8812965408584417E-2</v>
      </c>
      <c r="W124" s="303">
        <f t="shared" si="29"/>
        <v>1.8812965408585989E-2</v>
      </c>
      <c r="X124" s="303">
        <f t="shared" si="29"/>
        <v>1.8812965408587397E-2</v>
      </c>
      <c r="Y124" s="303">
        <f t="shared" si="29"/>
        <v>1.8812965408587481E-2</v>
      </c>
      <c r="DA124" s="74"/>
    </row>
    <row r="125" spans="1:105" ht="12" customHeight="1" x14ac:dyDescent="0.25">
      <c r="J125" s="131"/>
    </row>
    <row r="126" spans="1:105" ht="12" customHeight="1" x14ac:dyDescent="0.25">
      <c r="A126" s="35" t="s">
        <v>62</v>
      </c>
      <c r="B126" s="232">
        <f t="shared" ref="B126:Y126" si="30">SUM(B$127:B$132)</f>
        <v>1.0000000000000004</v>
      </c>
      <c r="C126" s="232">
        <f t="shared" si="30"/>
        <v>0.99999999999999956</v>
      </c>
      <c r="D126" s="232">
        <f t="shared" si="30"/>
        <v>1</v>
      </c>
      <c r="E126" s="232">
        <f t="shared" si="30"/>
        <v>0.99999999999999978</v>
      </c>
      <c r="F126" s="232">
        <f t="shared" si="30"/>
        <v>1</v>
      </c>
      <c r="G126" s="232">
        <f t="shared" si="30"/>
        <v>1</v>
      </c>
      <c r="H126" s="232">
        <f t="shared" si="30"/>
        <v>1</v>
      </c>
      <c r="I126" s="232">
        <f t="shared" si="30"/>
        <v>1</v>
      </c>
      <c r="J126" s="232">
        <f t="shared" si="30"/>
        <v>0.99999999999999989</v>
      </c>
      <c r="K126" s="232">
        <f t="shared" si="30"/>
        <v>0.99999999999999978</v>
      </c>
      <c r="L126" s="232">
        <f t="shared" si="30"/>
        <v>0.99999999999999978</v>
      </c>
      <c r="M126" s="232">
        <f t="shared" si="30"/>
        <v>0.99999999999999989</v>
      </c>
      <c r="N126" s="232">
        <f t="shared" si="30"/>
        <v>1.0000000000000004</v>
      </c>
      <c r="O126" s="232">
        <f t="shared" si="30"/>
        <v>0.99999999999999989</v>
      </c>
      <c r="P126" s="232">
        <f t="shared" si="30"/>
        <v>1</v>
      </c>
      <c r="Q126" s="232">
        <f t="shared" si="30"/>
        <v>1.0000000000000002</v>
      </c>
      <c r="R126" s="232">
        <f t="shared" si="30"/>
        <v>1.0000000000000002</v>
      </c>
      <c r="S126" s="232">
        <f t="shared" si="30"/>
        <v>0.99999999999999978</v>
      </c>
      <c r="T126" s="232">
        <f t="shared" si="30"/>
        <v>0.99999999999999978</v>
      </c>
      <c r="U126" s="232">
        <f t="shared" si="30"/>
        <v>0.99999999999999978</v>
      </c>
      <c r="V126" s="232">
        <f t="shared" si="30"/>
        <v>1</v>
      </c>
      <c r="W126" s="232">
        <f t="shared" si="30"/>
        <v>1.0000000000000002</v>
      </c>
      <c r="X126" s="232">
        <f t="shared" si="30"/>
        <v>0.99999999999999956</v>
      </c>
      <c r="Y126" s="232">
        <f t="shared" si="30"/>
        <v>0.99999999999999956</v>
      </c>
      <c r="DA126" s="95"/>
    </row>
    <row r="127" spans="1:105" ht="12" customHeight="1" x14ac:dyDescent="0.25">
      <c r="A127" s="55" t="s">
        <v>91</v>
      </c>
      <c r="B127" s="299">
        <f t="shared" ref="B127:Y127" si="31">IF(B$84=0,0,B$84/B$83)</f>
        <v>3.7027758007782643E-2</v>
      </c>
      <c r="C127" s="299">
        <f t="shared" si="31"/>
        <v>3.7027758007791192E-2</v>
      </c>
      <c r="D127" s="299">
        <f t="shared" si="31"/>
        <v>3.7027758007784725E-2</v>
      </c>
      <c r="E127" s="299">
        <f t="shared" si="31"/>
        <v>3.7027758007780548E-2</v>
      </c>
      <c r="F127" s="299">
        <f t="shared" si="31"/>
        <v>3.7027758007765088E-2</v>
      </c>
      <c r="G127" s="299">
        <f t="shared" si="31"/>
        <v>3.7027758007763277E-2</v>
      </c>
      <c r="H127" s="299">
        <f t="shared" si="31"/>
        <v>3.702775800776803E-2</v>
      </c>
      <c r="I127" s="299">
        <f t="shared" si="31"/>
        <v>3.7027758007765768E-2</v>
      </c>
      <c r="J127" s="299">
        <f t="shared" si="31"/>
        <v>3.7027758007759828E-2</v>
      </c>
      <c r="K127" s="299">
        <f t="shared" si="31"/>
        <v>3.7027758007769848E-2</v>
      </c>
      <c r="L127" s="299">
        <f t="shared" si="31"/>
        <v>3.7027758007766413E-2</v>
      </c>
      <c r="M127" s="299">
        <f t="shared" si="31"/>
        <v>3.7027758007765928E-2</v>
      </c>
      <c r="N127" s="299">
        <f t="shared" si="31"/>
        <v>3.7027758007780777E-2</v>
      </c>
      <c r="O127" s="299">
        <f t="shared" si="31"/>
        <v>3.7027758007772811E-2</v>
      </c>
      <c r="P127" s="299">
        <f t="shared" si="31"/>
        <v>3.7027758007771222E-2</v>
      </c>
      <c r="Q127" s="299">
        <f t="shared" si="31"/>
        <v>3.7027758007767642E-2</v>
      </c>
      <c r="R127" s="299">
        <f t="shared" si="31"/>
        <v>3.7027758007763138E-2</v>
      </c>
      <c r="S127" s="299">
        <f t="shared" si="31"/>
        <v>3.7027758007767669E-2</v>
      </c>
      <c r="T127" s="299">
        <f t="shared" si="31"/>
        <v>3.7027758007773186E-2</v>
      </c>
      <c r="U127" s="299">
        <f t="shared" si="31"/>
        <v>3.7027758007769002E-2</v>
      </c>
      <c r="V127" s="299">
        <f t="shared" si="31"/>
        <v>3.7027758007769848E-2</v>
      </c>
      <c r="W127" s="299">
        <f t="shared" si="31"/>
        <v>3.7027758007776614E-2</v>
      </c>
      <c r="X127" s="299">
        <f t="shared" si="31"/>
        <v>3.7027758007784455E-2</v>
      </c>
      <c r="Y127" s="299">
        <f t="shared" si="31"/>
        <v>3.7027758007780749E-2</v>
      </c>
      <c r="DA127" s="67"/>
    </row>
    <row r="128" spans="1:105" ht="12" customHeight="1" x14ac:dyDescent="0.25">
      <c r="A128" s="173" t="s">
        <v>92</v>
      </c>
      <c r="B128" s="233">
        <f t="shared" ref="B128:Y128" si="32">IF(B$85=0,0,B$85/B$83)</f>
        <v>1.6326910814179595E-2</v>
      </c>
      <c r="C128" s="233">
        <f t="shared" si="32"/>
        <v>1.6326910814183363E-2</v>
      </c>
      <c r="D128" s="233">
        <f t="shared" si="32"/>
        <v>1.6326910814180504E-2</v>
      </c>
      <c r="E128" s="233">
        <f t="shared" si="32"/>
        <v>1.6326910814178669E-2</v>
      </c>
      <c r="F128" s="233">
        <f t="shared" si="32"/>
        <v>1.6326910814171855E-2</v>
      </c>
      <c r="G128" s="233">
        <f t="shared" si="32"/>
        <v>1.6326910814171054E-2</v>
      </c>
      <c r="H128" s="233">
        <f t="shared" si="32"/>
        <v>1.6326910814173149E-2</v>
      </c>
      <c r="I128" s="233">
        <f t="shared" si="32"/>
        <v>1.632691081417215E-2</v>
      </c>
      <c r="J128" s="233">
        <f t="shared" si="32"/>
        <v>1.6326910814169534E-2</v>
      </c>
      <c r="K128" s="233">
        <f t="shared" si="32"/>
        <v>1.6326910814173951E-2</v>
      </c>
      <c r="L128" s="233">
        <f t="shared" si="32"/>
        <v>1.6326910814172431E-2</v>
      </c>
      <c r="M128" s="233">
        <f t="shared" si="32"/>
        <v>1.6326910814172216E-2</v>
      </c>
      <c r="N128" s="233">
        <f t="shared" si="32"/>
        <v>1.632691081417877E-2</v>
      </c>
      <c r="O128" s="233">
        <f t="shared" si="32"/>
        <v>1.6326910814175258E-2</v>
      </c>
      <c r="P128" s="233">
        <f t="shared" si="32"/>
        <v>1.6326910814174561E-2</v>
      </c>
      <c r="Q128" s="233">
        <f t="shared" si="32"/>
        <v>1.6326910814172983E-2</v>
      </c>
      <c r="R128" s="233">
        <f t="shared" si="32"/>
        <v>1.6326910814170991E-2</v>
      </c>
      <c r="S128" s="233">
        <f t="shared" si="32"/>
        <v>1.6326910814172989E-2</v>
      </c>
      <c r="T128" s="233">
        <f t="shared" si="32"/>
        <v>1.6326910814175425E-2</v>
      </c>
      <c r="U128" s="233">
        <f t="shared" si="32"/>
        <v>1.6326910814173579E-2</v>
      </c>
      <c r="V128" s="233">
        <f t="shared" si="32"/>
        <v>1.6326910814173954E-2</v>
      </c>
      <c r="W128" s="233">
        <f t="shared" si="32"/>
        <v>1.6326910814176941E-2</v>
      </c>
      <c r="X128" s="233">
        <f t="shared" si="32"/>
        <v>1.6326910814180393E-2</v>
      </c>
      <c r="Y128" s="233">
        <f t="shared" si="32"/>
        <v>1.6326910814178745E-2</v>
      </c>
      <c r="DA128" s="177"/>
    </row>
    <row r="129" spans="1:105" ht="12" customHeight="1" x14ac:dyDescent="0.25">
      <c r="A129" s="173" t="s">
        <v>93</v>
      </c>
      <c r="B129" s="233">
        <f t="shared" ref="B129:Y129" si="33">IF(B$86=0,0,B$86/B$83)</f>
        <v>0.12664196862009078</v>
      </c>
      <c r="C129" s="233">
        <f t="shared" si="33"/>
        <v>0.12664196862012006</v>
      </c>
      <c r="D129" s="233">
        <f t="shared" si="33"/>
        <v>0.12664196862009791</v>
      </c>
      <c r="E129" s="233">
        <f t="shared" si="33"/>
        <v>0.12664196862008362</v>
      </c>
      <c r="F129" s="233">
        <f t="shared" si="33"/>
        <v>0.12664196862003077</v>
      </c>
      <c r="G129" s="233">
        <f t="shared" si="33"/>
        <v>0.12664196862002458</v>
      </c>
      <c r="H129" s="233">
        <f t="shared" si="33"/>
        <v>0.12664196862004085</v>
      </c>
      <c r="I129" s="233">
        <f t="shared" si="33"/>
        <v>0.12664196862003307</v>
      </c>
      <c r="J129" s="233">
        <f t="shared" si="33"/>
        <v>0.12664196862001281</v>
      </c>
      <c r="K129" s="233">
        <f t="shared" si="33"/>
        <v>0.12664196862004706</v>
      </c>
      <c r="L129" s="233">
        <f t="shared" si="33"/>
        <v>0.12664196862003529</v>
      </c>
      <c r="M129" s="233">
        <f t="shared" si="33"/>
        <v>0.1266419686200336</v>
      </c>
      <c r="N129" s="233">
        <f t="shared" si="33"/>
        <v>0.12664196862008442</v>
      </c>
      <c r="O129" s="233">
        <f t="shared" si="33"/>
        <v>0.12664196862005717</v>
      </c>
      <c r="P129" s="233">
        <f t="shared" si="33"/>
        <v>0.12664196862005173</v>
      </c>
      <c r="Q129" s="233">
        <f t="shared" si="33"/>
        <v>0.12664196862003957</v>
      </c>
      <c r="R129" s="233">
        <f t="shared" si="33"/>
        <v>0.12664196862002414</v>
      </c>
      <c r="S129" s="233">
        <f t="shared" si="33"/>
        <v>0.12664196862003962</v>
      </c>
      <c r="T129" s="233">
        <f t="shared" si="33"/>
        <v>0.12664196862005847</v>
      </c>
      <c r="U129" s="233">
        <f t="shared" si="33"/>
        <v>0.12664196862004412</v>
      </c>
      <c r="V129" s="233">
        <f t="shared" si="33"/>
        <v>0.12664196862004709</v>
      </c>
      <c r="W129" s="233">
        <f t="shared" si="33"/>
        <v>0.12664196862007018</v>
      </c>
      <c r="X129" s="233">
        <f t="shared" si="33"/>
        <v>0.12664196862009702</v>
      </c>
      <c r="Y129" s="233">
        <f t="shared" si="33"/>
        <v>0.12664196862008428</v>
      </c>
      <c r="DA129" s="177"/>
    </row>
    <row r="130" spans="1:105" ht="12" customHeight="1" x14ac:dyDescent="0.25">
      <c r="A130" s="173" t="s">
        <v>94</v>
      </c>
      <c r="B130" s="233">
        <f t="shared" ref="B130:Y130" si="34">IF(B$87=0,0,B$87/B$83)</f>
        <v>5.5919517678344903E-2</v>
      </c>
      <c r="C130" s="233">
        <f t="shared" si="34"/>
        <v>5.5919517678357816E-2</v>
      </c>
      <c r="D130" s="233">
        <f t="shared" si="34"/>
        <v>5.5919517678348039E-2</v>
      </c>
      <c r="E130" s="233">
        <f t="shared" si="34"/>
        <v>5.5919517678341746E-2</v>
      </c>
      <c r="F130" s="233">
        <f t="shared" si="34"/>
        <v>5.5919517678318389E-2</v>
      </c>
      <c r="G130" s="233">
        <f t="shared" si="34"/>
        <v>5.5919517678315656E-2</v>
      </c>
      <c r="H130" s="233">
        <f t="shared" si="34"/>
        <v>5.5919517678322858E-2</v>
      </c>
      <c r="I130" s="233">
        <f t="shared" si="34"/>
        <v>5.5919517678319416E-2</v>
      </c>
      <c r="J130" s="233">
        <f t="shared" si="34"/>
        <v>5.5919517678310465E-2</v>
      </c>
      <c r="K130" s="233">
        <f t="shared" si="34"/>
        <v>5.5919517678325578E-2</v>
      </c>
      <c r="L130" s="233">
        <f t="shared" si="34"/>
        <v>5.5919517678320388E-2</v>
      </c>
      <c r="M130" s="233">
        <f t="shared" si="34"/>
        <v>5.5919517678319652E-2</v>
      </c>
      <c r="N130" s="233">
        <f t="shared" si="34"/>
        <v>5.5919517678342086E-2</v>
      </c>
      <c r="O130" s="233">
        <f t="shared" si="34"/>
        <v>5.5919517678330068E-2</v>
      </c>
      <c r="P130" s="233">
        <f t="shared" si="34"/>
        <v>5.5919517678327646E-2</v>
      </c>
      <c r="Q130" s="233">
        <f t="shared" si="34"/>
        <v>5.5919517678322248E-2</v>
      </c>
      <c r="R130" s="233">
        <f t="shared" si="34"/>
        <v>5.5919517678315434E-2</v>
      </c>
      <c r="S130" s="233">
        <f t="shared" si="34"/>
        <v>5.5919517678322289E-2</v>
      </c>
      <c r="T130" s="233">
        <f t="shared" si="34"/>
        <v>5.5919517678330623E-2</v>
      </c>
      <c r="U130" s="233">
        <f t="shared" si="34"/>
        <v>5.5919517678324301E-2</v>
      </c>
      <c r="V130" s="233">
        <f t="shared" si="34"/>
        <v>5.5919517678325578E-2</v>
      </c>
      <c r="W130" s="233">
        <f t="shared" si="34"/>
        <v>5.5919517678335806E-2</v>
      </c>
      <c r="X130" s="233">
        <f t="shared" si="34"/>
        <v>5.5919517678347651E-2</v>
      </c>
      <c r="Y130" s="233">
        <f t="shared" si="34"/>
        <v>5.591951767834203E-2</v>
      </c>
      <c r="DA130" s="177"/>
    </row>
    <row r="131" spans="1:105" ht="12" customHeight="1" x14ac:dyDescent="0.25">
      <c r="A131" s="56" t="s">
        <v>95</v>
      </c>
      <c r="B131" s="300">
        <f t="shared" ref="B131:Y131" si="35">IF(B$88=0,0,B$88/B$83)</f>
        <v>0.19183946269781826</v>
      </c>
      <c r="C131" s="300">
        <f t="shared" si="35"/>
        <v>0.19050050431587151</v>
      </c>
      <c r="D131" s="300">
        <f t="shared" si="35"/>
        <v>0.20104516397804942</v>
      </c>
      <c r="E131" s="300">
        <f t="shared" si="35"/>
        <v>0.21256265206111205</v>
      </c>
      <c r="F131" s="300">
        <f t="shared" si="35"/>
        <v>0.21585288243612225</v>
      </c>
      <c r="G131" s="300">
        <f t="shared" si="35"/>
        <v>0.21698004164290421</v>
      </c>
      <c r="H131" s="300">
        <f t="shared" si="35"/>
        <v>0.21226141290254077</v>
      </c>
      <c r="I131" s="300">
        <f t="shared" si="35"/>
        <v>0.21782376504457557</v>
      </c>
      <c r="J131" s="300">
        <f t="shared" si="35"/>
        <v>0.23377679202384882</v>
      </c>
      <c r="K131" s="300">
        <f t="shared" si="35"/>
        <v>0.2435184971014121</v>
      </c>
      <c r="L131" s="300">
        <f t="shared" si="35"/>
        <v>0.21501960661838243</v>
      </c>
      <c r="M131" s="300">
        <f t="shared" si="35"/>
        <v>0.21993348445533975</v>
      </c>
      <c r="N131" s="300">
        <f t="shared" si="35"/>
        <v>0.22015675513863758</v>
      </c>
      <c r="O131" s="300">
        <f t="shared" si="35"/>
        <v>0.25291006817120465</v>
      </c>
      <c r="P131" s="300">
        <f t="shared" si="35"/>
        <v>0.24745043688070142</v>
      </c>
      <c r="Q131" s="300">
        <f t="shared" si="35"/>
        <v>0.25812010337930397</v>
      </c>
      <c r="R131" s="300">
        <f t="shared" si="35"/>
        <v>0.26029650059524917</v>
      </c>
      <c r="S131" s="300">
        <f t="shared" si="35"/>
        <v>0.310575359004583</v>
      </c>
      <c r="T131" s="300">
        <f t="shared" si="35"/>
        <v>0.31080757936966047</v>
      </c>
      <c r="U131" s="300">
        <f t="shared" si="35"/>
        <v>0.32000746668403035</v>
      </c>
      <c r="V131" s="300">
        <f t="shared" si="35"/>
        <v>0.35425429322037755</v>
      </c>
      <c r="W131" s="300">
        <f t="shared" si="35"/>
        <v>0.33102833121143549</v>
      </c>
      <c r="X131" s="300">
        <f t="shared" si="35"/>
        <v>0.28675316145741558</v>
      </c>
      <c r="Y131" s="300">
        <f t="shared" si="35"/>
        <v>0.31695835319440702</v>
      </c>
      <c r="DA131" s="68"/>
    </row>
    <row r="132" spans="1:105" ht="12" customHeight="1" x14ac:dyDescent="0.25">
      <c r="A132" s="41" t="s">
        <v>1939</v>
      </c>
      <c r="B132" s="235">
        <f t="shared" ref="B132:Y132" si="36">IF(B$94=0,0,B$94/B$83)</f>
        <v>0.57224438218178431</v>
      </c>
      <c r="C132" s="235">
        <f t="shared" si="36"/>
        <v>0.57358334056367566</v>
      </c>
      <c r="D132" s="235">
        <f t="shared" si="36"/>
        <v>0.56303868090153952</v>
      </c>
      <c r="E132" s="235">
        <f t="shared" si="36"/>
        <v>0.5515211928185032</v>
      </c>
      <c r="F132" s="235">
        <f t="shared" si="36"/>
        <v>0.54823096244359182</v>
      </c>
      <c r="G132" s="235">
        <f t="shared" si="36"/>
        <v>0.54710380323682117</v>
      </c>
      <c r="H132" s="235">
        <f t="shared" si="36"/>
        <v>0.55182243197715442</v>
      </c>
      <c r="I132" s="235">
        <f t="shared" si="36"/>
        <v>0.54626007983513403</v>
      </c>
      <c r="J132" s="235">
        <f t="shared" si="36"/>
        <v>0.53030705285589841</v>
      </c>
      <c r="K132" s="235">
        <f t="shared" si="36"/>
        <v>0.52056534777827124</v>
      </c>
      <c r="L132" s="235">
        <f t="shared" si="36"/>
        <v>0.54906423826132278</v>
      </c>
      <c r="M132" s="235">
        <f t="shared" si="36"/>
        <v>0.54415036042436871</v>
      </c>
      <c r="N132" s="235">
        <f t="shared" si="36"/>
        <v>0.5439270897409767</v>
      </c>
      <c r="O132" s="235">
        <f t="shared" si="36"/>
        <v>0.51117377670845998</v>
      </c>
      <c r="P132" s="235">
        <f t="shared" si="36"/>
        <v>0.5166334079989735</v>
      </c>
      <c r="Q132" s="235">
        <f t="shared" si="36"/>
        <v>0.5059637415003938</v>
      </c>
      <c r="R132" s="235">
        <f t="shared" si="36"/>
        <v>0.50378734428447736</v>
      </c>
      <c r="S132" s="235">
        <f t="shared" si="36"/>
        <v>0.45350848587511411</v>
      </c>
      <c r="T132" s="235">
        <f t="shared" si="36"/>
        <v>0.4532762655100015</v>
      </c>
      <c r="U132" s="235">
        <f t="shared" si="36"/>
        <v>0.44407637819565854</v>
      </c>
      <c r="V132" s="235">
        <f t="shared" si="36"/>
        <v>0.40982955165930612</v>
      </c>
      <c r="W132" s="235">
        <f t="shared" si="36"/>
        <v>0.43305551366820522</v>
      </c>
      <c r="X132" s="235">
        <f t="shared" si="36"/>
        <v>0.47733068342217438</v>
      </c>
      <c r="Y132" s="235">
        <f t="shared" si="36"/>
        <v>0.44712549168520671</v>
      </c>
      <c r="DA132" s="97"/>
    </row>
    <row r="133" spans="1:105" ht="12" customHeight="1" x14ac:dyDescent="0.25">
      <c r="J133" s="131"/>
    </row>
    <row r="134" spans="1:105" ht="15" customHeight="1" x14ac:dyDescent="0.25">
      <c r="A134" s="32" t="s">
        <v>252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DA134" s="88"/>
    </row>
    <row r="135" spans="1:105" ht="12" customHeight="1" x14ac:dyDescent="0.25">
      <c r="J135" s="131"/>
    </row>
    <row r="136" spans="1:105" ht="12" customHeight="1" x14ac:dyDescent="0.25">
      <c r="A136" s="35" t="s">
        <v>54</v>
      </c>
      <c r="B136" s="320">
        <f t="shared" ref="B136:Y136" si="37">SUM(B$137:B$144)</f>
        <v>205.79920905078563</v>
      </c>
      <c r="C136" s="320">
        <f t="shared" si="37"/>
        <v>209.63800877991503</v>
      </c>
      <c r="D136" s="320">
        <f t="shared" si="37"/>
        <v>217.63015992027124</v>
      </c>
      <c r="E136" s="320">
        <f t="shared" si="37"/>
        <v>218.50769855835873</v>
      </c>
      <c r="F136" s="320">
        <f t="shared" si="37"/>
        <v>242.11481211252655</v>
      </c>
      <c r="G136" s="320">
        <f t="shared" si="37"/>
        <v>264.01202014386348</v>
      </c>
      <c r="H136" s="320">
        <f t="shared" si="37"/>
        <v>263.77705071914323</v>
      </c>
      <c r="I136" s="320">
        <f t="shared" si="37"/>
        <v>272.49612446448583</v>
      </c>
      <c r="J136" s="320">
        <f t="shared" si="37"/>
        <v>190.81798463381159</v>
      </c>
      <c r="K136" s="320">
        <f t="shared" si="37"/>
        <v>203.77437947669006</v>
      </c>
      <c r="L136" s="320">
        <f t="shared" si="37"/>
        <v>231.22331189441823</v>
      </c>
      <c r="M136" s="320">
        <f t="shared" si="37"/>
        <v>201.55541856261439</v>
      </c>
      <c r="N136" s="320">
        <f t="shared" si="37"/>
        <v>203.76948520476319</v>
      </c>
      <c r="O136" s="320">
        <f t="shared" si="37"/>
        <v>228.43001490670375</v>
      </c>
      <c r="P136" s="320">
        <f t="shared" si="37"/>
        <v>224.86910528743428</v>
      </c>
      <c r="Q136" s="320">
        <f t="shared" si="37"/>
        <v>223.61822281559586</v>
      </c>
      <c r="R136" s="320">
        <f t="shared" si="37"/>
        <v>235.15333191623085</v>
      </c>
      <c r="S136" s="320">
        <f t="shared" si="37"/>
        <v>238.66668347599924</v>
      </c>
      <c r="T136" s="320">
        <f t="shared" si="37"/>
        <v>241.56847585535084</v>
      </c>
      <c r="U136" s="320">
        <f t="shared" si="37"/>
        <v>218.02280861046501</v>
      </c>
      <c r="V136" s="320">
        <f t="shared" si="37"/>
        <v>229.25168819389435</v>
      </c>
      <c r="W136" s="320">
        <f t="shared" si="37"/>
        <v>245.47599490489256</v>
      </c>
      <c r="X136" s="320">
        <f t="shared" si="37"/>
        <v>284.63054529693903</v>
      </c>
      <c r="Y136" s="320">
        <f t="shared" si="37"/>
        <v>253.98718678349692</v>
      </c>
      <c r="DA136" s="95"/>
    </row>
    <row r="137" spans="1:105" ht="12" customHeight="1" x14ac:dyDescent="0.25">
      <c r="A137" s="55" t="s">
        <v>91</v>
      </c>
      <c r="B137" s="273">
        <f>IF(B$6=0,0,B$6/PPA!B$10*1000)</f>
        <v>1.0289960452538573</v>
      </c>
      <c r="C137" s="273">
        <f>IF(C$6=0,0,C$6/PPA!C$10*1000)</f>
        <v>1.0481900438995109</v>
      </c>
      <c r="D137" s="273">
        <f>IF(D$6=0,0,D$6/PPA!D$10*1000)</f>
        <v>1.0881507996011694</v>
      </c>
      <c r="E137" s="273">
        <f>IF(E$6=0,0,E$6/PPA!E$10*1000)</f>
        <v>1.0925384927915598</v>
      </c>
      <c r="F137" s="273">
        <f>IF(F$6=0,0,F$6/PPA!F$10*1000)</f>
        <v>1.2105740605623723</v>
      </c>
      <c r="G137" s="273">
        <f>IF(G$6=0,0,G$6/PPA!G$10*1000)</f>
        <v>1.3200601007190409</v>
      </c>
      <c r="H137" s="273">
        <f>IF(H$6=0,0,H$6/PPA!H$10*1000)</f>
        <v>1.3188852535954307</v>
      </c>
      <c r="I137" s="273">
        <f>IF(I$6=0,0,I$6/PPA!I$10*1000)</f>
        <v>1.3624806223221004</v>
      </c>
      <c r="J137" s="273">
        <f>IF(J$6=0,0,J$6/PPA!J$10*1000)</f>
        <v>0.95408992316877728</v>
      </c>
      <c r="K137" s="273">
        <f>IF(K$6=0,0,K$6/PPA!K$10*1000)</f>
        <v>1.0188718973830688</v>
      </c>
      <c r="L137" s="273">
        <f>IF(L$6=0,0,L$6/PPA!L$10*1000)</f>
        <v>1.1561165594718532</v>
      </c>
      <c r="M137" s="273">
        <f>IF(M$6=0,0,M$6/PPA!M$10*1000)</f>
        <v>1.0077770928128258</v>
      </c>
      <c r="N137" s="273">
        <f>IF(N$6=0,0,N$6/PPA!N$10*1000)</f>
        <v>1.0188474260235179</v>
      </c>
      <c r="O137" s="273">
        <f>IF(O$6=0,0,O$6/PPA!O$10*1000)</f>
        <v>1.1421500745330708</v>
      </c>
      <c r="P137" s="273">
        <f>IF(P$6=0,0,P$6/PPA!P$10*1000)</f>
        <v>1.124345526436775</v>
      </c>
      <c r="Q137" s="273">
        <f>IF(Q$6=0,0,Q$6/PPA!Q$10*1000)</f>
        <v>1.1180911140775638</v>
      </c>
      <c r="R137" s="273">
        <f>IF(R$6=0,0,R$6/PPA!R$10*1000)</f>
        <v>1.1757666595807921</v>
      </c>
      <c r="S137" s="273">
        <f>IF(S$6=0,0,S$6/PPA!S$10*1000)</f>
        <v>1.1933334173794554</v>
      </c>
      <c r="T137" s="273">
        <f>IF(T$6=0,0,T$6/PPA!T$10*1000)</f>
        <v>1.2078423792761666</v>
      </c>
      <c r="U137" s="273">
        <f>IF(U$6=0,0,U$6/PPA!U$10*1000)</f>
        <v>1.0901140430517453</v>
      </c>
      <c r="V137" s="273">
        <f>IF(V$6=0,0,V$6/PPA!V$10*1000)</f>
        <v>1.1462584409686543</v>
      </c>
      <c r="W137" s="273">
        <f>IF(W$6=0,0,W$6/PPA!W$10*1000)</f>
        <v>1.227379974523771</v>
      </c>
      <c r="X137" s="273">
        <f>IF(X$6=0,0,X$6/PPA!X$10*1000)</f>
        <v>1.4231527264841661</v>
      </c>
      <c r="Y137" s="273">
        <f>IF(Y$6=0,0,Y$6/PPA!Y$10*1000)</f>
        <v>1.2699359339169236</v>
      </c>
      <c r="DA137" s="76"/>
    </row>
    <row r="138" spans="1:105" ht="12" customHeight="1" x14ac:dyDescent="0.25">
      <c r="A138" s="173" t="s">
        <v>92</v>
      </c>
      <c r="B138" s="274">
        <f>IF(B$7=0,0,B$7/PPA!B$10*1000)</f>
        <v>1.4405944633554004</v>
      </c>
      <c r="C138" s="274">
        <f>IF(C$7=0,0,C$7/PPA!C$10*1000)</f>
        <v>1.4674660614593151</v>
      </c>
      <c r="D138" s="274">
        <f>IF(D$7=0,0,D$7/PPA!D$10*1000)</f>
        <v>1.5234111194416371</v>
      </c>
      <c r="E138" s="274">
        <f>IF(E$7=0,0,E$7/PPA!E$10*1000)</f>
        <v>1.5295538899081838</v>
      </c>
      <c r="F138" s="274">
        <f>IF(F$7=0,0,F$7/PPA!F$10*1000)</f>
        <v>1.6948036847873211</v>
      </c>
      <c r="G138" s="274">
        <f>IF(G$7=0,0,G$7/PPA!G$10*1000)</f>
        <v>1.8480841410066571</v>
      </c>
      <c r="H138" s="274">
        <f>IF(H$7=0,0,H$7/PPA!H$10*1000)</f>
        <v>1.8464393550336022</v>
      </c>
      <c r="I138" s="274">
        <f>IF(I$7=0,0,I$7/PPA!I$10*1000)</f>
        <v>1.9074728712509395</v>
      </c>
      <c r="J138" s="274">
        <f>IF(J$7=0,0,J$7/PPA!J$10*1000)</f>
        <v>1.3357258924362885</v>
      </c>
      <c r="K138" s="274">
        <f>IF(K$7=0,0,K$7/PPA!K$10*1000)</f>
        <v>1.4264206563362967</v>
      </c>
      <c r="L138" s="274">
        <f>IF(L$7=0,0,L$7/PPA!L$10*1000)</f>
        <v>1.6185631832605947</v>
      </c>
      <c r="M138" s="274">
        <f>IF(M$7=0,0,M$7/PPA!M$10*1000)</f>
        <v>1.4108879299379562</v>
      </c>
      <c r="N138" s="274">
        <f>IF(N$7=0,0,N$7/PPA!N$10*1000)</f>
        <v>1.4263863964329253</v>
      </c>
      <c r="O138" s="274">
        <f>IF(O$7=0,0,O$7/PPA!O$10*1000)</f>
        <v>1.599010104346299</v>
      </c>
      <c r="P138" s="274">
        <f>IF(P$7=0,0,P$7/PPA!P$10*1000)</f>
        <v>1.5740837370114851</v>
      </c>
      <c r="Q138" s="274">
        <f>IF(Q$7=0,0,Q$7/PPA!Q$10*1000)</f>
        <v>1.5653275597085889</v>
      </c>
      <c r="R138" s="274">
        <f>IF(R$7=0,0,R$7/PPA!R$10*1000)</f>
        <v>1.6460733234131089</v>
      </c>
      <c r="S138" s="274">
        <f>IF(S$7=0,0,S$7/PPA!S$10*1000)</f>
        <v>1.6706667843312371</v>
      </c>
      <c r="T138" s="274">
        <f>IF(T$7=0,0,T$7/PPA!T$10*1000)</f>
        <v>1.6909793309866334</v>
      </c>
      <c r="U138" s="274">
        <f>IF(U$7=0,0,U$7/PPA!U$10*1000)</f>
        <v>1.5261596602724432</v>
      </c>
      <c r="V138" s="274">
        <f>IF(V$7=0,0,V$7/PPA!V$10*1000)</f>
        <v>1.6047618173561153</v>
      </c>
      <c r="W138" s="274">
        <f>IF(W$7=0,0,W$7/PPA!W$10*1000)</f>
        <v>1.7183319643332791</v>
      </c>
      <c r="X138" s="274">
        <f>IF(X$7=0,0,X$7/PPA!X$10*1000)</f>
        <v>1.9924138170778327</v>
      </c>
      <c r="Y138" s="274">
        <f>IF(Y$7=0,0,Y$7/PPA!Y$10*1000)</f>
        <v>1.7779103074836935</v>
      </c>
      <c r="DA138" s="77"/>
    </row>
    <row r="139" spans="1:105" ht="12" customHeight="1" x14ac:dyDescent="0.25">
      <c r="A139" s="173" t="s">
        <v>93</v>
      </c>
      <c r="B139" s="274">
        <f>IF(B$8=0,0,B$8/PPA!B$10*1000)</f>
        <v>8.2319683620308606</v>
      </c>
      <c r="C139" s="274">
        <f>IF(C$8=0,0,C$8/PPA!C$10*1000)</f>
        <v>8.385520351196087</v>
      </c>
      <c r="D139" s="274">
        <f>IF(D$8=0,0,D$8/PPA!D$10*1000)</f>
        <v>8.7052063968093556</v>
      </c>
      <c r="E139" s="274">
        <f>IF(E$8=0,0,E$8/PPA!E$10*1000)</f>
        <v>8.7403079423324783</v>
      </c>
      <c r="F139" s="274">
        <f>IF(F$8=0,0,F$8/PPA!F$10*1000)</f>
        <v>9.6845924844989781</v>
      </c>
      <c r="G139" s="274">
        <f>IF(G$8=0,0,G$8/PPA!G$10*1000)</f>
        <v>10.560480805752327</v>
      </c>
      <c r="H139" s="274">
        <f>IF(H$8=0,0,H$8/PPA!H$10*1000)</f>
        <v>10.551082028763446</v>
      </c>
      <c r="I139" s="274">
        <f>IF(I$8=0,0,I$8/PPA!I$10*1000)</f>
        <v>10.899844978576805</v>
      </c>
      <c r="J139" s="274">
        <f>IF(J$8=0,0,J$8/PPA!J$10*1000)</f>
        <v>7.6327193853502182</v>
      </c>
      <c r="K139" s="274">
        <f>IF(K$8=0,0,K$8/PPA!K$10*1000)</f>
        <v>8.1509751790645506</v>
      </c>
      <c r="L139" s="274">
        <f>IF(L$8=0,0,L$8/PPA!L$10*1000)</f>
        <v>9.2489324757748257</v>
      </c>
      <c r="M139" s="274">
        <f>IF(M$8=0,0,M$8/PPA!M$10*1000)</f>
        <v>8.0622167425026063</v>
      </c>
      <c r="N139" s="274">
        <f>IF(N$8=0,0,N$8/PPA!N$10*1000)</f>
        <v>8.1507794081881428</v>
      </c>
      <c r="O139" s="274">
        <f>IF(O$8=0,0,O$8/PPA!O$10*1000)</f>
        <v>9.1372005962645666</v>
      </c>
      <c r="P139" s="274">
        <f>IF(P$8=0,0,P$8/PPA!P$10*1000)</f>
        <v>8.9947642114941999</v>
      </c>
      <c r="Q139" s="274">
        <f>IF(Q$8=0,0,Q$8/PPA!Q$10*1000)</f>
        <v>8.9447289126205103</v>
      </c>
      <c r="R139" s="274">
        <f>IF(R$8=0,0,R$8/PPA!R$10*1000)</f>
        <v>9.4061332766463366</v>
      </c>
      <c r="S139" s="274">
        <f>IF(S$8=0,0,S$8/PPA!S$10*1000)</f>
        <v>9.5466673390356434</v>
      </c>
      <c r="T139" s="274">
        <f>IF(T$8=0,0,T$8/PPA!T$10*1000)</f>
        <v>9.6627390342093324</v>
      </c>
      <c r="U139" s="274">
        <f>IF(U$8=0,0,U$8/PPA!U$10*1000)</f>
        <v>8.7209123444139625</v>
      </c>
      <c r="V139" s="274">
        <f>IF(V$8=0,0,V$8/PPA!V$10*1000)</f>
        <v>9.1700675277492341</v>
      </c>
      <c r="W139" s="274">
        <f>IF(W$8=0,0,W$8/PPA!W$10*1000)</f>
        <v>9.8190397961901681</v>
      </c>
      <c r="X139" s="274">
        <f>IF(X$8=0,0,X$8/PPA!X$10*1000)</f>
        <v>11.385221811873329</v>
      </c>
      <c r="Y139" s="274">
        <f>IF(Y$8=0,0,Y$8/PPA!Y$10*1000)</f>
        <v>10.159487471335389</v>
      </c>
      <c r="DA139" s="77"/>
    </row>
    <row r="140" spans="1:105" ht="12" customHeight="1" x14ac:dyDescent="0.25">
      <c r="A140" s="173" t="s">
        <v>94</v>
      </c>
      <c r="B140" s="274">
        <f>IF(B$9=0,0,B$9/PPA!B$10*1000)</f>
        <v>4.1159841810154294</v>
      </c>
      <c r="C140" s="274">
        <f>IF(C$9=0,0,C$9/PPA!C$10*1000)</f>
        <v>4.1927601755980426</v>
      </c>
      <c r="D140" s="274">
        <f>IF(D$9=0,0,D$9/PPA!D$10*1000)</f>
        <v>4.3526031984046778</v>
      </c>
      <c r="E140" s="274">
        <f>IF(E$9=0,0,E$9/PPA!E$10*1000)</f>
        <v>4.3701539711662383</v>
      </c>
      <c r="F140" s="274">
        <f>IF(F$9=0,0,F$9/PPA!F$10*1000)</f>
        <v>4.8422962422494891</v>
      </c>
      <c r="G140" s="274">
        <f>IF(G$9=0,0,G$9/PPA!G$10*1000)</f>
        <v>5.2802404028761636</v>
      </c>
      <c r="H140" s="274">
        <f>IF(H$9=0,0,H$9/PPA!H$10*1000)</f>
        <v>5.2755410143817238</v>
      </c>
      <c r="I140" s="274">
        <f>IF(I$9=0,0,I$9/PPA!I$10*1000)</f>
        <v>5.4499224892884008</v>
      </c>
      <c r="J140" s="274">
        <f>IF(J$9=0,0,J$9/PPA!J$10*1000)</f>
        <v>3.8163596926751087</v>
      </c>
      <c r="K140" s="274">
        <f>IF(K$9=0,0,K$9/PPA!K$10*1000)</f>
        <v>4.0754875895322762</v>
      </c>
      <c r="L140" s="274">
        <f>IF(L$9=0,0,L$9/PPA!L$10*1000)</f>
        <v>4.624466237887412</v>
      </c>
      <c r="M140" s="274">
        <f>IF(M$9=0,0,M$9/PPA!M$10*1000)</f>
        <v>4.0311083712513032</v>
      </c>
      <c r="N140" s="274">
        <f>IF(N$9=0,0,N$9/PPA!N$10*1000)</f>
        <v>4.0753897040940723</v>
      </c>
      <c r="O140" s="274">
        <f>IF(O$9=0,0,O$9/PPA!O$10*1000)</f>
        <v>4.5686002981322824</v>
      </c>
      <c r="P140" s="274">
        <f>IF(P$9=0,0,P$9/PPA!P$10*1000)</f>
        <v>4.4973821057470991</v>
      </c>
      <c r="Q140" s="274">
        <f>IF(Q$9=0,0,Q$9/PPA!Q$10*1000)</f>
        <v>4.4723644563102551</v>
      </c>
      <c r="R140" s="274">
        <f>IF(R$9=0,0,R$9/PPA!R$10*1000)</f>
        <v>4.7030666383231692</v>
      </c>
      <c r="S140" s="274">
        <f>IF(S$9=0,0,S$9/PPA!S$10*1000)</f>
        <v>4.7733336695178217</v>
      </c>
      <c r="T140" s="274">
        <f>IF(T$9=0,0,T$9/PPA!T$10*1000)</f>
        <v>4.8313695171046662</v>
      </c>
      <c r="U140" s="274">
        <f>IF(U$9=0,0,U$9/PPA!U$10*1000)</f>
        <v>4.3604561722069821</v>
      </c>
      <c r="V140" s="274">
        <f>IF(V$9=0,0,V$9/PPA!V$10*1000)</f>
        <v>4.5850337638746179</v>
      </c>
      <c r="W140" s="274">
        <f>IF(W$9=0,0,W$9/PPA!W$10*1000)</f>
        <v>4.909519898095084</v>
      </c>
      <c r="X140" s="274">
        <f>IF(X$9=0,0,X$9/PPA!X$10*1000)</f>
        <v>5.6926109059366645</v>
      </c>
      <c r="Y140" s="274">
        <f>IF(Y$9=0,0,Y$9/PPA!Y$10*1000)</f>
        <v>5.0797437356676953</v>
      </c>
      <c r="DA140" s="77"/>
    </row>
    <row r="141" spans="1:105" ht="12" customHeight="1" x14ac:dyDescent="0.25">
      <c r="A141" s="56" t="s">
        <v>95</v>
      </c>
      <c r="B141" s="275">
        <f>IF(B$10=0,0,B$10/PPA!B$10*1000)</f>
        <v>2.4572118200234754</v>
      </c>
      <c r="C141" s="275">
        <f>IF(C$10=0,0,C$10/PPA!C$10*1000)</f>
        <v>2.5362670835166492</v>
      </c>
      <c r="D141" s="275">
        <f>IF(D$10=0,0,D$10/PPA!D$10*1000)</f>
        <v>2.4642969152944589</v>
      </c>
      <c r="E141" s="275">
        <f>IF(E$10=0,0,E$10/PPA!E$10*1000)</f>
        <v>2.42819466157821</v>
      </c>
      <c r="F141" s="275">
        <f>IF(F$10=0,0,F$10/PPA!F$10*1000)</f>
        <v>2.5686096228959192</v>
      </c>
      <c r="G141" s="275">
        <f>IF(G$10=0,0,G$10/PPA!G$10*1000)</f>
        <v>2.7894274797615699</v>
      </c>
      <c r="H141" s="275">
        <f>IF(H$10=0,0,H$10/PPA!H$10*1000)</f>
        <v>2.7976853940978592</v>
      </c>
      <c r="I141" s="275">
        <f>IF(I$10=0,0,I$10/PPA!I$10*1000)</f>
        <v>2.8012166621613637</v>
      </c>
      <c r="J141" s="275">
        <f>IF(J$10=0,0,J$10/PPA!J$10*1000)</f>
        <v>1.8721803379905273</v>
      </c>
      <c r="K141" s="275">
        <f>IF(K$10=0,0,K$10/PPA!K$10*1000)</f>
        <v>1.8956652771420177</v>
      </c>
      <c r="L141" s="275">
        <f>IF(L$10=0,0,L$10/PPA!L$10*1000)</f>
        <v>2.3676154117174844</v>
      </c>
      <c r="M141" s="275">
        <f>IF(M$10=0,0,M$10/PPA!M$10*1000)</f>
        <v>1.9857256568974004</v>
      </c>
      <c r="N141" s="275">
        <f>IF(N$10=0,0,N$10/PPA!N$10*1000)</f>
        <v>2.0615385453020805</v>
      </c>
      <c r="O141" s="275">
        <f>IF(O$10=0,0,O$10/PPA!O$10*1000)</f>
        <v>2.1597115328938452</v>
      </c>
      <c r="P141" s="275">
        <f>IF(P$10=0,0,P$10/PPA!P$10*1000)</f>
        <v>2.2626096866804222</v>
      </c>
      <c r="Q141" s="275">
        <f>IF(Q$10=0,0,Q$10/PPA!Q$10*1000)</f>
        <v>2.2102961155836964</v>
      </c>
      <c r="R141" s="275">
        <f>IF(R$10=0,0,R$10/PPA!R$10*1000)</f>
        <v>2.4162268366509845</v>
      </c>
      <c r="S141" s="275">
        <f>IF(S$10=0,0,S$10/PPA!S$10*1000)</f>
        <v>2.4512787077905061</v>
      </c>
      <c r="T141" s="275">
        <f>IF(T$10=0,0,T$10/PPA!T$10*1000)</f>
        <v>2.4158480446708999</v>
      </c>
      <c r="U141" s="275">
        <f>IF(U$10=0,0,U$10/PPA!U$10*1000)</f>
        <v>2.2543213427760804</v>
      </c>
      <c r="V141" s="275">
        <f>IF(V$10=0,0,V$10/PPA!V$10*1000)</f>
        <v>2.3801336476609354</v>
      </c>
      <c r="W141" s="275">
        <f>IF(W$10=0,0,W$10/PPA!W$10*1000)</f>
        <v>2.5788808753154342</v>
      </c>
      <c r="X141" s="275">
        <f>IF(X$10=0,0,X$10/PPA!X$10*1000)</f>
        <v>3.0026382363523165</v>
      </c>
      <c r="Y141" s="275">
        <f>IF(Y$10=0,0,Y$10/PPA!Y$10*1000)</f>
        <v>2.6979510374695819</v>
      </c>
      <c r="DA141" s="78"/>
    </row>
    <row r="142" spans="1:105" ht="12" customHeight="1" x14ac:dyDescent="0.25">
      <c r="A142" s="174" t="s">
        <v>1853</v>
      </c>
      <c r="B142" s="276">
        <f>IF(B$16=0,0,B$16/PPA!B$10*1000)</f>
        <v>6.3193505092221596</v>
      </c>
      <c r="C142" s="276">
        <f>IF(C$16=0,0,C$16/PPA!C$10*1000)</f>
        <v>6.5838760329585657</v>
      </c>
      <c r="D142" s="276">
        <f>IF(D$16=0,0,D$16/PPA!D$10*1000)</f>
        <v>5.9500949341291998</v>
      </c>
      <c r="E142" s="276">
        <f>IF(E$16=0,0,E$16/PPA!E$10*1000)</f>
        <v>5.4318154468021387</v>
      </c>
      <c r="F142" s="276">
        <f>IF(F$16=0,0,F$16/PPA!F$10*1000)</f>
        <v>5.6245796695730546</v>
      </c>
      <c r="G142" s="276">
        <f>IF(G$16=0,0,G$16/PPA!G$10*1000)</f>
        <v>6.0638895323839428</v>
      </c>
      <c r="H142" s="276">
        <f>IF(H$16=0,0,H$16/PPA!H$10*1000)</f>
        <v>6.2706626343401926</v>
      </c>
      <c r="I142" s="276">
        <f>IF(I$16=0,0,I$16/PPA!I$10*1000)</f>
        <v>6.0565759090620013</v>
      </c>
      <c r="J142" s="276">
        <f>IF(J$16=0,0,J$16/PPA!J$10*1000)</f>
        <v>3.6615076733370575</v>
      </c>
      <c r="K142" s="276">
        <f>IF(K$16=0,0,K$16/PPA!K$10*1000)</f>
        <v>3.4937450995635184</v>
      </c>
      <c r="L142" s="276">
        <f>IF(L$16=0,0,L$16/PPA!L$10*1000)</f>
        <v>5.2124573425725584</v>
      </c>
      <c r="M142" s="276">
        <f>IF(M$16=0,0,M$16/PPA!M$10*1000)</f>
        <v>4.2357768641604752</v>
      </c>
      <c r="N142" s="276">
        <f>IF(N$16=0,0,N$16/PPA!N$10*1000)</f>
        <v>4.391232106721195</v>
      </c>
      <c r="O142" s="276">
        <f>IF(O$16=0,0,O$16/PPA!O$10*1000)</f>
        <v>3.7634353121415827</v>
      </c>
      <c r="P142" s="276">
        <f>IF(P$16=0,0,P$16/PPA!P$10*1000)</f>
        <v>4.0727726154440305</v>
      </c>
      <c r="Q142" s="276">
        <f>IF(Q$16=0,0,Q$16/PPA!Q$10*1000)</f>
        <v>3.7353756718185074</v>
      </c>
      <c r="R142" s="276">
        <f>IF(R$16=0,0,R$16/PPA!R$10*1000)</f>
        <v>4.0318362743753813</v>
      </c>
      <c r="S142" s="276">
        <f>IF(S$16=0,0,S$16/PPA!S$10*1000)</f>
        <v>3.0860103281998774</v>
      </c>
      <c r="T142" s="276">
        <f>IF(T$16=0,0,T$16/PPA!T$10*1000)</f>
        <v>3.037576697447891</v>
      </c>
      <c r="U142" s="276">
        <f>IF(U$16=0,0,U$16/PPA!U$10*1000)</f>
        <v>2.6971161137995709</v>
      </c>
      <c r="V142" s="276">
        <f>IF(V$16=0,0,V$16/PPA!V$10*1000)</f>
        <v>2.3739728790730714</v>
      </c>
      <c r="W142" s="276">
        <f>IF(W$16=0,0,W$16/PPA!W$10*1000)</f>
        <v>2.9086800331222848</v>
      </c>
      <c r="X142" s="276">
        <f>IF(X$16=0,0,X$16/PPA!X$10*1000)</f>
        <v>4.3092372834615293</v>
      </c>
      <c r="Y142" s="276">
        <f>IF(Y$16=0,0,Y$16/PPA!Y$10*1000)</f>
        <v>3.2813121997859316</v>
      </c>
      <c r="DA142" s="79"/>
    </row>
    <row r="143" spans="1:105" ht="12" customHeight="1" x14ac:dyDescent="0.25">
      <c r="A143" s="174" t="s">
        <v>1855</v>
      </c>
      <c r="B143" s="276">
        <f>IF(B$17=0,0,B$17/PPA!B$10*1000)</f>
        <v>168.1621025382797</v>
      </c>
      <c r="C143" s="276">
        <f>IF(C$17=0,0,C$17/PPA!C$10*1000)</f>
        <v>170.79309340249011</v>
      </c>
      <c r="D143" s="276">
        <f>IF(D$17=0,0,D$17/PPA!D$10*1000)</f>
        <v>180.32396336963703</v>
      </c>
      <c r="E143" s="276">
        <f>IF(E$17=0,0,E$17/PPA!E$10*1000)</f>
        <v>182.84443316088633</v>
      </c>
      <c r="F143" s="276">
        <f>IF(F$17=0,0,F$17/PPA!F$10*1000)</f>
        <v>203.99029041557489</v>
      </c>
      <c r="G143" s="276">
        <f>IF(G$17=0,0,G$17/PPA!G$10*1000)</f>
        <v>222.67452760939949</v>
      </c>
      <c r="H143" s="276">
        <f>IF(H$17=0,0,H$17/PPA!H$10*1000)</f>
        <v>221.78194918484172</v>
      </c>
      <c r="I143" s="276">
        <f>IF(I$17=0,0,I$17/PPA!I$10*1000)</f>
        <v>230.55955335613092</v>
      </c>
      <c r="J143" s="276">
        <f>IF(J$17=0,0,J$17/PPA!J$10*1000)</f>
        <v>163.40871801032685</v>
      </c>
      <c r="K143" s="276">
        <f>IF(K$17=0,0,K$17/PPA!K$10*1000)</f>
        <v>175.94933577863833</v>
      </c>
      <c r="L143" s="276">
        <f>IF(L$17=0,0,L$17/PPA!L$10*1000)</f>
        <v>195.41192214468342</v>
      </c>
      <c r="M143" s="276">
        <f>IF(M$17=0,0,M$17/PPA!M$10*1000)</f>
        <v>171.4090884291397</v>
      </c>
      <c r="N143" s="276">
        <f>IF(N$17=0,0,N$17/PPA!N$10*1000)</f>
        <v>172.88701804750974</v>
      </c>
      <c r="O143" s="276">
        <f>IF(O$17=0,0,O$17/PPA!O$10*1000)</f>
        <v>197.69671740585528</v>
      </c>
      <c r="P143" s="276">
        <f>IF(P$17=0,0,P$17/PPA!P$10*1000)</f>
        <v>193.29254159252247</v>
      </c>
      <c r="Q143" s="276">
        <f>IF(Q$17=0,0,Q$17/PPA!Q$10*1000)</f>
        <v>193.27120415921343</v>
      </c>
      <c r="R143" s="276">
        <f>IF(R$17=0,0,R$17/PPA!R$10*1000)</f>
        <v>202.81459274196249</v>
      </c>
      <c r="S143" s="276">
        <f>IF(S$17=0,0,S$17/PPA!S$10*1000)</f>
        <v>209.08759250041166</v>
      </c>
      <c r="T143" s="276">
        <f>IF(T$17=0,0,T$17/PPA!T$10*1000)</f>
        <v>211.97195041288219</v>
      </c>
      <c r="U143" s="276">
        <f>IF(U$17=0,0,U$17/PPA!U$10*1000)</f>
        <v>191.38013756994519</v>
      </c>
      <c r="V143" s="276">
        <f>IF(V$17=0,0,V$17/PPA!V$10*1000)</f>
        <v>202.71596483038269</v>
      </c>
      <c r="W143" s="276">
        <f>IF(W$17=0,0,W$17/PPA!W$10*1000)</f>
        <v>215.85042895637415</v>
      </c>
      <c r="X143" s="276">
        <f>IF(X$17=0,0,X$17/PPA!X$10*1000)</f>
        <v>247.24918766361645</v>
      </c>
      <c r="Y143" s="276">
        <f>IF(Y$17=0,0,Y$17/PPA!Y$10*1000)</f>
        <v>222.42904120942455</v>
      </c>
      <c r="DA143" s="79"/>
    </row>
    <row r="144" spans="1:105" ht="12" customHeight="1" x14ac:dyDescent="0.25">
      <c r="A144" s="41" t="s">
        <v>1870</v>
      </c>
      <c r="B144" s="277">
        <f>IF(B$30=0,0,B$30/PPA!B$10*1000)</f>
        <v>14.043001131604752</v>
      </c>
      <c r="C144" s="277">
        <f>IF(C$30=0,0,C$30/PPA!C$10*1000)</f>
        <v>14.63083562879676</v>
      </c>
      <c r="D144" s="277">
        <f>IF(D$30=0,0,D$30/PPA!D$10*1000)</f>
        <v>13.222433186953722</v>
      </c>
      <c r="E144" s="277">
        <f>IF(E$30=0,0,E$30/PPA!E$10*1000)</f>
        <v>12.070700992893594</v>
      </c>
      <c r="F144" s="277">
        <f>IF(F$30=0,0,F$30/PPA!F$10*1000)</f>
        <v>12.499065932384518</v>
      </c>
      <c r="G144" s="277">
        <f>IF(G$30=0,0,G$30/PPA!G$10*1000)</f>
        <v>13.475310071964268</v>
      </c>
      <c r="H144" s="277">
        <f>IF(H$30=0,0,H$30/PPA!H$10*1000)</f>
        <v>13.934805854089269</v>
      </c>
      <c r="I144" s="277">
        <f>IF(I$30=0,0,I$30/PPA!I$10*1000)</f>
        <v>13.459057575693292</v>
      </c>
      <c r="J144" s="277">
        <f>IF(J$30=0,0,J$30/PPA!J$10*1000)</f>
        <v>8.1366837185267666</v>
      </c>
      <c r="K144" s="277">
        <f>IF(K$30=0,0,K$30/PPA!K$10*1000)</f>
        <v>7.7638779990300151</v>
      </c>
      <c r="L144" s="277">
        <f>IF(L$30=0,0,L$30/PPA!L$10*1000)</f>
        <v>11.583238539050082</v>
      </c>
      <c r="M144" s="277">
        <f>IF(M$30=0,0,M$30/PPA!M$10*1000)</f>
        <v>9.4128374759121307</v>
      </c>
      <c r="N144" s="277">
        <f>IF(N$30=0,0,N$30/PPA!N$10*1000)</f>
        <v>9.7582935704915084</v>
      </c>
      <c r="O144" s="277">
        <f>IF(O$30=0,0,O$30/PPA!O$10*1000)</f>
        <v>8.363189582536819</v>
      </c>
      <c r="P144" s="277">
        <f>IF(P$30=0,0,P$30/PPA!P$10*1000)</f>
        <v>9.0506058120978157</v>
      </c>
      <c r="Q144" s="277">
        <f>IF(Q$30=0,0,Q$30/PPA!Q$10*1000)</f>
        <v>8.3008348262633209</v>
      </c>
      <c r="R144" s="277">
        <f>IF(R$30=0,0,R$30/PPA!R$10*1000)</f>
        <v>8.9596361652785923</v>
      </c>
      <c r="S144" s="277">
        <f>IF(S$30=0,0,S$30/PPA!S$10*1000)</f>
        <v>6.8578007293330385</v>
      </c>
      <c r="T144" s="277">
        <f>IF(T$30=0,0,T$30/PPA!T$10*1000)</f>
        <v>6.7501704387730648</v>
      </c>
      <c r="U144" s="277">
        <f>IF(U$30=0,0,U$30/PPA!U$10*1000)</f>
        <v>5.9935913639990277</v>
      </c>
      <c r="V144" s="277">
        <f>IF(V$30=0,0,V$30/PPA!V$10*1000)</f>
        <v>5.2754952868290284</v>
      </c>
      <c r="W144" s="277">
        <f>IF(W$30=0,0,W$30/PPA!W$10*1000)</f>
        <v>6.4637334069383847</v>
      </c>
      <c r="X144" s="277">
        <f>IF(X$30=0,0,X$30/PPA!X$10*1000)</f>
        <v>9.5760828521366967</v>
      </c>
      <c r="Y144" s="277">
        <f>IF(Y$30=0,0,Y$30/PPA!Y$10*1000)</f>
        <v>7.2918048884131546</v>
      </c>
      <c r="DA144" s="82"/>
    </row>
    <row r="145" spans="1:105" ht="12" customHeight="1" x14ac:dyDescent="0.25">
      <c r="J145" s="131"/>
    </row>
    <row r="146" spans="1:105" ht="12" customHeight="1" x14ac:dyDescent="0.25">
      <c r="A146" s="35" t="s">
        <v>55</v>
      </c>
      <c r="B146" s="320">
        <f t="shared" ref="B146:Y146" si="38">SUM(B$147:B$154)</f>
        <v>192.38886424331977</v>
      </c>
      <c r="C146" s="320">
        <f t="shared" si="38"/>
        <v>192.32450850277675</v>
      </c>
      <c r="D146" s="320">
        <f t="shared" si="38"/>
        <v>198.02035774097581</v>
      </c>
      <c r="E146" s="320">
        <f t="shared" si="38"/>
        <v>193.05614918619673</v>
      </c>
      <c r="F146" s="320">
        <f t="shared" si="38"/>
        <v>208.00558787674865</v>
      </c>
      <c r="G146" s="320">
        <f t="shared" si="38"/>
        <v>235.55790043156728</v>
      </c>
      <c r="H146" s="320">
        <f t="shared" si="38"/>
        <v>232.17690834238644</v>
      </c>
      <c r="I146" s="320">
        <f t="shared" si="38"/>
        <v>232.0511092652259</v>
      </c>
      <c r="J146" s="320">
        <f t="shared" si="38"/>
        <v>212.50792196069818</v>
      </c>
      <c r="K146" s="320">
        <f t="shared" si="38"/>
        <v>213.17192477914762</v>
      </c>
      <c r="L146" s="320">
        <f t="shared" si="38"/>
        <v>240.79418356506412</v>
      </c>
      <c r="M146" s="320">
        <f t="shared" si="38"/>
        <v>210.09429379987199</v>
      </c>
      <c r="N146" s="320">
        <f t="shared" si="38"/>
        <v>212.47492794917764</v>
      </c>
      <c r="O146" s="320">
        <f t="shared" si="38"/>
        <v>238.24024732861707</v>
      </c>
      <c r="P146" s="320">
        <f t="shared" si="38"/>
        <v>221.30152461773224</v>
      </c>
      <c r="Q146" s="320">
        <f t="shared" si="38"/>
        <v>209.29969190647412</v>
      </c>
      <c r="R146" s="320">
        <f t="shared" si="38"/>
        <v>223.61849510055239</v>
      </c>
      <c r="S146" s="320">
        <f t="shared" si="38"/>
        <v>216.79459844048131</v>
      </c>
      <c r="T146" s="320">
        <f t="shared" si="38"/>
        <v>221.70449331161984</v>
      </c>
      <c r="U146" s="320">
        <f t="shared" si="38"/>
        <v>193.94082990349349</v>
      </c>
      <c r="V146" s="320">
        <f t="shared" si="38"/>
        <v>195.72210569156491</v>
      </c>
      <c r="W146" s="320">
        <f t="shared" si="38"/>
        <v>219.48861767468142</v>
      </c>
      <c r="X146" s="320">
        <f t="shared" si="38"/>
        <v>259.5169856607032</v>
      </c>
      <c r="Y146" s="320">
        <f t="shared" si="38"/>
        <v>231.5519775429477</v>
      </c>
      <c r="DA146" s="95"/>
    </row>
    <row r="147" spans="1:105" ht="12" customHeight="1" x14ac:dyDescent="0.25">
      <c r="A147" s="55" t="s">
        <v>91</v>
      </c>
      <c r="B147" s="273">
        <f>IF(B$33=0,0,B$33/PPA!B$11*1000)</f>
        <v>1.0154519199559102</v>
      </c>
      <c r="C147" s="273">
        <f>IF(C$33=0,0,C$33/PPA!C$11*1000)</f>
        <v>1.0151122424981018</v>
      </c>
      <c r="D147" s="273">
        <f>IF(D$33=0,0,D$33/PPA!D$11*1000)</f>
        <v>1.0451756303530564</v>
      </c>
      <c r="E147" s="273">
        <f>IF(E$33=0,0,E$33/PPA!E$11*1000)</f>
        <v>1.0189739313730832</v>
      </c>
      <c r="F147" s="273">
        <f>IF(F$33=0,0,F$33/PPA!F$11*1000)</f>
        <v>1.0978788944037641</v>
      </c>
      <c r="G147" s="273">
        <f>IF(G$33=0,0,G$33/PPA!G$11*1000)</f>
        <v>1.2433033647496436</v>
      </c>
      <c r="H147" s="273">
        <f>IF(H$33=0,0,H$33/PPA!H$11*1000)</f>
        <v>1.2254580756169549</v>
      </c>
      <c r="I147" s="273">
        <f>IF(I$33=0,0,I$33/PPA!I$11*1000)</f>
        <v>1.2247940927251939</v>
      </c>
      <c r="J147" s="273">
        <f>IF(J$33=0,0,J$33/PPA!J$11*1000)</f>
        <v>1.1216427635228245</v>
      </c>
      <c r="K147" s="273">
        <f>IF(K$33=0,0,K$33/PPA!K$11*1000)</f>
        <v>1.1251474514863351</v>
      </c>
      <c r="L147" s="273">
        <f>IF(L$33=0,0,L$33/PPA!L$11*1000)</f>
        <v>1.2709411065818337</v>
      </c>
      <c r="M147" s="273">
        <f>IF(M$33=0,0,M$33/PPA!M$11*1000)</f>
        <v>1.1089033393382985</v>
      </c>
      <c r="N147" s="273">
        <f>IF(N$33=0,0,N$33/PPA!N$11*1000)</f>
        <v>1.1214686171005379</v>
      </c>
      <c r="O147" s="273">
        <f>IF(O$33=0,0,O$33/PPA!O$11*1000)</f>
        <v>1.2574611192396548</v>
      </c>
      <c r="P147" s="273">
        <f>IF(P$33=0,0,P$33/PPA!P$11*1000)</f>
        <v>1.1680564722190276</v>
      </c>
      <c r="Q147" s="273">
        <f>IF(Q$33=0,0,Q$33/PPA!Q$11*1000)</f>
        <v>1.1047093335082581</v>
      </c>
      <c r="R147" s="273">
        <f>IF(R$33=0,0,R$33/PPA!R$11*1000)</f>
        <v>1.1802857253753578</v>
      </c>
      <c r="S147" s="273">
        <f>IF(S$33=0,0,S$33/PPA!S$11*1000)</f>
        <v>1.1442683654708239</v>
      </c>
      <c r="T147" s="273">
        <f>IF(T$33=0,0,T$33/PPA!T$11*1000)</f>
        <v>1.1701833901957619</v>
      </c>
      <c r="U147" s="273">
        <f>IF(U$33=0,0,U$33/PPA!U$11*1000)</f>
        <v>1.0236433842360311</v>
      </c>
      <c r="V147" s="273">
        <f>IF(V$33=0,0,V$33/PPA!V$11*1000)</f>
        <v>1.0330451753742571</v>
      </c>
      <c r="W147" s="273">
        <f>IF(W$33=0,0,W$33/PPA!W$11*1000)</f>
        <v>1.1584877279816916</v>
      </c>
      <c r="X147" s="273">
        <f>IF(X$33=0,0,X$33/PPA!X$11*1000)</f>
        <v>1.369762342466236</v>
      </c>
      <c r="Y147" s="273">
        <f>IF(Y$33=0,0,Y$33/PPA!Y$11*1000)</f>
        <v>1.222159614540967</v>
      </c>
      <c r="DA147" s="76"/>
    </row>
    <row r="148" spans="1:105" ht="12" customHeight="1" x14ac:dyDescent="0.25">
      <c r="A148" s="173" t="s">
        <v>92</v>
      </c>
      <c r="B148" s="274">
        <f>IF(B$34=0,0,B$34/PPA!B$11*1000)</f>
        <v>1.4410025794847499</v>
      </c>
      <c r="C148" s="274">
        <f>IF(C$34=0,0,C$34/PPA!C$11*1000)</f>
        <v>1.4405205516474135</v>
      </c>
      <c r="D148" s="274">
        <f>IF(D$34=0,0,D$34/PPA!D$11*1000)</f>
        <v>1.4831827580952792</v>
      </c>
      <c r="E148" s="274">
        <f>IF(E$34=0,0,E$34/PPA!E$11*1000)</f>
        <v>1.446000578343565</v>
      </c>
      <c r="F148" s="274">
        <f>IF(F$34=0,0,F$34/PPA!F$11*1000)</f>
        <v>1.5579726501146198</v>
      </c>
      <c r="G148" s="274">
        <f>IF(G$34=0,0,G$34/PPA!G$11*1000)</f>
        <v>1.7643409013044107</v>
      </c>
      <c r="H148" s="274">
        <f>IF(H$34=0,0,H$34/PPA!H$11*1000)</f>
        <v>1.7390170950596273</v>
      </c>
      <c r="I148" s="274">
        <f>IF(I$34=0,0,I$34/PPA!I$11*1000)</f>
        <v>1.7380748534419228</v>
      </c>
      <c r="J148" s="274">
        <f>IF(J$34=0,0,J$34/PPA!J$11*1000)</f>
        <v>1.5916953661055371</v>
      </c>
      <c r="K148" s="274">
        <f>IF(K$34=0,0,K$34/PPA!K$11*1000)</f>
        <v>1.5966687816818523</v>
      </c>
      <c r="L148" s="274">
        <f>IF(L$34=0,0,L$34/PPA!L$11*1000)</f>
        <v>1.8035609337733514</v>
      </c>
      <c r="M148" s="274">
        <f>IF(M$34=0,0,M$34/PPA!M$11*1000)</f>
        <v>1.5736171658970524</v>
      </c>
      <c r="N148" s="274">
        <f>IF(N$34=0,0,N$34/PPA!N$11*1000)</f>
        <v>1.5914482392462619</v>
      </c>
      <c r="O148" s="274">
        <f>IF(O$34=0,0,O$34/PPA!O$11*1000)</f>
        <v>1.7844318187953181</v>
      </c>
      <c r="P148" s="274">
        <f>IF(P$34=0,0,P$34/PPA!P$11*1000)</f>
        <v>1.6575599064548086</v>
      </c>
      <c r="Q148" s="274">
        <f>IF(Q$34=0,0,Q$34/PPA!Q$11*1000)</f>
        <v>1.5676655564700648</v>
      </c>
      <c r="R148" s="274">
        <f>IF(R$34=0,0,R$34/PPA!R$11*1000)</f>
        <v>1.6749141356380182</v>
      </c>
      <c r="S148" s="274">
        <f>IF(S$34=0,0,S$34/PPA!S$11*1000)</f>
        <v>1.6238027954468279</v>
      </c>
      <c r="T148" s="274">
        <f>IF(T$34=0,0,T$34/PPA!T$11*1000)</f>
        <v>1.6605781628888119</v>
      </c>
      <c r="U148" s="274">
        <f>IF(U$34=0,0,U$34/PPA!U$11*1000)</f>
        <v>1.4526268828372151</v>
      </c>
      <c r="V148" s="274">
        <f>IF(V$34=0,0,V$34/PPA!V$11*1000)</f>
        <v>1.465968730950072</v>
      </c>
      <c r="W148" s="274">
        <f>IF(W$34=0,0,W$34/PPA!W$11*1000)</f>
        <v>1.6439811393488002</v>
      </c>
      <c r="X148" s="274">
        <f>IF(X$34=0,0,X$34/PPA!X$11*1000)</f>
        <v>1.9437956933112304</v>
      </c>
      <c r="Y148" s="274">
        <f>IF(Y$34=0,0,Y$34/PPA!Y$11*1000)</f>
        <v>1.7343363309334103</v>
      </c>
      <c r="DA148" s="77"/>
    </row>
    <row r="149" spans="1:105" ht="12" customHeight="1" x14ac:dyDescent="0.25">
      <c r="A149" s="173" t="s">
        <v>93</v>
      </c>
      <c r="B149" s="274">
        <f>IF(B$35=0,0,B$35/PPA!B$11*1000)</f>
        <v>5.1276597288986361</v>
      </c>
      <c r="C149" s="274">
        <f>IF(C$35=0,0,C$35/PPA!C$11*1000)</f>
        <v>5.125944482330099</v>
      </c>
      <c r="D149" s="274">
        <f>IF(D$35=0,0,D$35/PPA!D$11*1000)</f>
        <v>5.277753563773171</v>
      </c>
      <c r="E149" s="274">
        <f>IF(E$35=0,0,E$35/PPA!E$11*1000)</f>
        <v>5.1454445946846423</v>
      </c>
      <c r="F149" s="274">
        <f>IF(F$35=0,0,F$35/PPA!F$11*1000)</f>
        <v>5.5438857157179458</v>
      </c>
      <c r="G149" s="274">
        <f>IF(G$35=0,0,G$35/PPA!G$11*1000)</f>
        <v>6.2782259493957397</v>
      </c>
      <c r="H149" s="274">
        <f>IF(H$35=0,0,H$35/PPA!H$11*1000)</f>
        <v>6.1881137849121464</v>
      </c>
      <c r="I149" s="274">
        <f>IF(I$35=0,0,I$35/PPA!I$11*1000)</f>
        <v>6.1847609148571001</v>
      </c>
      <c r="J149" s="274">
        <f>IF(J$35=0,0,J$35/PPA!J$11*1000)</f>
        <v>5.6638845382027343</v>
      </c>
      <c r="K149" s="274">
        <f>IF(K$35=0,0,K$35/PPA!K$11*1000)</f>
        <v>5.6815819269019734</v>
      </c>
      <c r="L149" s="274">
        <f>IF(L$35=0,0,L$35/PPA!L$11*1000)</f>
        <v>6.4177864081486904</v>
      </c>
      <c r="M149" s="274">
        <f>IF(M$35=0,0,M$35/PPA!M$11*1000)</f>
        <v>5.5995551188805583</v>
      </c>
      <c r="N149" s="274">
        <f>IF(N$35=0,0,N$35/PPA!N$11*1000)</f>
        <v>5.6630051626469413</v>
      </c>
      <c r="O149" s="274">
        <f>IF(O$35=0,0,O$35/PPA!O$11*1000)</f>
        <v>6.3497174165182972</v>
      </c>
      <c r="P149" s="274">
        <f>IF(P$35=0,0,P$35/PPA!P$11*1000)</f>
        <v>5.8982567426106849</v>
      </c>
      <c r="Q149" s="274">
        <f>IF(Q$35=0,0,Q$35/PPA!Q$11*1000)</f>
        <v>5.5783769277965378</v>
      </c>
      <c r="R149" s="274">
        <f>IF(R$35=0,0,R$35/PPA!R$11*1000)</f>
        <v>5.9600099853707658</v>
      </c>
      <c r="S149" s="274">
        <f>IF(S$35=0,0,S$35/PPA!S$11*1000)</f>
        <v>5.7781355289890701</v>
      </c>
      <c r="T149" s="274">
        <f>IF(T$35=0,0,T$35/PPA!T$11*1000)</f>
        <v>5.9089968982415373</v>
      </c>
      <c r="U149" s="274">
        <f>IF(U$35=0,0,U$35/PPA!U$11*1000)</f>
        <v>5.1690236188912886</v>
      </c>
      <c r="V149" s="274">
        <f>IF(V$35=0,0,V$35/PPA!V$11*1000)</f>
        <v>5.2164992155705399</v>
      </c>
      <c r="W149" s="274">
        <f>IF(W$35=0,0,W$35/PPA!W$11*1000)</f>
        <v>5.8499380940191772</v>
      </c>
      <c r="X149" s="274">
        <f>IF(X$35=0,0,X$35/PPA!X$11*1000)</f>
        <v>6.9167974018217775</v>
      </c>
      <c r="Y149" s="274">
        <f>IF(Y$35=0,0,Y$35/PPA!Y$11*1000)</f>
        <v>6.1714577663510584</v>
      </c>
      <c r="DA149" s="77"/>
    </row>
    <row r="150" spans="1:105" ht="12" customHeight="1" x14ac:dyDescent="0.25">
      <c r="A150" s="173" t="s">
        <v>94</v>
      </c>
      <c r="B150" s="274">
        <f>IF(B$36=0,0,B$36/PPA!B$11*1000)</f>
        <v>4.0618076798236418</v>
      </c>
      <c r="C150" s="274">
        <f>IF(C$36=0,0,C$36/PPA!C$11*1000)</f>
        <v>4.0604489699924065</v>
      </c>
      <c r="D150" s="274">
        <f>IF(D$36=0,0,D$36/PPA!D$11*1000)</f>
        <v>4.1807025214122255</v>
      </c>
      <c r="E150" s="274">
        <f>IF(E$36=0,0,E$36/PPA!E$11*1000)</f>
        <v>4.0758957254923311</v>
      </c>
      <c r="F150" s="274">
        <f>IF(F$36=0,0,F$36/PPA!F$11*1000)</f>
        <v>4.3915155776150545</v>
      </c>
      <c r="G150" s="274">
        <f>IF(G$36=0,0,G$36/PPA!G$11*1000)</f>
        <v>4.9732134589985746</v>
      </c>
      <c r="H150" s="274">
        <f>IF(H$36=0,0,H$36/PPA!H$11*1000)</f>
        <v>4.9018323024678168</v>
      </c>
      <c r="I150" s="274">
        <f>IF(I$36=0,0,I$36/PPA!I$11*1000)</f>
        <v>4.8991763709007738</v>
      </c>
      <c r="J150" s="274">
        <f>IF(J$36=0,0,J$36/PPA!J$11*1000)</f>
        <v>4.4865710540912982</v>
      </c>
      <c r="K150" s="274">
        <f>IF(K$36=0,0,K$36/PPA!K$11*1000)</f>
        <v>4.5005898059453395</v>
      </c>
      <c r="L150" s="274">
        <f>IF(L$36=0,0,L$36/PPA!L$11*1000)</f>
        <v>5.0837644263273329</v>
      </c>
      <c r="M150" s="274">
        <f>IF(M$36=0,0,M$36/PPA!M$11*1000)</f>
        <v>4.4356133573531933</v>
      </c>
      <c r="N150" s="274">
        <f>IF(N$36=0,0,N$36/PPA!N$11*1000)</f>
        <v>4.4858744684021508</v>
      </c>
      <c r="O150" s="274">
        <f>IF(O$36=0,0,O$36/PPA!O$11*1000)</f>
        <v>5.0298444769586181</v>
      </c>
      <c r="P150" s="274">
        <f>IF(P$36=0,0,P$36/PPA!P$11*1000)</f>
        <v>4.6722258888761097</v>
      </c>
      <c r="Q150" s="274">
        <f>IF(Q$36=0,0,Q$36/PPA!Q$11*1000)</f>
        <v>4.4188373340330296</v>
      </c>
      <c r="R150" s="274">
        <f>IF(R$36=0,0,R$36/PPA!R$11*1000)</f>
        <v>4.7211429015014312</v>
      </c>
      <c r="S150" s="274">
        <f>IF(S$36=0,0,S$36/PPA!S$11*1000)</f>
        <v>4.5770734618832964</v>
      </c>
      <c r="T150" s="274">
        <f>IF(T$36=0,0,T$36/PPA!T$11*1000)</f>
        <v>4.6807335607830476</v>
      </c>
      <c r="U150" s="274">
        <f>IF(U$36=0,0,U$36/PPA!U$11*1000)</f>
        <v>4.0945735369441234</v>
      </c>
      <c r="V150" s="274">
        <f>IF(V$36=0,0,V$36/PPA!V$11*1000)</f>
        <v>4.1321807014970267</v>
      </c>
      <c r="W150" s="274">
        <f>IF(W$36=0,0,W$36/PPA!W$11*1000)</f>
        <v>4.6339509119267639</v>
      </c>
      <c r="X150" s="274">
        <f>IF(X$36=0,0,X$36/PPA!X$11*1000)</f>
        <v>5.4790493698649412</v>
      </c>
      <c r="Y150" s="274">
        <f>IF(Y$36=0,0,Y$36/PPA!Y$11*1000)</f>
        <v>4.8886384581638671</v>
      </c>
      <c r="DA150" s="77"/>
    </row>
    <row r="151" spans="1:105" ht="12" customHeight="1" x14ac:dyDescent="0.25">
      <c r="A151" s="56" t="s">
        <v>95</v>
      </c>
      <c r="B151" s="275">
        <f>IF(B$37=0,0,B$37/PPA!B$11*1000)</f>
        <v>2.4323456601123623</v>
      </c>
      <c r="C151" s="275">
        <f>IF(C$37=0,0,C$37/PPA!C$11*1000)</f>
        <v>2.4860923097260219</v>
      </c>
      <c r="D151" s="275">
        <f>IF(D$37=0,0,D$37/PPA!D$11*1000)</f>
        <v>2.2761950154495385</v>
      </c>
      <c r="E151" s="275">
        <f>IF(E$37=0,0,E$37/PPA!E$11*1000)</f>
        <v>2.1136426322360546</v>
      </c>
      <c r="F151" s="275">
        <f>IF(F$37=0,0,F$37/PPA!F$11*1000)</f>
        <v>2.1326300902420474</v>
      </c>
      <c r="G151" s="275">
        <f>IF(G$37=0,0,G$37/PPA!G$11*1000)</f>
        <v>2.3978502105523489</v>
      </c>
      <c r="H151" s="275">
        <f>IF(H$37=0,0,H$37/PPA!H$11*1000)</f>
        <v>2.3948965328907641</v>
      </c>
      <c r="I151" s="275">
        <f>IF(I$37=0,0,I$37/PPA!I$11*1000)</f>
        <v>2.2784806709061116</v>
      </c>
      <c r="J151" s="275">
        <f>IF(J$37=0,0,J$37/PPA!J$11*1000)</f>
        <v>1.9240562289206546</v>
      </c>
      <c r="K151" s="275">
        <f>IF(K$37=0,0,K$37/PPA!K$11*1000)</f>
        <v>1.7891637608977111</v>
      </c>
      <c r="L151" s="275">
        <f>IF(L$37=0,0,L$37/PPA!L$11*1000)</f>
        <v>2.3636227830781027</v>
      </c>
      <c r="M151" s="275">
        <f>IF(M$37=0,0,M$37/PPA!M$11*1000)</f>
        <v>1.9496478882426147</v>
      </c>
      <c r="N151" s="275">
        <f>IF(N$37=0,0,N$37/PPA!N$11*1000)</f>
        <v>2.0372847279972066</v>
      </c>
      <c r="O151" s="275">
        <f>IF(O$37=0,0,O$37/PPA!O$11*1000)</f>
        <v>2.0176206895208564</v>
      </c>
      <c r="P151" s="275">
        <f>IF(P$37=0,0,P$37/PPA!P$11*1000)</f>
        <v>2.0307292983191552</v>
      </c>
      <c r="Q151" s="275">
        <f>IF(Q$37=0,0,Q$37/PPA!Q$11*1000)</f>
        <v>1.8579010186023071</v>
      </c>
      <c r="R151" s="275">
        <f>IF(R$37=0,0,R$37/PPA!R$11*1000)</f>
        <v>2.0736304452568004</v>
      </c>
      <c r="S151" s="275">
        <f>IF(S$37=0,0,S$37/PPA!S$11*1000)</f>
        <v>1.9215641560578665</v>
      </c>
      <c r="T151" s="275">
        <f>IF(T$37=0,0,T$37/PPA!T$11*1000)</f>
        <v>1.9062272323530818</v>
      </c>
      <c r="U151" s="275">
        <f>IF(U$37=0,0,U$37/PPA!U$11*1000)</f>
        <v>1.7206112443920183</v>
      </c>
      <c r="V151" s="275">
        <f>IF(V$37=0,0,V$37/PPA!V$11*1000)</f>
        <v>1.7080188013534259</v>
      </c>
      <c r="W151" s="275">
        <f>IF(W$37=0,0,W$37/PPA!W$11*1000)</f>
        <v>1.9679885795400374</v>
      </c>
      <c r="X151" s="275">
        <f>IF(X$37=0,0,X$37/PPA!X$11*1000)</f>
        <v>2.4182715443664664</v>
      </c>
      <c r="Y151" s="275">
        <f>IF(Y$37=0,0,Y$37/PPA!Y$11*1000)</f>
        <v>2.1226122334250404</v>
      </c>
      <c r="DA151" s="78"/>
    </row>
    <row r="152" spans="1:105" ht="12" customHeight="1" x14ac:dyDescent="0.25">
      <c r="A152" s="174" t="s">
        <v>1883</v>
      </c>
      <c r="B152" s="276">
        <f>IF(B$43=0,0,B$43/PPA!B$11*1000)</f>
        <v>12.871406374846012</v>
      </c>
      <c r="C152" s="276">
        <f>IF(C$43=0,0,C$43/PPA!C$11*1000)</f>
        <v>13.115554882080291</v>
      </c>
      <c r="D152" s="276">
        <f>IF(D$43=0,0,D$43/PPA!D$11*1000)</f>
        <v>12.078239136475952</v>
      </c>
      <c r="E152" s="276">
        <f>IF(E$43=0,0,E$43/PPA!E$11*1000)</f>
        <v>10.992185189964996</v>
      </c>
      <c r="F152" s="276">
        <f>IF(F$43=0,0,F$43/PPA!F$11*1000)</f>
        <v>11.317837272396119</v>
      </c>
      <c r="G152" s="276">
        <f>IF(G$43=0,0,G$43/PPA!G$11*1000)</f>
        <v>12.722848717024402</v>
      </c>
      <c r="H152" s="276">
        <f>IF(H$43=0,0,H$43/PPA!H$11*1000)</f>
        <v>12.826447893128472</v>
      </c>
      <c r="I152" s="276">
        <f>IF(I$43=0,0,I$43/PPA!I$11*1000)</f>
        <v>12.275385034695312</v>
      </c>
      <c r="J152" s="276">
        <f>IF(J$43=0,0,J$43/PPA!J$11*1000)</f>
        <v>10.312007810988016</v>
      </c>
      <c r="K152" s="276">
        <f>IF(K$43=0,0,K$43/PPA!K$11*1000)</f>
        <v>9.7526037363226887</v>
      </c>
      <c r="L152" s="276">
        <f>IF(L$43=0,0,L$43/PPA!L$11*1000)</f>
        <v>12.852366851258235</v>
      </c>
      <c r="M152" s="276">
        <f>IF(M$43=0,0,M$43/PPA!M$11*1000)</f>
        <v>10.740957164560326</v>
      </c>
      <c r="N152" s="276">
        <f>IF(N$43=0,0,N$43/PPA!N$11*1000)</f>
        <v>11.027555907070242</v>
      </c>
      <c r="O152" s="276">
        <f>IF(O$43=0,0,O$43/PPA!O$11*1000)</f>
        <v>10.687514030374677</v>
      </c>
      <c r="P152" s="276">
        <f>IF(P$43=0,0,P$43/PPA!P$11*1000)</f>
        <v>10.40929452581865</v>
      </c>
      <c r="Q152" s="276">
        <f>IF(Q$43=0,0,Q$43/PPA!Q$11*1000)</f>
        <v>9.4505283857956019</v>
      </c>
      <c r="R152" s="276">
        <f>IF(R$43=0,0,R$43/PPA!R$11*1000)</f>
        <v>10.226213597378418</v>
      </c>
      <c r="S152" s="276">
        <f>IF(S$43=0,0,S$43/PPA!S$11*1000)</f>
        <v>8.7491229529583325</v>
      </c>
      <c r="T152" s="276">
        <f>IF(T$43=0,0,T$43/PPA!T$11*1000)</f>
        <v>8.8527201150727901</v>
      </c>
      <c r="U152" s="276">
        <f>IF(U$43=0,0,U$43/PPA!U$11*1000)</f>
        <v>7.6950384172056259</v>
      </c>
      <c r="V152" s="276">
        <f>IF(V$43=0,0,V$43/PPA!V$11*1000)</f>
        <v>7.2998614817269933</v>
      </c>
      <c r="W152" s="276">
        <f>IF(W$43=0,0,W$43/PPA!W$11*1000)</f>
        <v>8.5706960291783947</v>
      </c>
      <c r="X152" s="276">
        <f>IF(X$43=0,0,X$43/PPA!X$11*1000)</f>
        <v>11.187203869865886</v>
      </c>
      <c r="Y152" s="276">
        <f>IF(Y$43=0,0,Y$43/PPA!Y$11*1000)</f>
        <v>9.3398596112595804</v>
      </c>
      <c r="DA152" s="79"/>
    </row>
    <row r="153" spans="1:105" ht="12" customHeight="1" x14ac:dyDescent="0.25">
      <c r="A153" s="174" t="s">
        <v>1898</v>
      </c>
      <c r="B153" s="276">
        <f>IF(B$56=0,0,B$56/PPA!B$11*1000)</f>
        <v>146.65673841774057</v>
      </c>
      <c r="C153" s="276">
        <f>IF(C$56=0,0,C$56/PPA!C$11*1000)</f>
        <v>146.39215708420241</v>
      </c>
      <c r="D153" s="276">
        <f>IF(D$56=0,0,D$56/PPA!D$11*1000)</f>
        <v>151.9381673692296</v>
      </c>
      <c r="E153" s="276">
        <f>IF(E$56=0,0,E$56/PPA!E$11*1000)</f>
        <v>148.74951455001514</v>
      </c>
      <c r="F153" s="276">
        <f>IF(F$56=0,0,F$56/PPA!F$11*1000)</f>
        <v>160.74994613359135</v>
      </c>
      <c r="G153" s="276">
        <f>IF(G$56=0,0,G$56/PPA!G$11*1000)</f>
        <v>182.12143739487234</v>
      </c>
      <c r="H153" s="276">
        <f>IF(H$56=0,0,H$56/PPA!H$11*1000)</f>
        <v>179.28705524608611</v>
      </c>
      <c r="I153" s="276">
        <f>IF(I$56=0,0,I$56/PPA!I$11*1000)</f>
        <v>179.65802443636676</v>
      </c>
      <c r="J153" s="276">
        <f>IF(J$56=0,0,J$56/PPA!J$11*1000)</f>
        <v>165.29671326959772</v>
      </c>
      <c r="K153" s="276">
        <f>IF(K$56=0,0,K$56/PPA!K$11*1000)</f>
        <v>166.33617478069209</v>
      </c>
      <c r="L153" s="276">
        <f>IF(L$56=0,0,L$56/PPA!L$11*1000)</f>
        <v>186.35073766378443</v>
      </c>
      <c r="M153" s="276">
        <f>IF(M$56=0,0,M$56/PPA!M$11*1000)</f>
        <v>163.01003935991554</v>
      </c>
      <c r="N153" s="276">
        <f>IF(N$56=0,0,N$56/PPA!N$11*1000)</f>
        <v>164.68803375862939</v>
      </c>
      <c r="O153" s="276">
        <f>IF(O$56=0,0,O$56/PPA!O$11*1000)</f>
        <v>186.02319945550357</v>
      </c>
      <c r="P153" s="276">
        <f>IF(P$56=0,0,P$56/PPA!P$11*1000)</f>
        <v>172.33410430304684</v>
      </c>
      <c r="Q153" s="276">
        <f>IF(Q$56=0,0,Q$56/PPA!Q$11*1000)</f>
        <v>163.3086754373189</v>
      </c>
      <c r="R153" s="276">
        <f>IF(R$56=0,0,R$56/PPA!R$11*1000)</f>
        <v>174.3154912727382</v>
      </c>
      <c r="S153" s="276">
        <f>IF(S$56=0,0,S$56/PPA!S$11*1000)</f>
        <v>169.85821154915885</v>
      </c>
      <c r="T153" s="276">
        <f>IF(T$56=0,0,T$56/PPA!T$11*1000)</f>
        <v>173.82099074766251</v>
      </c>
      <c r="U153" s="276">
        <f>IF(U$56=0,0,U$56/PPA!U$11*1000)</f>
        <v>152.03947449882946</v>
      </c>
      <c r="V153" s="276">
        <f>IF(V$56=0,0,V$56/PPA!V$11*1000)</f>
        <v>153.77430389010797</v>
      </c>
      <c r="W153" s="276">
        <f>IF(W$56=0,0,W$56/PPA!W$11*1000)</f>
        <v>172.14195473875259</v>
      </c>
      <c r="X153" s="276">
        <f>IF(X$56=0,0,X$56/PPA!X$11*1000)</f>
        <v>202.74626134746333</v>
      </c>
      <c r="Y153" s="276">
        <f>IF(Y$56=0,0,Y$56/PPA!Y$11*1000)</f>
        <v>181.36138404643424</v>
      </c>
      <c r="DA153" s="79"/>
    </row>
    <row r="154" spans="1:105" ht="12" customHeight="1" x14ac:dyDescent="0.25">
      <c r="A154" s="41" t="s">
        <v>1913</v>
      </c>
      <c r="B154" s="277">
        <f>IF(B$69=0,0,B$69/PPA!B$11*1000)</f>
        <v>18.782451882457874</v>
      </c>
      <c r="C154" s="277">
        <f>IF(C$69=0,0,C$69/PPA!C$11*1000)</f>
        <v>18.68867798030001</v>
      </c>
      <c r="D154" s="277">
        <f>IF(D$69=0,0,D$69/PPA!D$11*1000)</f>
        <v>19.740941746186998</v>
      </c>
      <c r="E154" s="277">
        <f>IF(E$69=0,0,E$69/PPA!E$11*1000)</f>
        <v>19.514491984086938</v>
      </c>
      <c r="F154" s="277">
        <f>IF(F$69=0,0,F$69/PPA!F$11*1000)</f>
        <v>21.213921542667752</v>
      </c>
      <c r="G154" s="277">
        <f>IF(G$69=0,0,G$69/PPA!G$11*1000)</f>
        <v>24.05668043466979</v>
      </c>
      <c r="H154" s="277">
        <f>IF(H$69=0,0,H$69/PPA!H$11*1000)</f>
        <v>23.614087412224528</v>
      </c>
      <c r="I154" s="277">
        <f>IF(I$69=0,0,I$69/PPA!I$11*1000)</f>
        <v>23.792412891332738</v>
      </c>
      <c r="J154" s="277">
        <f>IF(J$69=0,0,J$69/PPA!J$11*1000)</f>
        <v>22.11135092926941</v>
      </c>
      <c r="K154" s="277">
        <f>IF(K$69=0,0,K$69/PPA!K$11*1000)</f>
        <v>22.389994535219618</v>
      </c>
      <c r="L154" s="277">
        <f>IF(L$69=0,0,L$69/PPA!L$11*1000)</f>
        <v>24.651403392112133</v>
      </c>
      <c r="M154" s="277">
        <f>IF(M$69=0,0,M$69/PPA!M$11*1000)</f>
        <v>21.675960405684421</v>
      </c>
      <c r="N154" s="277">
        <f>IF(N$69=0,0,N$69/PPA!N$11*1000)</f>
        <v>21.860257068084891</v>
      </c>
      <c r="O154" s="277">
        <f>IF(O$69=0,0,O$69/PPA!O$11*1000)</f>
        <v>25.090458321706084</v>
      </c>
      <c r="P154" s="277">
        <f>IF(P$69=0,0,P$69/PPA!P$11*1000)</f>
        <v>23.131297480386948</v>
      </c>
      <c r="Q154" s="277">
        <f>IF(Q$69=0,0,Q$69/PPA!Q$11*1000)</f>
        <v>22.01299791294943</v>
      </c>
      <c r="R154" s="277">
        <f>IF(R$69=0,0,R$69/PPA!R$11*1000)</f>
        <v>23.466807037293393</v>
      </c>
      <c r="S154" s="277">
        <f>IF(S$69=0,0,S$69/PPA!S$11*1000)</f>
        <v>23.142419630516216</v>
      </c>
      <c r="T154" s="277">
        <f>IF(T$69=0,0,T$69/PPA!T$11*1000)</f>
        <v>23.704063204422308</v>
      </c>
      <c r="U154" s="277">
        <f>IF(U$69=0,0,U$69/PPA!U$11*1000)</f>
        <v>20.745838320157723</v>
      </c>
      <c r="V154" s="277">
        <f>IF(V$69=0,0,V$69/PPA!V$11*1000)</f>
        <v>21.092227694984611</v>
      </c>
      <c r="W154" s="277">
        <f>IF(W$69=0,0,W$69/PPA!W$11*1000)</f>
        <v>23.521620453933963</v>
      </c>
      <c r="X154" s="277">
        <f>IF(X$69=0,0,X$69/PPA!X$11*1000)</f>
        <v>27.455844091543309</v>
      </c>
      <c r="Y154" s="277">
        <f>IF(Y$69=0,0,Y$69/PPA!Y$11*1000)</f>
        <v>24.711529481839531</v>
      </c>
      <c r="DA154" s="82"/>
    </row>
    <row r="155" spans="1:105" ht="12" customHeight="1" x14ac:dyDescent="0.25">
      <c r="J155" s="131"/>
    </row>
    <row r="156" spans="1:105" ht="12" customHeight="1" x14ac:dyDescent="0.25">
      <c r="A156" s="35" t="s">
        <v>62</v>
      </c>
      <c r="B156" s="320">
        <f t="shared" ref="B156:Y156" si="39">SUM(B$157:B$162)</f>
        <v>121.77549670985849</v>
      </c>
      <c r="C156" s="320">
        <f t="shared" si="39"/>
        <v>122.18105309855889</v>
      </c>
      <c r="D156" s="320">
        <f t="shared" si="39"/>
        <v>126.24798102426536</v>
      </c>
      <c r="E156" s="320">
        <f t="shared" si="39"/>
        <v>123.75713255135319</v>
      </c>
      <c r="F156" s="320">
        <f t="shared" si="39"/>
        <v>134.40388747031255</v>
      </c>
      <c r="G156" s="320">
        <f t="shared" si="39"/>
        <v>150.81068917193988</v>
      </c>
      <c r="H156" s="320">
        <f t="shared" si="39"/>
        <v>149.26912862224532</v>
      </c>
      <c r="I156" s="320">
        <f t="shared" si="39"/>
        <v>150.28506547655749</v>
      </c>
      <c r="J156" s="320">
        <f t="shared" si="39"/>
        <v>128.41257180489799</v>
      </c>
      <c r="K156" s="320">
        <f t="shared" si="39"/>
        <v>131.64790322077528</v>
      </c>
      <c r="L156" s="320">
        <f t="shared" si="39"/>
        <v>149.25601806647495</v>
      </c>
      <c r="M156" s="320">
        <f t="shared" si="39"/>
        <v>130.12919517258038</v>
      </c>
      <c r="N156" s="320">
        <f t="shared" si="39"/>
        <v>131.5673414174255</v>
      </c>
      <c r="O156" s="320">
        <f t="shared" si="39"/>
        <v>147.49590067625954</v>
      </c>
      <c r="P156" s="320">
        <f t="shared" si="39"/>
        <v>141.6733239992727</v>
      </c>
      <c r="Q156" s="320">
        <f t="shared" si="39"/>
        <v>136.25746370550854</v>
      </c>
      <c r="R156" s="320">
        <f t="shared" si="39"/>
        <v>136.79862759291166</v>
      </c>
      <c r="S156" s="320">
        <f t="shared" si="39"/>
        <v>130.70292767113699</v>
      </c>
      <c r="T156" s="320">
        <f t="shared" si="39"/>
        <v>128.45079866357099</v>
      </c>
      <c r="U156" s="320">
        <f t="shared" si="39"/>
        <v>121.63800844711162</v>
      </c>
      <c r="V156" s="320">
        <f t="shared" si="39"/>
        <v>141.87583636874029</v>
      </c>
      <c r="W156" s="320">
        <f t="shared" si="39"/>
        <v>132.72212356015717</v>
      </c>
      <c r="X156" s="320">
        <f t="shared" si="39"/>
        <v>140.59663611947281</v>
      </c>
      <c r="Y156" s="320">
        <f t="shared" si="39"/>
        <v>125.41494408497257</v>
      </c>
      <c r="DA156" s="95"/>
    </row>
    <row r="157" spans="1:105" ht="12" customHeight="1" x14ac:dyDescent="0.25">
      <c r="A157" s="55" t="s">
        <v>91</v>
      </c>
      <c r="B157" s="330">
        <f>IF(B$84=0,0,B$84/PPA!B$12*1000)</f>
        <v>4.5090736234501696</v>
      </c>
      <c r="C157" s="330">
        <f>IF(C$84=0,0,C$84/PPA!C$12*1000)</f>
        <v>4.5240904672705264</v>
      </c>
      <c r="D157" s="330">
        <f>IF(D$84=0,0,D$84/PPA!D$12*1000)</f>
        <v>4.6746796903378955</v>
      </c>
      <c r="E157" s="330">
        <f>IF(E$84=0,0,E$84/PPA!E$12*1000)</f>
        <v>4.5824491558483276</v>
      </c>
      <c r="F157" s="330">
        <f>IF(F$84=0,0,F$84/PPA!F$12*1000)</f>
        <v>4.9766746205536228</v>
      </c>
      <c r="G157" s="330">
        <f>IF(G$84=0,0,G$84/PPA!G$12*1000)</f>
        <v>5.5841817036425958</v>
      </c>
      <c r="H157" s="330">
        <f>IF(H$84=0,0,H$84/PPA!H$12*1000)</f>
        <v>5.5271011726549002</v>
      </c>
      <c r="I157" s="330">
        <f>IF(I$84=0,0,I$84/PPA!I$12*1000)</f>
        <v>5.5647190366472037</v>
      </c>
      <c r="J157" s="330">
        <f>IF(J$84=0,0,J$84/PPA!J$12*1000)</f>
        <v>4.754829633945846</v>
      </c>
      <c r="K157" s="330">
        <f>IF(K$84=0,0,K$84/PPA!K$12*1000)</f>
        <v>4.8746267026891728</v>
      </c>
      <c r="L157" s="330">
        <f>IF(L$84=0,0,L$84/PPA!L$12*1000)</f>
        <v>5.5266157181682471</v>
      </c>
      <c r="M157" s="330">
        <f>IF(M$84=0,0,M$84/PPA!M$12*1000)</f>
        <v>4.8183923485956495</v>
      </c>
      <c r="N157" s="330">
        <f>IF(N$84=0,0,N$84/PPA!N$12*1000)</f>
        <v>4.8716436797315028</v>
      </c>
      <c r="O157" s="330">
        <f>IF(O$84=0,0,O$84/PPA!O$12*1000)</f>
        <v>5.4614425173790329</v>
      </c>
      <c r="P157" s="330">
        <f>IF(P$84=0,0,P$84/PPA!P$12*1000)</f>
        <v>5.2458455572016351</v>
      </c>
      <c r="Q157" s="330">
        <f>IF(Q$84=0,0,Q$84/PPA!Q$12*1000)</f>
        <v>5.0453083928397522</v>
      </c>
      <c r="R157" s="330">
        <f>IF(R$84=0,0,R$84/PPA!R$12*1000)</f>
        <v>5.0653464783044404</v>
      </c>
      <c r="S157" s="330">
        <f>IF(S$84=0,0,S$84/PPA!S$12*1000)</f>
        <v>4.8396363767136226</v>
      </c>
      <c r="T157" s="330">
        <f>IF(T$84=0,0,T$84/PPA!T$12*1000)</f>
        <v>4.7562450888199033</v>
      </c>
      <c r="U157" s="330">
        <f>IF(U$84=0,0,U$84/PPA!U$12*1000)</f>
        <v>4.5039827413266105</v>
      </c>
      <c r="V157" s="330">
        <f>IF(V$84=0,0,V$84/PPA!V$12*1000)</f>
        <v>5.2533441362116662</v>
      </c>
      <c r="W157" s="330">
        <f>IF(W$84=0,0,W$84/PPA!W$12*1000)</f>
        <v>4.9144026734637247</v>
      </c>
      <c r="X157" s="330">
        <f>IF(X$84=0,0,X$84/PPA!X$12*1000)</f>
        <v>5.2059782189403689</v>
      </c>
      <c r="Y157" s="330">
        <f>IF(Y$84=0,0,Y$84/PPA!Y$12*1000)</f>
        <v>4.6438342001377197</v>
      </c>
      <c r="DA157" s="67"/>
    </row>
    <row r="158" spans="1:105" ht="12" customHeight="1" x14ac:dyDescent="0.25">
      <c r="A158" s="173" t="s">
        <v>92</v>
      </c>
      <c r="B158" s="331">
        <f>IF(B$85=0,0,B$85/PPA!B$12*1000)</f>
        <v>1.9882176741342792</v>
      </c>
      <c r="C158" s="331">
        <f>IF(C$85=0,0,C$85/PPA!C$12*1000)</f>
        <v>1.9948391571231738</v>
      </c>
      <c r="D158" s="331">
        <f>IF(D$85=0,0,D$85/PPA!D$12*1000)</f>
        <v>2.0612395266535328</v>
      </c>
      <c r="E158" s="331">
        <f>IF(E$85=0,0,E$85/PPA!E$12*1000)</f>
        <v>2.0205716657844315</v>
      </c>
      <c r="F158" s="331">
        <f>IF(F$85=0,0,F$85/PPA!F$12*1000)</f>
        <v>2.1944002838057828</v>
      </c>
      <c r="G158" s="331">
        <f>IF(G$85=0,0,G$85/PPA!G$12*1000)</f>
        <v>2.4622726719339352</v>
      </c>
      <c r="H158" s="331">
        <f>IF(H$85=0,0,H$85/PPA!H$12*1000)</f>
        <v>2.4371037503247397</v>
      </c>
      <c r="I158" s="331">
        <f>IF(I$85=0,0,I$85/PPA!I$12*1000)</f>
        <v>2.4536908607377761</v>
      </c>
      <c r="J158" s="331">
        <f>IF(J$85=0,0,J$85/PPA!J$12*1000)</f>
        <v>2.096580607276711</v>
      </c>
      <c r="K158" s="331">
        <f>IF(K$85=0,0,K$85/PPA!K$12*1000)</f>
        <v>2.1494035747586016</v>
      </c>
      <c r="L158" s="331">
        <f>IF(L$85=0,0,L$85/PPA!L$12*1000)</f>
        <v>2.436889695449846</v>
      </c>
      <c r="M158" s="331">
        <f>IF(M$85=0,0,M$85/PPA!M$12*1000)</f>
        <v>2.1246077639027297</v>
      </c>
      <c r="N158" s="331">
        <f>IF(N$85=0,0,N$85/PPA!N$12*1000)</f>
        <v>2.1480882493809141</v>
      </c>
      <c r="O158" s="331">
        <f>IF(O$85=0,0,O$85/PPA!O$12*1000)</f>
        <v>2.4081524157977419</v>
      </c>
      <c r="P158" s="331">
        <f>IF(P$85=0,0,P$85/PPA!P$12*1000)</f>
        <v>2.3130877256837814</v>
      </c>
      <c r="Q158" s="331">
        <f>IF(Q$85=0,0,Q$85/PPA!Q$12*1000)</f>
        <v>2.2246634576852498</v>
      </c>
      <c r="R158" s="331">
        <f>IF(R$85=0,0,R$85/PPA!R$12*1000)</f>
        <v>2.2334989922104587</v>
      </c>
      <c r="S158" s="331">
        <f>IF(S$85=0,0,S$85/PPA!S$12*1000)</f>
        <v>2.1339750432379572</v>
      </c>
      <c r="T158" s="331">
        <f>IF(T$85=0,0,T$85/PPA!T$12*1000)</f>
        <v>2.0972047337897282</v>
      </c>
      <c r="U158" s="331">
        <f>IF(U$85=0,0,U$85/PPA!U$12*1000)</f>
        <v>1.9859729155296841</v>
      </c>
      <c r="V158" s="331">
        <f>IF(V$85=0,0,V$85/PPA!V$12*1000)</f>
        <v>2.3163941270787598</v>
      </c>
      <c r="W158" s="331">
        <f>IF(W$85=0,0,W$85/PPA!W$12*1000)</f>
        <v>2.1669422744348577</v>
      </c>
      <c r="X158" s="331">
        <f>IF(X$85=0,0,X$85/PPA!X$12*1000)</f>
        <v>2.2955087386964075</v>
      </c>
      <c r="Y158" s="331">
        <f>IF(Y$85=0,0,Y$85/PPA!Y$12*1000)</f>
        <v>2.0476386068405623</v>
      </c>
      <c r="DA158" s="177"/>
    </row>
    <row r="159" spans="1:105" ht="12" customHeight="1" x14ac:dyDescent="0.25">
      <c r="A159" s="173" t="s">
        <v>93</v>
      </c>
      <c r="B159" s="331">
        <f>IF(B$86=0,0,B$86/PPA!B$12*1000)</f>
        <v>15.42188863302586</v>
      </c>
      <c r="C159" s="331">
        <f>IF(C$86=0,0,C$86/PPA!C$12*1000)</f>
        <v>15.473249092480922</v>
      </c>
      <c r="D159" s="331">
        <f>IF(D$86=0,0,D$86/PPA!D$12*1000)</f>
        <v>15.988292851225726</v>
      </c>
      <c r="E159" s="331">
        <f>IF(E$86=0,0,E$86/PPA!E$12*1000)</f>
        <v>15.672846897080001</v>
      </c>
      <c r="F159" s="331">
        <f>IF(F$86=0,0,F$86/PPA!F$12*1000)</f>
        <v>17.021172899425466</v>
      </c>
      <c r="G159" s="331">
        <f>IF(G$86=0,0,G$86/PPA!G$12*1000)</f>
        <v>19.098962565677095</v>
      </c>
      <c r="H159" s="331">
        <f>IF(H$86=0,0,H$86/PPA!H$12*1000)</f>
        <v>18.903736302919231</v>
      </c>
      <c r="I159" s="331">
        <f>IF(I$86=0,0,I$86/PPA!I$12*1000)</f>
        <v>19.032396546141804</v>
      </c>
      <c r="J159" s="331">
        <f>IF(J$86=0,0,J$86/PPA!J$12*1000)</f>
        <v>16.262420888931032</v>
      </c>
      <c r="K159" s="331">
        <f>IF(K$86=0,0,K$86/PPA!K$12*1000)</f>
        <v>16.672149628580417</v>
      </c>
      <c r="L159" s="331">
        <f>IF(L$86=0,0,L$86/PPA!L$12*1000)</f>
        <v>18.902075956325945</v>
      </c>
      <c r="M159" s="331">
        <f>IF(M$86=0,0,M$86/PPA!M$12*1000)</f>
        <v>16.479817451596155</v>
      </c>
      <c r="N159" s="331">
        <f>IF(N$86=0,0,N$86/PPA!N$12*1000)</f>
        <v>16.66194712321353</v>
      </c>
      <c r="O159" s="331">
        <f>IF(O$86=0,0,O$86/PPA!O$12*1000)</f>
        <v>18.679171225029929</v>
      </c>
      <c r="P159" s="331">
        <f>IF(P$86=0,0,P$86/PPA!P$12*1000)</f>
        <v>17.941788652214314</v>
      </c>
      <c r="Q159" s="331">
        <f>IF(Q$86=0,0,Q$86/PPA!Q$12*1000)</f>
        <v>17.255913442839191</v>
      </c>
      <c r="R159" s="331">
        <f>IF(R$86=0,0,R$86/PPA!R$12*1000)</f>
        <v>17.324447502883881</v>
      </c>
      <c r="S159" s="331">
        <f>IF(S$86=0,0,S$86/PPA!S$12*1000)</f>
        <v>16.552476064675446</v>
      </c>
      <c r="T159" s="331">
        <f>IF(T$86=0,0,T$86/PPA!T$12*1000)</f>
        <v>16.267262013573411</v>
      </c>
      <c r="U159" s="331">
        <f>IF(U$86=0,0,U$86/PPA!U$12*1000)</f>
        <v>15.404476848763775</v>
      </c>
      <c r="V159" s="331">
        <f>IF(V$86=0,0,V$86/PPA!V$12*1000)</f>
        <v>17.967435217352939</v>
      </c>
      <c r="W159" s="331">
        <f>IF(W$86=0,0,W$86/PPA!W$12*1000)</f>
        <v>16.808191007094496</v>
      </c>
      <c r="X159" s="331">
        <f>IF(X$86=0,0,X$86/PPA!X$12*1000)</f>
        <v>17.805434779533481</v>
      </c>
      <c r="Y159" s="331">
        <f>IF(Y$86=0,0,Y$86/PPA!Y$12*1000)</f>
        <v>15.88279541329873</v>
      </c>
      <c r="DA159" s="177"/>
    </row>
    <row r="160" spans="1:105" ht="12" customHeight="1" x14ac:dyDescent="0.25">
      <c r="A160" s="173" t="s">
        <v>94</v>
      </c>
      <c r="B160" s="331">
        <f>IF(B$87=0,0,B$87/PPA!B$12*1000)</f>
        <v>6.8096270410561601</v>
      </c>
      <c r="C160" s="331">
        <f>IF(C$87=0,0,C$87/PPA!C$12*1000)</f>
        <v>6.8323055587052419</v>
      </c>
      <c r="D160" s="331">
        <f>IF(D$87=0,0,D$87/PPA!D$12*1000)</f>
        <v>7.0597262067421545</v>
      </c>
      <c r="E160" s="331">
        <f>IF(E$87=0,0,E$87/PPA!E$12*1000)</f>
        <v>6.9204391615262786</v>
      </c>
      <c r="F160" s="331">
        <f>IF(F$87=0,0,F$87/PPA!F$12*1000)</f>
        <v>7.515800561430857</v>
      </c>
      <c r="G160" s="331">
        <f>IF(G$87=0,0,G$87/PPA!G$12*1000)</f>
        <v>8.4332609992292618</v>
      </c>
      <c r="H160" s="331">
        <f>IF(H$87=0,0,H$87/PPA!H$12*1000)</f>
        <v>8.347057676819496</v>
      </c>
      <c r="I160" s="331">
        <f>IF(I$87=0,0,I$87/PPA!I$12*1000)</f>
        <v>8.4038683757037465</v>
      </c>
      <c r="J160" s="331">
        <f>IF(J$87=0,0,J$87/PPA!J$12*1000)</f>
        <v>7.1807690791613057</v>
      </c>
      <c r="K160" s="331">
        <f>IF(K$87=0,0,K$87/PPA!K$12*1000)</f>
        <v>7.3616872514686378</v>
      </c>
      <c r="L160" s="331">
        <f>IF(L$87=0,0,L$87/PPA!L$12*1000)</f>
        <v>8.3463245408639555</v>
      </c>
      <c r="M160" s="331">
        <f>IF(M$87=0,0,M$87/PPA!M$12*1000)</f>
        <v>7.2767618299186188</v>
      </c>
      <c r="N160" s="331">
        <f>IF(N$87=0,0,N$87/PPA!N$12*1000)</f>
        <v>7.3571822742841917</v>
      </c>
      <c r="O160" s="331">
        <f>IF(O$87=0,0,O$87/PPA!O$12*1000)</f>
        <v>8.247899625347312</v>
      </c>
      <c r="P160" s="331">
        <f>IF(P$87=0,0,P$87/PPA!P$12*1000)</f>
        <v>7.9223039459247691</v>
      </c>
      <c r="Q160" s="331">
        <f>IF(Q$87=0,0,Q$87/PPA!Q$12*1000)</f>
        <v>7.6194516504835352</v>
      </c>
      <c r="R160" s="331">
        <f>IF(R$87=0,0,R$87/PPA!R$12*1000)</f>
        <v>7.6497132740511109</v>
      </c>
      <c r="S160" s="331">
        <f>IF(S$87=0,0,S$87/PPA!S$12*1000)</f>
        <v>7.3088446745146269</v>
      </c>
      <c r="T160" s="331">
        <f>IF(T$87=0,0,T$87/PPA!T$12*1000)</f>
        <v>7.1829067066632479</v>
      </c>
      <c r="U160" s="331">
        <f>IF(U$87=0,0,U$87/PPA!U$12*1000)</f>
        <v>6.8019387637144195</v>
      </c>
      <c r="V160" s="331">
        <f>IF(V$87=0,0,V$87/PPA!V$12*1000)</f>
        <v>7.9336283399489975</v>
      </c>
      <c r="W160" s="331">
        <f>IF(W$87=0,0,W$87/PPA!W$12*1000)</f>
        <v>7.421757134728475</v>
      </c>
      <c r="X160" s="331">
        <f>IF(X$87=0,0,X$87/PPA!X$12*1000)</f>
        <v>7.862096078999075</v>
      </c>
      <c r="Y160" s="331">
        <f>IF(Y$87=0,0,Y$87/PPA!Y$12*1000)</f>
        <v>7.0131431828879052</v>
      </c>
      <c r="DA160" s="177"/>
    </row>
    <row r="161" spans="1:105" ht="12" customHeight="1" x14ac:dyDescent="0.25">
      <c r="A161" s="56" t="s">
        <v>95</v>
      </c>
      <c r="B161" s="332">
        <f>IF(B$88=0,0,B$88/PPA!B$12*1000)</f>
        <v>23.361345858579174</v>
      </c>
      <c r="C161" s="332">
        <f>IF(C$88=0,0,C$88/PPA!C$12*1000)</f>
        <v>23.275552233119754</v>
      </c>
      <c r="D161" s="332">
        <f>IF(D$88=0,0,D$88/PPA!D$12*1000)</f>
        <v>25.381546046921102</v>
      </c>
      <c r="E161" s="332">
        <f>IF(E$88=0,0,E$88/PPA!E$12*1000)</f>
        <v>26.306144306594216</v>
      </c>
      <c r="F161" s="332">
        <f>IF(F$88=0,0,F$88/PPA!F$12*1000)</f>
        <v>29.011466521087176</v>
      </c>
      <c r="G161" s="332">
        <f>IF(G$88=0,0,G$88/PPA!G$12*1000)</f>
        <v>32.722909616722603</v>
      </c>
      <c r="H161" s="332">
        <f>IF(H$88=0,0,H$88/PPA!H$12*1000)</f>
        <v>31.684076144088877</v>
      </c>
      <c r="I161" s="332">
        <f>IF(I$88=0,0,I$88/PPA!I$12*1000)</f>
        <v>32.735658792074311</v>
      </c>
      <c r="J161" s="332">
        <f>IF(J$88=0,0,J$88/PPA!J$12*1000)</f>
        <v>30.019879092081194</v>
      </c>
      <c r="K161" s="332">
        <f>IF(K$88=0,0,K$88/PPA!K$12*1000)</f>
        <v>32.058699538875352</v>
      </c>
      <c r="L161" s="332">
        <f>IF(L$88=0,0,L$88/PPA!L$12*1000)</f>
        <v>32.092970290079634</v>
      </c>
      <c r="M161" s="332">
        <f>IF(M$88=0,0,M$88/PPA!M$12*1000)</f>
        <v>28.619767323674584</v>
      </c>
      <c r="N161" s="332">
        <f>IF(N$88=0,0,N$88/PPA!N$12*1000)</f>
        <v>28.96543896867767</v>
      </c>
      <c r="O161" s="332">
        <f>IF(O$88=0,0,O$88/PPA!O$12*1000)</f>
        <v>37.303198295006027</v>
      </c>
      <c r="P161" s="332">
        <f>IF(P$88=0,0,P$88/PPA!P$12*1000)</f>
        <v>35.057125917961187</v>
      </c>
      <c r="Q161" s="332">
        <f>IF(Q$88=0,0,Q$88/PPA!Q$12*1000)</f>
        <v>35.170790617867617</v>
      </c>
      <c r="R161" s="332">
        <f>IF(R$88=0,0,R$88/PPA!R$12*1000)</f>
        <v>35.608204048667588</v>
      </c>
      <c r="S161" s="332">
        <f>IF(S$88=0,0,S$88/PPA!S$12*1000)</f>
        <v>40.593108684413423</v>
      </c>
      <c r="T161" s="332">
        <f>IF(T$88=0,0,T$88/PPA!T$12*1000)</f>
        <v>39.923481800724133</v>
      </c>
      <c r="U161" s="332">
        <f>IF(U$88=0,0,U$88/PPA!U$12*1000)</f>
        <v>38.925070935650872</v>
      </c>
      <c r="V161" s="332">
        <f>IF(V$88=0,0,V$88/PPA!V$12*1000)</f>
        <v>50.260124137858021</v>
      </c>
      <c r="W161" s="332">
        <f>IF(W$88=0,0,W$88/PPA!W$12*1000)</f>
        <v>43.934783076956755</v>
      </c>
      <c r="X161" s="332">
        <f>IF(X$88=0,0,X$88/PPA!X$12*1000)</f>
        <v>40.316529897536718</v>
      </c>
      <c r="Y161" s="332">
        <f>IF(Y$88=0,0,Y$88/PPA!Y$12*1000)</f>
        <v>39.751314143141563</v>
      </c>
      <c r="DA161" s="68"/>
    </row>
    <row r="162" spans="1:105" ht="12" customHeight="1" x14ac:dyDescent="0.25">
      <c r="A162" s="41" t="s">
        <v>1939</v>
      </c>
      <c r="B162" s="333">
        <f>IF(B$94=0,0,B$94/PPA!B$12*1000)</f>
        <v>69.685343879612844</v>
      </c>
      <c r="C162" s="333">
        <f>IF(C$94=0,0,C$94/PPA!C$12*1000)</f>
        <v>70.081016589859274</v>
      </c>
      <c r="D162" s="333">
        <f>IF(D$94=0,0,D$94/PPA!D$12*1000)</f>
        <v>71.082496702384944</v>
      </c>
      <c r="E162" s="333">
        <f>IF(E$94=0,0,E$94/PPA!E$12*1000)</f>
        <v>68.254681364519939</v>
      </c>
      <c r="F162" s="333">
        <f>IF(F$94=0,0,F$94/PPA!F$12*1000)</f>
        <v>73.684372584009651</v>
      </c>
      <c r="G162" s="333">
        <f>IF(G$94=0,0,G$94/PPA!G$12*1000)</f>
        <v>82.509101614734405</v>
      </c>
      <c r="H162" s="333">
        <f>IF(H$94=0,0,H$94/PPA!H$12*1000)</f>
        <v>82.370053575438078</v>
      </c>
      <c r="I162" s="333">
        <f>IF(I$94=0,0,I$94/PPA!I$12*1000)</f>
        <v>82.094731865252641</v>
      </c>
      <c r="J162" s="333">
        <f>IF(J$94=0,0,J$94/PPA!J$12*1000)</f>
        <v>68.098092503501888</v>
      </c>
      <c r="K162" s="333">
        <f>IF(K$94=0,0,K$94/PPA!K$12*1000)</f>
        <v>68.531336524403088</v>
      </c>
      <c r="L162" s="333">
        <f>IF(L$94=0,0,L$94/PPA!L$12*1000)</f>
        <v>81.951141865587317</v>
      </c>
      <c r="M162" s="333">
        <f>IF(M$94=0,0,M$94/PPA!M$12*1000)</f>
        <v>70.809848454892645</v>
      </c>
      <c r="N162" s="333">
        <f>IF(N$94=0,0,N$94/PPA!N$12*1000)</f>
        <v>71.56304112213769</v>
      </c>
      <c r="O162" s="333">
        <f>IF(O$94=0,0,O$94/PPA!O$12*1000)</f>
        <v>75.396036597699492</v>
      </c>
      <c r="P162" s="333">
        <f>IF(P$94=0,0,P$94/PPA!P$12*1000)</f>
        <v>73.193172200287009</v>
      </c>
      <c r="Q162" s="333">
        <f>IF(Q$94=0,0,Q$94/PPA!Q$12*1000)</f>
        <v>68.941336143793208</v>
      </c>
      <c r="R162" s="333">
        <f>IF(R$94=0,0,R$94/PPA!R$12*1000)</f>
        <v>68.91741729679417</v>
      </c>
      <c r="S162" s="333">
        <f>IF(S$94=0,0,S$94/PPA!S$12*1000)</f>
        <v>59.274886827581909</v>
      </c>
      <c r="T162" s="333">
        <f>IF(T$94=0,0,T$94/PPA!T$12*1000)</f>
        <v>58.223698320000565</v>
      </c>
      <c r="U162" s="333">
        <f>IF(U$94=0,0,U$94/PPA!U$12*1000)</f>
        <v>54.016566242126252</v>
      </c>
      <c r="V162" s="333">
        <f>IF(V$94=0,0,V$94/PPA!V$12*1000)</f>
        <v>58.144910410289896</v>
      </c>
      <c r="W162" s="333">
        <f>IF(W$94=0,0,W$94/PPA!W$12*1000)</f>
        <v>57.476047393478851</v>
      </c>
      <c r="X162" s="333">
        <f>IF(X$94=0,0,X$94/PPA!X$12*1000)</f>
        <v>67.11108840576675</v>
      </c>
      <c r="Y162" s="333">
        <f>IF(Y$94=0,0,Y$94/PPA!Y$12*1000)</f>
        <v>56.076218538666097</v>
      </c>
      <c r="DA162" s="97"/>
    </row>
  </sheetData>
  <pageMargins left="0.39370078740157483" right="0.39370078740157483" top="0.39370078740157483" bottom="0.39370078740157483" header="0.31496062992125978" footer="0.31496062992125978"/>
  <pageSetup paperSize="9" scale="45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theme="4" tint="0.39997558519241921"/>
    <pageSetUpPr fitToPage="1"/>
  </sheetPr>
  <dimension ref="A1:DA162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 / useful energy demand"</f>
        <v>BE: Pulp, paper and printing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253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54</v>
      </c>
      <c r="B5" s="223">
        <v>67.504518543303305</v>
      </c>
      <c r="C5" s="223">
        <v>64.367847675430639</v>
      </c>
      <c r="D5" s="223">
        <v>77.133403963218186</v>
      </c>
      <c r="E5" s="223">
        <v>81.981499490802818</v>
      </c>
      <c r="F5" s="223">
        <v>97.865398286200787</v>
      </c>
      <c r="G5" s="223">
        <v>102.3027758706972</v>
      </c>
      <c r="H5" s="223">
        <v>106.94430154468169</v>
      </c>
      <c r="I5" s="223">
        <v>109.1737161625982</v>
      </c>
      <c r="J5" s="223">
        <v>133.20245743025609</v>
      </c>
      <c r="K5" s="223">
        <v>105.9989385061062</v>
      </c>
      <c r="L5" s="223">
        <v>79.761650301691844</v>
      </c>
      <c r="M5" s="223">
        <v>77.352482003914574</v>
      </c>
      <c r="N5" s="223">
        <v>76.990427174645617</v>
      </c>
      <c r="O5" s="223">
        <v>85.771241431780652</v>
      </c>
      <c r="P5" s="223">
        <v>86.11489412347953</v>
      </c>
      <c r="Q5" s="223">
        <v>84.057381930424015</v>
      </c>
      <c r="R5" s="223">
        <v>90.137757071005993</v>
      </c>
      <c r="S5" s="223">
        <v>91.522858235329167</v>
      </c>
      <c r="T5" s="223">
        <v>94.956303813130717</v>
      </c>
      <c r="U5" s="223">
        <v>114.9470580121593</v>
      </c>
      <c r="V5" s="223">
        <v>102.9004004049692</v>
      </c>
      <c r="W5" s="223">
        <v>75.125733585044699</v>
      </c>
      <c r="X5" s="223">
        <v>36.89585006141381</v>
      </c>
      <c r="Y5" s="223">
        <v>32.602852037007118</v>
      </c>
      <c r="DA5" s="89" t="s">
        <v>1941</v>
      </c>
    </row>
    <row r="6" spans="1:105" ht="12" customHeight="1" x14ac:dyDescent="0.25">
      <c r="A6" s="55" t="s">
        <v>91</v>
      </c>
      <c r="B6" s="259">
        <v>0.24148427740215259</v>
      </c>
      <c r="C6" s="259">
        <v>0.2311494889558299</v>
      </c>
      <c r="D6" s="259">
        <v>0.27610411943840191</v>
      </c>
      <c r="E6" s="259">
        <v>0.29208961977857711</v>
      </c>
      <c r="F6" s="259">
        <v>0.35067183041934458</v>
      </c>
      <c r="G6" s="259">
        <v>0.36585531694433249</v>
      </c>
      <c r="H6" s="259">
        <v>0.38276489997058549</v>
      </c>
      <c r="I6" s="259">
        <v>0.39170772899511458</v>
      </c>
      <c r="J6" s="259">
        <v>0.47695994740178471</v>
      </c>
      <c r="K6" s="259">
        <v>0.38048185133662432</v>
      </c>
      <c r="L6" s="259">
        <v>0.28504637034582792</v>
      </c>
      <c r="M6" s="259">
        <v>0.2767323597608195</v>
      </c>
      <c r="N6" s="259">
        <v>0.27462616883747848</v>
      </c>
      <c r="O6" s="259">
        <v>0.30693481284340141</v>
      </c>
      <c r="P6" s="259">
        <v>0.30672547307871589</v>
      </c>
      <c r="Q6" s="259">
        <v>0.29955936674640909</v>
      </c>
      <c r="R6" s="259">
        <v>0.32011603276077211</v>
      </c>
      <c r="S6" s="259">
        <v>0.32555209077026742</v>
      </c>
      <c r="T6" s="259">
        <v>0.33867862054978748</v>
      </c>
      <c r="U6" s="259">
        <v>0.40830012828704448</v>
      </c>
      <c r="V6" s="259">
        <v>0.36526945753758139</v>
      </c>
      <c r="W6" s="259">
        <v>0.2669066089178756</v>
      </c>
      <c r="X6" s="259">
        <v>0.13103671613339329</v>
      </c>
      <c r="Y6" s="259">
        <v>0.1160234486666208</v>
      </c>
      <c r="DA6" s="67" t="s">
        <v>1942</v>
      </c>
    </row>
    <row r="7" spans="1:105" ht="12" customHeight="1" x14ac:dyDescent="0.25">
      <c r="A7" s="173" t="s">
        <v>92</v>
      </c>
      <c r="B7" s="224">
        <v>9.4304614335116055E-2</v>
      </c>
      <c r="C7" s="224">
        <v>9.0268665290522937E-2</v>
      </c>
      <c r="D7" s="224">
        <v>0.10782438003867829</v>
      </c>
      <c r="E7" s="224">
        <v>0.1140670491712263</v>
      </c>
      <c r="F7" s="224">
        <v>0.1369446163603143</v>
      </c>
      <c r="G7" s="224">
        <v>0.1438420066769</v>
      </c>
      <c r="H7" s="224">
        <v>0.15049028604285469</v>
      </c>
      <c r="I7" s="224">
        <v>0.15400630566230561</v>
      </c>
      <c r="J7" s="224">
        <v>0.1893445321698177</v>
      </c>
      <c r="K7" s="224">
        <v>0.15235107447642801</v>
      </c>
      <c r="L7" s="224">
        <v>0.1150181580226755</v>
      </c>
      <c r="M7" s="224">
        <v>0.1124331629727902</v>
      </c>
      <c r="N7" s="224">
        <v>0.1122649576745096</v>
      </c>
      <c r="O7" s="224">
        <v>0.12616402940753291</v>
      </c>
      <c r="P7" s="224">
        <v>0.12669996016690549</v>
      </c>
      <c r="Q7" s="224">
        <v>0.12428653896121621</v>
      </c>
      <c r="R7" s="224">
        <v>0.13325189890916639</v>
      </c>
      <c r="S7" s="224">
        <v>0.13551471919373159</v>
      </c>
      <c r="T7" s="224">
        <v>0.1409787848455635</v>
      </c>
      <c r="U7" s="224">
        <v>0.1699595204585207</v>
      </c>
      <c r="V7" s="224">
        <v>0.1520475198028518</v>
      </c>
      <c r="W7" s="224">
        <v>0.1111028778002259</v>
      </c>
      <c r="X7" s="224">
        <v>5.4545506830783637E-2</v>
      </c>
      <c r="Y7" s="224">
        <v>4.82960653969218E-2</v>
      </c>
      <c r="DA7" s="177" t="s">
        <v>1943</v>
      </c>
    </row>
    <row r="8" spans="1:105" ht="12" customHeight="1" x14ac:dyDescent="0.25">
      <c r="A8" s="173" t="s">
        <v>93</v>
      </c>
      <c r="B8" s="224">
        <v>2.6911359796454888</v>
      </c>
      <c r="C8" s="224">
        <v>2.575963591077902</v>
      </c>
      <c r="D8" s="224">
        <v>3.0769445445577288</v>
      </c>
      <c r="E8" s="224">
        <v>3.2550892899667199</v>
      </c>
      <c r="F8" s="224">
        <v>3.9079379827203078</v>
      </c>
      <c r="G8" s="224">
        <v>4.0771449692928137</v>
      </c>
      <c r="H8" s="224">
        <v>4.2655878268249818</v>
      </c>
      <c r="I8" s="224">
        <v>4.3652480167414023</v>
      </c>
      <c r="J8" s="224">
        <v>5.3153111627437184</v>
      </c>
      <c r="K8" s="224">
        <v>4.2401452001321402</v>
      </c>
      <c r="L8" s="224">
        <v>3.176598291852903</v>
      </c>
      <c r="M8" s="224">
        <v>3.0839457462662212</v>
      </c>
      <c r="N8" s="224">
        <v>3.060474047674572</v>
      </c>
      <c r="O8" s="224">
        <v>3.4205262849185751</v>
      </c>
      <c r="P8" s="224">
        <v>3.418193372073167</v>
      </c>
      <c r="Q8" s="224">
        <v>3.3383332387663498</v>
      </c>
      <c r="R8" s="224">
        <v>3.567419720619081</v>
      </c>
      <c r="S8" s="224">
        <v>3.6279999432910111</v>
      </c>
      <c r="T8" s="224">
        <v>3.774283904125141</v>
      </c>
      <c r="U8" s="224">
        <v>4.5501561325140729</v>
      </c>
      <c r="V8" s="224">
        <v>4.0706160666848161</v>
      </c>
      <c r="W8" s="224">
        <v>2.9744461469343659</v>
      </c>
      <c r="X8" s="224">
        <v>1.460292260990171</v>
      </c>
      <c r="Y8" s="224">
        <v>1.2929822204089849</v>
      </c>
      <c r="DA8" s="177" t="s">
        <v>1944</v>
      </c>
    </row>
    <row r="9" spans="1:105" ht="12" customHeight="1" x14ac:dyDescent="0.25">
      <c r="A9" s="173" t="s">
        <v>94</v>
      </c>
      <c r="B9" s="224">
        <v>1.0403943493148651</v>
      </c>
      <c r="C9" s="224">
        <v>0.99586865341205255</v>
      </c>
      <c r="D9" s="224">
        <v>1.189548109618292</v>
      </c>
      <c r="E9" s="224">
        <v>1.258418946278157</v>
      </c>
      <c r="F9" s="224">
        <v>1.5108105370545939</v>
      </c>
      <c r="G9" s="224">
        <v>1.5869044372416461</v>
      </c>
      <c r="H9" s="224">
        <v>1.660250077153038</v>
      </c>
      <c r="I9" s="224">
        <v>1.6990397691521779</v>
      </c>
      <c r="J9" s="224">
        <v>2.0902234246616569</v>
      </c>
      <c r="K9" s="224">
        <v>1.6827835201273491</v>
      </c>
      <c r="L9" s="224">
        <v>1.271053989911425</v>
      </c>
      <c r="M9" s="224">
        <v>1.243032574329499</v>
      </c>
      <c r="N9" s="224">
        <v>1.2416564641546319</v>
      </c>
      <c r="O9" s="224">
        <v>1.3958643345733881</v>
      </c>
      <c r="P9" s="224">
        <v>1.402226182359237</v>
      </c>
      <c r="Q9" s="224">
        <v>1.375668921280534</v>
      </c>
      <c r="R9" s="224">
        <v>1.470071466152524</v>
      </c>
      <c r="S9" s="224">
        <v>1.495035519652715</v>
      </c>
      <c r="T9" s="224">
        <v>1.555316589338765</v>
      </c>
      <c r="U9" s="224">
        <v>1.8750400067270641</v>
      </c>
      <c r="V9" s="224">
        <v>1.677429906749774</v>
      </c>
      <c r="W9" s="224">
        <v>1.2257173953887079</v>
      </c>
      <c r="X9" s="224">
        <v>0.60176097943206608</v>
      </c>
      <c r="Y9" s="224">
        <v>0.53281542888817335</v>
      </c>
      <c r="DA9" s="177" t="s">
        <v>1945</v>
      </c>
    </row>
    <row r="10" spans="1:105" ht="12" customHeight="1" x14ac:dyDescent="0.25">
      <c r="A10" s="56" t="s">
        <v>95</v>
      </c>
      <c r="B10" s="260">
        <v>1.0242994014599229</v>
      </c>
      <c r="C10" s="260">
        <v>1.003967512113467</v>
      </c>
      <c r="D10" s="260">
        <v>1.0907780003809839</v>
      </c>
      <c r="E10" s="260">
        <v>1.101203789013101</v>
      </c>
      <c r="F10" s="260">
        <v>1.2689409765084949</v>
      </c>
      <c r="G10" s="260">
        <v>1.325815338458465</v>
      </c>
      <c r="H10" s="260">
        <v>1.406658723423684</v>
      </c>
      <c r="I10" s="260">
        <v>1.385936313209561</v>
      </c>
      <c r="J10" s="260">
        <v>1.669848720592719</v>
      </c>
      <c r="K10" s="260">
        <v>1.2521840777005251</v>
      </c>
      <c r="L10" s="260">
        <v>1.0724646318728941</v>
      </c>
      <c r="M10" s="260">
        <v>0.99686154140305849</v>
      </c>
      <c r="N10" s="260">
        <v>1.012141186050878</v>
      </c>
      <c r="O10" s="260">
        <v>1.015791398772719</v>
      </c>
      <c r="P10" s="260">
        <v>1.0829914704072909</v>
      </c>
      <c r="Q10" s="260">
        <v>1.0301526496600459</v>
      </c>
      <c r="R10" s="260">
        <v>1.141072040783049</v>
      </c>
      <c r="S10" s="260">
        <v>1.126773979212792</v>
      </c>
      <c r="T10" s="260">
        <v>1.142110474311107</v>
      </c>
      <c r="U10" s="260">
        <v>1.414597049994992</v>
      </c>
      <c r="V10" s="260">
        <v>1.2574625786161571</v>
      </c>
      <c r="W10" s="260">
        <v>0.93375512473604649</v>
      </c>
      <c r="X10" s="260">
        <v>0.4675343800322605</v>
      </c>
      <c r="Y10" s="260">
        <v>0.41140159872365251</v>
      </c>
      <c r="DA10" s="68" t="s">
        <v>1946</v>
      </c>
    </row>
    <row r="11" spans="1:105" ht="12" customHeight="1" x14ac:dyDescent="0.25">
      <c r="A11" s="37" t="s">
        <v>159</v>
      </c>
      <c r="B11" s="226">
        <v>7.0011275460854826E-3</v>
      </c>
      <c r="C11" s="226">
        <v>2.2984649016515321E-3</v>
      </c>
      <c r="D11" s="226">
        <v>3.1583614554870762E-3</v>
      </c>
      <c r="E11" s="226">
        <v>9.9824613753148328E-3</v>
      </c>
      <c r="F11" s="226">
        <v>1.277608829229549E-2</v>
      </c>
      <c r="G11" s="226">
        <v>8.3985040013583086E-3</v>
      </c>
      <c r="H11" s="226">
        <v>8.5885217543570837E-3</v>
      </c>
      <c r="I11" s="226">
        <v>9.5673816394168509E-3</v>
      </c>
      <c r="J11" s="226">
        <v>6.9917706267304484E-3</v>
      </c>
      <c r="K11" s="226">
        <v>6.4822078536150383E-3</v>
      </c>
      <c r="L11" s="226">
        <v>3.6919356709948512E-3</v>
      </c>
      <c r="M11" s="226">
        <v>4.4126455171488643E-3</v>
      </c>
      <c r="N11" s="226">
        <v>4.247648550586733E-3</v>
      </c>
      <c r="O11" s="226">
        <v>1.070566252174621E-2</v>
      </c>
      <c r="P11" s="226">
        <v>4.7427560772089102E-3</v>
      </c>
      <c r="Q11" s="226">
        <v>1.0021100666021261E-2</v>
      </c>
      <c r="R11" s="226">
        <v>4.9100169651795722E-3</v>
      </c>
      <c r="S11" s="226">
        <v>6.5070269698262097E-3</v>
      </c>
      <c r="T11" s="226">
        <v>7.2596239160019121E-3</v>
      </c>
      <c r="U11" s="226">
        <v>3.2450567163000217E-2</v>
      </c>
      <c r="V11" s="226">
        <v>2.9492485963959598E-2</v>
      </c>
      <c r="W11" s="226">
        <v>2.118687615858612E-2</v>
      </c>
      <c r="X11" s="226">
        <v>1.052292382281252E-2</v>
      </c>
      <c r="Y11" s="226">
        <v>9.9657703749234834E-3</v>
      </c>
      <c r="DA11" s="69" t="s">
        <v>1947</v>
      </c>
    </row>
    <row r="12" spans="1:105" ht="12" customHeight="1" x14ac:dyDescent="0.25">
      <c r="A12" s="37" t="s">
        <v>35</v>
      </c>
      <c r="B12" s="226">
        <v>0.27206842012456423</v>
      </c>
      <c r="C12" s="226">
        <v>0.22821316112006421</v>
      </c>
      <c r="D12" s="226">
        <v>0.38276804917916207</v>
      </c>
      <c r="E12" s="226">
        <v>0.51402272166547747</v>
      </c>
      <c r="F12" s="226">
        <v>0.55949051377949155</v>
      </c>
      <c r="G12" s="226">
        <v>0.59935649868562235</v>
      </c>
      <c r="H12" s="226">
        <v>0.57203576005778578</v>
      </c>
      <c r="I12" s="226">
        <v>0.60349938746066711</v>
      </c>
      <c r="J12" s="226">
        <v>0.89398949412298667</v>
      </c>
      <c r="K12" s="226">
        <v>0.71841112669557627</v>
      </c>
      <c r="L12" s="226">
        <v>0.4344799766868373</v>
      </c>
      <c r="M12" s="226">
        <v>0.42451189449371918</v>
      </c>
      <c r="N12" s="226">
        <v>0.44889865466930479</v>
      </c>
      <c r="O12" s="226">
        <v>0.6276626418147524</v>
      </c>
      <c r="P12" s="226">
        <v>0.6688977873866736</v>
      </c>
      <c r="Q12" s="226">
        <v>0.6706507548796351</v>
      </c>
      <c r="R12" s="226">
        <v>0.77046120870451318</v>
      </c>
      <c r="S12" s="226">
        <v>0.91498771851329908</v>
      </c>
      <c r="T12" s="226">
        <v>0.92239363750725323</v>
      </c>
      <c r="U12" s="226">
        <v>1.1499389445048229</v>
      </c>
      <c r="V12" s="226">
        <v>1.085035807279388</v>
      </c>
      <c r="W12" s="226">
        <v>0.78478611801176468</v>
      </c>
      <c r="X12" s="226">
        <v>0.35644866017187621</v>
      </c>
      <c r="Y12" s="226">
        <v>0.33898994850639003</v>
      </c>
      <c r="DA12" s="69" t="s">
        <v>1948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1949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3.4254098912608962E-3</v>
      </c>
      <c r="M14" s="226">
        <v>3.545624399644497E-3</v>
      </c>
      <c r="N14" s="226">
        <v>4.9977612338698652E-3</v>
      </c>
      <c r="O14" s="226">
        <v>6.1134526774155058E-3</v>
      </c>
      <c r="P14" s="226">
        <v>1.051529940311775E-2</v>
      </c>
      <c r="Q14" s="226">
        <v>1.2922248351478311E-2</v>
      </c>
      <c r="R14" s="226">
        <v>1.9102593580551622E-2</v>
      </c>
      <c r="S14" s="226">
        <v>1.7928323710507201E-2</v>
      </c>
      <c r="T14" s="226">
        <v>1.7193959954939341E-2</v>
      </c>
      <c r="U14" s="226">
        <v>2.1513941851270681E-2</v>
      </c>
      <c r="V14" s="226">
        <v>1.692916463329364E-2</v>
      </c>
      <c r="W14" s="226">
        <v>7.9629254221905942E-3</v>
      </c>
      <c r="X14" s="226">
        <v>1.8603376878891409E-3</v>
      </c>
      <c r="Y14" s="226">
        <v>1.664076527392537E-3</v>
      </c>
      <c r="DA14" s="69" t="s">
        <v>1950</v>
      </c>
    </row>
    <row r="15" spans="1:105" ht="12" customHeight="1" x14ac:dyDescent="0.25">
      <c r="A15" s="37" t="s">
        <v>40</v>
      </c>
      <c r="B15" s="226">
        <v>0.74522985378927364</v>
      </c>
      <c r="C15" s="226">
        <v>0.77345588609175131</v>
      </c>
      <c r="D15" s="226">
        <v>0.70485158974633455</v>
      </c>
      <c r="E15" s="226">
        <v>0.57719860597230921</v>
      </c>
      <c r="F15" s="226">
        <v>0.69667437443670777</v>
      </c>
      <c r="G15" s="226">
        <v>0.71806033577148398</v>
      </c>
      <c r="H15" s="226">
        <v>0.82603444161154138</v>
      </c>
      <c r="I15" s="226">
        <v>0.77286954410947684</v>
      </c>
      <c r="J15" s="226">
        <v>0.76886745584300176</v>
      </c>
      <c r="K15" s="226">
        <v>0.52729074315133373</v>
      </c>
      <c r="L15" s="226">
        <v>0.63086730962380133</v>
      </c>
      <c r="M15" s="226">
        <v>0.56439137699254593</v>
      </c>
      <c r="N15" s="226">
        <v>0.55399712159711667</v>
      </c>
      <c r="O15" s="226">
        <v>0.37130964175880488</v>
      </c>
      <c r="P15" s="226">
        <v>0.39883562754029078</v>
      </c>
      <c r="Q15" s="226">
        <v>0.33655854576291161</v>
      </c>
      <c r="R15" s="226">
        <v>0.34659822153280512</v>
      </c>
      <c r="S15" s="226">
        <v>0.18735091001915971</v>
      </c>
      <c r="T15" s="226">
        <v>0.19526325293291241</v>
      </c>
      <c r="U15" s="226">
        <v>0.21069359647589769</v>
      </c>
      <c r="V15" s="226">
        <v>0.12600512073951611</v>
      </c>
      <c r="W15" s="226">
        <v>0.11981920514350509</v>
      </c>
      <c r="X15" s="226">
        <v>9.8702458349682734E-2</v>
      </c>
      <c r="Y15" s="226">
        <v>6.0781803314946543E-2</v>
      </c>
      <c r="DA15" s="69" t="s">
        <v>1951</v>
      </c>
    </row>
    <row r="16" spans="1:105" ht="12" customHeight="1" x14ac:dyDescent="0.25">
      <c r="A16" s="57" t="s">
        <v>1853</v>
      </c>
      <c r="B16" s="261">
        <v>1.844340109445523</v>
      </c>
      <c r="C16" s="261">
        <v>1.80562668526368</v>
      </c>
      <c r="D16" s="261">
        <v>1.8775914890872369</v>
      </c>
      <c r="E16" s="261">
        <v>1.8060002006466589</v>
      </c>
      <c r="F16" s="261">
        <v>2.026249876333583</v>
      </c>
      <c r="G16" s="261">
        <v>2.0900677287962979</v>
      </c>
      <c r="H16" s="261">
        <v>2.263246937747406</v>
      </c>
      <c r="I16" s="261">
        <v>2.1654710576824652</v>
      </c>
      <c r="J16" s="261">
        <v>2.276386297037583</v>
      </c>
      <c r="K16" s="261">
        <v>1.622553369938242</v>
      </c>
      <c r="L16" s="261">
        <v>1.598268792339006</v>
      </c>
      <c r="M16" s="261">
        <v>1.446511697897807</v>
      </c>
      <c r="N16" s="261">
        <v>1.4720161374036971</v>
      </c>
      <c r="O16" s="261">
        <v>1.257768878718291</v>
      </c>
      <c r="P16" s="261">
        <v>1.381763208815183</v>
      </c>
      <c r="Q16" s="261">
        <v>1.2446103437893929</v>
      </c>
      <c r="R16" s="261">
        <v>1.365156952013012</v>
      </c>
      <c r="S16" s="261">
        <v>1.0470067311968421</v>
      </c>
      <c r="T16" s="261">
        <v>1.0592492944386951</v>
      </c>
      <c r="U16" s="261">
        <v>1.2563210540891481</v>
      </c>
      <c r="V16" s="261">
        <v>0.94080578285703387</v>
      </c>
      <c r="W16" s="261">
        <v>0.78662846223005245</v>
      </c>
      <c r="X16" s="261">
        <v>0.49344109140071563</v>
      </c>
      <c r="Y16" s="261">
        <v>0.37282491161924952</v>
      </c>
      <c r="DA16" s="70" t="s">
        <v>1952</v>
      </c>
    </row>
    <row r="17" spans="1:105" ht="12" customHeight="1" x14ac:dyDescent="0.25">
      <c r="A17" s="57" t="s">
        <v>1855</v>
      </c>
      <c r="B17" s="294">
        <f t="shared" ref="B17:Y17" si="0">B18+B29</f>
        <v>56.194923232791254</v>
      </c>
      <c r="C17" s="294">
        <f t="shared" si="0"/>
        <v>53.383170852126952</v>
      </c>
      <c r="D17" s="294">
        <f t="shared" si="0"/>
        <v>65.062124988436111</v>
      </c>
      <c r="E17" s="294">
        <f t="shared" si="0"/>
        <v>69.871912620769791</v>
      </c>
      <c r="F17" s="294">
        <f t="shared" si="0"/>
        <v>83.858828179170061</v>
      </c>
      <c r="G17" s="294">
        <f t="shared" si="0"/>
        <v>87.723217600329335</v>
      </c>
      <c r="H17" s="294">
        <f t="shared" si="0"/>
        <v>91.411917926893977</v>
      </c>
      <c r="I17" s="294">
        <f t="shared" si="0"/>
        <v>93.842356955076909</v>
      </c>
      <c r="J17" s="294">
        <f t="shared" si="0"/>
        <v>115.67119601992087</v>
      </c>
      <c r="K17" s="294">
        <f t="shared" si="0"/>
        <v>92.688457577210457</v>
      </c>
      <c r="L17" s="294">
        <f t="shared" si="0"/>
        <v>68.278180800800101</v>
      </c>
      <c r="M17" s="294">
        <f t="shared" si="0"/>
        <v>66.568094834148283</v>
      </c>
      <c r="N17" s="294">
        <f t="shared" si="0"/>
        <v>66.096449721895922</v>
      </c>
      <c r="O17" s="294">
        <f t="shared" si="0"/>
        <v>75.068943566803952</v>
      </c>
      <c r="P17" s="294">
        <f t="shared" si="0"/>
        <v>74.903627269327103</v>
      </c>
      <c r="Q17" s="294">
        <f t="shared" si="0"/>
        <v>73.498783424937585</v>
      </c>
      <c r="R17" s="294">
        <f t="shared" si="0"/>
        <v>78.689977219442525</v>
      </c>
      <c r="S17" s="294">
        <f t="shared" si="0"/>
        <v>81.118468215528523</v>
      </c>
      <c r="T17" s="294">
        <f t="shared" si="0"/>
        <v>84.268233720819978</v>
      </c>
      <c r="U17" s="294">
        <f t="shared" si="0"/>
        <v>102.09709564423571</v>
      </c>
      <c r="V17" s="294">
        <f t="shared" si="0"/>
        <v>92.058704988539773</v>
      </c>
      <c r="W17" s="294">
        <f t="shared" si="0"/>
        <v>66.838825129111683</v>
      </c>
      <c r="X17" s="294">
        <f t="shared" si="0"/>
        <v>32.439973677795237</v>
      </c>
      <c r="Y17" s="294">
        <f t="shared" si="0"/>
        <v>28.886123063785227</v>
      </c>
      <c r="DA17" s="70"/>
    </row>
    <row r="18" spans="1:105" ht="12" customHeight="1" x14ac:dyDescent="0.25">
      <c r="A18" s="60" t="s">
        <v>1856</v>
      </c>
      <c r="B18" s="329">
        <v>38.904234706739558</v>
      </c>
      <c r="C18" s="329">
        <v>36.455420677780019</v>
      </c>
      <c r="D18" s="329">
        <v>47.459704778243349</v>
      </c>
      <c r="E18" s="329">
        <v>52.940660739707432</v>
      </c>
      <c r="F18" s="329">
        <v>64.862735588542805</v>
      </c>
      <c r="G18" s="329">
        <v>68.12883264286414</v>
      </c>
      <c r="H18" s="329">
        <v>70.19397788551214</v>
      </c>
      <c r="I18" s="329">
        <v>73.541065789303886</v>
      </c>
      <c r="J18" s="329">
        <v>94.33007448519362</v>
      </c>
      <c r="K18" s="329">
        <v>77.477019734039501</v>
      </c>
      <c r="L18" s="329">
        <v>53.294410872621981</v>
      </c>
      <c r="M18" s="329">
        <v>53.007047666356399</v>
      </c>
      <c r="N18" s="329">
        <v>52.296298433736332</v>
      </c>
      <c r="O18" s="329">
        <v>63.277360328820023</v>
      </c>
      <c r="P18" s="329">
        <v>61.949597186684819</v>
      </c>
      <c r="Q18" s="329">
        <v>61.830561451912082</v>
      </c>
      <c r="R18" s="329">
        <v>65.891630794320591</v>
      </c>
      <c r="S18" s="329">
        <v>71.302780110558174</v>
      </c>
      <c r="T18" s="329">
        <v>74.337771585457261</v>
      </c>
      <c r="U18" s="329">
        <v>90.319085762149982</v>
      </c>
      <c r="V18" s="329">
        <v>83.23865077425512</v>
      </c>
      <c r="W18" s="329">
        <v>59.464183295704977</v>
      </c>
      <c r="X18" s="329">
        <v>27.813963445913551</v>
      </c>
      <c r="Y18" s="329">
        <v>25.390889517354779</v>
      </c>
      <c r="DA18" s="72" t="s">
        <v>1953</v>
      </c>
    </row>
    <row r="19" spans="1:105" ht="12" customHeight="1" x14ac:dyDescent="0.25">
      <c r="A19" s="64" t="s">
        <v>28</v>
      </c>
      <c r="B19" s="229">
        <v>3.6072299268353372</v>
      </c>
      <c r="C19" s="229">
        <v>3.970055941599536</v>
      </c>
      <c r="D19" s="229">
        <v>3.9327448365216191</v>
      </c>
      <c r="E19" s="229">
        <v>4.5619721253292296</v>
      </c>
      <c r="F19" s="229">
        <v>5.8907256510840371</v>
      </c>
      <c r="G19" s="229">
        <v>4.3222984371951343</v>
      </c>
      <c r="H19" s="229">
        <v>3.0736083305429589</v>
      </c>
      <c r="I19" s="229">
        <v>4.6991363827088604</v>
      </c>
      <c r="J19" s="229">
        <v>5.6014316689265247</v>
      </c>
      <c r="K19" s="229">
        <v>5.0107289709650207</v>
      </c>
      <c r="L19" s="229">
        <v>2.773099428525152</v>
      </c>
      <c r="M19" s="229">
        <v>2.9061820176536601</v>
      </c>
      <c r="N19" s="229">
        <v>2.6160442917323259</v>
      </c>
      <c r="O19" s="229">
        <v>3.369434525898674</v>
      </c>
      <c r="P19" s="229">
        <v>3.087801396943338</v>
      </c>
      <c r="Q19" s="229">
        <v>3.744779094443341</v>
      </c>
      <c r="R19" s="229">
        <v>3.1750159067836048</v>
      </c>
      <c r="S19" s="229">
        <v>3.4684055938035829</v>
      </c>
      <c r="T19" s="229">
        <v>3.5951886816467811</v>
      </c>
      <c r="U19" s="229">
        <v>3.7826021612320582</v>
      </c>
      <c r="V19" s="229">
        <v>4.3961926623087733</v>
      </c>
      <c r="W19" s="229">
        <v>2.437912175155196</v>
      </c>
      <c r="X19" s="229">
        <v>0.90396556386200655</v>
      </c>
      <c r="Y19" s="229">
        <v>0.92937363867456291</v>
      </c>
      <c r="DA19" s="73" t="s">
        <v>1954</v>
      </c>
    </row>
    <row r="20" spans="1:105" ht="12" customHeight="1" x14ac:dyDescent="0.25">
      <c r="A20" s="64" t="s">
        <v>30</v>
      </c>
      <c r="B20" s="229">
        <v>0</v>
      </c>
      <c r="C20" s="229">
        <v>0</v>
      </c>
      <c r="D20" s="229">
        <v>0</v>
      </c>
      <c r="E20" s="229">
        <v>0</v>
      </c>
      <c r="F20" s="229">
        <v>0</v>
      </c>
      <c r="G20" s="229">
        <v>0</v>
      </c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0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0</v>
      </c>
      <c r="T20" s="229">
        <v>0</v>
      </c>
      <c r="U20" s="229">
        <v>0</v>
      </c>
      <c r="V20" s="229">
        <v>0</v>
      </c>
      <c r="W20" s="229">
        <v>0</v>
      </c>
      <c r="X20" s="229">
        <v>0</v>
      </c>
      <c r="Y20" s="229">
        <v>0</v>
      </c>
      <c r="DA20" s="73" t="s">
        <v>1955</v>
      </c>
    </row>
    <row r="21" spans="1:105" ht="12" customHeight="1" x14ac:dyDescent="0.25">
      <c r="A21" s="64" t="s">
        <v>31</v>
      </c>
      <c r="B21" s="229">
        <v>0</v>
      </c>
      <c r="C21" s="229">
        <v>0</v>
      </c>
      <c r="D21" s="229">
        <v>0</v>
      </c>
      <c r="E21" s="229">
        <v>0</v>
      </c>
      <c r="F21" s="229">
        <v>0</v>
      </c>
      <c r="G21" s="229">
        <v>0</v>
      </c>
      <c r="H21" s="229">
        <v>0</v>
      </c>
      <c r="I21" s="229">
        <v>0</v>
      </c>
      <c r="J21" s="229">
        <v>0.2395318623168696</v>
      </c>
      <c r="K21" s="229">
        <v>0.19527077527169859</v>
      </c>
      <c r="L21" s="229">
        <v>0.13445949270377111</v>
      </c>
      <c r="M21" s="229">
        <v>0.14786281248663169</v>
      </c>
      <c r="N21" s="229">
        <v>0.15116689761781121</v>
      </c>
      <c r="O21" s="229">
        <v>0.1610999930876596</v>
      </c>
      <c r="P21" s="229">
        <v>0.1629305491395234</v>
      </c>
      <c r="Q21" s="229">
        <v>0.16422458432332759</v>
      </c>
      <c r="R21" s="229">
        <v>0.16657117396190549</v>
      </c>
      <c r="S21" s="229">
        <v>0.18358409963027289</v>
      </c>
      <c r="T21" s="229">
        <v>0.13479325406814391</v>
      </c>
      <c r="U21" s="229">
        <v>0.17845996546986209</v>
      </c>
      <c r="V21" s="229">
        <v>0.16236476599703109</v>
      </c>
      <c r="W21" s="229">
        <v>0.10406356353861131</v>
      </c>
      <c r="X21" s="229">
        <v>4.9392122981447871E-2</v>
      </c>
      <c r="Y21" s="229">
        <v>4.8921949388341657E-2</v>
      </c>
      <c r="DA21" s="73" t="s">
        <v>1956</v>
      </c>
    </row>
    <row r="22" spans="1:105" ht="12" customHeight="1" x14ac:dyDescent="0.25">
      <c r="A22" s="64" t="s">
        <v>159</v>
      </c>
      <c r="B22" s="229">
        <v>0.37641839480833161</v>
      </c>
      <c r="C22" s="229">
        <v>0.12426713883575</v>
      </c>
      <c r="D22" s="229">
        <v>0.13930946214030851</v>
      </c>
      <c r="E22" s="229">
        <v>0.40832973143888512</v>
      </c>
      <c r="F22" s="229">
        <v>0.43006869087007787</v>
      </c>
      <c r="G22" s="229">
        <v>0.27538879633471691</v>
      </c>
      <c r="H22" s="229">
        <v>0.28965980654196771</v>
      </c>
      <c r="I22" s="229">
        <v>0.28749729536791169</v>
      </c>
      <c r="J22" s="229">
        <v>0.1689058927071353</v>
      </c>
      <c r="K22" s="229">
        <v>0.12870730590885041</v>
      </c>
      <c r="L22" s="229">
        <v>0.1003548398061631</v>
      </c>
      <c r="M22" s="229">
        <v>0.1067082195985915</v>
      </c>
      <c r="N22" s="229">
        <v>0.1115078922851208</v>
      </c>
      <c r="O22" s="229">
        <v>0.2120811095112802</v>
      </c>
      <c r="P22" s="229">
        <v>0.1146033140088802</v>
      </c>
      <c r="Q22" s="229">
        <v>0.22269454948995329</v>
      </c>
      <c r="R22" s="229">
        <v>0.117135485823602</v>
      </c>
      <c r="S22" s="229">
        <v>0.12985479749385639</v>
      </c>
      <c r="T22" s="229">
        <v>0.13301113229518019</v>
      </c>
      <c r="U22" s="229">
        <v>0.66613856032313534</v>
      </c>
      <c r="V22" s="229">
        <v>0.5949041839810808</v>
      </c>
      <c r="W22" s="229">
        <v>0.4208025200280478</v>
      </c>
      <c r="X22" s="229">
        <v>0.22358278428299741</v>
      </c>
      <c r="Y22" s="229">
        <v>0.19570580326966561</v>
      </c>
      <c r="DA22" s="73" t="s">
        <v>1957</v>
      </c>
    </row>
    <row r="23" spans="1:105" ht="12" customHeight="1" x14ac:dyDescent="0.25">
      <c r="A23" s="64" t="s">
        <v>32</v>
      </c>
      <c r="B23" s="229">
        <v>5.08043075531259</v>
      </c>
      <c r="C23" s="229">
        <v>5.5914378606573427</v>
      </c>
      <c r="D23" s="229">
        <v>7.7808153482903446</v>
      </c>
      <c r="E23" s="229">
        <v>5.5062934666328687</v>
      </c>
      <c r="F23" s="229">
        <v>5.7217320538455114</v>
      </c>
      <c r="G23" s="229">
        <v>5.6724799063888964</v>
      </c>
      <c r="H23" s="229">
        <v>3.7517001850910008</v>
      </c>
      <c r="I23" s="229">
        <v>4.2651074957455224</v>
      </c>
      <c r="J23" s="229">
        <v>4.2197395813068956</v>
      </c>
      <c r="K23" s="229">
        <v>1.951965196263024</v>
      </c>
      <c r="L23" s="229">
        <v>2.0750917473268231</v>
      </c>
      <c r="M23" s="229">
        <v>1.144567395918578</v>
      </c>
      <c r="N23" s="229">
        <v>2.698947145162804</v>
      </c>
      <c r="O23" s="229">
        <v>2.3820926613975151</v>
      </c>
      <c r="P23" s="229">
        <v>1.525037985357429</v>
      </c>
      <c r="Q23" s="229">
        <v>1.411937679614794</v>
      </c>
      <c r="R23" s="229">
        <v>1.0434533164684661</v>
      </c>
      <c r="S23" s="229">
        <v>1.0655270404717421</v>
      </c>
      <c r="T23" s="229">
        <v>1.3613951979330861</v>
      </c>
      <c r="U23" s="229">
        <v>1.564188324355462</v>
      </c>
      <c r="V23" s="229">
        <v>1.5280831563714929</v>
      </c>
      <c r="W23" s="229">
        <v>0.91290824080362631</v>
      </c>
      <c r="X23" s="229">
        <v>0.49064571868077578</v>
      </c>
      <c r="Y23" s="229">
        <v>0.34081418890998749</v>
      </c>
      <c r="DA23" s="73" t="s">
        <v>1958</v>
      </c>
    </row>
    <row r="24" spans="1:105" ht="12" customHeight="1" x14ac:dyDescent="0.25">
      <c r="A24" s="64" t="s">
        <v>33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1959</v>
      </c>
    </row>
    <row r="25" spans="1:105" ht="12" customHeight="1" x14ac:dyDescent="0.25">
      <c r="A25" s="64" t="s">
        <v>35</v>
      </c>
      <c r="B25" s="229">
        <v>13.88736244833791</v>
      </c>
      <c r="C25" s="229">
        <v>11.713802475896969</v>
      </c>
      <c r="D25" s="229">
        <v>16.028513607129451</v>
      </c>
      <c r="E25" s="229">
        <v>19.96155953453129</v>
      </c>
      <c r="F25" s="229">
        <v>17.88016148707726</v>
      </c>
      <c r="G25" s="229">
        <v>18.60853189621038</v>
      </c>
      <c r="H25" s="229">
        <v>18.223742611597778</v>
      </c>
      <c r="I25" s="229">
        <v>17.10109844922172</v>
      </c>
      <c r="J25" s="229">
        <v>20.325426150674549</v>
      </c>
      <c r="K25" s="229">
        <v>13.400874890163349</v>
      </c>
      <c r="L25" s="229">
        <v>11.07751123450447</v>
      </c>
      <c r="M25" s="229">
        <v>9.6151356394498215</v>
      </c>
      <c r="N25" s="229">
        <v>11.02334619276713</v>
      </c>
      <c r="O25" s="229">
        <v>11.617714470176409</v>
      </c>
      <c r="P25" s="229">
        <v>15.09745278066899</v>
      </c>
      <c r="Q25" s="229">
        <v>13.92092565208063</v>
      </c>
      <c r="R25" s="229">
        <v>17.16855726993542</v>
      </c>
      <c r="S25" s="229">
        <v>17.055646678632002</v>
      </c>
      <c r="T25" s="229">
        <v>15.785840116610631</v>
      </c>
      <c r="U25" s="229">
        <v>22.049289421314882</v>
      </c>
      <c r="V25" s="229">
        <v>20.443593925954278</v>
      </c>
      <c r="W25" s="229">
        <v>14.55929177441932</v>
      </c>
      <c r="X25" s="229">
        <v>7.0741856615725593</v>
      </c>
      <c r="Y25" s="229">
        <v>6.2180925555844304</v>
      </c>
      <c r="DA25" s="73" t="s">
        <v>1960</v>
      </c>
    </row>
    <row r="26" spans="1:105" ht="12" customHeight="1" x14ac:dyDescent="0.25">
      <c r="A26" s="64" t="s">
        <v>36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1961</v>
      </c>
    </row>
    <row r="27" spans="1:105" ht="12" customHeight="1" x14ac:dyDescent="0.25">
      <c r="A27" s="64" t="s">
        <v>38</v>
      </c>
      <c r="B27" s="229">
        <v>15.952793181445401</v>
      </c>
      <c r="C27" s="229">
        <v>15.05585726079042</v>
      </c>
      <c r="D27" s="229">
        <v>19.57832152416163</v>
      </c>
      <c r="E27" s="229">
        <v>22.502505881775161</v>
      </c>
      <c r="F27" s="229">
        <v>28.263910862877779</v>
      </c>
      <c r="G27" s="229">
        <v>31.822459140285591</v>
      </c>
      <c r="H27" s="229">
        <v>37.018061032568347</v>
      </c>
      <c r="I27" s="229">
        <v>40.002555702998627</v>
      </c>
      <c r="J27" s="229">
        <v>53.205814457547582</v>
      </c>
      <c r="K27" s="229">
        <v>47.049773855054511</v>
      </c>
      <c r="L27" s="229">
        <v>30.59509875401962</v>
      </c>
      <c r="M27" s="229">
        <v>31.952373958163498</v>
      </c>
      <c r="N27" s="229">
        <v>30.307068233988229</v>
      </c>
      <c r="O27" s="229">
        <v>40.697654797142462</v>
      </c>
      <c r="P27" s="229">
        <v>39.39904512073187</v>
      </c>
      <c r="Q27" s="229">
        <v>38.439420154074071</v>
      </c>
      <c r="R27" s="229">
        <v>40.131130608047073</v>
      </c>
      <c r="S27" s="229">
        <v>45.374590729743161</v>
      </c>
      <c r="T27" s="229">
        <v>48.655827948155732</v>
      </c>
      <c r="U27" s="229">
        <v>56.791628472207471</v>
      </c>
      <c r="V27" s="229">
        <v>51.61553500655252</v>
      </c>
      <c r="W27" s="229">
        <v>38.052729204210749</v>
      </c>
      <c r="X27" s="229">
        <v>17.661054045863921</v>
      </c>
      <c r="Y27" s="229">
        <v>17.181946830584941</v>
      </c>
      <c r="DA27" s="73" t="s">
        <v>1962</v>
      </c>
    </row>
    <row r="28" spans="1:105" ht="12" customHeight="1" x14ac:dyDescent="0.25">
      <c r="A28" s="64" t="s">
        <v>39</v>
      </c>
      <c r="B28" s="229">
        <v>0</v>
      </c>
      <c r="C28" s="229">
        <v>0</v>
      </c>
      <c r="D28" s="229">
        <v>0</v>
      </c>
      <c r="E28" s="229">
        <v>0</v>
      </c>
      <c r="F28" s="229">
        <v>6.6761368427881331</v>
      </c>
      <c r="G28" s="229">
        <v>7.4276744664494201</v>
      </c>
      <c r="H28" s="229">
        <v>7.8372059191700876</v>
      </c>
      <c r="I28" s="229">
        <v>7.1856704632612498</v>
      </c>
      <c r="J28" s="229">
        <v>10.56922487171407</v>
      </c>
      <c r="K28" s="229">
        <v>9.7396987404130435</v>
      </c>
      <c r="L28" s="229">
        <v>6.5387953757359876</v>
      </c>
      <c r="M28" s="229">
        <v>7.1342176230856209</v>
      </c>
      <c r="N28" s="229">
        <v>5.3882177801829139</v>
      </c>
      <c r="O28" s="229">
        <v>4.8372827716060209</v>
      </c>
      <c r="P28" s="229">
        <v>2.562726039834784</v>
      </c>
      <c r="Q28" s="229">
        <v>3.9265797378859641</v>
      </c>
      <c r="R28" s="229">
        <v>4.0897670333005296</v>
      </c>
      <c r="S28" s="229">
        <v>4.0251711707835627</v>
      </c>
      <c r="T28" s="229">
        <v>4.6717152547477099</v>
      </c>
      <c r="U28" s="229">
        <v>5.2867788572471159</v>
      </c>
      <c r="V28" s="229">
        <v>4.4979770730899418</v>
      </c>
      <c r="W28" s="229">
        <v>2.9764758175494279</v>
      </c>
      <c r="X28" s="229">
        <v>1.4111375486698421</v>
      </c>
      <c r="Y28" s="229">
        <v>0.47603455094284802</v>
      </c>
      <c r="DA28" s="73" t="s">
        <v>1963</v>
      </c>
    </row>
    <row r="29" spans="1:105" ht="12" customHeight="1" x14ac:dyDescent="0.25">
      <c r="A29" s="60" t="s">
        <v>1868</v>
      </c>
      <c r="B29" s="262">
        <v>17.290688526051699</v>
      </c>
      <c r="C29" s="262">
        <v>16.927750174346929</v>
      </c>
      <c r="D29" s="262">
        <v>17.602420210192761</v>
      </c>
      <c r="E29" s="262">
        <v>16.931251881062359</v>
      </c>
      <c r="F29" s="262">
        <v>18.99609259062726</v>
      </c>
      <c r="G29" s="262">
        <v>19.594384957465198</v>
      </c>
      <c r="H29" s="262">
        <v>21.217940041381841</v>
      </c>
      <c r="I29" s="262">
        <v>20.301291165773019</v>
      </c>
      <c r="J29" s="262">
        <v>21.34112153472725</v>
      </c>
      <c r="K29" s="262">
        <v>15.21143784317095</v>
      </c>
      <c r="L29" s="262">
        <v>14.98376992817812</v>
      </c>
      <c r="M29" s="262">
        <v>13.56104716779188</v>
      </c>
      <c r="N29" s="262">
        <v>13.80015128815959</v>
      </c>
      <c r="O29" s="262">
        <v>11.79158323798393</v>
      </c>
      <c r="P29" s="262">
        <v>12.95403008264228</v>
      </c>
      <c r="Q29" s="262">
        <v>11.66822197302551</v>
      </c>
      <c r="R29" s="262">
        <v>12.798346425121929</v>
      </c>
      <c r="S29" s="262">
        <v>9.8156881049703468</v>
      </c>
      <c r="T29" s="262">
        <v>9.9304621353627152</v>
      </c>
      <c r="U29" s="262">
        <v>11.778009882085721</v>
      </c>
      <c r="V29" s="262">
        <v>8.8200542142846547</v>
      </c>
      <c r="W29" s="262">
        <v>7.3746418334067094</v>
      </c>
      <c r="X29" s="262">
        <v>4.6260102318816889</v>
      </c>
      <c r="Y29" s="262">
        <v>3.4952335464304478</v>
      </c>
      <c r="DA29" s="72" t="s">
        <v>1964</v>
      </c>
    </row>
    <row r="30" spans="1:105" ht="12" customHeight="1" x14ac:dyDescent="0.25">
      <c r="A30" s="132" t="s">
        <v>1870</v>
      </c>
      <c r="B30" s="316">
        <v>4.3736365789089753</v>
      </c>
      <c r="C30" s="316">
        <v>4.2818322271902298</v>
      </c>
      <c r="D30" s="316">
        <v>4.4524883316607538</v>
      </c>
      <c r="E30" s="316">
        <v>4.282717975178584</v>
      </c>
      <c r="F30" s="316">
        <v>4.8050142876340853</v>
      </c>
      <c r="G30" s="316">
        <v>4.9899284729574518</v>
      </c>
      <c r="H30" s="316">
        <v>5.4033848666251663</v>
      </c>
      <c r="I30" s="316">
        <v>5.1699500160782357</v>
      </c>
      <c r="J30" s="316">
        <v>5.5131873257279516</v>
      </c>
      <c r="K30" s="316">
        <v>3.979981835184391</v>
      </c>
      <c r="L30" s="316">
        <v>3.9650192665470239</v>
      </c>
      <c r="M30" s="316">
        <v>3.624870087136097</v>
      </c>
      <c r="N30" s="316">
        <v>3.7207984909539422</v>
      </c>
      <c r="O30" s="316">
        <v>3.1792481257427951</v>
      </c>
      <c r="P30" s="316">
        <v>3.492667187251925</v>
      </c>
      <c r="Q30" s="316">
        <v>3.14598744628247</v>
      </c>
      <c r="R30" s="316">
        <v>3.4506917403258499</v>
      </c>
      <c r="S30" s="316">
        <v>2.6465070364832841</v>
      </c>
      <c r="T30" s="316">
        <v>2.6774524247016749</v>
      </c>
      <c r="U30" s="316">
        <v>3.1755884758528259</v>
      </c>
      <c r="V30" s="316">
        <v>2.3780641041812012</v>
      </c>
      <c r="W30" s="316">
        <v>1.988351839925725</v>
      </c>
      <c r="X30" s="316">
        <v>1.2472654487991739</v>
      </c>
      <c r="Y30" s="316">
        <v>0.94238529951829109</v>
      </c>
      <c r="DA30" s="139" t="s">
        <v>1965</v>
      </c>
    </row>
    <row r="31" spans="1:105" ht="12" customHeight="1" x14ac:dyDescent="0.25">
      <c r="J31" s="131"/>
    </row>
    <row r="32" spans="1:105" ht="15" customHeight="1" x14ac:dyDescent="0.25">
      <c r="A32" s="34" t="s">
        <v>55</v>
      </c>
      <c r="B32" s="223">
        <v>239.33631414159231</v>
      </c>
      <c r="C32" s="223">
        <v>229.32960737900231</v>
      </c>
      <c r="D32" s="223">
        <v>243.2001995276479</v>
      </c>
      <c r="E32" s="223">
        <v>269.83840988541311</v>
      </c>
      <c r="F32" s="223">
        <v>298.20096362232789</v>
      </c>
      <c r="G32" s="223">
        <v>327.62897852987038</v>
      </c>
      <c r="H32" s="223">
        <v>322.34810306504568</v>
      </c>
      <c r="I32" s="223">
        <v>329.24999966699329</v>
      </c>
      <c r="J32" s="223">
        <v>313.63015868949702</v>
      </c>
      <c r="K32" s="223">
        <v>337.72754194654368</v>
      </c>
      <c r="L32" s="223">
        <v>376.61456424524812</v>
      </c>
      <c r="M32" s="223">
        <v>332.48115443697242</v>
      </c>
      <c r="N32" s="223">
        <v>319.56269766713069</v>
      </c>
      <c r="O32" s="223">
        <v>348.05441615660311</v>
      </c>
      <c r="P32" s="223">
        <v>342.66678971611248</v>
      </c>
      <c r="Q32" s="223">
        <v>341.04589467744358</v>
      </c>
      <c r="R32" s="223">
        <v>359.44065918369557</v>
      </c>
      <c r="S32" s="223">
        <v>342.1408551666305</v>
      </c>
      <c r="T32" s="223">
        <v>337.33057812047332</v>
      </c>
      <c r="U32" s="223">
        <v>283.72512651980009</v>
      </c>
      <c r="V32" s="223">
        <v>248.1616825185136</v>
      </c>
      <c r="W32" s="223">
        <v>317.19716195447512</v>
      </c>
      <c r="X32" s="223">
        <v>353.59067195451308</v>
      </c>
      <c r="Y32" s="223">
        <v>322.3382361482897</v>
      </c>
      <c r="DA32" s="89" t="s">
        <v>1966</v>
      </c>
    </row>
    <row r="33" spans="1:105" ht="12" customHeight="1" x14ac:dyDescent="0.25">
      <c r="A33" s="55" t="s">
        <v>91</v>
      </c>
      <c r="B33" s="259">
        <v>0.85375848890970829</v>
      </c>
      <c r="C33" s="259">
        <v>0.82266993491569962</v>
      </c>
      <c r="D33" s="259">
        <v>0.86843917576737406</v>
      </c>
      <c r="E33" s="259">
        <v>0.95756351434725517</v>
      </c>
      <c r="F33" s="259">
        <v>1.057777137957675</v>
      </c>
      <c r="G33" s="259">
        <v>1.1611634422553501</v>
      </c>
      <c r="H33" s="259">
        <v>1.1444971177324299</v>
      </c>
      <c r="I33" s="259">
        <v>1.1754033477469881</v>
      </c>
      <c r="J33" s="259">
        <v>1.11849095277942</v>
      </c>
      <c r="K33" s="259">
        <v>1.202627258809452</v>
      </c>
      <c r="L33" s="259">
        <v>1.344263569566712</v>
      </c>
      <c r="M33" s="259">
        <v>1.1889946527716519</v>
      </c>
      <c r="N33" s="259">
        <v>1.142301600127009</v>
      </c>
      <c r="O33" s="259">
        <v>1.251620154332973</v>
      </c>
      <c r="P33" s="259">
        <v>1.221968498796667</v>
      </c>
      <c r="Q33" s="259">
        <v>1.2093198164182111</v>
      </c>
      <c r="R33" s="259">
        <v>1.272481620308789</v>
      </c>
      <c r="S33" s="259">
        <v>1.208138908668231</v>
      </c>
      <c r="T33" s="259">
        <v>1.194786472567243</v>
      </c>
      <c r="U33" s="259">
        <v>1.004259587070665</v>
      </c>
      <c r="V33" s="259">
        <v>0.88155958177632898</v>
      </c>
      <c r="W33" s="259">
        <v>1.131797095968142</v>
      </c>
      <c r="X33" s="259">
        <v>1.2641324593397609</v>
      </c>
      <c r="Y33" s="259">
        <v>1.1577122121469949</v>
      </c>
      <c r="DA33" s="67" t="s">
        <v>1967</v>
      </c>
    </row>
    <row r="34" spans="1:105" ht="12" customHeight="1" x14ac:dyDescent="0.25">
      <c r="A34" s="173" t="s">
        <v>92</v>
      </c>
      <c r="B34" s="224">
        <v>0.31488976967716581</v>
      </c>
      <c r="C34" s="224">
        <v>0.30342345018056999</v>
      </c>
      <c r="D34" s="224">
        <v>0.32030441347088839</v>
      </c>
      <c r="E34" s="224">
        <v>0.35317593722450641</v>
      </c>
      <c r="F34" s="224">
        <v>0.39013749633883837</v>
      </c>
      <c r="G34" s="224">
        <v>0.42826922793619349</v>
      </c>
      <c r="H34" s="224">
        <v>0.42212222599295168</v>
      </c>
      <c r="I34" s="224">
        <v>0.43352129935771788</v>
      </c>
      <c r="J34" s="224">
        <v>0.41253043229647252</v>
      </c>
      <c r="K34" s="224">
        <v>0.44823417887593547</v>
      </c>
      <c r="L34" s="224">
        <v>0.49630903882175881</v>
      </c>
      <c r="M34" s="224">
        <v>0.43853414896849491</v>
      </c>
      <c r="N34" s="224">
        <v>0.42131245831031811</v>
      </c>
      <c r="O34" s="224">
        <v>0.46163216792669559</v>
      </c>
      <c r="P34" s="224">
        <v>0.45416992787657251</v>
      </c>
      <c r="Q34" s="224">
        <v>0.45329632150656668</v>
      </c>
      <c r="R34" s="224">
        <v>0.47381393418367929</v>
      </c>
      <c r="S34" s="224">
        <v>0.45502897824868888</v>
      </c>
      <c r="T34" s="224">
        <v>0.44761388255214679</v>
      </c>
      <c r="U34" s="224">
        <v>0.37444810811264079</v>
      </c>
      <c r="V34" s="224">
        <v>0.32729914189089371</v>
      </c>
      <c r="W34" s="224">
        <v>0.41860199015449912</v>
      </c>
      <c r="X34" s="224">
        <v>0.4662470524553986</v>
      </c>
      <c r="Y34" s="224">
        <v>0.42699631871415977</v>
      </c>
      <c r="DA34" s="177" t="s">
        <v>1968</v>
      </c>
    </row>
    <row r="35" spans="1:105" ht="12" customHeight="1" x14ac:dyDescent="0.25">
      <c r="A35" s="173" t="s">
        <v>93</v>
      </c>
      <c r="B35" s="224">
        <v>6.1425599719461754</v>
      </c>
      <c r="C35" s="224">
        <v>5.9188862869053951</v>
      </c>
      <c r="D35" s="224">
        <v>6.248183518445531</v>
      </c>
      <c r="E35" s="224">
        <v>6.889408878776738</v>
      </c>
      <c r="F35" s="224">
        <v>7.6104186268837841</v>
      </c>
      <c r="G35" s="224">
        <v>8.354254949070576</v>
      </c>
      <c r="H35" s="224">
        <v>8.2343452799735335</v>
      </c>
      <c r="I35" s="224">
        <v>8.4546569395588822</v>
      </c>
      <c r="J35" s="224">
        <v>8.0472380008784921</v>
      </c>
      <c r="K35" s="224">
        <v>8.6314404400882836</v>
      </c>
      <c r="L35" s="224">
        <v>9.6271462835320296</v>
      </c>
      <c r="M35" s="224">
        <v>8.5544929342958387</v>
      </c>
      <c r="N35" s="224">
        <v>8.2185491283264973</v>
      </c>
      <c r="O35" s="224">
        <v>9.0050663741041834</v>
      </c>
      <c r="P35" s="224">
        <v>8.7706554797936587</v>
      </c>
      <c r="Q35" s="224">
        <v>8.661391814590921</v>
      </c>
      <c r="R35" s="224">
        <v>9.0965151542514437</v>
      </c>
      <c r="S35" s="224">
        <v>8.6219929412876759</v>
      </c>
      <c r="T35" s="224">
        <v>8.5138886448442541</v>
      </c>
      <c r="U35" s="224">
        <v>7.146623608758186</v>
      </c>
      <c r="V35" s="224">
        <v>6.2659391753845242</v>
      </c>
      <c r="W35" s="224">
        <v>8.03596337761042</v>
      </c>
      <c r="X35" s="224">
        <v>8.9727541899892032</v>
      </c>
      <c r="Y35" s="224">
        <v>8.235638028332799</v>
      </c>
      <c r="DA35" s="177" t="s">
        <v>1969</v>
      </c>
    </row>
    <row r="36" spans="1:105" ht="12" customHeight="1" x14ac:dyDescent="0.25">
      <c r="A36" s="173" t="s">
        <v>94</v>
      </c>
      <c r="B36" s="224">
        <v>3.4294329370531531</v>
      </c>
      <c r="C36" s="224">
        <v>3.3045544000695108</v>
      </c>
      <c r="D36" s="224">
        <v>3.4884032801914522</v>
      </c>
      <c r="E36" s="224">
        <v>3.846403752443559</v>
      </c>
      <c r="F36" s="224">
        <v>4.2489483900844807</v>
      </c>
      <c r="G36" s="224">
        <v>4.6642372590144214</v>
      </c>
      <c r="H36" s="224">
        <v>4.5972908766346592</v>
      </c>
      <c r="I36" s="224">
        <v>4.7214370427330126</v>
      </c>
      <c r="J36" s="224">
        <v>4.492827612356975</v>
      </c>
      <c r="K36" s="224">
        <v>4.8816735396836748</v>
      </c>
      <c r="L36" s="224">
        <v>5.4052520233906991</v>
      </c>
      <c r="M36" s="224">
        <v>4.7760314856751211</v>
      </c>
      <c r="N36" s="224">
        <v>4.5884717779226492</v>
      </c>
      <c r="O36" s="224">
        <v>5.0275896962741582</v>
      </c>
      <c r="P36" s="224">
        <v>4.9463191874280774</v>
      </c>
      <c r="Q36" s="224">
        <v>4.9368048279670216</v>
      </c>
      <c r="R36" s="224">
        <v>5.1602600922543562</v>
      </c>
      <c r="S36" s="224">
        <v>4.9556750189742829</v>
      </c>
      <c r="T36" s="224">
        <v>4.8749179545603019</v>
      </c>
      <c r="U36" s="224">
        <v>4.0780768346182636</v>
      </c>
      <c r="V36" s="224">
        <v>3.5645821667075199</v>
      </c>
      <c r="W36" s="224">
        <v>4.5589523407623709</v>
      </c>
      <c r="X36" s="224">
        <v>5.0778499413740761</v>
      </c>
      <c r="Y36" s="224">
        <v>4.6503741321926233</v>
      </c>
      <c r="DA36" s="177" t="s">
        <v>1970</v>
      </c>
    </row>
    <row r="37" spans="1:105" ht="12" customHeight="1" x14ac:dyDescent="0.25">
      <c r="A37" s="56" t="s">
        <v>95</v>
      </c>
      <c r="B37" s="260">
        <v>3.3839331151366441</v>
      </c>
      <c r="C37" s="260">
        <v>3.36908692835526</v>
      </c>
      <c r="D37" s="260">
        <v>3.073482712117718</v>
      </c>
      <c r="E37" s="260">
        <v>3.1387197244534728</v>
      </c>
      <c r="F37" s="260">
        <v>3.2643800264711138</v>
      </c>
      <c r="G37" s="260">
        <v>3.5536115552879228</v>
      </c>
      <c r="H37" s="260">
        <v>3.5854786117814861</v>
      </c>
      <c r="I37" s="260">
        <v>3.4818761228658501</v>
      </c>
      <c r="J37" s="260">
        <v>2.9917290945743131</v>
      </c>
      <c r="K37" s="260">
        <v>2.987473122523181</v>
      </c>
      <c r="L37" s="260">
        <v>4.0181771375882027</v>
      </c>
      <c r="M37" s="260">
        <v>3.3400445995907901</v>
      </c>
      <c r="N37" s="260">
        <v>3.3033303250741621</v>
      </c>
      <c r="O37" s="260">
        <v>3.0718008322221211</v>
      </c>
      <c r="P37" s="260">
        <v>3.2827524953939369</v>
      </c>
      <c r="Q37" s="260">
        <v>3.1424500667985562</v>
      </c>
      <c r="R37" s="260">
        <v>3.4214274515837322</v>
      </c>
      <c r="S37" s="260">
        <v>3.0508278928406849</v>
      </c>
      <c r="T37" s="260">
        <v>2.9130738535022811</v>
      </c>
      <c r="U37" s="260">
        <v>2.4986261585168692</v>
      </c>
      <c r="V37" s="260">
        <v>2.1259220588077392</v>
      </c>
      <c r="W37" s="260">
        <v>2.8055633084263891</v>
      </c>
      <c r="X37" s="260">
        <v>3.298459969465052</v>
      </c>
      <c r="Y37" s="260">
        <v>2.9329255830920951</v>
      </c>
      <c r="DA37" s="68" t="s">
        <v>1971</v>
      </c>
    </row>
    <row r="38" spans="1:105" ht="12" customHeight="1" x14ac:dyDescent="0.25">
      <c r="A38" s="37" t="s">
        <v>159</v>
      </c>
      <c r="B38" s="226">
        <v>2.3129318744819119E-2</v>
      </c>
      <c r="C38" s="226">
        <v>7.7131261340679172E-3</v>
      </c>
      <c r="D38" s="226">
        <v>8.8993079514511544E-3</v>
      </c>
      <c r="E38" s="226">
        <v>2.845263404458085E-2</v>
      </c>
      <c r="F38" s="226">
        <v>3.2866782781777133E-2</v>
      </c>
      <c r="G38" s="226">
        <v>2.2510692100650889E-2</v>
      </c>
      <c r="H38" s="226">
        <v>2.1891565128261899E-2</v>
      </c>
      <c r="I38" s="226">
        <v>2.4036052285465761E-2</v>
      </c>
      <c r="J38" s="226">
        <v>1.2526574023516821E-2</v>
      </c>
      <c r="K38" s="226">
        <v>1.546531542937817E-2</v>
      </c>
      <c r="L38" s="226">
        <v>1.3832485534493649E-2</v>
      </c>
      <c r="M38" s="226">
        <v>1.4784834420151849E-2</v>
      </c>
      <c r="N38" s="226">
        <v>1.3863072129450069E-2</v>
      </c>
      <c r="O38" s="226">
        <v>3.237442557942672E-2</v>
      </c>
      <c r="P38" s="226">
        <v>1.437619295528432E-2</v>
      </c>
      <c r="Q38" s="226">
        <v>3.0569069999213841E-2</v>
      </c>
      <c r="R38" s="226">
        <v>1.472235427035694E-2</v>
      </c>
      <c r="S38" s="226">
        <v>1.7618279925918811E-2</v>
      </c>
      <c r="T38" s="226">
        <v>1.8516440477197131E-2</v>
      </c>
      <c r="U38" s="226">
        <v>5.7317973321426012E-2</v>
      </c>
      <c r="V38" s="226">
        <v>4.9861306050840527E-2</v>
      </c>
      <c r="W38" s="226">
        <v>6.3658148476031975E-2</v>
      </c>
      <c r="X38" s="226">
        <v>7.4239338268305005E-2</v>
      </c>
      <c r="Y38" s="226">
        <v>7.1047032822709175E-2</v>
      </c>
      <c r="DA38" s="69" t="s">
        <v>1972</v>
      </c>
    </row>
    <row r="39" spans="1:105" ht="12" customHeight="1" x14ac:dyDescent="0.25">
      <c r="A39" s="37" t="s">
        <v>35</v>
      </c>
      <c r="B39" s="226">
        <v>0.89882053541202211</v>
      </c>
      <c r="C39" s="226">
        <v>0.76583153212764921</v>
      </c>
      <c r="D39" s="226">
        <v>1.078524669082324</v>
      </c>
      <c r="E39" s="226">
        <v>1.4650996222548389</v>
      </c>
      <c r="F39" s="226">
        <v>1.43930229379712</v>
      </c>
      <c r="G39" s="226">
        <v>1.6064681993667129</v>
      </c>
      <c r="H39" s="226">
        <v>1.458080733235243</v>
      </c>
      <c r="I39" s="226">
        <v>1.516166426505728</v>
      </c>
      <c r="J39" s="226">
        <v>1.6016866359379911</v>
      </c>
      <c r="K39" s="226">
        <v>1.7139923515605731</v>
      </c>
      <c r="L39" s="226">
        <v>1.6278555554919361</v>
      </c>
      <c r="M39" s="226">
        <v>1.422352655585607</v>
      </c>
      <c r="N39" s="226">
        <v>1.4650728172023699</v>
      </c>
      <c r="O39" s="226">
        <v>1.8980812672865419</v>
      </c>
      <c r="P39" s="226">
        <v>2.0275560248699658</v>
      </c>
      <c r="Q39" s="226">
        <v>2.045800212391327</v>
      </c>
      <c r="R39" s="226">
        <v>2.3101759009299911</v>
      </c>
      <c r="S39" s="226">
        <v>2.477400174964338</v>
      </c>
      <c r="T39" s="226">
        <v>2.3526627664280668</v>
      </c>
      <c r="U39" s="226">
        <v>2.031156170901955</v>
      </c>
      <c r="V39" s="226">
        <v>1.8344097045257981</v>
      </c>
      <c r="W39" s="226">
        <v>2.357970606349908</v>
      </c>
      <c r="X39" s="226">
        <v>2.5147490472577831</v>
      </c>
      <c r="Y39" s="226">
        <v>2.4166952570675608</v>
      </c>
      <c r="DA39" s="69" t="s">
        <v>1973</v>
      </c>
    </row>
    <row r="40" spans="1:105" ht="12" customHeight="1" x14ac:dyDescent="0.25">
      <c r="A40" s="37" t="s">
        <v>96</v>
      </c>
      <c r="B40" s="226">
        <v>0</v>
      </c>
      <c r="C40" s="226">
        <v>0</v>
      </c>
      <c r="D40" s="226">
        <v>0</v>
      </c>
      <c r="E40" s="226">
        <v>0</v>
      </c>
      <c r="F40" s="226">
        <v>0</v>
      </c>
      <c r="G40" s="226">
        <v>0</v>
      </c>
      <c r="H40" s="226">
        <v>0</v>
      </c>
      <c r="I40" s="226">
        <v>0</v>
      </c>
      <c r="J40" s="226">
        <v>0</v>
      </c>
      <c r="K40" s="226">
        <v>0</v>
      </c>
      <c r="L40" s="226">
        <v>0</v>
      </c>
      <c r="M40" s="226">
        <v>0</v>
      </c>
      <c r="N40" s="226">
        <v>0</v>
      </c>
      <c r="O40" s="226">
        <v>0</v>
      </c>
      <c r="P40" s="226">
        <v>0</v>
      </c>
      <c r="Q40" s="226">
        <v>0</v>
      </c>
      <c r="R40" s="226">
        <v>0</v>
      </c>
      <c r="S40" s="226">
        <v>0</v>
      </c>
      <c r="T40" s="226">
        <v>0</v>
      </c>
      <c r="U40" s="226">
        <v>0</v>
      </c>
      <c r="V40" s="226">
        <v>0</v>
      </c>
      <c r="W40" s="226">
        <v>0</v>
      </c>
      <c r="X40" s="226">
        <v>0</v>
      </c>
      <c r="Y40" s="226">
        <v>0</v>
      </c>
      <c r="DA40" s="69" t="s">
        <v>1974</v>
      </c>
    </row>
    <row r="41" spans="1:105" ht="12" customHeight="1" x14ac:dyDescent="0.25">
      <c r="A41" s="37" t="s">
        <v>78</v>
      </c>
      <c r="B41" s="226">
        <v>0</v>
      </c>
      <c r="C41" s="226">
        <v>0</v>
      </c>
      <c r="D41" s="226">
        <v>0</v>
      </c>
      <c r="E41" s="226">
        <v>0</v>
      </c>
      <c r="F41" s="226">
        <v>0</v>
      </c>
      <c r="G41" s="226">
        <v>0</v>
      </c>
      <c r="H41" s="226">
        <v>0</v>
      </c>
      <c r="I41" s="226">
        <v>0</v>
      </c>
      <c r="J41" s="226">
        <v>0</v>
      </c>
      <c r="K41" s="226">
        <v>0</v>
      </c>
      <c r="L41" s="226">
        <v>1.283389988152475E-2</v>
      </c>
      <c r="M41" s="226">
        <v>1.187982797645282E-2</v>
      </c>
      <c r="N41" s="226">
        <v>1.6311218700364699E-2</v>
      </c>
      <c r="O41" s="226">
        <v>1.8487367627767572E-2</v>
      </c>
      <c r="P41" s="226">
        <v>3.1873866321788513E-2</v>
      </c>
      <c r="Q41" s="226">
        <v>3.9418934862412061E-2</v>
      </c>
      <c r="R41" s="226">
        <v>5.7277836750863793E-2</v>
      </c>
      <c r="S41" s="226">
        <v>4.854232619580482E-2</v>
      </c>
      <c r="T41" s="226">
        <v>4.3855017802118007E-2</v>
      </c>
      <c r="U41" s="226">
        <v>3.8000431205894317E-2</v>
      </c>
      <c r="V41" s="226">
        <v>2.8621197277070461E-2</v>
      </c>
      <c r="W41" s="226">
        <v>2.392542841309582E-2</v>
      </c>
      <c r="X41" s="226">
        <v>1.312470195831608E-2</v>
      </c>
      <c r="Y41" s="226">
        <v>1.1863377863757499E-2</v>
      </c>
      <c r="DA41" s="69" t="s">
        <v>1975</v>
      </c>
    </row>
    <row r="42" spans="1:105" ht="12" customHeight="1" x14ac:dyDescent="0.25">
      <c r="A42" s="37" t="s">
        <v>40</v>
      </c>
      <c r="B42" s="226">
        <v>2.4619832609798018</v>
      </c>
      <c r="C42" s="226">
        <v>2.5955422700935422</v>
      </c>
      <c r="D42" s="226">
        <v>1.9860587350839429</v>
      </c>
      <c r="E42" s="226">
        <v>1.645167468154054</v>
      </c>
      <c r="F42" s="226">
        <v>1.792210949892217</v>
      </c>
      <c r="G42" s="226">
        <v>1.92463266382056</v>
      </c>
      <c r="H42" s="226">
        <v>2.105506313417981</v>
      </c>
      <c r="I42" s="226">
        <v>1.941673644074656</v>
      </c>
      <c r="J42" s="226">
        <v>1.3775158846128051</v>
      </c>
      <c r="K42" s="226">
        <v>1.2580154555332299</v>
      </c>
      <c r="L42" s="226">
        <v>2.363655196680249</v>
      </c>
      <c r="M42" s="226">
        <v>1.891027281608578</v>
      </c>
      <c r="N42" s="226">
        <v>1.8080832170419769</v>
      </c>
      <c r="O42" s="226">
        <v>1.122857771728385</v>
      </c>
      <c r="P42" s="226">
        <v>1.2089464112468991</v>
      </c>
      <c r="Q42" s="226">
        <v>1.026661849545603</v>
      </c>
      <c r="R42" s="226">
        <v>1.0392513596325199</v>
      </c>
      <c r="S42" s="226">
        <v>0.50726711175462402</v>
      </c>
      <c r="T42" s="226">
        <v>0.49803962879489883</v>
      </c>
      <c r="U42" s="226">
        <v>0.37215158308759327</v>
      </c>
      <c r="V42" s="226">
        <v>0.21302985095402971</v>
      </c>
      <c r="W42" s="226">
        <v>0.3600091251873534</v>
      </c>
      <c r="X42" s="226">
        <v>0.69634688198064787</v>
      </c>
      <c r="Y42" s="226">
        <v>0.43331991533806707</v>
      </c>
      <c r="DA42" s="69" t="s">
        <v>1976</v>
      </c>
    </row>
    <row r="43" spans="1:105" ht="12" customHeight="1" x14ac:dyDescent="0.25">
      <c r="A43" s="57" t="s">
        <v>1883</v>
      </c>
      <c r="B43" s="261">
        <f t="shared" ref="B43:Y43" si="1">B44+B55</f>
        <v>14.730714393410736</v>
      </c>
      <c r="C43" s="261">
        <f t="shared" si="1"/>
        <v>14.423071928994375</v>
      </c>
      <c r="D43" s="261">
        <f t="shared" si="1"/>
        <v>13.697919834956863</v>
      </c>
      <c r="E43" s="261">
        <f t="shared" si="1"/>
        <v>14.182175055630356</v>
      </c>
      <c r="F43" s="261">
        <f t="shared" si="1"/>
        <v>15.002222843516121</v>
      </c>
      <c r="G43" s="261">
        <f t="shared" si="1"/>
        <v>16.360526762138356</v>
      </c>
      <c r="H43" s="261">
        <f t="shared" si="1"/>
        <v>16.461186209908405</v>
      </c>
      <c r="I43" s="261">
        <f t="shared" si="1"/>
        <v>16.16879197672317</v>
      </c>
      <c r="J43" s="261">
        <f t="shared" si="1"/>
        <v>14.174829092064362</v>
      </c>
      <c r="K43" s="261">
        <f t="shared" si="1"/>
        <v>14.422567380480908</v>
      </c>
      <c r="L43" s="261">
        <f t="shared" si="1"/>
        <v>18.658957520963995</v>
      </c>
      <c r="M43" s="261">
        <f t="shared" si="1"/>
        <v>15.812854552861433</v>
      </c>
      <c r="N43" s="261">
        <f t="shared" si="1"/>
        <v>15.417140370572433</v>
      </c>
      <c r="O43" s="261">
        <f t="shared" si="1"/>
        <v>14.638127148619636</v>
      </c>
      <c r="P43" s="261">
        <f t="shared" si="1"/>
        <v>15.03452728001985</v>
      </c>
      <c r="Q43" s="261">
        <f t="shared" si="1"/>
        <v>14.363715172721296</v>
      </c>
      <c r="R43" s="261">
        <f t="shared" si="1"/>
        <v>15.317316771209853</v>
      </c>
      <c r="S43" s="261">
        <f t="shared" si="1"/>
        <v>12.944583363967048</v>
      </c>
      <c r="T43" s="261">
        <f t="shared" si="1"/>
        <v>12.648281507953268</v>
      </c>
      <c r="U43" s="261">
        <f t="shared" si="1"/>
        <v>10.574959160304003</v>
      </c>
      <c r="V43" s="261">
        <f t="shared" si="1"/>
        <v>8.7350619835124075</v>
      </c>
      <c r="W43" s="261">
        <f t="shared" si="1"/>
        <v>11.673224967244447</v>
      </c>
      <c r="X43" s="261">
        <f t="shared" si="1"/>
        <v>14.293210092406191</v>
      </c>
      <c r="Y43" s="261">
        <f t="shared" si="1"/>
        <v>12.247868185025599</v>
      </c>
      <c r="DA43" s="70"/>
    </row>
    <row r="44" spans="1:105" ht="12" customHeight="1" x14ac:dyDescent="0.25">
      <c r="A44" s="60" t="s">
        <v>1884</v>
      </c>
      <c r="B44" s="262">
        <v>5.2746666862917246</v>
      </c>
      <c r="C44" s="262">
        <v>5.0194683247871286</v>
      </c>
      <c r="D44" s="262">
        <v>5.487425525092104</v>
      </c>
      <c r="E44" s="262">
        <v>6.193469290006135</v>
      </c>
      <c r="F44" s="262">
        <v>6.9126408082741211</v>
      </c>
      <c r="G44" s="262">
        <v>7.6075989914246289</v>
      </c>
      <c r="H44" s="262">
        <v>7.4476251631335568</v>
      </c>
      <c r="I44" s="262">
        <v>7.6686046616003161</v>
      </c>
      <c r="J44" s="262">
        <v>7.428200714024908</v>
      </c>
      <c r="K44" s="262">
        <v>8.0833782171476312</v>
      </c>
      <c r="L44" s="262">
        <v>8.7566493158474348</v>
      </c>
      <c r="M44" s="262">
        <v>7.795426635487603</v>
      </c>
      <c r="N44" s="262">
        <v>7.4698484270426384</v>
      </c>
      <c r="O44" s="262">
        <v>8.3461801364890942</v>
      </c>
      <c r="P44" s="262">
        <v>8.1565882609779479</v>
      </c>
      <c r="Q44" s="262">
        <v>8.1798124390040652</v>
      </c>
      <c r="R44" s="262">
        <v>8.6039177639984921</v>
      </c>
      <c r="S44" s="262">
        <v>8.3469393218386934</v>
      </c>
      <c r="T44" s="262">
        <v>8.2422347189201215</v>
      </c>
      <c r="U44" s="262">
        <v>6.9380896461661523</v>
      </c>
      <c r="V44" s="262">
        <v>6.1166520915314724</v>
      </c>
      <c r="W44" s="262">
        <v>7.7668943909104424</v>
      </c>
      <c r="X44" s="262">
        <v>8.5344542277001576</v>
      </c>
      <c r="Y44" s="262">
        <v>7.851078607202286</v>
      </c>
      <c r="DA44" s="72" t="s">
        <v>1977</v>
      </c>
    </row>
    <row r="45" spans="1:105" ht="12" customHeight="1" x14ac:dyDescent="0.25">
      <c r="A45" s="64" t="s">
        <v>28</v>
      </c>
      <c r="B45" s="229">
        <v>0.48794064467134218</v>
      </c>
      <c r="C45" s="229">
        <v>0.54549089044787846</v>
      </c>
      <c r="D45" s="229">
        <v>0.45372059480072369</v>
      </c>
      <c r="E45" s="229">
        <v>0.53239722808758339</v>
      </c>
      <c r="F45" s="229">
        <v>0.62047802593884094</v>
      </c>
      <c r="G45" s="229">
        <v>0.47515025818448492</v>
      </c>
      <c r="H45" s="229">
        <v>0.32077848780385398</v>
      </c>
      <c r="I45" s="229">
        <v>0.48337747679950988</v>
      </c>
      <c r="J45" s="229">
        <v>0.43314815611175561</v>
      </c>
      <c r="K45" s="229">
        <v>0.51396080023467505</v>
      </c>
      <c r="L45" s="229">
        <v>0.44512432215058739</v>
      </c>
      <c r="M45" s="229">
        <v>0.41585645930629761</v>
      </c>
      <c r="N45" s="229">
        <v>0.36360761428188082</v>
      </c>
      <c r="O45" s="229">
        <v>0.43283447541731118</v>
      </c>
      <c r="P45" s="229">
        <v>0.39668935056804788</v>
      </c>
      <c r="Q45" s="229">
        <v>0.48316292503088731</v>
      </c>
      <c r="R45" s="229">
        <v>0.40192367384458222</v>
      </c>
      <c r="S45" s="229">
        <v>0.39493374987887148</v>
      </c>
      <c r="T45" s="229">
        <v>0.38593011830024831</v>
      </c>
      <c r="U45" s="229">
        <v>0.28081764287097633</v>
      </c>
      <c r="V45" s="229">
        <v>0.31201412778005921</v>
      </c>
      <c r="W45" s="229">
        <v>0.30730085359074077</v>
      </c>
      <c r="X45" s="229">
        <v>0.26755199138705771</v>
      </c>
      <c r="Y45" s="229">
        <v>0.27796112070125523</v>
      </c>
      <c r="DA45" s="73" t="s">
        <v>1978</v>
      </c>
    </row>
    <row r="46" spans="1:105" ht="12" customHeight="1" x14ac:dyDescent="0.25">
      <c r="A46" s="64" t="s">
        <v>30</v>
      </c>
      <c r="B46" s="229">
        <v>0</v>
      </c>
      <c r="C46" s="229">
        <v>0</v>
      </c>
      <c r="D46" s="229">
        <v>0</v>
      </c>
      <c r="E46" s="229">
        <v>0</v>
      </c>
      <c r="F46" s="229">
        <v>0</v>
      </c>
      <c r="G46" s="229">
        <v>0</v>
      </c>
      <c r="H46" s="229">
        <v>0</v>
      </c>
      <c r="I46" s="229">
        <v>0</v>
      </c>
      <c r="J46" s="229">
        <v>0</v>
      </c>
      <c r="K46" s="229">
        <v>0</v>
      </c>
      <c r="L46" s="229">
        <v>0</v>
      </c>
      <c r="M46" s="229">
        <v>0</v>
      </c>
      <c r="N46" s="229">
        <v>0</v>
      </c>
      <c r="O46" s="229">
        <v>0</v>
      </c>
      <c r="P46" s="229">
        <v>0</v>
      </c>
      <c r="Q46" s="229">
        <v>0</v>
      </c>
      <c r="R46" s="229">
        <v>0</v>
      </c>
      <c r="S46" s="229">
        <v>0</v>
      </c>
      <c r="T46" s="229">
        <v>0</v>
      </c>
      <c r="U46" s="229">
        <v>0</v>
      </c>
      <c r="V46" s="229">
        <v>0</v>
      </c>
      <c r="W46" s="229">
        <v>0</v>
      </c>
      <c r="X46" s="229">
        <v>0</v>
      </c>
      <c r="Y46" s="229">
        <v>0</v>
      </c>
      <c r="DA46" s="73" t="s">
        <v>1979</v>
      </c>
    </row>
    <row r="47" spans="1:105" ht="12" customHeight="1" x14ac:dyDescent="0.25">
      <c r="A47" s="64" t="s">
        <v>31</v>
      </c>
      <c r="B47" s="229">
        <v>0</v>
      </c>
      <c r="C47" s="229">
        <v>0</v>
      </c>
      <c r="D47" s="229">
        <v>0</v>
      </c>
      <c r="E47" s="229">
        <v>0</v>
      </c>
      <c r="F47" s="229">
        <v>0</v>
      </c>
      <c r="G47" s="229">
        <v>0</v>
      </c>
      <c r="H47" s="229">
        <v>0</v>
      </c>
      <c r="I47" s="229">
        <v>0</v>
      </c>
      <c r="J47" s="229">
        <v>1.853344658676179E-2</v>
      </c>
      <c r="K47" s="229">
        <v>2.005537541605204E-2</v>
      </c>
      <c r="L47" s="229">
        <v>2.1756314631234439E-2</v>
      </c>
      <c r="M47" s="229">
        <v>2.1395584240521529E-2</v>
      </c>
      <c r="N47" s="229">
        <v>2.1306659709897278E-2</v>
      </c>
      <c r="O47" s="229">
        <v>2.1039325238453789E-2</v>
      </c>
      <c r="P47" s="229">
        <v>2.1317204358251182E-2</v>
      </c>
      <c r="Q47" s="229">
        <v>2.1575777226979589E-2</v>
      </c>
      <c r="R47" s="229">
        <v>2.156958954616385E-2</v>
      </c>
      <c r="S47" s="229">
        <v>2.1349079275069741E-2</v>
      </c>
      <c r="T47" s="229">
        <v>1.484770401437358E-2</v>
      </c>
      <c r="U47" s="229">
        <v>1.3613102099410031E-2</v>
      </c>
      <c r="V47" s="229">
        <v>1.185473424318685E-2</v>
      </c>
      <c r="W47" s="229">
        <v>1.3503101475097029E-2</v>
      </c>
      <c r="X47" s="229">
        <v>1.5048843369528379E-2</v>
      </c>
      <c r="Y47" s="229">
        <v>1.5062136727324619E-2</v>
      </c>
      <c r="DA47" s="73" t="s">
        <v>1980</v>
      </c>
    </row>
    <row r="48" spans="1:105" ht="12" customHeight="1" x14ac:dyDescent="0.25">
      <c r="A48" s="64" t="s">
        <v>159</v>
      </c>
      <c r="B48" s="229">
        <v>5.0917140840552058E-2</v>
      </c>
      <c r="C48" s="229">
        <v>1.7074467769240591E-2</v>
      </c>
      <c r="D48" s="229">
        <v>1.607212637766111E-2</v>
      </c>
      <c r="E48" s="229">
        <v>4.7653429523776582E-2</v>
      </c>
      <c r="F48" s="229">
        <v>4.5299711467645908E-2</v>
      </c>
      <c r="G48" s="229">
        <v>3.0346426049439799E-2</v>
      </c>
      <c r="H48" s="229">
        <v>3.0281892736582348E-2</v>
      </c>
      <c r="I48" s="229">
        <v>2.957345901535938E-2</v>
      </c>
      <c r="J48" s="229">
        <v>1.309245177864159E-2</v>
      </c>
      <c r="K48" s="229">
        <v>1.322816462604187E-2</v>
      </c>
      <c r="L48" s="229">
        <v>1.6212652958012271E-2</v>
      </c>
      <c r="M48" s="229">
        <v>1.539442407267912E-2</v>
      </c>
      <c r="N48" s="229">
        <v>1.5649701378621539E-2</v>
      </c>
      <c r="O48" s="229">
        <v>2.754722895899284E-2</v>
      </c>
      <c r="P48" s="229">
        <v>1.4916579353978939E-2</v>
      </c>
      <c r="Q48" s="229">
        <v>2.912299347784696E-2</v>
      </c>
      <c r="R48" s="229">
        <v>1.508140202281213E-2</v>
      </c>
      <c r="S48" s="229">
        <v>1.502412989799266E-2</v>
      </c>
      <c r="T48" s="229">
        <v>1.456767801141735E-2</v>
      </c>
      <c r="U48" s="229">
        <v>5.0523342054173331E-2</v>
      </c>
      <c r="V48" s="229">
        <v>4.3187518871319677E-2</v>
      </c>
      <c r="W48" s="229">
        <v>5.4290565980551923E-2</v>
      </c>
      <c r="X48" s="229">
        <v>6.7732169769977493E-2</v>
      </c>
      <c r="Y48" s="229">
        <v>5.9909781437789487E-2</v>
      </c>
      <c r="DA48" s="73" t="s">
        <v>1981</v>
      </c>
    </row>
    <row r="49" spans="1:105" ht="12" customHeight="1" x14ac:dyDescent="0.25">
      <c r="A49" s="64" t="s">
        <v>32</v>
      </c>
      <c r="B49" s="229">
        <v>0.68721670318646633</v>
      </c>
      <c r="C49" s="229">
        <v>0.76827089148398164</v>
      </c>
      <c r="D49" s="229">
        <v>0.89767231656537871</v>
      </c>
      <c r="E49" s="229">
        <v>0.64260265037470909</v>
      </c>
      <c r="F49" s="229">
        <v>0.60267770390354658</v>
      </c>
      <c r="G49" s="229">
        <v>0.62357570427645725</v>
      </c>
      <c r="H49" s="229">
        <v>0.39154784300520667</v>
      </c>
      <c r="I49" s="229">
        <v>0.4387310202696621</v>
      </c>
      <c r="J49" s="229">
        <v>0.32630451051546139</v>
      </c>
      <c r="K49" s="229">
        <v>0.2002170941822792</v>
      </c>
      <c r="L49" s="229">
        <v>0.33308355190148292</v>
      </c>
      <c r="M49" s="229">
        <v>0.16378043144331819</v>
      </c>
      <c r="N49" s="229">
        <v>0.37513039654068381</v>
      </c>
      <c r="O49" s="229">
        <v>0.30600144314020322</v>
      </c>
      <c r="P49" s="229">
        <v>0.19592138555345831</v>
      </c>
      <c r="Q49" s="229">
        <v>0.18217254530615121</v>
      </c>
      <c r="R49" s="229">
        <v>0.1320902328534076</v>
      </c>
      <c r="S49" s="229">
        <v>0.1213273875588934</v>
      </c>
      <c r="T49" s="229">
        <v>0.14614070534708179</v>
      </c>
      <c r="U49" s="229">
        <v>0.1161242074976056</v>
      </c>
      <c r="V49" s="229">
        <v>0.10845373936825051</v>
      </c>
      <c r="W49" s="229">
        <v>0.115072841633894</v>
      </c>
      <c r="X49" s="229">
        <v>0.14521929191388419</v>
      </c>
      <c r="Y49" s="229">
        <v>0.1019321938541468</v>
      </c>
      <c r="DA49" s="73" t="s">
        <v>1982</v>
      </c>
    </row>
    <row r="50" spans="1:105" ht="12" customHeight="1" x14ac:dyDescent="0.25">
      <c r="A50" s="64" t="s">
        <v>33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1983</v>
      </c>
    </row>
    <row r="51" spans="1:105" ht="12" customHeight="1" x14ac:dyDescent="0.25">
      <c r="A51" s="64" t="s">
        <v>35</v>
      </c>
      <c r="B51" s="229">
        <v>1.8906992029286021</v>
      </c>
      <c r="C51" s="229">
        <v>1.6199375517701251</v>
      </c>
      <c r="D51" s="229">
        <v>1.86121041420624</v>
      </c>
      <c r="E51" s="229">
        <v>2.3446991563682582</v>
      </c>
      <c r="F51" s="229">
        <v>1.8955644107607219</v>
      </c>
      <c r="G51" s="229">
        <v>2.06937464416814</v>
      </c>
      <c r="H51" s="229">
        <v>1.9272411637610869</v>
      </c>
      <c r="I51" s="229">
        <v>1.7825189149156591</v>
      </c>
      <c r="J51" s="229">
        <v>1.5996114835139881</v>
      </c>
      <c r="K51" s="229">
        <v>1.397201589477389</v>
      </c>
      <c r="L51" s="229">
        <v>1.8231315852688099</v>
      </c>
      <c r="M51" s="229">
        <v>1.41515026242373</v>
      </c>
      <c r="N51" s="229">
        <v>1.5803528720827309</v>
      </c>
      <c r="O51" s="229">
        <v>1.5432594238922881</v>
      </c>
      <c r="P51" s="229">
        <v>2.0053007060834509</v>
      </c>
      <c r="Q51" s="229">
        <v>1.8535926274391989</v>
      </c>
      <c r="R51" s="229">
        <v>2.261297952085445</v>
      </c>
      <c r="S51" s="229">
        <v>2.0136486348452598</v>
      </c>
      <c r="T51" s="229">
        <v>1.768645514649015</v>
      </c>
      <c r="U51" s="229">
        <v>1.710774817621441</v>
      </c>
      <c r="V51" s="229">
        <v>1.518235811230136</v>
      </c>
      <c r="W51" s="229">
        <v>1.921573676921317</v>
      </c>
      <c r="X51" s="229">
        <v>2.192319444594852</v>
      </c>
      <c r="Y51" s="229">
        <v>1.9472511429082919</v>
      </c>
      <c r="DA51" s="73" t="s">
        <v>1984</v>
      </c>
    </row>
    <row r="52" spans="1:105" ht="12" customHeight="1" x14ac:dyDescent="0.25">
      <c r="A52" s="64" t="s">
        <v>36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1985</v>
      </c>
    </row>
    <row r="53" spans="1:105" ht="12" customHeight="1" x14ac:dyDescent="0.25">
      <c r="A53" s="64" t="s">
        <v>38</v>
      </c>
      <c r="B53" s="229">
        <v>2.157892994664762</v>
      </c>
      <c r="C53" s="229">
        <v>2.0686945233159042</v>
      </c>
      <c r="D53" s="229">
        <v>2.2587500731421</v>
      </c>
      <c r="E53" s="229">
        <v>2.6261168256518079</v>
      </c>
      <c r="F53" s="229">
        <v>2.977075602609756</v>
      </c>
      <c r="G53" s="229">
        <v>3.508723952102379</v>
      </c>
      <c r="H53" s="229">
        <v>3.874274294493532</v>
      </c>
      <c r="I53" s="229">
        <v>4.1195346167965781</v>
      </c>
      <c r="J53" s="229">
        <v>4.1307616092162087</v>
      </c>
      <c r="K53" s="229">
        <v>4.8421850013346992</v>
      </c>
      <c r="L53" s="229">
        <v>4.9545889944529868</v>
      </c>
      <c r="M53" s="229">
        <v>4.6234729152628669</v>
      </c>
      <c r="N53" s="229">
        <v>4.2717182124014208</v>
      </c>
      <c r="O53" s="229">
        <v>5.3150293759074607</v>
      </c>
      <c r="P53" s="229">
        <v>5.1548190366644073</v>
      </c>
      <c r="Q53" s="229">
        <v>5.0501596298500351</v>
      </c>
      <c r="R53" s="229">
        <v>5.1966495441584151</v>
      </c>
      <c r="S53" s="229">
        <v>5.2766319987081962</v>
      </c>
      <c r="T53" s="229">
        <v>5.3595214162815878</v>
      </c>
      <c r="U53" s="229">
        <v>4.3321214074452072</v>
      </c>
      <c r="V53" s="229">
        <v>3.7686036534168772</v>
      </c>
      <c r="W53" s="229">
        <v>4.9376539335806688</v>
      </c>
      <c r="X53" s="229">
        <v>5.3809883040826278</v>
      </c>
      <c r="Y53" s="229">
        <v>5.2899942794504593</v>
      </c>
      <c r="DA53" s="73" t="s">
        <v>1986</v>
      </c>
    </row>
    <row r="54" spans="1:105" ht="12" customHeight="1" x14ac:dyDescent="0.25">
      <c r="A54" s="64" t="s">
        <v>39</v>
      </c>
      <c r="B54" s="229">
        <v>0</v>
      </c>
      <c r="C54" s="229">
        <v>0</v>
      </c>
      <c r="D54" s="229">
        <v>0</v>
      </c>
      <c r="E54" s="229">
        <v>0</v>
      </c>
      <c r="F54" s="229">
        <v>0.7715453535936091</v>
      </c>
      <c r="G54" s="229">
        <v>0.90042800664372669</v>
      </c>
      <c r="H54" s="229">
        <v>0.90350148133329566</v>
      </c>
      <c r="I54" s="229">
        <v>0.81486917380354795</v>
      </c>
      <c r="J54" s="229">
        <v>0.90674905630209146</v>
      </c>
      <c r="K54" s="229">
        <v>1.0965301918764949</v>
      </c>
      <c r="L54" s="229">
        <v>1.1627518944843209</v>
      </c>
      <c r="M54" s="229">
        <v>1.14037655873819</v>
      </c>
      <c r="N54" s="229">
        <v>0.84208297064740401</v>
      </c>
      <c r="O54" s="229">
        <v>0.70046886393438401</v>
      </c>
      <c r="P54" s="229">
        <v>0.36762399839635213</v>
      </c>
      <c r="Q54" s="229">
        <v>0.56002594067296685</v>
      </c>
      <c r="R54" s="229">
        <v>0.57530536948766609</v>
      </c>
      <c r="S54" s="229">
        <v>0.50402434167441068</v>
      </c>
      <c r="T54" s="229">
        <v>0.55258158231639753</v>
      </c>
      <c r="U54" s="229">
        <v>0.43411512657733897</v>
      </c>
      <c r="V54" s="229">
        <v>0.35430250662164342</v>
      </c>
      <c r="W54" s="229">
        <v>0.41749941772817328</v>
      </c>
      <c r="X54" s="229">
        <v>0.46559418258222918</v>
      </c>
      <c r="Y54" s="229">
        <v>0.15896795212301951</v>
      </c>
      <c r="DA54" s="73" t="s">
        <v>1987</v>
      </c>
    </row>
    <row r="55" spans="1:105" ht="12" customHeight="1" x14ac:dyDescent="0.25">
      <c r="A55" s="60" t="s">
        <v>1896</v>
      </c>
      <c r="B55" s="262">
        <v>9.4560477071190121</v>
      </c>
      <c r="C55" s="262">
        <v>9.4036036042072464</v>
      </c>
      <c r="D55" s="262">
        <v>8.2104943098647603</v>
      </c>
      <c r="E55" s="262">
        <v>7.9887057656242204</v>
      </c>
      <c r="F55" s="262">
        <v>8.0895820352419996</v>
      </c>
      <c r="G55" s="262">
        <v>8.7529277707137272</v>
      </c>
      <c r="H55" s="262">
        <v>9.0135610467748499</v>
      </c>
      <c r="I55" s="262">
        <v>8.5001873151228526</v>
      </c>
      <c r="J55" s="262">
        <v>6.7466283780394543</v>
      </c>
      <c r="K55" s="262">
        <v>6.3391891633332769</v>
      </c>
      <c r="L55" s="262">
        <v>9.9023082051165581</v>
      </c>
      <c r="M55" s="262">
        <v>8.0174279173738299</v>
      </c>
      <c r="N55" s="262">
        <v>7.9472919435297937</v>
      </c>
      <c r="O55" s="262">
        <v>6.2919470121305423</v>
      </c>
      <c r="P55" s="262">
        <v>6.8779390190419019</v>
      </c>
      <c r="Q55" s="262">
        <v>6.1839027337172308</v>
      </c>
      <c r="R55" s="262">
        <v>6.7133990072113603</v>
      </c>
      <c r="S55" s="262">
        <v>4.597644042128354</v>
      </c>
      <c r="T55" s="262">
        <v>4.4060467890331454</v>
      </c>
      <c r="U55" s="262">
        <v>3.6368695141378509</v>
      </c>
      <c r="V55" s="262">
        <v>2.6184098919809351</v>
      </c>
      <c r="W55" s="262">
        <v>3.906330576334005</v>
      </c>
      <c r="X55" s="262">
        <v>5.7587558647060337</v>
      </c>
      <c r="Y55" s="262">
        <v>4.3967895778233137</v>
      </c>
      <c r="DA55" s="72" t="s">
        <v>1988</v>
      </c>
    </row>
    <row r="56" spans="1:105" ht="12" customHeight="1" x14ac:dyDescent="0.25">
      <c r="A56" s="57" t="s">
        <v>1898</v>
      </c>
      <c r="B56" s="261">
        <f t="shared" ref="B56:Y56" si="2">B57+B68</f>
        <v>187.11499772540373</v>
      </c>
      <c r="C56" s="261">
        <f t="shared" si="2"/>
        <v>178.90017778520797</v>
      </c>
      <c r="D56" s="261">
        <f t="shared" si="2"/>
        <v>191.29588001850141</v>
      </c>
      <c r="E56" s="261">
        <f t="shared" si="2"/>
        <v>213.26422047380694</v>
      </c>
      <c r="F56" s="261">
        <f t="shared" si="2"/>
        <v>236.31722869221562</v>
      </c>
      <c r="G56" s="261">
        <f t="shared" si="2"/>
        <v>259.76498757514094</v>
      </c>
      <c r="H56" s="261">
        <f t="shared" si="2"/>
        <v>255.22277683174039</v>
      </c>
      <c r="I56" s="261">
        <f t="shared" si="2"/>
        <v>261.1798359653983</v>
      </c>
      <c r="J56" s="261">
        <f t="shared" si="2"/>
        <v>249.91495402858314</v>
      </c>
      <c r="K56" s="261">
        <f t="shared" si="2"/>
        <v>269.88338822657261</v>
      </c>
      <c r="L56" s="261">
        <f t="shared" si="2"/>
        <v>298.64256859356237</v>
      </c>
      <c r="M56" s="261">
        <f t="shared" si="2"/>
        <v>264.20935720070463</v>
      </c>
      <c r="N56" s="261">
        <f t="shared" si="2"/>
        <v>253.72233352701622</v>
      </c>
      <c r="O56" s="261">
        <f t="shared" si="2"/>
        <v>278.13345890228186</v>
      </c>
      <c r="P56" s="261">
        <f t="shared" si="2"/>
        <v>273.32368247979912</v>
      </c>
      <c r="Q56" s="261">
        <f t="shared" si="2"/>
        <v>272.62526918449203</v>
      </c>
      <c r="R56" s="261">
        <f t="shared" si="2"/>
        <v>287.19250102578383</v>
      </c>
      <c r="S56" s="261">
        <f t="shared" si="2"/>
        <v>274.65166732897637</v>
      </c>
      <c r="T56" s="261">
        <f t="shared" si="2"/>
        <v>270.92929713815903</v>
      </c>
      <c r="U56" s="261">
        <f t="shared" si="2"/>
        <v>227.91190581230592</v>
      </c>
      <c r="V56" s="261">
        <f t="shared" si="2"/>
        <v>199.71175367703555</v>
      </c>
      <c r="W56" s="261">
        <f t="shared" si="2"/>
        <v>254.7962223666529</v>
      </c>
      <c r="X56" s="261">
        <f t="shared" si="2"/>
        <v>283.01063355172113</v>
      </c>
      <c r="Y56" s="261">
        <f t="shared" si="2"/>
        <v>258.48518297250376</v>
      </c>
      <c r="DA56" s="70"/>
    </row>
    <row r="57" spans="1:105" ht="12" customHeight="1" x14ac:dyDescent="0.25">
      <c r="A57" s="60" t="s">
        <v>1899</v>
      </c>
      <c r="B57" s="262">
        <v>167.5482359175019</v>
      </c>
      <c r="C57" s="262">
        <v>159.44193502265011</v>
      </c>
      <c r="D57" s="262">
        <v>174.30645785586691</v>
      </c>
      <c r="E57" s="262">
        <v>196.7337303884301</v>
      </c>
      <c r="F57" s="262">
        <v>219.57800214517789</v>
      </c>
      <c r="G57" s="262">
        <v>241.65314443348819</v>
      </c>
      <c r="H57" s="262">
        <v>236.57162282894831</v>
      </c>
      <c r="I57" s="262">
        <v>243.59097160377479</v>
      </c>
      <c r="J57" s="262">
        <v>235.95461091608539</v>
      </c>
      <c r="K57" s="262">
        <v>256.76613160351297</v>
      </c>
      <c r="L57" s="262">
        <v>278.15239003280089</v>
      </c>
      <c r="M57" s="262">
        <v>247.61943430372389</v>
      </c>
      <c r="N57" s="262">
        <v>237.2775382707662</v>
      </c>
      <c r="O57" s="262">
        <v>265.11395727671243</v>
      </c>
      <c r="P57" s="262">
        <v>259.09162711341719</v>
      </c>
      <c r="Q57" s="262">
        <v>259.82933629777619</v>
      </c>
      <c r="R57" s="262">
        <v>273.30091720936389</v>
      </c>
      <c r="S57" s="262">
        <v>265.13807257605259</v>
      </c>
      <c r="T57" s="262">
        <v>261.81216165981567</v>
      </c>
      <c r="U57" s="262">
        <v>220.38637699586599</v>
      </c>
      <c r="V57" s="262">
        <v>194.2936546721761</v>
      </c>
      <c r="W57" s="262">
        <v>246.71311594656709</v>
      </c>
      <c r="X57" s="262">
        <v>271.09442840929898</v>
      </c>
      <c r="Y57" s="262">
        <v>249.3872028170139</v>
      </c>
      <c r="DA57" s="72" t="s">
        <v>1989</v>
      </c>
    </row>
    <row r="58" spans="1:105" ht="12" customHeight="1" x14ac:dyDescent="0.25">
      <c r="A58" s="64" t="s">
        <v>28</v>
      </c>
      <c r="B58" s="229">
        <v>15.499291066030869</v>
      </c>
      <c r="C58" s="229">
        <v>17.327357696579679</v>
      </c>
      <c r="D58" s="229">
        <v>14.41230124661122</v>
      </c>
      <c r="E58" s="229">
        <v>16.91144136278206</v>
      </c>
      <c r="F58" s="229">
        <v>19.70930200041024</v>
      </c>
      <c r="G58" s="229">
        <v>15.09300820115423</v>
      </c>
      <c r="H58" s="229">
        <v>10.189434318475371</v>
      </c>
      <c r="I58" s="229">
        <v>15.35434338069032</v>
      </c>
      <c r="J58" s="229">
        <v>13.758823782373421</v>
      </c>
      <c r="K58" s="229">
        <v>16.325813654513212</v>
      </c>
      <c r="L58" s="229">
        <v>14.13924317419513</v>
      </c>
      <c r="M58" s="229">
        <v>13.209558119141221</v>
      </c>
      <c r="N58" s="229">
        <v>11.549888924247981</v>
      </c>
      <c r="O58" s="229">
        <v>13.748859807373419</v>
      </c>
      <c r="P58" s="229">
        <v>12.600720547455641</v>
      </c>
      <c r="Q58" s="229">
        <v>15.34752820686348</v>
      </c>
      <c r="R58" s="229">
        <v>12.766987286827909</v>
      </c>
      <c r="S58" s="229">
        <v>12.544954407917089</v>
      </c>
      <c r="T58" s="229">
        <v>12.25895669894906</v>
      </c>
      <c r="U58" s="229">
        <v>8.920089832372188</v>
      </c>
      <c r="V58" s="229">
        <v>9.9110370000724686</v>
      </c>
      <c r="W58" s="229">
        <v>9.7613212317058871</v>
      </c>
      <c r="X58" s="229">
        <v>8.4987103146477114</v>
      </c>
      <c r="Y58" s="229">
        <v>8.8293532458045796</v>
      </c>
      <c r="DA58" s="73" t="s">
        <v>1990</v>
      </c>
    </row>
    <row r="59" spans="1:105" ht="12" customHeight="1" x14ac:dyDescent="0.25">
      <c r="A59" s="64" t="s">
        <v>30</v>
      </c>
      <c r="B59" s="229">
        <v>0</v>
      </c>
      <c r="C59" s="229">
        <v>0</v>
      </c>
      <c r="D59" s="229">
        <v>0</v>
      </c>
      <c r="E59" s="229">
        <v>0</v>
      </c>
      <c r="F59" s="229">
        <v>0</v>
      </c>
      <c r="G59" s="229">
        <v>0</v>
      </c>
      <c r="H59" s="229">
        <v>0</v>
      </c>
      <c r="I59" s="229">
        <v>0</v>
      </c>
      <c r="J59" s="229">
        <v>0</v>
      </c>
      <c r="K59" s="229">
        <v>0</v>
      </c>
      <c r="L59" s="229">
        <v>0</v>
      </c>
      <c r="M59" s="229">
        <v>0</v>
      </c>
      <c r="N59" s="229">
        <v>0</v>
      </c>
      <c r="O59" s="229">
        <v>0</v>
      </c>
      <c r="P59" s="229">
        <v>0</v>
      </c>
      <c r="Q59" s="229">
        <v>0</v>
      </c>
      <c r="R59" s="229">
        <v>0</v>
      </c>
      <c r="S59" s="229">
        <v>0</v>
      </c>
      <c r="T59" s="229">
        <v>0</v>
      </c>
      <c r="U59" s="229">
        <v>0</v>
      </c>
      <c r="V59" s="229">
        <v>0</v>
      </c>
      <c r="W59" s="229">
        <v>0</v>
      </c>
      <c r="X59" s="229">
        <v>0</v>
      </c>
      <c r="Y59" s="229">
        <v>0</v>
      </c>
      <c r="DA59" s="73" t="s">
        <v>1991</v>
      </c>
    </row>
    <row r="60" spans="1:105" ht="12" customHeight="1" x14ac:dyDescent="0.25">
      <c r="A60" s="64" t="s">
        <v>31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</v>
      </c>
      <c r="J60" s="229">
        <v>0.5887094798147865</v>
      </c>
      <c r="K60" s="229">
        <v>0.63705310145106453</v>
      </c>
      <c r="L60" s="229">
        <v>0.6910829353450938</v>
      </c>
      <c r="M60" s="229">
        <v>0.67962444058127203</v>
      </c>
      <c r="N60" s="229">
        <v>0.67679977902026656</v>
      </c>
      <c r="O60" s="229">
        <v>0.66830797816264964</v>
      </c>
      <c r="P60" s="229">
        <v>0.67713472667386132</v>
      </c>
      <c r="Q60" s="229">
        <v>0.68534821779817523</v>
      </c>
      <c r="R60" s="229">
        <v>0.68515166793696936</v>
      </c>
      <c r="S60" s="229">
        <v>0.67814722403162719</v>
      </c>
      <c r="T60" s="229">
        <v>0.4716329510448079</v>
      </c>
      <c r="U60" s="229">
        <v>0.43241618433420098</v>
      </c>
      <c r="V60" s="229">
        <v>0.37656214654828801</v>
      </c>
      <c r="W60" s="229">
        <v>0.42892204685602342</v>
      </c>
      <c r="X60" s="229">
        <v>0.47802208350266601</v>
      </c>
      <c r="Y60" s="229">
        <v>0.47844434310325279</v>
      </c>
      <c r="DA60" s="73" t="s">
        <v>1992</v>
      </c>
    </row>
    <row r="61" spans="1:105" ht="12" customHeight="1" x14ac:dyDescent="0.25">
      <c r="A61" s="64" t="s">
        <v>159</v>
      </c>
      <c r="B61" s="229">
        <v>1.6173680031704769</v>
      </c>
      <c r="C61" s="229">
        <v>0.54236544678764287</v>
      </c>
      <c r="D61" s="229">
        <v>0.51052636729041179</v>
      </c>
      <c r="E61" s="229">
        <v>1.5136971731081961</v>
      </c>
      <c r="F61" s="229">
        <v>1.4389320113252231</v>
      </c>
      <c r="G61" s="229">
        <v>0.96394529804102924</v>
      </c>
      <c r="H61" s="229">
        <v>0.96189541633849829</v>
      </c>
      <c r="I61" s="229">
        <v>0.93939222754670959</v>
      </c>
      <c r="J61" s="229">
        <v>0.41587788002743892</v>
      </c>
      <c r="K61" s="229">
        <v>0.42018875870956529</v>
      </c>
      <c r="L61" s="229">
        <v>0.51499015278391913</v>
      </c>
      <c r="M61" s="229">
        <v>0.48899935289686591</v>
      </c>
      <c r="N61" s="229">
        <v>0.49710816143856662</v>
      </c>
      <c r="O61" s="229">
        <v>0.87502962575624321</v>
      </c>
      <c r="P61" s="229">
        <v>0.47382075594991929</v>
      </c>
      <c r="Q61" s="229">
        <v>0.92508332223749168</v>
      </c>
      <c r="R61" s="229">
        <v>0.47905629954814988</v>
      </c>
      <c r="S61" s="229">
        <v>0.47723706734800209</v>
      </c>
      <c r="T61" s="229">
        <v>0.4627380074214924</v>
      </c>
      <c r="U61" s="229">
        <v>1.6048591005443289</v>
      </c>
      <c r="V61" s="229">
        <v>1.3718388347360371</v>
      </c>
      <c r="W61" s="229">
        <v>1.7245238605587081</v>
      </c>
      <c r="X61" s="229">
        <v>2.1514924515169311</v>
      </c>
      <c r="Y61" s="229">
        <v>1.9030165868474309</v>
      </c>
      <c r="DA61" s="73" t="s">
        <v>1993</v>
      </c>
    </row>
    <row r="62" spans="1:105" ht="12" customHeight="1" x14ac:dyDescent="0.25">
      <c r="A62" s="64" t="s">
        <v>32</v>
      </c>
      <c r="B62" s="229">
        <v>21.829236454158352</v>
      </c>
      <c r="C62" s="229">
        <v>24.4038989059618</v>
      </c>
      <c r="D62" s="229">
        <v>28.514297114429692</v>
      </c>
      <c r="E62" s="229">
        <v>20.4120841883731</v>
      </c>
      <c r="F62" s="229">
        <v>19.143880006347949</v>
      </c>
      <c r="G62" s="229">
        <v>19.807698841722761</v>
      </c>
      <c r="H62" s="229">
        <v>12.4374020719301</v>
      </c>
      <c r="I62" s="229">
        <v>13.936161820330449</v>
      </c>
      <c r="J62" s="229">
        <v>10.36496680460878</v>
      </c>
      <c r="K62" s="229">
        <v>6.3598371093194581</v>
      </c>
      <c r="L62" s="229">
        <v>10.58030106040005</v>
      </c>
      <c r="M62" s="229">
        <v>5.2024372340818701</v>
      </c>
      <c r="N62" s="229">
        <v>11.915906713645249</v>
      </c>
      <c r="O62" s="229">
        <v>9.7200458409240991</v>
      </c>
      <c r="P62" s="229">
        <v>6.2233851881686766</v>
      </c>
      <c r="Q62" s="229">
        <v>5.7866573214895114</v>
      </c>
      <c r="R62" s="229">
        <v>4.1958073965200056</v>
      </c>
      <c r="S62" s="229">
        <v>3.8539287812824949</v>
      </c>
      <c r="T62" s="229">
        <v>4.6421165227896592</v>
      </c>
      <c r="U62" s="229">
        <v>3.6886512969827661</v>
      </c>
      <c r="V62" s="229">
        <v>3.4450011328738399</v>
      </c>
      <c r="W62" s="229">
        <v>3.655254969547221</v>
      </c>
      <c r="X62" s="229">
        <v>4.6128480960880847</v>
      </c>
      <c r="Y62" s="229">
        <v>3.23784615771996</v>
      </c>
      <c r="DA62" s="73" t="s">
        <v>1994</v>
      </c>
    </row>
    <row r="63" spans="1:105" ht="12" customHeight="1" x14ac:dyDescent="0.25">
      <c r="A63" s="64" t="s">
        <v>33</v>
      </c>
      <c r="B63" s="229">
        <v>0</v>
      </c>
      <c r="C63" s="229">
        <v>0</v>
      </c>
      <c r="D63" s="229">
        <v>0</v>
      </c>
      <c r="E63" s="229">
        <v>0</v>
      </c>
      <c r="F63" s="229">
        <v>0</v>
      </c>
      <c r="G63" s="229">
        <v>0</v>
      </c>
      <c r="H63" s="229">
        <v>0</v>
      </c>
      <c r="I63" s="229">
        <v>0</v>
      </c>
      <c r="J63" s="229">
        <v>0</v>
      </c>
      <c r="K63" s="229">
        <v>0</v>
      </c>
      <c r="L63" s="229">
        <v>0</v>
      </c>
      <c r="M63" s="229">
        <v>0</v>
      </c>
      <c r="N63" s="229">
        <v>0</v>
      </c>
      <c r="O63" s="229">
        <v>0</v>
      </c>
      <c r="P63" s="229">
        <v>0</v>
      </c>
      <c r="Q63" s="229">
        <v>0</v>
      </c>
      <c r="R63" s="229">
        <v>0</v>
      </c>
      <c r="S63" s="229">
        <v>0</v>
      </c>
      <c r="T63" s="229">
        <v>0</v>
      </c>
      <c r="U63" s="229">
        <v>0</v>
      </c>
      <c r="V63" s="229">
        <v>0</v>
      </c>
      <c r="W63" s="229">
        <v>0</v>
      </c>
      <c r="X63" s="229">
        <v>0</v>
      </c>
      <c r="Y63" s="229">
        <v>0</v>
      </c>
      <c r="DA63" s="73" t="s">
        <v>1995</v>
      </c>
    </row>
    <row r="64" spans="1:105" ht="12" customHeight="1" x14ac:dyDescent="0.25">
      <c r="A64" s="64" t="s">
        <v>35</v>
      </c>
      <c r="B64" s="229">
        <v>60.057504093026182</v>
      </c>
      <c r="C64" s="229">
        <v>51.456839879756927</v>
      </c>
      <c r="D64" s="229">
        <v>59.120801392433521</v>
      </c>
      <c r="E64" s="229">
        <v>74.478679084638742</v>
      </c>
      <c r="F64" s="229">
        <v>60.212045988869981</v>
      </c>
      <c r="G64" s="229">
        <v>65.733076932399783</v>
      </c>
      <c r="H64" s="229">
        <v>61.218248731234532</v>
      </c>
      <c r="I64" s="229">
        <v>56.621189062026808</v>
      </c>
      <c r="J64" s="229">
        <v>50.811188299856092</v>
      </c>
      <c r="K64" s="229">
        <v>44.381697548105294</v>
      </c>
      <c r="L64" s="229">
        <v>57.911238590891607</v>
      </c>
      <c r="M64" s="229">
        <v>44.951831865224356</v>
      </c>
      <c r="N64" s="229">
        <v>50.199444172039712</v>
      </c>
      <c r="O64" s="229">
        <v>49.02118170010796</v>
      </c>
      <c r="P64" s="229">
        <v>63.69778713441552</v>
      </c>
      <c r="Q64" s="229">
        <v>58.878824636303953</v>
      </c>
      <c r="R64" s="229">
        <v>71.829464360361214</v>
      </c>
      <c r="S64" s="229">
        <v>63.962956636261183</v>
      </c>
      <c r="T64" s="229">
        <v>56.180504582968709</v>
      </c>
      <c r="U64" s="229">
        <v>54.342258912681046</v>
      </c>
      <c r="V64" s="229">
        <v>48.226314003780793</v>
      </c>
      <c r="W64" s="229">
        <v>61.038222678677123</v>
      </c>
      <c r="X64" s="229">
        <v>69.638382357718825</v>
      </c>
      <c r="Y64" s="229">
        <v>61.853859833557522</v>
      </c>
      <c r="DA64" s="73" t="s">
        <v>1996</v>
      </c>
    </row>
    <row r="65" spans="1:105" ht="12" customHeight="1" x14ac:dyDescent="0.25">
      <c r="A65" s="64" t="s">
        <v>36</v>
      </c>
      <c r="B65" s="229">
        <v>0</v>
      </c>
      <c r="C65" s="229">
        <v>0</v>
      </c>
      <c r="D65" s="229">
        <v>0</v>
      </c>
      <c r="E65" s="229">
        <v>0</v>
      </c>
      <c r="F65" s="229">
        <v>0</v>
      </c>
      <c r="G65" s="229">
        <v>0</v>
      </c>
      <c r="H65" s="229">
        <v>0</v>
      </c>
      <c r="I65" s="229">
        <v>0</v>
      </c>
      <c r="J65" s="229">
        <v>0</v>
      </c>
      <c r="K65" s="229">
        <v>0</v>
      </c>
      <c r="L65" s="229">
        <v>0</v>
      </c>
      <c r="M65" s="229">
        <v>0</v>
      </c>
      <c r="N65" s="229">
        <v>0</v>
      </c>
      <c r="O65" s="229">
        <v>0</v>
      </c>
      <c r="P65" s="229">
        <v>0</v>
      </c>
      <c r="Q65" s="229">
        <v>0</v>
      </c>
      <c r="R65" s="229">
        <v>0</v>
      </c>
      <c r="S65" s="229">
        <v>0</v>
      </c>
      <c r="T65" s="229">
        <v>0</v>
      </c>
      <c r="U65" s="229">
        <v>0</v>
      </c>
      <c r="V65" s="229">
        <v>0</v>
      </c>
      <c r="W65" s="229">
        <v>0</v>
      </c>
      <c r="X65" s="229">
        <v>0</v>
      </c>
      <c r="Y65" s="229">
        <v>0</v>
      </c>
      <c r="DA65" s="73" t="s">
        <v>1997</v>
      </c>
    </row>
    <row r="66" spans="1:105" ht="12" customHeight="1" x14ac:dyDescent="0.25">
      <c r="A66" s="64" t="s">
        <v>38</v>
      </c>
      <c r="B66" s="229">
        <v>68.544836301115993</v>
      </c>
      <c r="C66" s="229">
        <v>65.711473093564052</v>
      </c>
      <c r="D66" s="229">
        <v>71.748531735102006</v>
      </c>
      <c r="E66" s="229">
        <v>83.417828579528006</v>
      </c>
      <c r="F66" s="229">
        <v>94.565930906427567</v>
      </c>
      <c r="G66" s="229">
        <v>111.4535843608991</v>
      </c>
      <c r="H66" s="229">
        <v>123.0651834721475</v>
      </c>
      <c r="I66" s="229">
        <v>130.8558054747148</v>
      </c>
      <c r="J66" s="229">
        <v>131.2124275868679</v>
      </c>
      <c r="K66" s="229">
        <v>153.81058239533749</v>
      </c>
      <c r="L66" s="229">
        <v>157.38106217674189</v>
      </c>
      <c r="M66" s="229">
        <v>146.86325730834989</v>
      </c>
      <c r="N66" s="229">
        <v>135.68987262922161</v>
      </c>
      <c r="O66" s="229">
        <v>168.83034488176639</v>
      </c>
      <c r="P66" s="229">
        <v>163.74131057639889</v>
      </c>
      <c r="Q66" s="229">
        <v>160.41683530111879</v>
      </c>
      <c r="R66" s="229">
        <v>165.0700443438555</v>
      </c>
      <c r="S66" s="229">
        <v>167.61066348837801</v>
      </c>
      <c r="T66" s="229">
        <v>170.24362145835639</v>
      </c>
      <c r="U66" s="229">
        <v>137.6085623541419</v>
      </c>
      <c r="V66" s="229">
        <v>119.7085866379478</v>
      </c>
      <c r="W66" s="229">
        <v>156.8431249490331</v>
      </c>
      <c r="X66" s="229">
        <v>170.9255108355658</v>
      </c>
      <c r="Y66" s="229">
        <v>168.03511240607349</v>
      </c>
      <c r="DA66" s="73" t="s">
        <v>1998</v>
      </c>
    </row>
    <row r="67" spans="1:105" ht="12" customHeight="1" x14ac:dyDescent="0.25">
      <c r="A67" s="64" t="s">
        <v>39</v>
      </c>
      <c r="B67" s="229">
        <v>0</v>
      </c>
      <c r="C67" s="229">
        <v>0</v>
      </c>
      <c r="D67" s="229">
        <v>0</v>
      </c>
      <c r="E67" s="229">
        <v>0</v>
      </c>
      <c r="F67" s="229">
        <v>24.507911231796989</v>
      </c>
      <c r="G67" s="229">
        <v>28.601830799271319</v>
      </c>
      <c r="H67" s="229">
        <v>28.699458818822329</v>
      </c>
      <c r="I67" s="229">
        <v>25.884079638465639</v>
      </c>
      <c r="J67" s="229">
        <v>28.80261708253704</v>
      </c>
      <c r="K67" s="229">
        <v>34.830959036076919</v>
      </c>
      <c r="L67" s="229">
        <v>36.934471942443139</v>
      </c>
      <c r="M67" s="229">
        <v>36.223725983448382</v>
      </c>
      <c r="N67" s="229">
        <v>26.748517891152829</v>
      </c>
      <c r="O67" s="229">
        <v>22.250187442621609</v>
      </c>
      <c r="P67" s="229">
        <v>11.677468184354719</v>
      </c>
      <c r="Q67" s="229">
        <v>17.789059291964829</v>
      </c>
      <c r="R67" s="229">
        <v>18.2744058543141</v>
      </c>
      <c r="S67" s="229">
        <v>16.010184970834221</v>
      </c>
      <c r="T67" s="229">
        <v>17.552591438285571</v>
      </c>
      <c r="U67" s="229">
        <v>13.789539314809589</v>
      </c>
      <c r="V67" s="229">
        <v>11.254314916216909</v>
      </c>
      <c r="W67" s="229">
        <v>13.261746210189029</v>
      </c>
      <c r="X67" s="229">
        <v>14.78946227025904</v>
      </c>
      <c r="Y67" s="229">
        <v>5.0495702439076791</v>
      </c>
      <c r="DA67" s="73" t="s">
        <v>1999</v>
      </c>
    </row>
    <row r="68" spans="1:105" ht="12" customHeight="1" x14ac:dyDescent="0.25">
      <c r="A68" s="60" t="s">
        <v>1911</v>
      </c>
      <c r="B68" s="262">
        <v>19.566761807901841</v>
      </c>
      <c r="C68" s="262">
        <v>19.458242762557859</v>
      </c>
      <c r="D68" s="262">
        <v>16.989422162634511</v>
      </c>
      <c r="E68" s="262">
        <v>16.53049008537683</v>
      </c>
      <c r="F68" s="262">
        <v>16.739226547037742</v>
      </c>
      <c r="G68" s="262">
        <v>18.111843141652741</v>
      </c>
      <c r="H68" s="262">
        <v>18.65115400279209</v>
      </c>
      <c r="I68" s="262">
        <v>17.588864361623521</v>
      </c>
      <c r="J68" s="262">
        <v>13.96034311249775</v>
      </c>
      <c r="K68" s="262">
        <v>13.11725662305963</v>
      </c>
      <c r="L68" s="262">
        <v>20.490178560761461</v>
      </c>
      <c r="M68" s="262">
        <v>16.589922896980749</v>
      </c>
      <c r="N68" s="262">
        <v>16.444795256250021</v>
      </c>
      <c r="O68" s="262">
        <v>13.01950162556941</v>
      </c>
      <c r="P68" s="262">
        <v>14.23205536638195</v>
      </c>
      <c r="Q68" s="262">
        <v>12.79593288671583</v>
      </c>
      <c r="R68" s="262">
        <v>13.89158381641993</v>
      </c>
      <c r="S68" s="262">
        <v>9.513594752923785</v>
      </c>
      <c r="T68" s="262">
        <v>9.1171354783433696</v>
      </c>
      <c r="U68" s="262">
        <v>7.5255288164399428</v>
      </c>
      <c r="V68" s="262">
        <v>5.4180990048594397</v>
      </c>
      <c r="W68" s="262">
        <v>8.0831064200858069</v>
      </c>
      <c r="X68" s="262">
        <v>11.916205142422131</v>
      </c>
      <c r="Y68" s="262">
        <v>9.0979801554898447</v>
      </c>
      <c r="DA68" s="72" t="s">
        <v>2000</v>
      </c>
    </row>
    <row r="69" spans="1:105" ht="12" customHeight="1" x14ac:dyDescent="0.25">
      <c r="A69" s="57" t="s">
        <v>1913</v>
      </c>
      <c r="B69" s="261">
        <f t="shared" ref="B69:Y69" si="3">B70+B81</f>
        <v>23.366027740055046</v>
      </c>
      <c r="C69" s="261">
        <f t="shared" si="3"/>
        <v>22.287736664373572</v>
      </c>
      <c r="D69" s="261">
        <f t="shared" si="3"/>
        <v>24.207586574196668</v>
      </c>
      <c r="E69" s="261">
        <f t="shared" si="3"/>
        <v>27.206742548730229</v>
      </c>
      <c r="F69" s="261">
        <f t="shared" si="3"/>
        <v>30.30985040886026</v>
      </c>
      <c r="G69" s="261">
        <f t="shared" si="3"/>
        <v>33.341927759026618</v>
      </c>
      <c r="H69" s="261">
        <f t="shared" si="3"/>
        <v>32.680405911281852</v>
      </c>
      <c r="I69" s="261">
        <f t="shared" si="3"/>
        <v>33.634476972609399</v>
      </c>
      <c r="J69" s="261">
        <f t="shared" si="3"/>
        <v>32.477559475963837</v>
      </c>
      <c r="K69" s="261">
        <f t="shared" si="3"/>
        <v>35.270137799509627</v>
      </c>
      <c r="L69" s="261">
        <f t="shared" si="3"/>
        <v>38.421890077822368</v>
      </c>
      <c r="M69" s="261">
        <f t="shared" si="3"/>
        <v>34.160844862104348</v>
      </c>
      <c r="N69" s="261">
        <f t="shared" si="3"/>
        <v>32.74925847978146</v>
      </c>
      <c r="O69" s="261">
        <f t="shared" si="3"/>
        <v>36.465120880841496</v>
      </c>
      <c r="P69" s="261">
        <f t="shared" si="3"/>
        <v>35.632714367004532</v>
      </c>
      <c r="Q69" s="261">
        <f t="shared" si="3"/>
        <v>35.653647472949039</v>
      </c>
      <c r="R69" s="261">
        <f t="shared" si="3"/>
        <v>37.506343134119909</v>
      </c>
      <c r="S69" s="261">
        <f t="shared" si="3"/>
        <v>36.252940733667501</v>
      </c>
      <c r="T69" s="261">
        <f t="shared" si="3"/>
        <v>35.808718666334798</v>
      </c>
      <c r="U69" s="261">
        <f t="shared" si="3"/>
        <v>30.136227250113588</v>
      </c>
      <c r="V69" s="261">
        <f t="shared" si="3"/>
        <v>26.549564733398597</v>
      </c>
      <c r="W69" s="261">
        <f t="shared" si="3"/>
        <v>33.776836507655894</v>
      </c>
      <c r="X69" s="261">
        <f t="shared" si="3"/>
        <v>37.207384697762301</v>
      </c>
      <c r="Y69" s="261">
        <f t="shared" si="3"/>
        <v>34.201538716281675</v>
      </c>
      <c r="DA69" s="70"/>
    </row>
    <row r="70" spans="1:105" ht="12" customHeight="1" x14ac:dyDescent="0.25">
      <c r="A70" s="60" t="s">
        <v>1914</v>
      </c>
      <c r="B70" s="262">
        <v>19.00431379619808</v>
      </c>
      <c r="C70" s="262">
        <v>18.084849111365362</v>
      </c>
      <c r="D70" s="262">
        <v>19.770871377170021</v>
      </c>
      <c r="E70" s="262">
        <v>22.3147055301691</v>
      </c>
      <c r="F70" s="262">
        <v>24.90583820628169</v>
      </c>
      <c r="G70" s="262">
        <v>27.409731660279839</v>
      </c>
      <c r="H70" s="262">
        <v>26.83335536717231</v>
      </c>
      <c r="I70" s="262">
        <v>27.629531501354009</v>
      </c>
      <c r="J70" s="262">
        <v>26.763370219648511</v>
      </c>
      <c r="K70" s="262">
        <v>29.12393622354654</v>
      </c>
      <c r="L70" s="262">
        <v>31.54969238797965</v>
      </c>
      <c r="M70" s="262">
        <v>28.0864636131538</v>
      </c>
      <c r="N70" s="262">
        <v>26.91342447978591</v>
      </c>
      <c r="O70" s="262">
        <v>30.07079607999739</v>
      </c>
      <c r="P70" s="262">
        <v>29.387707704994011</v>
      </c>
      <c r="Q70" s="262">
        <v>29.471383052293991</v>
      </c>
      <c r="R70" s="262">
        <v>30.99940959087683</v>
      </c>
      <c r="S70" s="262">
        <v>30.073531380154051</v>
      </c>
      <c r="T70" s="262">
        <v>29.696286854932719</v>
      </c>
      <c r="U70" s="262">
        <v>24.997528872216229</v>
      </c>
      <c r="V70" s="262">
        <v>22.03793768272363</v>
      </c>
      <c r="W70" s="262">
        <v>27.983663614309609</v>
      </c>
      <c r="X70" s="262">
        <v>30.749136555684309</v>
      </c>
      <c r="Y70" s="262">
        <v>28.28697439359641</v>
      </c>
      <c r="DA70" s="72" t="s">
        <v>2001</v>
      </c>
    </row>
    <row r="71" spans="1:105" ht="12" customHeight="1" x14ac:dyDescent="0.25">
      <c r="A71" s="64" t="s">
        <v>28</v>
      </c>
      <c r="B71" s="229">
        <v>1.758021440359979</v>
      </c>
      <c r="C71" s="229">
        <v>1.9653715905842639</v>
      </c>
      <c r="D71" s="229">
        <v>1.6347286136202499</v>
      </c>
      <c r="E71" s="229">
        <v>1.918195895315552</v>
      </c>
      <c r="F71" s="229">
        <v>2.235545828750229</v>
      </c>
      <c r="G71" s="229">
        <v>1.7119384302235079</v>
      </c>
      <c r="H71" s="229">
        <v>1.155746022234472</v>
      </c>
      <c r="I71" s="229">
        <v>1.741580614939406</v>
      </c>
      <c r="J71" s="229">
        <v>1.5606073271673511</v>
      </c>
      <c r="K71" s="229">
        <v>1.8517705302572811</v>
      </c>
      <c r="L71" s="229">
        <v>1.6037567489249069</v>
      </c>
      <c r="M71" s="229">
        <v>1.4983063607359219</v>
      </c>
      <c r="N71" s="229">
        <v>1.3100568455744199</v>
      </c>
      <c r="O71" s="229">
        <v>1.559477154077074</v>
      </c>
      <c r="P71" s="229">
        <v>1.429248395428993</v>
      </c>
      <c r="Q71" s="229">
        <v>1.7408075975377511</v>
      </c>
      <c r="R71" s="229">
        <v>1.4481073542929761</v>
      </c>
      <c r="S71" s="229">
        <v>1.422923069416518</v>
      </c>
      <c r="T71" s="229">
        <v>1.3904835144641261</v>
      </c>
      <c r="U71" s="229">
        <v>1.0117694485792501</v>
      </c>
      <c r="V71" s="229">
        <v>1.124168548619328</v>
      </c>
      <c r="W71" s="229">
        <v>1.1071868989666369</v>
      </c>
      <c r="X71" s="229">
        <v>0.96397408661513195</v>
      </c>
      <c r="Y71" s="229">
        <v>1.001477567232461</v>
      </c>
      <c r="DA71" s="73" t="s">
        <v>2002</v>
      </c>
    </row>
    <row r="72" spans="1:105" ht="12" customHeight="1" x14ac:dyDescent="0.25">
      <c r="A72" s="64" t="s">
        <v>30</v>
      </c>
      <c r="B72" s="229">
        <v>0</v>
      </c>
      <c r="C72" s="229">
        <v>0</v>
      </c>
      <c r="D72" s="229">
        <v>0</v>
      </c>
      <c r="E72" s="229">
        <v>0</v>
      </c>
      <c r="F72" s="229">
        <v>0</v>
      </c>
      <c r="G72" s="229">
        <v>0</v>
      </c>
      <c r="H72" s="229">
        <v>0</v>
      </c>
      <c r="I72" s="229">
        <v>0</v>
      </c>
      <c r="J72" s="229">
        <v>0</v>
      </c>
      <c r="K72" s="229">
        <v>0</v>
      </c>
      <c r="L72" s="229">
        <v>0</v>
      </c>
      <c r="M72" s="229">
        <v>0</v>
      </c>
      <c r="N72" s="229">
        <v>0</v>
      </c>
      <c r="O72" s="229">
        <v>0</v>
      </c>
      <c r="P72" s="229">
        <v>0</v>
      </c>
      <c r="Q72" s="229">
        <v>0</v>
      </c>
      <c r="R72" s="229">
        <v>0</v>
      </c>
      <c r="S72" s="229">
        <v>0</v>
      </c>
      <c r="T72" s="229">
        <v>0</v>
      </c>
      <c r="U72" s="229">
        <v>0</v>
      </c>
      <c r="V72" s="229">
        <v>0</v>
      </c>
      <c r="W72" s="229">
        <v>0</v>
      </c>
      <c r="X72" s="229">
        <v>0</v>
      </c>
      <c r="Y72" s="229">
        <v>0</v>
      </c>
      <c r="DA72" s="73" t="s">
        <v>2003</v>
      </c>
    </row>
    <row r="73" spans="1:105" ht="12" customHeight="1" x14ac:dyDescent="0.25">
      <c r="A73" s="64" t="s">
        <v>31</v>
      </c>
      <c r="B73" s="229">
        <v>0</v>
      </c>
      <c r="C73" s="229">
        <v>0</v>
      </c>
      <c r="D73" s="229">
        <v>0</v>
      </c>
      <c r="E73" s="229">
        <v>0</v>
      </c>
      <c r="F73" s="229">
        <v>0</v>
      </c>
      <c r="G73" s="229">
        <v>0</v>
      </c>
      <c r="H73" s="229">
        <v>0</v>
      </c>
      <c r="I73" s="229">
        <v>0</v>
      </c>
      <c r="J73" s="229">
        <v>6.6774917849362209E-2</v>
      </c>
      <c r="K73" s="229">
        <v>7.2258337896069669E-2</v>
      </c>
      <c r="L73" s="229">
        <v>7.8386721833123882E-2</v>
      </c>
      <c r="M73" s="229">
        <v>7.7087031454820043E-2</v>
      </c>
      <c r="N73" s="229">
        <v>7.6766641601835606E-2</v>
      </c>
      <c r="O73" s="229">
        <v>7.5803451226781865E-2</v>
      </c>
      <c r="P73" s="229">
        <v>7.6804633349581306E-2</v>
      </c>
      <c r="Q73" s="229">
        <v>7.7736256185440999E-2</v>
      </c>
      <c r="R73" s="229">
        <v>7.7713962335443088E-2</v>
      </c>
      <c r="S73" s="229">
        <v>7.6919476799883452E-2</v>
      </c>
      <c r="T73" s="229">
        <v>5.3495404169434102E-2</v>
      </c>
      <c r="U73" s="229">
        <v>4.9047206093462498E-2</v>
      </c>
      <c r="V73" s="229">
        <v>4.2711910140893677E-2</v>
      </c>
      <c r="W73" s="229">
        <v>4.8650880314687728E-2</v>
      </c>
      <c r="X73" s="229">
        <v>5.422009743433006E-2</v>
      </c>
      <c r="Y73" s="229">
        <v>5.4267992620507723E-2</v>
      </c>
      <c r="DA73" s="73" t="s">
        <v>2004</v>
      </c>
    </row>
    <row r="74" spans="1:105" ht="12" customHeight="1" x14ac:dyDescent="0.25">
      <c r="A74" s="64" t="s">
        <v>159</v>
      </c>
      <c r="B74" s="229">
        <v>0.18345146332257681</v>
      </c>
      <c r="C74" s="229">
        <v>6.1518302992116712E-2</v>
      </c>
      <c r="D74" s="229">
        <v>5.7906925919514143E-2</v>
      </c>
      <c r="E74" s="229">
        <v>0.17169250343125339</v>
      </c>
      <c r="F74" s="229">
        <v>0.16321219572901791</v>
      </c>
      <c r="G74" s="229">
        <v>0.1093363879722461</v>
      </c>
      <c r="H74" s="229">
        <v>0.1091038782420979</v>
      </c>
      <c r="I74" s="229">
        <v>0.10655143321710341</v>
      </c>
      <c r="J74" s="229">
        <v>4.7171333614223272E-2</v>
      </c>
      <c r="K74" s="229">
        <v>4.7660299020297787E-2</v>
      </c>
      <c r="L74" s="229">
        <v>5.8413234922249938E-2</v>
      </c>
      <c r="M74" s="229">
        <v>5.5465204379505501E-2</v>
      </c>
      <c r="N74" s="229">
        <v>5.6384953496503951E-2</v>
      </c>
      <c r="O74" s="229">
        <v>9.9251045514018116E-2</v>
      </c>
      <c r="P74" s="229">
        <v>5.3743557966541643E-2</v>
      </c>
      <c r="Q74" s="229">
        <v>0.1049284323834189</v>
      </c>
      <c r="R74" s="229">
        <v>5.433740434689649E-2</v>
      </c>
      <c r="S74" s="229">
        <v>5.4131056250120491E-2</v>
      </c>
      <c r="T74" s="229">
        <v>5.2486486952900611E-2</v>
      </c>
      <c r="U74" s="229">
        <v>0.1820326294598888</v>
      </c>
      <c r="V74" s="229">
        <v>0.15560209005107789</v>
      </c>
      <c r="W74" s="229">
        <v>0.19560571566522331</v>
      </c>
      <c r="X74" s="229">
        <v>0.24403502343594771</v>
      </c>
      <c r="Y74" s="229">
        <v>0.21585141841556449</v>
      </c>
      <c r="DA74" s="73" t="s">
        <v>2005</v>
      </c>
    </row>
    <row r="75" spans="1:105" ht="12" customHeight="1" x14ac:dyDescent="0.25">
      <c r="A75" s="64" t="s">
        <v>32</v>
      </c>
      <c r="B75" s="229">
        <v>2.4760013570688808</v>
      </c>
      <c r="C75" s="229">
        <v>2.7680348296114001</v>
      </c>
      <c r="D75" s="229">
        <v>3.2342605523311372</v>
      </c>
      <c r="E75" s="229">
        <v>2.3152595491441659</v>
      </c>
      <c r="F75" s="229">
        <v>2.1714123155348308</v>
      </c>
      <c r="G75" s="229">
        <v>2.2467065815842902</v>
      </c>
      <c r="H75" s="229">
        <v>1.410723846121698</v>
      </c>
      <c r="I75" s="229">
        <v>1.5807220583245141</v>
      </c>
      <c r="J75" s="229">
        <v>1.1756559570042331</v>
      </c>
      <c r="K75" s="229">
        <v>0.72137041286262205</v>
      </c>
      <c r="L75" s="229">
        <v>1.2000804443509281</v>
      </c>
      <c r="M75" s="229">
        <v>0.5900912603472479</v>
      </c>
      <c r="N75" s="229">
        <v>1.351572752242167</v>
      </c>
      <c r="O75" s="229">
        <v>1.102505199549259</v>
      </c>
      <c r="P75" s="229">
        <v>0.70589322736172322</v>
      </c>
      <c r="Q75" s="229">
        <v>0.6563569647059847</v>
      </c>
      <c r="R75" s="229">
        <v>0.47591333895712917</v>
      </c>
      <c r="S75" s="229">
        <v>0.43713544046954123</v>
      </c>
      <c r="T75" s="229">
        <v>0.52653636485345534</v>
      </c>
      <c r="U75" s="229">
        <v>0.41838868877813679</v>
      </c>
      <c r="V75" s="229">
        <v>0.3907524433120782</v>
      </c>
      <c r="W75" s="229">
        <v>0.41460067941623491</v>
      </c>
      <c r="X75" s="229">
        <v>0.52321656645443437</v>
      </c>
      <c r="Y75" s="229">
        <v>0.36725569844508721</v>
      </c>
      <c r="DA75" s="73" t="s">
        <v>2006</v>
      </c>
    </row>
    <row r="76" spans="1:105" ht="12" customHeight="1" x14ac:dyDescent="0.25">
      <c r="A76" s="64" t="s">
        <v>33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0</v>
      </c>
      <c r="H76" s="229">
        <v>0</v>
      </c>
      <c r="I76" s="229">
        <v>0</v>
      </c>
      <c r="J76" s="229">
        <v>0</v>
      </c>
      <c r="K76" s="229">
        <v>0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0</v>
      </c>
      <c r="R76" s="229">
        <v>0</v>
      </c>
      <c r="S76" s="229">
        <v>0</v>
      </c>
      <c r="T76" s="229">
        <v>0</v>
      </c>
      <c r="U76" s="229">
        <v>0</v>
      </c>
      <c r="V76" s="229">
        <v>0</v>
      </c>
      <c r="W76" s="229">
        <v>0</v>
      </c>
      <c r="X76" s="229">
        <v>0</v>
      </c>
      <c r="Y76" s="229">
        <v>0</v>
      </c>
      <c r="DA76" s="73" t="s">
        <v>2007</v>
      </c>
    </row>
    <row r="77" spans="1:105" ht="12" customHeight="1" x14ac:dyDescent="0.25">
      <c r="A77" s="64" t="s">
        <v>35</v>
      </c>
      <c r="B77" s="229">
        <v>6.8120780105515646</v>
      </c>
      <c r="C77" s="229">
        <v>5.8365397085835253</v>
      </c>
      <c r="D77" s="229">
        <v>6.7058316394195243</v>
      </c>
      <c r="E77" s="229">
        <v>8.4478131369150198</v>
      </c>
      <c r="F77" s="229">
        <v>6.8296070681819927</v>
      </c>
      <c r="G77" s="229">
        <v>7.4558351150175488</v>
      </c>
      <c r="H77" s="229">
        <v>6.9437365459039011</v>
      </c>
      <c r="I77" s="229">
        <v>6.4223107963872836</v>
      </c>
      <c r="J77" s="229">
        <v>5.7633060803077356</v>
      </c>
      <c r="K77" s="229">
        <v>5.0340351385582283</v>
      </c>
      <c r="L77" s="229">
        <v>6.5686358586890776</v>
      </c>
      <c r="M77" s="229">
        <v>5.0987031513796044</v>
      </c>
      <c r="N77" s="229">
        <v>5.6939184361804136</v>
      </c>
      <c r="O77" s="229">
        <v>5.5602729243177889</v>
      </c>
      <c r="P77" s="229">
        <v>7.2249804851535933</v>
      </c>
      <c r="Q77" s="229">
        <v>6.6783852018029792</v>
      </c>
      <c r="R77" s="229">
        <v>8.1473235038372458</v>
      </c>
      <c r="S77" s="229">
        <v>7.2550575814277556</v>
      </c>
      <c r="T77" s="229">
        <v>6.3723257513089351</v>
      </c>
      <c r="U77" s="229">
        <v>6.1638210340772366</v>
      </c>
      <c r="V77" s="229">
        <v>5.4701143198732707</v>
      </c>
      <c r="W77" s="229">
        <v>6.923316924201786</v>
      </c>
      <c r="X77" s="229">
        <v>7.8987979989079031</v>
      </c>
      <c r="Y77" s="229">
        <v>7.0158313237136802</v>
      </c>
      <c r="DA77" s="73" t="s">
        <v>2008</v>
      </c>
    </row>
    <row r="78" spans="1:105" ht="12" customHeight="1" x14ac:dyDescent="0.25">
      <c r="A78" s="64" t="s">
        <v>36</v>
      </c>
      <c r="B78" s="229">
        <v>0</v>
      </c>
      <c r="C78" s="229">
        <v>0</v>
      </c>
      <c r="D78" s="229">
        <v>0</v>
      </c>
      <c r="E78" s="229">
        <v>0</v>
      </c>
      <c r="F78" s="229">
        <v>0</v>
      </c>
      <c r="G78" s="229">
        <v>0</v>
      </c>
      <c r="H78" s="229">
        <v>0</v>
      </c>
      <c r="I78" s="229">
        <v>0</v>
      </c>
      <c r="J78" s="229">
        <v>0</v>
      </c>
      <c r="K78" s="229">
        <v>0</v>
      </c>
      <c r="L78" s="229">
        <v>0</v>
      </c>
      <c r="M78" s="229">
        <v>0</v>
      </c>
      <c r="N78" s="229">
        <v>0</v>
      </c>
      <c r="O78" s="229">
        <v>0</v>
      </c>
      <c r="P78" s="229">
        <v>0</v>
      </c>
      <c r="Q78" s="229">
        <v>0</v>
      </c>
      <c r="R78" s="229">
        <v>0</v>
      </c>
      <c r="S78" s="229">
        <v>0</v>
      </c>
      <c r="T78" s="229">
        <v>0</v>
      </c>
      <c r="U78" s="229">
        <v>0</v>
      </c>
      <c r="V78" s="229">
        <v>0</v>
      </c>
      <c r="W78" s="229">
        <v>0</v>
      </c>
      <c r="X78" s="229">
        <v>0</v>
      </c>
      <c r="Y78" s="229">
        <v>0</v>
      </c>
      <c r="DA78" s="73" t="s">
        <v>2009</v>
      </c>
    </row>
    <row r="79" spans="1:105" ht="12" customHeight="1" x14ac:dyDescent="0.25">
      <c r="A79" s="64" t="s">
        <v>38</v>
      </c>
      <c r="B79" s="229">
        <v>7.7747615248950774</v>
      </c>
      <c r="C79" s="229">
        <v>7.453384679594051</v>
      </c>
      <c r="D79" s="229">
        <v>8.1381436458796017</v>
      </c>
      <c r="E79" s="229">
        <v>9.4617444453631094</v>
      </c>
      <c r="F79" s="229">
        <v>10.726228274108649</v>
      </c>
      <c r="G79" s="229">
        <v>12.641726003898251</v>
      </c>
      <c r="H79" s="229">
        <v>13.958782384572251</v>
      </c>
      <c r="I79" s="229">
        <v>14.84244089875234</v>
      </c>
      <c r="J79" s="229">
        <v>14.882891092028959</v>
      </c>
      <c r="K79" s="229">
        <v>17.446107725397031</v>
      </c>
      <c r="L79" s="229">
        <v>17.851092700602631</v>
      </c>
      <c r="M79" s="229">
        <v>16.65810094469705</v>
      </c>
      <c r="N79" s="229">
        <v>15.39074944174037</v>
      </c>
      <c r="O79" s="229">
        <v>19.14973819260771</v>
      </c>
      <c r="P79" s="229">
        <v>18.572509764452601</v>
      </c>
      <c r="Q79" s="229">
        <v>18.195428078136111</v>
      </c>
      <c r="R79" s="229">
        <v>18.72322262233541</v>
      </c>
      <c r="S79" s="229">
        <v>19.011394701228021</v>
      </c>
      <c r="T79" s="229">
        <v>19.310040396896849</v>
      </c>
      <c r="U79" s="229">
        <v>15.608378600354021</v>
      </c>
      <c r="V79" s="229">
        <v>13.57805728069312</v>
      </c>
      <c r="W79" s="229">
        <v>17.790076672459719</v>
      </c>
      <c r="X79" s="229">
        <v>19.38738433088589</v>
      </c>
      <c r="Y79" s="229">
        <v>19.059538212725879</v>
      </c>
      <c r="DA79" s="73" t="s">
        <v>2010</v>
      </c>
    </row>
    <row r="80" spans="1:105" ht="12" customHeight="1" x14ac:dyDescent="0.25">
      <c r="A80" s="64" t="s">
        <v>39</v>
      </c>
      <c r="B80" s="229">
        <v>0</v>
      </c>
      <c r="C80" s="229">
        <v>0</v>
      </c>
      <c r="D80" s="229">
        <v>0</v>
      </c>
      <c r="E80" s="229">
        <v>0</v>
      </c>
      <c r="F80" s="229">
        <v>2.779832523976967</v>
      </c>
      <c r="G80" s="229">
        <v>3.2441891415840058</v>
      </c>
      <c r="H80" s="229">
        <v>3.2552626900978958</v>
      </c>
      <c r="I80" s="229">
        <v>2.9359256997333638</v>
      </c>
      <c r="J80" s="229">
        <v>3.266963511676646</v>
      </c>
      <c r="K80" s="229">
        <v>3.9507337795550099</v>
      </c>
      <c r="L80" s="229">
        <v>4.1893266786567329</v>
      </c>
      <c r="M80" s="229">
        <v>4.1087096601596436</v>
      </c>
      <c r="N80" s="229">
        <v>3.033975408950198</v>
      </c>
      <c r="O80" s="229">
        <v>2.5237481127047601</v>
      </c>
      <c r="P80" s="229">
        <v>1.3245276412809719</v>
      </c>
      <c r="Q80" s="229">
        <v>2.0177405215423021</v>
      </c>
      <c r="R80" s="229">
        <v>2.0727914047717331</v>
      </c>
      <c r="S80" s="229">
        <v>1.8159700545622111</v>
      </c>
      <c r="T80" s="229">
        <v>1.9909189362870161</v>
      </c>
      <c r="U80" s="229">
        <v>1.564091264874232</v>
      </c>
      <c r="V80" s="229">
        <v>1.2765310900338589</v>
      </c>
      <c r="W80" s="229">
        <v>1.5042258432853259</v>
      </c>
      <c r="X80" s="229">
        <v>1.677508451950674</v>
      </c>
      <c r="Y80" s="229">
        <v>0.57275218044323073</v>
      </c>
      <c r="DA80" s="73" t="s">
        <v>2011</v>
      </c>
    </row>
    <row r="81" spans="1:105" ht="12" customHeight="1" x14ac:dyDescent="0.25">
      <c r="A81" s="61" t="s">
        <v>1926</v>
      </c>
      <c r="B81" s="263">
        <v>4.3617139438569676</v>
      </c>
      <c r="C81" s="263">
        <v>4.2028875530082113</v>
      </c>
      <c r="D81" s="263">
        <v>4.4367151970266452</v>
      </c>
      <c r="E81" s="263">
        <v>4.8920370185611297</v>
      </c>
      <c r="F81" s="263">
        <v>5.4040122025785697</v>
      </c>
      <c r="G81" s="263">
        <v>5.9321960987467763</v>
      </c>
      <c r="H81" s="263">
        <v>5.8470505441095426</v>
      </c>
      <c r="I81" s="263">
        <v>6.0049454712553869</v>
      </c>
      <c r="J81" s="263">
        <v>5.7141892563153229</v>
      </c>
      <c r="K81" s="263">
        <v>6.1462015759630866</v>
      </c>
      <c r="L81" s="263">
        <v>6.8721976898427179</v>
      </c>
      <c r="M81" s="263">
        <v>6.0743812489505506</v>
      </c>
      <c r="N81" s="263">
        <v>5.8358339999955513</v>
      </c>
      <c r="O81" s="263">
        <v>6.3943248008441076</v>
      </c>
      <c r="P81" s="263">
        <v>6.2450066620105211</v>
      </c>
      <c r="Q81" s="263">
        <v>6.1822644206550459</v>
      </c>
      <c r="R81" s="263">
        <v>6.5069335432430817</v>
      </c>
      <c r="S81" s="263">
        <v>6.1794093535134484</v>
      </c>
      <c r="T81" s="263">
        <v>6.1124318114020779</v>
      </c>
      <c r="U81" s="263">
        <v>5.1386983778973603</v>
      </c>
      <c r="V81" s="263">
        <v>4.5116270506749689</v>
      </c>
      <c r="W81" s="263">
        <v>5.7931728933462852</v>
      </c>
      <c r="X81" s="263">
        <v>6.458248142077994</v>
      </c>
      <c r="Y81" s="263">
        <v>5.9145643226852638</v>
      </c>
      <c r="DA81" s="74" t="s">
        <v>2012</v>
      </c>
    </row>
    <row r="82" spans="1:105" ht="12" customHeight="1" x14ac:dyDescent="0.25">
      <c r="J82" s="131"/>
    </row>
    <row r="83" spans="1:105" ht="15" customHeight="1" x14ac:dyDescent="0.25">
      <c r="A83" s="34" t="s">
        <v>62</v>
      </c>
      <c r="B83" s="223">
        <v>88.28627946747099</v>
      </c>
      <c r="C83" s="223">
        <v>85.031715861922549</v>
      </c>
      <c r="D83" s="223">
        <v>92.0908022780674</v>
      </c>
      <c r="E83" s="223">
        <v>100.126415909976</v>
      </c>
      <c r="F83" s="223">
        <v>112.8380549935344</v>
      </c>
      <c r="G83" s="223">
        <v>122.41310416746209</v>
      </c>
      <c r="H83" s="223">
        <v>122.748478958416</v>
      </c>
      <c r="I83" s="223">
        <v>125.15403970819089</v>
      </c>
      <c r="J83" s="223">
        <v>128.37438102744099</v>
      </c>
      <c r="K83" s="223">
        <v>126.8677817493389</v>
      </c>
      <c r="L83" s="223">
        <v>129.47219091329529</v>
      </c>
      <c r="M83" s="223">
        <v>116.4758425865344</v>
      </c>
      <c r="N83" s="223">
        <v>112.4701530648224</v>
      </c>
      <c r="O83" s="223">
        <v>124.0910944517091</v>
      </c>
      <c r="P83" s="223">
        <v>124.0279685499943</v>
      </c>
      <c r="Q83" s="223">
        <v>123.5131095726679</v>
      </c>
      <c r="R83" s="223">
        <v>122.19537066065639</v>
      </c>
      <c r="S83" s="223">
        <v>116.5544507363295</v>
      </c>
      <c r="T83" s="223">
        <v>111.7277110214943</v>
      </c>
      <c r="U83" s="223">
        <v>110.6188344441364</v>
      </c>
      <c r="V83" s="223">
        <v>112.5035435146693</v>
      </c>
      <c r="W83" s="223">
        <v>106.2543485996586</v>
      </c>
      <c r="X83" s="223">
        <v>94.199508360346044</v>
      </c>
      <c r="Y83" s="223">
        <v>86.803573440044559</v>
      </c>
      <c r="DA83" s="89" t="s">
        <v>2013</v>
      </c>
    </row>
    <row r="84" spans="1:105" ht="12" customHeight="1" x14ac:dyDescent="0.25">
      <c r="A84" s="55" t="s">
        <v>91</v>
      </c>
      <c r="B84" s="259">
        <v>2.270700552358405</v>
      </c>
      <c r="C84" s="259">
        <v>2.1821914822454289</v>
      </c>
      <c r="D84" s="259">
        <v>2.3671876749917562</v>
      </c>
      <c r="E84" s="259">
        <v>2.5771268539355101</v>
      </c>
      <c r="F84" s="259">
        <v>2.8905816576809209</v>
      </c>
      <c r="G84" s="259">
        <v>3.1352795022625499</v>
      </c>
      <c r="H84" s="259">
        <v>3.1341861471774619</v>
      </c>
      <c r="I84" s="259">
        <v>3.1931760936438751</v>
      </c>
      <c r="J84" s="259">
        <v>3.2450552069853429</v>
      </c>
      <c r="K84" s="259">
        <v>3.2008131130516189</v>
      </c>
      <c r="L84" s="259">
        <v>3.2741694986084342</v>
      </c>
      <c r="M84" s="259">
        <v>2.9422979821395518</v>
      </c>
      <c r="N84" s="259">
        <v>2.8441100451369241</v>
      </c>
      <c r="O84" s="259">
        <v>3.1282332644072861</v>
      </c>
      <c r="P84" s="259">
        <v>3.1154962171031988</v>
      </c>
      <c r="Q84" s="259">
        <v>3.0788501188106241</v>
      </c>
      <c r="R84" s="259">
        <v>3.0461286683639961</v>
      </c>
      <c r="S84" s="259">
        <v>2.8494147241804781</v>
      </c>
      <c r="T84" s="259">
        <v>2.7303269435280639</v>
      </c>
      <c r="U84" s="259">
        <v>2.6779100210689601</v>
      </c>
      <c r="V84" s="259">
        <v>2.6923806551515841</v>
      </c>
      <c r="W84" s="259">
        <v>2.5650438907443398</v>
      </c>
      <c r="X84" s="259">
        <v>2.308068543928874</v>
      </c>
      <c r="Y84" s="259">
        <v>2.1069767358984168</v>
      </c>
      <c r="DA84" s="67" t="s">
        <v>2014</v>
      </c>
    </row>
    <row r="85" spans="1:105" ht="12" customHeight="1" x14ac:dyDescent="0.25">
      <c r="A85" s="173" t="s">
        <v>92</v>
      </c>
      <c r="B85" s="224">
        <v>0.30538401863969772</v>
      </c>
      <c r="C85" s="224">
        <v>0.2934805311943407</v>
      </c>
      <c r="D85" s="224">
        <v>0.31836046558958281</v>
      </c>
      <c r="E85" s="224">
        <v>0.34659495475160551</v>
      </c>
      <c r="F85" s="224">
        <v>0.38875114638606389</v>
      </c>
      <c r="G85" s="224">
        <v>0.4216602902417772</v>
      </c>
      <c r="H85" s="224">
        <v>0.42151324611949609</v>
      </c>
      <c r="I85" s="224">
        <v>0.42944673910805581</v>
      </c>
      <c r="J85" s="224">
        <v>0.43642390397430242</v>
      </c>
      <c r="K85" s="224">
        <v>0.43047383344453438</v>
      </c>
      <c r="L85" s="224">
        <v>0.44033945301773431</v>
      </c>
      <c r="M85" s="224">
        <v>0.39570641795458827</v>
      </c>
      <c r="N85" s="224">
        <v>0.38250123035173128</v>
      </c>
      <c r="O85" s="224">
        <v>0.4207126494662039</v>
      </c>
      <c r="P85" s="224">
        <v>0.4189996579899451</v>
      </c>
      <c r="Q85" s="224">
        <v>0.41407116455542831</v>
      </c>
      <c r="R85" s="224">
        <v>0.40967049269108557</v>
      </c>
      <c r="S85" s="224">
        <v>0.38321465079910472</v>
      </c>
      <c r="T85" s="224">
        <v>0.36719866622168212</v>
      </c>
      <c r="U85" s="224">
        <v>0.36014917199900243</v>
      </c>
      <c r="V85" s="224">
        <v>0.36209531165349179</v>
      </c>
      <c r="W85" s="224">
        <v>0.34496993032794832</v>
      </c>
      <c r="X85" s="224">
        <v>0.31040959870679719</v>
      </c>
      <c r="Y85" s="224">
        <v>0.28336498272338112</v>
      </c>
      <c r="DA85" s="177" t="s">
        <v>2015</v>
      </c>
    </row>
    <row r="86" spans="1:105" ht="12" customHeight="1" x14ac:dyDescent="0.25">
      <c r="A86" s="173" t="s">
        <v>93</v>
      </c>
      <c r="B86" s="224">
        <v>10.818496216388381</v>
      </c>
      <c r="C86" s="224">
        <v>10.39680475243081</v>
      </c>
      <c r="D86" s="224">
        <v>11.278198210143101</v>
      </c>
      <c r="E86" s="224">
        <v>12.278429707297461</v>
      </c>
      <c r="F86" s="224">
        <v>13.771849702640489</v>
      </c>
      <c r="G86" s="224">
        <v>14.93768493486221</v>
      </c>
      <c r="H86" s="224">
        <v>14.93247576809696</v>
      </c>
      <c r="I86" s="224">
        <v>15.21352670279154</v>
      </c>
      <c r="J86" s="224">
        <v>15.46069887651181</v>
      </c>
      <c r="K86" s="224">
        <v>15.24991241885672</v>
      </c>
      <c r="L86" s="224">
        <v>15.59941062934073</v>
      </c>
      <c r="M86" s="224">
        <v>14.01824628712192</v>
      </c>
      <c r="N86" s="224">
        <v>13.55044095547894</v>
      </c>
      <c r="O86" s="224">
        <v>14.904113930751709</v>
      </c>
      <c r="P86" s="224">
        <v>14.84342970802401</v>
      </c>
      <c r="Q86" s="224">
        <v>14.668833513333411</v>
      </c>
      <c r="R86" s="224">
        <v>14.51293585986082</v>
      </c>
      <c r="S86" s="224">
        <v>13.575714499408919</v>
      </c>
      <c r="T86" s="224">
        <v>13.00833422415945</v>
      </c>
      <c r="U86" s="224">
        <v>12.75859971966498</v>
      </c>
      <c r="V86" s="224">
        <v>12.827543420721909</v>
      </c>
      <c r="W86" s="224">
        <v>12.22086179442112</v>
      </c>
      <c r="X86" s="224">
        <v>10.996531790035149</v>
      </c>
      <c r="Y86" s="224">
        <v>10.038452591937149</v>
      </c>
      <c r="DA86" s="177" t="s">
        <v>2016</v>
      </c>
    </row>
    <row r="87" spans="1:105" ht="12" customHeight="1" x14ac:dyDescent="0.25">
      <c r="A87" s="173" t="s">
        <v>94</v>
      </c>
      <c r="B87" s="224">
        <v>4.062210092488427</v>
      </c>
      <c r="C87" s="224">
        <v>3.9038702191324859</v>
      </c>
      <c r="D87" s="224">
        <v>4.2348224446320319</v>
      </c>
      <c r="E87" s="224">
        <v>4.6103968684054779</v>
      </c>
      <c r="F87" s="224">
        <v>5.1711574081389484</v>
      </c>
      <c r="G87" s="224">
        <v>5.6089139642983472</v>
      </c>
      <c r="H87" s="224">
        <v>5.6069579872952584</v>
      </c>
      <c r="I87" s="224">
        <v>5.7124890999918776</v>
      </c>
      <c r="J87" s="224">
        <v>5.8052991614445766</v>
      </c>
      <c r="K87" s="224">
        <v>5.7261514815341927</v>
      </c>
      <c r="L87" s="224">
        <v>5.8573836906636023</v>
      </c>
      <c r="M87" s="224">
        <v>5.2636762455277264</v>
      </c>
      <c r="N87" s="224">
        <v>5.0880211913029729</v>
      </c>
      <c r="O87" s="224">
        <v>5.5963084719096683</v>
      </c>
      <c r="P87" s="224">
        <v>5.5735223048594014</v>
      </c>
      <c r="Q87" s="224">
        <v>5.5079636162952896</v>
      </c>
      <c r="R87" s="224">
        <v>5.449425996217161</v>
      </c>
      <c r="S87" s="224">
        <v>5.0975110911163837</v>
      </c>
      <c r="T87" s="224">
        <v>4.8844668903053883</v>
      </c>
      <c r="U87" s="224">
        <v>4.7906947056774323</v>
      </c>
      <c r="V87" s="224">
        <v>4.8165822035925947</v>
      </c>
      <c r="W87" s="224">
        <v>4.5887808367489242</v>
      </c>
      <c r="X87" s="224">
        <v>4.129060224856576</v>
      </c>
      <c r="Y87" s="224">
        <v>3.7693134624533848</v>
      </c>
      <c r="DA87" s="177" t="s">
        <v>2017</v>
      </c>
    </row>
    <row r="88" spans="1:105" ht="12" customHeight="1" x14ac:dyDescent="0.25">
      <c r="A88" s="56" t="s">
        <v>95</v>
      </c>
      <c r="B88" s="260">
        <v>24.459569550454841</v>
      </c>
      <c r="C88" s="260">
        <v>23.588622422573501</v>
      </c>
      <c r="D88" s="260">
        <v>26.32960391939438</v>
      </c>
      <c r="E88" s="260">
        <v>29.592268566378419</v>
      </c>
      <c r="F88" s="260">
        <v>34.064266202282688</v>
      </c>
      <c r="G88" s="260">
        <v>37.096950726824033</v>
      </c>
      <c r="H88" s="260">
        <v>36.934318666599317</v>
      </c>
      <c r="I88" s="260">
        <v>38.358567076191861</v>
      </c>
      <c r="J88" s="260">
        <v>42.016150261174182</v>
      </c>
      <c r="K88" s="260">
        <v>42.799663895597853</v>
      </c>
      <c r="L88" s="260">
        <v>40.147550772283907</v>
      </c>
      <c r="M88" s="260">
        <v>36.721142254359677</v>
      </c>
      <c r="N88" s="260">
        <v>35.399621374766227</v>
      </c>
      <c r="O88" s="260">
        <v>42.97767103473933</v>
      </c>
      <c r="P88" s="260">
        <v>42.637814482569738</v>
      </c>
      <c r="Q88" s="260">
        <v>44.252597146272862</v>
      </c>
      <c r="R88" s="260">
        <v>44.01380612653675</v>
      </c>
      <c r="S88" s="260">
        <v>48.534253766141468</v>
      </c>
      <c r="T88" s="260">
        <v>46.57296055798578</v>
      </c>
      <c r="U88" s="260">
        <v>47.594098543012443</v>
      </c>
      <c r="V88" s="260">
        <v>52.428663553541213</v>
      </c>
      <c r="W88" s="260">
        <v>46.894723038857677</v>
      </c>
      <c r="X88" s="260">
        <v>37.140011949978799</v>
      </c>
      <c r="Y88" s="260">
        <v>36.986518760296548</v>
      </c>
      <c r="DA88" s="68" t="s">
        <v>2018</v>
      </c>
    </row>
    <row r="89" spans="1:105" ht="12" customHeight="1" x14ac:dyDescent="0.25">
      <c r="A89" s="37" t="s">
        <v>159</v>
      </c>
      <c r="B89" s="226">
        <v>0.16718214020335259</v>
      </c>
      <c r="C89" s="226">
        <v>5.4003361724784489E-2</v>
      </c>
      <c r="D89" s="226">
        <v>7.6237700181165463E-2</v>
      </c>
      <c r="E89" s="226">
        <v>0.26825523206431789</v>
      </c>
      <c r="F89" s="226">
        <v>0.34296951605274878</v>
      </c>
      <c r="G89" s="226">
        <v>0.2349941806222241</v>
      </c>
      <c r="H89" s="226">
        <v>0.22550686535990819</v>
      </c>
      <c r="I89" s="226">
        <v>0.26479647503370279</v>
      </c>
      <c r="J89" s="226">
        <v>0.17592449041736949</v>
      </c>
      <c r="K89" s="226">
        <v>0.22156192717735579</v>
      </c>
      <c r="L89" s="226">
        <v>0.13821787808739039</v>
      </c>
      <c r="M89" s="226">
        <v>0.16256171214719981</v>
      </c>
      <c r="N89" s="226">
        <v>0.1485794305404933</v>
      </c>
      <c r="O89" s="226">
        <v>0.4530185645700669</v>
      </c>
      <c r="P89" s="226">
        <v>0.1867963033953022</v>
      </c>
      <c r="Q89" s="226">
        <v>0.43077494919640191</v>
      </c>
      <c r="R89" s="226">
        <v>0.1895642264656543</v>
      </c>
      <c r="S89" s="226">
        <v>0.28059709089695639</v>
      </c>
      <c r="T89" s="226">
        <v>0.2963483560493389</v>
      </c>
      <c r="U89" s="226">
        <v>1.0932582160201929</v>
      </c>
      <c r="V89" s="226">
        <v>1.2311148756484189</v>
      </c>
      <c r="W89" s="226">
        <v>1.06483689002694</v>
      </c>
      <c r="X89" s="226">
        <v>0.83621241600026897</v>
      </c>
      <c r="Y89" s="226">
        <v>0.89627765064309284</v>
      </c>
      <c r="DA89" s="69" t="s">
        <v>2019</v>
      </c>
    </row>
    <row r="90" spans="1:105" ht="12" customHeight="1" x14ac:dyDescent="0.25">
      <c r="A90" s="37" t="s">
        <v>35</v>
      </c>
      <c r="B90" s="226">
        <v>6.4968079011217874</v>
      </c>
      <c r="C90" s="226">
        <v>5.3619604464997046</v>
      </c>
      <c r="D90" s="226">
        <v>9.239397131557979</v>
      </c>
      <c r="E90" s="226">
        <v>13.813154822485471</v>
      </c>
      <c r="F90" s="226">
        <v>15.019322531042031</v>
      </c>
      <c r="G90" s="226">
        <v>16.770283051178371</v>
      </c>
      <c r="H90" s="226">
        <v>15.01981304977906</v>
      </c>
      <c r="I90" s="226">
        <v>16.70305591513165</v>
      </c>
      <c r="J90" s="226">
        <v>22.494251397605488</v>
      </c>
      <c r="K90" s="226">
        <v>24.555299263901141</v>
      </c>
      <c r="L90" s="226">
        <v>16.265966094943181</v>
      </c>
      <c r="M90" s="226">
        <v>15.6390038872507</v>
      </c>
      <c r="N90" s="226">
        <v>15.70212452533201</v>
      </c>
      <c r="O90" s="226">
        <v>26.56004039465984</v>
      </c>
      <c r="P90" s="226">
        <v>26.344942054590881</v>
      </c>
      <c r="Q90" s="226">
        <v>28.82912311632402</v>
      </c>
      <c r="R90" s="226">
        <v>29.745698250254961</v>
      </c>
      <c r="S90" s="226">
        <v>39.456251405107061</v>
      </c>
      <c r="T90" s="226">
        <v>37.653443383357263</v>
      </c>
      <c r="U90" s="226">
        <v>38.741393723155333</v>
      </c>
      <c r="V90" s="226">
        <v>45.293018858607716</v>
      </c>
      <c r="W90" s="226">
        <v>39.442775942280832</v>
      </c>
      <c r="X90" s="226">
        <v>28.32547306445457</v>
      </c>
      <c r="Y90" s="226">
        <v>30.487268240039398</v>
      </c>
      <c r="DA90" s="69" t="s">
        <v>2020</v>
      </c>
    </row>
    <row r="91" spans="1:105" ht="12" customHeight="1" x14ac:dyDescent="0.25">
      <c r="A91" s="37" t="s">
        <v>96</v>
      </c>
      <c r="B91" s="226">
        <v>0</v>
      </c>
      <c r="C91" s="226">
        <v>0</v>
      </c>
      <c r="D91" s="226">
        <v>0</v>
      </c>
      <c r="E91" s="226">
        <v>0</v>
      </c>
      <c r="F91" s="226">
        <v>0</v>
      </c>
      <c r="G91" s="226">
        <v>0</v>
      </c>
      <c r="H91" s="226">
        <v>0</v>
      </c>
      <c r="I91" s="226">
        <v>0</v>
      </c>
      <c r="J91" s="226">
        <v>0</v>
      </c>
      <c r="K91" s="226">
        <v>0</v>
      </c>
      <c r="L91" s="226">
        <v>0</v>
      </c>
      <c r="M91" s="226">
        <v>0</v>
      </c>
      <c r="N91" s="226">
        <v>0</v>
      </c>
      <c r="O91" s="226">
        <v>0</v>
      </c>
      <c r="P91" s="226">
        <v>0</v>
      </c>
      <c r="Q91" s="226">
        <v>0</v>
      </c>
      <c r="R91" s="226">
        <v>0</v>
      </c>
      <c r="S91" s="226">
        <v>0</v>
      </c>
      <c r="T91" s="226">
        <v>0</v>
      </c>
      <c r="U91" s="226">
        <v>0</v>
      </c>
      <c r="V91" s="226">
        <v>0</v>
      </c>
      <c r="W91" s="226">
        <v>0</v>
      </c>
      <c r="X91" s="226">
        <v>0</v>
      </c>
      <c r="Y91" s="226">
        <v>0</v>
      </c>
      <c r="DA91" s="69" t="s">
        <v>2021</v>
      </c>
    </row>
    <row r="92" spans="1:105" ht="12" customHeight="1" x14ac:dyDescent="0.25">
      <c r="A92" s="37" t="s">
        <v>78</v>
      </c>
      <c r="B92" s="226">
        <v>0</v>
      </c>
      <c r="C92" s="226">
        <v>0</v>
      </c>
      <c r="D92" s="226">
        <v>0</v>
      </c>
      <c r="E92" s="226">
        <v>0</v>
      </c>
      <c r="F92" s="226">
        <v>0</v>
      </c>
      <c r="G92" s="226">
        <v>0</v>
      </c>
      <c r="H92" s="226">
        <v>0</v>
      </c>
      <c r="I92" s="226">
        <v>0</v>
      </c>
      <c r="J92" s="226">
        <v>0</v>
      </c>
      <c r="K92" s="226">
        <v>0</v>
      </c>
      <c r="L92" s="226">
        <v>0.12509479739965501</v>
      </c>
      <c r="M92" s="226">
        <v>0.12741734634248719</v>
      </c>
      <c r="N92" s="226">
        <v>0.17053056139297329</v>
      </c>
      <c r="O92" s="226">
        <v>0.252351336959384</v>
      </c>
      <c r="P92" s="226">
        <v>0.39769482180414212</v>
      </c>
      <c r="Q92" s="226">
        <v>0.52512757493742268</v>
      </c>
      <c r="R92" s="226">
        <v>0.6972001177709759</v>
      </c>
      <c r="S92" s="226">
        <v>0.71842840834680877</v>
      </c>
      <c r="T92" s="226">
        <v>0.65224020394878157</v>
      </c>
      <c r="U92" s="226">
        <v>0.66118837453999701</v>
      </c>
      <c r="V92" s="226">
        <v>0.64465519427510742</v>
      </c>
      <c r="W92" s="226">
        <v>0.36508464622189107</v>
      </c>
      <c r="X92" s="226">
        <v>0.13485800472097331</v>
      </c>
      <c r="Y92" s="226">
        <v>0.13652423318446319</v>
      </c>
      <c r="DA92" s="69" t="s">
        <v>2022</v>
      </c>
    </row>
    <row r="93" spans="1:105" ht="12" customHeight="1" x14ac:dyDescent="0.25">
      <c r="A93" s="37" t="s">
        <v>40</v>
      </c>
      <c r="B93" s="226">
        <v>17.795579509129698</v>
      </c>
      <c r="C93" s="226">
        <v>18.172658614349011</v>
      </c>
      <c r="D93" s="226">
        <v>17.013969087655241</v>
      </c>
      <c r="E93" s="226">
        <v>15.510858511828641</v>
      </c>
      <c r="F93" s="226">
        <v>18.701974155187909</v>
      </c>
      <c r="G93" s="226">
        <v>20.091673495023429</v>
      </c>
      <c r="H93" s="226">
        <v>21.68899875146035</v>
      </c>
      <c r="I93" s="226">
        <v>21.390714686026509</v>
      </c>
      <c r="J93" s="226">
        <v>19.345974373151321</v>
      </c>
      <c r="K93" s="226">
        <v>18.02280270451935</v>
      </c>
      <c r="L93" s="226">
        <v>23.61827200185369</v>
      </c>
      <c r="M93" s="226">
        <v>20.792159308619301</v>
      </c>
      <c r="N93" s="226">
        <v>19.37838685750075</v>
      </c>
      <c r="O93" s="226">
        <v>15.712260738550039</v>
      </c>
      <c r="P93" s="226">
        <v>15.70838130277942</v>
      </c>
      <c r="Q93" s="226">
        <v>14.46757150581503</v>
      </c>
      <c r="R93" s="226">
        <v>13.381343532045159</v>
      </c>
      <c r="S93" s="226">
        <v>8.078976861790645</v>
      </c>
      <c r="T93" s="226">
        <v>7.9709286146304006</v>
      </c>
      <c r="U93" s="226">
        <v>7.0982582292969134</v>
      </c>
      <c r="V93" s="226">
        <v>5.2598746250099548</v>
      </c>
      <c r="W93" s="226">
        <v>6.0220255603280233</v>
      </c>
      <c r="X93" s="226">
        <v>7.8434684648029842</v>
      </c>
      <c r="Y93" s="226">
        <v>5.4664486364295861</v>
      </c>
      <c r="DA93" s="69" t="s">
        <v>2023</v>
      </c>
    </row>
    <row r="94" spans="1:105" ht="12" customHeight="1" x14ac:dyDescent="0.25">
      <c r="A94" s="132" t="s">
        <v>1939</v>
      </c>
      <c r="B94" s="316">
        <v>46.369919037141237</v>
      </c>
      <c r="C94" s="316">
        <v>44.666746454345983</v>
      </c>
      <c r="D94" s="316">
        <v>47.562629563316541</v>
      </c>
      <c r="E94" s="316">
        <v>50.721598959207519</v>
      </c>
      <c r="F94" s="316">
        <v>56.551448876405331</v>
      </c>
      <c r="G94" s="316">
        <v>61.212614748973202</v>
      </c>
      <c r="H94" s="316">
        <v>61.71902714312747</v>
      </c>
      <c r="I94" s="316">
        <v>62.24683399646365</v>
      </c>
      <c r="J94" s="316">
        <v>61.410753617350842</v>
      </c>
      <c r="K94" s="316">
        <v>59.460767006854027</v>
      </c>
      <c r="L94" s="316">
        <v>64.153336869380936</v>
      </c>
      <c r="M94" s="316">
        <v>57.134773399430962</v>
      </c>
      <c r="N94" s="316">
        <v>55.20545826778563</v>
      </c>
      <c r="O94" s="316">
        <v>57.064055100434878</v>
      </c>
      <c r="P94" s="316">
        <v>57.438706179447998</v>
      </c>
      <c r="Q94" s="316">
        <v>55.590794013400291</v>
      </c>
      <c r="R94" s="316">
        <v>54.763403516986621</v>
      </c>
      <c r="S94" s="316">
        <v>46.11434200468311</v>
      </c>
      <c r="T94" s="316">
        <v>44.164423739293959</v>
      </c>
      <c r="U94" s="316">
        <v>42.437382282713607</v>
      </c>
      <c r="V94" s="316">
        <v>39.376278370008549</v>
      </c>
      <c r="W94" s="316">
        <v>39.639969108558553</v>
      </c>
      <c r="X94" s="316">
        <v>39.315426252839863</v>
      </c>
      <c r="Y94" s="316">
        <v>33.618946906735673</v>
      </c>
      <c r="DA94" s="139" t="s">
        <v>2024</v>
      </c>
    </row>
    <row r="95" spans="1:105" ht="12" customHeight="1" x14ac:dyDescent="0.25">
      <c r="J95" s="131"/>
    </row>
    <row r="96" spans="1:105" ht="15" customHeight="1" x14ac:dyDescent="0.25">
      <c r="A96" s="32" t="s">
        <v>340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DA96" s="88"/>
    </row>
    <row r="97" spans="1:105" ht="12" customHeight="1" x14ac:dyDescent="0.25">
      <c r="J97" s="131"/>
    </row>
    <row r="98" spans="1:105" ht="12" customHeight="1" x14ac:dyDescent="0.25">
      <c r="A98" s="35" t="s">
        <v>54</v>
      </c>
      <c r="B98" s="232">
        <f t="shared" ref="B98:Y98" si="4">SUM(B$99:B$104,B$106:B$108)</f>
        <v>1</v>
      </c>
      <c r="C98" s="232">
        <f t="shared" si="4"/>
        <v>1</v>
      </c>
      <c r="D98" s="232">
        <f t="shared" si="4"/>
        <v>1</v>
      </c>
      <c r="E98" s="232">
        <f t="shared" si="4"/>
        <v>1</v>
      </c>
      <c r="F98" s="232">
        <f t="shared" si="4"/>
        <v>1</v>
      </c>
      <c r="G98" s="232">
        <f t="shared" si="4"/>
        <v>1.0000000000000004</v>
      </c>
      <c r="H98" s="232">
        <f t="shared" si="4"/>
        <v>1</v>
      </c>
      <c r="I98" s="232">
        <f t="shared" si="4"/>
        <v>0.99999999999999967</v>
      </c>
      <c r="J98" s="232">
        <f t="shared" si="4"/>
        <v>1.0000000000000002</v>
      </c>
      <c r="K98" s="232">
        <f t="shared" si="4"/>
        <v>0.99999999999999956</v>
      </c>
      <c r="L98" s="232">
        <f t="shared" si="4"/>
        <v>1.0000000000000002</v>
      </c>
      <c r="M98" s="232">
        <f t="shared" si="4"/>
        <v>1</v>
      </c>
      <c r="N98" s="232">
        <f t="shared" si="4"/>
        <v>1.0000000000000002</v>
      </c>
      <c r="O98" s="232">
        <f t="shared" si="4"/>
        <v>1</v>
      </c>
      <c r="P98" s="232">
        <f t="shared" si="4"/>
        <v>0.99999999999999989</v>
      </c>
      <c r="Q98" s="232">
        <f t="shared" si="4"/>
        <v>1</v>
      </c>
      <c r="R98" s="232">
        <f t="shared" si="4"/>
        <v>0.99999999999999978</v>
      </c>
      <c r="S98" s="232">
        <f t="shared" si="4"/>
        <v>1</v>
      </c>
      <c r="T98" s="232">
        <f t="shared" si="4"/>
        <v>0.99999999999999989</v>
      </c>
      <c r="U98" s="232">
        <f t="shared" si="4"/>
        <v>1.0000000000000007</v>
      </c>
      <c r="V98" s="232">
        <f t="shared" si="4"/>
        <v>0.99999999999999978</v>
      </c>
      <c r="W98" s="232">
        <f t="shared" si="4"/>
        <v>0.99999999999999978</v>
      </c>
      <c r="X98" s="232">
        <f t="shared" si="4"/>
        <v>0.99999999999999978</v>
      </c>
      <c r="Y98" s="232">
        <f t="shared" si="4"/>
        <v>1.0000000000000002</v>
      </c>
      <c r="DA98" s="95"/>
    </row>
    <row r="99" spans="1:105" ht="12" customHeight="1" x14ac:dyDescent="0.25">
      <c r="A99" s="55" t="s">
        <v>91</v>
      </c>
      <c r="B99" s="266">
        <f t="shared" ref="B99:Y99" si="5">IF(B$6=0,0,B$6/B$5)</f>
        <v>3.5773053806352748E-3</v>
      </c>
      <c r="C99" s="266">
        <f t="shared" si="5"/>
        <v>3.5910706556692932E-3</v>
      </c>
      <c r="D99" s="266">
        <f t="shared" si="5"/>
        <v>3.5795661185919507E-3</v>
      </c>
      <c r="E99" s="266">
        <f t="shared" si="5"/>
        <v>3.5628723747770127E-3</v>
      </c>
      <c r="F99" s="266">
        <f t="shared" si="5"/>
        <v>3.583205469555525E-3</v>
      </c>
      <c r="G99" s="266">
        <f t="shared" si="5"/>
        <v>3.5762012695212233E-3</v>
      </c>
      <c r="H99" s="266">
        <f t="shared" si="5"/>
        <v>3.5791051457815639E-3</v>
      </c>
      <c r="I99" s="266">
        <f t="shared" si="5"/>
        <v>3.5879307104626128E-3</v>
      </c>
      <c r="J99" s="266">
        <f t="shared" si="5"/>
        <v>3.5807143246701567E-3</v>
      </c>
      <c r="K99" s="266">
        <f t="shared" si="5"/>
        <v>3.5894873731655928E-3</v>
      </c>
      <c r="L99" s="266">
        <f t="shared" si="5"/>
        <v>3.5737270889915594E-3</v>
      </c>
      <c r="M99" s="266">
        <f t="shared" si="5"/>
        <v>3.5775498418630564E-3</v>
      </c>
      <c r="N99" s="266">
        <f t="shared" si="5"/>
        <v>3.5670170814160384E-3</v>
      </c>
      <c r="O99" s="266">
        <f t="shared" si="5"/>
        <v>3.5785282773075668E-3</v>
      </c>
      <c r="P99" s="266">
        <f t="shared" si="5"/>
        <v>3.5618167588861507E-3</v>
      </c>
      <c r="Q99" s="266">
        <f t="shared" si="5"/>
        <v>3.5637484759442118E-3</v>
      </c>
      <c r="R99" s="266">
        <f t="shared" si="5"/>
        <v>3.5514089008072476E-3</v>
      </c>
      <c r="S99" s="266">
        <f t="shared" si="5"/>
        <v>3.557057734508116E-3</v>
      </c>
      <c r="T99" s="266">
        <f t="shared" si="5"/>
        <v>3.5666786400646994E-3</v>
      </c>
      <c r="U99" s="266">
        <f t="shared" si="5"/>
        <v>3.5520711477787779E-3</v>
      </c>
      <c r="V99" s="266">
        <f t="shared" si="5"/>
        <v>3.5497379611745612E-3</v>
      </c>
      <c r="W99" s="266">
        <f t="shared" si="5"/>
        <v>3.5527987039983963E-3</v>
      </c>
      <c r="X99" s="266">
        <f t="shared" si="5"/>
        <v>3.5515299394181274E-3</v>
      </c>
      <c r="Y99" s="266">
        <f t="shared" si="5"/>
        <v>3.5586901579936605E-3</v>
      </c>
      <c r="DA99" s="76"/>
    </row>
    <row r="100" spans="1:105" ht="12" customHeight="1" x14ac:dyDescent="0.25">
      <c r="A100" s="173" t="s">
        <v>92</v>
      </c>
      <c r="B100" s="267">
        <f t="shared" ref="B100:Y100" si="6">IF(B$7=0,0,B$7/B$5)</f>
        <v>1.3970118796510019E-3</v>
      </c>
      <c r="C100" s="267">
        <f t="shared" si="6"/>
        <v>1.4023875047942406E-3</v>
      </c>
      <c r="D100" s="267">
        <f t="shared" si="6"/>
        <v>1.3978947446698373E-3</v>
      </c>
      <c r="E100" s="267">
        <f t="shared" si="6"/>
        <v>1.3913754917842535E-3</v>
      </c>
      <c r="F100" s="267">
        <f t="shared" si="6"/>
        <v>1.399315986635327E-3</v>
      </c>
      <c r="G100" s="267">
        <f t="shared" si="6"/>
        <v>1.4060420692660889E-3</v>
      </c>
      <c r="H100" s="267">
        <f t="shared" si="6"/>
        <v>1.4071837757524588E-3</v>
      </c>
      <c r="I100" s="267">
        <f t="shared" si="6"/>
        <v>1.4106536909757278E-3</v>
      </c>
      <c r="J100" s="267">
        <f t="shared" si="6"/>
        <v>1.4214792716490026E-3</v>
      </c>
      <c r="K100" s="267">
        <f t="shared" si="6"/>
        <v>1.4372886806564731E-3</v>
      </c>
      <c r="L100" s="267">
        <f t="shared" si="6"/>
        <v>1.4420232980088656E-3</v>
      </c>
      <c r="M100" s="267">
        <f t="shared" si="6"/>
        <v>1.4535171989322889E-3</v>
      </c>
      <c r="N100" s="267">
        <f t="shared" si="6"/>
        <v>1.4581677462296317E-3</v>
      </c>
      <c r="O100" s="267">
        <f t="shared" si="6"/>
        <v>1.4709362637344969E-3</v>
      </c>
      <c r="P100" s="267">
        <f t="shared" si="6"/>
        <v>1.4712897397891626E-3</v>
      </c>
      <c r="Q100" s="267">
        <f t="shared" si="6"/>
        <v>1.478591601438297E-3</v>
      </c>
      <c r="R100" s="267">
        <f t="shared" si="6"/>
        <v>1.4783138968523172E-3</v>
      </c>
      <c r="S100" s="267">
        <f t="shared" si="6"/>
        <v>1.4806652874114559E-3</v>
      </c>
      <c r="T100" s="267">
        <f t="shared" si="6"/>
        <v>1.484670097553531E-3</v>
      </c>
      <c r="U100" s="267">
        <f t="shared" si="6"/>
        <v>1.4785895646023588E-3</v>
      </c>
      <c r="V100" s="267">
        <f t="shared" si="6"/>
        <v>1.4776183494375325E-3</v>
      </c>
      <c r="W100" s="267">
        <f t="shared" si="6"/>
        <v>1.4788924180614347E-3</v>
      </c>
      <c r="X100" s="267">
        <f t="shared" si="6"/>
        <v>1.4783642805353896E-3</v>
      </c>
      <c r="Y100" s="267">
        <f t="shared" si="6"/>
        <v>1.4813448020468117E-3</v>
      </c>
      <c r="DA100" s="77"/>
    </row>
    <row r="101" spans="1:105" ht="12" customHeight="1" x14ac:dyDescent="0.25">
      <c r="A101" s="173" t="s">
        <v>93</v>
      </c>
      <c r="B101" s="267">
        <f t="shared" ref="B101:Y101" si="7">IF(B$8=0,0,B$8/B$5)</f>
        <v>3.9866012493951185E-2</v>
      </c>
      <c r="C101" s="267">
        <f t="shared" si="7"/>
        <v>4.0019414724987823E-2</v>
      </c>
      <c r="D101" s="267">
        <f t="shared" si="7"/>
        <v>3.9891206487204942E-2</v>
      </c>
      <c r="E101" s="267">
        <f t="shared" si="7"/>
        <v>3.9705168973298607E-2</v>
      </c>
      <c r="F101" s="267">
        <f t="shared" si="7"/>
        <v>3.9931763944717272E-2</v>
      </c>
      <c r="G101" s="267">
        <f t="shared" si="7"/>
        <v>3.9853708118790535E-2</v>
      </c>
      <c r="H101" s="267">
        <f t="shared" si="7"/>
        <v>3.9886069339026956E-2</v>
      </c>
      <c r="I101" s="267">
        <f t="shared" si="7"/>
        <v>3.9984422718010323E-2</v>
      </c>
      <c r="J101" s="267">
        <f t="shared" si="7"/>
        <v>3.9904002263072211E-2</v>
      </c>
      <c r="K101" s="267">
        <f t="shared" si="7"/>
        <v>4.0001770394029759E-2</v>
      </c>
      <c r="L101" s="267">
        <f t="shared" si="7"/>
        <v>3.9826135490397735E-2</v>
      </c>
      <c r="M101" s="267">
        <f t="shared" si="7"/>
        <v>3.986873680549969E-2</v>
      </c>
      <c r="N101" s="267">
        <f t="shared" si="7"/>
        <v>3.9751358188105275E-2</v>
      </c>
      <c r="O101" s="267">
        <f t="shared" si="7"/>
        <v>3.9879640632683837E-2</v>
      </c>
      <c r="P101" s="267">
        <f t="shared" si="7"/>
        <v>3.9693405035972566E-2</v>
      </c>
      <c r="Q101" s="267">
        <f t="shared" si="7"/>
        <v>3.9714932372382897E-2</v>
      </c>
      <c r="R101" s="267">
        <f t="shared" si="7"/>
        <v>3.9577418348770842E-2</v>
      </c>
      <c r="S101" s="267">
        <f t="shared" si="7"/>
        <v>3.9640369774755893E-2</v>
      </c>
      <c r="T101" s="267">
        <f t="shared" si="7"/>
        <v>3.97475865483638E-2</v>
      </c>
      <c r="U101" s="267">
        <f t="shared" si="7"/>
        <v>3.9584798525532941E-2</v>
      </c>
      <c r="V101" s="267">
        <f t="shared" si="7"/>
        <v>3.9558797153992811E-2</v>
      </c>
      <c r="W101" s="267">
        <f t="shared" si="7"/>
        <v>3.9592906518073449E-2</v>
      </c>
      <c r="X101" s="267">
        <f t="shared" si="7"/>
        <v>3.9578767220689808E-2</v>
      </c>
      <c r="Y101" s="267">
        <f t="shared" si="7"/>
        <v>3.9658561739977102E-2</v>
      </c>
      <c r="DA101" s="77"/>
    </row>
    <row r="102" spans="1:105" ht="12" customHeight="1" x14ac:dyDescent="0.25">
      <c r="A102" s="173" t="s">
        <v>94</v>
      </c>
      <c r="B102" s="267">
        <f t="shared" ref="B102:Y102" si="8">IF(B$9=0,0,B$9/B$5)</f>
        <v>1.5412217904309104E-2</v>
      </c>
      <c r="C102" s="267">
        <f t="shared" si="8"/>
        <v>1.5471523274067435E-2</v>
      </c>
      <c r="D102" s="267">
        <f t="shared" si="8"/>
        <v>1.5421957913144085E-2</v>
      </c>
      <c r="E102" s="267">
        <f t="shared" si="8"/>
        <v>1.5350035728723576E-2</v>
      </c>
      <c r="F102" s="267">
        <f t="shared" si="8"/>
        <v>1.5437637443995577E-2</v>
      </c>
      <c r="G102" s="267">
        <f t="shared" si="8"/>
        <v>1.5511841430846125E-2</v>
      </c>
      <c r="H102" s="267">
        <f t="shared" si="8"/>
        <v>1.5524437049685905E-2</v>
      </c>
      <c r="I102" s="267">
        <f t="shared" si="8"/>
        <v>1.5562718105351548E-2</v>
      </c>
      <c r="J102" s="267">
        <f t="shared" si="8"/>
        <v>1.5692078547095003E-2</v>
      </c>
      <c r="K102" s="267">
        <f t="shared" si="8"/>
        <v>1.5875475206106996E-2</v>
      </c>
      <c r="L102" s="267">
        <f t="shared" si="8"/>
        <v>1.5935653100252672E-2</v>
      </c>
      <c r="M102" s="267">
        <f t="shared" si="8"/>
        <v>1.6069718024905689E-2</v>
      </c>
      <c r="N102" s="267">
        <f t="shared" si="8"/>
        <v>1.6127413624268505E-2</v>
      </c>
      <c r="O102" s="267">
        <f t="shared" si="8"/>
        <v>1.6274269921621783E-2</v>
      </c>
      <c r="P102" s="267">
        <f t="shared" si="8"/>
        <v>1.6283201606781227E-2</v>
      </c>
      <c r="Q102" s="267">
        <f t="shared" si="8"/>
        <v>1.6365831170178518E-2</v>
      </c>
      <c r="R102" s="267">
        <f t="shared" si="8"/>
        <v>1.6309164038711056E-2</v>
      </c>
      <c r="S102" s="267">
        <f t="shared" si="8"/>
        <v>1.6335105223752828E-2</v>
      </c>
      <c r="T102" s="267">
        <f t="shared" si="8"/>
        <v>1.6379287386749496E-2</v>
      </c>
      <c r="U102" s="267">
        <f t="shared" si="8"/>
        <v>1.6312205280875645E-2</v>
      </c>
      <c r="V102" s="267">
        <f t="shared" si="8"/>
        <v>1.6301490569017928E-2</v>
      </c>
      <c r="W102" s="267">
        <f t="shared" si="8"/>
        <v>1.6315546443232493E-2</v>
      </c>
      <c r="X102" s="267">
        <f t="shared" si="8"/>
        <v>1.6309719885310246E-2</v>
      </c>
      <c r="Y102" s="267">
        <f t="shared" si="8"/>
        <v>1.6342601815429545E-2</v>
      </c>
      <c r="DA102" s="77"/>
    </row>
    <row r="103" spans="1:105" ht="12" customHeight="1" x14ac:dyDescent="0.25">
      <c r="A103" s="56" t="s">
        <v>95</v>
      </c>
      <c r="B103" s="268">
        <f t="shared" ref="B103:Y103" si="9">IF(B$10=0,0,B$10/B$5)</f>
        <v>1.5173790193064597E-2</v>
      </c>
      <c r="C103" s="268">
        <f t="shared" si="9"/>
        <v>1.5597344767155914E-2</v>
      </c>
      <c r="D103" s="268">
        <f t="shared" si="9"/>
        <v>1.4141447729976133E-2</v>
      </c>
      <c r="E103" s="268">
        <f t="shared" si="9"/>
        <v>1.3432345051661817E-2</v>
      </c>
      <c r="F103" s="268">
        <f t="shared" si="9"/>
        <v>1.2966186197879277E-2</v>
      </c>
      <c r="G103" s="268">
        <f t="shared" si="9"/>
        <v>1.29597200777249E-2</v>
      </c>
      <c r="H103" s="268">
        <f t="shared" si="9"/>
        <v>1.3153190054132778E-2</v>
      </c>
      <c r="I103" s="268">
        <f t="shared" si="9"/>
        <v>1.2694780043443906E-2</v>
      </c>
      <c r="J103" s="268">
        <f t="shared" si="9"/>
        <v>1.2536170524234063E-2</v>
      </c>
      <c r="K103" s="268">
        <f t="shared" si="9"/>
        <v>1.1813175635040831E-2</v>
      </c>
      <c r="L103" s="268">
        <f t="shared" si="9"/>
        <v>1.3445868131067816E-2</v>
      </c>
      <c r="M103" s="268">
        <f t="shared" si="9"/>
        <v>1.2887259924673268E-2</v>
      </c>
      <c r="N103" s="268">
        <f t="shared" si="9"/>
        <v>1.3146325110717075E-2</v>
      </c>
      <c r="O103" s="268">
        <f t="shared" si="9"/>
        <v>1.1843030155750313E-2</v>
      </c>
      <c r="P103" s="268">
        <f t="shared" si="9"/>
        <v>1.257612264905531E-2</v>
      </c>
      <c r="Q103" s="268">
        <f t="shared" si="9"/>
        <v>1.2255350166779214E-2</v>
      </c>
      <c r="R103" s="268">
        <f t="shared" si="9"/>
        <v>1.2659201624954677E-2</v>
      </c>
      <c r="S103" s="268">
        <f t="shared" si="9"/>
        <v>1.231139412534038E-2</v>
      </c>
      <c r="T103" s="268">
        <f t="shared" si="9"/>
        <v>1.2027747800280049E-2</v>
      </c>
      <c r="U103" s="268">
        <f t="shared" si="9"/>
        <v>1.2306509400574249E-2</v>
      </c>
      <c r="V103" s="268">
        <f t="shared" si="9"/>
        <v>1.2220191307976995E-2</v>
      </c>
      <c r="W103" s="268">
        <f t="shared" si="9"/>
        <v>1.2429231372216902E-2</v>
      </c>
      <c r="X103" s="268">
        <f t="shared" si="9"/>
        <v>1.267173352163024E-2</v>
      </c>
      <c r="Y103" s="268">
        <f t="shared" si="9"/>
        <v>1.2618576996168168E-2</v>
      </c>
      <c r="DA103" s="78"/>
    </row>
    <row r="104" spans="1:105" ht="12" customHeight="1" x14ac:dyDescent="0.25">
      <c r="A104" s="174" t="s">
        <v>1853</v>
      </c>
      <c r="B104" s="269">
        <f t="shared" ref="B104:Y104" si="10">IF(B$16=0,0,B$16/B$5)</f>
        <v>2.7321728222717445E-2</v>
      </c>
      <c r="C104" s="269">
        <f t="shared" si="10"/>
        <v>2.8051686524744435E-2</v>
      </c>
      <c r="D104" s="269">
        <f t="shared" si="10"/>
        <v>2.4342131847086442E-2</v>
      </c>
      <c r="E104" s="269">
        <f t="shared" si="10"/>
        <v>2.2029362866792489E-2</v>
      </c>
      <c r="F104" s="269">
        <f t="shared" si="10"/>
        <v>2.0704456445453288E-2</v>
      </c>
      <c r="G104" s="269">
        <f t="shared" si="10"/>
        <v>2.0430215221510527E-2</v>
      </c>
      <c r="H104" s="269">
        <f t="shared" si="10"/>
        <v>2.1162856786734109E-2</v>
      </c>
      <c r="I104" s="269">
        <f t="shared" si="10"/>
        <v>1.9835095239016269E-2</v>
      </c>
      <c r="J104" s="269">
        <f t="shared" si="10"/>
        <v>1.7089671924630095E-2</v>
      </c>
      <c r="K104" s="269">
        <f t="shared" si="10"/>
        <v>1.5307260551904232E-2</v>
      </c>
      <c r="L104" s="269">
        <f t="shared" si="10"/>
        <v>2.003806072584615E-2</v>
      </c>
      <c r="M104" s="269">
        <f t="shared" si="10"/>
        <v>1.870026223366179E-2</v>
      </c>
      <c r="N104" s="269">
        <f t="shared" si="10"/>
        <v>1.9119469672048521E-2</v>
      </c>
      <c r="O104" s="269">
        <f t="shared" si="10"/>
        <v>1.4664226117313167E-2</v>
      </c>
      <c r="P104" s="269">
        <f t="shared" si="10"/>
        <v>1.6045577514545654E-2</v>
      </c>
      <c r="Q104" s="269">
        <f t="shared" si="10"/>
        <v>1.4806675097489735E-2</v>
      </c>
      <c r="R104" s="269">
        <f t="shared" si="10"/>
        <v>1.5145228773971045E-2</v>
      </c>
      <c r="S104" s="269">
        <f t="shared" si="10"/>
        <v>1.1439838652161784E-2</v>
      </c>
      <c r="T104" s="269">
        <f t="shared" si="10"/>
        <v>1.115512348209388E-2</v>
      </c>
      <c r="U104" s="269">
        <f t="shared" si="10"/>
        <v>1.0929562494381128E-2</v>
      </c>
      <c r="V104" s="269">
        <f t="shared" si="10"/>
        <v>9.1428777648527113E-3</v>
      </c>
      <c r="W104" s="269">
        <f t="shared" si="10"/>
        <v>1.0470825703679342E-2</v>
      </c>
      <c r="X104" s="269">
        <f t="shared" si="10"/>
        <v>1.3373891388309904E-2</v>
      </c>
      <c r="Y104" s="269">
        <f t="shared" si="10"/>
        <v>1.1435346551769775E-2</v>
      </c>
      <c r="DA104" s="79"/>
    </row>
    <row r="105" spans="1:105" ht="12" customHeight="1" x14ac:dyDescent="0.25">
      <c r="A105" s="174" t="s">
        <v>1855</v>
      </c>
      <c r="B105" s="269">
        <f t="shared" ref="B105:Y105" si="11">IF(B$17=0,0,B$17/B$5)</f>
        <v>0.83246165509265746</v>
      </c>
      <c r="C105" s="269">
        <f t="shared" si="11"/>
        <v>0.82934528308771516</v>
      </c>
      <c r="D105" s="269">
        <f t="shared" si="11"/>
        <v>0.84350128019063719</v>
      </c>
      <c r="E105" s="269">
        <f t="shared" si="11"/>
        <v>0.85228878533270114</v>
      </c>
      <c r="F105" s="269">
        <f t="shared" si="11"/>
        <v>0.85687924074993849</v>
      </c>
      <c r="G105" s="269">
        <f t="shared" si="11"/>
        <v>0.85748619090458211</v>
      </c>
      <c r="H105" s="269">
        <f t="shared" si="11"/>
        <v>0.85476193314238225</v>
      </c>
      <c r="I105" s="269">
        <f t="shared" si="11"/>
        <v>0.85956913672621094</v>
      </c>
      <c r="J105" s="269">
        <f t="shared" si="11"/>
        <v>0.8683863515092094</v>
      </c>
      <c r="K105" s="269">
        <f t="shared" si="11"/>
        <v>0.87442816771104759</v>
      </c>
      <c r="L105" s="269">
        <f t="shared" si="11"/>
        <v>0.85602768426359699</v>
      </c>
      <c r="M105" s="269">
        <f t="shared" si="11"/>
        <v>0.86058123940715281</v>
      </c>
      <c r="N105" s="269">
        <f t="shared" si="11"/>
        <v>0.85850218199156469</v>
      </c>
      <c r="O105" s="269">
        <f t="shared" si="11"/>
        <v>0.87522277063590226</v>
      </c>
      <c r="P105" s="269">
        <f t="shared" si="11"/>
        <v>0.86981036244349708</v>
      </c>
      <c r="Q105" s="269">
        <f t="shared" si="11"/>
        <v>0.8743882064489471</v>
      </c>
      <c r="R105" s="269">
        <f t="shared" si="11"/>
        <v>0.8729968414618362</v>
      </c>
      <c r="S105" s="269">
        <f t="shared" si="11"/>
        <v>0.88631921882238163</v>
      </c>
      <c r="T105" s="269">
        <f t="shared" si="11"/>
        <v>0.88744222697058295</v>
      </c>
      <c r="U105" s="269">
        <f t="shared" si="11"/>
        <v>0.88820973246166679</v>
      </c>
      <c r="V105" s="269">
        <f t="shared" si="11"/>
        <v>0.89463893849040965</v>
      </c>
      <c r="W105" s="269">
        <f t="shared" si="11"/>
        <v>0.8896928114977809</v>
      </c>
      <c r="X105" s="269">
        <f t="shared" si="11"/>
        <v>0.87923096022447822</v>
      </c>
      <c r="Y105" s="269">
        <f t="shared" si="11"/>
        <v>0.88599988218812653</v>
      </c>
      <c r="DA105" s="79"/>
    </row>
    <row r="106" spans="1:105" ht="12" customHeight="1" x14ac:dyDescent="0.25">
      <c r="A106" s="62" t="s">
        <v>1856</v>
      </c>
      <c r="B106" s="318">
        <f t="shared" ref="B106:Y106" si="12">IF(B$18=0,0,B$18/B$5)</f>
        <v>0.5763204530046826</v>
      </c>
      <c r="C106" s="318">
        <f t="shared" si="12"/>
        <v>0.56636072191823716</v>
      </c>
      <c r="D106" s="318">
        <f t="shared" si="12"/>
        <v>0.61529379412420293</v>
      </c>
      <c r="E106" s="318">
        <f t="shared" si="12"/>
        <v>0.64576350845652242</v>
      </c>
      <c r="F106" s="318">
        <f t="shared" si="12"/>
        <v>0.66277496157381477</v>
      </c>
      <c r="G106" s="318">
        <f t="shared" si="12"/>
        <v>0.66595292320292188</v>
      </c>
      <c r="H106" s="318">
        <f t="shared" si="12"/>
        <v>0.65636015076675081</v>
      </c>
      <c r="I106" s="318">
        <f t="shared" si="12"/>
        <v>0.67361511886043413</v>
      </c>
      <c r="J106" s="318">
        <f t="shared" si="12"/>
        <v>0.70817067721580296</v>
      </c>
      <c r="K106" s="318">
        <f t="shared" si="12"/>
        <v>0.73092260003694609</v>
      </c>
      <c r="L106" s="318">
        <f t="shared" si="12"/>
        <v>0.66817086495879008</v>
      </c>
      <c r="M106" s="318">
        <f t="shared" si="12"/>
        <v>0.68526628096657416</v>
      </c>
      <c r="N106" s="318">
        <f t="shared" si="12"/>
        <v>0.67925715381611074</v>
      </c>
      <c r="O106" s="318">
        <f t="shared" si="12"/>
        <v>0.73774565078609189</v>
      </c>
      <c r="P106" s="318">
        <f t="shared" si="12"/>
        <v>0.71938307324463213</v>
      </c>
      <c r="Q106" s="318">
        <f t="shared" si="12"/>
        <v>0.7355756274099815</v>
      </c>
      <c r="R106" s="318">
        <f t="shared" si="12"/>
        <v>0.73101032170585822</v>
      </c>
      <c r="S106" s="318">
        <f t="shared" si="12"/>
        <v>0.77907073145836536</v>
      </c>
      <c r="T106" s="318">
        <f t="shared" si="12"/>
        <v>0.78286294432595327</v>
      </c>
      <c r="U106" s="318">
        <f t="shared" si="12"/>
        <v>0.78574508407684407</v>
      </c>
      <c r="V106" s="318">
        <f t="shared" si="12"/>
        <v>0.80892445944491587</v>
      </c>
      <c r="W106" s="318">
        <f t="shared" si="12"/>
        <v>0.79152882052578755</v>
      </c>
      <c r="X106" s="318">
        <f t="shared" si="12"/>
        <v>0.75385072845907342</v>
      </c>
      <c r="Y106" s="318">
        <f t="shared" si="12"/>
        <v>0.77879350826528537</v>
      </c>
      <c r="DA106" s="141"/>
    </row>
    <row r="107" spans="1:105" ht="12" customHeight="1" x14ac:dyDescent="0.25">
      <c r="A107" s="62" t="s">
        <v>1868</v>
      </c>
      <c r="B107" s="318">
        <f t="shared" ref="B107:Y107" si="13">IF(B$29=0,0,B$29/B$5)</f>
        <v>0.25614120208797486</v>
      </c>
      <c r="C107" s="318">
        <f t="shared" si="13"/>
        <v>0.26298456116947799</v>
      </c>
      <c r="D107" s="318">
        <f t="shared" si="13"/>
        <v>0.22820748606643429</v>
      </c>
      <c r="E107" s="318">
        <f t="shared" si="13"/>
        <v>0.20652527687617875</v>
      </c>
      <c r="F107" s="318">
        <f t="shared" si="13"/>
        <v>0.19410427917612375</v>
      </c>
      <c r="G107" s="318">
        <f t="shared" si="13"/>
        <v>0.19153326770166026</v>
      </c>
      <c r="H107" s="318">
        <f t="shared" si="13"/>
        <v>0.19840178237563141</v>
      </c>
      <c r="I107" s="318">
        <f t="shared" si="13"/>
        <v>0.1859540178657767</v>
      </c>
      <c r="J107" s="318">
        <f t="shared" si="13"/>
        <v>0.16021567429340647</v>
      </c>
      <c r="K107" s="318">
        <f t="shared" si="13"/>
        <v>0.14350556767410153</v>
      </c>
      <c r="L107" s="318">
        <f t="shared" si="13"/>
        <v>0.18785681930480688</v>
      </c>
      <c r="M107" s="318">
        <f t="shared" si="13"/>
        <v>0.17531495844057851</v>
      </c>
      <c r="N107" s="318">
        <f t="shared" si="13"/>
        <v>0.17924502817545396</v>
      </c>
      <c r="O107" s="318">
        <f t="shared" si="13"/>
        <v>0.13747711984981037</v>
      </c>
      <c r="P107" s="318">
        <f t="shared" si="13"/>
        <v>0.15042728919886483</v>
      </c>
      <c r="Q107" s="318">
        <f t="shared" si="13"/>
        <v>0.13881257903896568</v>
      </c>
      <c r="R107" s="318">
        <f t="shared" si="13"/>
        <v>0.1419865197559779</v>
      </c>
      <c r="S107" s="318">
        <f t="shared" si="13"/>
        <v>0.10724848736401621</v>
      </c>
      <c r="T107" s="318">
        <f t="shared" si="13"/>
        <v>0.10457928264462958</v>
      </c>
      <c r="U107" s="318">
        <f t="shared" si="13"/>
        <v>0.10246464838482271</v>
      </c>
      <c r="V107" s="318">
        <f t="shared" si="13"/>
        <v>8.5714479045493799E-2</v>
      </c>
      <c r="W107" s="318">
        <f t="shared" si="13"/>
        <v>9.8163990971993409E-2</v>
      </c>
      <c r="X107" s="318">
        <f t="shared" si="13"/>
        <v>0.1253802317654048</v>
      </c>
      <c r="Y107" s="318">
        <f t="shared" si="13"/>
        <v>0.10720637392284113</v>
      </c>
      <c r="DA107" s="141"/>
    </row>
    <row r="108" spans="1:105" ht="12" customHeight="1" x14ac:dyDescent="0.25">
      <c r="A108" s="41" t="s">
        <v>1870</v>
      </c>
      <c r="B108" s="319">
        <f t="shared" ref="B108:Y108" si="14">IF(B$30=0,0,B$30/B$5)</f>
        <v>6.4790278833013859E-2</v>
      </c>
      <c r="C108" s="319">
        <f t="shared" si="14"/>
        <v>6.6521289460865649E-2</v>
      </c>
      <c r="D108" s="319">
        <f t="shared" si="14"/>
        <v>5.772451496868939E-2</v>
      </c>
      <c r="E108" s="319">
        <f t="shared" si="14"/>
        <v>5.2240054180261064E-2</v>
      </c>
      <c r="F108" s="319">
        <f t="shared" si="14"/>
        <v>4.9098193761825233E-2</v>
      </c>
      <c r="G108" s="319">
        <f t="shared" si="14"/>
        <v>4.8776080907758902E-2</v>
      </c>
      <c r="H108" s="319">
        <f t="shared" si="14"/>
        <v>5.0525224706504009E-2</v>
      </c>
      <c r="I108" s="319">
        <f t="shared" si="14"/>
        <v>4.7355262766528489E-2</v>
      </c>
      <c r="J108" s="319">
        <f t="shared" si="14"/>
        <v>4.1389531635440131E-2</v>
      </c>
      <c r="K108" s="319">
        <f t="shared" si="14"/>
        <v>3.7547374448048072E-2</v>
      </c>
      <c r="L108" s="319">
        <f t="shared" si="14"/>
        <v>4.971084790183837E-2</v>
      </c>
      <c r="M108" s="319">
        <f t="shared" si="14"/>
        <v>4.6861716563311485E-2</v>
      </c>
      <c r="N108" s="319">
        <f t="shared" si="14"/>
        <v>4.8328066585650413E-2</v>
      </c>
      <c r="O108" s="319">
        <f t="shared" si="14"/>
        <v>3.7066597995686637E-2</v>
      </c>
      <c r="P108" s="319">
        <f t="shared" si="14"/>
        <v>4.055822425147286E-2</v>
      </c>
      <c r="Q108" s="319">
        <f t="shared" si="14"/>
        <v>3.7426664666839936E-2</v>
      </c>
      <c r="R108" s="319">
        <f t="shared" si="14"/>
        <v>3.8282422954096458E-2</v>
      </c>
      <c r="S108" s="319">
        <f t="shared" si="14"/>
        <v>2.891635037968792E-2</v>
      </c>
      <c r="T108" s="319">
        <f t="shared" si="14"/>
        <v>2.819667907431157E-2</v>
      </c>
      <c r="U108" s="319">
        <f t="shared" si="14"/>
        <v>2.7626531124588734E-2</v>
      </c>
      <c r="V108" s="319">
        <f t="shared" si="14"/>
        <v>2.3110348403137613E-2</v>
      </c>
      <c r="W108" s="319">
        <f t="shared" si="14"/>
        <v>2.646698734295683E-2</v>
      </c>
      <c r="X108" s="319">
        <f t="shared" si="14"/>
        <v>3.3805033539627841E-2</v>
      </c>
      <c r="Y108" s="319">
        <f t="shared" si="14"/>
        <v>2.890499574848852E-2</v>
      </c>
      <c r="DA108" s="82"/>
    </row>
    <row r="109" spans="1:105" ht="12" customHeight="1" x14ac:dyDescent="0.25">
      <c r="J109" s="131"/>
    </row>
    <row r="110" spans="1:105" ht="12" customHeight="1" x14ac:dyDescent="0.25">
      <c r="A110" s="35" t="s">
        <v>55</v>
      </c>
      <c r="B110" s="232">
        <f t="shared" ref="B110:Y110" si="15">SUM(B$111:B$115,B$117:B$118,B$120:B$121,B$123:B$124)</f>
        <v>1.0000000000000002</v>
      </c>
      <c r="C110" s="232">
        <f t="shared" si="15"/>
        <v>1.0000000000000002</v>
      </c>
      <c r="D110" s="232">
        <f t="shared" si="15"/>
        <v>1</v>
      </c>
      <c r="E110" s="232">
        <f t="shared" si="15"/>
        <v>0.99999999999999967</v>
      </c>
      <c r="F110" s="232">
        <f t="shared" si="15"/>
        <v>1.0000000000000002</v>
      </c>
      <c r="G110" s="232">
        <f t="shared" si="15"/>
        <v>1</v>
      </c>
      <c r="H110" s="232">
        <f t="shared" si="15"/>
        <v>1</v>
      </c>
      <c r="I110" s="232">
        <f t="shared" si="15"/>
        <v>1</v>
      </c>
      <c r="J110" s="232">
        <f t="shared" si="15"/>
        <v>0.99999999999999989</v>
      </c>
      <c r="K110" s="232">
        <f t="shared" si="15"/>
        <v>1</v>
      </c>
      <c r="L110" s="232">
        <f t="shared" si="15"/>
        <v>1</v>
      </c>
      <c r="M110" s="232">
        <f t="shared" si="15"/>
        <v>0.99999999999999967</v>
      </c>
      <c r="N110" s="232">
        <f t="shared" si="15"/>
        <v>1.0000000000000002</v>
      </c>
      <c r="O110" s="232">
        <f t="shared" si="15"/>
        <v>1</v>
      </c>
      <c r="P110" s="232">
        <f t="shared" si="15"/>
        <v>0.99999999999999989</v>
      </c>
      <c r="Q110" s="232">
        <f t="shared" si="15"/>
        <v>1</v>
      </c>
      <c r="R110" s="232">
        <f t="shared" si="15"/>
        <v>0.99999999999999989</v>
      </c>
      <c r="S110" s="232">
        <f t="shared" si="15"/>
        <v>1</v>
      </c>
      <c r="T110" s="232">
        <f t="shared" si="15"/>
        <v>1</v>
      </c>
      <c r="U110" s="232">
        <f t="shared" si="15"/>
        <v>1.0000000000000002</v>
      </c>
      <c r="V110" s="232">
        <f t="shared" si="15"/>
        <v>0.99999999999999989</v>
      </c>
      <c r="W110" s="232">
        <f t="shared" si="15"/>
        <v>0.99999999999999989</v>
      </c>
      <c r="X110" s="232">
        <f t="shared" si="15"/>
        <v>1</v>
      </c>
      <c r="Y110" s="232">
        <f t="shared" si="15"/>
        <v>0.99999999999999989</v>
      </c>
      <c r="DA110" s="95"/>
    </row>
    <row r="111" spans="1:105" ht="12" customHeight="1" x14ac:dyDescent="0.25">
      <c r="A111" s="55" t="s">
        <v>91</v>
      </c>
      <c r="B111" s="299">
        <f t="shared" ref="B111:Y111" si="16">IF(B$33=0,0,B$33/B$32)</f>
        <v>3.5671915980314689E-3</v>
      </c>
      <c r="C111" s="299">
        <f t="shared" si="16"/>
        <v>3.5872818355988005E-3</v>
      </c>
      <c r="D111" s="299">
        <f t="shared" si="16"/>
        <v>3.5708818391353607E-3</v>
      </c>
      <c r="E111" s="299">
        <f t="shared" si="16"/>
        <v>3.5486553406310264E-3</v>
      </c>
      <c r="F111" s="299">
        <f t="shared" si="16"/>
        <v>3.547195572772702E-3</v>
      </c>
      <c r="G111" s="299">
        <f t="shared" si="16"/>
        <v>3.5441414476390255E-3</v>
      </c>
      <c r="H111" s="299">
        <f t="shared" si="16"/>
        <v>3.5505005515775756E-3</v>
      </c>
      <c r="I111" s="299">
        <f t="shared" si="16"/>
        <v>3.5699418342773049E-3</v>
      </c>
      <c r="J111" s="299">
        <f t="shared" si="16"/>
        <v>3.5662735926067575E-3</v>
      </c>
      <c r="K111" s="299">
        <f t="shared" si="16"/>
        <v>3.5609392467014335E-3</v>
      </c>
      <c r="L111" s="299">
        <f t="shared" si="16"/>
        <v>3.569335063450545E-3</v>
      </c>
      <c r="M111" s="299">
        <f t="shared" si="16"/>
        <v>3.5761264568065815E-3</v>
      </c>
      <c r="N111" s="299">
        <f t="shared" si="16"/>
        <v>3.5745774098980606E-3</v>
      </c>
      <c r="O111" s="299">
        <f t="shared" si="16"/>
        <v>3.5960473312018565E-3</v>
      </c>
      <c r="P111" s="299">
        <f t="shared" si="16"/>
        <v>3.5660546497926614E-3</v>
      </c>
      <c r="Q111" s="299">
        <f t="shared" si="16"/>
        <v>3.5459151841190427E-3</v>
      </c>
      <c r="R111" s="299">
        <f t="shared" si="16"/>
        <v>3.5401716188665096E-3</v>
      </c>
      <c r="S111" s="299">
        <f t="shared" si="16"/>
        <v>3.5311155929619673E-3</v>
      </c>
      <c r="T111" s="299">
        <f t="shared" si="16"/>
        <v>3.5418860609207512E-3</v>
      </c>
      <c r="U111" s="299">
        <f t="shared" si="16"/>
        <v>3.5395511119829621E-3</v>
      </c>
      <c r="V111" s="299">
        <f t="shared" si="16"/>
        <v>3.5523597874968552E-3</v>
      </c>
      <c r="W111" s="299">
        <f t="shared" si="16"/>
        <v>3.568118607979791E-3</v>
      </c>
      <c r="X111" s="299">
        <f t="shared" si="16"/>
        <v>3.5751295483902996E-3</v>
      </c>
      <c r="Y111" s="299">
        <f t="shared" si="16"/>
        <v>3.5916068350463912E-3</v>
      </c>
      <c r="DA111" s="67"/>
    </row>
    <row r="112" spans="1:105" ht="12" customHeight="1" x14ac:dyDescent="0.25">
      <c r="A112" s="173" t="s">
        <v>92</v>
      </c>
      <c r="B112" s="233">
        <f t="shared" ref="B112:Y112" si="17">IF(B$34=0,0,B$34/B$32)</f>
        <v>1.3156790301820883E-3</v>
      </c>
      <c r="C112" s="233">
        <f t="shared" si="17"/>
        <v>1.3230888660578234E-3</v>
      </c>
      <c r="D112" s="233">
        <f t="shared" si="17"/>
        <v>1.317040093277041E-3</v>
      </c>
      <c r="E112" s="233">
        <f t="shared" si="17"/>
        <v>1.3088423452186906E-3</v>
      </c>
      <c r="F112" s="233">
        <f t="shared" si="17"/>
        <v>1.3083039424143118E-3</v>
      </c>
      <c r="G112" s="233">
        <f t="shared" si="17"/>
        <v>1.3071774965020305E-3</v>
      </c>
      <c r="H112" s="233">
        <f t="shared" si="17"/>
        <v>1.3095229101061994E-3</v>
      </c>
      <c r="I112" s="233">
        <f t="shared" si="17"/>
        <v>1.3166933934584226E-3</v>
      </c>
      <c r="J112" s="233">
        <f t="shared" si="17"/>
        <v>1.3153404443636098E-3</v>
      </c>
      <c r="K112" s="233">
        <f t="shared" si="17"/>
        <v>1.3272064703176711E-3</v>
      </c>
      <c r="L112" s="233">
        <f t="shared" si="17"/>
        <v>1.3178169033807377E-3</v>
      </c>
      <c r="M112" s="233">
        <f t="shared" si="17"/>
        <v>1.3189744534877891E-3</v>
      </c>
      <c r="N112" s="233">
        <f t="shared" si="17"/>
        <v>1.31840312209773E-3</v>
      </c>
      <c r="O112" s="233">
        <f t="shared" si="17"/>
        <v>1.3263218235363217E-3</v>
      </c>
      <c r="P112" s="233">
        <f t="shared" si="17"/>
        <v>1.3253981462657543E-3</v>
      </c>
      <c r="Q112" s="233">
        <f t="shared" si="17"/>
        <v>1.329135839430901E-3</v>
      </c>
      <c r="R112" s="233">
        <f t="shared" si="17"/>
        <v>1.318197933588621E-3</v>
      </c>
      <c r="S112" s="233">
        <f t="shared" si="17"/>
        <v>1.3299463404540777E-3</v>
      </c>
      <c r="T112" s="233">
        <f t="shared" si="17"/>
        <v>1.3269294620314178E-3</v>
      </c>
      <c r="U112" s="233">
        <f t="shared" si="17"/>
        <v>1.3197565993031974E-3</v>
      </c>
      <c r="V112" s="233">
        <f t="shared" si="17"/>
        <v>1.3188947567136042E-3</v>
      </c>
      <c r="W112" s="233">
        <f t="shared" si="17"/>
        <v>1.3196902127849991E-3</v>
      </c>
      <c r="X112" s="233">
        <f t="shared" si="17"/>
        <v>1.3186067660613456E-3</v>
      </c>
      <c r="Y112" s="233">
        <f t="shared" si="17"/>
        <v>1.3246840456051972E-3</v>
      </c>
      <c r="DA112" s="177"/>
    </row>
    <row r="113" spans="1:105" ht="12" customHeight="1" x14ac:dyDescent="0.25">
      <c r="A113" s="173" t="s">
        <v>93</v>
      </c>
      <c r="B113" s="233">
        <f t="shared" ref="B113:Y113" si="18">IF(B$35=0,0,B$35/B$32)</f>
        <v>2.5664972714137365E-2</v>
      </c>
      <c r="C113" s="233">
        <f t="shared" si="18"/>
        <v>2.5809516505749423E-2</v>
      </c>
      <c r="D113" s="233">
        <f t="shared" si="18"/>
        <v>2.5691522994557472E-2</v>
      </c>
      <c r="E113" s="233">
        <f t="shared" si="18"/>
        <v>2.5531609386900574E-2</v>
      </c>
      <c r="F113" s="233">
        <f t="shared" si="18"/>
        <v>2.5521106754444946E-2</v>
      </c>
      <c r="G113" s="233">
        <f t="shared" si="18"/>
        <v>2.549913315530759E-2</v>
      </c>
      <c r="H113" s="233">
        <f t="shared" si="18"/>
        <v>2.5544885177475201E-2</v>
      </c>
      <c r="I113" s="233">
        <f t="shared" si="18"/>
        <v>2.5678532872012168E-2</v>
      </c>
      <c r="J113" s="233">
        <f t="shared" si="18"/>
        <v>2.5658367914947529E-2</v>
      </c>
      <c r="K113" s="233">
        <f t="shared" si="18"/>
        <v>2.5557407578723587E-2</v>
      </c>
      <c r="L113" s="233">
        <f t="shared" si="18"/>
        <v>2.5562331352812252E-2</v>
      </c>
      <c r="M113" s="233">
        <f t="shared" si="18"/>
        <v>2.5729256591346117E-2</v>
      </c>
      <c r="N113" s="233">
        <f t="shared" si="18"/>
        <v>2.5718111620422191E-2</v>
      </c>
      <c r="O113" s="233">
        <f t="shared" si="18"/>
        <v>2.5872581861028469E-2</v>
      </c>
      <c r="P113" s="233">
        <f t="shared" si="18"/>
        <v>2.5595288901675711E-2</v>
      </c>
      <c r="Q113" s="233">
        <f t="shared" si="18"/>
        <v>2.5396557911312036E-2</v>
      </c>
      <c r="R113" s="233">
        <f t="shared" si="18"/>
        <v>2.5307418406448512E-2</v>
      </c>
      <c r="S113" s="233">
        <f t="shared" si="18"/>
        <v>2.5200126822295357E-2</v>
      </c>
      <c r="T113" s="233">
        <f t="shared" si="18"/>
        <v>2.5239006473358094E-2</v>
      </c>
      <c r="U113" s="233">
        <f t="shared" si="18"/>
        <v>2.5188546733309679E-2</v>
      </c>
      <c r="V113" s="233">
        <f t="shared" si="18"/>
        <v>2.5249422520807845E-2</v>
      </c>
      <c r="W113" s="233">
        <f t="shared" si="18"/>
        <v>2.5334285237910672E-2</v>
      </c>
      <c r="X113" s="233">
        <f t="shared" si="18"/>
        <v>2.5376105484885315E-2</v>
      </c>
      <c r="Y113" s="233">
        <f t="shared" si="18"/>
        <v>2.5549677651471807E-2</v>
      </c>
      <c r="DA113" s="177"/>
    </row>
    <row r="114" spans="1:105" ht="12" customHeight="1" x14ac:dyDescent="0.25">
      <c r="A114" s="173" t="s">
        <v>94</v>
      </c>
      <c r="B114" s="233">
        <f t="shared" ref="B114:Y114" si="19">IF(B$36=0,0,B$36/B$32)</f>
        <v>1.4328928517819018E-2</v>
      </c>
      <c r="C114" s="233">
        <f t="shared" si="19"/>
        <v>1.4409628298051496E-2</v>
      </c>
      <c r="D114" s="233">
        <f t="shared" si="19"/>
        <v>1.4343751719639843E-2</v>
      </c>
      <c r="E114" s="233">
        <f t="shared" si="19"/>
        <v>1.4254470866756644E-2</v>
      </c>
      <c r="F114" s="233">
        <f t="shared" si="19"/>
        <v>1.4248607175749379E-2</v>
      </c>
      <c r="G114" s="233">
        <f t="shared" si="19"/>
        <v>1.4236339166161936E-2</v>
      </c>
      <c r="H114" s="233">
        <f t="shared" si="19"/>
        <v>1.4261882830770019E-2</v>
      </c>
      <c r="I114" s="233">
        <f t="shared" si="19"/>
        <v>1.4339975846646381E-2</v>
      </c>
      <c r="J114" s="233">
        <f t="shared" si="19"/>
        <v>1.4325241013588253E-2</v>
      </c>
      <c r="K114" s="233">
        <f t="shared" si="19"/>
        <v>1.4454472713559019E-2</v>
      </c>
      <c r="L114" s="233">
        <f t="shared" si="19"/>
        <v>1.4352211880661221E-2</v>
      </c>
      <c r="M114" s="233">
        <f t="shared" si="19"/>
        <v>1.4364818642918003E-2</v>
      </c>
      <c r="N114" s="233">
        <f t="shared" si="19"/>
        <v>1.4358596329982747E-2</v>
      </c>
      <c r="O114" s="233">
        <f t="shared" si="19"/>
        <v>1.4444838114084011E-2</v>
      </c>
      <c r="P114" s="233">
        <f t="shared" si="19"/>
        <v>1.4434778437460867E-2</v>
      </c>
      <c r="Q114" s="233">
        <f t="shared" si="19"/>
        <v>1.4475485279294103E-2</v>
      </c>
      <c r="R114" s="233">
        <f t="shared" si="19"/>
        <v>1.435636164248507E-2</v>
      </c>
      <c r="S114" s="233">
        <f t="shared" si="19"/>
        <v>1.4484312364744499E-2</v>
      </c>
      <c r="T114" s="233">
        <f t="shared" si="19"/>
        <v>1.4451455844063111E-2</v>
      </c>
      <c r="U114" s="233">
        <f t="shared" si="19"/>
        <v>1.4373336914641117E-2</v>
      </c>
      <c r="V114" s="233">
        <f t="shared" si="19"/>
        <v>1.4363950673334073E-2</v>
      </c>
      <c r="W114" s="233">
        <f t="shared" si="19"/>
        <v>1.4372613905721775E-2</v>
      </c>
      <c r="X114" s="233">
        <f t="shared" si="19"/>
        <v>1.4360814195990173E-2</v>
      </c>
      <c r="Y114" s="233">
        <f t="shared" si="19"/>
        <v>1.4427001238702714E-2</v>
      </c>
      <c r="DA114" s="177"/>
    </row>
    <row r="115" spans="1:105" ht="12" customHeight="1" x14ac:dyDescent="0.25">
      <c r="A115" s="56" t="s">
        <v>95</v>
      </c>
      <c r="B115" s="300">
        <f t="shared" ref="B115:Y115" si="20">IF(B$37=0,0,B$37/B$32)</f>
        <v>1.4138820209016405E-2</v>
      </c>
      <c r="C115" s="300">
        <f t="shared" si="20"/>
        <v>1.4691024708324415E-2</v>
      </c>
      <c r="D115" s="300">
        <f t="shared" si="20"/>
        <v>1.2637665257212558E-2</v>
      </c>
      <c r="E115" s="300">
        <f t="shared" si="20"/>
        <v>1.1631849319695926E-2</v>
      </c>
      <c r="F115" s="300">
        <f t="shared" si="20"/>
        <v>1.0946913071030373E-2</v>
      </c>
      <c r="G115" s="300">
        <f t="shared" si="20"/>
        <v>1.084645067488722E-2</v>
      </c>
      <c r="H115" s="300">
        <f t="shared" si="20"/>
        <v>1.1123002051784939E-2</v>
      </c>
      <c r="I115" s="300">
        <f t="shared" si="20"/>
        <v>1.0575174263895077E-2</v>
      </c>
      <c r="J115" s="300">
        <f t="shared" si="20"/>
        <v>9.5390351077053528E-3</v>
      </c>
      <c r="K115" s="300">
        <f t="shared" si="20"/>
        <v>8.8458083853760593E-3</v>
      </c>
      <c r="L115" s="300">
        <f t="shared" si="20"/>
        <v>1.0669202731553421E-2</v>
      </c>
      <c r="M115" s="300">
        <f t="shared" si="20"/>
        <v>1.0045816296706686E-2</v>
      </c>
      <c r="N115" s="300">
        <f t="shared" si="20"/>
        <v>1.033703354361792E-2</v>
      </c>
      <c r="O115" s="300">
        <f t="shared" si="20"/>
        <v>8.8256338366354738E-3</v>
      </c>
      <c r="P115" s="300">
        <f t="shared" si="20"/>
        <v>9.5800135697818381E-3</v>
      </c>
      <c r="Q115" s="300">
        <f t="shared" si="20"/>
        <v>9.2141559709160003E-3</v>
      </c>
      <c r="R115" s="300">
        <f t="shared" si="20"/>
        <v>9.5187546655237446E-3</v>
      </c>
      <c r="S115" s="300">
        <f t="shared" si="20"/>
        <v>8.9168769142020793E-3</v>
      </c>
      <c r="T115" s="300">
        <f t="shared" si="20"/>
        <v>8.6356649602690738E-3</v>
      </c>
      <c r="U115" s="300">
        <f t="shared" si="20"/>
        <v>8.8065029317821088E-3</v>
      </c>
      <c r="V115" s="300">
        <f t="shared" si="20"/>
        <v>8.5666813556083098E-3</v>
      </c>
      <c r="W115" s="300">
        <f t="shared" si="20"/>
        <v>8.8448562753189134E-3</v>
      </c>
      <c r="X115" s="300">
        <f t="shared" si="20"/>
        <v>9.3284699826283179E-3</v>
      </c>
      <c r="Y115" s="300">
        <f t="shared" si="20"/>
        <v>9.098906844370834E-3</v>
      </c>
      <c r="DA115" s="68"/>
    </row>
    <row r="116" spans="1:105" ht="12" customHeight="1" x14ac:dyDescent="0.25">
      <c r="A116" s="174" t="s">
        <v>1883</v>
      </c>
      <c r="B116" s="301">
        <f t="shared" ref="B116:Y116" si="21">IF(B$43=0,0,B$43/B$32)</f>
        <v>6.1548179373632314E-2</v>
      </c>
      <c r="C116" s="301">
        <f t="shared" si="21"/>
        <v>6.2892323820875159E-2</v>
      </c>
      <c r="D116" s="301">
        <f t="shared" si="21"/>
        <v>5.6323637322508169E-2</v>
      </c>
      <c r="E116" s="301">
        <f t="shared" si="21"/>
        <v>5.2558029309662836E-2</v>
      </c>
      <c r="F116" s="301">
        <f t="shared" si="21"/>
        <v>5.0309102496786245E-2</v>
      </c>
      <c r="G116" s="301">
        <f t="shared" si="21"/>
        <v>4.993614067824817E-2</v>
      </c>
      <c r="H116" s="301">
        <f t="shared" si="21"/>
        <v>5.1066490087539773E-2</v>
      </c>
      <c r="I116" s="301">
        <f t="shared" si="21"/>
        <v>4.910794834647364E-2</v>
      </c>
      <c r="J116" s="301">
        <f t="shared" si="21"/>
        <v>4.5196001402715402E-2</v>
      </c>
      <c r="K116" s="301">
        <f t="shared" si="21"/>
        <v>4.2704741512505209E-2</v>
      </c>
      <c r="L116" s="301">
        <f t="shared" si="21"/>
        <v>4.9543908527163186E-2</v>
      </c>
      <c r="M116" s="301">
        <f t="shared" si="21"/>
        <v>4.7560152934499736E-2</v>
      </c>
      <c r="N116" s="301">
        <f t="shared" si="21"/>
        <v>4.8244493124887634E-2</v>
      </c>
      <c r="O116" s="301">
        <f t="shared" si="21"/>
        <v>4.2057007379079997E-2</v>
      </c>
      <c r="P116" s="301">
        <f t="shared" si="21"/>
        <v>4.3875063855693258E-2</v>
      </c>
      <c r="Q116" s="301">
        <f t="shared" si="21"/>
        <v>4.2116663466382716E-2</v>
      </c>
      <c r="R116" s="301">
        <f t="shared" si="21"/>
        <v>4.2614313044039329E-2</v>
      </c>
      <c r="S116" s="301">
        <f t="shared" si="21"/>
        <v>3.7834076721596832E-2</v>
      </c>
      <c r="T116" s="301">
        <f t="shared" si="21"/>
        <v>3.7495211902895134E-2</v>
      </c>
      <c r="U116" s="301">
        <f t="shared" si="21"/>
        <v>3.7271845782632922E-2</v>
      </c>
      <c r="V116" s="301">
        <f t="shared" si="21"/>
        <v>3.519907624280693E-2</v>
      </c>
      <c r="W116" s="301">
        <f t="shared" si="21"/>
        <v>3.6801164598439302E-2</v>
      </c>
      <c r="X116" s="301">
        <f t="shared" si="21"/>
        <v>4.0423040611899712E-2</v>
      </c>
      <c r="Y116" s="301">
        <f t="shared" si="21"/>
        <v>3.7996944859470666E-2</v>
      </c>
      <c r="DA116" s="178"/>
    </row>
    <row r="117" spans="1:105" ht="12" customHeight="1" x14ac:dyDescent="0.25">
      <c r="A117" s="62" t="s">
        <v>1884</v>
      </c>
      <c r="B117" s="302">
        <f t="shared" ref="B117:Y117" si="22">IF(B$44=0,0,B$44/B$32)</f>
        <v>2.2038722812331817E-2</v>
      </c>
      <c r="C117" s="302">
        <f t="shared" si="22"/>
        <v>2.188757213756394E-2</v>
      </c>
      <c r="D117" s="302">
        <f t="shared" si="22"/>
        <v>2.2563408811958122E-2</v>
      </c>
      <c r="E117" s="302">
        <f t="shared" si="22"/>
        <v>2.2952511811184302E-2</v>
      </c>
      <c r="F117" s="302">
        <f t="shared" si="22"/>
        <v>2.3181148458758821E-2</v>
      </c>
      <c r="G117" s="302">
        <f t="shared" si="22"/>
        <v>2.322016515621201E-2</v>
      </c>
      <c r="H117" s="302">
        <f t="shared" si="22"/>
        <v>2.3104293440283478E-2</v>
      </c>
      <c r="I117" s="302">
        <f t="shared" si="22"/>
        <v>2.3291130354916988E-2</v>
      </c>
      <c r="J117" s="302">
        <f t="shared" si="22"/>
        <v>2.3684586791855828E-2</v>
      </c>
      <c r="K117" s="302">
        <f t="shared" si="22"/>
        <v>2.3934613595793405E-2</v>
      </c>
      <c r="L117" s="302">
        <f t="shared" si="22"/>
        <v>2.3250957735519707E-2</v>
      </c>
      <c r="M117" s="302">
        <f t="shared" si="22"/>
        <v>2.3446221030748261E-2</v>
      </c>
      <c r="N117" s="302">
        <f t="shared" si="22"/>
        <v>2.3375220204279075E-2</v>
      </c>
      <c r="O117" s="302">
        <f t="shared" si="22"/>
        <v>2.3979526617279943E-2</v>
      </c>
      <c r="P117" s="302">
        <f t="shared" si="22"/>
        <v>2.3803264587546981E-2</v>
      </c>
      <c r="Q117" s="302">
        <f t="shared" si="22"/>
        <v>2.3984491725784932E-2</v>
      </c>
      <c r="R117" s="302">
        <f t="shared" si="22"/>
        <v>2.3936963012304566E-2</v>
      </c>
      <c r="S117" s="302">
        <f t="shared" si="22"/>
        <v>2.4396207572970324E-2</v>
      </c>
      <c r="T117" s="302">
        <f t="shared" si="22"/>
        <v>2.4433701696549171E-2</v>
      </c>
      <c r="U117" s="302">
        <f t="shared" si="22"/>
        <v>2.4453560850494396E-2</v>
      </c>
      <c r="V117" s="302">
        <f t="shared" si="22"/>
        <v>2.4647850665161217E-2</v>
      </c>
      <c r="W117" s="302">
        <f t="shared" si="22"/>
        <v>2.4486014764612443E-2</v>
      </c>
      <c r="X117" s="302">
        <f t="shared" si="22"/>
        <v>2.4136536692342534E-2</v>
      </c>
      <c r="Y117" s="302">
        <f t="shared" si="22"/>
        <v>2.4356646921621941E-2</v>
      </c>
      <c r="DA117" s="72"/>
    </row>
    <row r="118" spans="1:105" ht="12" customHeight="1" x14ac:dyDescent="0.25">
      <c r="A118" s="62" t="s">
        <v>1896</v>
      </c>
      <c r="B118" s="302">
        <f t="shared" ref="B118:Y118" si="23">IF(B$55=0,0,B$55/B$32)</f>
        <v>3.9509456561300497E-2</v>
      </c>
      <c r="C118" s="302">
        <f t="shared" si="23"/>
        <v>4.1004751683311219E-2</v>
      </c>
      <c r="D118" s="302">
        <f t="shared" si="23"/>
        <v>3.3760228510550057E-2</v>
      </c>
      <c r="E118" s="302">
        <f t="shared" si="23"/>
        <v>2.9605517498478531E-2</v>
      </c>
      <c r="F118" s="302">
        <f t="shared" si="23"/>
        <v>2.7127954038027428E-2</v>
      </c>
      <c r="G118" s="302">
        <f t="shared" si="23"/>
        <v>2.6715975522036157E-2</v>
      </c>
      <c r="H118" s="302">
        <f t="shared" si="23"/>
        <v>2.7962196647256306E-2</v>
      </c>
      <c r="I118" s="302">
        <f t="shared" si="23"/>
        <v>2.5816817991556648E-2</v>
      </c>
      <c r="J118" s="302">
        <f t="shared" si="23"/>
        <v>2.1511414610859578E-2</v>
      </c>
      <c r="K118" s="302">
        <f t="shared" si="23"/>
        <v>1.8770127916711805E-2</v>
      </c>
      <c r="L118" s="302">
        <f t="shared" si="23"/>
        <v>2.6292950791643472E-2</v>
      </c>
      <c r="M118" s="302">
        <f t="shared" si="23"/>
        <v>2.4113931903751475E-2</v>
      </c>
      <c r="N118" s="302">
        <f t="shared" si="23"/>
        <v>2.4869272920608559E-2</v>
      </c>
      <c r="O118" s="302">
        <f t="shared" si="23"/>
        <v>1.8077480761800054E-2</v>
      </c>
      <c r="P118" s="302">
        <f t="shared" si="23"/>
        <v>2.0071799268146281E-2</v>
      </c>
      <c r="Q118" s="302">
        <f t="shared" si="23"/>
        <v>1.8132171740597783E-2</v>
      </c>
      <c r="R118" s="302">
        <f t="shared" si="23"/>
        <v>1.8677350031734763E-2</v>
      </c>
      <c r="S118" s="302">
        <f t="shared" si="23"/>
        <v>1.3437869148626507E-2</v>
      </c>
      <c r="T118" s="302">
        <f t="shared" si="23"/>
        <v>1.306151020634596E-2</v>
      </c>
      <c r="U118" s="302">
        <f t="shared" si="23"/>
        <v>1.2818284932138527E-2</v>
      </c>
      <c r="V118" s="302">
        <f t="shared" si="23"/>
        <v>1.055122557764571E-2</v>
      </c>
      <c r="W118" s="302">
        <f t="shared" si="23"/>
        <v>1.2315149833826857E-2</v>
      </c>
      <c r="X118" s="302">
        <f t="shared" si="23"/>
        <v>1.6286503919557178E-2</v>
      </c>
      <c r="Y118" s="302">
        <f t="shared" si="23"/>
        <v>1.3640297937848732E-2</v>
      </c>
      <c r="DA118" s="72"/>
    </row>
    <row r="119" spans="1:105" ht="12" customHeight="1" x14ac:dyDescent="0.25">
      <c r="A119" s="174" t="s">
        <v>1898</v>
      </c>
      <c r="B119" s="301">
        <f t="shared" ref="B119:Y119" si="24">IF(B$56=0,0,B$56/B$32)</f>
        <v>0.78180780211525169</v>
      </c>
      <c r="C119" s="301">
        <f t="shared" si="24"/>
        <v>0.78010065874114554</v>
      </c>
      <c r="D119" s="301">
        <f t="shared" si="24"/>
        <v>0.78657780869441341</v>
      </c>
      <c r="E119" s="301">
        <f t="shared" si="24"/>
        <v>0.79034048771770338</v>
      </c>
      <c r="F119" s="301">
        <f t="shared" si="24"/>
        <v>0.79247640859910784</v>
      </c>
      <c r="G119" s="301">
        <f t="shared" si="24"/>
        <v>0.79286328315875088</v>
      </c>
      <c r="H119" s="301">
        <f t="shared" si="24"/>
        <v>0.79176137351191345</v>
      </c>
      <c r="I119" s="301">
        <f t="shared" si="24"/>
        <v>0.79325690578453512</v>
      </c>
      <c r="J119" s="301">
        <f t="shared" si="24"/>
        <v>0.7968460529205873</v>
      </c>
      <c r="K119" s="301">
        <f t="shared" si="24"/>
        <v>0.79911572112555274</v>
      </c>
      <c r="L119" s="301">
        <f t="shared" si="24"/>
        <v>0.7929660638378524</v>
      </c>
      <c r="M119" s="301">
        <f t="shared" si="24"/>
        <v>0.79465964814793766</v>
      </c>
      <c r="N119" s="301">
        <f t="shared" si="24"/>
        <v>0.79396730400399729</v>
      </c>
      <c r="O119" s="301">
        <f t="shared" si="24"/>
        <v>0.79910912199757544</v>
      </c>
      <c r="P119" s="301">
        <f t="shared" si="24"/>
        <v>0.79763691925394431</v>
      </c>
      <c r="Q119" s="301">
        <f t="shared" si="24"/>
        <v>0.79938000556299671</v>
      </c>
      <c r="R119" s="301">
        <f t="shared" si="24"/>
        <v>0.79899837062954904</v>
      </c>
      <c r="S119" s="301">
        <f t="shared" si="24"/>
        <v>0.80274443458444822</v>
      </c>
      <c r="T119" s="301">
        <f t="shared" si="24"/>
        <v>0.803156650214497</v>
      </c>
      <c r="U119" s="301">
        <f t="shared" si="24"/>
        <v>0.80328418074174623</v>
      </c>
      <c r="V119" s="301">
        <f t="shared" si="24"/>
        <v>0.80476466652798606</v>
      </c>
      <c r="W119" s="301">
        <f t="shared" si="24"/>
        <v>0.80327396625075054</v>
      </c>
      <c r="X119" s="301">
        <f t="shared" si="24"/>
        <v>0.80039055325568209</v>
      </c>
      <c r="Y119" s="301">
        <f t="shared" si="24"/>
        <v>0.80190667437166607</v>
      </c>
      <c r="DA119" s="178"/>
    </row>
    <row r="120" spans="1:105" ht="12" customHeight="1" x14ac:dyDescent="0.25">
      <c r="A120" s="62" t="s">
        <v>1899</v>
      </c>
      <c r="B120" s="302">
        <f t="shared" ref="B120:Y120" si="25">IF(B$57=0,0,B$57/B$32)</f>
        <v>0.70005354815642262</v>
      </c>
      <c r="C120" s="302">
        <f t="shared" si="25"/>
        <v>0.6952522914285022</v>
      </c>
      <c r="D120" s="302">
        <f t="shared" si="25"/>
        <v>0.71672004461514061</v>
      </c>
      <c r="E120" s="302">
        <f t="shared" si="25"/>
        <v>0.72907978694350106</v>
      </c>
      <c r="F120" s="302">
        <f t="shared" si="25"/>
        <v>0.73634236280763288</v>
      </c>
      <c r="G120" s="302">
        <f t="shared" si="25"/>
        <v>0.73758171672673434</v>
      </c>
      <c r="H120" s="302">
        <f t="shared" si="25"/>
        <v>0.73390108575018109</v>
      </c>
      <c r="I120" s="302">
        <f t="shared" si="25"/>
        <v>0.73983590539148092</v>
      </c>
      <c r="J120" s="302">
        <f t="shared" si="25"/>
        <v>0.75233393338836174</v>
      </c>
      <c r="K120" s="302">
        <f t="shared" si="25"/>
        <v>0.76027596127814334</v>
      </c>
      <c r="L120" s="302">
        <f t="shared" si="25"/>
        <v>0.73855983395180247</v>
      </c>
      <c r="M120" s="302">
        <f t="shared" si="25"/>
        <v>0.74476231509435664</v>
      </c>
      <c r="N120" s="302">
        <f t="shared" si="25"/>
        <v>0.74250699472415893</v>
      </c>
      <c r="O120" s="302">
        <f t="shared" si="25"/>
        <v>0.7617026101959512</v>
      </c>
      <c r="P120" s="302">
        <f t="shared" si="25"/>
        <v>0.75610369866325711</v>
      </c>
      <c r="Q120" s="302">
        <f t="shared" si="25"/>
        <v>0.7618603254072861</v>
      </c>
      <c r="R120" s="302">
        <f t="shared" si="25"/>
        <v>0.76035058980261561</v>
      </c>
      <c r="S120" s="302">
        <f t="shared" si="25"/>
        <v>0.77493835820023371</v>
      </c>
      <c r="T120" s="302">
        <f t="shared" si="25"/>
        <v>0.77612934800803257</v>
      </c>
      <c r="U120" s="302">
        <f t="shared" si="25"/>
        <v>0.77676016819217475</v>
      </c>
      <c r="V120" s="302">
        <f t="shared" si="25"/>
        <v>0.78293172701100311</v>
      </c>
      <c r="W120" s="302">
        <f t="shared" si="25"/>
        <v>0.77779105722886621</v>
      </c>
      <c r="X120" s="302">
        <f t="shared" si="25"/>
        <v>0.76668998905088015</v>
      </c>
      <c r="Y120" s="302">
        <f t="shared" si="25"/>
        <v>0.77368172574563843</v>
      </c>
      <c r="DA120" s="72"/>
    </row>
    <row r="121" spans="1:105" ht="12" customHeight="1" x14ac:dyDescent="0.25">
      <c r="A121" s="62" t="s">
        <v>1911</v>
      </c>
      <c r="B121" s="302">
        <f t="shared" ref="B121:Y121" si="26">IF(B$68=0,0,B$68/B$32)</f>
        <v>8.1754253958829112E-2</v>
      </c>
      <c r="C121" s="302">
        <f t="shared" si="26"/>
        <v>8.4848367312643294E-2</v>
      </c>
      <c r="D121" s="302">
        <f t="shared" si="26"/>
        <v>6.9857764079272855E-2</v>
      </c>
      <c r="E121" s="302">
        <f t="shared" si="26"/>
        <v>6.1260700774202245E-2</v>
      </c>
      <c r="F121" s="302">
        <f t="shared" si="26"/>
        <v>5.613404579147506E-2</v>
      </c>
      <c r="G121" s="302">
        <f t="shared" si="26"/>
        <v>5.528156643201651E-2</v>
      </c>
      <c r="H121" s="302">
        <f t="shared" si="26"/>
        <v>5.7860287761732319E-2</v>
      </c>
      <c r="I121" s="302">
        <f t="shared" si="26"/>
        <v>5.3421000393054134E-2</v>
      </c>
      <c r="J121" s="302">
        <f t="shared" si="26"/>
        <v>4.4512119532225516E-2</v>
      </c>
      <c r="K121" s="302">
        <f t="shared" si="26"/>
        <v>3.8839759847409366E-2</v>
      </c>
      <c r="L121" s="302">
        <f t="shared" si="26"/>
        <v>5.4406229886049852E-2</v>
      </c>
      <c r="M121" s="302">
        <f t="shared" si="26"/>
        <v>4.9897333053581107E-2</v>
      </c>
      <c r="N121" s="302">
        <f t="shared" si="26"/>
        <v>5.1460309279838343E-2</v>
      </c>
      <c r="O121" s="302">
        <f t="shared" si="26"/>
        <v>3.7406511801624243E-2</v>
      </c>
      <c r="P121" s="302">
        <f t="shared" si="26"/>
        <v>4.1533220590687273E-2</v>
      </c>
      <c r="Q121" s="302">
        <f t="shared" si="26"/>
        <v>3.7519680155710548E-2</v>
      </c>
      <c r="R121" s="302">
        <f t="shared" si="26"/>
        <v>3.8647780826933389E-2</v>
      </c>
      <c r="S121" s="302">
        <f t="shared" si="26"/>
        <v>2.7806076384214461E-2</v>
      </c>
      <c r="T121" s="302">
        <f t="shared" si="26"/>
        <v>2.7027302206464369E-2</v>
      </c>
      <c r="U121" s="302">
        <f t="shared" si="26"/>
        <v>2.6524012549571513E-2</v>
      </c>
      <c r="V121" s="302">
        <f t="shared" si="26"/>
        <v>2.183293951698298E-2</v>
      </c>
      <c r="W121" s="302">
        <f t="shared" si="26"/>
        <v>2.5482909021884353E-2</v>
      </c>
      <c r="X121" s="302">
        <f t="shared" si="26"/>
        <v>3.3700564204801949E-2</v>
      </c>
      <c r="Y121" s="302">
        <f t="shared" si="26"/>
        <v>2.822494862602765E-2</v>
      </c>
      <c r="DA121" s="72"/>
    </row>
    <row r="122" spans="1:105" ht="12" customHeight="1" x14ac:dyDescent="0.25">
      <c r="A122" s="174" t="s">
        <v>1913</v>
      </c>
      <c r="B122" s="301">
        <f t="shared" ref="B122:Y122" si="27">IF(B$69=0,0,B$69/B$32)</f>
        <v>9.7628426441929789E-2</v>
      </c>
      <c r="C122" s="301">
        <f t="shared" si="27"/>
        <v>9.7186477224197543E-2</v>
      </c>
      <c r="D122" s="301">
        <f t="shared" si="27"/>
        <v>9.9537692079256126E-2</v>
      </c>
      <c r="E122" s="301">
        <f t="shared" si="27"/>
        <v>0.10082605571343077</v>
      </c>
      <c r="F122" s="301">
        <f t="shared" si="27"/>
        <v>0.10164236238769418</v>
      </c>
      <c r="G122" s="301">
        <f t="shared" si="27"/>
        <v>0.10176733422250311</v>
      </c>
      <c r="H122" s="301">
        <f t="shared" si="27"/>
        <v>0.10138234287883298</v>
      </c>
      <c r="I122" s="301">
        <f t="shared" si="27"/>
        <v>0.10215482765870203</v>
      </c>
      <c r="J122" s="301">
        <f t="shared" si="27"/>
        <v>0.10355368760348575</v>
      </c>
      <c r="K122" s="301">
        <f t="shared" si="27"/>
        <v>0.10443370296726427</v>
      </c>
      <c r="L122" s="301">
        <f t="shared" si="27"/>
        <v>0.10201912970312632</v>
      </c>
      <c r="M122" s="301">
        <f t="shared" si="27"/>
        <v>0.10274520647629708</v>
      </c>
      <c r="N122" s="301">
        <f t="shared" si="27"/>
        <v>0.10248148084509663</v>
      </c>
      <c r="O122" s="301">
        <f t="shared" si="27"/>
        <v>0.10476844765685844</v>
      </c>
      <c r="P122" s="301">
        <f t="shared" si="27"/>
        <v>0.10398648318538542</v>
      </c>
      <c r="Q122" s="301">
        <f t="shared" si="27"/>
        <v>0.10454208078554869</v>
      </c>
      <c r="R122" s="301">
        <f t="shared" si="27"/>
        <v>0.10434641205949918</v>
      </c>
      <c r="S122" s="301">
        <f t="shared" si="27"/>
        <v>0.10595911065929697</v>
      </c>
      <c r="T122" s="301">
        <f t="shared" si="27"/>
        <v>0.10615319508196547</v>
      </c>
      <c r="U122" s="301">
        <f t="shared" si="27"/>
        <v>0.10621627918460193</v>
      </c>
      <c r="V122" s="301">
        <f t="shared" si="27"/>
        <v>0.10698494813524614</v>
      </c>
      <c r="W122" s="301">
        <f t="shared" si="27"/>
        <v>0.10648530491109383</v>
      </c>
      <c r="X122" s="301">
        <f t="shared" si="27"/>
        <v>0.1052272801544628</v>
      </c>
      <c r="Y122" s="301">
        <f t="shared" si="27"/>
        <v>0.1061045041536663</v>
      </c>
      <c r="DA122" s="178"/>
    </row>
    <row r="123" spans="1:105" ht="12" customHeight="1" x14ac:dyDescent="0.25">
      <c r="A123" s="62" t="s">
        <v>1914</v>
      </c>
      <c r="B123" s="302">
        <f t="shared" ref="B123:Y123" si="28">IF(B$70=0,0,B$70/B$32)</f>
        <v>7.9404221897371799E-2</v>
      </c>
      <c r="C123" s="302">
        <f t="shared" si="28"/>
        <v>7.8859634907399362E-2</v>
      </c>
      <c r="D123" s="302">
        <f t="shared" si="28"/>
        <v>8.1294634690142989E-2</v>
      </c>
      <c r="E123" s="302">
        <f t="shared" si="28"/>
        <v>8.2696549907943201E-2</v>
      </c>
      <c r="F123" s="302">
        <f t="shared" si="28"/>
        <v>8.3520314299939627E-2</v>
      </c>
      <c r="G123" s="302">
        <f t="shared" si="28"/>
        <v>8.3660889165763627E-2</v>
      </c>
      <c r="H123" s="302">
        <f t="shared" si="28"/>
        <v>8.3243410189256448E-2</v>
      </c>
      <c r="I123" s="302">
        <f t="shared" si="28"/>
        <v>8.3916572602274225E-2</v>
      </c>
      <c r="J123" s="302">
        <f t="shared" si="28"/>
        <v>8.5334173000068611E-2</v>
      </c>
      <c r="K123" s="302">
        <f t="shared" si="28"/>
        <v>8.623500486719661E-2</v>
      </c>
      <c r="L123" s="302">
        <f t="shared" si="28"/>
        <v>8.3771833017681083E-2</v>
      </c>
      <c r="M123" s="302">
        <f t="shared" si="28"/>
        <v>8.44753551843134E-2</v>
      </c>
      <c r="N123" s="302">
        <f t="shared" si="28"/>
        <v>8.4219543383064102E-2</v>
      </c>
      <c r="O123" s="302">
        <f t="shared" si="28"/>
        <v>8.6396823841670148E-2</v>
      </c>
      <c r="P123" s="302">
        <f t="shared" si="28"/>
        <v>8.5761762116897011E-2</v>
      </c>
      <c r="Q123" s="302">
        <f t="shared" si="28"/>
        <v>8.6414712835548455E-2</v>
      </c>
      <c r="R123" s="302">
        <f t="shared" si="28"/>
        <v>8.6243469676685308E-2</v>
      </c>
      <c r="S123" s="302">
        <f t="shared" si="28"/>
        <v>8.7898100814378183E-2</v>
      </c>
      <c r="T123" s="302">
        <f t="shared" si="28"/>
        <v>8.803318993609606E-2</v>
      </c>
      <c r="U123" s="302">
        <f t="shared" si="28"/>
        <v>8.8104741299575198E-2</v>
      </c>
      <c r="V123" s="302">
        <f t="shared" si="28"/>
        <v>8.8804756073007099E-2</v>
      </c>
      <c r="W123" s="302">
        <f t="shared" si="28"/>
        <v>8.8221670843088726E-2</v>
      </c>
      <c r="X123" s="302">
        <f t="shared" si="28"/>
        <v>8.6962521906233908E-2</v>
      </c>
      <c r="Y123" s="302">
        <f t="shared" si="28"/>
        <v>8.7755566114667088E-2</v>
      </c>
      <c r="DA123" s="72"/>
    </row>
    <row r="124" spans="1:105" ht="12" customHeight="1" x14ac:dyDescent="0.25">
      <c r="A124" s="63" t="s">
        <v>1926</v>
      </c>
      <c r="B124" s="303">
        <f t="shared" ref="B124:Y124" si="29">IF(B$81=0,0,B$81/B$32)</f>
        <v>1.8224204544558E-2</v>
      </c>
      <c r="C124" s="303">
        <f t="shared" si="29"/>
        <v>1.8326842316798177E-2</v>
      </c>
      <c r="D124" s="303">
        <f t="shared" si="29"/>
        <v>1.8243057389113134E-2</v>
      </c>
      <c r="E124" s="303">
        <f t="shared" si="29"/>
        <v>1.8129505805487563E-2</v>
      </c>
      <c r="F124" s="303">
        <f t="shared" si="29"/>
        <v>1.8122048087754545E-2</v>
      </c>
      <c r="G124" s="303">
        <f t="shared" si="29"/>
        <v>1.810644505673948E-2</v>
      </c>
      <c r="H124" s="303">
        <f t="shared" si="29"/>
        <v>1.8138932689576535E-2</v>
      </c>
      <c r="I124" s="303">
        <f t="shared" si="29"/>
        <v>1.8238255056427784E-2</v>
      </c>
      <c r="J124" s="303">
        <f t="shared" si="29"/>
        <v>1.8219514603417131E-2</v>
      </c>
      <c r="K124" s="303">
        <f t="shared" si="29"/>
        <v>1.8198698100067662E-2</v>
      </c>
      <c r="L124" s="303">
        <f t="shared" si="29"/>
        <v>1.8247296685445235E-2</v>
      </c>
      <c r="M124" s="303">
        <f t="shared" si="29"/>
        <v>1.8269851291983694E-2</v>
      </c>
      <c r="N124" s="303">
        <f t="shared" si="29"/>
        <v>1.8261937462032536E-2</v>
      </c>
      <c r="O124" s="303">
        <f t="shared" si="29"/>
        <v>1.8371623815188295E-2</v>
      </c>
      <c r="P124" s="303">
        <f t="shared" si="29"/>
        <v>1.8224721068488405E-2</v>
      </c>
      <c r="Q124" s="303">
        <f t="shared" si="29"/>
        <v>1.8127367950000233E-2</v>
      </c>
      <c r="R124" s="303">
        <f t="shared" si="29"/>
        <v>1.8102942382813882E-2</v>
      </c>
      <c r="S124" s="303">
        <f t="shared" si="29"/>
        <v>1.8061009844918794E-2</v>
      </c>
      <c r="T124" s="303">
        <f t="shared" si="29"/>
        <v>1.8120005145869405E-2</v>
      </c>
      <c r="U124" s="303">
        <f t="shared" si="29"/>
        <v>1.8111537885026726E-2</v>
      </c>
      <c r="V124" s="303">
        <f t="shared" si="29"/>
        <v>1.8180192062239052E-2</v>
      </c>
      <c r="W124" s="303">
        <f t="shared" si="29"/>
        <v>1.8263634068005106E-2</v>
      </c>
      <c r="X124" s="303">
        <f t="shared" si="29"/>
        <v>1.8264758248228905E-2</v>
      </c>
      <c r="Y124" s="303">
        <f t="shared" si="29"/>
        <v>1.8348938038999212E-2</v>
      </c>
      <c r="DA124" s="74"/>
    </row>
    <row r="125" spans="1:105" ht="12" customHeight="1" x14ac:dyDescent="0.25">
      <c r="J125" s="131"/>
    </row>
    <row r="126" spans="1:105" ht="12" customHeight="1" x14ac:dyDescent="0.25">
      <c r="A126" s="35" t="s">
        <v>62</v>
      </c>
      <c r="B126" s="232">
        <f t="shared" ref="B126:Y126" si="30">SUM(B$127:B$132)</f>
        <v>1</v>
      </c>
      <c r="C126" s="232">
        <f t="shared" si="30"/>
        <v>1</v>
      </c>
      <c r="D126" s="232">
        <f t="shared" si="30"/>
        <v>0.99999999999999989</v>
      </c>
      <c r="E126" s="232">
        <f t="shared" si="30"/>
        <v>1</v>
      </c>
      <c r="F126" s="232">
        <f t="shared" si="30"/>
        <v>1.0000000000000004</v>
      </c>
      <c r="G126" s="232">
        <f t="shared" si="30"/>
        <v>1.0000000000000002</v>
      </c>
      <c r="H126" s="232">
        <f t="shared" si="30"/>
        <v>0.99999999999999978</v>
      </c>
      <c r="I126" s="232">
        <f t="shared" si="30"/>
        <v>0.99999999999999978</v>
      </c>
      <c r="J126" s="232">
        <f t="shared" si="30"/>
        <v>1.0000000000000004</v>
      </c>
      <c r="K126" s="232">
        <f t="shared" si="30"/>
        <v>1.0000000000000004</v>
      </c>
      <c r="L126" s="232">
        <f t="shared" si="30"/>
        <v>1.0000000000000004</v>
      </c>
      <c r="M126" s="232">
        <f t="shared" si="30"/>
        <v>1.0000000000000002</v>
      </c>
      <c r="N126" s="232">
        <f t="shared" si="30"/>
        <v>1.0000000000000002</v>
      </c>
      <c r="O126" s="232">
        <f t="shared" si="30"/>
        <v>0.99999999999999978</v>
      </c>
      <c r="P126" s="232">
        <f t="shared" si="30"/>
        <v>1</v>
      </c>
      <c r="Q126" s="232">
        <f t="shared" si="30"/>
        <v>1</v>
      </c>
      <c r="R126" s="232">
        <f t="shared" si="30"/>
        <v>1.0000000000000004</v>
      </c>
      <c r="S126" s="232">
        <f t="shared" si="30"/>
        <v>0.99999999999999956</v>
      </c>
      <c r="T126" s="232">
        <f t="shared" si="30"/>
        <v>1.0000000000000002</v>
      </c>
      <c r="U126" s="232">
        <f t="shared" si="30"/>
        <v>1.0000000000000002</v>
      </c>
      <c r="V126" s="232">
        <f t="shared" si="30"/>
        <v>1.0000000000000004</v>
      </c>
      <c r="W126" s="232">
        <f t="shared" si="30"/>
        <v>0.99999999999999967</v>
      </c>
      <c r="X126" s="232">
        <f t="shared" si="30"/>
        <v>1.0000000000000002</v>
      </c>
      <c r="Y126" s="232">
        <f t="shared" si="30"/>
        <v>0.99999999999999978</v>
      </c>
      <c r="DA126" s="95"/>
    </row>
    <row r="127" spans="1:105" ht="12" customHeight="1" x14ac:dyDescent="0.25">
      <c r="A127" s="55" t="s">
        <v>91</v>
      </c>
      <c r="B127" s="299">
        <f t="shared" ref="B127:Y127" si="31">IF(B$84=0,0,B$84/B$83)</f>
        <v>2.5719744518116688E-2</v>
      </c>
      <c r="C127" s="299">
        <f t="shared" si="31"/>
        <v>2.5663265290200039E-2</v>
      </c>
      <c r="D127" s="299">
        <f t="shared" si="31"/>
        <v>2.5704930529805277E-2</v>
      </c>
      <c r="E127" s="299">
        <f t="shared" si="31"/>
        <v>2.5738730688738658E-2</v>
      </c>
      <c r="F127" s="299">
        <f t="shared" si="31"/>
        <v>2.5617081558580133E-2</v>
      </c>
      <c r="G127" s="299">
        <f t="shared" si="31"/>
        <v>2.5612286556947882E-2</v>
      </c>
      <c r="H127" s="299">
        <f t="shared" si="31"/>
        <v>2.55334010960677E-2</v>
      </c>
      <c r="I127" s="299">
        <f t="shared" si="31"/>
        <v>2.5513967436361487E-2</v>
      </c>
      <c r="J127" s="299">
        <f t="shared" si="31"/>
        <v>2.5278059228123467E-2</v>
      </c>
      <c r="K127" s="299">
        <f t="shared" si="31"/>
        <v>2.5229519023006786E-2</v>
      </c>
      <c r="L127" s="299">
        <f t="shared" si="31"/>
        <v>2.5288592673936246E-2</v>
      </c>
      <c r="M127" s="299">
        <f t="shared" si="31"/>
        <v>2.5261014788998889E-2</v>
      </c>
      <c r="N127" s="299">
        <f t="shared" si="31"/>
        <v>2.5287687156411314E-2</v>
      </c>
      <c r="O127" s="299">
        <f t="shared" si="31"/>
        <v>2.5209168137562521E-2</v>
      </c>
      <c r="P127" s="299">
        <f t="shared" si="31"/>
        <v>2.5119303762903902E-2</v>
      </c>
      <c r="Q127" s="299">
        <f t="shared" si="31"/>
        <v>2.4927314432151095E-2</v>
      </c>
      <c r="R127" s="299">
        <f t="shared" si="31"/>
        <v>2.4928347546187092E-2</v>
      </c>
      <c r="S127" s="299">
        <f t="shared" si="31"/>
        <v>2.444706921253869E-2</v>
      </c>
      <c r="T127" s="299">
        <f t="shared" si="31"/>
        <v>2.4437329992402695E-2</v>
      </c>
      <c r="U127" s="299">
        <f t="shared" si="31"/>
        <v>2.4208445465237035E-2</v>
      </c>
      <c r="V127" s="299">
        <f t="shared" si="31"/>
        <v>2.3931518697457965E-2</v>
      </c>
      <c r="W127" s="299">
        <f t="shared" si="31"/>
        <v>2.4140601533484733E-2</v>
      </c>
      <c r="X127" s="299">
        <f t="shared" si="31"/>
        <v>2.4501917091750681E-2</v>
      </c>
      <c r="Y127" s="299">
        <f t="shared" si="31"/>
        <v>2.4272926244836117E-2</v>
      </c>
      <c r="DA127" s="67"/>
    </row>
    <row r="128" spans="1:105" ht="12" customHeight="1" x14ac:dyDescent="0.25">
      <c r="A128" s="173" t="s">
        <v>92</v>
      </c>
      <c r="B128" s="233">
        <f t="shared" ref="B128:Y128" si="32">IF(B$85=0,0,B$85/B$83)</f>
        <v>3.4590201385960116E-3</v>
      </c>
      <c r="C128" s="233">
        <f t="shared" si="32"/>
        <v>3.4514243093824492E-3</v>
      </c>
      <c r="D128" s="233">
        <f t="shared" si="32"/>
        <v>3.457027821609112E-3</v>
      </c>
      <c r="E128" s="233">
        <f t="shared" si="32"/>
        <v>3.4615735677908433E-3</v>
      </c>
      <c r="F128" s="233">
        <f t="shared" si="32"/>
        <v>3.4452131101368176E-3</v>
      </c>
      <c r="G128" s="233">
        <f t="shared" si="32"/>
        <v>3.4445682356436498E-3</v>
      </c>
      <c r="H128" s="233">
        <f t="shared" si="32"/>
        <v>3.433959016814325E-3</v>
      </c>
      <c r="I128" s="233">
        <f t="shared" si="32"/>
        <v>3.4313454053049638E-3</v>
      </c>
      <c r="J128" s="233">
        <f t="shared" si="32"/>
        <v>3.3996183699691101E-3</v>
      </c>
      <c r="K128" s="233">
        <f t="shared" si="32"/>
        <v>3.393090251195927E-3</v>
      </c>
      <c r="L128" s="233">
        <f t="shared" si="32"/>
        <v>3.4010350015056131E-3</v>
      </c>
      <c r="M128" s="233">
        <f t="shared" si="32"/>
        <v>3.3973260821067055E-3</v>
      </c>
      <c r="N128" s="233">
        <f t="shared" si="32"/>
        <v>3.4009132194501054E-3</v>
      </c>
      <c r="O128" s="233">
        <f t="shared" si="32"/>
        <v>3.3903532830063571E-3</v>
      </c>
      <c r="P128" s="233">
        <f t="shared" si="32"/>
        <v>3.3782675221440154E-3</v>
      </c>
      <c r="Q128" s="233">
        <f t="shared" si="32"/>
        <v>3.3524470883134314E-3</v>
      </c>
      <c r="R128" s="233">
        <f t="shared" si="32"/>
        <v>3.3525860306833082E-3</v>
      </c>
      <c r="S128" s="233">
        <f t="shared" si="32"/>
        <v>3.2878594371828517E-3</v>
      </c>
      <c r="T128" s="233">
        <f t="shared" si="32"/>
        <v>3.2865496201836628E-3</v>
      </c>
      <c r="U128" s="233">
        <f t="shared" si="32"/>
        <v>3.2557671919864724E-3</v>
      </c>
      <c r="V128" s="233">
        <f t="shared" si="32"/>
        <v>3.2185236157141867E-3</v>
      </c>
      <c r="W128" s="233">
        <f t="shared" si="32"/>
        <v>3.2466429362596151E-3</v>
      </c>
      <c r="X128" s="233">
        <f t="shared" si="32"/>
        <v>3.2952358681042366E-3</v>
      </c>
      <c r="Y128" s="233">
        <f t="shared" si="32"/>
        <v>3.2644391410810063E-3</v>
      </c>
      <c r="DA128" s="177"/>
    </row>
    <row r="129" spans="1:105" ht="12" customHeight="1" x14ac:dyDescent="0.25">
      <c r="A129" s="173" t="s">
        <v>93</v>
      </c>
      <c r="B129" s="233">
        <f t="shared" ref="B129:Y129" si="33">IF(B$86=0,0,B$86/B$83)</f>
        <v>0.12253881669545773</v>
      </c>
      <c r="C129" s="233">
        <f t="shared" si="33"/>
        <v>0.12226972779560867</v>
      </c>
      <c r="D129" s="233">
        <f t="shared" si="33"/>
        <v>0.12246823712197312</v>
      </c>
      <c r="E129" s="233">
        <f t="shared" si="33"/>
        <v>0.12262927416014809</v>
      </c>
      <c r="F129" s="233">
        <f t="shared" si="33"/>
        <v>0.1220496906245824</v>
      </c>
      <c r="G129" s="233">
        <f t="shared" si="33"/>
        <v>0.1220268453810904</v>
      </c>
      <c r="H129" s="233">
        <f t="shared" si="33"/>
        <v>0.12165100451595572</v>
      </c>
      <c r="I129" s="233">
        <f t="shared" si="33"/>
        <v>0.12155841504008495</v>
      </c>
      <c r="J129" s="233">
        <f t="shared" si="33"/>
        <v>0.12043445703708569</v>
      </c>
      <c r="K129" s="233">
        <f t="shared" si="33"/>
        <v>0.12020319271434086</v>
      </c>
      <c r="L129" s="233">
        <f t="shared" si="33"/>
        <v>0.12048464244949184</v>
      </c>
      <c r="M129" s="233">
        <f t="shared" si="33"/>
        <v>0.12035325073271931</v>
      </c>
      <c r="N129" s="233">
        <f t="shared" si="33"/>
        <v>0.12048032821355828</v>
      </c>
      <c r="O129" s="233">
        <f t="shared" si="33"/>
        <v>0.12010623322007807</v>
      </c>
      <c r="P129" s="233">
        <f t="shared" si="33"/>
        <v>0.11967808456074799</v>
      </c>
      <c r="Q129" s="233">
        <f t="shared" si="33"/>
        <v>0.11876337308715498</v>
      </c>
      <c r="R129" s="233">
        <f t="shared" si="33"/>
        <v>0.11876829524224843</v>
      </c>
      <c r="S129" s="233">
        <f t="shared" si="33"/>
        <v>0.11647529900097954</v>
      </c>
      <c r="T129" s="233">
        <f t="shared" si="33"/>
        <v>0.11642889758707123</v>
      </c>
      <c r="U129" s="233">
        <f t="shared" si="33"/>
        <v>0.11533840311893902</v>
      </c>
      <c r="V129" s="233">
        <f t="shared" si="33"/>
        <v>0.11401901682367302</v>
      </c>
      <c r="W129" s="233">
        <f t="shared" si="33"/>
        <v>0.11501516837175722</v>
      </c>
      <c r="X129" s="233">
        <f t="shared" si="33"/>
        <v>0.11673661552425063</v>
      </c>
      <c r="Y129" s="233">
        <f t="shared" si="33"/>
        <v>0.11564561450768768</v>
      </c>
      <c r="DA129" s="177"/>
    </row>
    <row r="130" spans="1:105" ht="12" customHeight="1" x14ac:dyDescent="0.25">
      <c r="A130" s="173" t="s">
        <v>94</v>
      </c>
      <c r="B130" s="233">
        <f t="shared" ref="B130:Y130" si="34">IF(B$87=0,0,B$87/B$83)</f>
        <v>4.6011793870928103E-2</v>
      </c>
      <c r="C130" s="233">
        <f t="shared" si="34"/>
        <v>4.591075435278439E-2</v>
      </c>
      <c r="D130" s="233">
        <f t="shared" si="34"/>
        <v>4.59852921233656E-2</v>
      </c>
      <c r="E130" s="233">
        <f t="shared" si="34"/>
        <v>4.6045759518154539E-2</v>
      </c>
      <c r="F130" s="233">
        <f t="shared" si="34"/>
        <v>4.5828133145641818E-2</v>
      </c>
      <c r="G130" s="233">
        <f t="shared" si="34"/>
        <v>4.5819555042287866E-2</v>
      </c>
      <c r="H130" s="233">
        <f t="shared" si="34"/>
        <v>4.5678431495633852E-2</v>
      </c>
      <c r="I130" s="233">
        <f t="shared" si="34"/>
        <v>4.5643665304860435E-2</v>
      </c>
      <c r="J130" s="233">
        <f t="shared" si="34"/>
        <v>4.5221633124787185E-2</v>
      </c>
      <c r="K130" s="233">
        <f t="shared" si="34"/>
        <v>4.5134796262519435E-2</v>
      </c>
      <c r="L130" s="233">
        <f t="shared" si="34"/>
        <v>4.5240477119802232E-2</v>
      </c>
      <c r="M130" s="233">
        <f t="shared" si="34"/>
        <v>4.519114117261816E-2</v>
      </c>
      <c r="N130" s="233">
        <f t="shared" si="34"/>
        <v>4.5238857178139358E-2</v>
      </c>
      <c r="O130" s="233">
        <f t="shared" si="34"/>
        <v>4.5098389184467305E-2</v>
      </c>
      <c r="P130" s="233">
        <f t="shared" si="34"/>
        <v>4.4937624714967227E-2</v>
      </c>
      <c r="Q130" s="233">
        <f t="shared" si="34"/>
        <v>4.4594161990996799E-2</v>
      </c>
      <c r="R130" s="233">
        <f t="shared" si="34"/>
        <v>4.4596010198704926E-2</v>
      </c>
      <c r="S130" s="233">
        <f t="shared" si="34"/>
        <v>4.373501877374051E-2</v>
      </c>
      <c r="T130" s="233">
        <f t="shared" si="34"/>
        <v>4.3717595622859484E-2</v>
      </c>
      <c r="U130" s="233">
        <f t="shared" si="34"/>
        <v>4.3308128581817415E-2</v>
      </c>
      <c r="V130" s="233">
        <f t="shared" si="34"/>
        <v>4.2812715520952123E-2</v>
      </c>
      <c r="W130" s="233">
        <f t="shared" si="34"/>
        <v>4.3186757974851192E-2</v>
      </c>
      <c r="X130" s="233">
        <f t="shared" si="34"/>
        <v>4.3833139861637893E-2</v>
      </c>
      <c r="Y130" s="233">
        <f t="shared" si="34"/>
        <v>4.3423482617992205E-2</v>
      </c>
      <c r="DA130" s="177"/>
    </row>
    <row r="131" spans="1:105" ht="12" customHeight="1" x14ac:dyDescent="0.25">
      <c r="A131" s="56" t="s">
        <v>95</v>
      </c>
      <c r="B131" s="300">
        <f t="shared" ref="B131:Y131" si="35">IF(B$88=0,0,B$88/B$83)</f>
        <v>0.27704836694887508</v>
      </c>
      <c r="C131" s="300">
        <f t="shared" si="35"/>
        <v>0.2774096957055121</v>
      </c>
      <c r="D131" s="300">
        <f t="shared" si="35"/>
        <v>0.28590915996032223</v>
      </c>
      <c r="E131" s="300">
        <f t="shared" si="35"/>
        <v>0.2955490646243138</v>
      </c>
      <c r="F131" s="300">
        <f t="shared" si="35"/>
        <v>0.30188632907785024</v>
      </c>
      <c r="G131" s="300">
        <f t="shared" si="35"/>
        <v>0.30304721850754729</v>
      </c>
      <c r="H131" s="300">
        <f t="shared" si="35"/>
        <v>0.30089430826358105</v>
      </c>
      <c r="I131" s="300">
        <f t="shared" si="35"/>
        <v>0.30649084252996289</v>
      </c>
      <c r="J131" s="300">
        <f t="shared" si="35"/>
        <v>0.32729388780611074</v>
      </c>
      <c r="K131" s="300">
        <f t="shared" si="35"/>
        <v>0.3373564454698198</v>
      </c>
      <c r="L131" s="300">
        <f t="shared" si="35"/>
        <v>0.31008628562692547</v>
      </c>
      <c r="M131" s="300">
        <f t="shared" si="35"/>
        <v>0.3152683117709848</v>
      </c>
      <c r="N131" s="300">
        <f t="shared" si="35"/>
        <v>0.31474680535344862</v>
      </c>
      <c r="O131" s="300">
        <f t="shared" si="35"/>
        <v>0.34633968879583366</v>
      </c>
      <c r="P131" s="300">
        <f t="shared" si="35"/>
        <v>0.34377580299868338</v>
      </c>
      <c r="Q131" s="300">
        <f t="shared" si="35"/>
        <v>0.35828259283065994</v>
      </c>
      <c r="R131" s="300">
        <f t="shared" si="35"/>
        <v>0.36019209147264369</v>
      </c>
      <c r="S131" s="300">
        <f t="shared" si="35"/>
        <v>0.41640841220157332</v>
      </c>
      <c r="T131" s="300">
        <f t="shared" si="35"/>
        <v>0.41684341451357598</v>
      </c>
      <c r="U131" s="300">
        <f t="shared" si="35"/>
        <v>0.43025311902963442</v>
      </c>
      <c r="V131" s="300">
        <f t="shared" si="35"/>
        <v>0.46601788633177632</v>
      </c>
      <c r="W131" s="300">
        <f t="shared" si="35"/>
        <v>0.44134403586196708</v>
      </c>
      <c r="X131" s="300">
        <f t="shared" si="35"/>
        <v>0.39426970051590154</v>
      </c>
      <c r="Y131" s="300">
        <f t="shared" si="35"/>
        <v>0.42609442554623889</v>
      </c>
      <c r="DA131" s="68"/>
    </row>
    <row r="132" spans="1:105" ht="12" customHeight="1" x14ac:dyDescent="0.25">
      <c r="A132" s="41" t="s">
        <v>1939</v>
      </c>
      <c r="B132" s="235">
        <f t="shared" ref="B132:Y132" si="36">IF(B$94=0,0,B$94/B$83)</f>
        <v>0.52522225782802634</v>
      </c>
      <c r="C132" s="235">
        <f t="shared" si="36"/>
        <v>0.52529513254651239</v>
      </c>
      <c r="D132" s="235">
        <f t="shared" si="36"/>
        <v>0.51647535244292453</v>
      </c>
      <c r="E132" s="235">
        <f t="shared" si="36"/>
        <v>0.50657559744085401</v>
      </c>
      <c r="F132" s="235">
        <f t="shared" si="36"/>
        <v>0.50117355248320894</v>
      </c>
      <c r="G132" s="235">
        <f t="shared" si="36"/>
        <v>0.50004952627648314</v>
      </c>
      <c r="H132" s="235">
        <f t="shared" si="36"/>
        <v>0.50280889561194708</v>
      </c>
      <c r="I132" s="235">
        <f t="shared" si="36"/>
        <v>0.49736176428342499</v>
      </c>
      <c r="J132" s="235">
        <f t="shared" si="36"/>
        <v>0.47837234443392435</v>
      </c>
      <c r="K132" s="235">
        <f t="shared" si="36"/>
        <v>0.46868295627911749</v>
      </c>
      <c r="L132" s="235">
        <f t="shared" si="36"/>
        <v>0.49549896712833902</v>
      </c>
      <c r="M132" s="235">
        <f t="shared" si="36"/>
        <v>0.49052895545257236</v>
      </c>
      <c r="N132" s="235">
        <f t="shared" si="36"/>
        <v>0.49084540887899258</v>
      </c>
      <c r="O132" s="235">
        <f t="shared" si="36"/>
        <v>0.45985616737905188</v>
      </c>
      <c r="P132" s="235">
        <f t="shared" si="36"/>
        <v>0.46311091644055341</v>
      </c>
      <c r="Q132" s="235">
        <f t="shared" si="36"/>
        <v>0.45008011057072378</v>
      </c>
      <c r="R132" s="235">
        <f t="shared" si="36"/>
        <v>0.44816266950953287</v>
      </c>
      <c r="S132" s="235">
        <f t="shared" si="36"/>
        <v>0.39564634137398474</v>
      </c>
      <c r="T132" s="235">
        <f t="shared" si="36"/>
        <v>0.39528621266390712</v>
      </c>
      <c r="U132" s="235">
        <f t="shared" si="36"/>
        <v>0.38363613661238588</v>
      </c>
      <c r="V132" s="235">
        <f t="shared" si="36"/>
        <v>0.35000033901042671</v>
      </c>
      <c r="W132" s="235">
        <f t="shared" si="36"/>
        <v>0.3730667933216798</v>
      </c>
      <c r="X132" s="235">
        <f t="shared" si="36"/>
        <v>0.41736339113835519</v>
      </c>
      <c r="Y132" s="235">
        <f t="shared" si="36"/>
        <v>0.38729911194216399</v>
      </c>
      <c r="DA132" s="97"/>
    </row>
    <row r="133" spans="1:105" ht="12" customHeight="1" x14ac:dyDescent="0.25">
      <c r="J133" s="131"/>
    </row>
    <row r="134" spans="1:105" ht="15" customHeight="1" x14ac:dyDescent="0.25">
      <c r="A134" s="32" t="s">
        <v>341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DA134" s="88"/>
    </row>
    <row r="135" spans="1:105" ht="12" customHeight="1" x14ac:dyDescent="0.25">
      <c r="J135" s="131"/>
    </row>
    <row r="136" spans="1:105" ht="12" customHeight="1" x14ac:dyDescent="0.25">
      <c r="A136" s="35" t="s">
        <v>54</v>
      </c>
      <c r="B136" s="322">
        <f>IF(B$5=0,0,B$5/PPA_fec!B$5)</f>
        <v>0.76104769101829872</v>
      </c>
      <c r="C136" s="322">
        <f>IF(C$5=0,0,C$5/PPA_fec!C$5)</f>
        <v>0.75813044661256368</v>
      </c>
      <c r="D136" s="322">
        <f>IF(D$5=0,0,D$5/PPA_fec!D$5)</f>
        <v>0.7605670379600219</v>
      </c>
      <c r="E136" s="322">
        <f>IF(E$5=0,0,E$5/PPA_fec!E$5)</f>
        <v>0.76413065460134733</v>
      </c>
      <c r="F136" s="322">
        <f>IF(F$5=0,0,F$5/PPA_fec!F$5)</f>
        <v>0.75979455354457348</v>
      </c>
      <c r="G136" s="322">
        <f>IF(G$5=0,0,G$5/PPA_fec!G$5)</f>
        <v>0.76128265576168586</v>
      </c>
      <c r="H136" s="322">
        <f>IF(H$5=0,0,H$5/PPA_fec!H$5)</f>
        <v>0.76066499560881184</v>
      </c>
      <c r="I136" s="322">
        <f>IF(I$5=0,0,I$5/PPA_fec!I$5)</f>
        <v>0.75879391763625115</v>
      </c>
      <c r="J136" s="322">
        <f>IF(J$5=0,0,J$5/PPA_fec!J$5)</f>
        <v>0.76032315151250895</v>
      </c>
      <c r="K136" s="322">
        <f>IF(K$5=0,0,K$5/PPA_fec!K$5)</f>
        <v>0.75846484942444281</v>
      </c>
      <c r="L136" s="322">
        <f>IF(L$5=0,0,L$5/PPA_fec!L$5)</f>
        <v>0.76180971075988901</v>
      </c>
      <c r="M136" s="322">
        <f>IF(M$5=0,0,M$5/PPA_fec!M$5)</f>
        <v>0.7609956870877741</v>
      </c>
      <c r="N136" s="322">
        <f>IF(N$5=0,0,N$5/PPA_fec!N$5)</f>
        <v>0.76324277060047696</v>
      </c>
      <c r="O136" s="322">
        <f>IF(O$5=0,0,O$5/PPA_fec!O$5)</f>
        <v>0.76078761687117469</v>
      </c>
      <c r="P136" s="322">
        <f>IF(P$5=0,0,P$5/PPA_fec!P$5)</f>
        <v>0.76435712005870271</v>
      </c>
      <c r="Q136" s="322">
        <f>IF(Q$5=0,0,Q$5/PPA_fec!Q$5)</f>
        <v>0.76394280302783268</v>
      </c>
      <c r="R136" s="322">
        <f>IF(R$5=0,0,R$5/PPA_fec!R$5)</f>
        <v>0.76659716637538666</v>
      </c>
      <c r="S136" s="322">
        <f>IF(S$5=0,0,S$5/PPA_fec!S$5)</f>
        <v>0.76537976136483643</v>
      </c>
      <c r="T136" s="322">
        <f>IF(T$5=0,0,T$5/PPA_fec!T$5)</f>
        <v>0.76331519453888563</v>
      </c>
      <c r="U136" s="322">
        <f>IF(U$5=0,0,U$5/PPA_fec!U$5)</f>
        <v>0.76645424225272585</v>
      </c>
      <c r="V136" s="322">
        <f>IF(V$5=0,0,V$5/PPA_fec!V$5)</f>
        <v>0.76695802050053796</v>
      </c>
      <c r="W136" s="322">
        <f>IF(W$5=0,0,W$5/PPA_fec!W$5)</f>
        <v>0.76629728471092529</v>
      </c>
      <c r="X136" s="322">
        <f>IF(X$5=0,0,X$5/PPA_fec!X$5)</f>
        <v>0.76657104021064115</v>
      </c>
      <c r="Y136" s="322">
        <f>IF(Y$5=0,0,Y$5/PPA_fec!Y$5)</f>
        <v>0.76502867041779909</v>
      </c>
      <c r="DA136" s="95"/>
    </row>
    <row r="137" spans="1:105" ht="12" customHeight="1" x14ac:dyDescent="0.25">
      <c r="A137" s="55" t="s">
        <v>91</v>
      </c>
      <c r="B137" s="305">
        <f>IF(B$6=0,0,B$6/PPA_fec!B$6)</f>
        <v>0.54449999999999987</v>
      </c>
      <c r="C137" s="305">
        <f>IF(C$6=0,0,C$6/PPA_fec!C$6)</f>
        <v>0.54449999999999998</v>
      </c>
      <c r="D137" s="305">
        <f>IF(D$6=0,0,D$6/PPA_fec!D$6)</f>
        <v>0.54449999999999998</v>
      </c>
      <c r="E137" s="305">
        <f>IF(E$6=0,0,E$6/PPA_fec!E$6)</f>
        <v>0.54449999999999998</v>
      </c>
      <c r="F137" s="305">
        <f>IF(F$6=0,0,F$6/PPA_fec!F$6)</f>
        <v>0.54449999999999998</v>
      </c>
      <c r="G137" s="305">
        <f>IF(G$6=0,0,G$6/PPA_fec!G$6)</f>
        <v>0.54449999999999998</v>
      </c>
      <c r="H137" s="305">
        <f>IF(H$6=0,0,H$6/PPA_fec!H$6)</f>
        <v>0.54449999999999987</v>
      </c>
      <c r="I137" s="305">
        <f>IF(I$6=0,0,I$6/PPA_fec!I$6)</f>
        <v>0.54449999999999998</v>
      </c>
      <c r="J137" s="305">
        <f>IF(J$6=0,0,J$6/PPA_fec!J$6)</f>
        <v>0.54449999999999998</v>
      </c>
      <c r="K137" s="305">
        <f>IF(K$6=0,0,K$6/PPA_fec!K$6)</f>
        <v>0.54449999999999998</v>
      </c>
      <c r="L137" s="305">
        <f>IF(L$6=0,0,L$6/PPA_fec!L$6)</f>
        <v>0.54449999999999998</v>
      </c>
      <c r="M137" s="305">
        <f>IF(M$6=0,0,M$6/PPA_fec!M$6)</f>
        <v>0.54449999999999998</v>
      </c>
      <c r="N137" s="305">
        <f>IF(N$6=0,0,N$6/PPA_fec!N$6)</f>
        <v>0.54449999999999987</v>
      </c>
      <c r="O137" s="305">
        <f>IF(O$6=0,0,O$6/PPA_fec!O$6)</f>
        <v>0.5445000000000001</v>
      </c>
      <c r="P137" s="305">
        <f>IF(P$6=0,0,P$6/PPA_fec!P$6)</f>
        <v>0.54449999999999998</v>
      </c>
      <c r="Q137" s="305">
        <f>IF(Q$6=0,0,Q$6/PPA_fec!Q$6)</f>
        <v>0.54449999999999998</v>
      </c>
      <c r="R137" s="305">
        <f>IF(R$6=0,0,R$6/PPA_fec!R$6)</f>
        <v>0.54449999999999998</v>
      </c>
      <c r="S137" s="305">
        <f>IF(S$6=0,0,S$6/PPA_fec!S$6)</f>
        <v>0.5445000000000001</v>
      </c>
      <c r="T137" s="305">
        <f>IF(T$6=0,0,T$6/PPA_fec!T$6)</f>
        <v>0.54449999999999987</v>
      </c>
      <c r="U137" s="305">
        <f>IF(U$6=0,0,U$6/PPA_fec!U$6)</f>
        <v>0.54449999999999998</v>
      </c>
      <c r="V137" s="305">
        <f>IF(V$6=0,0,V$6/PPA_fec!V$6)</f>
        <v>0.54449999999999987</v>
      </c>
      <c r="W137" s="305">
        <f>IF(W$6=0,0,W$6/PPA_fec!W$6)</f>
        <v>0.54449999999999998</v>
      </c>
      <c r="X137" s="305">
        <f>IF(X$6=0,0,X$6/PPA_fec!X$6)</f>
        <v>0.5445000000000001</v>
      </c>
      <c r="Y137" s="305">
        <f>IF(Y$6=0,0,Y$6/PPA_fec!Y$6)</f>
        <v>0.5445000000000001</v>
      </c>
      <c r="DA137" s="76"/>
    </row>
    <row r="138" spans="1:105" ht="12" customHeight="1" x14ac:dyDescent="0.25">
      <c r="A138" s="173" t="s">
        <v>92</v>
      </c>
      <c r="B138" s="306">
        <f>IF(B$7=0,0,B$7/PPA_fec!B$7)</f>
        <v>0.15188466647622881</v>
      </c>
      <c r="C138" s="306">
        <f>IF(C$7=0,0,C$7/PPA_fec!C$7)</f>
        <v>0.15188466647622881</v>
      </c>
      <c r="D138" s="306">
        <f>IF(D$7=0,0,D$7/PPA_fec!D$7)</f>
        <v>0.15188466647622884</v>
      </c>
      <c r="E138" s="306">
        <f>IF(E$7=0,0,E$7/PPA_fec!E$7)</f>
        <v>0.15188466647622878</v>
      </c>
      <c r="F138" s="306">
        <f>IF(F$7=0,0,F$7/PPA_fec!F$7)</f>
        <v>0.15188466647622875</v>
      </c>
      <c r="G138" s="306">
        <f>IF(G$7=0,0,G$7/PPA_fec!G$7)</f>
        <v>0.15291363437196695</v>
      </c>
      <c r="H138" s="306">
        <f>IF(H$7=0,0,H$7/PPA_fec!H$7)</f>
        <v>0.15291363437196687</v>
      </c>
      <c r="I138" s="306">
        <f>IF(I$7=0,0,I$7/PPA_fec!I$7)</f>
        <v>0.15291363437196695</v>
      </c>
      <c r="J138" s="306">
        <f>IF(J$7=0,0,J$7/PPA_fec!J$7)</f>
        <v>0.15439765709002762</v>
      </c>
      <c r="K138" s="306">
        <f>IF(K$7=0,0,K$7/PPA_fec!K$7)</f>
        <v>0.15573327753628233</v>
      </c>
      <c r="L138" s="306">
        <f>IF(L$7=0,0,L$7/PPA_fec!L$7)</f>
        <v>0.15693533593791156</v>
      </c>
      <c r="M138" s="306">
        <f>IF(M$7=0,0,M$7/PPA_fec!M$7)</f>
        <v>0.15801718849937776</v>
      </c>
      <c r="N138" s="306">
        <f>IF(N$7=0,0,N$7/PPA_fec!N$7)</f>
        <v>0.15899085580469746</v>
      </c>
      <c r="O138" s="306">
        <f>IF(O$7=0,0,O$7/PPA_fec!O$7)</f>
        <v>0.15986715637948515</v>
      </c>
      <c r="P138" s="306">
        <f>IF(P$7=0,0,P$7/PPA_fec!P$7)</f>
        <v>0.16065582689679409</v>
      </c>
      <c r="Q138" s="306">
        <f>IF(Q$7=0,0,Q$7/PPA_fec!Q$7)</f>
        <v>0.16136563036237209</v>
      </c>
      <c r="R138" s="306">
        <f>IF(R$7=0,0,R$7/PPA_fec!R$7)</f>
        <v>0.16189589204867008</v>
      </c>
      <c r="S138" s="306">
        <f>IF(S$7=0,0,S$7/PPA_fec!S$7)</f>
        <v>0.16189589204867008</v>
      </c>
      <c r="T138" s="306">
        <f>IF(T$7=0,0,T$7/PPA_fec!T$7)</f>
        <v>0.16189589204867016</v>
      </c>
      <c r="U138" s="306">
        <f>IF(U$7=0,0,U$7/PPA_fec!U$7)</f>
        <v>0.16189589204867008</v>
      </c>
      <c r="V138" s="306">
        <f>IF(V$7=0,0,V$7/PPA_fec!V$7)</f>
        <v>0.16189589204867014</v>
      </c>
      <c r="W138" s="306">
        <f>IF(W$7=0,0,W$7/PPA_fec!W$7)</f>
        <v>0.16189589204867016</v>
      </c>
      <c r="X138" s="306">
        <f>IF(X$7=0,0,X$7/PPA_fec!X$7)</f>
        <v>0.16189589204867008</v>
      </c>
      <c r="Y138" s="306">
        <f>IF(Y$7=0,0,Y$7/PPA_fec!Y$7)</f>
        <v>0.16189589204867011</v>
      </c>
      <c r="DA138" s="77"/>
    </row>
    <row r="139" spans="1:105" ht="12" customHeight="1" x14ac:dyDescent="0.25">
      <c r="A139" s="173" t="s">
        <v>93</v>
      </c>
      <c r="B139" s="306">
        <f>IF(B$8=0,0,B$8/PPA_fec!B$8)</f>
        <v>0.75849841896575698</v>
      </c>
      <c r="C139" s="306">
        <f>IF(C$8=0,0,C$8/PPA_fec!C$8)</f>
        <v>0.7584984189657572</v>
      </c>
      <c r="D139" s="306">
        <f>IF(D$8=0,0,D$8/PPA_fec!D$8)</f>
        <v>0.75849841896575709</v>
      </c>
      <c r="E139" s="306">
        <f>IF(E$8=0,0,E$8/PPA_fec!E$8)</f>
        <v>0.75849841896575709</v>
      </c>
      <c r="F139" s="306">
        <f>IF(F$8=0,0,F$8/PPA_fec!F$8)</f>
        <v>0.75849841896575709</v>
      </c>
      <c r="G139" s="306">
        <f>IF(G$8=0,0,G$8/PPA_fec!G$8)</f>
        <v>0.75849841896575698</v>
      </c>
      <c r="H139" s="306">
        <f>IF(H$8=0,0,H$8/PPA_fec!H$8)</f>
        <v>0.75849841896575709</v>
      </c>
      <c r="I139" s="306">
        <f>IF(I$8=0,0,I$8/PPA_fec!I$8)</f>
        <v>0.75849841896575698</v>
      </c>
      <c r="J139" s="306">
        <f>IF(J$8=0,0,J$8/PPA_fec!J$8)</f>
        <v>0.75849841896575709</v>
      </c>
      <c r="K139" s="306">
        <f>IF(K$8=0,0,K$8/PPA_fec!K$8)</f>
        <v>0.7584984189657572</v>
      </c>
      <c r="L139" s="306">
        <f>IF(L$8=0,0,L$8/PPA_fec!L$8)</f>
        <v>0.7584984189657572</v>
      </c>
      <c r="M139" s="306">
        <f>IF(M$8=0,0,M$8/PPA_fec!M$8)</f>
        <v>0.75849841896575709</v>
      </c>
      <c r="N139" s="306">
        <f>IF(N$8=0,0,N$8/PPA_fec!N$8)</f>
        <v>0.7584984189657572</v>
      </c>
      <c r="O139" s="306">
        <f>IF(O$8=0,0,O$8/PPA_fec!O$8)</f>
        <v>0.7584984189657572</v>
      </c>
      <c r="P139" s="306">
        <f>IF(P$8=0,0,P$8/PPA_fec!P$8)</f>
        <v>0.7584984189657572</v>
      </c>
      <c r="Q139" s="306">
        <f>IF(Q$8=0,0,Q$8/PPA_fec!Q$8)</f>
        <v>0.75849841896575709</v>
      </c>
      <c r="R139" s="306">
        <f>IF(R$8=0,0,R$8/PPA_fec!R$8)</f>
        <v>0.7584984189657572</v>
      </c>
      <c r="S139" s="306">
        <f>IF(S$8=0,0,S$8/PPA_fec!S$8)</f>
        <v>0.75849841896575709</v>
      </c>
      <c r="T139" s="306">
        <f>IF(T$8=0,0,T$8/PPA_fec!T$8)</f>
        <v>0.75849841896575698</v>
      </c>
      <c r="U139" s="306">
        <f>IF(U$8=0,0,U$8/PPA_fec!U$8)</f>
        <v>0.75849841896575709</v>
      </c>
      <c r="V139" s="306">
        <f>IF(V$8=0,0,V$8/PPA_fec!V$8)</f>
        <v>0.75849841896575709</v>
      </c>
      <c r="W139" s="306">
        <f>IF(W$8=0,0,W$8/PPA_fec!W$8)</f>
        <v>0.7584984189657572</v>
      </c>
      <c r="X139" s="306">
        <f>IF(X$8=0,0,X$8/PPA_fec!X$8)</f>
        <v>0.75849841896575709</v>
      </c>
      <c r="Y139" s="306">
        <f>IF(Y$8=0,0,Y$8/PPA_fec!Y$8)</f>
        <v>0.75849841896575709</v>
      </c>
      <c r="DA139" s="77"/>
    </row>
    <row r="140" spans="1:105" ht="12" customHeight="1" x14ac:dyDescent="0.25">
      <c r="A140" s="173" t="s">
        <v>94</v>
      </c>
      <c r="B140" s="306">
        <f>IF(B$9=0,0,B$9/PPA_fec!B$9)</f>
        <v>0.58647164247730676</v>
      </c>
      <c r="C140" s="306">
        <f>IF(C$9=0,0,C$9/PPA_fec!C$9)</f>
        <v>0.5864716424773071</v>
      </c>
      <c r="D140" s="306">
        <f>IF(D$9=0,0,D$9/PPA_fec!D$9)</f>
        <v>0.58647164247730654</v>
      </c>
      <c r="E140" s="306">
        <f>IF(E$9=0,0,E$9/PPA_fec!E$9)</f>
        <v>0.58647164247730676</v>
      </c>
      <c r="F140" s="306">
        <f>IF(F$9=0,0,F$9/PPA_fec!F$9)</f>
        <v>0.58647164247730676</v>
      </c>
      <c r="G140" s="306">
        <f>IF(G$9=0,0,G$9/PPA_fec!G$9)</f>
        <v>0.59044479201155808</v>
      </c>
      <c r="H140" s="306">
        <f>IF(H$9=0,0,H$9/PPA_fec!H$9)</f>
        <v>0.59044479201155819</v>
      </c>
      <c r="I140" s="306">
        <f>IF(I$9=0,0,I$9/PPA_fec!I$9)</f>
        <v>0.59044479201155819</v>
      </c>
      <c r="J140" s="306">
        <f>IF(J$9=0,0,J$9/PPA_fec!J$9)</f>
        <v>0.59655253073563097</v>
      </c>
      <c r="K140" s="306">
        <f>IF(K$9=0,0,K$9/PPA_fec!K$9)</f>
        <v>0.60204949558729637</v>
      </c>
      <c r="L140" s="306">
        <f>IF(L$9=0,0,L$9/PPA_fec!L$9)</f>
        <v>0.60699676395379576</v>
      </c>
      <c r="M140" s="306">
        <f>IF(M$9=0,0,M$9/PPA_fec!M$9)</f>
        <v>0.61144930548364418</v>
      </c>
      <c r="N140" s="306">
        <f>IF(N$9=0,0,N$9/PPA_fec!N$9)</f>
        <v>0.61545659286050836</v>
      </c>
      <c r="O140" s="306">
        <f>IF(O$9=0,0,O$9/PPA_fec!O$9)</f>
        <v>0.61906315149968649</v>
      </c>
      <c r="P140" s="306">
        <f>IF(P$9=0,0,P$9/PPA_fec!P$9)</f>
        <v>0.62230905427494621</v>
      </c>
      <c r="Q140" s="306">
        <f>IF(Q$9=0,0,Q$9/PPA_fec!Q$9)</f>
        <v>0.62512794690155504</v>
      </c>
      <c r="R140" s="306">
        <f>IF(R$9=0,0,R$9/PPA_fec!R$9)</f>
        <v>0.62512794690155471</v>
      </c>
      <c r="S140" s="306">
        <f>IF(S$9=0,0,S$9/PPA_fec!S$9)</f>
        <v>0.62512794690155471</v>
      </c>
      <c r="T140" s="306">
        <f>IF(T$9=0,0,T$9/PPA_fec!T$9)</f>
        <v>0.62512794690155471</v>
      </c>
      <c r="U140" s="306">
        <f>IF(U$9=0,0,U$9/PPA_fec!U$9)</f>
        <v>0.62512794690155471</v>
      </c>
      <c r="V140" s="306">
        <f>IF(V$9=0,0,V$9/PPA_fec!V$9)</f>
        <v>0.62512794690155482</v>
      </c>
      <c r="W140" s="306">
        <f>IF(W$9=0,0,W$9/PPA_fec!W$9)</f>
        <v>0.62512794690155515</v>
      </c>
      <c r="X140" s="306">
        <f>IF(X$9=0,0,X$9/PPA_fec!X$9)</f>
        <v>0.62512794690155493</v>
      </c>
      <c r="Y140" s="306">
        <f>IF(Y$9=0,0,Y$9/PPA_fec!Y$9)</f>
        <v>0.62512794690155482</v>
      </c>
      <c r="DA140" s="77"/>
    </row>
    <row r="141" spans="1:105" ht="12" customHeight="1" x14ac:dyDescent="0.25">
      <c r="A141" s="56" t="s">
        <v>95</v>
      </c>
      <c r="B141" s="307">
        <f>IF(B$10=0,0,B$10/PPA_fec!B$10)</f>
        <v>0.9671794336978411</v>
      </c>
      <c r="C141" s="307">
        <f>IF(C$10=0,0,C$10/PPA_fec!C$10)</f>
        <v>0.97739396011798385</v>
      </c>
      <c r="D141" s="307">
        <f>IF(D$10=0,0,D$10/PPA_fec!D$10)</f>
        <v>0.94985523383097714</v>
      </c>
      <c r="E141" s="307">
        <f>IF(E$10=0,0,E$10/PPA_fec!E$10)</f>
        <v>0.9236399411680899</v>
      </c>
      <c r="F141" s="307">
        <f>IF(F$10=0,0,F$10/PPA_fec!F$10)</f>
        <v>0.92860642512227642</v>
      </c>
      <c r="G141" s="307">
        <f>IF(G$10=0,0,G$10/PPA_fec!G$10)</f>
        <v>0.93379207062949754</v>
      </c>
      <c r="H141" s="307">
        <f>IF(H$10=0,0,H$10/PPA_fec!H$10)</f>
        <v>0.94332785633814054</v>
      </c>
      <c r="I141" s="307">
        <f>IF(I$10=0,0,I$10/PPA_fec!I$10)</f>
        <v>0.93704975289323356</v>
      </c>
      <c r="J141" s="307">
        <f>IF(J$10=0,0,J$10/PPA_fec!J$10)</f>
        <v>0.97148193807740457</v>
      </c>
      <c r="K141" s="307">
        <f>IF(K$10=0,0,K$10/PPA_fec!K$10)</f>
        <v>0.96314138329817889</v>
      </c>
      <c r="L141" s="307">
        <f>IF(L$10=0,0,L$10/PPA_fec!L$10)</f>
        <v>1.0003588326585469</v>
      </c>
      <c r="M141" s="307">
        <f>IF(M$10=0,0,M$10/PPA_fec!M$10)</f>
        <v>0.99544670699593329</v>
      </c>
      <c r="N141" s="307">
        <f>IF(N$10=0,0,N$10/PPA_fec!N$10)</f>
        <v>0.99177865346532779</v>
      </c>
      <c r="O141" s="307">
        <f>IF(O$10=0,0,O$10/PPA_fec!O$10)</f>
        <v>0.95297979067506777</v>
      </c>
      <c r="P141" s="307">
        <f>IF(P$10=0,0,P$10/PPA_fec!P$10)</f>
        <v>0.95535158713290202</v>
      </c>
      <c r="Q141" s="307">
        <f>IF(Q$10=0,0,Q$10/PPA_fec!Q$10)</f>
        <v>0.94720351212797871</v>
      </c>
      <c r="R141" s="307">
        <f>IF(R$10=0,0,R$10/PPA_fec!R$10)</f>
        <v>0.94446737299610006</v>
      </c>
      <c r="S141" s="307">
        <f>IF(S$10=0,0,S$10/PPA_fec!S$10)</f>
        <v>0.91745192043427459</v>
      </c>
      <c r="T141" s="307">
        <f>IF(T$10=0,0,T$10/PPA_fec!T$10)</f>
        <v>0.91803421147674935</v>
      </c>
      <c r="U141" s="307">
        <f>IF(U$10=0,0,U$10/PPA_fec!U$10)</f>
        <v>0.91223604280697201</v>
      </c>
      <c r="V141" s="307">
        <f>IF(V$10=0,0,V$10/PPA_fec!V$10)</f>
        <v>0.90273607257550315</v>
      </c>
      <c r="W141" s="307">
        <f>IF(W$10=0,0,W$10/PPA_fec!W$10)</f>
        <v>0.90660749821452691</v>
      </c>
      <c r="X141" s="307">
        <f>IF(X$10=0,0,X$10/PPA_fec!X$10)</f>
        <v>0.92080344153456917</v>
      </c>
      <c r="Y141" s="307">
        <f>IF(Y$10=0,0,Y$10/PPA_fec!Y$10)</f>
        <v>0.90879480792578993</v>
      </c>
      <c r="DA141" s="78"/>
    </row>
    <row r="142" spans="1:105" ht="12" customHeight="1" x14ac:dyDescent="0.25">
      <c r="A142" s="174" t="s">
        <v>1853</v>
      </c>
      <c r="B142" s="308">
        <f>IF(B$16=0,0,B$16/PPA_fec!B$16)</f>
        <v>0.67716000000000021</v>
      </c>
      <c r="C142" s="308">
        <f>IF(C$16=0,0,C$16/PPA_fec!C$16)</f>
        <v>0.67715999999999998</v>
      </c>
      <c r="D142" s="308">
        <f>IF(D$16=0,0,D$16/PPA_fec!D$16)</f>
        <v>0.6771600000000001</v>
      </c>
      <c r="E142" s="308">
        <f>IF(E$16=0,0,E$16/PPA_fec!E$16)</f>
        <v>0.67715999999999987</v>
      </c>
      <c r="F142" s="308">
        <f>IF(F$16=0,0,F$16/PPA_fec!F$16)</f>
        <v>0.67715999999999976</v>
      </c>
      <c r="G142" s="308">
        <f>IF(G$16=0,0,G$16/PPA_fec!G$16)</f>
        <v>0.6771600000000001</v>
      </c>
      <c r="H142" s="308">
        <f>IF(H$16=0,0,H$16/PPA_fec!H$16)</f>
        <v>0.67715999999999998</v>
      </c>
      <c r="I142" s="308">
        <f>IF(I$16=0,0,I$16/PPA_fec!I$16)</f>
        <v>0.67716000000000021</v>
      </c>
      <c r="J142" s="308">
        <f>IF(J$16=0,0,J$16/PPA_fec!J$16)</f>
        <v>0.6771600000000001</v>
      </c>
      <c r="K142" s="308">
        <f>IF(K$16=0,0,K$16/PPA_fec!K$16)</f>
        <v>0.67716000000000032</v>
      </c>
      <c r="L142" s="308">
        <f>IF(L$16=0,0,L$16/PPA_fec!L$16)</f>
        <v>0.67715999999999998</v>
      </c>
      <c r="M142" s="308">
        <f>IF(M$16=0,0,M$16/PPA_fec!M$16)</f>
        <v>0.67715999999999998</v>
      </c>
      <c r="N142" s="308">
        <f>IF(N$16=0,0,N$16/PPA_fec!N$16)</f>
        <v>0.67716000000000021</v>
      </c>
      <c r="O142" s="308">
        <f>IF(O$16=0,0,O$16/PPA_fec!O$16)</f>
        <v>0.67715999999999987</v>
      </c>
      <c r="P142" s="308">
        <f>IF(P$16=0,0,P$16/PPA_fec!P$16)</f>
        <v>0.6771600000000001</v>
      </c>
      <c r="Q142" s="308">
        <f>IF(Q$16=0,0,Q$16/PPA_fec!Q$16)</f>
        <v>0.6771600000000001</v>
      </c>
      <c r="R142" s="308">
        <f>IF(R$16=0,0,R$16/PPA_fec!R$16)</f>
        <v>0.6771600000000001</v>
      </c>
      <c r="S142" s="308">
        <f>IF(S$16=0,0,S$16/PPA_fec!S$16)</f>
        <v>0.67716000000000054</v>
      </c>
      <c r="T142" s="308">
        <f>IF(T$16=0,0,T$16/PPA_fec!T$16)</f>
        <v>0.6771600000000001</v>
      </c>
      <c r="U142" s="308">
        <f>IF(U$16=0,0,U$16/PPA_fec!U$16)</f>
        <v>0.6771600000000001</v>
      </c>
      <c r="V142" s="308">
        <f>IF(V$16=0,0,V$16/PPA_fec!V$16)</f>
        <v>0.6771600000000001</v>
      </c>
      <c r="W142" s="308">
        <f>IF(W$16=0,0,W$16/PPA_fec!W$16)</f>
        <v>0.67715999999999987</v>
      </c>
      <c r="X142" s="308">
        <f>IF(X$16=0,0,X$16/PPA_fec!X$16)</f>
        <v>0.6771600000000001</v>
      </c>
      <c r="Y142" s="308">
        <f>IF(Y$16=0,0,Y$16/PPA_fec!Y$16)</f>
        <v>0.6771600000000001</v>
      </c>
      <c r="DA142" s="79"/>
    </row>
    <row r="143" spans="1:105" ht="12" customHeight="1" x14ac:dyDescent="0.25">
      <c r="A143" s="174" t="s">
        <v>1855</v>
      </c>
      <c r="B143" s="308">
        <f>IF(B$17=0,0,B$17/PPA_fec!B$17)</f>
        <v>0.77533909569545811</v>
      </c>
      <c r="C143" s="308">
        <f>IF(C$17=0,0,C$17/PPA_fec!C$17)</f>
        <v>0.77175426578690753</v>
      </c>
      <c r="D143" s="308">
        <f>IF(D$17=0,0,D$17/PPA_fec!D$17)</f>
        <v>0.77426367165857246</v>
      </c>
      <c r="E143" s="308">
        <f>IF(E$17=0,0,E$17/PPA_fec!E$17)</f>
        <v>0.77828632001435949</v>
      </c>
      <c r="F143" s="308">
        <f>IF(F$17=0,0,F$17/PPA_fec!F$17)</f>
        <v>0.77272979981306145</v>
      </c>
      <c r="G143" s="308">
        <f>IF(G$17=0,0,G$17/PPA_fec!G$17)</f>
        <v>0.77397374881946579</v>
      </c>
      <c r="H143" s="308">
        <f>IF(H$17=0,0,H$17/PPA_fec!H$17)</f>
        <v>0.77330250310528093</v>
      </c>
      <c r="I143" s="308">
        <f>IF(I$17=0,0,I$17/PPA_fec!I$17)</f>
        <v>0.77087127412504797</v>
      </c>
      <c r="J143" s="308">
        <f>IF(J$17=0,0,J$17/PPA_fec!J$17)</f>
        <v>0.77100161111230892</v>
      </c>
      <c r="K143" s="308">
        <f>IF(K$17=0,0,K$17/PPA_fec!K$17)</f>
        <v>0.7681066853731553</v>
      </c>
      <c r="L143" s="308">
        <f>IF(L$17=0,0,L$17/PPA_fec!L$17)</f>
        <v>0.77164025390757762</v>
      </c>
      <c r="M143" s="308">
        <f>IF(M$17=0,0,M$17/PPA_fec!M$17)</f>
        <v>0.77007797534110867</v>
      </c>
      <c r="N143" s="308">
        <f>IF(N$17=0,0,N$17/PPA_fec!N$17)</f>
        <v>0.7722908106810723</v>
      </c>
      <c r="O143" s="308">
        <f>IF(O$17=0,0,O$17/PPA_fec!O$17)</f>
        <v>0.76937089500193889</v>
      </c>
      <c r="P143" s="308">
        <f>IF(P$17=0,0,P$17/PPA_fec!P$17)</f>
        <v>0.7734559558972588</v>
      </c>
      <c r="Q143" s="308">
        <f>IF(Q$17=0,0,Q$17/PPA_fec!Q$17)</f>
        <v>0.77286772994908115</v>
      </c>
      <c r="R143" s="308">
        <f>IF(R$17=0,0,R$17/PPA_fec!R$17)</f>
        <v>0.77594657221388363</v>
      </c>
      <c r="S143" s="308">
        <f>IF(S$17=0,0,S$17/PPA_fec!S$17)</f>
        <v>0.77433818623135131</v>
      </c>
      <c r="T143" s="308">
        <f>IF(T$17=0,0,T$17/PPA_fec!T$17)</f>
        <v>0.77197966509968829</v>
      </c>
      <c r="U143" s="308">
        <f>IF(U$17=0,0,U$17/PPA_fec!U$17)</f>
        <v>0.77554468794900233</v>
      </c>
      <c r="V143" s="308">
        <f>IF(V$17=0,0,V$17/PPA_fec!V$17)</f>
        <v>0.7759683000300609</v>
      </c>
      <c r="W143" s="308">
        <f>IF(W$17=0,0,W$17/PPA_fec!W$17)</f>
        <v>0.77534230512707014</v>
      </c>
      <c r="X143" s="308">
        <f>IF(X$17=0,0,X$17/PPA_fec!X$17)</f>
        <v>0.77589331874082301</v>
      </c>
      <c r="Y143" s="308">
        <f>IF(Y$17=0,0,Y$17/PPA_fec!Y$17)</f>
        <v>0.77398348382120219</v>
      </c>
      <c r="DA143" s="79"/>
    </row>
    <row r="144" spans="1:105" ht="12" customHeight="1" x14ac:dyDescent="0.25">
      <c r="A144" s="41" t="s">
        <v>1870</v>
      </c>
      <c r="B144" s="309">
        <f>IF(B$30=0,0,B$30/PPA_fec!B$30)</f>
        <v>0.72261253701139627</v>
      </c>
      <c r="C144" s="309">
        <f>IF(C$30=0,0,C$30/PPA_fec!C$30)</f>
        <v>0.72261253701139638</v>
      </c>
      <c r="D144" s="309">
        <f>IF(D$30=0,0,D$30/PPA_fec!D$30)</f>
        <v>0.72261253701139649</v>
      </c>
      <c r="E144" s="309">
        <f>IF(E$30=0,0,E$30/PPA_fec!E$30)</f>
        <v>0.72261253701139649</v>
      </c>
      <c r="F144" s="309">
        <f>IF(F$30=0,0,F$30/PPA_fec!F$30)</f>
        <v>0.72261253701139649</v>
      </c>
      <c r="G144" s="309">
        <f>IF(G$30=0,0,G$30/PPA_fec!G$30)</f>
        <v>0.7275079956438778</v>
      </c>
      <c r="H144" s="309">
        <f>IF(H$30=0,0,H$30/PPA_fec!H$30)</f>
        <v>0.7275079956438778</v>
      </c>
      <c r="I144" s="309">
        <f>IF(I$30=0,0,I$30/PPA_fec!I$30)</f>
        <v>0.72750799564387769</v>
      </c>
      <c r="J144" s="309">
        <f>IF(J$30=0,0,J$30/PPA_fec!J$30)</f>
        <v>0.73800719607948972</v>
      </c>
      <c r="K144" s="309">
        <f>IF(K$30=0,0,K$30/PPA_fec!K$30)</f>
        <v>0.74745647647154079</v>
      </c>
      <c r="L144" s="309">
        <f>IF(L$30=0,0,L$30/PPA_fec!L$30)</f>
        <v>0.75596082882438687</v>
      </c>
      <c r="M144" s="309">
        <f>IF(M$30=0,0,M$30/PPA_fec!M$30)</f>
        <v>0.76361474594194811</v>
      </c>
      <c r="N144" s="309">
        <f>IF(N$30=0,0,N$30/PPA_fec!N$30)</f>
        <v>0.77024234242448897</v>
      </c>
      <c r="O144" s="309">
        <f>IF(O$30=0,0,O$30/PPA_fec!O$30)</f>
        <v>0.77024234242448908</v>
      </c>
      <c r="P144" s="309">
        <f>IF(P$30=0,0,P$30/PPA_fec!P$30)</f>
        <v>0.77024234242448886</v>
      </c>
      <c r="Q144" s="309">
        <f>IF(Q$30=0,0,Q$30/PPA_fec!Q$30)</f>
        <v>0.77024234242448875</v>
      </c>
      <c r="R144" s="309">
        <f>IF(R$30=0,0,R$30/PPA_fec!R$30)</f>
        <v>0.77024234242448864</v>
      </c>
      <c r="S144" s="309">
        <f>IF(S$30=0,0,S$30/PPA_fec!S$30)</f>
        <v>0.77024234242448875</v>
      </c>
      <c r="T144" s="309">
        <f>IF(T$30=0,0,T$30/PPA_fec!T$30)</f>
        <v>0.77024234242448852</v>
      </c>
      <c r="U144" s="309">
        <f>IF(U$30=0,0,U$30/PPA_fec!U$30)</f>
        <v>0.77024234242448864</v>
      </c>
      <c r="V144" s="309">
        <f>IF(V$30=0,0,V$30/PPA_fec!V$30)</f>
        <v>0.77024234242448897</v>
      </c>
      <c r="W144" s="309">
        <f>IF(W$30=0,0,W$30/PPA_fec!W$30)</f>
        <v>0.77024234242448864</v>
      </c>
      <c r="X144" s="309">
        <f>IF(X$30=0,0,X$30/PPA_fec!X$30)</f>
        <v>0.77024234242448852</v>
      </c>
      <c r="Y144" s="309">
        <f>IF(Y$30=0,0,Y$30/PPA_fec!Y$30)</f>
        <v>0.77024234242448886</v>
      </c>
      <c r="DA144" s="82"/>
    </row>
    <row r="145" spans="1:105" ht="12" customHeight="1" x14ac:dyDescent="0.25">
      <c r="J145" s="131"/>
    </row>
    <row r="146" spans="1:105" ht="12" customHeight="1" x14ac:dyDescent="0.25">
      <c r="A146" s="35" t="s">
        <v>55</v>
      </c>
      <c r="B146" s="322">
        <f>IF(B$32=0,0,B$32/PPA_fec!B$32)</f>
        <v>0.72033800723752983</v>
      </c>
      <c r="C146" s="322">
        <f>IF(C$32=0,0,C$32/PPA_fec!C$32)</f>
        <v>0.71745468654769218</v>
      </c>
      <c r="D146" s="322">
        <f>IF(D$32=0,0,D$32/PPA_fec!D$32)</f>
        <v>0.72074974218164667</v>
      </c>
      <c r="E146" s="322">
        <f>IF(E$32=0,0,E$32/PPA_fec!E$32)</f>
        <v>0.7283584365072624</v>
      </c>
      <c r="F146" s="322">
        <f>IF(F$32=0,0,F$32/PPA_fec!F$32)</f>
        <v>0.73256002302056422</v>
      </c>
      <c r="G146" s="322">
        <f>IF(G$32=0,0,G$32/PPA_fec!G$32)</f>
        <v>0.73319129860912924</v>
      </c>
      <c r="H146" s="322">
        <f>IF(H$32=0,0,H$32/PPA_fec!H$32)</f>
        <v>0.73187812047913137</v>
      </c>
      <c r="I146" s="322">
        <f>IF(I$32=0,0,I$32/PPA_fec!I$32)</f>
        <v>0.73478428709136223</v>
      </c>
      <c r="J146" s="322">
        <f>IF(J$32=0,0,J$32/PPA_fec!J$32)</f>
        <v>0.7355400805746537</v>
      </c>
      <c r="K146" s="322">
        <f>IF(K$32=0,0,K$32/PPA_fec!K$32)</f>
        <v>0.74450025176173429</v>
      </c>
      <c r="L146" s="322">
        <f>IF(L$32=0,0,L$32/PPA_fec!L$32)</f>
        <v>0.74980488469718742</v>
      </c>
      <c r="M146" s="322">
        <f>IF(M$32=0,0,M$32/PPA_fec!M$32)</f>
        <v>0.74914684562580758</v>
      </c>
      <c r="N146" s="322">
        <f>IF(N$32=0,0,N$32/PPA_fec!N$32)</f>
        <v>0.7494714892050609</v>
      </c>
      <c r="O146" s="322">
        <f>IF(O$32=0,0,O$32/PPA_fec!O$32)</f>
        <v>0.74499682788655797</v>
      </c>
      <c r="P146" s="322">
        <f>IF(P$32=0,0,P$32/PPA_fec!P$32)</f>
        <v>0.7575420040046259</v>
      </c>
      <c r="Q146" s="322">
        <f>IF(Q$32=0,0,Q$32/PPA_fec!Q$32)</f>
        <v>0.7675280266121276</v>
      </c>
      <c r="R146" s="322">
        <f>IF(R$32=0,0,R$32/PPA_fec!R$32)</f>
        <v>0.77389668269371192</v>
      </c>
      <c r="S146" s="322">
        <f>IF(S$32=0,0,S$32/PPA_fec!S$32)</f>
        <v>0.78050435020751974</v>
      </c>
      <c r="T146" s="322">
        <f>IF(T$32=0,0,T$32/PPA_fec!T$32)</f>
        <v>0.78227888819183355</v>
      </c>
      <c r="U146" s="322">
        <f>IF(U$32=0,0,U$32/PPA_fec!U$32)</f>
        <v>0.78653056542012534</v>
      </c>
      <c r="V146" s="322">
        <f>IF(V$32=0,0,V$32/PPA_fec!V$32)</f>
        <v>0.78704453026506715</v>
      </c>
      <c r="W146" s="322">
        <f>IF(W$32=0,0,W$32/PPA_fec!W$32)</f>
        <v>0.78657013154337796</v>
      </c>
      <c r="X146" s="322">
        <f>IF(X$32=0,0,X$32/PPA_fec!X$32)</f>
        <v>0.7872164249296677</v>
      </c>
      <c r="Y146" s="322">
        <f>IF(Y$32=0,0,Y$32/PPA_fec!Y$32)</f>
        <v>0.78360489636051456</v>
      </c>
      <c r="DA146" s="95"/>
    </row>
    <row r="147" spans="1:105" ht="12" customHeight="1" x14ac:dyDescent="0.25">
      <c r="A147" s="55" t="s">
        <v>91</v>
      </c>
      <c r="B147" s="305">
        <f>IF(B$33=0,0,B$33/PPA_fec!B$33)</f>
        <v>0.48683672504398312</v>
      </c>
      <c r="C147" s="305">
        <f>IF(C$33=0,0,C$33/PPA_fec!C$33)</f>
        <v>0.48761891190210194</v>
      </c>
      <c r="D147" s="305">
        <f>IF(D$33=0,0,D$33/PPA_fec!D$33)</f>
        <v>0.4876189119021021</v>
      </c>
      <c r="E147" s="305">
        <f>IF(E$33=0,0,E$33/PPA_fec!E$33)</f>
        <v>0.48969936597989183</v>
      </c>
      <c r="F147" s="305">
        <f>IF(F$33=0,0,F$33/PPA_fec!F$33)</f>
        <v>0.49232162717980921</v>
      </c>
      <c r="G147" s="305">
        <f>IF(G$33=0,0,G$33/PPA_fec!G$33)</f>
        <v>0.49232162717980915</v>
      </c>
      <c r="H147" s="305">
        <f>IF(H$33=0,0,H$33/PPA_fec!H$33)</f>
        <v>0.49232162717980882</v>
      </c>
      <c r="I147" s="305">
        <f>IF(I$33=0,0,I$33/PPA_fec!I$33)</f>
        <v>0.49698303793349541</v>
      </c>
      <c r="J147" s="305">
        <f>IF(J$33=0,0,J$33/PPA_fec!J$33)</f>
        <v>0.49698303793349541</v>
      </c>
      <c r="K147" s="305">
        <f>IF(K$33=0,0,K$33/PPA_fec!K$33)</f>
        <v>0.50228473414014574</v>
      </c>
      <c r="L147" s="305">
        <f>IF(L$33=0,0,L$33/PPA_fec!L$33)</f>
        <v>0.50705626072613141</v>
      </c>
      <c r="M147" s="305">
        <f>IF(M$33=0,0,M$33/PPA_fec!M$33)</f>
        <v>0.50757519320198818</v>
      </c>
      <c r="N147" s="305">
        <f>IF(N$33=0,0,N$33/PPA_fec!N$33)</f>
        <v>0.5075751932019883</v>
      </c>
      <c r="O147" s="305">
        <f>IF(O$33=0,0,O$33/PPA_fec!O$33)</f>
        <v>0.50757519320198863</v>
      </c>
      <c r="P147" s="305">
        <f>IF(P$33=0,0,P$33/PPA_fec!P$33)</f>
        <v>0.51181767388178967</v>
      </c>
      <c r="Q147" s="305">
        <f>IF(Q$33=0,0,Q$33/PPA_fec!Q$33)</f>
        <v>0.5156359064936108</v>
      </c>
      <c r="R147" s="305">
        <f>IF(R$33=0,0,R$33/PPA_fec!R$33)</f>
        <v>0.51907231584424995</v>
      </c>
      <c r="S147" s="305">
        <f>IF(S$33=0,0,S$33/PPA_fec!S$33)</f>
        <v>0.52216508425982444</v>
      </c>
      <c r="T147" s="305">
        <f>IF(T$33=0,0,T$33/PPA_fec!T$33)</f>
        <v>0.52494857583384247</v>
      </c>
      <c r="U147" s="305">
        <f>IF(U$33=0,0,U$33/PPA_fec!U$33)</f>
        <v>0.52745371825045795</v>
      </c>
      <c r="V147" s="305">
        <f>IF(V$33=0,0,V$33/PPA_fec!V$33)</f>
        <v>0.5297083464254122</v>
      </c>
      <c r="W147" s="305">
        <f>IF(W$33=0,0,W$33/PPA_fec!W$33)</f>
        <v>0.53173751178287065</v>
      </c>
      <c r="X147" s="305">
        <f>IF(X$33=0,0,X$33/PPA_fec!X$33)</f>
        <v>0.53322008053089232</v>
      </c>
      <c r="Y147" s="305">
        <f>IF(Y$33=0,0,Y$33/PPA_fec!Y$33)</f>
        <v>0.53322008053089265</v>
      </c>
      <c r="DA147" s="76"/>
    </row>
    <row r="148" spans="1:105" ht="12" customHeight="1" x14ac:dyDescent="0.25">
      <c r="A148" s="173" t="s">
        <v>92</v>
      </c>
      <c r="B148" s="306">
        <f>IF(B$34=0,0,B$34/PPA_fec!B$34)</f>
        <v>0.12653231546997265</v>
      </c>
      <c r="C148" s="306">
        <f>IF(C$34=0,0,C$34/PPA_fec!C$34)</f>
        <v>0.12673561137842948</v>
      </c>
      <c r="D148" s="306">
        <f>IF(D$34=0,0,D$34/PPA_fec!D$34)</f>
        <v>0.12673561137842945</v>
      </c>
      <c r="E148" s="306">
        <f>IF(E$34=0,0,E$34/PPA_fec!E$34)</f>
        <v>0.12727633613921638</v>
      </c>
      <c r="F148" s="306">
        <f>IF(F$34=0,0,F$34/PPA_fec!F$34)</f>
        <v>0.12795788041129774</v>
      </c>
      <c r="G148" s="306">
        <f>IF(G$34=0,0,G$34/PPA_fec!G$34)</f>
        <v>0.12795788041129777</v>
      </c>
      <c r="H148" s="306">
        <f>IF(H$34=0,0,H$34/PPA_fec!H$34)</f>
        <v>0.12795788041129774</v>
      </c>
      <c r="I148" s="306">
        <f>IF(I$34=0,0,I$34/PPA_fec!I$34)</f>
        <v>0.12916941410561236</v>
      </c>
      <c r="J148" s="306">
        <f>IF(J$34=0,0,J$34/PPA_fec!J$34)</f>
        <v>0.12916941410561236</v>
      </c>
      <c r="K148" s="306">
        <f>IF(K$34=0,0,K$34/PPA_fec!K$34)</f>
        <v>0.13192239033561806</v>
      </c>
      <c r="L148" s="306">
        <f>IF(L$34=0,0,L$34/PPA_fec!L$34)</f>
        <v>0.13192239033561806</v>
      </c>
      <c r="M148" s="306">
        <f>IF(M$34=0,0,M$34/PPA_fec!M$34)</f>
        <v>0.13192239033561809</v>
      </c>
      <c r="N148" s="306">
        <f>IF(N$34=0,0,N$34/PPA_fec!N$34)</f>
        <v>0.13192239033561806</v>
      </c>
      <c r="O148" s="306">
        <f>IF(O$34=0,0,O$34/PPA_fec!O$34)</f>
        <v>0.13192239033561806</v>
      </c>
      <c r="P148" s="306">
        <f>IF(P$34=0,0,P$34/PPA_fec!P$34)</f>
        <v>0.13405044188093579</v>
      </c>
      <c r="Q148" s="306">
        <f>IF(Q$34=0,0,Q$34/PPA_fec!Q$34)</f>
        <v>0.13620052579382236</v>
      </c>
      <c r="R148" s="306">
        <f>IF(R$34=0,0,R$34/PPA_fec!R$34)</f>
        <v>0.13620052579382239</v>
      </c>
      <c r="S148" s="306">
        <f>IF(S$34=0,0,S$34/PPA_fec!S$34)</f>
        <v>0.13858767831979726</v>
      </c>
      <c r="T148" s="306">
        <f>IF(T$34=0,0,T$34/PPA_fec!T$34)</f>
        <v>0.13858767831979726</v>
      </c>
      <c r="U148" s="306">
        <f>IF(U$34=0,0,U$34/PPA_fec!U$34)</f>
        <v>0.13858767831979724</v>
      </c>
      <c r="V148" s="306">
        <f>IF(V$34=0,0,V$34/PPA_fec!V$34)</f>
        <v>0.13858767831979726</v>
      </c>
      <c r="W148" s="306">
        <f>IF(W$34=0,0,W$34/PPA_fec!W$34)</f>
        <v>0.13858767831979724</v>
      </c>
      <c r="X148" s="306">
        <f>IF(X$34=0,0,X$34/PPA_fec!X$34)</f>
        <v>0.13858767831979726</v>
      </c>
      <c r="Y148" s="306">
        <f>IF(Y$34=0,0,Y$34/PPA_fec!Y$34)</f>
        <v>0.13858767831979726</v>
      </c>
      <c r="DA148" s="77"/>
    </row>
    <row r="149" spans="1:105" ht="12" customHeight="1" x14ac:dyDescent="0.25">
      <c r="A149" s="173" t="s">
        <v>93</v>
      </c>
      <c r="B149" s="306">
        <f>IF(B$35=0,0,B$35/PPA_fec!B$35)</f>
        <v>0.69364597420667218</v>
      </c>
      <c r="C149" s="306">
        <f>IF(C$35=0,0,C$35/PPA_fec!C$35)</f>
        <v>0.69476043566223022</v>
      </c>
      <c r="D149" s="306">
        <f>IF(D$35=0,0,D$35/PPA_fec!D$35)</f>
        <v>0.69476043566223011</v>
      </c>
      <c r="E149" s="306">
        <f>IF(E$35=0,0,E$35/PPA_fec!E$35)</f>
        <v>0.69772467094142021</v>
      </c>
      <c r="F149" s="306">
        <f>IF(F$35=0,0,F$35/PPA_fec!F$35)</f>
        <v>0.70146087413043945</v>
      </c>
      <c r="G149" s="306">
        <f>IF(G$35=0,0,G$35/PPA_fec!G$35)</f>
        <v>0.70146087413043912</v>
      </c>
      <c r="H149" s="306">
        <f>IF(H$35=0,0,H$35/PPA_fec!H$35)</f>
        <v>0.70146087413043945</v>
      </c>
      <c r="I149" s="306">
        <f>IF(I$35=0,0,I$35/PPA_fec!I$35)</f>
        <v>0.70793078863312831</v>
      </c>
      <c r="J149" s="306">
        <f>IF(J$35=0,0,J$35/PPA_fec!J$35)</f>
        <v>0.70810246182727177</v>
      </c>
      <c r="K149" s="306">
        <f>IF(K$35=0,0,K$35/PPA_fec!K$35)</f>
        <v>0.71390821756027778</v>
      </c>
      <c r="L149" s="306">
        <f>IF(L$35=0,0,L$35/PPA_fec!L$35)</f>
        <v>0.71913339771998308</v>
      </c>
      <c r="M149" s="306">
        <f>IF(M$35=0,0,M$35/PPA_fec!M$35)</f>
        <v>0.72319418659289714</v>
      </c>
      <c r="N149" s="306">
        <f>IF(N$35=0,0,N$35/PPA_fec!N$35)</f>
        <v>0.72319418659289703</v>
      </c>
      <c r="O149" s="306">
        <f>IF(O$35=0,0,O$35/PPA_fec!O$35)</f>
        <v>0.72319418659289669</v>
      </c>
      <c r="P149" s="306">
        <f>IF(P$35=0,0,P$35/PPA_fec!P$35)</f>
        <v>0.72749076984934025</v>
      </c>
      <c r="Q149" s="306">
        <f>IF(Q$35=0,0,Q$35/PPA_fec!Q$35)</f>
        <v>0.7313576947801389</v>
      </c>
      <c r="R149" s="306">
        <f>IF(R$35=0,0,R$35/PPA_fec!R$35)</f>
        <v>0.73483792721785801</v>
      </c>
      <c r="S149" s="306">
        <f>IF(S$35=0,0,S$35/PPA_fec!S$35)</f>
        <v>0.73797013641180564</v>
      </c>
      <c r="T149" s="306">
        <f>IF(T$35=0,0,T$35/PPA_fec!T$35)</f>
        <v>0.74078912468635794</v>
      </c>
      <c r="U149" s="306">
        <f>IF(U$35=0,0,U$35/PPA_fec!U$35)</f>
        <v>0.74332621413345523</v>
      </c>
      <c r="V149" s="306">
        <f>IF(V$35=0,0,V$35/PPA_fec!V$35)</f>
        <v>0.74560959463584275</v>
      </c>
      <c r="W149" s="306">
        <f>IF(W$35=0,0,W$35/PPA_fec!W$35)</f>
        <v>0.74766463708799191</v>
      </c>
      <c r="X149" s="306">
        <f>IF(X$35=0,0,X$35/PPA_fec!X$35)</f>
        <v>0.74951417529492559</v>
      </c>
      <c r="Y149" s="306">
        <f>IF(Y$35=0,0,Y$35/PPA_fec!Y$35)</f>
        <v>0.75117875968116599</v>
      </c>
      <c r="DA149" s="77"/>
    </row>
    <row r="150" spans="1:105" ht="12" customHeight="1" x14ac:dyDescent="0.25">
      <c r="A150" s="173" t="s">
        <v>94</v>
      </c>
      <c r="B150" s="306">
        <f>IF(B$36=0,0,B$36/PPA_fec!B$36)</f>
        <v>0.48888939949664606</v>
      </c>
      <c r="C150" s="306">
        <f>IF(C$36=0,0,C$36/PPA_fec!C$36)</f>
        <v>0.48967488432901024</v>
      </c>
      <c r="D150" s="306">
        <f>IF(D$36=0,0,D$36/PPA_fec!D$36)</f>
        <v>0.48967488432901018</v>
      </c>
      <c r="E150" s="306">
        <f>IF(E$36=0,0,E$36/PPA_fec!E$36)</f>
        <v>0.49176411033117595</v>
      </c>
      <c r="F150" s="306">
        <f>IF(F$36=0,0,F$36/PPA_fec!F$36)</f>
        <v>0.49439742790440333</v>
      </c>
      <c r="G150" s="306">
        <f>IF(G$36=0,0,G$36/PPA_fec!G$36)</f>
        <v>0.49439742790440339</v>
      </c>
      <c r="H150" s="306">
        <f>IF(H$36=0,0,H$36/PPA_fec!H$36)</f>
        <v>0.49439742790440339</v>
      </c>
      <c r="I150" s="306">
        <f>IF(I$36=0,0,I$36/PPA_fec!I$36)</f>
        <v>0.49907849280140965</v>
      </c>
      <c r="J150" s="306">
        <f>IF(J$36=0,0,J$36/PPA_fec!J$36)</f>
        <v>0.49907849280140965</v>
      </c>
      <c r="K150" s="306">
        <f>IF(K$36=0,0,K$36/PPA_fec!K$36)</f>
        <v>0.50971530831305978</v>
      </c>
      <c r="L150" s="306">
        <f>IF(L$36=0,0,L$36/PPA_fec!L$36)</f>
        <v>0.50971530831306</v>
      </c>
      <c r="M150" s="306">
        <f>IF(M$36=0,0,M$36/PPA_fec!M$36)</f>
        <v>0.50971530831305989</v>
      </c>
      <c r="N150" s="306">
        <f>IF(N$36=0,0,N$36/PPA_fec!N$36)</f>
        <v>0.50971530831305989</v>
      </c>
      <c r="O150" s="306">
        <f>IF(O$36=0,0,O$36/PPA_fec!O$36)</f>
        <v>0.50971530831305989</v>
      </c>
      <c r="P150" s="306">
        <f>IF(P$36=0,0,P$36/PPA_fec!P$36)</f>
        <v>0.51793757025637488</v>
      </c>
      <c r="Q150" s="306">
        <f>IF(Q$36=0,0,Q$36/PPA_fec!Q$36)</f>
        <v>0.52624495978871921</v>
      </c>
      <c r="R150" s="306">
        <f>IF(R$36=0,0,R$36/PPA_fec!R$36)</f>
        <v>0.52624495978871921</v>
      </c>
      <c r="S150" s="306">
        <f>IF(S$36=0,0,S$36/PPA_fec!S$36)</f>
        <v>0.53546832348514739</v>
      </c>
      <c r="T150" s="306">
        <f>IF(T$36=0,0,T$36/PPA_fec!T$36)</f>
        <v>0.53546832348514739</v>
      </c>
      <c r="U150" s="306">
        <f>IF(U$36=0,0,U$36/PPA_fec!U$36)</f>
        <v>0.5354683234851475</v>
      </c>
      <c r="V150" s="306">
        <f>IF(V$36=0,0,V$36/PPA_fec!V$36)</f>
        <v>0.53546832348514739</v>
      </c>
      <c r="W150" s="306">
        <f>IF(W$36=0,0,W$36/PPA_fec!W$36)</f>
        <v>0.5354683234851475</v>
      </c>
      <c r="X150" s="306">
        <f>IF(X$36=0,0,X$36/PPA_fec!X$36)</f>
        <v>0.5354683234851475</v>
      </c>
      <c r="Y150" s="306">
        <f>IF(Y$36=0,0,Y$36/PPA_fec!Y$36)</f>
        <v>0.5354683234851475</v>
      </c>
      <c r="DA150" s="77"/>
    </row>
    <row r="151" spans="1:105" ht="12" customHeight="1" x14ac:dyDescent="0.25">
      <c r="A151" s="56" t="s">
        <v>95</v>
      </c>
      <c r="B151" s="307">
        <f>IF(B$37=0,0,B$37/PPA_fec!B$37)</f>
        <v>0.80557158775155813</v>
      </c>
      <c r="C151" s="307">
        <f>IF(C$37=0,0,C$37/PPA_fec!C$37)</f>
        <v>0.81538730794779646</v>
      </c>
      <c r="D151" s="307">
        <f>IF(D$37=0,0,D$37/PPA_fec!D$37)</f>
        <v>0.79241322706769424</v>
      </c>
      <c r="E151" s="307">
        <f>IF(E$37=0,0,E$37/PPA_fec!E$37)</f>
        <v>0.77383078267026695</v>
      </c>
      <c r="F151" s="307">
        <f>IF(F$37=0,0,F$37/PPA_fec!F$37)</f>
        <v>0.78215775146556499</v>
      </c>
      <c r="G151" s="307">
        <f>IF(G$37=0,0,G$37/PPA_fec!G$37)</f>
        <v>0.78123298652406103</v>
      </c>
      <c r="H151" s="307">
        <f>IF(H$37=0,0,H$37/PPA_fec!H$37)</f>
        <v>0.78921085502640886</v>
      </c>
      <c r="I151" s="307">
        <f>IF(I$37=0,0,I$37/PPA_fec!I$37)</f>
        <v>0.79138113517527364</v>
      </c>
      <c r="J151" s="307">
        <f>IF(J$37=0,0,J$37/PPA_fec!J$37)</f>
        <v>0.77494013650471361</v>
      </c>
      <c r="K151" s="307">
        <f>IF(K$37=0,0,K$37/PPA_fec!K$37)</f>
        <v>0.78466140228673553</v>
      </c>
      <c r="L151" s="307">
        <f>IF(L$37=0,0,L$37/PPA_fec!L$37)</f>
        <v>0.81498207639653142</v>
      </c>
      <c r="M151" s="307">
        <f>IF(M$37=0,0,M$37/PPA_fec!M$37)</f>
        <v>0.81098021802197329</v>
      </c>
      <c r="N151" s="307">
        <f>IF(N$37=0,0,N$37/PPA_fec!N$37)</f>
        <v>0.80799189244807745</v>
      </c>
      <c r="O151" s="307">
        <f>IF(O$37=0,0,O$37/PPA_fec!O$37)</f>
        <v>0.77638285704365506</v>
      </c>
      <c r="P151" s="307">
        <f>IF(P$37=0,0,P$37/PPA_fec!P$37)</f>
        <v>0.7908702043801914</v>
      </c>
      <c r="Q151" s="307">
        <f>IF(Q$37=0,0,Q$37/PPA_fec!Q$37)</f>
        <v>0.79670183695631402</v>
      </c>
      <c r="R151" s="307">
        <f>IF(R$37=0,0,R$37/PPA_fec!R$37)</f>
        <v>0.79440044444179736</v>
      </c>
      <c r="S151" s="307">
        <f>IF(S$37=0,0,S$37/PPA_fec!S$37)</f>
        <v>0.78520248991177843</v>
      </c>
      <c r="T151" s="307">
        <f>IF(T$37=0,0,T$37/PPA_fec!T$37)</f>
        <v>0.78570084450259792</v>
      </c>
      <c r="U151" s="307">
        <f>IF(U$37=0,0,U$37/PPA_fec!U$37)</f>
        <v>0.78073847385947714</v>
      </c>
      <c r="V151" s="307">
        <f>IF(V$37=0,0,V$37/PPA_fec!V$37)</f>
        <v>0.77260791125047878</v>
      </c>
      <c r="W151" s="307">
        <f>IF(W$37=0,0,W$37/PPA_fec!W$37)</f>
        <v>0.77592127621660234</v>
      </c>
      <c r="X151" s="307">
        <f>IF(X$37=0,0,X$37/PPA_fec!X$37)</f>
        <v>0.78807089386225215</v>
      </c>
      <c r="Y151" s="307">
        <f>IF(Y$37=0,0,Y$37/PPA_fec!Y$37)</f>
        <v>0.77779328824604888</v>
      </c>
      <c r="DA151" s="78"/>
    </row>
    <row r="152" spans="1:105" ht="12" customHeight="1" x14ac:dyDescent="0.25">
      <c r="A152" s="174" t="s">
        <v>1883</v>
      </c>
      <c r="B152" s="308">
        <f>IF(B$43=0,0,B$43/PPA_fec!B$43)</f>
        <v>0.662682450718595</v>
      </c>
      <c r="C152" s="308">
        <f>IF(C$43=0,0,C$43/PPA_fec!C$43)</f>
        <v>0.66166792277520481</v>
      </c>
      <c r="D152" s="308">
        <f>IF(D$43=0,0,D$43/PPA_fec!D$43)</f>
        <v>0.66555110048090349</v>
      </c>
      <c r="E152" s="308">
        <f>IF(E$43=0,0,E$43/PPA_fec!E$43)</f>
        <v>0.67233207468736678</v>
      </c>
      <c r="F152" s="308">
        <f>IF(F$43=0,0,F$43/PPA_fec!F$43)</f>
        <v>0.6773316057170754</v>
      </c>
      <c r="G152" s="308">
        <f>IF(G$43=0,0,G$43/PPA_fec!G$43)</f>
        <v>0.67786871146444905</v>
      </c>
      <c r="H152" s="308">
        <f>IF(H$43=0,0,H$43/PPA_fec!H$43)</f>
        <v>0.67653052332092423</v>
      </c>
      <c r="I152" s="308">
        <f>IF(I$43=0,0,I$43/PPA_fec!I$43)</f>
        <v>0.68211904682418822</v>
      </c>
      <c r="J152" s="308">
        <f>IF(J$43=0,0,J$43/PPA_fec!J$43)</f>
        <v>0.68507520233236441</v>
      </c>
      <c r="K152" s="308">
        <f>IF(K$43=0,0,K$43/PPA_fec!K$43)</f>
        <v>0.69494490379233975</v>
      </c>
      <c r="L152" s="308">
        <f>IF(L$43=0,0,L$43/PPA_fec!L$43)</f>
        <v>0.69598745147198182</v>
      </c>
      <c r="M152" s="308">
        <f>IF(M$43=0,0,M$43/PPA_fec!M$43)</f>
        <v>0.69691766060029114</v>
      </c>
      <c r="N152" s="308">
        <f>IF(N$43=0,0,N$43/PPA_fec!N$43)</f>
        <v>0.69667670114199376</v>
      </c>
      <c r="O152" s="308">
        <f>IF(O$43=0,0,O$43/PPA_fec!O$43)</f>
        <v>0.69844340938125837</v>
      </c>
      <c r="P152" s="308">
        <f>IF(P$43=0,0,P$43/PPA_fec!P$43)</f>
        <v>0.70662270690113038</v>
      </c>
      <c r="Q152" s="308">
        <f>IF(Q$43=0,0,Q$43/PPA_fec!Q$43)</f>
        <v>0.71591374326244772</v>
      </c>
      <c r="R152" s="308">
        <f>IF(R$43=0,0,R$43/PPA_fec!R$43)</f>
        <v>0.72115951450691596</v>
      </c>
      <c r="S152" s="308">
        <f>IF(S$43=0,0,S$43/PPA_fec!S$43)</f>
        <v>0.73171575417398083</v>
      </c>
      <c r="T152" s="308">
        <f>IF(T$43=0,0,T$43/PPA_fec!T$43)</f>
        <v>0.73457337554253843</v>
      </c>
      <c r="U152" s="308">
        <f>IF(U$43=0,0,U$43/PPA_fec!U$43)</f>
        <v>0.73884776214106984</v>
      </c>
      <c r="V152" s="308">
        <f>IF(V$43=0,0,V$43/PPA_fec!V$43)</f>
        <v>0.74277252581853104</v>
      </c>
      <c r="W152" s="308">
        <f>IF(W$43=0,0,W$43/PPA_fec!W$43)</f>
        <v>0.74130157721395318</v>
      </c>
      <c r="X152" s="308">
        <f>IF(X$43=0,0,X$43/PPA_fec!X$43)</f>
        <v>0.7381886449523567</v>
      </c>
      <c r="Y152" s="308">
        <f>IF(Y$43=0,0,Y$43/PPA_fec!Y$43)</f>
        <v>0.73816587765044384</v>
      </c>
      <c r="DA152" s="79"/>
    </row>
    <row r="153" spans="1:105" ht="12" customHeight="1" x14ac:dyDescent="0.25">
      <c r="A153" s="174" t="s">
        <v>1898</v>
      </c>
      <c r="B153" s="308">
        <f>IF(B$56=0,0,B$56/PPA_fec!B$56)</f>
        <v>0.73877848430575854</v>
      </c>
      <c r="C153" s="308">
        <f>IF(C$56=0,0,C$56/PPA_fec!C$56)</f>
        <v>0.73529555833563431</v>
      </c>
      <c r="D153" s="308">
        <f>IF(D$56=0,0,D$56/PPA_fec!D$56)</f>
        <v>0.73887188670395842</v>
      </c>
      <c r="E153" s="308">
        <f>IF(E$56=0,0,E$56/PPA_fec!E$56)</f>
        <v>0.74711502041106015</v>
      </c>
      <c r="F153" s="308">
        <f>IF(F$56=0,0,F$56/PPA_fec!F$56)</f>
        <v>0.75119678970588777</v>
      </c>
      <c r="G153" s="308">
        <f>IF(G$56=0,0,G$56/PPA_fec!G$56)</f>
        <v>0.75188637340595033</v>
      </c>
      <c r="H153" s="308">
        <f>IF(H$56=0,0,H$56/PPA_fec!H$56)</f>
        <v>0.75041786482823258</v>
      </c>
      <c r="I153" s="308">
        <f>IF(I$56=0,0,I$56/PPA_fec!I$56)</f>
        <v>0.7528539809986764</v>
      </c>
      <c r="J153" s="308">
        <f>IF(J$56=0,0,J$56/PPA_fec!J$56)</f>
        <v>0.75351460602572329</v>
      </c>
      <c r="K153" s="308">
        <f>IF(K$56=0,0,K$56/PPA_fec!K$56)</f>
        <v>0.76246132658530663</v>
      </c>
      <c r="L153" s="308">
        <f>IF(L$56=0,0,L$56/PPA_fec!L$56)</f>
        <v>0.76827684245378314</v>
      </c>
      <c r="M153" s="308">
        <f>IF(M$56=0,0,M$56/PPA_fec!M$56)</f>
        <v>0.76726965167397465</v>
      </c>
      <c r="N153" s="308">
        <f>IF(N$56=0,0,N$56/PPA_fec!N$56)</f>
        <v>0.76772093034032562</v>
      </c>
      <c r="O153" s="308">
        <f>IF(O$56=0,0,O$56/PPA_fec!O$56)</f>
        <v>0.7624450223651712</v>
      </c>
      <c r="P153" s="308">
        <f>IF(P$56=0,0,P$56/PPA_fec!P$56)</f>
        <v>0.7759346401804742</v>
      </c>
      <c r="Q153" s="308">
        <f>IF(Q$56=0,0,Q$56/PPA_fec!Q$56)</f>
        <v>0.78633364243566517</v>
      </c>
      <c r="R153" s="308">
        <f>IF(R$56=0,0,R$56/PPA_fec!R$56)</f>
        <v>0.7932327106543352</v>
      </c>
      <c r="S153" s="308">
        <f>IF(S$56=0,0,S$56/PPA_fec!S$56)</f>
        <v>0.79967688279096305</v>
      </c>
      <c r="T153" s="308">
        <f>IF(T$56=0,0,T$56/PPA_fec!T$56)</f>
        <v>0.80137196234091113</v>
      </c>
      <c r="U153" s="308">
        <f>IF(U$56=0,0,U$56/PPA_fec!U$56)</f>
        <v>0.80593071699765384</v>
      </c>
      <c r="V153" s="308">
        <f>IF(V$56=0,0,V$56/PPA_fec!V$56)</f>
        <v>0.80616569787749737</v>
      </c>
      <c r="W153" s="308">
        <f>IF(W$56=0,0,W$56/PPA_fec!W$56)</f>
        <v>0.80561290762693483</v>
      </c>
      <c r="X153" s="308">
        <f>IF(X$56=0,0,X$56/PPA_fec!X$56)</f>
        <v>0.80650865926011261</v>
      </c>
      <c r="Y153" s="308">
        <f>IF(Y$56=0,0,Y$56/PPA_fec!Y$56)</f>
        <v>0.80227755478506579</v>
      </c>
      <c r="DA153" s="79"/>
    </row>
    <row r="154" spans="1:105" ht="12" customHeight="1" x14ac:dyDescent="0.25">
      <c r="A154" s="41" t="s">
        <v>1913</v>
      </c>
      <c r="B154" s="309">
        <f>IF(B$69=0,0,B$69/PPA_fec!B$69)</f>
        <v>0.72034453463329795</v>
      </c>
      <c r="C154" s="309">
        <f>IF(C$69=0,0,C$69/PPA_fec!C$69)</f>
        <v>0.71755693721353264</v>
      </c>
      <c r="D154" s="309">
        <f>IF(D$69=0,0,D$69/PPA_fec!D$69)</f>
        <v>0.71963791453467152</v>
      </c>
      <c r="E154" s="309">
        <f>IF(E$69=0,0,E$69/PPA_fec!E$69)</f>
        <v>0.72651456002665449</v>
      </c>
      <c r="F154" s="309">
        <f>IF(F$69=0,0,F$69/PPA_fec!F$69)</f>
        <v>0.73008261834386479</v>
      </c>
      <c r="G154" s="309">
        <f>IF(G$69=0,0,G$69/PPA_fec!G$69)</f>
        <v>0.73061347223792539</v>
      </c>
      <c r="H154" s="309">
        <f>IF(H$69=0,0,H$69/PPA_fec!H$69)</f>
        <v>0.72953972423644642</v>
      </c>
      <c r="I154" s="309">
        <f>IF(I$69=0,0,I$69/PPA_fec!I$69)</f>
        <v>0.73208905985063388</v>
      </c>
      <c r="J154" s="309">
        <f>IF(J$69=0,0,J$69/PPA_fec!J$69)</f>
        <v>0.73203485359489051</v>
      </c>
      <c r="K154" s="309">
        <f>IF(K$69=0,0,K$69/PPA_fec!K$69)</f>
        <v>0.74025533367763452</v>
      </c>
      <c r="L154" s="309">
        <f>IF(L$69=0,0,L$69/PPA_fec!L$69)</f>
        <v>0.74719545835381351</v>
      </c>
      <c r="M154" s="309">
        <f>IF(M$69=0,0,M$69/PPA_fec!M$69)</f>
        <v>0.74604398370640224</v>
      </c>
      <c r="N154" s="309">
        <f>IF(N$69=0,0,N$69/PPA_fec!N$69)</f>
        <v>0.74653974586213012</v>
      </c>
      <c r="O154" s="309">
        <f>IF(O$69=0,0,O$69/PPA_fec!O$69)</f>
        <v>0.74112501025389144</v>
      </c>
      <c r="P154" s="309">
        <f>IF(P$69=0,0,P$69/PPA_fec!P$69)</f>
        <v>0.75364708064034081</v>
      </c>
      <c r="Q154" s="309">
        <f>IF(Q$69=0,0,Q$69/PPA_fec!Q$69)</f>
        <v>0.76291258572378529</v>
      </c>
      <c r="R154" s="309">
        <f>IF(R$69=0,0,R$69/PPA_fec!R$69)</f>
        <v>0.76950992164580967</v>
      </c>
      <c r="S154" s="309">
        <f>IF(S$69=0,0,S$69/PPA_fec!S$69)</f>
        <v>0.77473526615345989</v>
      </c>
      <c r="T154" s="309">
        <f>IF(T$69=0,0,T$69/PPA_fec!T$69)</f>
        <v>0.77668761308290801</v>
      </c>
      <c r="U154" s="309">
        <f>IF(U$69=0,0,U$69/PPA_fec!U$69)</f>
        <v>0.7809890574232361</v>
      </c>
      <c r="V154" s="309">
        <f>IF(V$69=0,0,V$69/PPA_fec!V$69)</f>
        <v>0.78133884109277363</v>
      </c>
      <c r="W154" s="309">
        <f>IF(W$69=0,0,W$69/PPA_fec!W$69)</f>
        <v>0.7815772241257033</v>
      </c>
      <c r="X154" s="309">
        <f>IF(X$69=0,0,X$69/PPA_fec!X$69)</f>
        <v>0.78298506856119177</v>
      </c>
      <c r="Y154" s="309">
        <f>IF(Y$69=0,0,Y$69/PPA_fec!Y$69)</f>
        <v>0.77907600638326002</v>
      </c>
      <c r="DA154" s="82"/>
    </row>
    <row r="155" spans="1:105" ht="12" customHeight="1" x14ac:dyDescent="0.25">
      <c r="J155" s="131"/>
    </row>
    <row r="156" spans="1:105" ht="12" customHeight="1" x14ac:dyDescent="0.25">
      <c r="A156" s="35" t="s">
        <v>62</v>
      </c>
      <c r="B156" s="322">
        <f>IF(B$83=0,0,B$83/PPA_fec!B$83)</f>
        <v>0.78389636495168313</v>
      </c>
      <c r="C156" s="322">
        <f>IF(C$83=0,0,C$83/PPA_fec!C$83)</f>
        <v>0.78562154921655147</v>
      </c>
      <c r="D156" s="322">
        <f>IF(D$83=0,0,D$83/PPA_fec!D$83)</f>
        <v>0.78434813164972661</v>
      </c>
      <c r="E156" s="322">
        <f>IF(E$83=0,0,E$83/PPA_fec!E$83)</f>
        <v>0.78331812392200539</v>
      </c>
      <c r="F156" s="322">
        <f>IF(F$83=0,0,F$83/PPA_fec!F$83)</f>
        <v>0.78703790629402137</v>
      </c>
      <c r="G156" s="322">
        <f>IF(G$83=0,0,G$83/PPA_fec!G$83)</f>
        <v>0.78718525151585228</v>
      </c>
      <c r="H156" s="322">
        <f>IF(H$83=0,0,H$83/PPA_fec!H$83)</f>
        <v>0.78961726091142259</v>
      </c>
      <c r="I156" s="322">
        <f>IF(I$83=0,0,I$83/PPA_fec!I$83)</f>
        <v>0.79021870218799961</v>
      </c>
      <c r="J156" s="322">
        <f>IF(J$83=0,0,J$83/PPA_fec!J$83)</f>
        <v>0.79759344074936478</v>
      </c>
      <c r="K156" s="322">
        <f>IF(K$83=0,0,K$83/PPA_fec!K$83)</f>
        <v>0.79912796660314123</v>
      </c>
      <c r="L156" s="322">
        <f>IF(L$83=0,0,L$83/PPA_fec!L$83)</f>
        <v>0.79726121952244655</v>
      </c>
      <c r="M156" s="322">
        <f>IF(M$83=0,0,M$83/PPA_fec!M$83)</f>
        <v>0.79813160332770483</v>
      </c>
      <c r="N156" s="322">
        <f>IF(N$83=0,0,N$83/PPA_fec!N$83)</f>
        <v>0.79728976835767906</v>
      </c>
      <c r="O156" s="322">
        <f>IF(O$83=0,0,O$83/PPA_fec!O$83)</f>
        <v>0.79977308752170995</v>
      </c>
      <c r="P156" s="322">
        <f>IF(P$83=0,0,P$83/PPA_fec!P$83)</f>
        <v>0.80263427782604491</v>
      </c>
      <c r="Q156" s="322">
        <f>IF(Q$83=0,0,Q$83/PPA_fec!Q$83)</f>
        <v>0.80881613982552236</v>
      </c>
      <c r="R156" s="322">
        <f>IF(R$83=0,0,R$83/PPA_fec!R$83)</f>
        <v>0.80878261978142396</v>
      </c>
      <c r="S156" s="322">
        <f>IF(S$83=0,0,S$83/PPA_fec!S$83)</f>
        <v>0.82470475540228694</v>
      </c>
      <c r="T156" s="322">
        <f>IF(T$83=0,0,T$83/PPA_fec!T$83)</f>
        <v>0.82503343210983049</v>
      </c>
      <c r="U156" s="322">
        <f>IF(U$83=0,0,U$83/PPA_fec!U$83)</f>
        <v>0.8328339076617699</v>
      </c>
      <c r="V156" s="322">
        <f>IF(V$83=0,0,V$83/PPA_fec!V$83)</f>
        <v>0.84247115655774407</v>
      </c>
      <c r="W156" s="322">
        <f>IF(W$83=0,0,W$83/PPA_fec!W$83)</f>
        <v>0.83517447596609251</v>
      </c>
      <c r="X156" s="322">
        <f>IF(X$83=0,0,X$83/PPA_fec!X$83)</f>
        <v>0.82285864243768314</v>
      </c>
      <c r="Y156" s="322">
        <f>IF(Y$83=0,0,Y$83/PPA_fec!Y$83)</f>
        <v>0.83062149292880783</v>
      </c>
      <c r="DA156" s="95"/>
    </row>
    <row r="157" spans="1:105" ht="12" customHeight="1" x14ac:dyDescent="0.25">
      <c r="A157" s="55" t="s">
        <v>91</v>
      </c>
      <c r="B157" s="334">
        <f>IF(B$84=0,0,B$84/PPA_fec!B$84)</f>
        <v>0.54449999999999998</v>
      </c>
      <c r="C157" s="334">
        <f>IF(C$84=0,0,C$84/PPA_fec!C$84)</f>
        <v>0.54449999999999998</v>
      </c>
      <c r="D157" s="334">
        <f>IF(D$84=0,0,D$84/PPA_fec!D$84)</f>
        <v>0.5445000000000001</v>
      </c>
      <c r="E157" s="334">
        <f>IF(E$84=0,0,E$84/PPA_fec!E$84)</f>
        <v>0.5445000000000001</v>
      </c>
      <c r="F157" s="334">
        <f>IF(F$84=0,0,F$84/PPA_fec!F$84)</f>
        <v>0.5445000000000001</v>
      </c>
      <c r="G157" s="334">
        <f>IF(G$84=0,0,G$84/PPA_fec!G$84)</f>
        <v>0.54449999999999987</v>
      </c>
      <c r="H157" s="334">
        <f>IF(H$84=0,0,H$84/PPA_fec!H$84)</f>
        <v>0.54449999999999998</v>
      </c>
      <c r="I157" s="334">
        <f>IF(I$84=0,0,I$84/PPA_fec!I$84)</f>
        <v>0.54449999999999998</v>
      </c>
      <c r="J157" s="334">
        <f>IF(J$84=0,0,J$84/PPA_fec!J$84)</f>
        <v>0.5445000000000001</v>
      </c>
      <c r="K157" s="334">
        <f>IF(K$84=0,0,K$84/PPA_fec!K$84)</f>
        <v>0.54449999999999998</v>
      </c>
      <c r="L157" s="334">
        <f>IF(L$84=0,0,L$84/PPA_fec!L$84)</f>
        <v>0.5445000000000001</v>
      </c>
      <c r="M157" s="334">
        <f>IF(M$84=0,0,M$84/PPA_fec!M$84)</f>
        <v>0.54449999999999998</v>
      </c>
      <c r="N157" s="334">
        <f>IF(N$84=0,0,N$84/PPA_fec!N$84)</f>
        <v>0.54449999999999998</v>
      </c>
      <c r="O157" s="334">
        <f>IF(O$84=0,0,O$84/PPA_fec!O$84)</f>
        <v>0.54449999999999987</v>
      </c>
      <c r="P157" s="334">
        <f>IF(P$84=0,0,P$84/PPA_fec!P$84)</f>
        <v>0.54449999999999987</v>
      </c>
      <c r="Q157" s="334">
        <f>IF(Q$84=0,0,Q$84/PPA_fec!Q$84)</f>
        <v>0.54449999999999998</v>
      </c>
      <c r="R157" s="334">
        <f>IF(R$84=0,0,R$84/PPA_fec!R$84)</f>
        <v>0.54449999999999998</v>
      </c>
      <c r="S157" s="334">
        <f>IF(S$84=0,0,S$84/PPA_fec!S$84)</f>
        <v>0.54449999999999998</v>
      </c>
      <c r="T157" s="334">
        <f>IF(T$84=0,0,T$84/PPA_fec!T$84)</f>
        <v>0.54449999999999987</v>
      </c>
      <c r="U157" s="334">
        <f>IF(U$84=0,0,U$84/PPA_fec!U$84)</f>
        <v>0.54449999999999987</v>
      </c>
      <c r="V157" s="334">
        <f>IF(V$84=0,0,V$84/PPA_fec!V$84)</f>
        <v>0.54450000000000021</v>
      </c>
      <c r="W157" s="334">
        <f>IF(W$84=0,0,W$84/PPA_fec!W$84)</f>
        <v>0.54449999999999987</v>
      </c>
      <c r="X157" s="334">
        <f>IF(X$84=0,0,X$84/PPA_fec!X$84)</f>
        <v>0.54449999999999987</v>
      </c>
      <c r="Y157" s="334">
        <f>IF(Y$84=0,0,Y$84/PPA_fec!Y$84)</f>
        <v>0.54449999999999998</v>
      </c>
      <c r="DA157" s="67"/>
    </row>
    <row r="158" spans="1:105" ht="12" customHeight="1" x14ac:dyDescent="0.25">
      <c r="A158" s="173" t="s">
        <v>92</v>
      </c>
      <c r="B158" s="335">
        <f>IF(B$85=0,0,B$85/PPA_fec!B$85)</f>
        <v>0.16607632293704858</v>
      </c>
      <c r="C158" s="335">
        <f>IF(C$85=0,0,C$85/PPA_fec!C$85)</f>
        <v>0.16607632293704852</v>
      </c>
      <c r="D158" s="335">
        <f>IF(D$85=0,0,D$85/PPA_fec!D$85)</f>
        <v>0.16607632293704855</v>
      </c>
      <c r="E158" s="335">
        <f>IF(E$85=0,0,E$85/PPA_fec!E$85)</f>
        <v>0.16607632293704852</v>
      </c>
      <c r="F158" s="335">
        <f>IF(F$85=0,0,F$85/PPA_fec!F$85)</f>
        <v>0.16607632293704849</v>
      </c>
      <c r="G158" s="335">
        <f>IF(G$85=0,0,G$85/PPA_fec!G$85)</f>
        <v>0.16607632293704852</v>
      </c>
      <c r="H158" s="335">
        <f>IF(H$85=0,0,H$85/PPA_fec!H$85)</f>
        <v>0.16607632293704849</v>
      </c>
      <c r="I158" s="335">
        <f>IF(I$85=0,0,I$85/PPA_fec!I$85)</f>
        <v>0.16607632293704855</v>
      </c>
      <c r="J158" s="335">
        <f>IF(J$85=0,0,J$85/PPA_fec!J$85)</f>
        <v>0.16607632293704855</v>
      </c>
      <c r="K158" s="335">
        <f>IF(K$85=0,0,K$85/PPA_fec!K$85)</f>
        <v>0.16607632293704852</v>
      </c>
      <c r="L158" s="335">
        <f>IF(L$85=0,0,L$85/PPA_fec!L$85)</f>
        <v>0.16607632293704855</v>
      </c>
      <c r="M158" s="335">
        <f>IF(M$85=0,0,M$85/PPA_fec!M$85)</f>
        <v>0.16607632293704852</v>
      </c>
      <c r="N158" s="335">
        <f>IF(N$85=0,0,N$85/PPA_fec!N$85)</f>
        <v>0.16607632293704852</v>
      </c>
      <c r="O158" s="335">
        <f>IF(O$85=0,0,O$85/PPA_fec!O$85)</f>
        <v>0.16607632293704852</v>
      </c>
      <c r="P158" s="335">
        <f>IF(P$85=0,0,P$85/PPA_fec!P$85)</f>
        <v>0.16607632293704849</v>
      </c>
      <c r="Q158" s="335">
        <f>IF(Q$85=0,0,Q$85/PPA_fec!Q$85)</f>
        <v>0.16607632293704849</v>
      </c>
      <c r="R158" s="335">
        <f>IF(R$85=0,0,R$85/PPA_fec!R$85)</f>
        <v>0.16607632293704855</v>
      </c>
      <c r="S158" s="335">
        <f>IF(S$85=0,0,S$85/PPA_fec!S$85)</f>
        <v>0.16607632293704858</v>
      </c>
      <c r="T158" s="335">
        <f>IF(T$85=0,0,T$85/PPA_fec!T$85)</f>
        <v>0.16607632293704849</v>
      </c>
      <c r="U158" s="335">
        <f>IF(U$85=0,0,U$85/PPA_fec!U$85)</f>
        <v>0.16607632293704855</v>
      </c>
      <c r="V158" s="335">
        <f>IF(V$85=0,0,V$85/PPA_fec!V$85)</f>
        <v>0.16607632293704852</v>
      </c>
      <c r="W158" s="335">
        <f>IF(W$85=0,0,W$85/PPA_fec!W$85)</f>
        <v>0.16607632293704855</v>
      </c>
      <c r="X158" s="335">
        <f>IF(X$85=0,0,X$85/PPA_fec!X$85)</f>
        <v>0.16607632293704849</v>
      </c>
      <c r="Y158" s="335">
        <f>IF(Y$85=0,0,Y$85/PPA_fec!Y$85)</f>
        <v>0.1660763229370486</v>
      </c>
      <c r="DA158" s="177"/>
    </row>
    <row r="159" spans="1:105" ht="12" customHeight="1" x14ac:dyDescent="0.25">
      <c r="A159" s="173" t="s">
        <v>93</v>
      </c>
      <c r="B159" s="335">
        <f>IF(B$86=0,0,B$86/PPA_fec!B$86)</f>
        <v>0.75849841896575743</v>
      </c>
      <c r="C159" s="335">
        <f>IF(C$86=0,0,C$86/PPA_fec!C$86)</f>
        <v>0.75849841896575743</v>
      </c>
      <c r="D159" s="335">
        <f>IF(D$86=0,0,D$86/PPA_fec!D$86)</f>
        <v>0.75849841896575732</v>
      </c>
      <c r="E159" s="335">
        <f>IF(E$86=0,0,E$86/PPA_fec!E$86)</f>
        <v>0.7584984189657572</v>
      </c>
      <c r="F159" s="335">
        <f>IF(F$86=0,0,F$86/PPA_fec!F$86)</f>
        <v>0.7584984189657572</v>
      </c>
      <c r="G159" s="335">
        <f>IF(G$86=0,0,G$86/PPA_fec!G$86)</f>
        <v>0.75849841896575698</v>
      </c>
      <c r="H159" s="335">
        <f>IF(H$86=0,0,H$86/PPA_fec!H$86)</f>
        <v>0.75849841896575754</v>
      </c>
      <c r="I159" s="335">
        <f>IF(I$86=0,0,I$86/PPA_fec!I$86)</f>
        <v>0.75849841896575732</v>
      </c>
      <c r="J159" s="335">
        <f>IF(J$86=0,0,J$86/PPA_fec!J$86)</f>
        <v>0.75849841896575698</v>
      </c>
      <c r="K159" s="335">
        <f>IF(K$86=0,0,K$86/PPA_fec!K$86)</f>
        <v>0.75849841896575709</v>
      </c>
      <c r="L159" s="335">
        <f>IF(L$86=0,0,L$86/PPA_fec!L$86)</f>
        <v>0.75849841896575709</v>
      </c>
      <c r="M159" s="335">
        <f>IF(M$86=0,0,M$86/PPA_fec!M$86)</f>
        <v>0.75849841896575732</v>
      </c>
      <c r="N159" s="335">
        <f>IF(N$86=0,0,N$86/PPA_fec!N$86)</f>
        <v>0.75849841896575687</v>
      </c>
      <c r="O159" s="335">
        <f>IF(O$86=0,0,O$86/PPA_fec!O$86)</f>
        <v>0.75849841896575732</v>
      </c>
      <c r="P159" s="335">
        <f>IF(P$86=0,0,P$86/PPA_fec!P$86)</f>
        <v>0.75849841896575743</v>
      </c>
      <c r="Q159" s="335">
        <f>IF(Q$86=0,0,Q$86/PPA_fec!Q$86)</f>
        <v>0.75849841896575698</v>
      </c>
      <c r="R159" s="335">
        <f>IF(R$86=0,0,R$86/PPA_fec!R$86)</f>
        <v>0.75849841896575698</v>
      </c>
      <c r="S159" s="335">
        <f>IF(S$86=0,0,S$86/PPA_fec!S$86)</f>
        <v>0.75849841896575698</v>
      </c>
      <c r="T159" s="335">
        <f>IF(T$86=0,0,T$86/PPA_fec!T$86)</f>
        <v>0.75849841896575687</v>
      </c>
      <c r="U159" s="335">
        <f>IF(U$86=0,0,U$86/PPA_fec!U$86)</f>
        <v>0.75849841896575676</v>
      </c>
      <c r="V159" s="335">
        <f>IF(V$86=0,0,V$86/PPA_fec!V$86)</f>
        <v>0.75849841896575676</v>
      </c>
      <c r="W159" s="335">
        <f>IF(W$86=0,0,W$86/PPA_fec!W$86)</f>
        <v>0.75849841896575698</v>
      </c>
      <c r="X159" s="335">
        <f>IF(X$86=0,0,X$86/PPA_fec!X$86)</f>
        <v>0.75849841896575732</v>
      </c>
      <c r="Y159" s="335">
        <f>IF(Y$86=0,0,Y$86/PPA_fec!Y$86)</f>
        <v>0.75849841896575687</v>
      </c>
      <c r="DA159" s="177"/>
    </row>
    <row r="160" spans="1:105" ht="12" customHeight="1" x14ac:dyDescent="0.25">
      <c r="A160" s="173" t="s">
        <v>94</v>
      </c>
      <c r="B160" s="335">
        <f>IF(B$87=0,0,B$87/PPA_fec!B$87)</f>
        <v>0.645006957459763</v>
      </c>
      <c r="C160" s="335">
        <f>IF(C$87=0,0,C$87/PPA_fec!C$87)</f>
        <v>0.64500695745976289</v>
      </c>
      <c r="D160" s="335">
        <f>IF(D$87=0,0,D$87/PPA_fec!D$87)</f>
        <v>0.645006957459763</v>
      </c>
      <c r="E160" s="335">
        <f>IF(E$87=0,0,E$87/PPA_fec!E$87)</f>
        <v>0.645006957459763</v>
      </c>
      <c r="F160" s="335">
        <f>IF(F$87=0,0,F$87/PPA_fec!F$87)</f>
        <v>0.64500695745976311</v>
      </c>
      <c r="G160" s="335">
        <f>IF(G$87=0,0,G$87/PPA_fec!G$87)</f>
        <v>0.645006957459763</v>
      </c>
      <c r="H160" s="335">
        <f>IF(H$87=0,0,H$87/PPA_fec!H$87)</f>
        <v>0.645006957459763</v>
      </c>
      <c r="I160" s="335">
        <f>IF(I$87=0,0,I$87/PPA_fec!I$87)</f>
        <v>0.645006957459763</v>
      </c>
      <c r="J160" s="335">
        <f>IF(J$87=0,0,J$87/PPA_fec!J$87)</f>
        <v>0.64500695745976289</v>
      </c>
      <c r="K160" s="335">
        <f>IF(K$87=0,0,K$87/PPA_fec!K$87)</f>
        <v>0.645006957459763</v>
      </c>
      <c r="L160" s="335">
        <f>IF(L$87=0,0,L$87/PPA_fec!L$87)</f>
        <v>0.645006957459763</v>
      </c>
      <c r="M160" s="335">
        <f>IF(M$87=0,0,M$87/PPA_fec!M$87)</f>
        <v>0.645006957459763</v>
      </c>
      <c r="N160" s="335">
        <f>IF(N$87=0,0,N$87/PPA_fec!N$87)</f>
        <v>0.645006957459763</v>
      </c>
      <c r="O160" s="335">
        <f>IF(O$87=0,0,O$87/PPA_fec!O$87)</f>
        <v>0.645006957459763</v>
      </c>
      <c r="P160" s="335">
        <f>IF(P$87=0,0,P$87/PPA_fec!P$87)</f>
        <v>0.645006957459763</v>
      </c>
      <c r="Q160" s="335">
        <f>IF(Q$87=0,0,Q$87/PPA_fec!Q$87)</f>
        <v>0.645006957459763</v>
      </c>
      <c r="R160" s="335">
        <f>IF(R$87=0,0,R$87/PPA_fec!R$87)</f>
        <v>0.645006957459763</v>
      </c>
      <c r="S160" s="335">
        <f>IF(S$87=0,0,S$87/PPA_fec!S$87)</f>
        <v>0.645006957459763</v>
      </c>
      <c r="T160" s="335">
        <f>IF(T$87=0,0,T$87/PPA_fec!T$87)</f>
        <v>0.645006957459763</v>
      </c>
      <c r="U160" s="335">
        <f>IF(U$87=0,0,U$87/PPA_fec!U$87)</f>
        <v>0.645006957459763</v>
      </c>
      <c r="V160" s="335">
        <f>IF(V$87=0,0,V$87/PPA_fec!V$87)</f>
        <v>0.645006957459763</v>
      </c>
      <c r="W160" s="335">
        <f>IF(W$87=0,0,W$87/PPA_fec!W$87)</f>
        <v>0.645006957459763</v>
      </c>
      <c r="X160" s="335">
        <f>IF(X$87=0,0,X$87/PPA_fec!X$87)</f>
        <v>0.645006957459763</v>
      </c>
      <c r="Y160" s="335">
        <f>IF(Y$87=0,0,Y$87/PPA_fec!Y$87)</f>
        <v>0.645006957459763</v>
      </c>
      <c r="DA160" s="177"/>
    </row>
    <row r="161" spans="1:105" ht="12" customHeight="1" x14ac:dyDescent="0.25">
      <c r="A161" s="56" t="s">
        <v>95</v>
      </c>
      <c r="B161" s="336">
        <f>IF(B$88=0,0,B$88/PPA_fec!B$88)</f>
        <v>1.1320778567291783</v>
      </c>
      <c r="C161" s="336">
        <f>IF(C$88=0,0,C$88/PPA_fec!C$88)</f>
        <v>1.1440339000178645</v>
      </c>
      <c r="D161" s="336">
        <f>IF(D$88=0,0,D$88/PPA_fec!D$88)</f>
        <v>1.1154325276926629</v>
      </c>
      <c r="E161" s="336">
        <f>IF(E$88=0,0,E$88/PPA_fec!E$88)</f>
        <v>1.0891327172652225</v>
      </c>
      <c r="F161" s="336">
        <f>IF(F$88=0,0,F$88/PPA_fec!F$88)</f>
        <v>1.100731116928825</v>
      </c>
      <c r="G161" s="336">
        <f>IF(G$88=0,0,G$88/PPA_fec!G$88)</f>
        <v>1.0994296946197695</v>
      </c>
      <c r="H161" s="336">
        <f>IF(H$88=0,0,H$88/PPA_fec!H$88)</f>
        <v>1.1193336380174548</v>
      </c>
      <c r="I161" s="336">
        <f>IF(I$88=0,0,I$88/PPA_fec!I$88)</f>
        <v>1.1118841682264144</v>
      </c>
      <c r="J161" s="336">
        <f>IF(J$88=0,0,J$88/PPA_fec!J$88)</f>
        <v>1.1166525806585694</v>
      </c>
      <c r="K161" s="336">
        <f>IF(K$88=0,0,K$88/PPA_fec!K$88)</f>
        <v>1.1070656787787694</v>
      </c>
      <c r="L161" s="336">
        <f>IF(L$88=0,0,L$88/PPA_fec!L$88)</f>
        <v>1.1497545462208698</v>
      </c>
      <c r="M161" s="336">
        <f>IF(M$88=0,0,M$88/PPA_fec!M$88)</f>
        <v>1.144098652259977</v>
      </c>
      <c r="N161" s="336">
        <f>IF(N$88=0,0,N$88/PPA_fec!N$88)</f>
        <v>1.1398442322314628</v>
      </c>
      <c r="O161" s="336">
        <f>IF(O$88=0,0,O$88/PPA_fec!O$88)</f>
        <v>1.0952239436037186</v>
      </c>
      <c r="P161" s="336">
        <f>IF(P$88=0,0,P$88/PPA_fec!P$88)</f>
        <v>1.1150768083183622</v>
      </c>
      <c r="Q161" s="336">
        <f>IF(Q$88=0,0,Q$88/PPA_fec!Q$88)</f>
        <v>1.1226740571777123</v>
      </c>
      <c r="R161" s="336">
        <f>IF(R$88=0,0,R$88/PPA_fec!R$88)</f>
        <v>1.1191741060659963</v>
      </c>
      <c r="S161" s="336">
        <f>IF(S$88=0,0,S$88/PPA_fec!S$88)</f>
        <v>1.1057348491291146</v>
      </c>
      <c r="T161" s="336">
        <f>IF(T$88=0,0,T$88/PPA_fec!T$88)</f>
        <v>1.106503752662626</v>
      </c>
      <c r="U161" s="336">
        <f>IF(U$88=0,0,U$88/PPA_fec!U$88)</f>
        <v>1.1197532048804446</v>
      </c>
      <c r="V161" s="336">
        <f>IF(V$88=0,0,V$88/PPA_fec!V$88)</f>
        <v>1.1082621585344934</v>
      </c>
      <c r="W161" s="336">
        <f>IF(W$88=0,0,W$88/PPA_fec!W$88)</f>
        <v>1.1134976650573929</v>
      </c>
      <c r="X161" s="336">
        <f>IF(X$88=0,0,X$88/PPA_fec!X$88)</f>
        <v>1.1313850172459423</v>
      </c>
      <c r="Y161" s="336">
        <f>IF(Y$88=0,0,Y$88/PPA_fec!Y$88)</f>
        <v>1.1166236330701158</v>
      </c>
      <c r="DA161" s="68"/>
    </row>
    <row r="162" spans="1:105" ht="12" customHeight="1" x14ac:dyDescent="0.25">
      <c r="A162" s="41" t="s">
        <v>1939</v>
      </c>
      <c r="B162" s="337">
        <f>IF(B$94=0,0,B$94/PPA_fec!B$94)</f>
        <v>0.71948249999999991</v>
      </c>
      <c r="C162" s="337">
        <f>IF(C$94=0,0,C$94/PPA_fec!C$94)</f>
        <v>0.71948250000000002</v>
      </c>
      <c r="D162" s="337">
        <f>IF(D$94=0,0,D$94/PPA_fec!D$94)</f>
        <v>0.71948250000000002</v>
      </c>
      <c r="E162" s="337">
        <f>IF(E$94=0,0,E$94/PPA_fec!E$94)</f>
        <v>0.71948250000000002</v>
      </c>
      <c r="F162" s="337">
        <f>IF(F$94=0,0,F$94/PPA_fec!F$94)</f>
        <v>0.71948250000000002</v>
      </c>
      <c r="G162" s="337">
        <f>IF(G$94=0,0,G$94/PPA_fec!G$94)</f>
        <v>0.71948250000000002</v>
      </c>
      <c r="H162" s="337">
        <f>IF(H$94=0,0,H$94/PPA_fec!H$94)</f>
        <v>0.71948250000000002</v>
      </c>
      <c r="I162" s="337">
        <f>IF(I$94=0,0,I$94/PPA_fec!I$94)</f>
        <v>0.71948250000000002</v>
      </c>
      <c r="J162" s="337">
        <f>IF(J$94=0,0,J$94/PPA_fec!J$94)</f>
        <v>0.71948250000000002</v>
      </c>
      <c r="K162" s="337">
        <f>IF(K$94=0,0,K$94/PPA_fec!K$94)</f>
        <v>0.71948250000000002</v>
      </c>
      <c r="L162" s="337">
        <f>IF(L$94=0,0,L$94/PPA_fec!L$94)</f>
        <v>0.71948250000000002</v>
      </c>
      <c r="M162" s="337">
        <f>IF(M$94=0,0,M$94/PPA_fec!M$94)</f>
        <v>0.71948250000000002</v>
      </c>
      <c r="N162" s="337">
        <f>IF(N$94=0,0,N$94/PPA_fec!N$94)</f>
        <v>0.71948250000000002</v>
      </c>
      <c r="O162" s="337">
        <f>IF(O$94=0,0,O$94/PPA_fec!O$94)</f>
        <v>0.71948250000000002</v>
      </c>
      <c r="P162" s="337">
        <f>IF(P$94=0,0,P$94/PPA_fec!P$94)</f>
        <v>0.71948249999999991</v>
      </c>
      <c r="Q162" s="337">
        <f>IF(Q$94=0,0,Q$94/PPA_fec!Q$94)</f>
        <v>0.71948250000000002</v>
      </c>
      <c r="R162" s="337">
        <f>IF(R$94=0,0,R$94/PPA_fec!R$94)</f>
        <v>0.71948250000000002</v>
      </c>
      <c r="S162" s="337">
        <f>IF(S$94=0,0,S$94/PPA_fec!S$94)</f>
        <v>0.71948250000000002</v>
      </c>
      <c r="T162" s="337">
        <f>IF(T$94=0,0,T$94/PPA_fec!T$94)</f>
        <v>0.71948250000000002</v>
      </c>
      <c r="U162" s="337">
        <f>IF(U$94=0,0,U$94/PPA_fec!U$94)</f>
        <v>0.71948250000000014</v>
      </c>
      <c r="V162" s="337">
        <f>IF(V$94=0,0,V$94/PPA_fec!V$94)</f>
        <v>0.71948250000000002</v>
      </c>
      <c r="W162" s="337">
        <f>IF(W$94=0,0,W$94/PPA_fec!W$94)</f>
        <v>0.71948250000000002</v>
      </c>
      <c r="X162" s="337">
        <f>IF(X$94=0,0,X$94/PPA_fec!X$94)</f>
        <v>0.71948250000000025</v>
      </c>
      <c r="Y162" s="337">
        <f>IF(Y$94=0,0,Y$94/PPA_fec!Y$94)</f>
        <v>0.71948250000000002</v>
      </c>
      <c r="DA162" s="97"/>
    </row>
  </sheetData>
  <pageMargins left="0.39370078740157483" right="0.39370078740157483" top="0.39370078740157483" bottom="0.39370078740157483" header="0.31496062992125978" footer="0.31496062992125978"/>
  <pageSetup paperSize="9" scale="45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4" tint="0.39997558519241921"/>
    <pageSetUpPr fitToPage="1"/>
  </sheetPr>
  <dimension ref="A1:DA162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 / CO2 emissions"</f>
        <v>BE: Pulp, paper and printing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54</v>
      </c>
      <c r="B5" s="223">
        <v>81.399943590237598</v>
      </c>
      <c r="C5" s="223">
        <v>77.728048818107936</v>
      </c>
      <c r="D5" s="223">
        <v>98.90578688436814</v>
      </c>
      <c r="E5" s="223">
        <v>104.8742726189933</v>
      </c>
      <c r="F5" s="223">
        <v>107.75911043491421</v>
      </c>
      <c r="G5" s="223">
        <v>100.24787923131009</v>
      </c>
      <c r="H5" s="223">
        <v>84.209155298031163</v>
      </c>
      <c r="I5" s="223">
        <v>92.641987117725421</v>
      </c>
      <c r="J5" s="223">
        <v>106.4686835509156</v>
      </c>
      <c r="K5" s="223">
        <v>73.814597854088532</v>
      </c>
      <c r="L5" s="223">
        <v>75.268434337727186</v>
      </c>
      <c r="M5" s="223">
        <v>63.457445474211212</v>
      </c>
      <c r="N5" s="223">
        <v>66.343254380769338</v>
      </c>
      <c r="O5" s="223">
        <v>74.711544551557367</v>
      </c>
      <c r="P5" s="223">
        <v>71.134369461783393</v>
      </c>
      <c r="Q5" s="223">
        <v>83.035464718946059</v>
      </c>
      <c r="R5" s="223">
        <v>82.624386473122712</v>
      </c>
      <c r="S5" s="223">
        <v>90.463221105884188</v>
      </c>
      <c r="T5" s="223">
        <v>87.413852487859842</v>
      </c>
      <c r="U5" s="223">
        <v>114.1450236311624</v>
      </c>
      <c r="V5" s="223">
        <v>107.50137090519139</v>
      </c>
      <c r="W5" s="223">
        <v>74.364414143868444</v>
      </c>
      <c r="X5" s="223">
        <v>36.148689902885607</v>
      </c>
      <c r="Y5" s="223">
        <v>33.842461451165768</v>
      </c>
      <c r="DA5" s="89" t="s">
        <v>2025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2026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2027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2028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2029</v>
      </c>
    </row>
    <row r="10" spans="1:105" ht="12" customHeight="1" x14ac:dyDescent="0.25">
      <c r="A10" s="56" t="s">
        <v>95</v>
      </c>
      <c r="B10" s="260">
        <v>0.79994436892830312</v>
      </c>
      <c r="C10" s="260">
        <v>0.63767270393206366</v>
      </c>
      <c r="D10" s="260">
        <v>1.069211072094802</v>
      </c>
      <c r="E10" s="260">
        <v>1.4718475552679779</v>
      </c>
      <c r="F10" s="260">
        <v>1.615674990103992</v>
      </c>
      <c r="G10" s="260">
        <v>1.700182290756149</v>
      </c>
      <c r="H10" s="260">
        <v>1.6295762417490911</v>
      </c>
      <c r="I10" s="260">
        <v>1.7322895887276679</v>
      </c>
      <c r="J10" s="260">
        <v>2.3837741154126322</v>
      </c>
      <c r="K10" s="260">
        <v>1.902156520223292</v>
      </c>
      <c r="L10" s="260">
        <v>1.143748100055838</v>
      </c>
      <c r="M10" s="260">
        <v>1.0999171179283529</v>
      </c>
      <c r="N10" s="260">
        <v>1.167337299254801</v>
      </c>
      <c r="O10" s="260">
        <v>1.5339810163163261</v>
      </c>
      <c r="P10" s="260">
        <v>1.642077068118192</v>
      </c>
      <c r="Q10" s="260">
        <v>1.7089814415699931</v>
      </c>
      <c r="R10" s="260">
        <v>1.9585828017848059</v>
      </c>
      <c r="S10" s="260">
        <v>2.3327749450593638</v>
      </c>
      <c r="T10" s="260">
        <v>2.3186612300070339</v>
      </c>
      <c r="U10" s="260">
        <v>3.028799545370898</v>
      </c>
      <c r="V10" s="260">
        <v>2.8887916428866012</v>
      </c>
      <c r="W10" s="260">
        <v>2.09427495339142</v>
      </c>
      <c r="X10" s="260">
        <v>0.9395638548756502</v>
      </c>
      <c r="Y10" s="260">
        <v>0.90342165626208804</v>
      </c>
      <c r="DA10" s="68" t="s">
        <v>2030</v>
      </c>
    </row>
    <row r="11" spans="1:105" ht="12" customHeight="1" x14ac:dyDescent="0.25">
      <c r="A11" s="37" t="s">
        <v>159</v>
      </c>
      <c r="B11" s="226">
        <v>2.9068640878060929E-2</v>
      </c>
      <c r="C11" s="226">
        <v>9.5432129120820094E-3</v>
      </c>
      <c r="D11" s="226">
        <v>1.311349840555278E-2</v>
      </c>
      <c r="E11" s="226">
        <v>4.1447121608345287E-2</v>
      </c>
      <c r="F11" s="226">
        <v>5.3046244329998937E-2</v>
      </c>
      <c r="G11" s="226">
        <v>3.4635893188051617E-2</v>
      </c>
      <c r="H11" s="226">
        <v>3.5419536869787632E-2</v>
      </c>
      <c r="I11" s="226">
        <v>3.9456408962664558E-2</v>
      </c>
      <c r="J11" s="226">
        <v>2.7234663391477759E-2</v>
      </c>
      <c r="K11" s="226">
        <v>2.5249791269161621E-2</v>
      </c>
      <c r="L11" s="226">
        <v>1.438099597806082E-2</v>
      </c>
      <c r="M11" s="226">
        <v>1.7188337796152909E-2</v>
      </c>
      <c r="N11" s="226">
        <v>1.6545634097070619E-2</v>
      </c>
      <c r="O11" s="226">
        <v>4.1701184253360037E-2</v>
      </c>
      <c r="P11" s="226">
        <v>1.8474199484869631E-2</v>
      </c>
      <c r="Q11" s="226">
        <v>3.9034647733978717E-2</v>
      </c>
      <c r="R11" s="226">
        <v>1.9125721713734681E-2</v>
      </c>
      <c r="S11" s="226">
        <v>2.534646782103548E-2</v>
      </c>
      <c r="T11" s="226">
        <v>2.8278017723457591E-2</v>
      </c>
      <c r="U11" s="226">
        <v>0.1264029272024523</v>
      </c>
      <c r="V11" s="226">
        <v>0.11488047458758389</v>
      </c>
      <c r="W11" s="226">
        <v>8.2528084987514572E-2</v>
      </c>
      <c r="X11" s="226">
        <v>4.0989372150281533E-2</v>
      </c>
      <c r="Y11" s="226">
        <v>3.8819122664028732E-2</v>
      </c>
      <c r="DA11" s="69" t="s">
        <v>2031</v>
      </c>
    </row>
    <row r="12" spans="1:105" ht="12" customHeight="1" x14ac:dyDescent="0.25">
      <c r="A12" s="37" t="s">
        <v>35</v>
      </c>
      <c r="B12" s="226">
        <v>0.77087572805024218</v>
      </c>
      <c r="C12" s="226">
        <v>0.62812949101998161</v>
      </c>
      <c r="D12" s="226">
        <v>1.0560975736892491</v>
      </c>
      <c r="E12" s="226">
        <v>1.430400433659633</v>
      </c>
      <c r="F12" s="226">
        <v>1.5626287457739929</v>
      </c>
      <c r="G12" s="226">
        <v>1.6655463975680971</v>
      </c>
      <c r="H12" s="226">
        <v>1.5941567048793031</v>
      </c>
      <c r="I12" s="226">
        <v>1.692833179765004</v>
      </c>
      <c r="J12" s="226">
        <v>2.356539452021154</v>
      </c>
      <c r="K12" s="226">
        <v>1.8769067289541299</v>
      </c>
      <c r="L12" s="226">
        <v>1.1293671040777771</v>
      </c>
      <c r="M12" s="226">
        <v>1.0827287801322001</v>
      </c>
      <c r="N12" s="226">
        <v>1.1507916651577299</v>
      </c>
      <c r="O12" s="226">
        <v>1.492279832062966</v>
      </c>
      <c r="P12" s="226">
        <v>1.6236028686333219</v>
      </c>
      <c r="Q12" s="226">
        <v>1.669946793836014</v>
      </c>
      <c r="R12" s="226">
        <v>1.939457080071072</v>
      </c>
      <c r="S12" s="226">
        <v>2.3074284772383278</v>
      </c>
      <c r="T12" s="226">
        <v>2.2903832122835759</v>
      </c>
      <c r="U12" s="226">
        <v>2.9023966181684449</v>
      </c>
      <c r="V12" s="226">
        <v>2.773911168299017</v>
      </c>
      <c r="W12" s="226">
        <v>2.0117468684039048</v>
      </c>
      <c r="X12" s="226">
        <v>0.89857448272536866</v>
      </c>
      <c r="Y12" s="226">
        <v>0.86460253359805928</v>
      </c>
      <c r="DA12" s="69" t="s">
        <v>2032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2033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2034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2035</v>
      </c>
    </row>
    <row r="16" spans="1:105" ht="12" customHeight="1" x14ac:dyDescent="0.25">
      <c r="A16" s="57" t="s">
        <v>1853</v>
      </c>
      <c r="B16" s="261">
        <v>0</v>
      </c>
      <c r="C16" s="261">
        <v>0</v>
      </c>
      <c r="D16" s="261">
        <v>0</v>
      </c>
      <c r="E16" s="261">
        <v>0</v>
      </c>
      <c r="F16" s="261">
        <v>0</v>
      </c>
      <c r="G16" s="261">
        <v>0</v>
      </c>
      <c r="H16" s="261">
        <v>0</v>
      </c>
      <c r="I16" s="261">
        <v>0</v>
      </c>
      <c r="J16" s="261">
        <v>0</v>
      </c>
      <c r="K16" s="261">
        <v>0</v>
      </c>
      <c r="L16" s="261">
        <v>0</v>
      </c>
      <c r="M16" s="261">
        <v>0</v>
      </c>
      <c r="N16" s="261">
        <v>0</v>
      </c>
      <c r="O16" s="261">
        <v>0</v>
      </c>
      <c r="P16" s="261">
        <v>0</v>
      </c>
      <c r="Q16" s="261">
        <v>0</v>
      </c>
      <c r="R16" s="261">
        <v>0</v>
      </c>
      <c r="S16" s="261">
        <v>0</v>
      </c>
      <c r="T16" s="261">
        <v>0</v>
      </c>
      <c r="U16" s="261">
        <v>0</v>
      </c>
      <c r="V16" s="261">
        <v>0</v>
      </c>
      <c r="W16" s="261">
        <v>0</v>
      </c>
      <c r="X16" s="261">
        <v>0</v>
      </c>
      <c r="Y16" s="261">
        <v>0</v>
      </c>
      <c r="DA16" s="70" t="s">
        <v>2036</v>
      </c>
    </row>
    <row r="17" spans="1:105" ht="12" customHeight="1" x14ac:dyDescent="0.25">
      <c r="A17" s="57" t="s">
        <v>1855</v>
      </c>
      <c r="B17" s="294">
        <f t="shared" ref="B17:Y17" si="0">B18+B29</f>
        <v>80.59999922130929</v>
      </c>
      <c r="C17" s="294">
        <f t="shared" si="0"/>
        <v>77.090376114175868</v>
      </c>
      <c r="D17" s="294">
        <f t="shared" si="0"/>
        <v>97.836575812273338</v>
      </c>
      <c r="E17" s="294">
        <f t="shared" si="0"/>
        <v>103.4024250637253</v>
      </c>
      <c r="F17" s="294">
        <f t="shared" si="0"/>
        <v>106.14343544481019</v>
      </c>
      <c r="G17" s="294">
        <f t="shared" si="0"/>
        <v>98.547696940553934</v>
      </c>
      <c r="H17" s="294">
        <f t="shared" si="0"/>
        <v>82.579579056282071</v>
      </c>
      <c r="I17" s="294">
        <f t="shared" si="0"/>
        <v>90.909697528997754</v>
      </c>
      <c r="J17" s="294">
        <f t="shared" si="0"/>
        <v>104.08490943550299</v>
      </c>
      <c r="K17" s="294">
        <f t="shared" si="0"/>
        <v>71.912441333865246</v>
      </c>
      <c r="L17" s="294">
        <f t="shared" si="0"/>
        <v>74.124686237671341</v>
      </c>
      <c r="M17" s="294">
        <f t="shared" si="0"/>
        <v>62.357528356282863</v>
      </c>
      <c r="N17" s="294">
        <f t="shared" si="0"/>
        <v>65.175917081514541</v>
      </c>
      <c r="O17" s="294">
        <f t="shared" si="0"/>
        <v>73.177563535241049</v>
      </c>
      <c r="P17" s="294">
        <f t="shared" si="0"/>
        <v>69.49229239366521</v>
      </c>
      <c r="Q17" s="294">
        <f t="shared" si="0"/>
        <v>81.32648327737607</v>
      </c>
      <c r="R17" s="294">
        <f t="shared" si="0"/>
        <v>80.665803671337912</v>
      </c>
      <c r="S17" s="294">
        <f t="shared" si="0"/>
        <v>88.130446160824818</v>
      </c>
      <c r="T17" s="294">
        <f t="shared" si="0"/>
        <v>85.095191257852818</v>
      </c>
      <c r="U17" s="294">
        <f t="shared" si="0"/>
        <v>111.1162240857915</v>
      </c>
      <c r="V17" s="294">
        <f t="shared" si="0"/>
        <v>104.61257926230481</v>
      </c>
      <c r="W17" s="294">
        <f t="shared" si="0"/>
        <v>72.270139190477025</v>
      </c>
      <c r="X17" s="294">
        <f t="shared" si="0"/>
        <v>35.209126048009963</v>
      </c>
      <c r="Y17" s="294">
        <f t="shared" si="0"/>
        <v>32.939039794903678</v>
      </c>
      <c r="DA17" s="70"/>
    </row>
    <row r="18" spans="1:105" ht="12" customHeight="1" x14ac:dyDescent="0.25">
      <c r="A18" s="60" t="s">
        <v>1856</v>
      </c>
      <c r="B18" s="329">
        <v>80.59999922130929</v>
      </c>
      <c r="C18" s="329">
        <v>77.090376114175868</v>
      </c>
      <c r="D18" s="329">
        <v>97.836575812273338</v>
      </c>
      <c r="E18" s="329">
        <v>103.4024250637253</v>
      </c>
      <c r="F18" s="329">
        <v>106.14343544481019</v>
      </c>
      <c r="G18" s="329">
        <v>98.547696940553934</v>
      </c>
      <c r="H18" s="329">
        <v>82.579579056282071</v>
      </c>
      <c r="I18" s="329">
        <v>90.909697528997754</v>
      </c>
      <c r="J18" s="329">
        <v>104.08490943550299</v>
      </c>
      <c r="K18" s="329">
        <v>71.912441333865246</v>
      </c>
      <c r="L18" s="329">
        <v>74.124686237671341</v>
      </c>
      <c r="M18" s="329">
        <v>62.357528356282863</v>
      </c>
      <c r="N18" s="329">
        <v>65.175917081514541</v>
      </c>
      <c r="O18" s="329">
        <v>73.177563535241049</v>
      </c>
      <c r="P18" s="329">
        <v>69.49229239366521</v>
      </c>
      <c r="Q18" s="329">
        <v>81.32648327737607</v>
      </c>
      <c r="R18" s="329">
        <v>80.665803671337912</v>
      </c>
      <c r="S18" s="329">
        <v>88.130446160824818</v>
      </c>
      <c r="T18" s="329">
        <v>85.095191257852818</v>
      </c>
      <c r="U18" s="329">
        <v>111.1162240857915</v>
      </c>
      <c r="V18" s="329">
        <v>104.61257926230481</v>
      </c>
      <c r="W18" s="329">
        <v>72.270139190477025</v>
      </c>
      <c r="X18" s="329">
        <v>35.209126048009963</v>
      </c>
      <c r="Y18" s="329">
        <v>32.939039794903678</v>
      </c>
      <c r="DA18" s="72" t="s">
        <v>2037</v>
      </c>
    </row>
    <row r="19" spans="1:105" ht="12" customHeight="1" x14ac:dyDescent="0.25">
      <c r="A19" s="64" t="s">
        <v>28</v>
      </c>
      <c r="B19" s="229">
        <v>19.723082144765161</v>
      </c>
      <c r="C19" s="229">
        <v>21.706888954587829</v>
      </c>
      <c r="D19" s="229">
        <v>21.50288477262837</v>
      </c>
      <c r="E19" s="229">
        <v>25.14505572849917</v>
      </c>
      <c r="F19" s="229">
        <v>32.208444780378777</v>
      </c>
      <c r="G19" s="229">
        <v>23.513344993825541</v>
      </c>
      <c r="H19" s="229">
        <v>16.692339307511201</v>
      </c>
      <c r="I19" s="229">
        <v>25.52035604959158</v>
      </c>
      <c r="J19" s="229">
        <v>30.288103123402308</v>
      </c>
      <c r="K19" s="229">
        <v>26.98826147685325</v>
      </c>
      <c r="L19" s="229">
        <v>14.883873420723541</v>
      </c>
      <c r="M19" s="229">
        <v>15.549154151450001</v>
      </c>
      <c r="N19" s="229">
        <v>13.95734470997443</v>
      </c>
      <c r="O19" s="229">
        <v>18.014322664317081</v>
      </c>
      <c r="P19" s="229">
        <v>16.471607228619831</v>
      </c>
      <c r="Q19" s="229">
        <v>19.919968075223139</v>
      </c>
      <c r="R19" s="229">
        <v>16.871126584374931</v>
      </c>
      <c r="S19" s="229">
        <v>18.404948012220061</v>
      </c>
      <c r="T19" s="229">
        <v>19.04734282004318</v>
      </c>
      <c r="U19" s="229">
        <v>19.91758125073185</v>
      </c>
      <c r="V19" s="229">
        <v>23.120793370687309</v>
      </c>
      <c r="W19" s="229">
        <v>12.81319495190081</v>
      </c>
      <c r="X19" s="229">
        <v>4.7510681958145131</v>
      </c>
      <c r="Y19" s="229">
        <v>4.8846081236443739</v>
      </c>
      <c r="DA19" s="73" t="s">
        <v>2038</v>
      </c>
    </row>
    <row r="20" spans="1:105" ht="12" customHeight="1" x14ac:dyDescent="0.25">
      <c r="A20" s="64" t="s">
        <v>30</v>
      </c>
      <c r="B20" s="229">
        <v>0</v>
      </c>
      <c r="C20" s="229">
        <v>0</v>
      </c>
      <c r="D20" s="229">
        <v>0</v>
      </c>
      <c r="E20" s="229">
        <v>0</v>
      </c>
      <c r="F20" s="229">
        <v>0</v>
      </c>
      <c r="G20" s="229">
        <v>0</v>
      </c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0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0</v>
      </c>
      <c r="T20" s="229">
        <v>0</v>
      </c>
      <c r="U20" s="229">
        <v>0</v>
      </c>
      <c r="V20" s="229">
        <v>0</v>
      </c>
      <c r="W20" s="229">
        <v>0</v>
      </c>
      <c r="X20" s="229">
        <v>0</v>
      </c>
      <c r="Y20" s="229">
        <v>0</v>
      </c>
      <c r="DA20" s="73" t="s">
        <v>2039</v>
      </c>
    </row>
    <row r="21" spans="1:105" ht="12" customHeight="1" x14ac:dyDescent="0.25">
      <c r="A21" s="64" t="s">
        <v>31</v>
      </c>
      <c r="B21" s="229">
        <v>0</v>
      </c>
      <c r="C21" s="229">
        <v>0</v>
      </c>
      <c r="D21" s="229">
        <v>0</v>
      </c>
      <c r="E21" s="229">
        <v>0</v>
      </c>
      <c r="F21" s="229">
        <v>0</v>
      </c>
      <c r="G21" s="229">
        <v>0</v>
      </c>
      <c r="H21" s="229">
        <v>0</v>
      </c>
      <c r="I21" s="229">
        <v>0</v>
      </c>
      <c r="J21" s="229">
        <v>0.73742994402324824</v>
      </c>
      <c r="K21" s="229">
        <v>0.60116643975945749</v>
      </c>
      <c r="L21" s="229">
        <v>0.41395100935159851</v>
      </c>
      <c r="M21" s="229">
        <v>0.45521486987352477</v>
      </c>
      <c r="N21" s="229">
        <v>0.46538692502212348</v>
      </c>
      <c r="O21" s="229">
        <v>0.4959672493491557</v>
      </c>
      <c r="P21" s="229">
        <v>0.50160285387291459</v>
      </c>
      <c r="Q21" s="229">
        <v>0.50558670923114046</v>
      </c>
      <c r="R21" s="229">
        <v>0.51281099016430853</v>
      </c>
      <c r="S21" s="229">
        <v>0.56518749115230393</v>
      </c>
      <c r="T21" s="229">
        <v>0.41497853705445148</v>
      </c>
      <c r="U21" s="229">
        <v>0.5494121787135744</v>
      </c>
      <c r="V21" s="229">
        <v>0.49986101699550822</v>
      </c>
      <c r="W21" s="229">
        <v>0.32037319416663401</v>
      </c>
      <c r="X21" s="229">
        <v>0.15206006471579669</v>
      </c>
      <c r="Y21" s="229">
        <v>0.15061257425214031</v>
      </c>
      <c r="DA21" s="73" t="s">
        <v>2040</v>
      </c>
    </row>
    <row r="22" spans="1:105" ht="12" customHeight="1" x14ac:dyDescent="0.25">
      <c r="A22" s="64" t="s">
        <v>159</v>
      </c>
      <c r="B22" s="229">
        <v>1.411846024624354</v>
      </c>
      <c r="C22" s="229">
        <v>0.46609323129926122</v>
      </c>
      <c r="D22" s="229">
        <v>0.52251301484748314</v>
      </c>
      <c r="E22" s="229">
        <v>1.531537023745791</v>
      </c>
      <c r="F22" s="229">
        <v>1.61307412149583</v>
      </c>
      <c r="G22" s="229">
        <v>1.0301643961499289</v>
      </c>
      <c r="H22" s="229">
        <v>1.0809622410530499</v>
      </c>
      <c r="I22" s="229">
        <v>1.071070312060965</v>
      </c>
      <c r="J22" s="229">
        <v>0.62801805152029511</v>
      </c>
      <c r="K22" s="229">
        <v>0.47770607615403349</v>
      </c>
      <c r="L22" s="229">
        <v>0.37188123781702948</v>
      </c>
      <c r="M22" s="229">
        <v>0.39485923728074118</v>
      </c>
      <c r="N22" s="229">
        <v>0.41208938635422332</v>
      </c>
      <c r="O22" s="229">
        <v>0.78286283641546528</v>
      </c>
      <c r="P22" s="229">
        <v>0.42291434829150332</v>
      </c>
      <c r="Q22" s="229">
        <v>0.82179752898171732</v>
      </c>
      <c r="R22" s="229">
        <v>0.4322586835932053</v>
      </c>
      <c r="S22" s="229">
        <v>0.4791960645255342</v>
      </c>
      <c r="T22" s="229">
        <v>0.49084371439531238</v>
      </c>
      <c r="U22" s="229">
        <v>2.458214734427921</v>
      </c>
      <c r="V22" s="229">
        <v>2.195342407329969</v>
      </c>
      <c r="W22" s="229">
        <v>1.552864548954443</v>
      </c>
      <c r="X22" s="229">
        <v>0.82507533330944327</v>
      </c>
      <c r="Y22" s="229">
        <v>0.72220243334536116</v>
      </c>
      <c r="DA22" s="73" t="s">
        <v>2041</v>
      </c>
    </row>
    <row r="23" spans="1:105" ht="12" customHeight="1" x14ac:dyDescent="0.25">
      <c r="A23" s="64" t="s">
        <v>32</v>
      </c>
      <c r="B23" s="229">
        <v>22.024110647453121</v>
      </c>
      <c r="C23" s="229">
        <v>24.239371040083959</v>
      </c>
      <c r="D23" s="229">
        <v>33.730513496114803</v>
      </c>
      <c r="E23" s="229">
        <v>23.870262662207828</v>
      </c>
      <c r="F23" s="229">
        <v>24.80420773714869</v>
      </c>
      <c r="G23" s="229">
        <v>24.46636880299306</v>
      </c>
      <c r="H23" s="229">
        <v>16.154506293680221</v>
      </c>
      <c r="I23" s="229">
        <v>18.36519510728774</v>
      </c>
      <c r="J23" s="229">
        <v>18.090708178317001</v>
      </c>
      <c r="K23" s="229">
        <v>8.3357168166477855</v>
      </c>
      <c r="L23" s="229">
        <v>8.8304882188931284</v>
      </c>
      <c r="M23" s="229">
        <v>4.8553686966237706</v>
      </c>
      <c r="N23" s="229">
        <v>11.41692050725039</v>
      </c>
      <c r="O23" s="229">
        <v>10.051076532152329</v>
      </c>
      <c r="P23" s="229">
        <v>6.4201676249403157</v>
      </c>
      <c r="Q23" s="229">
        <v>5.9318990633852309</v>
      </c>
      <c r="R23" s="229">
        <v>4.3757657246482724</v>
      </c>
      <c r="S23" s="229">
        <v>4.4609699273493986</v>
      </c>
      <c r="T23" s="229">
        <v>5.6912209458278413</v>
      </c>
      <c r="U23" s="229">
        <v>6.5302808063075117</v>
      </c>
      <c r="V23" s="229">
        <v>6.371913766841816</v>
      </c>
      <c r="W23" s="229">
        <v>3.804200434266904</v>
      </c>
      <c r="X23" s="229">
        <v>2.044580794268573</v>
      </c>
      <c r="Y23" s="229">
        <v>1.4202144613289669</v>
      </c>
      <c r="DA23" s="73" t="s">
        <v>2042</v>
      </c>
    </row>
    <row r="24" spans="1:105" ht="12" customHeight="1" x14ac:dyDescent="0.25">
      <c r="A24" s="64" t="s">
        <v>33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2043</v>
      </c>
    </row>
    <row r="25" spans="1:105" ht="12" customHeight="1" x14ac:dyDescent="0.25">
      <c r="A25" s="64" t="s">
        <v>35</v>
      </c>
      <c r="B25" s="229">
        <v>37.440960404466651</v>
      </c>
      <c r="C25" s="229">
        <v>30.678022888204811</v>
      </c>
      <c r="D25" s="229">
        <v>42.080664528682689</v>
      </c>
      <c r="E25" s="229">
        <v>52.855569649272532</v>
      </c>
      <c r="F25" s="229">
        <v>47.517708805786867</v>
      </c>
      <c r="G25" s="229">
        <v>49.537818747585412</v>
      </c>
      <c r="H25" s="229">
        <v>48.651771214037602</v>
      </c>
      <c r="I25" s="229">
        <v>45.953076060057469</v>
      </c>
      <c r="J25" s="229">
        <v>54.340650138240107</v>
      </c>
      <c r="K25" s="229">
        <v>35.509590524450722</v>
      </c>
      <c r="L25" s="229">
        <v>29.204544473484422</v>
      </c>
      <c r="M25" s="229">
        <v>24.87299617771049</v>
      </c>
      <c r="N25" s="229">
        <v>28.661883149003351</v>
      </c>
      <c r="O25" s="229">
        <v>28.014802048703849</v>
      </c>
      <c r="P25" s="229">
        <v>37.167778210614173</v>
      </c>
      <c r="Q25" s="229">
        <v>35.157436492267173</v>
      </c>
      <c r="R25" s="229">
        <v>43.833491716812141</v>
      </c>
      <c r="S25" s="229">
        <v>43.623855334552928</v>
      </c>
      <c r="T25" s="229">
        <v>39.75597633116125</v>
      </c>
      <c r="U25" s="229">
        <v>56.444216046580799</v>
      </c>
      <c r="V25" s="229">
        <v>53.008875910330012</v>
      </c>
      <c r="W25" s="229">
        <v>37.853421582327528</v>
      </c>
      <c r="X25" s="229">
        <v>18.08741149095404</v>
      </c>
      <c r="Y25" s="229">
        <v>16.085321119832841</v>
      </c>
      <c r="DA25" s="73" t="s">
        <v>2044</v>
      </c>
    </row>
    <row r="26" spans="1:105" ht="12" customHeight="1" x14ac:dyDescent="0.25">
      <c r="A26" s="64" t="s">
        <v>36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2045</v>
      </c>
    </row>
    <row r="27" spans="1:105" ht="12" customHeight="1" x14ac:dyDescent="0.25">
      <c r="A27" s="64" t="s">
        <v>38</v>
      </c>
      <c r="B27" s="229">
        <v>0</v>
      </c>
      <c r="C27" s="229">
        <v>0</v>
      </c>
      <c r="D27" s="229">
        <v>0</v>
      </c>
      <c r="E27" s="229">
        <v>0</v>
      </c>
      <c r="F27" s="229">
        <v>0</v>
      </c>
      <c r="G27" s="229">
        <v>0</v>
      </c>
      <c r="H27" s="229">
        <v>0</v>
      </c>
      <c r="I27" s="229">
        <v>0</v>
      </c>
      <c r="J27" s="229">
        <v>0</v>
      </c>
      <c r="K27" s="229">
        <v>0</v>
      </c>
      <c r="L27" s="229">
        <v>20.419947877401619</v>
      </c>
      <c r="M27" s="229">
        <v>16.229935223344331</v>
      </c>
      <c r="N27" s="229">
        <v>10.26229240391001</v>
      </c>
      <c r="O27" s="229">
        <v>15.81853220430316</v>
      </c>
      <c r="P27" s="229">
        <v>8.5082221273264729</v>
      </c>
      <c r="Q27" s="229">
        <v>18.98979540828768</v>
      </c>
      <c r="R27" s="229">
        <v>14.640349971745049</v>
      </c>
      <c r="S27" s="229">
        <v>20.59628933102459</v>
      </c>
      <c r="T27" s="229">
        <v>19.69482890937077</v>
      </c>
      <c r="U27" s="229">
        <v>25.216519069029872</v>
      </c>
      <c r="V27" s="229">
        <v>19.415792790120211</v>
      </c>
      <c r="W27" s="229">
        <v>15.9260844788607</v>
      </c>
      <c r="X27" s="229">
        <v>9.3489301689475894</v>
      </c>
      <c r="Y27" s="229">
        <v>9.6760810825000014</v>
      </c>
      <c r="DA27" s="73" t="s">
        <v>2046</v>
      </c>
    </row>
    <row r="28" spans="1:105" ht="12" customHeight="1" x14ac:dyDescent="0.25">
      <c r="A28" s="64" t="s">
        <v>39</v>
      </c>
      <c r="B28" s="229">
        <v>0</v>
      </c>
      <c r="C28" s="229">
        <v>0</v>
      </c>
      <c r="D28" s="229">
        <v>0</v>
      </c>
      <c r="E28" s="229">
        <v>0</v>
      </c>
      <c r="F28" s="229">
        <v>0</v>
      </c>
      <c r="G28" s="229">
        <v>0</v>
      </c>
      <c r="H28" s="229">
        <v>0</v>
      </c>
      <c r="I28" s="229">
        <v>0</v>
      </c>
      <c r="J28" s="229">
        <v>0</v>
      </c>
      <c r="K28" s="229">
        <v>0</v>
      </c>
      <c r="L28" s="229">
        <v>0</v>
      </c>
      <c r="M28" s="229">
        <v>0</v>
      </c>
      <c r="N28" s="229">
        <v>0</v>
      </c>
      <c r="O28" s="229">
        <v>0</v>
      </c>
      <c r="P28" s="229">
        <v>0</v>
      </c>
      <c r="Q28" s="229">
        <v>0</v>
      </c>
      <c r="R28" s="229">
        <v>0</v>
      </c>
      <c r="S28" s="229">
        <v>0</v>
      </c>
      <c r="T28" s="229">
        <v>0</v>
      </c>
      <c r="U28" s="229">
        <v>0</v>
      </c>
      <c r="V28" s="229">
        <v>0</v>
      </c>
      <c r="W28" s="229">
        <v>0</v>
      </c>
      <c r="X28" s="229">
        <v>0</v>
      </c>
      <c r="Y28" s="229">
        <v>0</v>
      </c>
      <c r="DA28" s="73" t="s">
        <v>2047</v>
      </c>
    </row>
    <row r="29" spans="1:105" ht="12" customHeight="1" x14ac:dyDescent="0.25">
      <c r="A29" s="60" t="s">
        <v>1868</v>
      </c>
      <c r="B29" s="262">
        <v>0</v>
      </c>
      <c r="C29" s="262">
        <v>0</v>
      </c>
      <c r="D29" s="262">
        <v>0</v>
      </c>
      <c r="E29" s="262">
        <v>0</v>
      </c>
      <c r="F29" s="262">
        <v>0</v>
      </c>
      <c r="G29" s="262">
        <v>0</v>
      </c>
      <c r="H29" s="262">
        <v>0</v>
      </c>
      <c r="I29" s="262">
        <v>0</v>
      </c>
      <c r="J29" s="262">
        <v>0</v>
      </c>
      <c r="K29" s="262">
        <v>0</v>
      </c>
      <c r="L29" s="262">
        <v>0</v>
      </c>
      <c r="M29" s="262">
        <v>0</v>
      </c>
      <c r="N29" s="262">
        <v>0</v>
      </c>
      <c r="O29" s="262">
        <v>0</v>
      </c>
      <c r="P29" s="262">
        <v>0</v>
      </c>
      <c r="Q29" s="262">
        <v>0</v>
      </c>
      <c r="R29" s="262">
        <v>0</v>
      </c>
      <c r="S29" s="262">
        <v>0</v>
      </c>
      <c r="T29" s="262">
        <v>0</v>
      </c>
      <c r="U29" s="262">
        <v>0</v>
      </c>
      <c r="V29" s="262">
        <v>0</v>
      </c>
      <c r="W29" s="262">
        <v>0</v>
      </c>
      <c r="X29" s="262">
        <v>0</v>
      </c>
      <c r="Y29" s="262">
        <v>0</v>
      </c>
      <c r="DA29" s="72" t="s">
        <v>2048</v>
      </c>
    </row>
    <row r="30" spans="1:105" ht="12" customHeight="1" x14ac:dyDescent="0.25">
      <c r="A30" s="132" t="s">
        <v>1870</v>
      </c>
      <c r="B30" s="316">
        <v>0</v>
      </c>
      <c r="C30" s="316">
        <v>0</v>
      </c>
      <c r="D30" s="316">
        <v>0</v>
      </c>
      <c r="E30" s="316">
        <v>0</v>
      </c>
      <c r="F30" s="316">
        <v>0</v>
      </c>
      <c r="G30" s="316">
        <v>0</v>
      </c>
      <c r="H30" s="316">
        <v>0</v>
      </c>
      <c r="I30" s="316">
        <v>0</v>
      </c>
      <c r="J30" s="316">
        <v>0</v>
      </c>
      <c r="K30" s="316">
        <v>0</v>
      </c>
      <c r="L30" s="316">
        <v>0</v>
      </c>
      <c r="M30" s="316">
        <v>0</v>
      </c>
      <c r="N30" s="316">
        <v>0</v>
      </c>
      <c r="O30" s="316">
        <v>0</v>
      </c>
      <c r="P30" s="316">
        <v>0</v>
      </c>
      <c r="Q30" s="316">
        <v>0</v>
      </c>
      <c r="R30" s="316">
        <v>0</v>
      </c>
      <c r="S30" s="316">
        <v>0</v>
      </c>
      <c r="T30" s="316">
        <v>0</v>
      </c>
      <c r="U30" s="316">
        <v>0</v>
      </c>
      <c r="V30" s="316">
        <v>0</v>
      </c>
      <c r="W30" s="316">
        <v>0</v>
      </c>
      <c r="X30" s="316">
        <v>0</v>
      </c>
      <c r="Y30" s="316">
        <v>0</v>
      </c>
      <c r="DA30" s="139" t="s">
        <v>2049</v>
      </c>
    </row>
    <row r="31" spans="1:105" ht="12" customHeight="1" x14ac:dyDescent="0.25">
      <c r="J31" s="131"/>
    </row>
    <row r="32" spans="1:105" ht="15" customHeight="1" x14ac:dyDescent="0.25">
      <c r="A32" s="34" t="s">
        <v>55</v>
      </c>
      <c r="B32" s="223">
        <v>421.10186081191131</v>
      </c>
      <c r="C32" s="223">
        <v>407.95043152810808</v>
      </c>
      <c r="D32" s="223">
        <v>435.59862973971269</v>
      </c>
      <c r="E32" s="223">
        <v>464.88455642850289</v>
      </c>
      <c r="F32" s="223">
        <v>428.73308669728323</v>
      </c>
      <c r="G32" s="223">
        <v>418.18322581295121</v>
      </c>
      <c r="H32" s="223">
        <v>333.86969486278889</v>
      </c>
      <c r="I32" s="223">
        <v>358.68357158469951</v>
      </c>
      <c r="J32" s="223">
        <v>310.96509036382412</v>
      </c>
      <c r="K32" s="223">
        <v>280.8774558996875</v>
      </c>
      <c r="L32" s="223">
        <v>450.90225158543137</v>
      </c>
      <c r="M32" s="223">
        <v>339.78514357691398</v>
      </c>
      <c r="N32" s="223">
        <v>346.00722756777748</v>
      </c>
      <c r="O32" s="223">
        <v>360.78842899143592</v>
      </c>
      <c r="P32" s="223">
        <v>338.65488596028331</v>
      </c>
      <c r="Q32" s="223">
        <v>391.7792732475441</v>
      </c>
      <c r="R32" s="223">
        <v>382.90677245591598</v>
      </c>
      <c r="S32" s="223">
        <v>371.86373319744422</v>
      </c>
      <c r="T32" s="223">
        <v>338.43767742095508</v>
      </c>
      <c r="U32" s="223">
        <v>306.04099056748771</v>
      </c>
      <c r="V32" s="223">
        <v>275.85806493336162</v>
      </c>
      <c r="W32" s="223">
        <v>339.03074652659268</v>
      </c>
      <c r="X32" s="223">
        <v>387.16856382181652</v>
      </c>
      <c r="Y32" s="223">
        <v>366.21373760108901</v>
      </c>
      <c r="DA32" s="89" t="s">
        <v>2050</v>
      </c>
    </row>
    <row r="33" spans="1:105" ht="12" customHeight="1" x14ac:dyDescent="0.25">
      <c r="A33" s="55" t="s">
        <v>91</v>
      </c>
      <c r="B33" s="259">
        <v>0</v>
      </c>
      <c r="C33" s="259">
        <v>0</v>
      </c>
      <c r="D33" s="259">
        <v>0</v>
      </c>
      <c r="E33" s="259">
        <v>0</v>
      </c>
      <c r="F33" s="259">
        <v>0</v>
      </c>
      <c r="G33" s="259">
        <v>0</v>
      </c>
      <c r="H33" s="259">
        <v>0</v>
      </c>
      <c r="I33" s="259">
        <v>0</v>
      </c>
      <c r="J33" s="259">
        <v>0</v>
      </c>
      <c r="K33" s="259">
        <v>0</v>
      </c>
      <c r="L33" s="259">
        <v>0</v>
      </c>
      <c r="M33" s="259">
        <v>0</v>
      </c>
      <c r="N33" s="259">
        <v>0</v>
      </c>
      <c r="O33" s="259">
        <v>0</v>
      </c>
      <c r="P33" s="259">
        <v>0</v>
      </c>
      <c r="Q33" s="259">
        <v>0</v>
      </c>
      <c r="R33" s="259">
        <v>0</v>
      </c>
      <c r="S33" s="259">
        <v>0</v>
      </c>
      <c r="T33" s="259">
        <v>0</v>
      </c>
      <c r="U33" s="259">
        <v>0</v>
      </c>
      <c r="V33" s="259">
        <v>0</v>
      </c>
      <c r="W33" s="259">
        <v>0</v>
      </c>
      <c r="X33" s="259">
        <v>0</v>
      </c>
      <c r="Y33" s="259">
        <v>0</v>
      </c>
      <c r="DA33" s="67" t="s">
        <v>2051</v>
      </c>
    </row>
    <row r="34" spans="1:105" ht="12" customHeight="1" x14ac:dyDescent="0.25">
      <c r="A34" s="173" t="s">
        <v>92</v>
      </c>
      <c r="B34" s="224">
        <v>0</v>
      </c>
      <c r="C34" s="224">
        <v>0</v>
      </c>
      <c r="D34" s="224">
        <v>0</v>
      </c>
      <c r="E34" s="224">
        <v>0</v>
      </c>
      <c r="F34" s="224">
        <v>0</v>
      </c>
      <c r="G34" s="224">
        <v>0</v>
      </c>
      <c r="H34" s="224">
        <v>0</v>
      </c>
      <c r="I34" s="224">
        <v>0</v>
      </c>
      <c r="J34" s="224">
        <v>0</v>
      </c>
      <c r="K34" s="224">
        <v>0</v>
      </c>
      <c r="L34" s="224">
        <v>0</v>
      </c>
      <c r="M34" s="224">
        <v>0</v>
      </c>
      <c r="N34" s="224">
        <v>0</v>
      </c>
      <c r="O34" s="224">
        <v>0</v>
      </c>
      <c r="P34" s="224">
        <v>0</v>
      </c>
      <c r="Q34" s="224">
        <v>0</v>
      </c>
      <c r="R34" s="224">
        <v>0</v>
      </c>
      <c r="S34" s="224">
        <v>0</v>
      </c>
      <c r="T34" s="224">
        <v>0</v>
      </c>
      <c r="U34" s="224">
        <v>0</v>
      </c>
      <c r="V34" s="224">
        <v>0</v>
      </c>
      <c r="W34" s="224">
        <v>0</v>
      </c>
      <c r="X34" s="224">
        <v>0</v>
      </c>
      <c r="Y34" s="224">
        <v>0</v>
      </c>
      <c r="DA34" s="177" t="s">
        <v>2052</v>
      </c>
    </row>
    <row r="35" spans="1:105" ht="12" customHeight="1" x14ac:dyDescent="0.25">
      <c r="A35" s="173" t="s">
        <v>93</v>
      </c>
      <c r="B35" s="224">
        <v>0</v>
      </c>
      <c r="C35" s="224">
        <v>0</v>
      </c>
      <c r="D35" s="224">
        <v>0</v>
      </c>
      <c r="E35" s="224">
        <v>0</v>
      </c>
      <c r="F35" s="224">
        <v>0</v>
      </c>
      <c r="G35" s="224">
        <v>0</v>
      </c>
      <c r="H35" s="224">
        <v>0</v>
      </c>
      <c r="I35" s="224">
        <v>0</v>
      </c>
      <c r="J35" s="224">
        <v>0</v>
      </c>
      <c r="K35" s="224">
        <v>0</v>
      </c>
      <c r="L35" s="224">
        <v>0</v>
      </c>
      <c r="M35" s="224">
        <v>0</v>
      </c>
      <c r="N35" s="224">
        <v>0</v>
      </c>
      <c r="O35" s="224">
        <v>0</v>
      </c>
      <c r="P35" s="224">
        <v>0</v>
      </c>
      <c r="Q35" s="224">
        <v>0</v>
      </c>
      <c r="R35" s="224">
        <v>0</v>
      </c>
      <c r="S35" s="224">
        <v>0</v>
      </c>
      <c r="T35" s="224">
        <v>0</v>
      </c>
      <c r="U35" s="224">
        <v>0</v>
      </c>
      <c r="V35" s="224">
        <v>0</v>
      </c>
      <c r="W35" s="224">
        <v>0</v>
      </c>
      <c r="X35" s="224">
        <v>0</v>
      </c>
      <c r="Y35" s="224">
        <v>0</v>
      </c>
      <c r="DA35" s="177" t="s">
        <v>2053</v>
      </c>
    </row>
    <row r="36" spans="1:105" ht="12" customHeight="1" x14ac:dyDescent="0.25">
      <c r="A36" s="173" t="s">
        <v>94</v>
      </c>
      <c r="B36" s="224">
        <v>0</v>
      </c>
      <c r="C36" s="224">
        <v>0</v>
      </c>
      <c r="D36" s="224">
        <v>0</v>
      </c>
      <c r="E36" s="224">
        <v>0</v>
      </c>
      <c r="F36" s="224">
        <v>0</v>
      </c>
      <c r="G36" s="224">
        <v>0</v>
      </c>
      <c r="H36" s="224">
        <v>0</v>
      </c>
      <c r="I36" s="224">
        <v>0</v>
      </c>
      <c r="J36" s="224">
        <v>0</v>
      </c>
      <c r="K36" s="224">
        <v>0</v>
      </c>
      <c r="L36" s="224">
        <v>0</v>
      </c>
      <c r="M36" s="224">
        <v>0</v>
      </c>
      <c r="N36" s="224">
        <v>0</v>
      </c>
      <c r="O36" s="224">
        <v>0</v>
      </c>
      <c r="P36" s="224">
        <v>0</v>
      </c>
      <c r="Q36" s="224">
        <v>0</v>
      </c>
      <c r="R36" s="224">
        <v>0</v>
      </c>
      <c r="S36" s="224">
        <v>0</v>
      </c>
      <c r="T36" s="224">
        <v>0</v>
      </c>
      <c r="U36" s="224">
        <v>0</v>
      </c>
      <c r="V36" s="224">
        <v>0</v>
      </c>
      <c r="W36" s="224">
        <v>0</v>
      </c>
      <c r="X36" s="224">
        <v>0</v>
      </c>
      <c r="Y36" s="224">
        <v>0</v>
      </c>
      <c r="DA36" s="177" t="s">
        <v>2054</v>
      </c>
    </row>
    <row r="37" spans="1:105" ht="12" customHeight="1" x14ac:dyDescent="0.25">
      <c r="A37" s="56" t="s">
        <v>95</v>
      </c>
      <c r="B37" s="260">
        <v>3.1729085116590858</v>
      </c>
      <c r="C37" s="260">
        <v>2.5650514942525051</v>
      </c>
      <c r="D37" s="260">
        <v>3.6112998986017941</v>
      </c>
      <c r="E37" s="260">
        <v>5.0073087822786366</v>
      </c>
      <c r="F37" s="260">
        <v>4.9345848727303609</v>
      </c>
      <c r="G37" s="260">
        <v>5.4469327304796993</v>
      </c>
      <c r="H37" s="260">
        <v>4.9648106046469316</v>
      </c>
      <c r="I37" s="260">
        <v>5.1530872307347773</v>
      </c>
      <c r="J37" s="260">
        <v>5.3539808325912617</v>
      </c>
      <c r="K37" s="260">
        <v>5.5704442667235279</v>
      </c>
      <c r="L37" s="260">
        <v>5.2599817665611104</v>
      </c>
      <c r="M37" s="260">
        <v>4.5236098297848768</v>
      </c>
      <c r="N37" s="260">
        <v>4.6764362976300902</v>
      </c>
      <c r="O37" s="260">
        <v>5.6939842457100891</v>
      </c>
      <c r="P37" s="260">
        <v>6.0126324379780778</v>
      </c>
      <c r="Q37" s="260">
        <v>6.1980008200775849</v>
      </c>
      <c r="R37" s="260">
        <v>6.982061811753848</v>
      </c>
      <c r="S37" s="260">
        <v>7.3799834402720483</v>
      </c>
      <c r="T37" s="260">
        <v>6.9100680929451359</v>
      </c>
      <c r="U37" s="260">
        <v>6.250873523173456</v>
      </c>
      <c r="V37" s="260">
        <v>5.7065041008964421</v>
      </c>
      <c r="W37" s="260">
        <v>7.3522864572918722</v>
      </c>
      <c r="X37" s="260">
        <v>7.7450747340266526</v>
      </c>
      <c r="Y37" s="260">
        <v>7.525358805675852</v>
      </c>
      <c r="DA37" s="68" t="s">
        <v>2055</v>
      </c>
    </row>
    <row r="38" spans="1:105" ht="12" customHeight="1" x14ac:dyDescent="0.25">
      <c r="A38" s="37" t="s">
        <v>159</v>
      </c>
      <c r="B38" s="226">
        <v>0.1152981902828137</v>
      </c>
      <c r="C38" s="226">
        <v>3.8387769131660497E-2</v>
      </c>
      <c r="D38" s="226">
        <v>4.4291325350294022E-2</v>
      </c>
      <c r="E38" s="226">
        <v>0.1410054562286864</v>
      </c>
      <c r="F38" s="226">
        <v>0.16201352154935769</v>
      </c>
      <c r="G38" s="226">
        <v>0.11096420735654861</v>
      </c>
      <c r="H38" s="226">
        <v>0.10791228281166899</v>
      </c>
      <c r="I38" s="226">
        <v>0.11737201361666789</v>
      </c>
      <c r="J38" s="226">
        <v>6.1169330112809957E-2</v>
      </c>
      <c r="K38" s="226">
        <v>7.3943733607556184E-2</v>
      </c>
      <c r="L38" s="226">
        <v>6.6136745167835145E-2</v>
      </c>
      <c r="M38" s="226">
        <v>7.0690175236826289E-2</v>
      </c>
      <c r="N38" s="226">
        <v>6.6282987709071858E-2</v>
      </c>
      <c r="O38" s="226">
        <v>0.15479062885424999</v>
      </c>
      <c r="P38" s="226">
        <v>6.76451630956032E-2</v>
      </c>
      <c r="Q38" s="226">
        <v>0.14156782091464931</v>
      </c>
      <c r="R38" s="226">
        <v>6.8180406300928142E-2</v>
      </c>
      <c r="S38" s="226">
        <v>8.0186266225467401E-2</v>
      </c>
      <c r="T38" s="226">
        <v>8.4274073967247259E-2</v>
      </c>
      <c r="U38" s="226">
        <v>0.26087190620093459</v>
      </c>
      <c r="V38" s="226">
        <v>0.2269342965461878</v>
      </c>
      <c r="W38" s="226">
        <v>0.28972801332382198</v>
      </c>
      <c r="X38" s="226">
        <v>0.33788629581411189</v>
      </c>
      <c r="Y38" s="226">
        <v>0.32335712183061899</v>
      </c>
      <c r="DA38" s="69" t="s">
        <v>2056</v>
      </c>
    </row>
    <row r="39" spans="1:105" ht="12" customHeight="1" x14ac:dyDescent="0.25">
      <c r="A39" s="37" t="s">
        <v>35</v>
      </c>
      <c r="B39" s="226">
        <v>3.0576103213762731</v>
      </c>
      <c r="C39" s="226">
        <v>2.5266637251208439</v>
      </c>
      <c r="D39" s="226">
        <v>3.5670085732515</v>
      </c>
      <c r="E39" s="226">
        <v>4.86630332604995</v>
      </c>
      <c r="F39" s="226">
        <v>4.7725713511810044</v>
      </c>
      <c r="G39" s="226">
        <v>5.3359685231231504</v>
      </c>
      <c r="H39" s="226">
        <v>4.8568983218352626</v>
      </c>
      <c r="I39" s="226">
        <v>5.035715217118109</v>
      </c>
      <c r="J39" s="226">
        <v>5.2928115024784521</v>
      </c>
      <c r="K39" s="226">
        <v>5.496500533115972</v>
      </c>
      <c r="L39" s="226">
        <v>5.1938450213932752</v>
      </c>
      <c r="M39" s="226">
        <v>4.4529196545480509</v>
      </c>
      <c r="N39" s="226">
        <v>4.6101533099210181</v>
      </c>
      <c r="O39" s="226">
        <v>5.5391936168558393</v>
      </c>
      <c r="P39" s="226">
        <v>5.9449872748824744</v>
      </c>
      <c r="Q39" s="226">
        <v>6.0564329991629364</v>
      </c>
      <c r="R39" s="226">
        <v>6.9138814054529201</v>
      </c>
      <c r="S39" s="226">
        <v>7.2997971740465806</v>
      </c>
      <c r="T39" s="226">
        <v>6.8257940189778887</v>
      </c>
      <c r="U39" s="226">
        <v>5.9900016169725214</v>
      </c>
      <c r="V39" s="226">
        <v>5.4795698043502554</v>
      </c>
      <c r="W39" s="226">
        <v>7.06255844396805</v>
      </c>
      <c r="X39" s="226">
        <v>7.4071884382125406</v>
      </c>
      <c r="Y39" s="226">
        <v>7.202001683845233</v>
      </c>
      <c r="DA39" s="69" t="s">
        <v>2057</v>
      </c>
    </row>
    <row r="40" spans="1:105" ht="12" customHeight="1" x14ac:dyDescent="0.25">
      <c r="A40" s="37" t="s">
        <v>96</v>
      </c>
      <c r="B40" s="226">
        <v>0</v>
      </c>
      <c r="C40" s="226">
        <v>0</v>
      </c>
      <c r="D40" s="226">
        <v>0</v>
      </c>
      <c r="E40" s="226">
        <v>0</v>
      </c>
      <c r="F40" s="226">
        <v>0</v>
      </c>
      <c r="G40" s="226">
        <v>0</v>
      </c>
      <c r="H40" s="226">
        <v>0</v>
      </c>
      <c r="I40" s="226">
        <v>0</v>
      </c>
      <c r="J40" s="226">
        <v>0</v>
      </c>
      <c r="K40" s="226">
        <v>0</v>
      </c>
      <c r="L40" s="226">
        <v>0</v>
      </c>
      <c r="M40" s="226">
        <v>0</v>
      </c>
      <c r="N40" s="226">
        <v>0</v>
      </c>
      <c r="O40" s="226">
        <v>0</v>
      </c>
      <c r="P40" s="226">
        <v>0</v>
      </c>
      <c r="Q40" s="226">
        <v>0</v>
      </c>
      <c r="R40" s="226">
        <v>0</v>
      </c>
      <c r="S40" s="226">
        <v>0</v>
      </c>
      <c r="T40" s="226">
        <v>0</v>
      </c>
      <c r="U40" s="226">
        <v>0</v>
      </c>
      <c r="V40" s="226">
        <v>0</v>
      </c>
      <c r="W40" s="226">
        <v>0</v>
      </c>
      <c r="X40" s="226">
        <v>0</v>
      </c>
      <c r="Y40" s="226">
        <v>0</v>
      </c>
      <c r="DA40" s="69" t="s">
        <v>2058</v>
      </c>
    </row>
    <row r="41" spans="1:105" ht="12" customHeight="1" x14ac:dyDescent="0.25">
      <c r="A41" s="37" t="s">
        <v>78</v>
      </c>
      <c r="B41" s="226">
        <v>0</v>
      </c>
      <c r="C41" s="226">
        <v>0</v>
      </c>
      <c r="D41" s="226">
        <v>0</v>
      </c>
      <c r="E41" s="226">
        <v>0</v>
      </c>
      <c r="F41" s="226">
        <v>0</v>
      </c>
      <c r="G41" s="226">
        <v>0</v>
      </c>
      <c r="H41" s="226">
        <v>0</v>
      </c>
      <c r="I41" s="226">
        <v>0</v>
      </c>
      <c r="J41" s="226">
        <v>0</v>
      </c>
      <c r="K41" s="226">
        <v>0</v>
      </c>
      <c r="L41" s="226">
        <v>0</v>
      </c>
      <c r="M41" s="226">
        <v>0</v>
      </c>
      <c r="N41" s="226">
        <v>0</v>
      </c>
      <c r="O41" s="226">
        <v>0</v>
      </c>
      <c r="P41" s="226">
        <v>0</v>
      </c>
      <c r="Q41" s="226">
        <v>0</v>
      </c>
      <c r="R41" s="226">
        <v>0</v>
      </c>
      <c r="S41" s="226">
        <v>0</v>
      </c>
      <c r="T41" s="226">
        <v>0</v>
      </c>
      <c r="U41" s="226">
        <v>0</v>
      </c>
      <c r="V41" s="226">
        <v>0</v>
      </c>
      <c r="W41" s="226">
        <v>0</v>
      </c>
      <c r="X41" s="226">
        <v>0</v>
      </c>
      <c r="Y41" s="226">
        <v>0</v>
      </c>
      <c r="DA41" s="69" t="s">
        <v>2059</v>
      </c>
    </row>
    <row r="42" spans="1:105" ht="12" customHeight="1" x14ac:dyDescent="0.25">
      <c r="A42" s="37" t="s">
        <v>40</v>
      </c>
      <c r="B42" s="226">
        <v>0</v>
      </c>
      <c r="C42" s="226">
        <v>0</v>
      </c>
      <c r="D42" s="226">
        <v>0</v>
      </c>
      <c r="E42" s="226">
        <v>0</v>
      </c>
      <c r="F42" s="226">
        <v>0</v>
      </c>
      <c r="G42" s="226">
        <v>0</v>
      </c>
      <c r="H42" s="226">
        <v>0</v>
      </c>
      <c r="I42" s="226">
        <v>0</v>
      </c>
      <c r="J42" s="226">
        <v>0</v>
      </c>
      <c r="K42" s="226">
        <v>0</v>
      </c>
      <c r="L42" s="226">
        <v>0</v>
      </c>
      <c r="M42" s="226">
        <v>0</v>
      </c>
      <c r="N42" s="226">
        <v>0</v>
      </c>
      <c r="O42" s="226">
        <v>0</v>
      </c>
      <c r="P42" s="226">
        <v>0</v>
      </c>
      <c r="Q42" s="226">
        <v>0</v>
      </c>
      <c r="R42" s="226">
        <v>0</v>
      </c>
      <c r="S42" s="226">
        <v>0</v>
      </c>
      <c r="T42" s="226">
        <v>0</v>
      </c>
      <c r="U42" s="226">
        <v>0</v>
      </c>
      <c r="V42" s="226">
        <v>0</v>
      </c>
      <c r="W42" s="226">
        <v>0</v>
      </c>
      <c r="X42" s="226">
        <v>0</v>
      </c>
      <c r="Y42" s="226">
        <v>0</v>
      </c>
      <c r="DA42" s="69" t="s">
        <v>2060</v>
      </c>
    </row>
    <row r="43" spans="1:105" ht="12" customHeight="1" x14ac:dyDescent="0.25">
      <c r="A43" s="57" t="s">
        <v>1883</v>
      </c>
      <c r="B43" s="261">
        <f t="shared" ref="B43:Y43" si="1">B44+B55</f>
        <v>12.113882675369631</v>
      </c>
      <c r="C43" s="261">
        <f t="shared" si="1"/>
        <v>11.75030087054653</v>
      </c>
      <c r="D43" s="261">
        <f t="shared" si="1"/>
        <v>12.5213718794525</v>
      </c>
      <c r="E43" s="261">
        <f t="shared" si="1"/>
        <v>13.329775294093469</v>
      </c>
      <c r="F43" s="261">
        <f t="shared" si="1"/>
        <v>12.28401454563922</v>
      </c>
      <c r="G43" s="261">
        <f t="shared" si="1"/>
        <v>11.96337081398468</v>
      </c>
      <c r="H43" s="261">
        <f t="shared" si="1"/>
        <v>9.5334749060331028</v>
      </c>
      <c r="I43" s="261">
        <f t="shared" si="1"/>
        <v>10.24726041605695</v>
      </c>
      <c r="J43" s="261">
        <f t="shared" si="1"/>
        <v>8.8582930298908078</v>
      </c>
      <c r="K43" s="261">
        <f t="shared" si="1"/>
        <v>7.9799133806656259</v>
      </c>
      <c r="L43" s="261">
        <f t="shared" si="1"/>
        <v>12.91716724112668</v>
      </c>
      <c r="M43" s="261">
        <f t="shared" si="1"/>
        <v>9.7177256158588179</v>
      </c>
      <c r="N43" s="261">
        <f t="shared" si="1"/>
        <v>9.8936461237723901</v>
      </c>
      <c r="O43" s="261">
        <f t="shared" si="1"/>
        <v>10.29259260132539</v>
      </c>
      <c r="P43" s="261">
        <f t="shared" si="1"/>
        <v>9.6418044499218887</v>
      </c>
      <c r="Q43" s="261">
        <f t="shared" si="1"/>
        <v>11.17626876601352</v>
      </c>
      <c r="R43" s="261">
        <f t="shared" si="1"/>
        <v>10.89636842446847</v>
      </c>
      <c r="S43" s="261">
        <f t="shared" si="1"/>
        <v>10.564746369773109</v>
      </c>
      <c r="T43" s="261">
        <f t="shared" si="1"/>
        <v>9.6094959225510141</v>
      </c>
      <c r="U43" s="261">
        <f t="shared" si="1"/>
        <v>8.6895686099801228</v>
      </c>
      <c r="V43" s="261">
        <f t="shared" si="1"/>
        <v>7.8304800241294261</v>
      </c>
      <c r="W43" s="261">
        <f t="shared" si="1"/>
        <v>9.613868407805823</v>
      </c>
      <c r="X43" s="261">
        <f t="shared" si="1"/>
        <v>10.997782292399711</v>
      </c>
      <c r="Y43" s="261">
        <f t="shared" si="1"/>
        <v>10.3967646027656</v>
      </c>
      <c r="DA43" s="70"/>
    </row>
    <row r="44" spans="1:105" ht="12" customHeight="1" x14ac:dyDescent="0.25">
      <c r="A44" s="60" t="s">
        <v>1884</v>
      </c>
      <c r="B44" s="262">
        <v>12.113882675369631</v>
      </c>
      <c r="C44" s="262">
        <v>11.75030087054653</v>
      </c>
      <c r="D44" s="262">
        <v>12.5213718794525</v>
      </c>
      <c r="E44" s="262">
        <v>13.329775294093469</v>
      </c>
      <c r="F44" s="262">
        <v>12.28401454563922</v>
      </c>
      <c r="G44" s="262">
        <v>11.96337081398468</v>
      </c>
      <c r="H44" s="262">
        <v>9.5334749060331028</v>
      </c>
      <c r="I44" s="262">
        <v>10.24726041605695</v>
      </c>
      <c r="J44" s="262">
        <v>8.8582930298908078</v>
      </c>
      <c r="K44" s="262">
        <v>7.9799133806656259</v>
      </c>
      <c r="L44" s="262">
        <v>12.91716724112668</v>
      </c>
      <c r="M44" s="262">
        <v>9.7177256158588179</v>
      </c>
      <c r="N44" s="262">
        <v>9.8936461237723901</v>
      </c>
      <c r="O44" s="262">
        <v>10.29259260132539</v>
      </c>
      <c r="P44" s="262">
        <v>9.6418044499218887</v>
      </c>
      <c r="Q44" s="262">
        <v>11.17626876601352</v>
      </c>
      <c r="R44" s="262">
        <v>10.89636842446847</v>
      </c>
      <c r="S44" s="262">
        <v>10.564746369773109</v>
      </c>
      <c r="T44" s="262">
        <v>9.6094959225510141</v>
      </c>
      <c r="U44" s="262">
        <v>8.6895686099801228</v>
      </c>
      <c r="V44" s="262">
        <v>7.8304800241294261</v>
      </c>
      <c r="W44" s="262">
        <v>9.613868407805823</v>
      </c>
      <c r="X44" s="262">
        <v>10.997782292399711</v>
      </c>
      <c r="Y44" s="262">
        <v>10.3967646027656</v>
      </c>
      <c r="DA44" s="72" t="s">
        <v>2061</v>
      </c>
    </row>
    <row r="45" spans="1:105" ht="12" customHeight="1" x14ac:dyDescent="0.25">
      <c r="A45" s="64" t="s">
        <v>28</v>
      </c>
      <c r="B45" s="229">
        <v>2.964306518692815</v>
      </c>
      <c r="C45" s="229">
        <v>3.3086163155072201</v>
      </c>
      <c r="D45" s="229">
        <v>2.7519934593348681</v>
      </c>
      <c r="E45" s="229">
        <v>3.241490152786906</v>
      </c>
      <c r="F45" s="229">
        <v>3.727493862588517</v>
      </c>
      <c r="G45" s="229">
        <v>2.8544438274186228</v>
      </c>
      <c r="H45" s="229">
        <v>1.9270623528207731</v>
      </c>
      <c r="I45" s="229">
        <v>2.876631882613442</v>
      </c>
      <c r="J45" s="229">
        <v>2.5777117378663181</v>
      </c>
      <c r="K45" s="229">
        <v>2.99480847660534</v>
      </c>
      <c r="L45" s="229">
        <v>2.593703824321052</v>
      </c>
      <c r="M45" s="229">
        <v>2.423162328358365</v>
      </c>
      <c r="N45" s="229">
        <v>2.1187124872410741</v>
      </c>
      <c r="O45" s="229">
        <v>2.533755911172773</v>
      </c>
      <c r="P45" s="229">
        <v>2.285375980613781</v>
      </c>
      <c r="Q45" s="229">
        <v>2.7374959305665181</v>
      </c>
      <c r="R45" s="229">
        <v>2.278958401607214</v>
      </c>
      <c r="S45" s="229">
        <v>2.2063159347126682</v>
      </c>
      <c r="T45" s="229">
        <v>2.1509483727465661</v>
      </c>
      <c r="U45" s="229">
        <v>1.55760502345237</v>
      </c>
      <c r="V45" s="229">
        <v>1.7306418779450541</v>
      </c>
      <c r="W45" s="229">
        <v>1.7044988639978731</v>
      </c>
      <c r="X45" s="229">
        <v>1.484024727074007</v>
      </c>
      <c r="Y45" s="229">
        <v>1.5417608149629309</v>
      </c>
      <c r="DA45" s="73" t="s">
        <v>2062</v>
      </c>
    </row>
    <row r="46" spans="1:105" ht="12" customHeight="1" x14ac:dyDescent="0.25">
      <c r="A46" s="64" t="s">
        <v>30</v>
      </c>
      <c r="B46" s="229">
        <v>0</v>
      </c>
      <c r="C46" s="229">
        <v>0</v>
      </c>
      <c r="D46" s="229">
        <v>0</v>
      </c>
      <c r="E46" s="229">
        <v>0</v>
      </c>
      <c r="F46" s="229">
        <v>0</v>
      </c>
      <c r="G46" s="229">
        <v>0</v>
      </c>
      <c r="H46" s="229">
        <v>0</v>
      </c>
      <c r="I46" s="229">
        <v>0</v>
      </c>
      <c r="J46" s="229">
        <v>0</v>
      </c>
      <c r="K46" s="229">
        <v>0</v>
      </c>
      <c r="L46" s="229">
        <v>0</v>
      </c>
      <c r="M46" s="229">
        <v>0</v>
      </c>
      <c r="N46" s="229">
        <v>0</v>
      </c>
      <c r="O46" s="229">
        <v>0</v>
      </c>
      <c r="P46" s="229">
        <v>0</v>
      </c>
      <c r="Q46" s="229">
        <v>0</v>
      </c>
      <c r="R46" s="229">
        <v>0</v>
      </c>
      <c r="S46" s="229">
        <v>0</v>
      </c>
      <c r="T46" s="229">
        <v>0</v>
      </c>
      <c r="U46" s="229">
        <v>0</v>
      </c>
      <c r="V46" s="229">
        <v>0</v>
      </c>
      <c r="W46" s="229">
        <v>0</v>
      </c>
      <c r="X46" s="229">
        <v>0</v>
      </c>
      <c r="Y46" s="229">
        <v>0</v>
      </c>
      <c r="DA46" s="73" t="s">
        <v>2063</v>
      </c>
    </row>
    <row r="47" spans="1:105" ht="12" customHeight="1" x14ac:dyDescent="0.25">
      <c r="A47" s="64" t="s">
        <v>31</v>
      </c>
      <c r="B47" s="229">
        <v>0</v>
      </c>
      <c r="C47" s="229">
        <v>0</v>
      </c>
      <c r="D47" s="229">
        <v>0</v>
      </c>
      <c r="E47" s="229">
        <v>0</v>
      </c>
      <c r="F47" s="229">
        <v>0</v>
      </c>
      <c r="G47" s="229">
        <v>0</v>
      </c>
      <c r="H47" s="229">
        <v>0</v>
      </c>
      <c r="I47" s="229">
        <v>0</v>
      </c>
      <c r="J47" s="229">
        <v>6.2760015535409969E-2</v>
      </c>
      <c r="K47" s="229">
        <v>6.6709682325643296E-2</v>
      </c>
      <c r="L47" s="229">
        <v>7.2136216540371986E-2</v>
      </c>
      <c r="M47" s="229">
        <v>7.0940162612203414E-2</v>
      </c>
      <c r="N47" s="229">
        <v>7.0645320433939798E-2</v>
      </c>
      <c r="O47" s="229">
        <v>6.9758934221586189E-2</v>
      </c>
      <c r="P47" s="229">
        <v>6.9595583365821723E-2</v>
      </c>
      <c r="Q47" s="229">
        <v>6.9480109297477374E-2</v>
      </c>
      <c r="R47" s="229">
        <v>6.9270709850154613E-2</v>
      </c>
      <c r="S47" s="229">
        <v>6.775255040121074E-2</v>
      </c>
      <c r="T47" s="229">
        <v>4.6862043563512611E-2</v>
      </c>
      <c r="U47" s="229">
        <v>4.2965416269042739E-2</v>
      </c>
      <c r="V47" s="229">
        <v>3.7415688782608363E-2</v>
      </c>
      <c r="W47" s="229">
        <v>4.2618234371856543E-2</v>
      </c>
      <c r="X47" s="229">
        <v>4.7496875805216533E-2</v>
      </c>
      <c r="Y47" s="229">
        <v>4.7538832050542393E-2</v>
      </c>
      <c r="DA47" s="73" t="s">
        <v>2064</v>
      </c>
    </row>
    <row r="48" spans="1:105" ht="12" customHeight="1" x14ac:dyDescent="0.25">
      <c r="A48" s="64" t="s">
        <v>159</v>
      </c>
      <c r="B48" s="229">
        <v>0.21219525140472631</v>
      </c>
      <c r="C48" s="229">
        <v>7.1043053329771733E-2</v>
      </c>
      <c r="D48" s="229">
        <v>6.6872534289353885E-2</v>
      </c>
      <c r="E48" s="229">
        <v>0.19743293610894139</v>
      </c>
      <c r="F48" s="229">
        <v>0.18668159635695891</v>
      </c>
      <c r="G48" s="229">
        <v>0.12505861682328781</v>
      </c>
      <c r="H48" s="229">
        <v>0.1247926729249246</v>
      </c>
      <c r="I48" s="229">
        <v>0.1207300949174888</v>
      </c>
      <c r="J48" s="229">
        <v>5.344836209782261E-2</v>
      </c>
      <c r="K48" s="229">
        <v>5.3009646709513948E-2</v>
      </c>
      <c r="L48" s="229">
        <v>6.48050249726181E-2</v>
      </c>
      <c r="M48" s="229">
        <v>6.1534410133414527E-2</v>
      </c>
      <c r="N48" s="229">
        <v>6.2554801566536894E-2</v>
      </c>
      <c r="O48" s="229">
        <v>0.1101114583305576</v>
      </c>
      <c r="P48" s="229">
        <v>5.8677837567847217E-2</v>
      </c>
      <c r="Q48" s="229">
        <v>0.1129352910025621</v>
      </c>
      <c r="R48" s="229">
        <v>5.8389672658537957E-2</v>
      </c>
      <c r="S48" s="229">
        <v>5.7444221646935072E-2</v>
      </c>
      <c r="T48" s="229">
        <v>5.5429226991205269E-2</v>
      </c>
      <c r="U48" s="229">
        <v>0.19223858413675979</v>
      </c>
      <c r="V48" s="229">
        <v>0.1643261736585041</v>
      </c>
      <c r="W48" s="229">
        <v>0.2065726674394166</v>
      </c>
      <c r="X48" s="229">
        <v>0.25771724291575399</v>
      </c>
      <c r="Y48" s="229">
        <v>0.22795347835846619</v>
      </c>
      <c r="DA48" s="73" t="s">
        <v>2065</v>
      </c>
    </row>
    <row r="49" spans="1:105" ht="12" customHeight="1" x14ac:dyDescent="0.25">
      <c r="A49" s="64" t="s">
        <v>32</v>
      </c>
      <c r="B49" s="229">
        <v>3.3101426177442121</v>
      </c>
      <c r="C49" s="229">
        <v>3.6946233367957899</v>
      </c>
      <c r="D49" s="229">
        <v>4.3169162418372542</v>
      </c>
      <c r="E49" s="229">
        <v>3.0771544990567392</v>
      </c>
      <c r="F49" s="229">
        <v>2.870599084713243</v>
      </c>
      <c r="G49" s="229">
        <v>2.970137827152628</v>
      </c>
      <c r="H49" s="229">
        <v>1.8649717294537149</v>
      </c>
      <c r="I49" s="229">
        <v>2.070108491957571</v>
      </c>
      <c r="J49" s="229">
        <v>1.5396352365668919</v>
      </c>
      <c r="K49" s="229">
        <v>0.9249901258919172</v>
      </c>
      <c r="L49" s="229">
        <v>1.538824633651829</v>
      </c>
      <c r="M49" s="229">
        <v>0.75665508241501545</v>
      </c>
      <c r="N49" s="229">
        <v>1.7330783574660611</v>
      </c>
      <c r="O49" s="229">
        <v>1.413707029209381</v>
      </c>
      <c r="P49" s="229">
        <v>0.89077505782550426</v>
      </c>
      <c r="Q49" s="229">
        <v>0.8151895367114691</v>
      </c>
      <c r="R49" s="229">
        <v>0.59108015174800077</v>
      </c>
      <c r="S49" s="229">
        <v>0.53476429427837235</v>
      </c>
      <c r="T49" s="229">
        <v>0.64268924794528448</v>
      </c>
      <c r="U49" s="229">
        <v>0.5106844079315821</v>
      </c>
      <c r="V49" s="229">
        <v>0.47695166124929778</v>
      </c>
      <c r="W49" s="229">
        <v>0.50606077117918402</v>
      </c>
      <c r="X49" s="229">
        <v>0.63863710857027556</v>
      </c>
      <c r="Y49" s="229">
        <v>0.44827158082991081</v>
      </c>
      <c r="DA49" s="73" t="s">
        <v>2066</v>
      </c>
    </row>
    <row r="50" spans="1:105" ht="12" customHeight="1" x14ac:dyDescent="0.25">
      <c r="A50" s="64" t="s">
        <v>33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2067</v>
      </c>
    </row>
    <row r="51" spans="1:105" ht="12" customHeight="1" x14ac:dyDescent="0.25">
      <c r="A51" s="64" t="s">
        <v>35</v>
      </c>
      <c r="B51" s="229">
        <v>5.6272382875278799</v>
      </c>
      <c r="C51" s="229">
        <v>4.6760181649137529</v>
      </c>
      <c r="D51" s="229">
        <v>5.3855896439910182</v>
      </c>
      <c r="E51" s="229">
        <v>6.8136977061408803</v>
      </c>
      <c r="F51" s="229">
        <v>5.4992400019804988</v>
      </c>
      <c r="G51" s="229">
        <v>6.0137305425901433</v>
      </c>
      <c r="H51" s="229">
        <v>5.6166481508336883</v>
      </c>
      <c r="I51" s="229">
        <v>5.1797899465684489</v>
      </c>
      <c r="J51" s="229">
        <v>4.6247376778243652</v>
      </c>
      <c r="K51" s="229">
        <v>3.940395449133212</v>
      </c>
      <c r="L51" s="229">
        <v>5.0892624888198279</v>
      </c>
      <c r="M51" s="229">
        <v>3.876179163456889</v>
      </c>
      <c r="N51" s="229">
        <v>4.3508483166028462</v>
      </c>
      <c r="O51" s="229">
        <v>3.9403463351881438</v>
      </c>
      <c r="P51" s="229">
        <v>5.156894915981753</v>
      </c>
      <c r="Q51" s="229">
        <v>4.8315006812908274</v>
      </c>
      <c r="R51" s="229">
        <v>5.9210452675001557</v>
      </c>
      <c r="S51" s="229">
        <v>5.229463679784371</v>
      </c>
      <c r="T51" s="229">
        <v>4.4895003678139496</v>
      </c>
      <c r="U51" s="229">
        <v>4.4140798700522277</v>
      </c>
      <c r="V51" s="229">
        <v>3.9678301294590361</v>
      </c>
      <c r="W51" s="229">
        <v>5.0355211426747459</v>
      </c>
      <c r="X51" s="229">
        <v>5.6497117690259904</v>
      </c>
      <c r="Y51" s="229">
        <v>5.0771151279482813</v>
      </c>
      <c r="DA51" s="73" t="s">
        <v>2068</v>
      </c>
    </row>
    <row r="52" spans="1:105" ht="12" customHeight="1" x14ac:dyDescent="0.25">
      <c r="A52" s="64" t="s">
        <v>36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2069</v>
      </c>
    </row>
    <row r="53" spans="1:105" ht="12" customHeight="1" x14ac:dyDescent="0.25">
      <c r="A53" s="64" t="s">
        <v>38</v>
      </c>
      <c r="B53" s="229">
        <v>0</v>
      </c>
      <c r="C53" s="229">
        <v>0</v>
      </c>
      <c r="D53" s="229">
        <v>0</v>
      </c>
      <c r="E53" s="229">
        <v>0</v>
      </c>
      <c r="F53" s="229">
        <v>0</v>
      </c>
      <c r="G53" s="229">
        <v>0</v>
      </c>
      <c r="H53" s="229">
        <v>0</v>
      </c>
      <c r="I53" s="229">
        <v>0</v>
      </c>
      <c r="J53" s="229">
        <v>0</v>
      </c>
      <c r="K53" s="229">
        <v>0</v>
      </c>
      <c r="L53" s="229">
        <v>3.5584350528209781</v>
      </c>
      <c r="M53" s="229">
        <v>2.529254468882931</v>
      </c>
      <c r="N53" s="229">
        <v>1.557806840461933</v>
      </c>
      <c r="O53" s="229">
        <v>2.2249129332029471</v>
      </c>
      <c r="P53" s="229">
        <v>1.180485074567182</v>
      </c>
      <c r="Q53" s="229">
        <v>2.6096672171446711</v>
      </c>
      <c r="R53" s="229">
        <v>1.9776242211044071</v>
      </c>
      <c r="S53" s="229">
        <v>2.4690056889495509</v>
      </c>
      <c r="T53" s="229">
        <v>2.224066663490496</v>
      </c>
      <c r="U53" s="229">
        <v>1.9719953081381409</v>
      </c>
      <c r="V53" s="229">
        <v>1.4533144930349251</v>
      </c>
      <c r="W53" s="229">
        <v>2.1185967281427471</v>
      </c>
      <c r="X53" s="229">
        <v>2.920194569008467</v>
      </c>
      <c r="Y53" s="229">
        <v>3.0541247686154658</v>
      </c>
      <c r="DA53" s="73" t="s">
        <v>2070</v>
      </c>
    </row>
    <row r="54" spans="1:105" ht="12" customHeight="1" x14ac:dyDescent="0.25">
      <c r="A54" s="64" t="s">
        <v>39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2071</v>
      </c>
    </row>
    <row r="55" spans="1:105" ht="12" customHeight="1" x14ac:dyDescent="0.25">
      <c r="A55" s="60" t="s">
        <v>1896</v>
      </c>
      <c r="B55" s="262">
        <v>0</v>
      </c>
      <c r="C55" s="262">
        <v>0</v>
      </c>
      <c r="D55" s="262">
        <v>0</v>
      </c>
      <c r="E55" s="262">
        <v>0</v>
      </c>
      <c r="F55" s="262">
        <v>0</v>
      </c>
      <c r="G55" s="262">
        <v>0</v>
      </c>
      <c r="H55" s="262">
        <v>0</v>
      </c>
      <c r="I55" s="262">
        <v>0</v>
      </c>
      <c r="J55" s="262">
        <v>0</v>
      </c>
      <c r="K55" s="262">
        <v>0</v>
      </c>
      <c r="L55" s="262">
        <v>0</v>
      </c>
      <c r="M55" s="262">
        <v>0</v>
      </c>
      <c r="N55" s="262">
        <v>0</v>
      </c>
      <c r="O55" s="262">
        <v>0</v>
      </c>
      <c r="P55" s="262">
        <v>0</v>
      </c>
      <c r="Q55" s="262">
        <v>0</v>
      </c>
      <c r="R55" s="262">
        <v>0</v>
      </c>
      <c r="S55" s="262">
        <v>0</v>
      </c>
      <c r="T55" s="262">
        <v>0</v>
      </c>
      <c r="U55" s="262">
        <v>0</v>
      </c>
      <c r="V55" s="262">
        <v>0</v>
      </c>
      <c r="W55" s="262">
        <v>0</v>
      </c>
      <c r="X55" s="262">
        <v>0</v>
      </c>
      <c r="Y55" s="262">
        <v>0</v>
      </c>
      <c r="DA55" s="72" t="s">
        <v>2072</v>
      </c>
    </row>
    <row r="56" spans="1:105" ht="12" customHeight="1" x14ac:dyDescent="0.25">
      <c r="A56" s="57" t="s">
        <v>1898</v>
      </c>
      <c r="B56" s="261">
        <f t="shared" ref="B56:Y56" si="2">B57+B68</f>
        <v>363.41648026108902</v>
      </c>
      <c r="C56" s="261">
        <f t="shared" si="2"/>
        <v>352.50902611639623</v>
      </c>
      <c r="D56" s="261">
        <f t="shared" si="2"/>
        <v>375.64115638357481</v>
      </c>
      <c r="E56" s="261">
        <f t="shared" si="2"/>
        <v>399.89325882280377</v>
      </c>
      <c r="F56" s="261">
        <f t="shared" si="2"/>
        <v>368.52043636917648</v>
      </c>
      <c r="G56" s="261">
        <f t="shared" si="2"/>
        <v>358.90112441954051</v>
      </c>
      <c r="H56" s="261">
        <f t="shared" si="2"/>
        <v>286.0042471809931</v>
      </c>
      <c r="I56" s="261">
        <f t="shared" si="2"/>
        <v>307.41781248170861</v>
      </c>
      <c r="J56" s="261">
        <f t="shared" si="2"/>
        <v>265.7487908967243</v>
      </c>
      <c r="K56" s="261">
        <f t="shared" si="2"/>
        <v>239.39740141996879</v>
      </c>
      <c r="L56" s="261">
        <f t="shared" si="2"/>
        <v>387.51501723380028</v>
      </c>
      <c r="M56" s="261">
        <f t="shared" si="2"/>
        <v>291.53176847576452</v>
      </c>
      <c r="N56" s="261">
        <f t="shared" si="2"/>
        <v>296.80938371317183</v>
      </c>
      <c r="O56" s="261">
        <f t="shared" si="2"/>
        <v>308.77777803976159</v>
      </c>
      <c r="P56" s="261">
        <f t="shared" si="2"/>
        <v>289.25413349765682</v>
      </c>
      <c r="Q56" s="261">
        <f t="shared" si="2"/>
        <v>335.28806298040581</v>
      </c>
      <c r="R56" s="261">
        <f t="shared" si="2"/>
        <v>326.8910527340542</v>
      </c>
      <c r="S56" s="261">
        <f t="shared" si="2"/>
        <v>316.94239109319318</v>
      </c>
      <c r="T56" s="261">
        <f t="shared" si="2"/>
        <v>288.28487767653053</v>
      </c>
      <c r="U56" s="261">
        <f t="shared" si="2"/>
        <v>260.6870582994037</v>
      </c>
      <c r="V56" s="261">
        <f t="shared" si="2"/>
        <v>234.91440072388281</v>
      </c>
      <c r="W56" s="261">
        <f t="shared" si="2"/>
        <v>288.41605223417469</v>
      </c>
      <c r="X56" s="261">
        <f t="shared" si="2"/>
        <v>329.93346877199122</v>
      </c>
      <c r="Y56" s="261">
        <f t="shared" si="2"/>
        <v>311.90293808296798</v>
      </c>
      <c r="DA56" s="70"/>
    </row>
    <row r="57" spans="1:105" ht="12" customHeight="1" x14ac:dyDescent="0.25">
      <c r="A57" s="60" t="s">
        <v>1899</v>
      </c>
      <c r="B57" s="262">
        <v>363.41648026108902</v>
      </c>
      <c r="C57" s="262">
        <v>352.50902611639623</v>
      </c>
      <c r="D57" s="262">
        <v>375.64115638357481</v>
      </c>
      <c r="E57" s="262">
        <v>399.89325882280377</v>
      </c>
      <c r="F57" s="262">
        <v>368.52043636917648</v>
      </c>
      <c r="G57" s="262">
        <v>358.90112441954051</v>
      </c>
      <c r="H57" s="262">
        <v>286.0042471809931</v>
      </c>
      <c r="I57" s="262">
        <v>307.41781248170861</v>
      </c>
      <c r="J57" s="262">
        <v>265.7487908967243</v>
      </c>
      <c r="K57" s="262">
        <v>239.39740141996879</v>
      </c>
      <c r="L57" s="262">
        <v>387.51501723380028</v>
      </c>
      <c r="M57" s="262">
        <v>291.53176847576452</v>
      </c>
      <c r="N57" s="262">
        <v>296.80938371317183</v>
      </c>
      <c r="O57" s="262">
        <v>308.77777803976159</v>
      </c>
      <c r="P57" s="262">
        <v>289.25413349765682</v>
      </c>
      <c r="Q57" s="262">
        <v>335.28806298040581</v>
      </c>
      <c r="R57" s="262">
        <v>326.8910527340542</v>
      </c>
      <c r="S57" s="262">
        <v>316.94239109319318</v>
      </c>
      <c r="T57" s="262">
        <v>288.28487767653053</v>
      </c>
      <c r="U57" s="262">
        <v>260.6870582994037</v>
      </c>
      <c r="V57" s="262">
        <v>234.91440072388281</v>
      </c>
      <c r="W57" s="262">
        <v>288.41605223417469</v>
      </c>
      <c r="X57" s="262">
        <v>329.93346877199122</v>
      </c>
      <c r="Y57" s="262">
        <v>311.90293808296798</v>
      </c>
      <c r="DA57" s="72" t="s">
        <v>2073</v>
      </c>
    </row>
    <row r="58" spans="1:105" ht="12" customHeight="1" x14ac:dyDescent="0.25">
      <c r="A58" s="64" t="s">
        <v>28</v>
      </c>
      <c r="B58" s="229">
        <v>88.929195560784464</v>
      </c>
      <c r="C58" s="229">
        <v>99.258489465216641</v>
      </c>
      <c r="D58" s="229">
        <v>82.559803780046039</v>
      </c>
      <c r="E58" s="229">
        <v>97.24470458360716</v>
      </c>
      <c r="F58" s="229">
        <v>111.8248158776555</v>
      </c>
      <c r="G58" s="229">
        <v>85.633314822558702</v>
      </c>
      <c r="H58" s="229">
        <v>57.811870584623207</v>
      </c>
      <c r="I58" s="229">
        <v>86.298956478403255</v>
      </c>
      <c r="J58" s="229">
        <v>77.331352135989562</v>
      </c>
      <c r="K58" s="229">
        <v>89.844254298160209</v>
      </c>
      <c r="L58" s="229">
        <v>77.811114729631569</v>
      </c>
      <c r="M58" s="229">
        <v>72.694869850750948</v>
      </c>
      <c r="N58" s="229">
        <v>63.561374617232239</v>
      </c>
      <c r="O58" s="229">
        <v>76.012677335183199</v>
      </c>
      <c r="P58" s="229">
        <v>68.561279418413463</v>
      </c>
      <c r="Q58" s="229">
        <v>82.124877916995516</v>
      </c>
      <c r="R58" s="229">
        <v>68.368752048216436</v>
      </c>
      <c r="S58" s="229">
        <v>66.189478041380056</v>
      </c>
      <c r="T58" s="229">
        <v>64.528451182396978</v>
      </c>
      <c r="U58" s="229">
        <v>46.728150703571103</v>
      </c>
      <c r="V58" s="229">
        <v>51.919256338351623</v>
      </c>
      <c r="W58" s="229">
        <v>51.134965919936192</v>
      </c>
      <c r="X58" s="229">
        <v>44.52074181222018</v>
      </c>
      <c r="Y58" s="229">
        <v>46.252824448887949</v>
      </c>
      <c r="DA58" s="73" t="s">
        <v>2074</v>
      </c>
    </row>
    <row r="59" spans="1:105" ht="12" customHeight="1" x14ac:dyDescent="0.25">
      <c r="A59" s="64" t="s">
        <v>30</v>
      </c>
      <c r="B59" s="229">
        <v>0</v>
      </c>
      <c r="C59" s="229">
        <v>0</v>
      </c>
      <c r="D59" s="229">
        <v>0</v>
      </c>
      <c r="E59" s="229">
        <v>0</v>
      </c>
      <c r="F59" s="229">
        <v>0</v>
      </c>
      <c r="G59" s="229">
        <v>0</v>
      </c>
      <c r="H59" s="229">
        <v>0</v>
      </c>
      <c r="I59" s="229">
        <v>0</v>
      </c>
      <c r="J59" s="229">
        <v>0</v>
      </c>
      <c r="K59" s="229">
        <v>0</v>
      </c>
      <c r="L59" s="229">
        <v>0</v>
      </c>
      <c r="M59" s="229">
        <v>0</v>
      </c>
      <c r="N59" s="229">
        <v>0</v>
      </c>
      <c r="O59" s="229">
        <v>0</v>
      </c>
      <c r="P59" s="229">
        <v>0</v>
      </c>
      <c r="Q59" s="229">
        <v>0</v>
      </c>
      <c r="R59" s="229">
        <v>0</v>
      </c>
      <c r="S59" s="229">
        <v>0</v>
      </c>
      <c r="T59" s="229">
        <v>0</v>
      </c>
      <c r="U59" s="229">
        <v>0</v>
      </c>
      <c r="V59" s="229">
        <v>0</v>
      </c>
      <c r="W59" s="229">
        <v>0</v>
      </c>
      <c r="X59" s="229">
        <v>0</v>
      </c>
      <c r="Y59" s="229">
        <v>0</v>
      </c>
      <c r="DA59" s="73" t="s">
        <v>2075</v>
      </c>
    </row>
    <row r="60" spans="1:105" ht="12" customHeight="1" x14ac:dyDescent="0.25">
      <c r="A60" s="64" t="s">
        <v>31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</v>
      </c>
      <c r="J60" s="229">
        <v>1.8828004660622999</v>
      </c>
      <c r="K60" s="229">
        <v>2.001290469769299</v>
      </c>
      <c r="L60" s="229">
        <v>2.164086496211159</v>
      </c>
      <c r="M60" s="229">
        <v>2.1282048783661018</v>
      </c>
      <c r="N60" s="229">
        <v>2.1193596130181942</v>
      </c>
      <c r="O60" s="229">
        <v>2.092768026647585</v>
      </c>
      <c r="P60" s="229">
        <v>2.087867500974653</v>
      </c>
      <c r="Q60" s="229">
        <v>2.084403278924321</v>
      </c>
      <c r="R60" s="229">
        <v>2.078121295504638</v>
      </c>
      <c r="S60" s="229">
        <v>2.0325765120363228</v>
      </c>
      <c r="T60" s="229">
        <v>1.405861306905378</v>
      </c>
      <c r="U60" s="229">
        <v>1.288962488071282</v>
      </c>
      <c r="V60" s="229">
        <v>1.12247066347825</v>
      </c>
      <c r="W60" s="229">
        <v>1.2785470311556959</v>
      </c>
      <c r="X60" s="229">
        <v>1.4249062741564951</v>
      </c>
      <c r="Y60" s="229">
        <v>1.4261649615162719</v>
      </c>
      <c r="DA60" s="73" t="s">
        <v>2076</v>
      </c>
    </row>
    <row r="61" spans="1:105" ht="12" customHeight="1" x14ac:dyDescent="0.25">
      <c r="A61" s="64" t="s">
        <v>159</v>
      </c>
      <c r="B61" s="229">
        <v>6.3658575421417858</v>
      </c>
      <c r="C61" s="229">
        <v>2.131291599893153</v>
      </c>
      <c r="D61" s="229">
        <v>2.006176028680617</v>
      </c>
      <c r="E61" s="229">
        <v>5.9229880832682396</v>
      </c>
      <c r="F61" s="229">
        <v>5.6004478907087663</v>
      </c>
      <c r="G61" s="229">
        <v>3.7517585046986319</v>
      </c>
      <c r="H61" s="229">
        <v>3.743780187747737</v>
      </c>
      <c r="I61" s="229">
        <v>3.6219028475246642</v>
      </c>
      <c r="J61" s="229">
        <v>1.6034508629346791</v>
      </c>
      <c r="K61" s="229">
        <v>1.590289401285419</v>
      </c>
      <c r="L61" s="229">
        <v>1.944150749178543</v>
      </c>
      <c r="M61" s="229">
        <v>1.8460323040024349</v>
      </c>
      <c r="N61" s="229">
        <v>1.8766440469961061</v>
      </c>
      <c r="O61" s="229">
        <v>3.3033437499167282</v>
      </c>
      <c r="P61" s="229">
        <v>1.7603351270354171</v>
      </c>
      <c r="Q61" s="229">
        <v>3.3880587300768612</v>
      </c>
      <c r="R61" s="229">
        <v>1.7516901797561391</v>
      </c>
      <c r="S61" s="229">
        <v>1.7233266494080519</v>
      </c>
      <c r="T61" s="229">
        <v>1.6628768097361579</v>
      </c>
      <c r="U61" s="229">
        <v>5.767157524102795</v>
      </c>
      <c r="V61" s="229">
        <v>4.9297852097551216</v>
      </c>
      <c r="W61" s="229">
        <v>6.1971800231824989</v>
      </c>
      <c r="X61" s="229">
        <v>7.7315172874726166</v>
      </c>
      <c r="Y61" s="229">
        <v>6.8386043507539869</v>
      </c>
      <c r="DA61" s="73" t="s">
        <v>2077</v>
      </c>
    </row>
    <row r="62" spans="1:105" ht="12" customHeight="1" x14ac:dyDescent="0.25">
      <c r="A62" s="64" t="s">
        <v>32</v>
      </c>
      <c r="B62" s="229">
        <v>99.304278532326364</v>
      </c>
      <c r="C62" s="229">
        <v>110.8387001038738</v>
      </c>
      <c r="D62" s="229">
        <v>129.50748725511761</v>
      </c>
      <c r="E62" s="229">
        <v>92.31463497170212</v>
      </c>
      <c r="F62" s="229">
        <v>86.117972541397279</v>
      </c>
      <c r="G62" s="229">
        <v>89.104134814578828</v>
      </c>
      <c r="H62" s="229">
        <v>55.949151883611471</v>
      </c>
      <c r="I62" s="229">
        <v>62.103254758727118</v>
      </c>
      <c r="J62" s="229">
        <v>46.18905709700676</v>
      </c>
      <c r="K62" s="229">
        <v>27.74970377675751</v>
      </c>
      <c r="L62" s="229">
        <v>46.164739009554893</v>
      </c>
      <c r="M62" s="229">
        <v>22.69965247245046</v>
      </c>
      <c r="N62" s="229">
        <v>51.992350723981829</v>
      </c>
      <c r="O62" s="229">
        <v>42.411210876281437</v>
      </c>
      <c r="P62" s="229">
        <v>26.723251734765139</v>
      </c>
      <c r="Q62" s="229">
        <v>24.455686101344071</v>
      </c>
      <c r="R62" s="229">
        <v>17.73240455244002</v>
      </c>
      <c r="S62" s="229">
        <v>16.042928828351169</v>
      </c>
      <c r="T62" s="229">
        <v>19.280677438358531</v>
      </c>
      <c r="U62" s="229">
        <v>15.32053223794747</v>
      </c>
      <c r="V62" s="229">
        <v>14.30854983747893</v>
      </c>
      <c r="W62" s="229">
        <v>15.18182313537552</v>
      </c>
      <c r="X62" s="229">
        <v>19.15911325710826</v>
      </c>
      <c r="Y62" s="229">
        <v>13.44814742489733</v>
      </c>
      <c r="DA62" s="73" t="s">
        <v>2078</v>
      </c>
    </row>
    <row r="63" spans="1:105" ht="12" customHeight="1" x14ac:dyDescent="0.25">
      <c r="A63" s="64" t="s">
        <v>33</v>
      </c>
      <c r="B63" s="229">
        <v>0</v>
      </c>
      <c r="C63" s="229">
        <v>0</v>
      </c>
      <c r="D63" s="229">
        <v>0</v>
      </c>
      <c r="E63" s="229">
        <v>0</v>
      </c>
      <c r="F63" s="229">
        <v>0</v>
      </c>
      <c r="G63" s="229">
        <v>0</v>
      </c>
      <c r="H63" s="229">
        <v>0</v>
      </c>
      <c r="I63" s="229">
        <v>0</v>
      </c>
      <c r="J63" s="229">
        <v>0</v>
      </c>
      <c r="K63" s="229">
        <v>0</v>
      </c>
      <c r="L63" s="229">
        <v>0</v>
      </c>
      <c r="M63" s="229">
        <v>0</v>
      </c>
      <c r="N63" s="229">
        <v>0</v>
      </c>
      <c r="O63" s="229">
        <v>0</v>
      </c>
      <c r="P63" s="229">
        <v>0</v>
      </c>
      <c r="Q63" s="229">
        <v>0</v>
      </c>
      <c r="R63" s="229">
        <v>0</v>
      </c>
      <c r="S63" s="229">
        <v>0</v>
      </c>
      <c r="T63" s="229">
        <v>0</v>
      </c>
      <c r="U63" s="229">
        <v>0</v>
      </c>
      <c r="V63" s="229">
        <v>0</v>
      </c>
      <c r="W63" s="229">
        <v>0</v>
      </c>
      <c r="X63" s="229">
        <v>0</v>
      </c>
      <c r="Y63" s="229">
        <v>0</v>
      </c>
      <c r="DA63" s="73" t="s">
        <v>2079</v>
      </c>
    </row>
    <row r="64" spans="1:105" ht="12" customHeight="1" x14ac:dyDescent="0.25">
      <c r="A64" s="64" t="s">
        <v>35</v>
      </c>
      <c r="B64" s="229">
        <v>168.81714862583641</v>
      </c>
      <c r="C64" s="229">
        <v>140.28054494741269</v>
      </c>
      <c r="D64" s="229">
        <v>161.5676893197305</v>
      </c>
      <c r="E64" s="229">
        <v>204.41093118422631</v>
      </c>
      <c r="F64" s="229">
        <v>164.97720005941491</v>
      </c>
      <c r="G64" s="229">
        <v>180.41191627770431</v>
      </c>
      <c r="H64" s="229">
        <v>168.49944452501069</v>
      </c>
      <c r="I64" s="229">
        <v>155.3936983970535</v>
      </c>
      <c r="J64" s="229">
        <v>138.742130334731</v>
      </c>
      <c r="K64" s="229">
        <v>118.2118634739963</v>
      </c>
      <c r="L64" s="229">
        <v>152.67787466459481</v>
      </c>
      <c r="M64" s="229">
        <v>116.2853749037066</v>
      </c>
      <c r="N64" s="229">
        <v>130.52544949808541</v>
      </c>
      <c r="O64" s="229">
        <v>118.2103900556443</v>
      </c>
      <c r="P64" s="229">
        <v>154.70684747945259</v>
      </c>
      <c r="Q64" s="229">
        <v>144.94502043872481</v>
      </c>
      <c r="R64" s="229">
        <v>177.63135802500469</v>
      </c>
      <c r="S64" s="229">
        <v>156.8839103935311</v>
      </c>
      <c r="T64" s="229">
        <v>134.68501103441849</v>
      </c>
      <c r="U64" s="229">
        <v>132.42239610156679</v>
      </c>
      <c r="V64" s="229">
        <v>119.03490388377109</v>
      </c>
      <c r="W64" s="229">
        <v>151.06563428024239</v>
      </c>
      <c r="X64" s="229">
        <v>169.4913530707797</v>
      </c>
      <c r="Y64" s="229">
        <v>152.31345383844851</v>
      </c>
      <c r="DA64" s="73" t="s">
        <v>2080</v>
      </c>
    </row>
    <row r="65" spans="1:105" ht="12" customHeight="1" x14ac:dyDescent="0.25">
      <c r="A65" s="64" t="s">
        <v>36</v>
      </c>
      <c r="B65" s="229">
        <v>0</v>
      </c>
      <c r="C65" s="229">
        <v>0</v>
      </c>
      <c r="D65" s="229">
        <v>0</v>
      </c>
      <c r="E65" s="229">
        <v>0</v>
      </c>
      <c r="F65" s="229">
        <v>0</v>
      </c>
      <c r="G65" s="229">
        <v>0</v>
      </c>
      <c r="H65" s="229">
        <v>0</v>
      </c>
      <c r="I65" s="229">
        <v>0</v>
      </c>
      <c r="J65" s="229">
        <v>0</v>
      </c>
      <c r="K65" s="229">
        <v>0</v>
      </c>
      <c r="L65" s="229">
        <v>0</v>
      </c>
      <c r="M65" s="229">
        <v>0</v>
      </c>
      <c r="N65" s="229">
        <v>0</v>
      </c>
      <c r="O65" s="229">
        <v>0</v>
      </c>
      <c r="P65" s="229">
        <v>0</v>
      </c>
      <c r="Q65" s="229">
        <v>0</v>
      </c>
      <c r="R65" s="229">
        <v>0</v>
      </c>
      <c r="S65" s="229">
        <v>0</v>
      </c>
      <c r="T65" s="229">
        <v>0</v>
      </c>
      <c r="U65" s="229">
        <v>0</v>
      </c>
      <c r="V65" s="229">
        <v>0</v>
      </c>
      <c r="W65" s="229">
        <v>0</v>
      </c>
      <c r="X65" s="229">
        <v>0</v>
      </c>
      <c r="Y65" s="229">
        <v>0</v>
      </c>
      <c r="DA65" s="73" t="s">
        <v>2081</v>
      </c>
    </row>
    <row r="66" spans="1:105" ht="12" customHeight="1" x14ac:dyDescent="0.25">
      <c r="A66" s="64" t="s">
        <v>38</v>
      </c>
      <c r="B66" s="229">
        <v>0</v>
      </c>
      <c r="C66" s="229">
        <v>0</v>
      </c>
      <c r="D66" s="229">
        <v>0</v>
      </c>
      <c r="E66" s="229">
        <v>0</v>
      </c>
      <c r="F66" s="229">
        <v>0</v>
      </c>
      <c r="G66" s="229">
        <v>0</v>
      </c>
      <c r="H66" s="229">
        <v>0</v>
      </c>
      <c r="I66" s="229">
        <v>0</v>
      </c>
      <c r="J66" s="229">
        <v>0</v>
      </c>
      <c r="K66" s="229">
        <v>0</v>
      </c>
      <c r="L66" s="229">
        <v>106.7530515846293</v>
      </c>
      <c r="M66" s="229">
        <v>75.877634066487943</v>
      </c>
      <c r="N66" s="229">
        <v>46.73420521385799</v>
      </c>
      <c r="O66" s="229">
        <v>66.747387996088392</v>
      </c>
      <c r="P66" s="229">
        <v>35.414552237015457</v>
      </c>
      <c r="Q66" s="229">
        <v>78.290016514340138</v>
      </c>
      <c r="R66" s="229">
        <v>59.328726633132227</v>
      </c>
      <c r="S66" s="229">
        <v>74.070170668486554</v>
      </c>
      <c r="T66" s="229">
        <v>66.721999904714878</v>
      </c>
      <c r="U66" s="229">
        <v>59.159859244144243</v>
      </c>
      <c r="V66" s="229">
        <v>43.599434791047727</v>
      </c>
      <c r="W66" s="229">
        <v>63.557901844282434</v>
      </c>
      <c r="X66" s="229">
        <v>87.605837070253997</v>
      </c>
      <c r="Y66" s="229">
        <v>91.623743058464015</v>
      </c>
      <c r="DA66" s="73" t="s">
        <v>2082</v>
      </c>
    </row>
    <row r="67" spans="1:105" ht="12" customHeight="1" x14ac:dyDescent="0.25">
      <c r="A67" s="64" t="s">
        <v>39</v>
      </c>
      <c r="B67" s="229">
        <v>0</v>
      </c>
      <c r="C67" s="229">
        <v>0</v>
      </c>
      <c r="D67" s="229">
        <v>0</v>
      </c>
      <c r="E67" s="229">
        <v>0</v>
      </c>
      <c r="F67" s="229">
        <v>0</v>
      </c>
      <c r="G67" s="229">
        <v>0</v>
      </c>
      <c r="H67" s="229">
        <v>0</v>
      </c>
      <c r="I67" s="229">
        <v>0</v>
      </c>
      <c r="J67" s="229">
        <v>0</v>
      </c>
      <c r="K67" s="229">
        <v>0</v>
      </c>
      <c r="L67" s="229">
        <v>0</v>
      </c>
      <c r="M67" s="229">
        <v>0</v>
      </c>
      <c r="N67" s="229">
        <v>0</v>
      </c>
      <c r="O67" s="229">
        <v>0</v>
      </c>
      <c r="P67" s="229">
        <v>0</v>
      </c>
      <c r="Q67" s="229">
        <v>0</v>
      </c>
      <c r="R67" s="229">
        <v>0</v>
      </c>
      <c r="S67" s="229">
        <v>0</v>
      </c>
      <c r="T67" s="229">
        <v>0</v>
      </c>
      <c r="U67" s="229">
        <v>0</v>
      </c>
      <c r="V67" s="229">
        <v>0</v>
      </c>
      <c r="W67" s="229">
        <v>0</v>
      </c>
      <c r="X67" s="229">
        <v>0</v>
      </c>
      <c r="Y67" s="229">
        <v>0</v>
      </c>
      <c r="DA67" s="73" t="s">
        <v>2083</v>
      </c>
    </row>
    <row r="68" spans="1:105" ht="12" customHeight="1" x14ac:dyDescent="0.25">
      <c r="A68" s="60" t="s">
        <v>1911</v>
      </c>
      <c r="B68" s="262">
        <v>0</v>
      </c>
      <c r="C68" s="262">
        <v>0</v>
      </c>
      <c r="D68" s="262">
        <v>0</v>
      </c>
      <c r="E68" s="262">
        <v>0</v>
      </c>
      <c r="F68" s="262">
        <v>0</v>
      </c>
      <c r="G68" s="262">
        <v>0</v>
      </c>
      <c r="H68" s="262">
        <v>0</v>
      </c>
      <c r="I68" s="262">
        <v>0</v>
      </c>
      <c r="J68" s="262">
        <v>0</v>
      </c>
      <c r="K68" s="262">
        <v>0</v>
      </c>
      <c r="L68" s="262">
        <v>0</v>
      </c>
      <c r="M68" s="262">
        <v>0</v>
      </c>
      <c r="N68" s="262">
        <v>0</v>
      </c>
      <c r="O68" s="262">
        <v>0</v>
      </c>
      <c r="P68" s="262">
        <v>0</v>
      </c>
      <c r="Q68" s="262">
        <v>0</v>
      </c>
      <c r="R68" s="262">
        <v>0</v>
      </c>
      <c r="S68" s="262">
        <v>0</v>
      </c>
      <c r="T68" s="262">
        <v>0</v>
      </c>
      <c r="U68" s="262">
        <v>0</v>
      </c>
      <c r="V68" s="262">
        <v>0</v>
      </c>
      <c r="W68" s="262">
        <v>0</v>
      </c>
      <c r="X68" s="262">
        <v>0</v>
      </c>
      <c r="Y68" s="262">
        <v>0</v>
      </c>
      <c r="DA68" s="72" t="s">
        <v>2084</v>
      </c>
    </row>
    <row r="69" spans="1:105" ht="12" customHeight="1" x14ac:dyDescent="0.25">
      <c r="A69" s="57" t="s">
        <v>1913</v>
      </c>
      <c r="B69" s="261">
        <f t="shared" ref="B69:Y69" si="3">B70+B81</f>
        <v>42.398589363793619</v>
      </c>
      <c r="C69" s="261">
        <f t="shared" si="3"/>
        <v>41.126053046912787</v>
      </c>
      <c r="D69" s="261">
        <f t="shared" si="3"/>
        <v>43.824801578083623</v>
      </c>
      <c r="E69" s="261">
        <f t="shared" si="3"/>
        <v>46.654213529327002</v>
      </c>
      <c r="F69" s="261">
        <f t="shared" si="3"/>
        <v>42.99405090973714</v>
      </c>
      <c r="G69" s="261">
        <f t="shared" si="3"/>
        <v>41.871797848946287</v>
      </c>
      <c r="H69" s="261">
        <f t="shared" si="3"/>
        <v>33.367162171115787</v>
      </c>
      <c r="I69" s="261">
        <f t="shared" si="3"/>
        <v>35.86541145619924</v>
      </c>
      <c r="J69" s="261">
        <f t="shared" si="3"/>
        <v>31.004025604617748</v>
      </c>
      <c r="K69" s="261">
        <f t="shared" si="3"/>
        <v>27.929696832329629</v>
      </c>
      <c r="L69" s="261">
        <f t="shared" si="3"/>
        <v>45.210085343943263</v>
      </c>
      <c r="M69" s="261">
        <f t="shared" si="3"/>
        <v>34.012039655505781</v>
      </c>
      <c r="N69" s="261">
        <f t="shared" si="3"/>
        <v>34.627761433203283</v>
      </c>
      <c r="O69" s="261">
        <f t="shared" si="3"/>
        <v>36.024074104638792</v>
      </c>
      <c r="P69" s="261">
        <f t="shared" si="3"/>
        <v>33.746315574726538</v>
      </c>
      <c r="Q69" s="261">
        <f t="shared" si="3"/>
        <v>39.116940681047247</v>
      </c>
      <c r="R69" s="261">
        <f t="shared" si="3"/>
        <v>38.137289485639549</v>
      </c>
      <c r="S69" s="261">
        <f t="shared" si="3"/>
        <v>36.976612294205793</v>
      </c>
      <c r="T69" s="261">
        <f t="shared" si="3"/>
        <v>33.633235728928469</v>
      </c>
      <c r="U69" s="261">
        <f t="shared" si="3"/>
        <v>30.41349013493037</v>
      </c>
      <c r="V69" s="261">
        <f t="shared" si="3"/>
        <v>27.406680084452919</v>
      </c>
      <c r="W69" s="261">
        <f t="shared" si="3"/>
        <v>33.648539427320301</v>
      </c>
      <c r="X69" s="261">
        <f t="shared" si="3"/>
        <v>38.492238023398883</v>
      </c>
      <c r="Y69" s="261">
        <f t="shared" si="3"/>
        <v>36.388676109679508</v>
      </c>
      <c r="DA69" s="70"/>
    </row>
    <row r="70" spans="1:105" ht="12" customHeight="1" x14ac:dyDescent="0.25">
      <c r="A70" s="60" t="s">
        <v>1914</v>
      </c>
      <c r="B70" s="262">
        <v>42.398589363793619</v>
      </c>
      <c r="C70" s="262">
        <v>41.126053046912787</v>
      </c>
      <c r="D70" s="262">
        <v>43.824801578083623</v>
      </c>
      <c r="E70" s="262">
        <v>46.654213529327002</v>
      </c>
      <c r="F70" s="262">
        <v>42.99405090973714</v>
      </c>
      <c r="G70" s="262">
        <v>41.871797848946287</v>
      </c>
      <c r="H70" s="262">
        <v>33.367162171115787</v>
      </c>
      <c r="I70" s="262">
        <v>35.86541145619924</v>
      </c>
      <c r="J70" s="262">
        <v>31.004025604617748</v>
      </c>
      <c r="K70" s="262">
        <v>27.929696832329629</v>
      </c>
      <c r="L70" s="262">
        <v>45.210085343943263</v>
      </c>
      <c r="M70" s="262">
        <v>34.012039655505781</v>
      </c>
      <c r="N70" s="262">
        <v>34.627761433203283</v>
      </c>
      <c r="O70" s="262">
        <v>36.024074104638792</v>
      </c>
      <c r="P70" s="262">
        <v>33.746315574726538</v>
      </c>
      <c r="Q70" s="262">
        <v>39.116940681047247</v>
      </c>
      <c r="R70" s="262">
        <v>38.137289485639549</v>
      </c>
      <c r="S70" s="262">
        <v>36.976612294205793</v>
      </c>
      <c r="T70" s="262">
        <v>33.633235728928469</v>
      </c>
      <c r="U70" s="262">
        <v>30.41349013493037</v>
      </c>
      <c r="V70" s="262">
        <v>27.406680084452919</v>
      </c>
      <c r="W70" s="262">
        <v>33.648539427320301</v>
      </c>
      <c r="X70" s="262">
        <v>38.492238023398883</v>
      </c>
      <c r="Y70" s="262">
        <v>36.388676109679508</v>
      </c>
      <c r="DA70" s="72" t="s">
        <v>2085</v>
      </c>
    </row>
    <row r="71" spans="1:105" ht="12" customHeight="1" x14ac:dyDescent="0.25">
      <c r="A71" s="64" t="s">
        <v>28</v>
      </c>
      <c r="B71" s="229">
        <v>10.375072815424829</v>
      </c>
      <c r="C71" s="229">
        <v>11.58015710427525</v>
      </c>
      <c r="D71" s="229">
        <v>9.6319771076720109</v>
      </c>
      <c r="E71" s="229">
        <v>11.345215534754139</v>
      </c>
      <c r="F71" s="229">
        <v>13.046228519059779</v>
      </c>
      <c r="G71" s="229">
        <v>9.9905533959651596</v>
      </c>
      <c r="H71" s="229">
        <v>6.7447182348726917</v>
      </c>
      <c r="I71" s="229">
        <v>10.068211589147021</v>
      </c>
      <c r="J71" s="229">
        <v>9.0219910825320913</v>
      </c>
      <c r="K71" s="229">
        <v>10.481829668118669</v>
      </c>
      <c r="L71" s="229">
        <v>9.0779633851236596</v>
      </c>
      <c r="M71" s="229">
        <v>8.4810681492542557</v>
      </c>
      <c r="N71" s="229">
        <v>7.4154937053437413</v>
      </c>
      <c r="O71" s="229">
        <v>8.8681456891046881</v>
      </c>
      <c r="P71" s="229">
        <v>7.9988159321482204</v>
      </c>
      <c r="Q71" s="229">
        <v>9.5812357569827888</v>
      </c>
      <c r="R71" s="229">
        <v>7.9763544056252274</v>
      </c>
      <c r="S71" s="229">
        <v>7.72210577149432</v>
      </c>
      <c r="T71" s="229">
        <v>7.5283193046129622</v>
      </c>
      <c r="U71" s="229">
        <v>5.4516175820832826</v>
      </c>
      <c r="V71" s="229">
        <v>6.0572465728076743</v>
      </c>
      <c r="W71" s="229">
        <v>5.9657460239925406</v>
      </c>
      <c r="X71" s="229">
        <v>5.1940865447590108</v>
      </c>
      <c r="Y71" s="229">
        <v>5.3961628523702467</v>
      </c>
      <c r="DA71" s="73" t="s">
        <v>2086</v>
      </c>
    </row>
    <row r="72" spans="1:105" ht="12" customHeight="1" x14ac:dyDescent="0.25">
      <c r="A72" s="64" t="s">
        <v>30</v>
      </c>
      <c r="B72" s="229">
        <v>0</v>
      </c>
      <c r="C72" s="229">
        <v>0</v>
      </c>
      <c r="D72" s="229">
        <v>0</v>
      </c>
      <c r="E72" s="229">
        <v>0</v>
      </c>
      <c r="F72" s="229">
        <v>0</v>
      </c>
      <c r="G72" s="229">
        <v>0</v>
      </c>
      <c r="H72" s="229">
        <v>0</v>
      </c>
      <c r="I72" s="229">
        <v>0</v>
      </c>
      <c r="J72" s="229">
        <v>0</v>
      </c>
      <c r="K72" s="229">
        <v>0</v>
      </c>
      <c r="L72" s="229">
        <v>0</v>
      </c>
      <c r="M72" s="229">
        <v>0</v>
      </c>
      <c r="N72" s="229">
        <v>0</v>
      </c>
      <c r="O72" s="229">
        <v>0</v>
      </c>
      <c r="P72" s="229">
        <v>0</v>
      </c>
      <c r="Q72" s="229">
        <v>0</v>
      </c>
      <c r="R72" s="229">
        <v>0</v>
      </c>
      <c r="S72" s="229">
        <v>0</v>
      </c>
      <c r="T72" s="229">
        <v>0</v>
      </c>
      <c r="U72" s="229">
        <v>0</v>
      </c>
      <c r="V72" s="229">
        <v>0</v>
      </c>
      <c r="W72" s="229">
        <v>0</v>
      </c>
      <c r="X72" s="229">
        <v>0</v>
      </c>
      <c r="Y72" s="229">
        <v>0</v>
      </c>
      <c r="DA72" s="73" t="s">
        <v>2087</v>
      </c>
    </row>
    <row r="73" spans="1:105" ht="12" customHeight="1" x14ac:dyDescent="0.25">
      <c r="A73" s="64" t="s">
        <v>31</v>
      </c>
      <c r="B73" s="229">
        <v>0</v>
      </c>
      <c r="C73" s="229">
        <v>0</v>
      </c>
      <c r="D73" s="229">
        <v>0</v>
      </c>
      <c r="E73" s="229">
        <v>0</v>
      </c>
      <c r="F73" s="229">
        <v>0</v>
      </c>
      <c r="G73" s="229">
        <v>0</v>
      </c>
      <c r="H73" s="229">
        <v>0</v>
      </c>
      <c r="I73" s="229">
        <v>0</v>
      </c>
      <c r="J73" s="229">
        <v>0.21966005437393449</v>
      </c>
      <c r="K73" s="229">
        <v>0.23348388813975091</v>
      </c>
      <c r="L73" s="229">
        <v>0.25247675789130131</v>
      </c>
      <c r="M73" s="229">
        <v>0.24829056914271139</v>
      </c>
      <c r="N73" s="229">
        <v>0.24725862151878869</v>
      </c>
      <c r="O73" s="229">
        <v>0.24415626977555099</v>
      </c>
      <c r="P73" s="229">
        <v>0.2435845417803755</v>
      </c>
      <c r="Q73" s="229">
        <v>0.2431803825411703</v>
      </c>
      <c r="R73" s="229">
        <v>0.24244748447554049</v>
      </c>
      <c r="S73" s="229">
        <v>0.237133926404237</v>
      </c>
      <c r="T73" s="229">
        <v>0.1640171524722937</v>
      </c>
      <c r="U73" s="229">
        <v>0.15037895694164921</v>
      </c>
      <c r="V73" s="229">
        <v>0.1309549107391289</v>
      </c>
      <c r="W73" s="229">
        <v>0.1491638203014975</v>
      </c>
      <c r="X73" s="229">
        <v>0.16623906531825741</v>
      </c>
      <c r="Y73" s="229">
        <v>0.16638591217689799</v>
      </c>
      <c r="DA73" s="73" t="s">
        <v>2088</v>
      </c>
    </row>
    <row r="74" spans="1:105" ht="12" customHeight="1" x14ac:dyDescent="0.25">
      <c r="A74" s="64" t="s">
        <v>159</v>
      </c>
      <c r="B74" s="229">
        <v>0.74268337991653999</v>
      </c>
      <c r="C74" s="229">
        <v>0.24865068665420051</v>
      </c>
      <c r="D74" s="229">
        <v>0.23405387001273789</v>
      </c>
      <c r="E74" s="229">
        <v>0.69101527638129301</v>
      </c>
      <c r="F74" s="229">
        <v>0.65338558724935414</v>
      </c>
      <c r="G74" s="229">
        <v>0.43770515888150602</v>
      </c>
      <c r="H74" s="229">
        <v>0.43677435523723501</v>
      </c>
      <c r="I74" s="229">
        <v>0.42255533221120978</v>
      </c>
      <c r="J74" s="229">
        <v>0.18706926734237869</v>
      </c>
      <c r="K74" s="229">
        <v>0.18553376348329839</v>
      </c>
      <c r="L74" s="229">
        <v>0.22681758740416269</v>
      </c>
      <c r="M74" s="229">
        <v>0.21537043546695031</v>
      </c>
      <c r="N74" s="229">
        <v>0.21894180548287859</v>
      </c>
      <c r="O74" s="229">
        <v>0.3853901041569508</v>
      </c>
      <c r="P74" s="229">
        <v>0.20537243148746481</v>
      </c>
      <c r="Q74" s="229">
        <v>0.39527351850896619</v>
      </c>
      <c r="R74" s="229">
        <v>0.2043638543048823</v>
      </c>
      <c r="S74" s="229">
        <v>0.2010547757642723</v>
      </c>
      <c r="T74" s="229">
        <v>0.19400229446921791</v>
      </c>
      <c r="U74" s="229">
        <v>0.67283504447865783</v>
      </c>
      <c r="V74" s="229">
        <v>0.57514160780476287</v>
      </c>
      <c r="W74" s="229">
        <v>0.72300433603795644</v>
      </c>
      <c r="X74" s="229">
        <v>0.90201035020513676</v>
      </c>
      <c r="Y74" s="229">
        <v>0.79783717425462986</v>
      </c>
      <c r="DA74" s="73" t="s">
        <v>2089</v>
      </c>
    </row>
    <row r="75" spans="1:105" ht="12" customHeight="1" x14ac:dyDescent="0.25">
      <c r="A75" s="64" t="s">
        <v>32</v>
      </c>
      <c r="B75" s="229">
        <v>11.585499162104719</v>
      </c>
      <c r="C75" s="229">
        <v>12.93118167878524</v>
      </c>
      <c r="D75" s="229">
        <v>15.10920684643035</v>
      </c>
      <c r="E75" s="229">
        <v>10.770040746698561</v>
      </c>
      <c r="F75" s="229">
        <v>10.047096796496319</v>
      </c>
      <c r="G75" s="229">
        <v>10.39548239503417</v>
      </c>
      <c r="H75" s="229">
        <v>6.5274010530879876</v>
      </c>
      <c r="I75" s="229">
        <v>7.2453797218514788</v>
      </c>
      <c r="J75" s="229">
        <v>5.388723327984108</v>
      </c>
      <c r="K75" s="229">
        <v>3.2374654406217021</v>
      </c>
      <c r="L75" s="229">
        <v>5.3858862177813904</v>
      </c>
      <c r="M75" s="229">
        <v>2.6482927884525478</v>
      </c>
      <c r="N75" s="229">
        <v>6.0657742511311987</v>
      </c>
      <c r="O75" s="229">
        <v>4.9479746022328239</v>
      </c>
      <c r="P75" s="229">
        <v>3.1177127023892588</v>
      </c>
      <c r="Q75" s="229">
        <v>2.853163378490136</v>
      </c>
      <c r="R75" s="229">
        <v>2.068780531117997</v>
      </c>
      <c r="S75" s="229">
        <v>1.871675029974299</v>
      </c>
      <c r="T75" s="229">
        <v>2.2494123678084899</v>
      </c>
      <c r="U75" s="229">
        <v>1.7873954277605331</v>
      </c>
      <c r="V75" s="229">
        <v>1.6693308143725381</v>
      </c>
      <c r="W75" s="229">
        <v>1.77121269912714</v>
      </c>
      <c r="X75" s="229">
        <v>2.2352298799959591</v>
      </c>
      <c r="Y75" s="229">
        <v>1.568950532904684</v>
      </c>
      <c r="DA75" s="73" t="s">
        <v>2090</v>
      </c>
    </row>
    <row r="76" spans="1:105" ht="12" customHeight="1" x14ac:dyDescent="0.25">
      <c r="A76" s="64" t="s">
        <v>33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0</v>
      </c>
      <c r="H76" s="229">
        <v>0</v>
      </c>
      <c r="I76" s="229">
        <v>0</v>
      </c>
      <c r="J76" s="229">
        <v>0</v>
      </c>
      <c r="K76" s="229">
        <v>0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0</v>
      </c>
      <c r="R76" s="229">
        <v>0</v>
      </c>
      <c r="S76" s="229">
        <v>0</v>
      </c>
      <c r="T76" s="229">
        <v>0</v>
      </c>
      <c r="U76" s="229">
        <v>0</v>
      </c>
      <c r="V76" s="229">
        <v>0</v>
      </c>
      <c r="W76" s="229">
        <v>0</v>
      </c>
      <c r="X76" s="229">
        <v>0</v>
      </c>
      <c r="Y76" s="229">
        <v>0</v>
      </c>
      <c r="DA76" s="73" t="s">
        <v>2091</v>
      </c>
    </row>
    <row r="77" spans="1:105" ht="12" customHeight="1" x14ac:dyDescent="0.25">
      <c r="A77" s="64" t="s">
        <v>35</v>
      </c>
      <c r="B77" s="229">
        <v>19.69533400634753</v>
      </c>
      <c r="C77" s="229">
        <v>16.366063577198101</v>
      </c>
      <c r="D77" s="229">
        <v>18.849563753968511</v>
      </c>
      <c r="E77" s="229">
        <v>23.847941971493011</v>
      </c>
      <c r="F77" s="229">
        <v>19.24734000693169</v>
      </c>
      <c r="G77" s="229">
        <v>21.048056899065461</v>
      </c>
      <c r="H77" s="229">
        <v>19.658268527917869</v>
      </c>
      <c r="I77" s="229">
        <v>18.129264812989529</v>
      </c>
      <c r="J77" s="229">
        <v>16.18658187238524</v>
      </c>
      <c r="K77" s="229">
        <v>13.79138407196621</v>
      </c>
      <c r="L77" s="229">
        <v>17.812418710869359</v>
      </c>
      <c r="M77" s="229">
        <v>13.566627072099079</v>
      </c>
      <c r="N77" s="229">
        <v>15.227969108109921</v>
      </c>
      <c r="O77" s="229">
        <v>13.79121217315847</v>
      </c>
      <c r="P77" s="229">
        <v>18.04913220593609</v>
      </c>
      <c r="Q77" s="229">
        <v>16.910252384517861</v>
      </c>
      <c r="R77" s="229">
        <v>20.723658436250489</v>
      </c>
      <c r="S77" s="229">
        <v>18.303122879245251</v>
      </c>
      <c r="T77" s="229">
        <v>15.71325128734879</v>
      </c>
      <c r="U77" s="229">
        <v>15.449279545182771</v>
      </c>
      <c r="V77" s="229">
        <v>13.88740545310659</v>
      </c>
      <c r="W77" s="229">
        <v>17.624323999361572</v>
      </c>
      <c r="X77" s="229">
        <v>19.77399119159092</v>
      </c>
      <c r="Y77" s="229">
        <v>17.769902947818942</v>
      </c>
      <c r="DA77" s="73" t="s">
        <v>2092</v>
      </c>
    </row>
    <row r="78" spans="1:105" ht="12" customHeight="1" x14ac:dyDescent="0.25">
      <c r="A78" s="64" t="s">
        <v>36</v>
      </c>
      <c r="B78" s="229">
        <v>0</v>
      </c>
      <c r="C78" s="229">
        <v>0</v>
      </c>
      <c r="D78" s="229">
        <v>0</v>
      </c>
      <c r="E78" s="229">
        <v>0</v>
      </c>
      <c r="F78" s="229">
        <v>0</v>
      </c>
      <c r="G78" s="229">
        <v>0</v>
      </c>
      <c r="H78" s="229">
        <v>0</v>
      </c>
      <c r="I78" s="229">
        <v>0</v>
      </c>
      <c r="J78" s="229">
        <v>0</v>
      </c>
      <c r="K78" s="229">
        <v>0</v>
      </c>
      <c r="L78" s="229">
        <v>0</v>
      </c>
      <c r="M78" s="229">
        <v>0</v>
      </c>
      <c r="N78" s="229">
        <v>0</v>
      </c>
      <c r="O78" s="229">
        <v>0</v>
      </c>
      <c r="P78" s="229">
        <v>0</v>
      </c>
      <c r="Q78" s="229">
        <v>0</v>
      </c>
      <c r="R78" s="229">
        <v>0</v>
      </c>
      <c r="S78" s="229">
        <v>0</v>
      </c>
      <c r="T78" s="229">
        <v>0</v>
      </c>
      <c r="U78" s="229">
        <v>0</v>
      </c>
      <c r="V78" s="229">
        <v>0</v>
      </c>
      <c r="W78" s="229">
        <v>0</v>
      </c>
      <c r="X78" s="229">
        <v>0</v>
      </c>
      <c r="Y78" s="229">
        <v>0</v>
      </c>
      <c r="DA78" s="73" t="s">
        <v>2093</v>
      </c>
    </row>
    <row r="79" spans="1:105" ht="12" customHeight="1" x14ac:dyDescent="0.25">
      <c r="A79" s="64" t="s">
        <v>38</v>
      </c>
      <c r="B79" s="229">
        <v>0</v>
      </c>
      <c r="C79" s="229">
        <v>0</v>
      </c>
      <c r="D79" s="229">
        <v>0</v>
      </c>
      <c r="E79" s="229">
        <v>0</v>
      </c>
      <c r="F79" s="229">
        <v>0</v>
      </c>
      <c r="G79" s="229">
        <v>0</v>
      </c>
      <c r="H79" s="229">
        <v>0</v>
      </c>
      <c r="I79" s="229">
        <v>0</v>
      </c>
      <c r="J79" s="229">
        <v>0</v>
      </c>
      <c r="K79" s="229">
        <v>0</v>
      </c>
      <c r="L79" s="229">
        <v>12.454522684873391</v>
      </c>
      <c r="M79" s="229">
        <v>8.8523906410902367</v>
      </c>
      <c r="N79" s="229">
        <v>5.4523239416167524</v>
      </c>
      <c r="O79" s="229">
        <v>7.7871952662102926</v>
      </c>
      <c r="P79" s="229">
        <v>4.1316977609851273</v>
      </c>
      <c r="Q79" s="229">
        <v>9.1338352600063271</v>
      </c>
      <c r="R79" s="229">
        <v>6.9216847738654073</v>
      </c>
      <c r="S79" s="229">
        <v>8.6415199113234102</v>
      </c>
      <c r="T79" s="229">
        <v>7.7842333222167168</v>
      </c>
      <c r="U79" s="229">
        <v>6.9019835784834784</v>
      </c>
      <c r="V79" s="229">
        <v>5.0866007256222243</v>
      </c>
      <c r="W79" s="229">
        <v>7.4150885484995968</v>
      </c>
      <c r="X79" s="229">
        <v>10.22068099152961</v>
      </c>
      <c r="Y79" s="229">
        <v>10.68943669015411</v>
      </c>
      <c r="DA79" s="73" t="s">
        <v>2094</v>
      </c>
    </row>
    <row r="80" spans="1:105" ht="12" customHeight="1" x14ac:dyDescent="0.25">
      <c r="A80" s="64" t="s">
        <v>39</v>
      </c>
      <c r="B80" s="229">
        <v>0</v>
      </c>
      <c r="C80" s="229">
        <v>0</v>
      </c>
      <c r="D80" s="229">
        <v>0</v>
      </c>
      <c r="E80" s="229">
        <v>0</v>
      </c>
      <c r="F80" s="229">
        <v>0</v>
      </c>
      <c r="G80" s="229">
        <v>0</v>
      </c>
      <c r="H80" s="229">
        <v>0</v>
      </c>
      <c r="I80" s="229">
        <v>0</v>
      </c>
      <c r="J80" s="229">
        <v>0</v>
      </c>
      <c r="K80" s="229">
        <v>0</v>
      </c>
      <c r="L80" s="229">
        <v>0</v>
      </c>
      <c r="M80" s="229">
        <v>0</v>
      </c>
      <c r="N80" s="229">
        <v>0</v>
      </c>
      <c r="O80" s="229">
        <v>0</v>
      </c>
      <c r="P80" s="229">
        <v>0</v>
      </c>
      <c r="Q80" s="229">
        <v>0</v>
      </c>
      <c r="R80" s="229">
        <v>0</v>
      </c>
      <c r="S80" s="229">
        <v>0</v>
      </c>
      <c r="T80" s="229">
        <v>0</v>
      </c>
      <c r="U80" s="229">
        <v>0</v>
      </c>
      <c r="V80" s="229">
        <v>0</v>
      </c>
      <c r="W80" s="229">
        <v>0</v>
      </c>
      <c r="X80" s="229">
        <v>0</v>
      </c>
      <c r="Y80" s="229">
        <v>0</v>
      </c>
      <c r="DA80" s="73" t="s">
        <v>2095</v>
      </c>
    </row>
    <row r="81" spans="1:105" ht="12" customHeight="1" x14ac:dyDescent="0.25">
      <c r="A81" s="61" t="s">
        <v>1926</v>
      </c>
      <c r="B81" s="263">
        <v>0</v>
      </c>
      <c r="C81" s="263">
        <v>0</v>
      </c>
      <c r="D81" s="263">
        <v>0</v>
      </c>
      <c r="E81" s="263">
        <v>0</v>
      </c>
      <c r="F81" s="263">
        <v>0</v>
      </c>
      <c r="G81" s="263">
        <v>0</v>
      </c>
      <c r="H81" s="263">
        <v>0</v>
      </c>
      <c r="I81" s="263">
        <v>0</v>
      </c>
      <c r="J81" s="263">
        <v>0</v>
      </c>
      <c r="K81" s="263">
        <v>0</v>
      </c>
      <c r="L81" s="263">
        <v>0</v>
      </c>
      <c r="M81" s="263">
        <v>0</v>
      </c>
      <c r="N81" s="263">
        <v>0</v>
      </c>
      <c r="O81" s="263">
        <v>0</v>
      </c>
      <c r="P81" s="263">
        <v>0</v>
      </c>
      <c r="Q81" s="263">
        <v>0</v>
      </c>
      <c r="R81" s="263">
        <v>0</v>
      </c>
      <c r="S81" s="263">
        <v>0</v>
      </c>
      <c r="T81" s="263">
        <v>0</v>
      </c>
      <c r="U81" s="263">
        <v>0</v>
      </c>
      <c r="V81" s="263">
        <v>0</v>
      </c>
      <c r="W81" s="263">
        <v>0</v>
      </c>
      <c r="X81" s="263">
        <v>0</v>
      </c>
      <c r="Y81" s="263">
        <v>0</v>
      </c>
      <c r="DA81" s="74" t="s">
        <v>2096</v>
      </c>
    </row>
    <row r="82" spans="1:105" ht="12" customHeight="1" x14ac:dyDescent="0.25">
      <c r="J82" s="131"/>
    </row>
    <row r="83" spans="1:105" ht="15" customHeight="1" x14ac:dyDescent="0.25">
      <c r="A83" s="34" t="s">
        <v>62</v>
      </c>
      <c r="B83" s="223">
        <v>16.319709876553009</v>
      </c>
      <c r="C83" s="223">
        <v>12.800045212374</v>
      </c>
      <c r="D83" s="223">
        <v>21.97786585454751</v>
      </c>
      <c r="E83" s="223">
        <v>33.542489631151277</v>
      </c>
      <c r="F83" s="223">
        <v>36.589970466846523</v>
      </c>
      <c r="G83" s="223">
        <v>40.404839074862473</v>
      </c>
      <c r="H83" s="223">
        <v>36.05945315842591</v>
      </c>
      <c r="I83" s="223">
        <v>40.405706096806973</v>
      </c>
      <c r="J83" s="223">
        <v>52.182019844650448</v>
      </c>
      <c r="K83" s="223">
        <v>56.563345485668798</v>
      </c>
      <c r="L83" s="223">
        <v>37.252647115945862</v>
      </c>
      <c r="M83" s="223">
        <v>35.252980588221817</v>
      </c>
      <c r="N83" s="223">
        <v>35.524103970595093</v>
      </c>
      <c r="O83" s="223">
        <v>56.472770256246541</v>
      </c>
      <c r="P83" s="223">
        <v>55.388790497198627</v>
      </c>
      <c r="Q83" s="223">
        <v>61.938992872695231</v>
      </c>
      <c r="R83" s="223">
        <v>63.753951070238173</v>
      </c>
      <c r="S83" s="223">
        <v>83.371325495893046</v>
      </c>
      <c r="T83" s="223">
        <v>78.445675432505553</v>
      </c>
      <c r="U83" s="223">
        <v>83.018675851579758</v>
      </c>
      <c r="V83" s="223">
        <v>98.108859947710101</v>
      </c>
      <c r="W83" s="223">
        <v>85.635664416656098</v>
      </c>
      <c r="X83" s="223">
        <v>60.745106630803882</v>
      </c>
      <c r="Y83" s="223">
        <v>66.103887466009937</v>
      </c>
      <c r="DA83" s="89" t="s">
        <v>2097</v>
      </c>
    </row>
    <row r="84" spans="1:105" ht="12" customHeight="1" x14ac:dyDescent="0.25">
      <c r="A84" s="55" t="s">
        <v>91</v>
      </c>
      <c r="B84" s="259">
        <v>0</v>
      </c>
      <c r="C84" s="259">
        <v>0</v>
      </c>
      <c r="D84" s="259">
        <v>0</v>
      </c>
      <c r="E84" s="259">
        <v>0</v>
      </c>
      <c r="F84" s="259">
        <v>0</v>
      </c>
      <c r="G84" s="259">
        <v>0</v>
      </c>
      <c r="H84" s="259">
        <v>0</v>
      </c>
      <c r="I84" s="259">
        <v>0</v>
      </c>
      <c r="J84" s="259">
        <v>0</v>
      </c>
      <c r="K84" s="259">
        <v>0</v>
      </c>
      <c r="L84" s="259">
        <v>0</v>
      </c>
      <c r="M84" s="259">
        <v>0</v>
      </c>
      <c r="N84" s="259">
        <v>0</v>
      </c>
      <c r="O84" s="259">
        <v>0</v>
      </c>
      <c r="P84" s="259">
        <v>0</v>
      </c>
      <c r="Q84" s="259">
        <v>0</v>
      </c>
      <c r="R84" s="259">
        <v>0</v>
      </c>
      <c r="S84" s="259">
        <v>0</v>
      </c>
      <c r="T84" s="259">
        <v>0</v>
      </c>
      <c r="U84" s="259">
        <v>0</v>
      </c>
      <c r="V84" s="259">
        <v>0</v>
      </c>
      <c r="W84" s="259">
        <v>0</v>
      </c>
      <c r="X84" s="259">
        <v>0</v>
      </c>
      <c r="Y84" s="259">
        <v>0</v>
      </c>
      <c r="DA84" s="67" t="s">
        <v>2098</v>
      </c>
    </row>
    <row r="85" spans="1:105" ht="12" customHeight="1" x14ac:dyDescent="0.25">
      <c r="A85" s="173" t="s">
        <v>92</v>
      </c>
      <c r="B85" s="224">
        <v>0</v>
      </c>
      <c r="C85" s="224">
        <v>0</v>
      </c>
      <c r="D85" s="224">
        <v>0</v>
      </c>
      <c r="E85" s="224">
        <v>0</v>
      </c>
      <c r="F85" s="224">
        <v>0</v>
      </c>
      <c r="G85" s="224">
        <v>0</v>
      </c>
      <c r="H85" s="224">
        <v>0</v>
      </c>
      <c r="I85" s="224">
        <v>0</v>
      </c>
      <c r="J85" s="224">
        <v>0</v>
      </c>
      <c r="K85" s="224">
        <v>0</v>
      </c>
      <c r="L85" s="224">
        <v>0</v>
      </c>
      <c r="M85" s="224">
        <v>0</v>
      </c>
      <c r="N85" s="224">
        <v>0</v>
      </c>
      <c r="O85" s="224">
        <v>0</v>
      </c>
      <c r="P85" s="224">
        <v>0</v>
      </c>
      <c r="Q85" s="224">
        <v>0</v>
      </c>
      <c r="R85" s="224">
        <v>0</v>
      </c>
      <c r="S85" s="224">
        <v>0</v>
      </c>
      <c r="T85" s="224">
        <v>0</v>
      </c>
      <c r="U85" s="224">
        <v>0</v>
      </c>
      <c r="V85" s="224">
        <v>0</v>
      </c>
      <c r="W85" s="224">
        <v>0</v>
      </c>
      <c r="X85" s="224">
        <v>0</v>
      </c>
      <c r="Y85" s="224">
        <v>0</v>
      </c>
      <c r="DA85" s="177" t="s">
        <v>2099</v>
      </c>
    </row>
    <row r="86" spans="1:105" ht="12" customHeight="1" x14ac:dyDescent="0.25">
      <c r="A86" s="173" t="s">
        <v>93</v>
      </c>
      <c r="B86" s="224">
        <v>0</v>
      </c>
      <c r="C86" s="224">
        <v>0</v>
      </c>
      <c r="D86" s="224">
        <v>0</v>
      </c>
      <c r="E86" s="224">
        <v>0</v>
      </c>
      <c r="F86" s="224">
        <v>0</v>
      </c>
      <c r="G86" s="224">
        <v>0</v>
      </c>
      <c r="H86" s="224">
        <v>0</v>
      </c>
      <c r="I86" s="224">
        <v>0</v>
      </c>
      <c r="J86" s="224">
        <v>0</v>
      </c>
      <c r="K86" s="224">
        <v>0</v>
      </c>
      <c r="L86" s="224">
        <v>0</v>
      </c>
      <c r="M86" s="224">
        <v>0</v>
      </c>
      <c r="N86" s="224">
        <v>0</v>
      </c>
      <c r="O86" s="224">
        <v>0</v>
      </c>
      <c r="P86" s="224">
        <v>0</v>
      </c>
      <c r="Q86" s="224">
        <v>0</v>
      </c>
      <c r="R86" s="224">
        <v>0</v>
      </c>
      <c r="S86" s="224">
        <v>0</v>
      </c>
      <c r="T86" s="224">
        <v>0</v>
      </c>
      <c r="U86" s="224">
        <v>0</v>
      </c>
      <c r="V86" s="224">
        <v>0</v>
      </c>
      <c r="W86" s="224">
        <v>0</v>
      </c>
      <c r="X86" s="224">
        <v>0</v>
      </c>
      <c r="Y86" s="224">
        <v>0</v>
      </c>
      <c r="DA86" s="177" t="s">
        <v>2100</v>
      </c>
    </row>
    <row r="87" spans="1:105" ht="12" customHeight="1" x14ac:dyDescent="0.25">
      <c r="A87" s="173" t="s">
        <v>94</v>
      </c>
      <c r="B87" s="224">
        <v>0</v>
      </c>
      <c r="C87" s="224">
        <v>0</v>
      </c>
      <c r="D87" s="224">
        <v>0</v>
      </c>
      <c r="E87" s="224">
        <v>0</v>
      </c>
      <c r="F87" s="224">
        <v>0</v>
      </c>
      <c r="G87" s="224">
        <v>0</v>
      </c>
      <c r="H87" s="224">
        <v>0</v>
      </c>
      <c r="I87" s="224">
        <v>0</v>
      </c>
      <c r="J87" s="224">
        <v>0</v>
      </c>
      <c r="K87" s="224">
        <v>0</v>
      </c>
      <c r="L87" s="224">
        <v>0</v>
      </c>
      <c r="M87" s="224">
        <v>0</v>
      </c>
      <c r="N87" s="224">
        <v>0</v>
      </c>
      <c r="O87" s="224">
        <v>0</v>
      </c>
      <c r="P87" s="224">
        <v>0</v>
      </c>
      <c r="Q87" s="224">
        <v>0</v>
      </c>
      <c r="R87" s="224">
        <v>0</v>
      </c>
      <c r="S87" s="224">
        <v>0</v>
      </c>
      <c r="T87" s="224">
        <v>0</v>
      </c>
      <c r="U87" s="224">
        <v>0</v>
      </c>
      <c r="V87" s="224">
        <v>0</v>
      </c>
      <c r="W87" s="224">
        <v>0</v>
      </c>
      <c r="X87" s="224">
        <v>0</v>
      </c>
      <c r="Y87" s="224">
        <v>0</v>
      </c>
      <c r="DA87" s="177" t="s">
        <v>2101</v>
      </c>
    </row>
    <row r="88" spans="1:105" ht="12" customHeight="1" x14ac:dyDescent="0.25">
      <c r="A88" s="56" t="s">
        <v>95</v>
      </c>
      <c r="B88" s="260">
        <v>16.319709876553009</v>
      </c>
      <c r="C88" s="260">
        <v>12.800045212374</v>
      </c>
      <c r="D88" s="260">
        <v>21.97786585454751</v>
      </c>
      <c r="E88" s="260">
        <v>33.542489631151277</v>
      </c>
      <c r="F88" s="260">
        <v>36.589970466846523</v>
      </c>
      <c r="G88" s="260">
        <v>40.404839074862473</v>
      </c>
      <c r="H88" s="260">
        <v>36.05945315842591</v>
      </c>
      <c r="I88" s="260">
        <v>40.405706096806973</v>
      </c>
      <c r="J88" s="260">
        <v>52.182019844650448</v>
      </c>
      <c r="K88" s="260">
        <v>56.563345485668798</v>
      </c>
      <c r="L88" s="260">
        <v>37.252647115945862</v>
      </c>
      <c r="M88" s="260">
        <v>35.252980588221817</v>
      </c>
      <c r="N88" s="260">
        <v>35.524103970595093</v>
      </c>
      <c r="O88" s="260">
        <v>56.472770256246541</v>
      </c>
      <c r="P88" s="260">
        <v>55.388790497198627</v>
      </c>
      <c r="Q88" s="260">
        <v>61.938992872695231</v>
      </c>
      <c r="R88" s="260">
        <v>63.753951070238173</v>
      </c>
      <c r="S88" s="260">
        <v>83.371325495893046</v>
      </c>
      <c r="T88" s="260">
        <v>78.445675432505553</v>
      </c>
      <c r="U88" s="260">
        <v>83.018675851579758</v>
      </c>
      <c r="V88" s="260">
        <v>98.108859947710101</v>
      </c>
      <c r="W88" s="260">
        <v>85.635664416656098</v>
      </c>
      <c r="X88" s="260">
        <v>60.745106630803882</v>
      </c>
      <c r="Y88" s="260">
        <v>66.103887466009937</v>
      </c>
      <c r="DA88" s="68" t="s">
        <v>2102</v>
      </c>
    </row>
    <row r="89" spans="1:105" ht="12" customHeight="1" x14ac:dyDescent="0.25">
      <c r="A89" s="37" t="s">
        <v>159</v>
      </c>
      <c r="B89" s="226">
        <v>0.59303097073014333</v>
      </c>
      <c r="C89" s="226">
        <v>0.19156152677185179</v>
      </c>
      <c r="D89" s="226">
        <v>0.2695508084071801</v>
      </c>
      <c r="E89" s="226">
        <v>0.94455410263997619</v>
      </c>
      <c r="F89" s="226">
        <v>1.201331038296791</v>
      </c>
      <c r="G89" s="226">
        <v>0.82312214289383479</v>
      </c>
      <c r="H89" s="226">
        <v>0.78376764334657067</v>
      </c>
      <c r="I89" s="226">
        <v>0.92032191069842961</v>
      </c>
      <c r="J89" s="226">
        <v>0.59618054259745346</v>
      </c>
      <c r="K89" s="226">
        <v>0.75083866748828632</v>
      </c>
      <c r="L89" s="226">
        <v>0.46839873947802141</v>
      </c>
      <c r="M89" s="226">
        <v>0.55089618008022301</v>
      </c>
      <c r="N89" s="226">
        <v>0.50351241778959399</v>
      </c>
      <c r="O89" s="226">
        <v>1.535208958066911</v>
      </c>
      <c r="P89" s="226">
        <v>0.62315197303348924</v>
      </c>
      <c r="Q89" s="226">
        <v>1.4147413827747259</v>
      </c>
      <c r="R89" s="226">
        <v>0.62256256166922264</v>
      </c>
      <c r="S89" s="226">
        <v>0.90586047460525743</v>
      </c>
      <c r="T89" s="226">
        <v>0.95671078271415466</v>
      </c>
      <c r="U89" s="226">
        <v>3.4646741994363901</v>
      </c>
      <c r="V89" s="226">
        <v>3.9015594703041612</v>
      </c>
      <c r="W89" s="226">
        <v>3.3746034060596348</v>
      </c>
      <c r="X89" s="226">
        <v>2.650063398115809</v>
      </c>
      <c r="Y89" s="226">
        <v>2.8404177587787989</v>
      </c>
      <c r="DA89" s="69" t="s">
        <v>2103</v>
      </c>
    </row>
    <row r="90" spans="1:105" ht="12" customHeight="1" x14ac:dyDescent="0.25">
      <c r="A90" s="37" t="s">
        <v>35</v>
      </c>
      <c r="B90" s="226">
        <v>15.72667890582286</v>
      </c>
      <c r="C90" s="226">
        <v>12.608483685602151</v>
      </c>
      <c r="D90" s="226">
        <v>21.708315046140331</v>
      </c>
      <c r="E90" s="226">
        <v>32.5979355285113</v>
      </c>
      <c r="F90" s="226">
        <v>35.38863942854973</v>
      </c>
      <c r="G90" s="226">
        <v>39.581716931968643</v>
      </c>
      <c r="H90" s="226">
        <v>35.275685515079338</v>
      </c>
      <c r="I90" s="226">
        <v>39.485384186108547</v>
      </c>
      <c r="J90" s="226">
        <v>51.585839302053003</v>
      </c>
      <c r="K90" s="226">
        <v>55.812506818180509</v>
      </c>
      <c r="L90" s="226">
        <v>36.784248376467843</v>
      </c>
      <c r="M90" s="226">
        <v>34.702084408141602</v>
      </c>
      <c r="N90" s="226">
        <v>35.020591552805492</v>
      </c>
      <c r="O90" s="226">
        <v>54.937561298179631</v>
      </c>
      <c r="P90" s="226">
        <v>54.765638524165141</v>
      </c>
      <c r="Q90" s="226">
        <v>60.524251489920502</v>
      </c>
      <c r="R90" s="226">
        <v>63.131388508568953</v>
      </c>
      <c r="S90" s="226">
        <v>82.465465021287784</v>
      </c>
      <c r="T90" s="226">
        <v>77.488964649791399</v>
      </c>
      <c r="U90" s="226">
        <v>79.55400165214337</v>
      </c>
      <c r="V90" s="226">
        <v>94.207300477405937</v>
      </c>
      <c r="W90" s="226">
        <v>82.261061010596464</v>
      </c>
      <c r="X90" s="226">
        <v>58.09504323268807</v>
      </c>
      <c r="Y90" s="226">
        <v>63.263469707231138</v>
      </c>
      <c r="DA90" s="69" t="s">
        <v>2104</v>
      </c>
    </row>
    <row r="91" spans="1:105" ht="12" customHeight="1" x14ac:dyDescent="0.25">
      <c r="A91" s="37" t="s">
        <v>96</v>
      </c>
      <c r="B91" s="226">
        <v>0</v>
      </c>
      <c r="C91" s="226">
        <v>0</v>
      </c>
      <c r="D91" s="226">
        <v>0</v>
      </c>
      <c r="E91" s="226">
        <v>0</v>
      </c>
      <c r="F91" s="226">
        <v>0</v>
      </c>
      <c r="G91" s="226">
        <v>0</v>
      </c>
      <c r="H91" s="226">
        <v>0</v>
      </c>
      <c r="I91" s="226">
        <v>0</v>
      </c>
      <c r="J91" s="226">
        <v>0</v>
      </c>
      <c r="K91" s="226">
        <v>0</v>
      </c>
      <c r="L91" s="226">
        <v>0</v>
      </c>
      <c r="M91" s="226">
        <v>0</v>
      </c>
      <c r="N91" s="226">
        <v>0</v>
      </c>
      <c r="O91" s="226">
        <v>0</v>
      </c>
      <c r="P91" s="226">
        <v>0</v>
      </c>
      <c r="Q91" s="226">
        <v>0</v>
      </c>
      <c r="R91" s="226">
        <v>0</v>
      </c>
      <c r="S91" s="226">
        <v>0</v>
      </c>
      <c r="T91" s="226">
        <v>0</v>
      </c>
      <c r="U91" s="226">
        <v>0</v>
      </c>
      <c r="V91" s="226">
        <v>0</v>
      </c>
      <c r="W91" s="226">
        <v>0</v>
      </c>
      <c r="X91" s="226">
        <v>0</v>
      </c>
      <c r="Y91" s="226">
        <v>0</v>
      </c>
      <c r="DA91" s="69" t="s">
        <v>2105</v>
      </c>
    </row>
    <row r="92" spans="1:105" ht="12" customHeight="1" x14ac:dyDescent="0.25">
      <c r="A92" s="37" t="s">
        <v>78</v>
      </c>
      <c r="B92" s="226">
        <v>0</v>
      </c>
      <c r="C92" s="226">
        <v>0</v>
      </c>
      <c r="D92" s="226">
        <v>0</v>
      </c>
      <c r="E92" s="226">
        <v>0</v>
      </c>
      <c r="F92" s="226">
        <v>0</v>
      </c>
      <c r="G92" s="226">
        <v>0</v>
      </c>
      <c r="H92" s="226">
        <v>0</v>
      </c>
      <c r="I92" s="226">
        <v>0</v>
      </c>
      <c r="J92" s="226">
        <v>0</v>
      </c>
      <c r="K92" s="226">
        <v>0</v>
      </c>
      <c r="L92" s="226">
        <v>0</v>
      </c>
      <c r="M92" s="226">
        <v>0</v>
      </c>
      <c r="N92" s="226">
        <v>0</v>
      </c>
      <c r="O92" s="226">
        <v>0</v>
      </c>
      <c r="P92" s="226">
        <v>0</v>
      </c>
      <c r="Q92" s="226">
        <v>0</v>
      </c>
      <c r="R92" s="226">
        <v>0</v>
      </c>
      <c r="S92" s="226">
        <v>0</v>
      </c>
      <c r="T92" s="226">
        <v>0</v>
      </c>
      <c r="U92" s="226">
        <v>0</v>
      </c>
      <c r="V92" s="226">
        <v>0</v>
      </c>
      <c r="W92" s="226">
        <v>0</v>
      </c>
      <c r="X92" s="226">
        <v>0</v>
      </c>
      <c r="Y92" s="226">
        <v>0</v>
      </c>
      <c r="DA92" s="69" t="s">
        <v>2106</v>
      </c>
    </row>
    <row r="93" spans="1:105" ht="12" customHeight="1" x14ac:dyDescent="0.25">
      <c r="A93" s="37" t="s">
        <v>40</v>
      </c>
      <c r="B93" s="226">
        <v>0</v>
      </c>
      <c r="C93" s="226">
        <v>0</v>
      </c>
      <c r="D93" s="226">
        <v>0</v>
      </c>
      <c r="E93" s="226">
        <v>0</v>
      </c>
      <c r="F93" s="226">
        <v>0</v>
      </c>
      <c r="G93" s="226">
        <v>0</v>
      </c>
      <c r="H93" s="226">
        <v>0</v>
      </c>
      <c r="I93" s="226">
        <v>0</v>
      </c>
      <c r="J93" s="226">
        <v>0</v>
      </c>
      <c r="K93" s="226">
        <v>0</v>
      </c>
      <c r="L93" s="226">
        <v>0</v>
      </c>
      <c r="M93" s="226">
        <v>0</v>
      </c>
      <c r="N93" s="226">
        <v>0</v>
      </c>
      <c r="O93" s="226">
        <v>0</v>
      </c>
      <c r="P93" s="226">
        <v>0</v>
      </c>
      <c r="Q93" s="226">
        <v>0</v>
      </c>
      <c r="R93" s="226">
        <v>0</v>
      </c>
      <c r="S93" s="226">
        <v>0</v>
      </c>
      <c r="T93" s="226">
        <v>0</v>
      </c>
      <c r="U93" s="226">
        <v>0</v>
      </c>
      <c r="V93" s="226">
        <v>0</v>
      </c>
      <c r="W93" s="226">
        <v>0</v>
      </c>
      <c r="X93" s="226">
        <v>0</v>
      </c>
      <c r="Y93" s="226">
        <v>0</v>
      </c>
      <c r="DA93" s="69" t="s">
        <v>2107</v>
      </c>
    </row>
    <row r="94" spans="1:105" ht="12" customHeight="1" x14ac:dyDescent="0.25">
      <c r="A94" s="132" t="s">
        <v>1939</v>
      </c>
      <c r="B94" s="316">
        <v>0</v>
      </c>
      <c r="C94" s="316">
        <v>0</v>
      </c>
      <c r="D94" s="316">
        <v>0</v>
      </c>
      <c r="E94" s="316">
        <v>0</v>
      </c>
      <c r="F94" s="316">
        <v>0</v>
      </c>
      <c r="G94" s="316">
        <v>0</v>
      </c>
      <c r="H94" s="316">
        <v>0</v>
      </c>
      <c r="I94" s="316">
        <v>0</v>
      </c>
      <c r="J94" s="316">
        <v>0</v>
      </c>
      <c r="K94" s="316">
        <v>0</v>
      </c>
      <c r="L94" s="316">
        <v>0</v>
      </c>
      <c r="M94" s="316">
        <v>0</v>
      </c>
      <c r="N94" s="316">
        <v>0</v>
      </c>
      <c r="O94" s="316">
        <v>0</v>
      </c>
      <c r="P94" s="316">
        <v>0</v>
      </c>
      <c r="Q94" s="316">
        <v>0</v>
      </c>
      <c r="R94" s="316">
        <v>0</v>
      </c>
      <c r="S94" s="316">
        <v>0</v>
      </c>
      <c r="T94" s="316">
        <v>0</v>
      </c>
      <c r="U94" s="316">
        <v>0</v>
      </c>
      <c r="V94" s="316">
        <v>0</v>
      </c>
      <c r="W94" s="316">
        <v>0</v>
      </c>
      <c r="X94" s="316">
        <v>0</v>
      </c>
      <c r="Y94" s="316">
        <v>0</v>
      </c>
      <c r="DA94" s="139" t="s">
        <v>2108</v>
      </c>
    </row>
    <row r="95" spans="1:105" ht="12" customHeight="1" x14ac:dyDescent="0.25">
      <c r="J95" s="131"/>
    </row>
    <row r="96" spans="1:105" ht="15" customHeight="1" x14ac:dyDescent="0.25">
      <c r="A96" s="32" t="s">
        <v>429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DA96" s="88"/>
    </row>
    <row r="97" spans="1:105" ht="12" customHeight="1" x14ac:dyDescent="0.25">
      <c r="J97" s="131"/>
    </row>
    <row r="98" spans="1:105" ht="12" customHeight="1" x14ac:dyDescent="0.25">
      <c r="A98" s="35" t="s">
        <v>54</v>
      </c>
      <c r="B98" s="232">
        <f t="shared" ref="B98:Y98" si="4">SUM(B$99:B$104,B$106:B$108)</f>
        <v>1</v>
      </c>
      <c r="C98" s="232">
        <f t="shared" si="4"/>
        <v>0.99999999999999989</v>
      </c>
      <c r="D98" s="232">
        <f t="shared" si="4"/>
        <v>1</v>
      </c>
      <c r="E98" s="232">
        <f t="shared" si="4"/>
        <v>0.99999999999999978</v>
      </c>
      <c r="F98" s="232">
        <f t="shared" si="4"/>
        <v>0.99999999999999989</v>
      </c>
      <c r="G98" s="232">
        <f t="shared" si="4"/>
        <v>0.99999999999999989</v>
      </c>
      <c r="H98" s="232">
        <f t="shared" si="4"/>
        <v>1</v>
      </c>
      <c r="I98" s="232">
        <f t="shared" si="4"/>
        <v>1</v>
      </c>
      <c r="J98" s="232">
        <f t="shared" si="4"/>
        <v>1.0000000000000002</v>
      </c>
      <c r="K98" s="232">
        <f t="shared" si="4"/>
        <v>1</v>
      </c>
      <c r="L98" s="232">
        <f t="shared" si="4"/>
        <v>0.99999999999999989</v>
      </c>
      <c r="M98" s="232">
        <f t="shared" si="4"/>
        <v>1</v>
      </c>
      <c r="N98" s="232">
        <f t="shared" si="4"/>
        <v>1</v>
      </c>
      <c r="O98" s="232">
        <f t="shared" si="4"/>
        <v>1.0000000000000002</v>
      </c>
      <c r="P98" s="232">
        <f t="shared" si="4"/>
        <v>1.0000000000000002</v>
      </c>
      <c r="Q98" s="232">
        <f t="shared" si="4"/>
        <v>1</v>
      </c>
      <c r="R98" s="232">
        <f t="shared" si="4"/>
        <v>1</v>
      </c>
      <c r="S98" s="232">
        <f t="shared" si="4"/>
        <v>0.99999999999999989</v>
      </c>
      <c r="T98" s="232">
        <f t="shared" si="4"/>
        <v>1.0000000000000002</v>
      </c>
      <c r="U98" s="232">
        <f t="shared" si="4"/>
        <v>1</v>
      </c>
      <c r="V98" s="232">
        <f t="shared" si="4"/>
        <v>1</v>
      </c>
      <c r="W98" s="232">
        <f t="shared" si="4"/>
        <v>1</v>
      </c>
      <c r="X98" s="232">
        <f t="shared" si="4"/>
        <v>1.0000000000000002</v>
      </c>
      <c r="Y98" s="232">
        <f t="shared" si="4"/>
        <v>1</v>
      </c>
      <c r="DA98" s="95"/>
    </row>
    <row r="99" spans="1:105" ht="12" customHeight="1" x14ac:dyDescent="0.25">
      <c r="A99" s="55" t="s">
        <v>91</v>
      </c>
      <c r="B99" s="266">
        <f t="shared" ref="B99:Y99" si="5">IF(B$6=0,0,B$6/B$5)</f>
        <v>0</v>
      </c>
      <c r="C99" s="266">
        <f t="shared" si="5"/>
        <v>0</v>
      </c>
      <c r="D99" s="266">
        <f t="shared" si="5"/>
        <v>0</v>
      </c>
      <c r="E99" s="266">
        <f t="shared" si="5"/>
        <v>0</v>
      </c>
      <c r="F99" s="266">
        <f t="shared" si="5"/>
        <v>0</v>
      </c>
      <c r="G99" s="266">
        <f t="shared" si="5"/>
        <v>0</v>
      </c>
      <c r="H99" s="266">
        <f t="shared" si="5"/>
        <v>0</v>
      </c>
      <c r="I99" s="266">
        <f t="shared" si="5"/>
        <v>0</v>
      </c>
      <c r="J99" s="266">
        <f t="shared" si="5"/>
        <v>0</v>
      </c>
      <c r="K99" s="266">
        <f t="shared" si="5"/>
        <v>0</v>
      </c>
      <c r="L99" s="266">
        <f t="shared" si="5"/>
        <v>0</v>
      </c>
      <c r="M99" s="266">
        <f t="shared" si="5"/>
        <v>0</v>
      </c>
      <c r="N99" s="266">
        <f t="shared" si="5"/>
        <v>0</v>
      </c>
      <c r="O99" s="266">
        <f t="shared" si="5"/>
        <v>0</v>
      </c>
      <c r="P99" s="266">
        <f t="shared" si="5"/>
        <v>0</v>
      </c>
      <c r="Q99" s="266">
        <f t="shared" si="5"/>
        <v>0</v>
      </c>
      <c r="R99" s="266">
        <f t="shared" si="5"/>
        <v>0</v>
      </c>
      <c r="S99" s="266">
        <f t="shared" si="5"/>
        <v>0</v>
      </c>
      <c r="T99" s="266">
        <f t="shared" si="5"/>
        <v>0</v>
      </c>
      <c r="U99" s="266">
        <f t="shared" si="5"/>
        <v>0</v>
      </c>
      <c r="V99" s="266">
        <f t="shared" si="5"/>
        <v>0</v>
      </c>
      <c r="W99" s="266">
        <f t="shared" si="5"/>
        <v>0</v>
      </c>
      <c r="X99" s="266">
        <f t="shared" si="5"/>
        <v>0</v>
      </c>
      <c r="Y99" s="266">
        <f t="shared" si="5"/>
        <v>0</v>
      </c>
      <c r="DA99" s="76"/>
    </row>
    <row r="100" spans="1:105" ht="12" customHeight="1" x14ac:dyDescent="0.25">
      <c r="A100" s="173" t="s">
        <v>92</v>
      </c>
      <c r="B100" s="267">
        <f t="shared" ref="B100:Y100" si="6">IF(B$7=0,0,B$7/B$5)</f>
        <v>0</v>
      </c>
      <c r="C100" s="267">
        <f t="shared" si="6"/>
        <v>0</v>
      </c>
      <c r="D100" s="267">
        <f t="shared" si="6"/>
        <v>0</v>
      </c>
      <c r="E100" s="267">
        <f t="shared" si="6"/>
        <v>0</v>
      </c>
      <c r="F100" s="267">
        <f t="shared" si="6"/>
        <v>0</v>
      </c>
      <c r="G100" s="267">
        <f t="shared" si="6"/>
        <v>0</v>
      </c>
      <c r="H100" s="267">
        <f t="shared" si="6"/>
        <v>0</v>
      </c>
      <c r="I100" s="267">
        <f t="shared" si="6"/>
        <v>0</v>
      </c>
      <c r="J100" s="267">
        <f t="shared" si="6"/>
        <v>0</v>
      </c>
      <c r="K100" s="267">
        <f t="shared" si="6"/>
        <v>0</v>
      </c>
      <c r="L100" s="267">
        <f t="shared" si="6"/>
        <v>0</v>
      </c>
      <c r="M100" s="267">
        <f t="shared" si="6"/>
        <v>0</v>
      </c>
      <c r="N100" s="267">
        <f t="shared" si="6"/>
        <v>0</v>
      </c>
      <c r="O100" s="267">
        <f t="shared" si="6"/>
        <v>0</v>
      </c>
      <c r="P100" s="267">
        <f t="shared" si="6"/>
        <v>0</v>
      </c>
      <c r="Q100" s="267">
        <f t="shared" si="6"/>
        <v>0</v>
      </c>
      <c r="R100" s="267">
        <f t="shared" si="6"/>
        <v>0</v>
      </c>
      <c r="S100" s="267">
        <f t="shared" si="6"/>
        <v>0</v>
      </c>
      <c r="T100" s="267">
        <f t="shared" si="6"/>
        <v>0</v>
      </c>
      <c r="U100" s="267">
        <f t="shared" si="6"/>
        <v>0</v>
      </c>
      <c r="V100" s="267">
        <f t="shared" si="6"/>
        <v>0</v>
      </c>
      <c r="W100" s="267">
        <f t="shared" si="6"/>
        <v>0</v>
      </c>
      <c r="X100" s="267">
        <f t="shared" si="6"/>
        <v>0</v>
      </c>
      <c r="Y100" s="267">
        <f t="shared" si="6"/>
        <v>0</v>
      </c>
      <c r="DA100" s="77"/>
    </row>
    <row r="101" spans="1:105" ht="12" customHeight="1" x14ac:dyDescent="0.25">
      <c r="A101" s="173" t="s">
        <v>93</v>
      </c>
      <c r="B101" s="267">
        <f t="shared" ref="B101:Y101" si="7">IF(B$8=0,0,B$8/B$5)</f>
        <v>0</v>
      </c>
      <c r="C101" s="267">
        <f t="shared" si="7"/>
        <v>0</v>
      </c>
      <c r="D101" s="267">
        <f t="shared" si="7"/>
        <v>0</v>
      </c>
      <c r="E101" s="267">
        <f t="shared" si="7"/>
        <v>0</v>
      </c>
      <c r="F101" s="267">
        <f t="shared" si="7"/>
        <v>0</v>
      </c>
      <c r="G101" s="267">
        <f t="shared" si="7"/>
        <v>0</v>
      </c>
      <c r="H101" s="267">
        <f t="shared" si="7"/>
        <v>0</v>
      </c>
      <c r="I101" s="267">
        <f t="shared" si="7"/>
        <v>0</v>
      </c>
      <c r="J101" s="267">
        <f t="shared" si="7"/>
        <v>0</v>
      </c>
      <c r="K101" s="267">
        <f t="shared" si="7"/>
        <v>0</v>
      </c>
      <c r="L101" s="267">
        <f t="shared" si="7"/>
        <v>0</v>
      </c>
      <c r="M101" s="267">
        <f t="shared" si="7"/>
        <v>0</v>
      </c>
      <c r="N101" s="267">
        <f t="shared" si="7"/>
        <v>0</v>
      </c>
      <c r="O101" s="267">
        <f t="shared" si="7"/>
        <v>0</v>
      </c>
      <c r="P101" s="267">
        <f t="shared" si="7"/>
        <v>0</v>
      </c>
      <c r="Q101" s="267">
        <f t="shared" si="7"/>
        <v>0</v>
      </c>
      <c r="R101" s="267">
        <f t="shared" si="7"/>
        <v>0</v>
      </c>
      <c r="S101" s="267">
        <f t="shared" si="7"/>
        <v>0</v>
      </c>
      <c r="T101" s="267">
        <f t="shared" si="7"/>
        <v>0</v>
      </c>
      <c r="U101" s="267">
        <f t="shared" si="7"/>
        <v>0</v>
      </c>
      <c r="V101" s="267">
        <f t="shared" si="7"/>
        <v>0</v>
      </c>
      <c r="W101" s="267">
        <f t="shared" si="7"/>
        <v>0</v>
      </c>
      <c r="X101" s="267">
        <f t="shared" si="7"/>
        <v>0</v>
      </c>
      <c r="Y101" s="267">
        <f t="shared" si="7"/>
        <v>0</v>
      </c>
      <c r="DA101" s="77"/>
    </row>
    <row r="102" spans="1:105" ht="12" customHeight="1" x14ac:dyDescent="0.25">
      <c r="A102" s="173" t="s">
        <v>94</v>
      </c>
      <c r="B102" s="267">
        <f t="shared" ref="B102:Y102" si="8">IF(B$9=0,0,B$9/B$5)</f>
        <v>0</v>
      </c>
      <c r="C102" s="267">
        <f t="shared" si="8"/>
        <v>0</v>
      </c>
      <c r="D102" s="267">
        <f t="shared" si="8"/>
        <v>0</v>
      </c>
      <c r="E102" s="267">
        <f t="shared" si="8"/>
        <v>0</v>
      </c>
      <c r="F102" s="267">
        <f t="shared" si="8"/>
        <v>0</v>
      </c>
      <c r="G102" s="267">
        <f t="shared" si="8"/>
        <v>0</v>
      </c>
      <c r="H102" s="267">
        <f t="shared" si="8"/>
        <v>0</v>
      </c>
      <c r="I102" s="267">
        <f t="shared" si="8"/>
        <v>0</v>
      </c>
      <c r="J102" s="267">
        <f t="shared" si="8"/>
        <v>0</v>
      </c>
      <c r="K102" s="267">
        <f t="shared" si="8"/>
        <v>0</v>
      </c>
      <c r="L102" s="267">
        <f t="shared" si="8"/>
        <v>0</v>
      </c>
      <c r="M102" s="267">
        <f t="shared" si="8"/>
        <v>0</v>
      </c>
      <c r="N102" s="267">
        <f t="shared" si="8"/>
        <v>0</v>
      </c>
      <c r="O102" s="267">
        <f t="shared" si="8"/>
        <v>0</v>
      </c>
      <c r="P102" s="267">
        <f t="shared" si="8"/>
        <v>0</v>
      </c>
      <c r="Q102" s="267">
        <f t="shared" si="8"/>
        <v>0</v>
      </c>
      <c r="R102" s="267">
        <f t="shared" si="8"/>
        <v>0</v>
      </c>
      <c r="S102" s="267">
        <f t="shared" si="8"/>
        <v>0</v>
      </c>
      <c r="T102" s="267">
        <f t="shared" si="8"/>
        <v>0</v>
      </c>
      <c r="U102" s="267">
        <f t="shared" si="8"/>
        <v>0</v>
      </c>
      <c r="V102" s="267">
        <f t="shared" si="8"/>
        <v>0</v>
      </c>
      <c r="W102" s="267">
        <f t="shared" si="8"/>
        <v>0</v>
      </c>
      <c r="X102" s="267">
        <f t="shared" si="8"/>
        <v>0</v>
      </c>
      <c r="Y102" s="267">
        <f t="shared" si="8"/>
        <v>0</v>
      </c>
      <c r="DA102" s="77"/>
    </row>
    <row r="103" spans="1:105" ht="12" customHeight="1" x14ac:dyDescent="0.25">
      <c r="A103" s="56" t="s">
        <v>95</v>
      </c>
      <c r="B103" s="268">
        <f t="shared" ref="B103:Y103" si="9">IF(B$10=0,0,B$10/B$5)</f>
        <v>9.8273332098996868E-3</v>
      </c>
      <c r="C103" s="268">
        <f t="shared" si="9"/>
        <v>8.2038943936993316E-3</v>
      </c>
      <c r="D103" s="268">
        <f t="shared" si="9"/>
        <v>1.0810399530462547E-2</v>
      </c>
      <c r="E103" s="268">
        <f t="shared" si="9"/>
        <v>1.4034400606669079E-2</v>
      </c>
      <c r="F103" s="268">
        <f t="shared" si="9"/>
        <v>1.499339576564015E-2</v>
      </c>
      <c r="G103" s="268">
        <f t="shared" si="9"/>
        <v>1.6959783127513152E-2</v>
      </c>
      <c r="H103" s="268">
        <f t="shared" si="9"/>
        <v>1.9351532929902115E-2</v>
      </c>
      <c r="I103" s="268">
        <f t="shared" si="9"/>
        <v>1.8698752505452516E-2</v>
      </c>
      <c r="J103" s="268">
        <f t="shared" si="9"/>
        <v>2.2389439184458973E-2</v>
      </c>
      <c r="K103" s="268">
        <f t="shared" si="9"/>
        <v>2.5769381335428259E-2</v>
      </c>
      <c r="L103" s="268">
        <f t="shared" si="9"/>
        <v>1.5195587766896744E-2</v>
      </c>
      <c r="M103" s="268">
        <f t="shared" si="9"/>
        <v>1.7333145223681495E-2</v>
      </c>
      <c r="N103" s="268">
        <f t="shared" si="9"/>
        <v>1.7595418104680325E-2</v>
      </c>
      <c r="O103" s="268">
        <f t="shared" si="9"/>
        <v>2.0532047965595837E-2</v>
      </c>
      <c r="P103" s="268">
        <f t="shared" si="9"/>
        <v>2.3084158621809254E-2</v>
      </c>
      <c r="Q103" s="268">
        <f t="shared" si="9"/>
        <v>2.0581343734926528E-2</v>
      </c>
      <c r="R103" s="268">
        <f t="shared" si="9"/>
        <v>2.3704657733487955E-2</v>
      </c>
      <c r="S103" s="268">
        <f t="shared" si="9"/>
        <v>2.5786998478961171E-2</v>
      </c>
      <c r="T103" s="268">
        <f t="shared" si="9"/>
        <v>2.6525100587793598E-2</v>
      </c>
      <c r="U103" s="268">
        <f t="shared" si="9"/>
        <v>2.6534661337123892E-2</v>
      </c>
      <c r="V103" s="268">
        <f t="shared" si="9"/>
        <v>2.6872137709148949E-2</v>
      </c>
      <c r="W103" s="268">
        <f t="shared" si="9"/>
        <v>2.8162327068693767E-2</v>
      </c>
      <c r="X103" s="268">
        <f t="shared" si="9"/>
        <v>2.5991643332021516E-2</v>
      </c>
      <c r="Y103" s="268">
        <f t="shared" si="9"/>
        <v>2.6694915721946339E-2</v>
      </c>
      <c r="DA103" s="78"/>
    </row>
    <row r="104" spans="1:105" ht="12" customHeight="1" x14ac:dyDescent="0.25">
      <c r="A104" s="174" t="s">
        <v>1853</v>
      </c>
      <c r="B104" s="269">
        <f t="shared" ref="B104:Y104" si="10">IF(B$16=0,0,B$16/B$5)</f>
        <v>0</v>
      </c>
      <c r="C104" s="269">
        <f t="shared" si="10"/>
        <v>0</v>
      </c>
      <c r="D104" s="269">
        <f t="shared" si="10"/>
        <v>0</v>
      </c>
      <c r="E104" s="269">
        <f t="shared" si="10"/>
        <v>0</v>
      </c>
      <c r="F104" s="269">
        <f t="shared" si="10"/>
        <v>0</v>
      </c>
      <c r="G104" s="269">
        <f t="shared" si="10"/>
        <v>0</v>
      </c>
      <c r="H104" s="269">
        <f t="shared" si="10"/>
        <v>0</v>
      </c>
      <c r="I104" s="269">
        <f t="shared" si="10"/>
        <v>0</v>
      </c>
      <c r="J104" s="269">
        <f t="shared" si="10"/>
        <v>0</v>
      </c>
      <c r="K104" s="269">
        <f t="shared" si="10"/>
        <v>0</v>
      </c>
      <c r="L104" s="269">
        <f t="shared" si="10"/>
        <v>0</v>
      </c>
      <c r="M104" s="269">
        <f t="shared" si="10"/>
        <v>0</v>
      </c>
      <c r="N104" s="269">
        <f t="shared" si="10"/>
        <v>0</v>
      </c>
      <c r="O104" s="269">
        <f t="shared" si="10"/>
        <v>0</v>
      </c>
      <c r="P104" s="269">
        <f t="shared" si="10"/>
        <v>0</v>
      </c>
      <c r="Q104" s="269">
        <f t="shared" si="10"/>
        <v>0</v>
      </c>
      <c r="R104" s="269">
        <f t="shared" si="10"/>
        <v>0</v>
      </c>
      <c r="S104" s="269">
        <f t="shared" si="10"/>
        <v>0</v>
      </c>
      <c r="T104" s="269">
        <f t="shared" si="10"/>
        <v>0</v>
      </c>
      <c r="U104" s="269">
        <f t="shared" si="10"/>
        <v>0</v>
      </c>
      <c r="V104" s="269">
        <f t="shared" si="10"/>
        <v>0</v>
      </c>
      <c r="W104" s="269">
        <f t="shared" si="10"/>
        <v>0</v>
      </c>
      <c r="X104" s="269">
        <f t="shared" si="10"/>
        <v>0</v>
      </c>
      <c r="Y104" s="269">
        <f t="shared" si="10"/>
        <v>0</v>
      </c>
      <c r="DA104" s="79"/>
    </row>
    <row r="105" spans="1:105" ht="12" customHeight="1" x14ac:dyDescent="0.25">
      <c r="A105" s="174" t="s">
        <v>1855</v>
      </c>
      <c r="B105" s="269">
        <f t="shared" ref="B105:Y105" si="11">IF(B$17=0,0,B$17/B$5)</f>
        <v>0.9901726667901003</v>
      </c>
      <c r="C105" s="269">
        <f t="shared" si="11"/>
        <v>0.9917961056063006</v>
      </c>
      <c r="D105" s="269">
        <f t="shared" si="11"/>
        <v>0.98918960046953741</v>
      </c>
      <c r="E105" s="269">
        <f t="shared" si="11"/>
        <v>0.98596559939333073</v>
      </c>
      <c r="F105" s="269">
        <f t="shared" si="11"/>
        <v>0.98500660423435971</v>
      </c>
      <c r="G105" s="269">
        <f t="shared" si="11"/>
        <v>0.98304021687248677</v>
      </c>
      <c r="H105" s="269">
        <f t="shared" si="11"/>
        <v>0.9806484670700979</v>
      </c>
      <c r="I105" s="269">
        <f t="shared" si="11"/>
        <v>0.9813012474945475</v>
      </c>
      <c r="J105" s="269">
        <f t="shared" si="11"/>
        <v>0.97761056081554132</v>
      </c>
      <c r="K105" s="269">
        <f t="shared" si="11"/>
        <v>0.97423061866457183</v>
      </c>
      <c r="L105" s="269">
        <f t="shared" si="11"/>
        <v>0.98480441223310311</v>
      </c>
      <c r="M105" s="269">
        <f t="shared" si="11"/>
        <v>0.98266685477631854</v>
      </c>
      <c r="N105" s="269">
        <f t="shared" si="11"/>
        <v>0.98240458189531976</v>
      </c>
      <c r="O105" s="269">
        <f t="shared" si="11"/>
        <v>0.97946795203440429</v>
      </c>
      <c r="P105" s="269">
        <f t="shared" si="11"/>
        <v>0.97691584137819087</v>
      </c>
      <c r="Q105" s="269">
        <f t="shared" si="11"/>
        <v>0.97941865626507352</v>
      </c>
      <c r="R105" s="269">
        <f t="shared" si="11"/>
        <v>0.97629534226651216</v>
      </c>
      <c r="S105" s="269">
        <f t="shared" si="11"/>
        <v>0.97421300152103874</v>
      </c>
      <c r="T105" s="269">
        <f t="shared" si="11"/>
        <v>0.97347489941220655</v>
      </c>
      <c r="U105" s="269">
        <f t="shared" si="11"/>
        <v>0.9734653386628761</v>
      </c>
      <c r="V105" s="269">
        <f t="shared" si="11"/>
        <v>0.97312786229085113</v>
      </c>
      <c r="W105" s="269">
        <f t="shared" si="11"/>
        <v>0.97183767293130618</v>
      </c>
      <c r="X105" s="269">
        <f t="shared" si="11"/>
        <v>0.97400835666797869</v>
      </c>
      <c r="Y105" s="269">
        <f t="shared" si="11"/>
        <v>0.97330508427805362</v>
      </c>
      <c r="DA105" s="79"/>
    </row>
    <row r="106" spans="1:105" ht="12" customHeight="1" x14ac:dyDescent="0.25">
      <c r="A106" s="62" t="s">
        <v>1856</v>
      </c>
      <c r="B106" s="318">
        <f t="shared" ref="B106:Y106" si="12">IF(B$18=0,0,B$18/B$5)</f>
        <v>0.9901726667901003</v>
      </c>
      <c r="C106" s="318">
        <f t="shared" si="12"/>
        <v>0.9917961056063006</v>
      </c>
      <c r="D106" s="318">
        <f t="shared" si="12"/>
        <v>0.98918960046953741</v>
      </c>
      <c r="E106" s="318">
        <f t="shared" si="12"/>
        <v>0.98596559939333073</v>
      </c>
      <c r="F106" s="318">
        <f t="shared" si="12"/>
        <v>0.98500660423435971</v>
      </c>
      <c r="G106" s="318">
        <f t="shared" si="12"/>
        <v>0.98304021687248677</v>
      </c>
      <c r="H106" s="318">
        <f t="shared" si="12"/>
        <v>0.9806484670700979</v>
      </c>
      <c r="I106" s="318">
        <f t="shared" si="12"/>
        <v>0.9813012474945475</v>
      </c>
      <c r="J106" s="318">
        <f t="shared" si="12"/>
        <v>0.97761056081554132</v>
      </c>
      <c r="K106" s="318">
        <f t="shared" si="12"/>
        <v>0.97423061866457183</v>
      </c>
      <c r="L106" s="318">
        <f t="shared" si="12"/>
        <v>0.98480441223310311</v>
      </c>
      <c r="M106" s="318">
        <f t="shared" si="12"/>
        <v>0.98266685477631854</v>
      </c>
      <c r="N106" s="318">
        <f t="shared" si="12"/>
        <v>0.98240458189531976</v>
      </c>
      <c r="O106" s="318">
        <f t="shared" si="12"/>
        <v>0.97946795203440429</v>
      </c>
      <c r="P106" s="318">
        <f t="shared" si="12"/>
        <v>0.97691584137819087</v>
      </c>
      <c r="Q106" s="318">
        <f t="shared" si="12"/>
        <v>0.97941865626507352</v>
      </c>
      <c r="R106" s="318">
        <f t="shared" si="12"/>
        <v>0.97629534226651216</v>
      </c>
      <c r="S106" s="318">
        <f t="shared" si="12"/>
        <v>0.97421300152103874</v>
      </c>
      <c r="T106" s="318">
        <f t="shared" si="12"/>
        <v>0.97347489941220655</v>
      </c>
      <c r="U106" s="318">
        <f t="shared" si="12"/>
        <v>0.9734653386628761</v>
      </c>
      <c r="V106" s="318">
        <f t="shared" si="12"/>
        <v>0.97312786229085113</v>
      </c>
      <c r="W106" s="318">
        <f t="shared" si="12"/>
        <v>0.97183767293130618</v>
      </c>
      <c r="X106" s="318">
        <f t="shared" si="12"/>
        <v>0.97400835666797869</v>
      </c>
      <c r="Y106" s="318">
        <f t="shared" si="12"/>
        <v>0.97330508427805362</v>
      </c>
      <c r="DA106" s="141"/>
    </row>
    <row r="107" spans="1:105" ht="12" customHeight="1" x14ac:dyDescent="0.25">
      <c r="A107" s="62" t="s">
        <v>1868</v>
      </c>
      <c r="B107" s="318">
        <f t="shared" ref="B107:Y107" si="13">IF(B$29=0,0,B$29/B$5)</f>
        <v>0</v>
      </c>
      <c r="C107" s="318">
        <f t="shared" si="13"/>
        <v>0</v>
      </c>
      <c r="D107" s="318">
        <f t="shared" si="13"/>
        <v>0</v>
      </c>
      <c r="E107" s="318">
        <f t="shared" si="13"/>
        <v>0</v>
      </c>
      <c r="F107" s="318">
        <f t="shared" si="13"/>
        <v>0</v>
      </c>
      <c r="G107" s="318">
        <f t="shared" si="13"/>
        <v>0</v>
      </c>
      <c r="H107" s="318">
        <f t="shared" si="13"/>
        <v>0</v>
      </c>
      <c r="I107" s="318">
        <f t="shared" si="13"/>
        <v>0</v>
      </c>
      <c r="J107" s="318">
        <f t="shared" si="13"/>
        <v>0</v>
      </c>
      <c r="K107" s="318">
        <f t="shared" si="13"/>
        <v>0</v>
      </c>
      <c r="L107" s="318">
        <f t="shared" si="13"/>
        <v>0</v>
      </c>
      <c r="M107" s="318">
        <f t="shared" si="13"/>
        <v>0</v>
      </c>
      <c r="N107" s="318">
        <f t="shared" si="13"/>
        <v>0</v>
      </c>
      <c r="O107" s="318">
        <f t="shared" si="13"/>
        <v>0</v>
      </c>
      <c r="P107" s="318">
        <f t="shared" si="13"/>
        <v>0</v>
      </c>
      <c r="Q107" s="318">
        <f t="shared" si="13"/>
        <v>0</v>
      </c>
      <c r="R107" s="318">
        <f t="shared" si="13"/>
        <v>0</v>
      </c>
      <c r="S107" s="318">
        <f t="shared" si="13"/>
        <v>0</v>
      </c>
      <c r="T107" s="318">
        <f t="shared" si="13"/>
        <v>0</v>
      </c>
      <c r="U107" s="318">
        <f t="shared" si="13"/>
        <v>0</v>
      </c>
      <c r="V107" s="318">
        <f t="shared" si="13"/>
        <v>0</v>
      </c>
      <c r="W107" s="318">
        <f t="shared" si="13"/>
        <v>0</v>
      </c>
      <c r="X107" s="318">
        <f t="shared" si="13"/>
        <v>0</v>
      </c>
      <c r="Y107" s="318">
        <f t="shared" si="13"/>
        <v>0</v>
      </c>
      <c r="DA107" s="141"/>
    </row>
    <row r="108" spans="1:105" ht="12" customHeight="1" x14ac:dyDescent="0.25">
      <c r="A108" s="41" t="s">
        <v>1870</v>
      </c>
      <c r="B108" s="319">
        <f t="shared" ref="B108:Y108" si="14">IF(B$30=0,0,B$30/B$5)</f>
        <v>0</v>
      </c>
      <c r="C108" s="319">
        <f t="shared" si="14"/>
        <v>0</v>
      </c>
      <c r="D108" s="319">
        <f t="shared" si="14"/>
        <v>0</v>
      </c>
      <c r="E108" s="319">
        <f t="shared" si="14"/>
        <v>0</v>
      </c>
      <c r="F108" s="319">
        <f t="shared" si="14"/>
        <v>0</v>
      </c>
      <c r="G108" s="319">
        <f t="shared" si="14"/>
        <v>0</v>
      </c>
      <c r="H108" s="319">
        <f t="shared" si="14"/>
        <v>0</v>
      </c>
      <c r="I108" s="319">
        <f t="shared" si="14"/>
        <v>0</v>
      </c>
      <c r="J108" s="319">
        <f t="shared" si="14"/>
        <v>0</v>
      </c>
      <c r="K108" s="319">
        <f t="shared" si="14"/>
        <v>0</v>
      </c>
      <c r="L108" s="319">
        <f t="shared" si="14"/>
        <v>0</v>
      </c>
      <c r="M108" s="319">
        <f t="shared" si="14"/>
        <v>0</v>
      </c>
      <c r="N108" s="319">
        <f t="shared" si="14"/>
        <v>0</v>
      </c>
      <c r="O108" s="319">
        <f t="shared" si="14"/>
        <v>0</v>
      </c>
      <c r="P108" s="319">
        <f t="shared" si="14"/>
        <v>0</v>
      </c>
      <c r="Q108" s="319">
        <f t="shared" si="14"/>
        <v>0</v>
      </c>
      <c r="R108" s="319">
        <f t="shared" si="14"/>
        <v>0</v>
      </c>
      <c r="S108" s="319">
        <f t="shared" si="14"/>
        <v>0</v>
      </c>
      <c r="T108" s="319">
        <f t="shared" si="14"/>
        <v>0</v>
      </c>
      <c r="U108" s="319">
        <f t="shared" si="14"/>
        <v>0</v>
      </c>
      <c r="V108" s="319">
        <f t="shared" si="14"/>
        <v>0</v>
      </c>
      <c r="W108" s="319">
        <f t="shared" si="14"/>
        <v>0</v>
      </c>
      <c r="X108" s="319">
        <f t="shared" si="14"/>
        <v>0</v>
      </c>
      <c r="Y108" s="319">
        <f t="shared" si="14"/>
        <v>0</v>
      </c>
      <c r="DA108" s="82"/>
    </row>
    <row r="109" spans="1:105" ht="12" customHeight="1" x14ac:dyDescent="0.25">
      <c r="J109" s="131"/>
    </row>
    <row r="110" spans="1:105" ht="12" customHeight="1" x14ac:dyDescent="0.25">
      <c r="A110" s="35" t="s">
        <v>55</v>
      </c>
      <c r="B110" s="232">
        <f t="shared" ref="B110:Y110" si="15">SUM(B$111:B$115,B$117:B$118,B$120:B$121,B$123:B$124)</f>
        <v>1</v>
      </c>
      <c r="C110" s="232">
        <f t="shared" si="15"/>
        <v>0.99999999999999989</v>
      </c>
      <c r="D110" s="232">
        <f t="shared" si="15"/>
        <v>1.0000000000000002</v>
      </c>
      <c r="E110" s="232">
        <f t="shared" si="15"/>
        <v>1</v>
      </c>
      <c r="F110" s="232">
        <f t="shared" si="15"/>
        <v>1</v>
      </c>
      <c r="G110" s="232">
        <f t="shared" si="15"/>
        <v>1</v>
      </c>
      <c r="H110" s="232">
        <f t="shared" si="15"/>
        <v>1.0000000000000002</v>
      </c>
      <c r="I110" s="232">
        <f t="shared" si="15"/>
        <v>1.0000000000000002</v>
      </c>
      <c r="J110" s="232">
        <f t="shared" si="15"/>
        <v>1</v>
      </c>
      <c r="K110" s="232">
        <f t="shared" si="15"/>
        <v>1.0000000000000002</v>
      </c>
      <c r="L110" s="232">
        <f t="shared" si="15"/>
        <v>0.99999999999999989</v>
      </c>
      <c r="M110" s="232">
        <f t="shared" si="15"/>
        <v>1</v>
      </c>
      <c r="N110" s="232">
        <f t="shared" si="15"/>
        <v>1.0000000000000002</v>
      </c>
      <c r="O110" s="232">
        <f t="shared" si="15"/>
        <v>0.99999999999999989</v>
      </c>
      <c r="P110" s="232">
        <f t="shared" si="15"/>
        <v>1</v>
      </c>
      <c r="Q110" s="232">
        <f t="shared" si="15"/>
        <v>1.0000000000000002</v>
      </c>
      <c r="R110" s="232">
        <f t="shared" si="15"/>
        <v>1.0000000000000002</v>
      </c>
      <c r="S110" s="232">
        <f t="shared" si="15"/>
        <v>0.99999999999999967</v>
      </c>
      <c r="T110" s="232">
        <f t="shared" si="15"/>
        <v>1.0000000000000002</v>
      </c>
      <c r="U110" s="232">
        <f t="shared" si="15"/>
        <v>0.99999999999999978</v>
      </c>
      <c r="V110" s="232">
        <f t="shared" si="15"/>
        <v>0.99999999999999989</v>
      </c>
      <c r="W110" s="232">
        <f t="shared" si="15"/>
        <v>1</v>
      </c>
      <c r="X110" s="232">
        <f t="shared" si="15"/>
        <v>0.99999999999999978</v>
      </c>
      <c r="Y110" s="232">
        <f t="shared" si="15"/>
        <v>0.99999999999999978</v>
      </c>
      <c r="DA110" s="95"/>
    </row>
    <row r="111" spans="1:105" ht="12" customHeight="1" x14ac:dyDescent="0.25">
      <c r="A111" s="55" t="s">
        <v>91</v>
      </c>
      <c r="B111" s="299">
        <f t="shared" ref="B111:Y111" si="16">IF(B$33=0,0,B$33/B$32)</f>
        <v>0</v>
      </c>
      <c r="C111" s="299">
        <f t="shared" si="16"/>
        <v>0</v>
      </c>
      <c r="D111" s="299">
        <f t="shared" si="16"/>
        <v>0</v>
      </c>
      <c r="E111" s="299">
        <f t="shared" si="16"/>
        <v>0</v>
      </c>
      <c r="F111" s="299">
        <f t="shared" si="16"/>
        <v>0</v>
      </c>
      <c r="G111" s="299">
        <f t="shared" si="16"/>
        <v>0</v>
      </c>
      <c r="H111" s="299">
        <f t="shared" si="16"/>
        <v>0</v>
      </c>
      <c r="I111" s="299">
        <f t="shared" si="16"/>
        <v>0</v>
      </c>
      <c r="J111" s="299">
        <f t="shared" si="16"/>
        <v>0</v>
      </c>
      <c r="K111" s="299">
        <f t="shared" si="16"/>
        <v>0</v>
      </c>
      <c r="L111" s="299">
        <f t="shared" si="16"/>
        <v>0</v>
      </c>
      <c r="M111" s="299">
        <f t="shared" si="16"/>
        <v>0</v>
      </c>
      <c r="N111" s="299">
        <f t="shared" si="16"/>
        <v>0</v>
      </c>
      <c r="O111" s="299">
        <f t="shared" si="16"/>
        <v>0</v>
      </c>
      <c r="P111" s="299">
        <f t="shared" si="16"/>
        <v>0</v>
      </c>
      <c r="Q111" s="299">
        <f t="shared" si="16"/>
        <v>0</v>
      </c>
      <c r="R111" s="299">
        <f t="shared" si="16"/>
        <v>0</v>
      </c>
      <c r="S111" s="299">
        <f t="shared" si="16"/>
        <v>0</v>
      </c>
      <c r="T111" s="299">
        <f t="shared" si="16"/>
        <v>0</v>
      </c>
      <c r="U111" s="299">
        <f t="shared" si="16"/>
        <v>0</v>
      </c>
      <c r="V111" s="299">
        <f t="shared" si="16"/>
        <v>0</v>
      </c>
      <c r="W111" s="299">
        <f t="shared" si="16"/>
        <v>0</v>
      </c>
      <c r="X111" s="299">
        <f t="shared" si="16"/>
        <v>0</v>
      </c>
      <c r="Y111" s="299">
        <f t="shared" si="16"/>
        <v>0</v>
      </c>
      <c r="DA111" s="67"/>
    </row>
    <row r="112" spans="1:105" ht="12" customHeight="1" x14ac:dyDescent="0.25">
      <c r="A112" s="173" t="s">
        <v>92</v>
      </c>
      <c r="B112" s="233">
        <f t="shared" ref="B112:Y112" si="17">IF(B$34=0,0,B$34/B$32)</f>
        <v>0</v>
      </c>
      <c r="C112" s="233">
        <f t="shared" si="17"/>
        <v>0</v>
      </c>
      <c r="D112" s="233">
        <f t="shared" si="17"/>
        <v>0</v>
      </c>
      <c r="E112" s="233">
        <f t="shared" si="17"/>
        <v>0</v>
      </c>
      <c r="F112" s="233">
        <f t="shared" si="17"/>
        <v>0</v>
      </c>
      <c r="G112" s="233">
        <f t="shared" si="17"/>
        <v>0</v>
      </c>
      <c r="H112" s="233">
        <f t="shared" si="17"/>
        <v>0</v>
      </c>
      <c r="I112" s="233">
        <f t="shared" si="17"/>
        <v>0</v>
      </c>
      <c r="J112" s="233">
        <f t="shared" si="17"/>
        <v>0</v>
      </c>
      <c r="K112" s="233">
        <f t="shared" si="17"/>
        <v>0</v>
      </c>
      <c r="L112" s="233">
        <f t="shared" si="17"/>
        <v>0</v>
      </c>
      <c r="M112" s="233">
        <f t="shared" si="17"/>
        <v>0</v>
      </c>
      <c r="N112" s="233">
        <f t="shared" si="17"/>
        <v>0</v>
      </c>
      <c r="O112" s="233">
        <f t="shared" si="17"/>
        <v>0</v>
      </c>
      <c r="P112" s="233">
        <f t="shared" si="17"/>
        <v>0</v>
      </c>
      <c r="Q112" s="233">
        <f t="shared" si="17"/>
        <v>0</v>
      </c>
      <c r="R112" s="233">
        <f t="shared" si="17"/>
        <v>0</v>
      </c>
      <c r="S112" s="233">
        <f t="shared" si="17"/>
        <v>0</v>
      </c>
      <c r="T112" s="233">
        <f t="shared" si="17"/>
        <v>0</v>
      </c>
      <c r="U112" s="233">
        <f t="shared" si="17"/>
        <v>0</v>
      </c>
      <c r="V112" s="233">
        <f t="shared" si="17"/>
        <v>0</v>
      </c>
      <c r="W112" s="233">
        <f t="shared" si="17"/>
        <v>0</v>
      </c>
      <c r="X112" s="233">
        <f t="shared" si="17"/>
        <v>0</v>
      </c>
      <c r="Y112" s="233">
        <f t="shared" si="17"/>
        <v>0</v>
      </c>
      <c r="DA112" s="177"/>
    </row>
    <row r="113" spans="1:105" ht="12" customHeight="1" x14ac:dyDescent="0.25">
      <c r="A113" s="173" t="s">
        <v>93</v>
      </c>
      <c r="B113" s="233">
        <f t="shared" ref="B113:Y113" si="18">IF(B$35=0,0,B$35/B$32)</f>
        <v>0</v>
      </c>
      <c r="C113" s="233">
        <f t="shared" si="18"/>
        <v>0</v>
      </c>
      <c r="D113" s="233">
        <f t="shared" si="18"/>
        <v>0</v>
      </c>
      <c r="E113" s="233">
        <f t="shared" si="18"/>
        <v>0</v>
      </c>
      <c r="F113" s="233">
        <f t="shared" si="18"/>
        <v>0</v>
      </c>
      <c r="G113" s="233">
        <f t="shared" si="18"/>
        <v>0</v>
      </c>
      <c r="H113" s="233">
        <f t="shared" si="18"/>
        <v>0</v>
      </c>
      <c r="I113" s="233">
        <f t="shared" si="18"/>
        <v>0</v>
      </c>
      <c r="J113" s="233">
        <f t="shared" si="18"/>
        <v>0</v>
      </c>
      <c r="K113" s="233">
        <f t="shared" si="18"/>
        <v>0</v>
      </c>
      <c r="L113" s="233">
        <f t="shared" si="18"/>
        <v>0</v>
      </c>
      <c r="M113" s="233">
        <f t="shared" si="18"/>
        <v>0</v>
      </c>
      <c r="N113" s="233">
        <f t="shared" si="18"/>
        <v>0</v>
      </c>
      <c r="O113" s="233">
        <f t="shared" si="18"/>
        <v>0</v>
      </c>
      <c r="P113" s="233">
        <f t="shared" si="18"/>
        <v>0</v>
      </c>
      <c r="Q113" s="233">
        <f t="shared" si="18"/>
        <v>0</v>
      </c>
      <c r="R113" s="233">
        <f t="shared" si="18"/>
        <v>0</v>
      </c>
      <c r="S113" s="233">
        <f t="shared" si="18"/>
        <v>0</v>
      </c>
      <c r="T113" s="233">
        <f t="shared" si="18"/>
        <v>0</v>
      </c>
      <c r="U113" s="233">
        <f t="shared" si="18"/>
        <v>0</v>
      </c>
      <c r="V113" s="233">
        <f t="shared" si="18"/>
        <v>0</v>
      </c>
      <c r="W113" s="233">
        <f t="shared" si="18"/>
        <v>0</v>
      </c>
      <c r="X113" s="233">
        <f t="shared" si="18"/>
        <v>0</v>
      </c>
      <c r="Y113" s="233">
        <f t="shared" si="18"/>
        <v>0</v>
      </c>
      <c r="DA113" s="177"/>
    </row>
    <row r="114" spans="1:105" ht="12" customHeight="1" x14ac:dyDescent="0.25">
      <c r="A114" s="173" t="s">
        <v>94</v>
      </c>
      <c r="B114" s="233">
        <f t="shared" ref="B114:Y114" si="19">IF(B$36=0,0,B$36/B$32)</f>
        <v>0</v>
      </c>
      <c r="C114" s="233">
        <f t="shared" si="19"/>
        <v>0</v>
      </c>
      <c r="D114" s="233">
        <f t="shared" si="19"/>
        <v>0</v>
      </c>
      <c r="E114" s="233">
        <f t="shared" si="19"/>
        <v>0</v>
      </c>
      <c r="F114" s="233">
        <f t="shared" si="19"/>
        <v>0</v>
      </c>
      <c r="G114" s="233">
        <f t="shared" si="19"/>
        <v>0</v>
      </c>
      <c r="H114" s="233">
        <f t="shared" si="19"/>
        <v>0</v>
      </c>
      <c r="I114" s="233">
        <f t="shared" si="19"/>
        <v>0</v>
      </c>
      <c r="J114" s="233">
        <f t="shared" si="19"/>
        <v>0</v>
      </c>
      <c r="K114" s="233">
        <f t="shared" si="19"/>
        <v>0</v>
      </c>
      <c r="L114" s="233">
        <f t="shared" si="19"/>
        <v>0</v>
      </c>
      <c r="M114" s="233">
        <f t="shared" si="19"/>
        <v>0</v>
      </c>
      <c r="N114" s="233">
        <f t="shared" si="19"/>
        <v>0</v>
      </c>
      <c r="O114" s="233">
        <f t="shared" si="19"/>
        <v>0</v>
      </c>
      <c r="P114" s="233">
        <f t="shared" si="19"/>
        <v>0</v>
      </c>
      <c r="Q114" s="233">
        <f t="shared" si="19"/>
        <v>0</v>
      </c>
      <c r="R114" s="233">
        <f t="shared" si="19"/>
        <v>0</v>
      </c>
      <c r="S114" s="233">
        <f t="shared" si="19"/>
        <v>0</v>
      </c>
      <c r="T114" s="233">
        <f t="shared" si="19"/>
        <v>0</v>
      </c>
      <c r="U114" s="233">
        <f t="shared" si="19"/>
        <v>0</v>
      </c>
      <c r="V114" s="233">
        <f t="shared" si="19"/>
        <v>0</v>
      </c>
      <c r="W114" s="233">
        <f t="shared" si="19"/>
        <v>0</v>
      </c>
      <c r="X114" s="233">
        <f t="shared" si="19"/>
        <v>0</v>
      </c>
      <c r="Y114" s="233">
        <f t="shared" si="19"/>
        <v>0</v>
      </c>
      <c r="DA114" s="177"/>
    </row>
    <row r="115" spans="1:105" ht="12" customHeight="1" x14ac:dyDescent="0.25">
      <c r="A115" s="56" t="s">
        <v>95</v>
      </c>
      <c r="B115" s="300">
        <f t="shared" ref="B115:Y115" si="20">IF(B$37=0,0,B$37/B$32)</f>
        <v>7.5347767534000333E-3</v>
      </c>
      <c r="C115" s="300">
        <f t="shared" si="20"/>
        <v>6.2876548129739418E-3</v>
      </c>
      <c r="D115" s="300">
        <f t="shared" si="20"/>
        <v>8.2904298867048504E-3</v>
      </c>
      <c r="E115" s="300">
        <f t="shared" si="20"/>
        <v>1.0771080073615519E-2</v>
      </c>
      <c r="F115" s="300">
        <f t="shared" si="20"/>
        <v>1.1509689888278992E-2</v>
      </c>
      <c r="G115" s="300">
        <f t="shared" si="20"/>
        <v>1.3025230076818177E-2</v>
      </c>
      <c r="H115" s="300">
        <f t="shared" si="20"/>
        <v>1.4870503915269489E-2</v>
      </c>
      <c r="I115" s="300">
        <f t="shared" si="20"/>
        <v>1.4366666440751463E-2</v>
      </c>
      <c r="J115" s="300">
        <f t="shared" si="20"/>
        <v>1.7217305088256661E-2</v>
      </c>
      <c r="K115" s="300">
        <f t="shared" si="20"/>
        <v>1.9832293940717529E-2</v>
      </c>
      <c r="L115" s="300">
        <f t="shared" si="20"/>
        <v>1.1665459083573713E-2</v>
      </c>
      <c r="M115" s="300">
        <f t="shared" si="20"/>
        <v>1.3313147779696582E-2</v>
      </c>
      <c r="N115" s="300">
        <f t="shared" si="20"/>
        <v>1.351542952007859E-2</v>
      </c>
      <c r="O115" s="300">
        <f t="shared" si="20"/>
        <v>1.5782058924747967E-2</v>
      </c>
      <c r="P115" s="300">
        <f t="shared" si="20"/>
        <v>1.7754453537349009E-2</v>
      </c>
      <c r="Q115" s="300">
        <f t="shared" si="20"/>
        <v>1.5820134558678922E-2</v>
      </c>
      <c r="R115" s="300">
        <f t="shared" si="20"/>
        <v>1.8234364900290949E-2</v>
      </c>
      <c r="S115" s="300">
        <f t="shared" si="20"/>
        <v>1.9845934898829146E-2</v>
      </c>
      <c r="T115" s="300">
        <f t="shared" si="20"/>
        <v>2.0417549681828906E-2</v>
      </c>
      <c r="U115" s="300">
        <f t="shared" si="20"/>
        <v>2.0424955204799675E-2</v>
      </c>
      <c r="V115" s="300">
        <f t="shared" si="20"/>
        <v>2.0686377620588867E-2</v>
      </c>
      <c r="W115" s="300">
        <f t="shared" si="20"/>
        <v>2.1686193752681302E-2</v>
      </c>
      <c r="X115" s="300">
        <f t="shared" si="20"/>
        <v>2.0004399782806503E-2</v>
      </c>
      <c r="Y115" s="300">
        <f t="shared" si="20"/>
        <v>2.0549089324096055E-2</v>
      </c>
      <c r="DA115" s="68"/>
    </row>
    <row r="116" spans="1:105" ht="12" customHeight="1" x14ac:dyDescent="0.25">
      <c r="A116" s="174" t="s">
        <v>1883</v>
      </c>
      <c r="B116" s="301">
        <f t="shared" ref="B116:Y116" si="21">IF(B$43=0,0,B$43/B$32)</f>
        <v>2.8767107920191305E-2</v>
      </c>
      <c r="C116" s="301">
        <f t="shared" si="21"/>
        <v>2.880325638223262E-2</v>
      </c>
      <c r="D116" s="301">
        <f t="shared" si="21"/>
        <v>2.8745204930820174E-2</v>
      </c>
      <c r="E116" s="301">
        <f t="shared" si="21"/>
        <v>2.8673302026851751E-2</v>
      </c>
      <c r="F116" s="301">
        <f t="shared" si="21"/>
        <v>2.8651893046716566E-2</v>
      </c>
      <c r="G116" s="301">
        <f t="shared" si="21"/>
        <v>2.8607964345599469E-2</v>
      </c>
      <c r="H116" s="301">
        <f t="shared" si="21"/>
        <v>2.8554478147383499E-2</v>
      </c>
      <c r="I116" s="301">
        <f t="shared" si="21"/>
        <v>2.8569082132152136E-2</v>
      </c>
      <c r="J116" s="301">
        <f t="shared" si="21"/>
        <v>2.8486454924978068E-2</v>
      </c>
      <c r="K116" s="301">
        <f t="shared" si="21"/>
        <v>2.8410658146645881E-2</v>
      </c>
      <c r="L116" s="301">
        <f t="shared" si="21"/>
        <v>2.8647377997577588E-2</v>
      </c>
      <c r="M116" s="301">
        <f t="shared" si="21"/>
        <v>2.8599618904936341E-2</v>
      </c>
      <c r="N116" s="301">
        <f t="shared" si="21"/>
        <v>2.8593755666084686E-2</v>
      </c>
      <c r="O116" s="301">
        <f t="shared" si="21"/>
        <v>2.8528056263050796E-2</v>
      </c>
      <c r="P116" s="301">
        <f t="shared" si="21"/>
        <v>2.8470885404714517E-2</v>
      </c>
      <c r="Q116" s="301">
        <f t="shared" si="21"/>
        <v>2.8526952621487561E-2</v>
      </c>
      <c r="R116" s="301">
        <f t="shared" si="21"/>
        <v>2.8456974930426353E-2</v>
      </c>
      <c r="S116" s="301">
        <f t="shared" si="21"/>
        <v>2.8410262756555685E-2</v>
      </c>
      <c r="T116" s="301">
        <f t="shared" si="21"/>
        <v>2.8393694212120905E-2</v>
      </c>
      <c r="U116" s="301">
        <f t="shared" si="21"/>
        <v>2.8393479559281166E-2</v>
      </c>
      <c r="V116" s="301">
        <f t="shared" si="21"/>
        <v>2.8385902097953948E-2</v>
      </c>
      <c r="W116" s="301">
        <f t="shared" si="21"/>
        <v>2.8356921920212143E-2</v>
      </c>
      <c r="X116" s="301">
        <f t="shared" si="21"/>
        <v>2.8405669571512866E-2</v>
      </c>
      <c r="Y116" s="301">
        <f t="shared" si="21"/>
        <v>2.8389881468866784E-2</v>
      </c>
      <c r="DA116" s="178"/>
    </row>
    <row r="117" spans="1:105" ht="12" customHeight="1" x14ac:dyDescent="0.25">
      <c r="A117" s="62" t="s">
        <v>1884</v>
      </c>
      <c r="B117" s="302">
        <f t="shared" ref="B117:Y117" si="22">IF(B$44=0,0,B$44/B$32)</f>
        <v>2.8767107920191305E-2</v>
      </c>
      <c r="C117" s="302">
        <f t="shared" si="22"/>
        <v>2.880325638223262E-2</v>
      </c>
      <c r="D117" s="302">
        <f t="shared" si="22"/>
        <v>2.8745204930820174E-2</v>
      </c>
      <c r="E117" s="302">
        <f t="shared" si="22"/>
        <v>2.8673302026851751E-2</v>
      </c>
      <c r="F117" s="302">
        <f t="shared" si="22"/>
        <v>2.8651893046716566E-2</v>
      </c>
      <c r="G117" s="302">
        <f t="shared" si="22"/>
        <v>2.8607964345599469E-2</v>
      </c>
      <c r="H117" s="302">
        <f t="shared" si="22"/>
        <v>2.8554478147383499E-2</v>
      </c>
      <c r="I117" s="302">
        <f t="shared" si="22"/>
        <v>2.8569082132152136E-2</v>
      </c>
      <c r="J117" s="302">
        <f t="shared" si="22"/>
        <v>2.8486454924978068E-2</v>
      </c>
      <c r="K117" s="302">
        <f t="shared" si="22"/>
        <v>2.8410658146645881E-2</v>
      </c>
      <c r="L117" s="302">
        <f t="shared" si="22"/>
        <v>2.8647377997577588E-2</v>
      </c>
      <c r="M117" s="302">
        <f t="shared" si="22"/>
        <v>2.8599618904936341E-2</v>
      </c>
      <c r="N117" s="302">
        <f t="shared" si="22"/>
        <v>2.8593755666084686E-2</v>
      </c>
      <c r="O117" s="302">
        <f t="shared" si="22"/>
        <v>2.8528056263050796E-2</v>
      </c>
      <c r="P117" s="302">
        <f t="shared" si="22"/>
        <v>2.8470885404714517E-2</v>
      </c>
      <c r="Q117" s="302">
        <f t="shared" si="22"/>
        <v>2.8526952621487561E-2</v>
      </c>
      <c r="R117" s="302">
        <f t="shared" si="22"/>
        <v>2.8456974930426353E-2</v>
      </c>
      <c r="S117" s="302">
        <f t="shared" si="22"/>
        <v>2.8410262756555685E-2</v>
      </c>
      <c r="T117" s="302">
        <f t="shared" si="22"/>
        <v>2.8393694212120905E-2</v>
      </c>
      <c r="U117" s="302">
        <f t="shared" si="22"/>
        <v>2.8393479559281166E-2</v>
      </c>
      <c r="V117" s="302">
        <f t="shared" si="22"/>
        <v>2.8385902097953948E-2</v>
      </c>
      <c r="W117" s="302">
        <f t="shared" si="22"/>
        <v>2.8356921920212143E-2</v>
      </c>
      <c r="X117" s="302">
        <f t="shared" si="22"/>
        <v>2.8405669571512866E-2</v>
      </c>
      <c r="Y117" s="302">
        <f t="shared" si="22"/>
        <v>2.8389881468866784E-2</v>
      </c>
      <c r="DA117" s="72"/>
    </row>
    <row r="118" spans="1:105" ht="12" customHeight="1" x14ac:dyDescent="0.25">
      <c r="A118" s="62" t="s">
        <v>1896</v>
      </c>
      <c r="B118" s="302">
        <f t="shared" ref="B118:Y118" si="23">IF(B$55=0,0,B$55/B$32)</f>
        <v>0</v>
      </c>
      <c r="C118" s="302">
        <f t="shared" si="23"/>
        <v>0</v>
      </c>
      <c r="D118" s="302">
        <f t="shared" si="23"/>
        <v>0</v>
      </c>
      <c r="E118" s="302">
        <f t="shared" si="23"/>
        <v>0</v>
      </c>
      <c r="F118" s="302">
        <f t="shared" si="23"/>
        <v>0</v>
      </c>
      <c r="G118" s="302">
        <f t="shared" si="23"/>
        <v>0</v>
      </c>
      <c r="H118" s="302">
        <f t="shared" si="23"/>
        <v>0</v>
      </c>
      <c r="I118" s="302">
        <f t="shared" si="23"/>
        <v>0</v>
      </c>
      <c r="J118" s="302">
        <f t="shared" si="23"/>
        <v>0</v>
      </c>
      <c r="K118" s="302">
        <f t="shared" si="23"/>
        <v>0</v>
      </c>
      <c r="L118" s="302">
        <f t="shared" si="23"/>
        <v>0</v>
      </c>
      <c r="M118" s="302">
        <f t="shared" si="23"/>
        <v>0</v>
      </c>
      <c r="N118" s="302">
        <f t="shared" si="23"/>
        <v>0</v>
      </c>
      <c r="O118" s="302">
        <f t="shared" si="23"/>
        <v>0</v>
      </c>
      <c r="P118" s="302">
        <f t="shared" si="23"/>
        <v>0</v>
      </c>
      <c r="Q118" s="302">
        <f t="shared" si="23"/>
        <v>0</v>
      </c>
      <c r="R118" s="302">
        <f t="shared" si="23"/>
        <v>0</v>
      </c>
      <c r="S118" s="302">
        <f t="shared" si="23"/>
        <v>0</v>
      </c>
      <c r="T118" s="302">
        <f t="shared" si="23"/>
        <v>0</v>
      </c>
      <c r="U118" s="302">
        <f t="shared" si="23"/>
        <v>0</v>
      </c>
      <c r="V118" s="302">
        <f t="shared" si="23"/>
        <v>0</v>
      </c>
      <c r="W118" s="302">
        <f t="shared" si="23"/>
        <v>0</v>
      </c>
      <c r="X118" s="302">
        <f t="shared" si="23"/>
        <v>0</v>
      </c>
      <c r="Y118" s="302">
        <f t="shared" si="23"/>
        <v>0</v>
      </c>
      <c r="DA118" s="72"/>
    </row>
    <row r="119" spans="1:105" ht="12" customHeight="1" x14ac:dyDescent="0.25">
      <c r="A119" s="174" t="s">
        <v>1898</v>
      </c>
      <c r="B119" s="301">
        <f t="shared" ref="B119:Y119" si="24">IF(B$56=0,0,B$56/B$32)</f>
        <v>0.86301323760573945</v>
      </c>
      <c r="C119" s="301">
        <f t="shared" si="24"/>
        <v>0.86409769146697935</v>
      </c>
      <c r="D119" s="301">
        <f t="shared" si="24"/>
        <v>0.8623561479246048</v>
      </c>
      <c r="E119" s="301">
        <f t="shared" si="24"/>
        <v>0.86019906080555186</v>
      </c>
      <c r="F119" s="301">
        <f t="shared" si="24"/>
        <v>0.85955679140149666</v>
      </c>
      <c r="G119" s="301">
        <f t="shared" si="24"/>
        <v>0.85823893036798438</v>
      </c>
      <c r="H119" s="301">
        <f t="shared" si="24"/>
        <v>0.8566343444215051</v>
      </c>
      <c r="I119" s="301">
        <f t="shared" si="24"/>
        <v>0.85707246396456438</v>
      </c>
      <c r="J119" s="301">
        <f t="shared" si="24"/>
        <v>0.85459364774934232</v>
      </c>
      <c r="K119" s="301">
        <f t="shared" si="24"/>
        <v>0.85231974439937641</v>
      </c>
      <c r="L119" s="301">
        <f t="shared" si="24"/>
        <v>0.85942133992732728</v>
      </c>
      <c r="M119" s="301">
        <f t="shared" si="24"/>
        <v>0.85798856714809013</v>
      </c>
      <c r="N119" s="301">
        <f t="shared" si="24"/>
        <v>0.85781266998254091</v>
      </c>
      <c r="O119" s="301">
        <f t="shared" si="24"/>
        <v>0.85584168789152348</v>
      </c>
      <c r="P119" s="301">
        <f t="shared" si="24"/>
        <v>0.8541265621414359</v>
      </c>
      <c r="Q119" s="301">
        <f t="shared" si="24"/>
        <v>0.85580857864462745</v>
      </c>
      <c r="R119" s="301">
        <f t="shared" si="24"/>
        <v>0.8537092479127909</v>
      </c>
      <c r="S119" s="301">
        <f t="shared" si="24"/>
        <v>0.85230788269667024</v>
      </c>
      <c r="T119" s="301">
        <f t="shared" si="24"/>
        <v>0.85181082636362748</v>
      </c>
      <c r="U119" s="301">
        <f t="shared" si="24"/>
        <v>0.85180438677843506</v>
      </c>
      <c r="V119" s="301">
        <f t="shared" si="24"/>
        <v>0.85157706293861857</v>
      </c>
      <c r="W119" s="301">
        <f t="shared" si="24"/>
        <v>0.85070765760636424</v>
      </c>
      <c r="X119" s="301">
        <f t="shared" si="24"/>
        <v>0.85217008714538567</v>
      </c>
      <c r="Y119" s="301">
        <f t="shared" si="24"/>
        <v>0.85169644406600342</v>
      </c>
      <c r="DA119" s="178"/>
    </row>
    <row r="120" spans="1:105" ht="12" customHeight="1" x14ac:dyDescent="0.25">
      <c r="A120" s="62" t="s">
        <v>1899</v>
      </c>
      <c r="B120" s="302">
        <f t="shared" ref="B120:Y120" si="25">IF(B$57=0,0,B$57/B$32)</f>
        <v>0.86301323760573945</v>
      </c>
      <c r="C120" s="302">
        <f t="shared" si="25"/>
        <v>0.86409769146697935</v>
      </c>
      <c r="D120" s="302">
        <f t="shared" si="25"/>
        <v>0.8623561479246048</v>
      </c>
      <c r="E120" s="302">
        <f t="shared" si="25"/>
        <v>0.86019906080555186</v>
      </c>
      <c r="F120" s="302">
        <f t="shared" si="25"/>
        <v>0.85955679140149666</v>
      </c>
      <c r="G120" s="302">
        <f t="shared" si="25"/>
        <v>0.85823893036798438</v>
      </c>
      <c r="H120" s="302">
        <f t="shared" si="25"/>
        <v>0.8566343444215051</v>
      </c>
      <c r="I120" s="302">
        <f t="shared" si="25"/>
        <v>0.85707246396456438</v>
      </c>
      <c r="J120" s="302">
        <f t="shared" si="25"/>
        <v>0.85459364774934232</v>
      </c>
      <c r="K120" s="302">
        <f t="shared" si="25"/>
        <v>0.85231974439937641</v>
      </c>
      <c r="L120" s="302">
        <f t="shared" si="25"/>
        <v>0.85942133992732728</v>
      </c>
      <c r="M120" s="302">
        <f t="shared" si="25"/>
        <v>0.85798856714809013</v>
      </c>
      <c r="N120" s="302">
        <f t="shared" si="25"/>
        <v>0.85781266998254091</v>
      </c>
      <c r="O120" s="302">
        <f t="shared" si="25"/>
        <v>0.85584168789152348</v>
      </c>
      <c r="P120" s="302">
        <f t="shared" si="25"/>
        <v>0.8541265621414359</v>
      </c>
      <c r="Q120" s="302">
        <f t="shared" si="25"/>
        <v>0.85580857864462745</v>
      </c>
      <c r="R120" s="302">
        <f t="shared" si="25"/>
        <v>0.8537092479127909</v>
      </c>
      <c r="S120" s="302">
        <f t="shared" si="25"/>
        <v>0.85230788269667024</v>
      </c>
      <c r="T120" s="302">
        <f t="shared" si="25"/>
        <v>0.85181082636362748</v>
      </c>
      <c r="U120" s="302">
        <f t="shared" si="25"/>
        <v>0.85180438677843506</v>
      </c>
      <c r="V120" s="302">
        <f t="shared" si="25"/>
        <v>0.85157706293861857</v>
      </c>
      <c r="W120" s="302">
        <f t="shared" si="25"/>
        <v>0.85070765760636424</v>
      </c>
      <c r="X120" s="302">
        <f t="shared" si="25"/>
        <v>0.85217008714538567</v>
      </c>
      <c r="Y120" s="302">
        <f t="shared" si="25"/>
        <v>0.85169644406600342</v>
      </c>
      <c r="DA120" s="72"/>
    </row>
    <row r="121" spans="1:105" ht="12" customHeight="1" x14ac:dyDescent="0.25">
      <c r="A121" s="62" t="s">
        <v>1911</v>
      </c>
      <c r="B121" s="302">
        <f t="shared" ref="B121:Y121" si="26">IF(B$68=0,0,B$68/B$32)</f>
        <v>0</v>
      </c>
      <c r="C121" s="302">
        <f t="shared" si="26"/>
        <v>0</v>
      </c>
      <c r="D121" s="302">
        <f t="shared" si="26"/>
        <v>0</v>
      </c>
      <c r="E121" s="302">
        <f t="shared" si="26"/>
        <v>0</v>
      </c>
      <c r="F121" s="302">
        <f t="shared" si="26"/>
        <v>0</v>
      </c>
      <c r="G121" s="302">
        <f t="shared" si="26"/>
        <v>0</v>
      </c>
      <c r="H121" s="302">
        <f t="shared" si="26"/>
        <v>0</v>
      </c>
      <c r="I121" s="302">
        <f t="shared" si="26"/>
        <v>0</v>
      </c>
      <c r="J121" s="302">
        <f t="shared" si="26"/>
        <v>0</v>
      </c>
      <c r="K121" s="302">
        <f t="shared" si="26"/>
        <v>0</v>
      </c>
      <c r="L121" s="302">
        <f t="shared" si="26"/>
        <v>0</v>
      </c>
      <c r="M121" s="302">
        <f t="shared" si="26"/>
        <v>0</v>
      </c>
      <c r="N121" s="302">
        <f t="shared" si="26"/>
        <v>0</v>
      </c>
      <c r="O121" s="302">
        <f t="shared" si="26"/>
        <v>0</v>
      </c>
      <c r="P121" s="302">
        <f t="shared" si="26"/>
        <v>0</v>
      </c>
      <c r="Q121" s="302">
        <f t="shared" si="26"/>
        <v>0</v>
      </c>
      <c r="R121" s="302">
        <f t="shared" si="26"/>
        <v>0</v>
      </c>
      <c r="S121" s="302">
        <f t="shared" si="26"/>
        <v>0</v>
      </c>
      <c r="T121" s="302">
        <f t="shared" si="26"/>
        <v>0</v>
      </c>
      <c r="U121" s="302">
        <f t="shared" si="26"/>
        <v>0</v>
      </c>
      <c r="V121" s="302">
        <f t="shared" si="26"/>
        <v>0</v>
      </c>
      <c r="W121" s="302">
        <f t="shared" si="26"/>
        <v>0</v>
      </c>
      <c r="X121" s="302">
        <f t="shared" si="26"/>
        <v>0</v>
      </c>
      <c r="Y121" s="302">
        <f t="shared" si="26"/>
        <v>0</v>
      </c>
      <c r="DA121" s="72"/>
    </row>
    <row r="122" spans="1:105" ht="12" customHeight="1" x14ac:dyDescent="0.25">
      <c r="A122" s="174" t="s">
        <v>1913</v>
      </c>
      <c r="B122" s="301">
        <f t="shared" ref="B122:Y122" si="27">IF(B$69=0,0,B$69/B$32)</f>
        <v>0.10068487772066936</v>
      </c>
      <c r="C122" s="301">
        <f t="shared" si="27"/>
        <v>0.100811397337814</v>
      </c>
      <c r="D122" s="301">
        <f t="shared" si="27"/>
        <v>0.10060821725787031</v>
      </c>
      <c r="E122" s="301">
        <f t="shared" si="27"/>
        <v>0.10035655709398082</v>
      </c>
      <c r="F122" s="301">
        <f t="shared" si="27"/>
        <v>0.10028162566350768</v>
      </c>
      <c r="G122" s="301">
        <f t="shared" si="27"/>
        <v>0.10012787520959793</v>
      </c>
      <c r="H122" s="301">
        <f t="shared" si="27"/>
        <v>9.994067351584203E-2</v>
      </c>
      <c r="I122" s="301">
        <f t="shared" si="27"/>
        <v>9.9991787462532233E-2</v>
      </c>
      <c r="J122" s="301">
        <f t="shared" si="27"/>
        <v>9.9702592237422991E-2</v>
      </c>
      <c r="K122" s="301">
        <f t="shared" si="27"/>
        <v>9.9437303513260369E-2</v>
      </c>
      <c r="L122" s="301">
        <f t="shared" si="27"/>
        <v>0.10026582299152129</v>
      </c>
      <c r="M122" s="301">
        <f t="shared" si="27"/>
        <v>0.10009866616727695</v>
      </c>
      <c r="N122" s="301">
        <f t="shared" si="27"/>
        <v>0.10007814483129615</v>
      </c>
      <c r="O122" s="301">
        <f t="shared" si="27"/>
        <v>9.9848196920677576E-2</v>
      </c>
      <c r="P122" s="301">
        <f t="shared" si="27"/>
        <v>9.9648098916500588E-2</v>
      </c>
      <c r="Q122" s="301">
        <f t="shared" si="27"/>
        <v>9.9844334175206287E-2</v>
      </c>
      <c r="R122" s="301">
        <f t="shared" si="27"/>
        <v>9.9599412256491993E-2</v>
      </c>
      <c r="S122" s="301">
        <f t="shared" si="27"/>
        <v>9.9435919647944654E-2</v>
      </c>
      <c r="T122" s="301">
        <f t="shared" si="27"/>
        <v>9.9377929742422932E-2</v>
      </c>
      <c r="U122" s="301">
        <f t="shared" si="27"/>
        <v>9.9377178457483895E-2</v>
      </c>
      <c r="V122" s="301">
        <f t="shared" si="27"/>
        <v>9.9350657342838558E-2</v>
      </c>
      <c r="W122" s="301">
        <f t="shared" si="27"/>
        <v>9.9249226720742267E-2</v>
      </c>
      <c r="X122" s="301">
        <f t="shared" si="27"/>
        <v>9.9419843500294758E-2</v>
      </c>
      <c r="Y122" s="301">
        <f t="shared" si="27"/>
        <v>9.9364585141033496E-2</v>
      </c>
      <c r="DA122" s="178"/>
    </row>
    <row r="123" spans="1:105" ht="12" customHeight="1" x14ac:dyDescent="0.25">
      <c r="A123" s="62" t="s">
        <v>1914</v>
      </c>
      <c r="B123" s="302">
        <f t="shared" ref="B123:Y123" si="28">IF(B$70=0,0,B$70/B$32)</f>
        <v>0.10068487772066936</v>
      </c>
      <c r="C123" s="302">
        <f t="shared" si="28"/>
        <v>0.100811397337814</v>
      </c>
      <c r="D123" s="302">
        <f t="shared" si="28"/>
        <v>0.10060821725787031</v>
      </c>
      <c r="E123" s="302">
        <f t="shared" si="28"/>
        <v>0.10035655709398082</v>
      </c>
      <c r="F123" s="302">
        <f t="shared" si="28"/>
        <v>0.10028162566350768</v>
      </c>
      <c r="G123" s="302">
        <f t="shared" si="28"/>
        <v>0.10012787520959793</v>
      </c>
      <c r="H123" s="302">
        <f t="shared" si="28"/>
        <v>9.994067351584203E-2</v>
      </c>
      <c r="I123" s="302">
        <f t="shared" si="28"/>
        <v>9.9991787462532233E-2</v>
      </c>
      <c r="J123" s="302">
        <f t="shared" si="28"/>
        <v>9.9702592237422991E-2</v>
      </c>
      <c r="K123" s="302">
        <f t="shared" si="28"/>
        <v>9.9437303513260369E-2</v>
      </c>
      <c r="L123" s="302">
        <f t="shared" si="28"/>
        <v>0.10026582299152129</v>
      </c>
      <c r="M123" s="302">
        <f t="shared" si="28"/>
        <v>0.10009866616727695</v>
      </c>
      <c r="N123" s="302">
        <f t="shared" si="28"/>
        <v>0.10007814483129615</v>
      </c>
      <c r="O123" s="302">
        <f t="shared" si="28"/>
        <v>9.9848196920677576E-2</v>
      </c>
      <c r="P123" s="302">
        <f t="shared" si="28"/>
        <v>9.9648098916500588E-2</v>
      </c>
      <c r="Q123" s="302">
        <f t="shared" si="28"/>
        <v>9.9844334175206287E-2</v>
      </c>
      <c r="R123" s="302">
        <f t="shared" si="28"/>
        <v>9.9599412256491993E-2</v>
      </c>
      <c r="S123" s="302">
        <f t="shared" si="28"/>
        <v>9.9435919647944654E-2</v>
      </c>
      <c r="T123" s="302">
        <f t="shared" si="28"/>
        <v>9.9377929742422932E-2</v>
      </c>
      <c r="U123" s="302">
        <f t="shared" si="28"/>
        <v>9.9377178457483895E-2</v>
      </c>
      <c r="V123" s="302">
        <f t="shared" si="28"/>
        <v>9.9350657342838558E-2</v>
      </c>
      <c r="W123" s="302">
        <f t="shared" si="28"/>
        <v>9.9249226720742267E-2</v>
      </c>
      <c r="X123" s="302">
        <f t="shared" si="28"/>
        <v>9.9419843500294758E-2</v>
      </c>
      <c r="Y123" s="302">
        <f t="shared" si="28"/>
        <v>9.9364585141033496E-2</v>
      </c>
      <c r="DA123" s="72"/>
    </row>
    <row r="124" spans="1:105" ht="12" customHeight="1" x14ac:dyDescent="0.25">
      <c r="A124" s="63" t="s">
        <v>1926</v>
      </c>
      <c r="B124" s="303">
        <f t="shared" ref="B124:Y124" si="29">IF(B$81=0,0,B$81/B$32)</f>
        <v>0</v>
      </c>
      <c r="C124" s="303">
        <f t="shared" si="29"/>
        <v>0</v>
      </c>
      <c r="D124" s="303">
        <f t="shared" si="29"/>
        <v>0</v>
      </c>
      <c r="E124" s="303">
        <f t="shared" si="29"/>
        <v>0</v>
      </c>
      <c r="F124" s="303">
        <f t="shared" si="29"/>
        <v>0</v>
      </c>
      <c r="G124" s="303">
        <f t="shared" si="29"/>
        <v>0</v>
      </c>
      <c r="H124" s="303">
        <f t="shared" si="29"/>
        <v>0</v>
      </c>
      <c r="I124" s="303">
        <f t="shared" si="29"/>
        <v>0</v>
      </c>
      <c r="J124" s="303">
        <f t="shared" si="29"/>
        <v>0</v>
      </c>
      <c r="K124" s="303">
        <f t="shared" si="29"/>
        <v>0</v>
      </c>
      <c r="L124" s="303">
        <f t="shared" si="29"/>
        <v>0</v>
      </c>
      <c r="M124" s="303">
        <f t="shared" si="29"/>
        <v>0</v>
      </c>
      <c r="N124" s="303">
        <f t="shared" si="29"/>
        <v>0</v>
      </c>
      <c r="O124" s="303">
        <f t="shared" si="29"/>
        <v>0</v>
      </c>
      <c r="P124" s="303">
        <f t="shared" si="29"/>
        <v>0</v>
      </c>
      <c r="Q124" s="303">
        <f t="shared" si="29"/>
        <v>0</v>
      </c>
      <c r="R124" s="303">
        <f t="shared" si="29"/>
        <v>0</v>
      </c>
      <c r="S124" s="303">
        <f t="shared" si="29"/>
        <v>0</v>
      </c>
      <c r="T124" s="303">
        <f t="shared" si="29"/>
        <v>0</v>
      </c>
      <c r="U124" s="303">
        <f t="shared" si="29"/>
        <v>0</v>
      </c>
      <c r="V124" s="303">
        <f t="shared" si="29"/>
        <v>0</v>
      </c>
      <c r="W124" s="303">
        <f t="shared" si="29"/>
        <v>0</v>
      </c>
      <c r="X124" s="303">
        <f t="shared" si="29"/>
        <v>0</v>
      </c>
      <c r="Y124" s="303">
        <f t="shared" si="29"/>
        <v>0</v>
      </c>
      <c r="DA124" s="74"/>
    </row>
    <row r="125" spans="1:105" ht="12" customHeight="1" x14ac:dyDescent="0.25">
      <c r="J125" s="131"/>
    </row>
    <row r="126" spans="1:105" ht="12" customHeight="1" x14ac:dyDescent="0.25">
      <c r="A126" s="35" t="s">
        <v>62</v>
      </c>
      <c r="B126" s="232">
        <f t="shared" ref="B126:Y126" si="30">SUM(B$127:B$132)</f>
        <v>1</v>
      </c>
      <c r="C126" s="232">
        <f t="shared" si="30"/>
        <v>1</v>
      </c>
      <c r="D126" s="232">
        <f t="shared" si="30"/>
        <v>1</v>
      </c>
      <c r="E126" s="232">
        <f t="shared" si="30"/>
        <v>1</v>
      </c>
      <c r="F126" s="232">
        <f t="shared" si="30"/>
        <v>1</v>
      </c>
      <c r="G126" s="232">
        <f t="shared" si="30"/>
        <v>1</v>
      </c>
      <c r="H126" s="232">
        <f t="shared" si="30"/>
        <v>1</v>
      </c>
      <c r="I126" s="232">
        <f t="shared" si="30"/>
        <v>1</v>
      </c>
      <c r="J126" s="232">
        <f t="shared" si="30"/>
        <v>1</v>
      </c>
      <c r="K126" s="232">
        <f t="shared" si="30"/>
        <v>1</v>
      </c>
      <c r="L126" s="232">
        <f t="shared" si="30"/>
        <v>1</v>
      </c>
      <c r="M126" s="232">
        <f t="shared" si="30"/>
        <v>1</v>
      </c>
      <c r="N126" s="232">
        <f t="shared" si="30"/>
        <v>1</v>
      </c>
      <c r="O126" s="232">
        <f t="shared" si="30"/>
        <v>1</v>
      </c>
      <c r="P126" s="232">
        <f t="shared" si="30"/>
        <v>1</v>
      </c>
      <c r="Q126" s="232">
        <f t="shared" si="30"/>
        <v>1</v>
      </c>
      <c r="R126" s="232">
        <f t="shared" si="30"/>
        <v>1</v>
      </c>
      <c r="S126" s="232">
        <f t="shared" si="30"/>
        <v>1</v>
      </c>
      <c r="T126" s="232">
        <f t="shared" si="30"/>
        <v>1</v>
      </c>
      <c r="U126" s="232">
        <f t="shared" si="30"/>
        <v>1</v>
      </c>
      <c r="V126" s="232">
        <f t="shared" si="30"/>
        <v>1</v>
      </c>
      <c r="W126" s="232">
        <f t="shared" si="30"/>
        <v>1</v>
      </c>
      <c r="X126" s="232">
        <f t="shared" si="30"/>
        <v>1</v>
      </c>
      <c r="Y126" s="232">
        <f t="shared" si="30"/>
        <v>1</v>
      </c>
      <c r="DA126" s="95"/>
    </row>
    <row r="127" spans="1:105" ht="12" customHeight="1" x14ac:dyDescent="0.25">
      <c r="A127" s="55" t="s">
        <v>91</v>
      </c>
      <c r="B127" s="299">
        <f t="shared" ref="B127:Y127" si="31">IF(B$84=0,0,B$84/B$83)</f>
        <v>0</v>
      </c>
      <c r="C127" s="299">
        <f t="shared" si="31"/>
        <v>0</v>
      </c>
      <c r="D127" s="299">
        <f t="shared" si="31"/>
        <v>0</v>
      </c>
      <c r="E127" s="299">
        <f t="shared" si="31"/>
        <v>0</v>
      </c>
      <c r="F127" s="299">
        <f t="shared" si="31"/>
        <v>0</v>
      </c>
      <c r="G127" s="299">
        <f t="shared" si="31"/>
        <v>0</v>
      </c>
      <c r="H127" s="299">
        <f t="shared" si="31"/>
        <v>0</v>
      </c>
      <c r="I127" s="299">
        <f t="shared" si="31"/>
        <v>0</v>
      </c>
      <c r="J127" s="299">
        <f t="shared" si="31"/>
        <v>0</v>
      </c>
      <c r="K127" s="299">
        <f t="shared" si="31"/>
        <v>0</v>
      </c>
      <c r="L127" s="299">
        <f t="shared" si="31"/>
        <v>0</v>
      </c>
      <c r="M127" s="299">
        <f t="shared" si="31"/>
        <v>0</v>
      </c>
      <c r="N127" s="299">
        <f t="shared" si="31"/>
        <v>0</v>
      </c>
      <c r="O127" s="299">
        <f t="shared" si="31"/>
        <v>0</v>
      </c>
      <c r="P127" s="299">
        <f t="shared" si="31"/>
        <v>0</v>
      </c>
      <c r="Q127" s="299">
        <f t="shared" si="31"/>
        <v>0</v>
      </c>
      <c r="R127" s="299">
        <f t="shared" si="31"/>
        <v>0</v>
      </c>
      <c r="S127" s="299">
        <f t="shared" si="31"/>
        <v>0</v>
      </c>
      <c r="T127" s="299">
        <f t="shared" si="31"/>
        <v>0</v>
      </c>
      <c r="U127" s="299">
        <f t="shared" si="31"/>
        <v>0</v>
      </c>
      <c r="V127" s="299">
        <f t="shared" si="31"/>
        <v>0</v>
      </c>
      <c r="W127" s="299">
        <f t="shared" si="31"/>
        <v>0</v>
      </c>
      <c r="X127" s="299">
        <f t="shared" si="31"/>
        <v>0</v>
      </c>
      <c r="Y127" s="299">
        <f t="shared" si="31"/>
        <v>0</v>
      </c>
      <c r="DA127" s="67"/>
    </row>
    <row r="128" spans="1:105" ht="12" customHeight="1" x14ac:dyDescent="0.25">
      <c r="A128" s="173" t="s">
        <v>92</v>
      </c>
      <c r="B128" s="233">
        <f t="shared" ref="B128:Y128" si="32">IF(B$85=0,0,B$85/B$83)</f>
        <v>0</v>
      </c>
      <c r="C128" s="233">
        <f t="shared" si="32"/>
        <v>0</v>
      </c>
      <c r="D128" s="233">
        <f t="shared" si="32"/>
        <v>0</v>
      </c>
      <c r="E128" s="233">
        <f t="shared" si="32"/>
        <v>0</v>
      </c>
      <c r="F128" s="233">
        <f t="shared" si="32"/>
        <v>0</v>
      </c>
      <c r="G128" s="233">
        <f t="shared" si="32"/>
        <v>0</v>
      </c>
      <c r="H128" s="233">
        <f t="shared" si="32"/>
        <v>0</v>
      </c>
      <c r="I128" s="233">
        <f t="shared" si="32"/>
        <v>0</v>
      </c>
      <c r="J128" s="233">
        <f t="shared" si="32"/>
        <v>0</v>
      </c>
      <c r="K128" s="233">
        <f t="shared" si="32"/>
        <v>0</v>
      </c>
      <c r="L128" s="233">
        <f t="shared" si="32"/>
        <v>0</v>
      </c>
      <c r="M128" s="233">
        <f t="shared" si="32"/>
        <v>0</v>
      </c>
      <c r="N128" s="233">
        <f t="shared" si="32"/>
        <v>0</v>
      </c>
      <c r="O128" s="233">
        <f t="shared" si="32"/>
        <v>0</v>
      </c>
      <c r="P128" s="233">
        <f t="shared" si="32"/>
        <v>0</v>
      </c>
      <c r="Q128" s="233">
        <f t="shared" si="32"/>
        <v>0</v>
      </c>
      <c r="R128" s="233">
        <f t="shared" si="32"/>
        <v>0</v>
      </c>
      <c r="S128" s="233">
        <f t="shared" si="32"/>
        <v>0</v>
      </c>
      <c r="T128" s="233">
        <f t="shared" si="32"/>
        <v>0</v>
      </c>
      <c r="U128" s="233">
        <f t="shared" si="32"/>
        <v>0</v>
      </c>
      <c r="V128" s="233">
        <f t="shared" si="32"/>
        <v>0</v>
      </c>
      <c r="W128" s="233">
        <f t="shared" si="32"/>
        <v>0</v>
      </c>
      <c r="X128" s="233">
        <f t="shared" si="32"/>
        <v>0</v>
      </c>
      <c r="Y128" s="233">
        <f t="shared" si="32"/>
        <v>0</v>
      </c>
      <c r="DA128" s="177"/>
    </row>
    <row r="129" spans="1:105" ht="12" customHeight="1" x14ac:dyDescent="0.25">
      <c r="A129" s="173" t="s">
        <v>93</v>
      </c>
      <c r="B129" s="233">
        <f t="shared" ref="B129:Y129" si="33">IF(B$86=0,0,B$86/B$83)</f>
        <v>0</v>
      </c>
      <c r="C129" s="233">
        <f t="shared" si="33"/>
        <v>0</v>
      </c>
      <c r="D129" s="233">
        <f t="shared" si="33"/>
        <v>0</v>
      </c>
      <c r="E129" s="233">
        <f t="shared" si="33"/>
        <v>0</v>
      </c>
      <c r="F129" s="233">
        <f t="shared" si="33"/>
        <v>0</v>
      </c>
      <c r="G129" s="233">
        <f t="shared" si="33"/>
        <v>0</v>
      </c>
      <c r="H129" s="233">
        <f t="shared" si="33"/>
        <v>0</v>
      </c>
      <c r="I129" s="233">
        <f t="shared" si="33"/>
        <v>0</v>
      </c>
      <c r="J129" s="233">
        <f t="shared" si="33"/>
        <v>0</v>
      </c>
      <c r="K129" s="233">
        <f t="shared" si="33"/>
        <v>0</v>
      </c>
      <c r="L129" s="233">
        <f t="shared" si="33"/>
        <v>0</v>
      </c>
      <c r="M129" s="233">
        <f t="shared" si="33"/>
        <v>0</v>
      </c>
      <c r="N129" s="233">
        <f t="shared" si="33"/>
        <v>0</v>
      </c>
      <c r="O129" s="233">
        <f t="shared" si="33"/>
        <v>0</v>
      </c>
      <c r="P129" s="233">
        <f t="shared" si="33"/>
        <v>0</v>
      </c>
      <c r="Q129" s="233">
        <f t="shared" si="33"/>
        <v>0</v>
      </c>
      <c r="R129" s="233">
        <f t="shared" si="33"/>
        <v>0</v>
      </c>
      <c r="S129" s="233">
        <f t="shared" si="33"/>
        <v>0</v>
      </c>
      <c r="T129" s="233">
        <f t="shared" si="33"/>
        <v>0</v>
      </c>
      <c r="U129" s="233">
        <f t="shared" si="33"/>
        <v>0</v>
      </c>
      <c r="V129" s="233">
        <f t="shared" si="33"/>
        <v>0</v>
      </c>
      <c r="W129" s="233">
        <f t="shared" si="33"/>
        <v>0</v>
      </c>
      <c r="X129" s="233">
        <f t="shared" si="33"/>
        <v>0</v>
      </c>
      <c r="Y129" s="233">
        <f t="shared" si="33"/>
        <v>0</v>
      </c>
      <c r="DA129" s="177"/>
    </row>
    <row r="130" spans="1:105" ht="12" customHeight="1" x14ac:dyDescent="0.25">
      <c r="A130" s="173" t="s">
        <v>94</v>
      </c>
      <c r="B130" s="233">
        <f t="shared" ref="B130:Y130" si="34">IF(B$87=0,0,B$87/B$83)</f>
        <v>0</v>
      </c>
      <c r="C130" s="233">
        <f t="shared" si="34"/>
        <v>0</v>
      </c>
      <c r="D130" s="233">
        <f t="shared" si="34"/>
        <v>0</v>
      </c>
      <c r="E130" s="233">
        <f t="shared" si="34"/>
        <v>0</v>
      </c>
      <c r="F130" s="233">
        <f t="shared" si="34"/>
        <v>0</v>
      </c>
      <c r="G130" s="233">
        <f t="shared" si="34"/>
        <v>0</v>
      </c>
      <c r="H130" s="233">
        <f t="shared" si="34"/>
        <v>0</v>
      </c>
      <c r="I130" s="233">
        <f t="shared" si="34"/>
        <v>0</v>
      </c>
      <c r="J130" s="233">
        <f t="shared" si="34"/>
        <v>0</v>
      </c>
      <c r="K130" s="233">
        <f t="shared" si="34"/>
        <v>0</v>
      </c>
      <c r="L130" s="233">
        <f t="shared" si="34"/>
        <v>0</v>
      </c>
      <c r="M130" s="233">
        <f t="shared" si="34"/>
        <v>0</v>
      </c>
      <c r="N130" s="233">
        <f t="shared" si="34"/>
        <v>0</v>
      </c>
      <c r="O130" s="233">
        <f t="shared" si="34"/>
        <v>0</v>
      </c>
      <c r="P130" s="233">
        <f t="shared" si="34"/>
        <v>0</v>
      </c>
      <c r="Q130" s="233">
        <f t="shared" si="34"/>
        <v>0</v>
      </c>
      <c r="R130" s="233">
        <f t="shared" si="34"/>
        <v>0</v>
      </c>
      <c r="S130" s="233">
        <f t="shared" si="34"/>
        <v>0</v>
      </c>
      <c r="T130" s="233">
        <f t="shared" si="34"/>
        <v>0</v>
      </c>
      <c r="U130" s="233">
        <f t="shared" si="34"/>
        <v>0</v>
      </c>
      <c r="V130" s="233">
        <f t="shared" si="34"/>
        <v>0</v>
      </c>
      <c r="W130" s="233">
        <f t="shared" si="34"/>
        <v>0</v>
      </c>
      <c r="X130" s="233">
        <f t="shared" si="34"/>
        <v>0</v>
      </c>
      <c r="Y130" s="233">
        <f t="shared" si="34"/>
        <v>0</v>
      </c>
      <c r="DA130" s="177"/>
    </row>
    <row r="131" spans="1:105" ht="12" customHeight="1" x14ac:dyDescent="0.25">
      <c r="A131" s="56" t="s">
        <v>95</v>
      </c>
      <c r="B131" s="300">
        <f t="shared" ref="B131:Y131" si="35">IF(B$88=0,0,B$88/B$83)</f>
        <v>1</v>
      </c>
      <c r="C131" s="300">
        <f t="shared" si="35"/>
        <v>1</v>
      </c>
      <c r="D131" s="300">
        <f t="shared" si="35"/>
        <v>1</v>
      </c>
      <c r="E131" s="300">
        <f t="shared" si="35"/>
        <v>1</v>
      </c>
      <c r="F131" s="300">
        <f t="shared" si="35"/>
        <v>1</v>
      </c>
      <c r="G131" s="300">
        <f t="shared" si="35"/>
        <v>1</v>
      </c>
      <c r="H131" s="300">
        <f t="shared" si="35"/>
        <v>1</v>
      </c>
      <c r="I131" s="300">
        <f t="shared" si="35"/>
        <v>1</v>
      </c>
      <c r="J131" s="300">
        <f t="shared" si="35"/>
        <v>1</v>
      </c>
      <c r="K131" s="300">
        <f t="shared" si="35"/>
        <v>1</v>
      </c>
      <c r="L131" s="300">
        <f t="shared" si="35"/>
        <v>1</v>
      </c>
      <c r="M131" s="300">
        <f t="shared" si="35"/>
        <v>1</v>
      </c>
      <c r="N131" s="300">
        <f t="shared" si="35"/>
        <v>1</v>
      </c>
      <c r="O131" s="300">
        <f t="shared" si="35"/>
        <v>1</v>
      </c>
      <c r="P131" s="300">
        <f t="shared" si="35"/>
        <v>1</v>
      </c>
      <c r="Q131" s="300">
        <f t="shared" si="35"/>
        <v>1</v>
      </c>
      <c r="R131" s="300">
        <f t="shared" si="35"/>
        <v>1</v>
      </c>
      <c r="S131" s="300">
        <f t="shared" si="35"/>
        <v>1</v>
      </c>
      <c r="T131" s="300">
        <f t="shared" si="35"/>
        <v>1</v>
      </c>
      <c r="U131" s="300">
        <f t="shared" si="35"/>
        <v>1</v>
      </c>
      <c r="V131" s="300">
        <f t="shared" si="35"/>
        <v>1</v>
      </c>
      <c r="W131" s="300">
        <f t="shared" si="35"/>
        <v>1</v>
      </c>
      <c r="X131" s="300">
        <f t="shared" si="35"/>
        <v>1</v>
      </c>
      <c r="Y131" s="300">
        <f t="shared" si="35"/>
        <v>1</v>
      </c>
      <c r="DA131" s="68"/>
    </row>
    <row r="132" spans="1:105" ht="12" customHeight="1" x14ac:dyDescent="0.25">
      <c r="A132" s="41" t="s">
        <v>1939</v>
      </c>
      <c r="B132" s="235">
        <f t="shared" ref="B132:Y132" si="36">IF(B$94=0,0,B$94/B$83)</f>
        <v>0</v>
      </c>
      <c r="C132" s="235">
        <f t="shared" si="36"/>
        <v>0</v>
      </c>
      <c r="D132" s="235">
        <f t="shared" si="36"/>
        <v>0</v>
      </c>
      <c r="E132" s="235">
        <f t="shared" si="36"/>
        <v>0</v>
      </c>
      <c r="F132" s="235">
        <f t="shared" si="36"/>
        <v>0</v>
      </c>
      <c r="G132" s="235">
        <f t="shared" si="36"/>
        <v>0</v>
      </c>
      <c r="H132" s="235">
        <f t="shared" si="36"/>
        <v>0</v>
      </c>
      <c r="I132" s="235">
        <f t="shared" si="36"/>
        <v>0</v>
      </c>
      <c r="J132" s="235">
        <f t="shared" si="36"/>
        <v>0</v>
      </c>
      <c r="K132" s="235">
        <f t="shared" si="36"/>
        <v>0</v>
      </c>
      <c r="L132" s="235">
        <f t="shared" si="36"/>
        <v>0</v>
      </c>
      <c r="M132" s="235">
        <f t="shared" si="36"/>
        <v>0</v>
      </c>
      <c r="N132" s="235">
        <f t="shared" si="36"/>
        <v>0</v>
      </c>
      <c r="O132" s="235">
        <f t="shared" si="36"/>
        <v>0</v>
      </c>
      <c r="P132" s="235">
        <f t="shared" si="36"/>
        <v>0</v>
      </c>
      <c r="Q132" s="235">
        <f t="shared" si="36"/>
        <v>0</v>
      </c>
      <c r="R132" s="235">
        <f t="shared" si="36"/>
        <v>0</v>
      </c>
      <c r="S132" s="235">
        <f t="shared" si="36"/>
        <v>0</v>
      </c>
      <c r="T132" s="235">
        <f t="shared" si="36"/>
        <v>0</v>
      </c>
      <c r="U132" s="235">
        <f t="shared" si="36"/>
        <v>0</v>
      </c>
      <c r="V132" s="235">
        <f t="shared" si="36"/>
        <v>0</v>
      </c>
      <c r="W132" s="235">
        <f t="shared" si="36"/>
        <v>0</v>
      </c>
      <c r="X132" s="235">
        <f t="shared" si="36"/>
        <v>0</v>
      </c>
      <c r="Y132" s="235">
        <f t="shared" si="36"/>
        <v>0</v>
      </c>
      <c r="DA132" s="97"/>
    </row>
    <row r="133" spans="1:105" ht="12" customHeight="1" x14ac:dyDescent="0.25">
      <c r="J133" s="131"/>
    </row>
    <row r="134" spans="1:105" ht="15" customHeight="1" x14ac:dyDescent="0.25">
      <c r="A134" s="32" t="s">
        <v>430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DA134" s="88"/>
    </row>
    <row r="135" spans="1:105" ht="12" customHeight="1" x14ac:dyDescent="0.25">
      <c r="J135" s="131"/>
    </row>
    <row r="136" spans="1:105" ht="12" customHeight="1" x14ac:dyDescent="0.25">
      <c r="A136" s="35" t="s">
        <v>54</v>
      </c>
      <c r="B136" s="320">
        <f>IF(B$5=0,0,B$5/PPA_fec!B$5)</f>
        <v>0.91770507301122994</v>
      </c>
      <c r="C136" s="320">
        <f>IF(C$5=0,0,C$5/PPA_fec!C$5)</f>
        <v>0.91548812789165668</v>
      </c>
      <c r="D136" s="320">
        <f>IF(D$5=0,0,D$5/PPA_fec!D$5)</f>
        <v>0.97525167440582017</v>
      </c>
      <c r="E136" s="320">
        <f>IF(E$5=0,0,E$5/PPA_fec!E$5)</f>
        <v>0.9775089146324023</v>
      </c>
      <c r="F136" s="320">
        <f>IF(F$5=0,0,F$5/PPA_fec!F$5)</f>
        <v>0.83660605931239063</v>
      </c>
      <c r="G136" s="320">
        <f>IF(G$5=0,0,G$5/PPA_fec!G$5)</f>
        <v>0.74599121173551786</v>
      </c>
      <c r="H136" s="320">
        <f>IF(H$5=0,0,H$5/PPA_fec!H$5)</f>
        <v>0.59895624002216008</v>
      </c>
      <c r="I136" s="320">
        <f>IF(I$5=0,0,I$5/PPA_fec!I$5)</f>
        <v>0.64389286005406432</v>
      </c>
      <c r="J136" s="320">
        <f>IF(J$5=0,0,J$5/PPA_fec!J$5)</f>
        <v>0.60772606284088537</v>
      </c>
      <c r="K136" s="320">
        <f>IF(K$5=0,0,K$5/PPA_fec!K$5)</f>
        <v>0.52817300470892858</v>
      </c>
      <c r="L136" s="320">
        <f>IF(L$5=0,0,L$5/PPA_fec!L$5)</f>
        <v>0.7188946564581975</v>
      </c>
      <c r="M136" s="320">
        <f>IF(M$5=0,0,M$5/PPA_fec!M$5)</f>
        <v>0.62429596398779374</v>
      </c>
      <c r="N136" s="320">
        <f>IF(N$5=0,0,N$5/PPA_fec!N$5)</f>
        <v>0.65769227607177116</v>
      </c>
      <c r="O136" s="320">
        <f>IF(O$5=0,0,O$5/PPA_fec!O$5)</f>
        <v>0.66268853036658104</v>
      </c>
      <c r="P136" s="320">
        <f>IF(P$5=0,0,P$5/PPA_fec!P$5)</f>
        <v>0.63138975356616911</v>
      </c>
      <c r="Q136" s="320">
        <f>IF(Q$5=0,0,Q$5/PPA_fec!Q$5)</f>
        <v>0.75465526300374475</v>
      </c>
      <c r="R136" s="320">
        <f>IF(R$5=0,0,R$5/PPA_fec!R$5)</f>
        <v>0.70269798807956718</v>
      </c>
      <c r="S136" s="320">
        <f>IF(S$5=0,0,S$5/PPA_fec!S$5)</f>
        <v>0.75651831594119634</v>
      </c>
      <c r="T136" s="320">
        <f>IF(T$5=0,0,T$5/PPA_fec!T$5)</f>
        <v>0.70268448894635094</v>
      </c>
      <c r="U136" s="320">
        <f>IF(U$5=0,0,U$5/PPA_fec!U$5)</f>
        <v>0.76110636589661596</v>
      </c>
      <c r="V136" s="320">
        <f>IF(V$5=0,0,V$5/PPA_fec!V$5)</f>
        <v>0.80125090190181747</v>
      </c>
      <c r="W136" s="320">
        <f>IF(W$5=0,0,W$5/PPA_fec!W$5)</f>
        <v>0.75853167640694008</v>
      </c>
      <c r="X136" s="320">
        <f>IF(X$5=0,0,X$5/PPA_fec!X$5)</f>
        <v>0.75104757784363896</v>
      </c>
      <c r="Y136" s="320">
        <f>IF(Y$5=0,0,Y$5/PPA_fec!Y$5)</f>
        <v>0.79411620978014485</v>
      </c>
      <c r="DA136" s="95"/>
    </row>
    <row r="137" spans="1:105" ht="12" customHeight="1" x14ac:dyDescent="0.25">
      <c r="A137" s="55" t="s">
        <v>91</v>
      </c>
      <c r="B137" s="273">
        <f>IF(B$6=0,0,B$6/PPA_fec!B$6)</f>
        <v>0</v>
      </c>
      <c r="C137" s="273">
        <f>IF(C$6=0,0,C$6/PPA_fec!C$6)</f>
        <v>0</v>
      </c>
      <c r="D137" s="273">
        <f>IF(D$6=0,0,D$6/PPA_fec!D$6)</f>
        <v>0</v>
      </c>
      <c r="E137" s="273">
        <f>IF(E$6=0,0,E$6/PPA_fec!E$6)</f>
        <v>0</v>
      </c>
      <c r="F137" s="273">
        <f>IF(F$6=0,0,F$6/PPA_fec!F$6)</f>
        <v>0</v>
      </c>
      <c r="G137" s="273">
        <f>IF(G$6=0,0,G$6/PPA_fec!G$6)</f>
        <v>0</v>
      </c>
      <c r="H137" s="273">
        <f>IF(H$6=0,0,H$6/PPA_fec!H$6)</f>
        <v>0</v>
      </c>
      <c r="I137" s="273">
        <f>IF(I$6=0,0,I$6/PPA_fec!I$6)</f>
        <v>0</v>
      </c>
      <c r="J137" s="273">
        <f>IF(J$6=0,0,J$6/PPA_fec!J$6)</f>
        <v>0</v>
      </c>
      <c r="K137" s="273">
        <f>IF(K$6=0,0,K$6/PPA_fec!K$6)</f>
        <v>0</v>
      </c>
      <c r="L137" s="273">
        <f>IF(L$6=0,0,L$6/PPA_fec!L$6)</f>
        <v>0</v>
      </c>
      <c r="M137" s="273">
        <f>IF(M$6=0,0,M$6/PPA_fec!M$6)</f>
        <v>0</v>
      </c>
      <c r="N137" s="273">
        <f>IF(N$6=0,0,N$6/PPA_fec!N$6)</f>
        <v>0</v>
      </c>
      <c r="O137" s="273">
        <f>IF(O$6=0,0,O$6/PPA_fec!O$6)</f>
        <v>0</v>
      </c>
      <c r="P137" s="273">
        <f>IF(P$6=0,0,P$6/PPA_fec!P$6)</f>
        <v>0</v>
      </c>
      <c r="Q137" s="273">
        <f>IF(Q$6=0,0,Q$6/PPA_fec!Q$6)</f>
        <v>0</v>
      </c>
      <c r="R137" s="273">
        <f>IF(R$6=0,0,R$6/PPA_fec!R$6)</f>
        <v>0</v>
      </c>
      <c r="S137" s="273">
        <f>IF(S$6=0,0,S$6/PPA_fec!S$6)</f>
        <v>0</v>
      </c>
      <c r="T137" s="273">
        <f>IF(T$6=0,0,T$6/PPA_fec!T$6)</f>
        <v>0</v>
      </c>
      <c r="U137" s="273">
        <f>IF(U$6=0,0,U$6/PPA_fec!U$6)</f>
        <v>0</v>
      </c>
      <c r="V137" s="273">
        <f>IF(V$6=0,0,V$6/PPA_fec!V$6)</f>
        <v>0</v>
      </c>
      <c r="W137" s="273">
        <f>IF(W$6=0,0,W$6/PPA_fec!W$6)</f>
        <v>0</v>
      </c>
      <c r="X137" s="273">
        <f>IF(X$6=0,0,X$6/PPA_fec!X$6)</f>
        <v>0</v>
      </c>
      <c r="Y137" s="273">
        <f>IF(Y$6=0,0,Y$6/PPA_fec!Y$6)</f>
        <v>0</v>
      </c>
      <c r="DA137" s="76"/>
    </row>
    <row r="138" spans="1:105" ht="12" customHeight="1" x14ac:dyDescent="0.25">
      <c r="A138" s="173" t="s">
        <v>92</v>
      </c>
      <c r="B138" s="274">
        <f>IF(B$7=0,0,B$7/PPA_fec!B$7)</f>
        <v>0</v>
      </c>
      <c r="C138" s="274">
        <f>IF(C$7=0,0,C$7/PPA_fec!C$7)</f>
        <v>0</v>
      </c>
      <c r="D138" s="274">
        <f>IF(D$7=0,0,D$7/PPA_fec!D$7)</f>
        <v>0</v>
      </c>
      <c r="E138" s="274">
        <f>IF(E$7=0,0,E$7/PPA_fec!E$7)</f>
        <v>0</v>
      </c>
      <c r="F138" s="274">
        <f>IF(F$7=0,0,F$7/PPA_fec!F$7)</f>
        <v>0</v>
      </c>
      <c r="G138" s="274">
        <f>IF(G$7=0,0,G$7/PPA_fec!G$7)</f>
        <v>0</v>
      </c>
      <c r="H138" s="274">
        <f>IF(H$7=0,0,H$7/PPA_fec!H$7)</f>
        <v>0</v>
      </c>
      <c r="I138" s="274">
        <f>IF(I$7=0,0,I$7/PPA_fec!I$7)</f>
        <v>0</v>
      </c>
      <c r="J138" s="274">
        <f>IF(J$7=0,0,J$7/PPA_fec!J$7)</f>
        <v>0</v>
      </c>
      <c r="K138" s="274">
        <f>IF(K$7=0,0,K$7/PPA_fec!K$7)</f>
        <v>0</v>
      </c>
      <c r="L138" s="274">
        <f>IF(L$7=0,0,L$7/PPA_fec!L$7)</f>
        <v>0</v>
      </c>
      <c r="M138" s="274">
        <f>IF(M$7=0,0,M$7/PPA_fec!M$7)</f>
        <v>0</v>
      </c>
      <c r="N138" s="274">
        <f>IF(N$7=0,0,N$7/PPA_fec!N$7)</f>
        <v>0</v>
      </c>
      <c r="O138" s="274">
        <f>IF(O$7=0,0,O$7/PPA_fec!O$7)</f>
        <v>0</v>
      </c>
      <c r="P138" s="274">
        <f>IF(P$7=0,0,P$7/PPA_fec!P$7)</f>
        <v>0</v>
      </c>
      <c r="Q138" s="274">
        <f>IF(Q$7=0,0,Q$7/PPA_fec!Q$7)</f>
        <v>0</v>
      </c>
      <c r="R138" s="274">
        <f>IF(R$7=0,0,R$7/PPA_fec!R$7)</f>
        <v>0</v>
      </c>
      <c r="S138" s="274">
        <f>IF(S$7=0,0,S$7/PPA_fec!S$7)</f>
        <v>0</v>
      </c>
      <c r="T138" s="274">
        <f>IF(T$7=0,0,T$7/PPA_fec!T$7)</f>
        <v>0</v>
      </c>
      <c r="U138" s="274">
        <f>IF(U$7=0,0,U$7/PPA_fec!U$7)</f>
        <v>0</v>
      </c>
      <c r="V138" s="274">
        <f>IF(V$7=0,0,V$7/PPA_fec!V$7)</f>
        <v>0</v>
      </c>
      <c r="W138" s="274">
        <f>IF(W$7=0,0,W$7/PPA_fec!W$7)</f>
        <v>0</v>
      </c>
      <c r="X138" s="274">
        <f>IF(X$7=0,0,X$7/PPA_fec!X$7)</f>
        <v>0</v>
      </c>
      <c r="Y138" s="274">
        <f>IF(Y$7=0,0,Y$7/PPA_fec!Y$7)</f>
        <v>0</v>
      </c>
      <c r="DA138" s="77"/>
    </row>
    <row r="139" spans="1:105" ht="12" customHeight="1" x14ac:dyDescent="0.25">
      <c r="A139" s="173" t="s">
        <v>93</v>
      </c>
      <c r="B139" s="274">
        <f>IF(B$8=0,0,B$8/PPA_fec!B$8)</f>
        <v>0</v>
      </c>
      <c r="C139" s="274">
        <f>IF(C$8=0,0,C$8/PPA_fec!C$8)</f>
        <v>0</v>
      </c>
      <c r="D139" s="274">
        <f>IF(D$8=0,0,D$8/PPA_fec!D$8)</f>
        <v>0</v>
      </c>
      <c r="E139" s="274">
        <f>IF(E$8=0,0,E$8/PPA_fec!E$8)</f>
        <v>0</v>
      </c>
      <c r="F139" s="274">
        <f>IF(F$8=0,0,F$8/PPA_fec!F$8)</f>
        <v>0</v>
      </c>
      <c r="G139" s="274">
        <f>IF(G$8=0,0,G$8/PPA_fec!G$8)</f>
        <v>0</v>
      </c>
      <c r="H139" s="274">
        <f>IF(H$8=0,0,H$8/PPA_fec!H$8)</f>
        <v>0</v>
      </c>
      <c r="I139" s="274">
        <f>IF(I$8=0,0,I$8/PPA_fec!I$8)</f>
        <v>0</v>
      </c>
      <c r="J139" s="274">
        <f>IF(J$8=0,0,J$8/PPA_fec!J$8)</f>
        <v>0</v>
      </c>
      <c r="K139" s="274">
        <f>IF(K$8=0,0,K$8/PPA_fec!K$8)</f>
        <v>0</v>
      </c>
      <c r="L139" s="274">
        <f>IF(L$8=0,0,L$8/PPA_fec!L$8)</f>
        <v>0</v>
      </c>
      <c r="M139" s="274">
        <f>IF(M$8=0,0,M$8/PPA_fec!M$8)</f>
        <v>0</v>
      </c>
      <c r="N139" s="274">
        <f>IF(N$8=0,0,N$8/PPA_fec!N$8)</f>
        <v>0</v>
      </c>
      <c r="O139" s="274">
        <f>IF(O$8=0,0,O$8/PPA_fec!O$8)</f>
        <v>0</v>
      </c>
      <c r="P139" s="274">
        <f>IF(P$8=0,0,P$8/PPA_fec!P$8)</f>
        <v>0</v>
      </c>
      <c r="Q139" s="274">
        <f>IF(Q$8=0,0,Q$8/PPA_fec!Q$8)</f>
        <v>0</v>
      </c>
      <c r="R139" s="274">
        <f>IF(R$8=0,0,R$8/PPA_fec!R$8)</f>
        <v>0</v>
      </c>
      <c r="S139" s="274">
        <f>IF(S$8=0,0,S$8/PPA_fec!S$8)</f>
        <v>0</v>
      </c>
      <c r="T139" s="274">
        <f>IF(T$8=0,0,T$8/PPA_fec!T$8)</f>
        <v>0</v>
      </c>
      <c r="U139" s="274">
        <f>IF(U$8=0,0,U$8/PPA_fec!U$8)</f>
        <v>0</v>
      </c>
      <c r="V139" s="274">
        <f>IF(V$8=0,0,V$8/PPA_fec!V$8)</f>
        <v>0</v>
      </c>
      <c r="W139" s="274">
        <f>IF(W$8=0,0,W$8/PPA_fec!W$8)</f>
        <v>0</v>
      </c>
      <c r="X139" s="274">
        <f>IF(X$8=0,0,X$8/PPA_fec!X$8)</f>
        <v>0</v>
      </c>
      <c r="Y139" s="274">
        <f>IF(Y$8=0,0,Y$8/PPA_fec!Y$8)</f>
        <v>0</v>
      </c>
      <c r="DA139" s="77"/>
    </row>
    <row r="140" spans="1:105" ht="12" customHeight="1" x14ac:dyDescent="0.25">
      <c r="A140" s="173" t="s">
        <v>94</v>
      </c>
      <c r="B140" s="274">
        <f>IF(B$9=0,0,B$9/PPA_fec!B$9)</f>
        <v>0</v>
      </c>
      <c r="C140" s="274">
        <f>IF(C$9=0,0,C$9/PPA_fec!C$9)</f>
        <v>0</v>
      </c>
      <c r="D140" s="274">
        <f>IF(D$9=0,0,D$9/PPA_fec!D$9)</f>
        <v>0</v>
      </c>
      <c r="E140" s="274">
        <f>IF(E$9=0,0,E$9/PPA_fec!E$9)</f>
        <v>0</v>
      </c>
      <c r="F140" s="274">
        <f>IF(F$9=0,0,F$9/PPA_fec!F$9)</f>
        <v>0</v>
      </c>
      <c r="G140" s="274">
        <f>IF(G$9=0,0,G$9/PPA_fec!G$9)</f>
        <v>0</v>
      </c>
      <c r="H140" s="274">
        <f>IF(H$9=0,0,H$9/PPA_fec!H$9)</f>
        <v>0</v>
      </c>
      <c r="I140" s="274">
        <f>IF(I$9=0,0,I$9/PPA_fec!I$9)</f>
        <v>0</v>
      </c>
      <c r="J140" s="274">
        <f>IF(J$9=0,0,J$9/PPA_fec!J$9)</f>
        <v>0</v>
      </c>
      <c r="K140" s="274">
        <f>IF(K$9=0,0,K$9/PPA_fec!K$9)</f>
        <v>0</v>
      </c>
      <c r="L140" s="274">
        <f>IF(L$9=0,0,L$9/PPA_fec!L$9)</f>
        <v>0</v>
      </c>
      <c r="M140" s="274">
        <f>IF(M$9=0,0,M$9/PPA_fec!M$9)</f>
        <v>0</v>
      </c>
      <c r="N140" s="274">
        <f>IF(N$9=0,0,N$9/PPA_fec!N$9)</f>
        <v>0</v>
      </c>
      <c r="O140" s="274">
        <f>IF(O$9=0,0,O$9/PPA_fec!O$9)</f>
        <v>0</v>
      </c>
      <c r="P140" s="274">
        <f>IF(P$9=0,0,P$9/PPA_fec!P$9)</f>
        <v>0</v>
      </c>
      <c r="Q140" s="274">
        <f>IF(Q$9=0,0,Q$9/PPA_fec!Q$9)</f>
        <v>0</v>
      </c>
      <c r="R140" s="274">
        <f>IF(R$9=0,0,R$9/PPA_fec!R$9)</f>
        <v>0</v>
      </c>
      <c r="S140" s="274">
        <f>IF(S$9=0,0,S$9/PPA_fec!S$9)</f>
        <v>0</v>
      </c>
      <c r="T140" s="274">
        <f>IF(T$9=0,0,T$9/PPA_fec!T$9)</f>
        <v>0</v>
      </c>
      <c r="U140" s="274">
        <f>IF(U$9=0,0,U$9/PPA_fec!U$9)</f>
        <v>0</v>
      </c>
      <c r="V140" s="274">
        <f>IF(V$9=0,0,V$9/PPA_fec!V$9)</f>
        <v>0</v>
      </c>
      <c r="W140" s="274">
        <f>IF(W$9=0,0,W$9/PPA_fec!W$9)</f>
        <v>0</v>
      </c>
      <c r="X140" s="274">
        <f>IF(X$9=0,0,X$9/PPA_fec!X$9)</f>
        <v>0</v>
      </c>
      <c r="Y140" s="274">
        <f>IF(Y$9=0,0,Y$9/PPA_fec!Y$9)</f>
        <v>0</v>
      </c>
      <c r="DA140" s="77"/>
    </row>
    <row r="141" spans="1:105" ht="12" customHeight="1" x14ac:dyDescent="0.25">
      <c r="A141" s="56" t="s">
        <v>95</v>
      </c>
      <c r="B141" s="275">
        <f>IF(B$10=0,0,B$10/PPA_fec!B$10)</f>
        <v>0.75533554020154792</v>
      </c>
      <c r="C141" s="275">
        <f>IF(C$10=0,0,C$10/PPA_fec!C$10)</f>
        <v>0.62079443989504579</v>
      </c>
      <c r="D141" s="275">
        <f>IF(D$10=0,0,D$10/PPA_fec!D$10)</f>
        <v>0.93107463896829001</v>
      </c>
      <c r="E141" s="275">
        <f>IF(E$10=0,0,E$10/PPA_fec!E$10)</f>
        <v>1.2345191715826349</v>
      </c>
      <c r="F141" s="275">
        <f>IF(F$10=0,0,F$10/PPA_fec!F$10)</f>
        <v>1.1823451243950693</v>
      </c>
      <c r="G141" s="275">
        <f>IF(G$10=0,0,G$10/PPA_fec!G$10)</f>
        <v>1.1974644550263842</v>
      </c>
      <c r="H141" s="275">
        <f>IF(H$10=0,0,H$10/PPA_fec!H$10)</f>
        <v>1.0928199123716829</v>
      </c>
      <c r="I141" s="275">
        <f>IF(I$10=0,0,I$10/PPA_fec!I$10)</f>
        <v>1.1712237536353083</v>
      </c>
      <c r="J141" s="275">
        <f>IF(J$10=0,0,J$10/PPA_fec!J$10)</f>
        <v>1.3868283210456425</v>
      </c>
      <c r="K141" s="275">
        <f>IF(K$10=0,0,K$10/PPA_fec!K$10)</f>
        <v>1.4630801451347535</v>
      </c>
      <c r="L141" s="275">
        <f>IF(L$10=0,0,L$10/PPA_fec!L$10)</f>
        <v>1.0668496472738618</v>
      </c>
      <c r="M141" s="275">
        <f>IF(M$10=0,0,M$10/PPA_fec!M$10)</f>
        <v>1.0983560178971081</v>
      </c>
      <c r="N141" s="275">
        <f>IF(N$10=0,0,N$10/PPA_fec!N$10)</f>
        <v>1.1438524889121369</v>
      </c>
      <c r="O141" s="275">
        <f>IF(O$10=0,0,O$10/PPA_fec!O$10)</f>
        <v>1.4391270782513748</v>
      </c>
      <c r="P141" s="275">
        <f>IF(P$10=0,0,P$10/PPA_fec!P$10)</f>
        <v>1.448544126235157</v>
      </c>
      <c r="Q141" s="275">
        <f>IF(Q$10=0,0,Q$10/PPA_fec!Q$10)</f>
        <v>1.5713721885303384</v>
      </c>
      <c r="R141" s="275">
        <f>IF(R$10=0,0,R$10/PPA_fec!R$10)</f>
        <v>1.6211224948843883</v>
      </c>
      <c r="S141" s="275">
        <f>IF(S$10=0,0,S$10/PPA_fec!S$10)</f>
        <v>1.8994127418356834</v>
      </c>
      <c r="T141" s="275">
        <f>IF(T$10=0,0,T$10/PPA_fec!T$10)</f>
        <v>1.8637516963979712</v>
      </c>
      <c r="U141" s="275">
        <f>IF(U$10=0,0,U$10/PPA_fec!U$10)</f>
        <v>1.9531923325688296</v>
      </c>
      <c r="V141" s="275">
        <f>IF(V$10=0,0,V$10/PPA_fec!V$10)</f>
        <v>2.0738719915294013</v>
      </c>
      <c r="W141" s="275">
        <f>IF(W$10=0,0,W$10/PPA_fec!W$10)</f>
        <v>2.0333868331959728</v>
      </c>
      <c r="X141" s="275">
        <f>IF(X$10=0,0,X$10/PPA_fec!X$10)</f>
        <v>1.850459919228375</v>
      </c>
      <c r="Y141" s="275">
        <f>IF(Y$10=0,0,Y$10/PPA_fec!Y$10)</f>
        <v>1.9956774915942992</v>
      </c>
      <c r="DA141" s="78"/>
    </row>
    <row r="142" spans="1:105" ht="12" customHeight="1" x14ac:dyDescent="0.25">
      <c r="A142" s="174" t="s">
        <v>1853</v>
      </c>
      <c r="B142" s="276">
        <f>IF(B$16=0,0,B$16/PPA_fec!B$16)</f>
        <v>0</v>
      </c>
      <c r="C142" s="276">
        <f>IF(C$16=0,0,C$16/PPA_fec!C$16)</f>
        <v>0</v>
      </c>
      <c r="D142" s="276">
        <f>IF(D$16=0,0,D$16/PPA_fec!D$16)</f>
        <v>0</v>
      </c>
      <c r="E142" s="276">
        <f>IF(E$16=0,0,E$16/PPA_fec!E$16)</f>
        <v>0</v>
      </c>
      <c r="F142" s="276">
        <f>IF(F$16=0,0,F$16/PPA_fec!F$16)</f>
        <v>0</v>
      </c>
      <c r="G142" s="276">
        <f>IF(G$16=0,0,G$16/PPA_fec!G$16)</f>
        <v>0</v>
      </c>
      <c r="H142" s="276">
        <f>IF(H$16=0,0,H$16/PPA_fec!H$16)</f>
        <v>0</v>
      </c>
      <c r="I142" s="276">
        <f>IF(I$16=0,0,I$16/PPA_fec!I$16)</f>
        <v>0</v>
      </c>
      <c r="J142" s="276">
        <f>IF(J$16=0,0,J$16/PPA_fec!J$16)</f>
        <v>0</v>
      </c>
      <c r="K142" s="276">
        <f>IF(K$16=0,0,K$16/PPA_fec!K$16)</f>
        <v>0</v>
      </c>
      <c r="L142" s="276">
        <f>IF(L$16=0,0,L$16/PPA_fec!L$16)</f>
        <v>0</v>
      </c>
      <c r="M142" s="276">
        <f>IF(M$16=0,0,M$16/PPA_fec!M$16)</f>
        <v>0</v>
      </c>
      <c r="N142" s="276">
        <f>IF(N$16=0,0,N$16/PPA_fec!N$16)</f>
        <v>0</v>
      </c>
      <c r="O142" s="276">
        <f>IF(O$16=0,0,O$16/PPA_fec!O$16)</f>
        <v>0</v>
      </c>
      <c r="P142" s="276">
        <f>IF(P$16=0,0,P$16/PPA_fec!P$16)</f>
        <v>0</v>
      </c>
      <c r="Q142" s="276">
        <f>IF(Q$16=0,0,Q$16/PPA_fec!Q$16)</f>
        <v>0</v>
      </c>
      <c r="R142" s="276">
        <f>IF(R$16=0,0,R$16/PPA_fec!R$16)</f>
        <v>0</v>
      </c>
      <c r="S142" s="276">
        <f>IF(S$16=0,0,S$16/PPA_fec!S$16)</f>
        <v>0</v>
      </c>
      <c r="T142" s="276">
        <f>IF(T$16=0,0,T$16/PPA_fec!T$16)</f>
        <v>0</v>
      </c>
      <c r="U142" s="276">
        <f>IF(U$16=0,0,U$16/PPA_fec!U$16)</f>
        <v>0</v>
      </c>
      <c r="V142" s="276">
        <f>IF(V$16=0,0,V$16/PPA_fec!V$16)</f>
        <v>0</v>
      </c>
      <c r="W142" s="276">
        <f>IF(W$16=0,0,W$16/PPA_fec!W$16)</f>
        <v>0</v>
      </c>
      <c r="X142" s="276">
        <f>IF(X$16=0,0,X$16/PPA_fec!X$16)</f>
        <v>0</v>
      </c>
      <c r="Y142" s="276">
        <f>IF(Y$16=0,0,Y$16/PPA_fec!Y$16)</f>
        <v>0</v>
      </c>
      <c r="DA142" s="79"/>
    </row>
    <row r="143" spans="1:105" ht="12" customHeight="1" x14ac:dyDescent="0.25">
      <c r="A143" s="174" t="s">
        <v>1855</v>
      </c>
      <c r="B143" s="276">
        <f>IF(B$17=0,0,B$17/PPA_fec!B$17)</f>
        <v>1.1120636334073433</v>
      </c>
      <c r="C143" s="276">
        <f>IF(C$17=0,0,C$17/PPA_fec!C$17)</f>
        <v>1.1144865632286038</v>
      </c>
      <c r="D143" s="276">
        <f>IF(D$17=0,0,D$17/PPA_fec!D$17)</f>
        <v>1.1642919198285759</v>
      </c>
      <c r="E143" s="276">
        <f>IF(E$17=0,0,E$17/PPA_fec!E$17)</f>
        <v>1.1517745810136191</v>
      </c>
      <c r="F143" s="276">
        <f>IF(F$17=0,0,F$17/PPA_fec!F$17)</f>
        <v>0.97807466910337804</v>
      </c>
      <c r="G143" s="276">
        <f>IF(G$17=0,0,G$17/PPA_fec!G$17)</f>
        <v>0.86947711820272744</v>
      </c>
      <c r="H143" s="276">
        <f>IF(H$17=0,0,H$17/PPA_fec!H$17)</f>
        <v>0.69858500552055069</v>
      </c>
      <c r="I143" s="276">
        <f>IF(I$17=0,0,I$17/PPA_fec!I$17)</f>
        <v>0.74678084223789187</v>
      </c>
      <c r="J143" s="276">
        <f>IF(J$17=0,0,J$17/PPA_fec!J$17)</f>
        <v>0.69377369326613514</v>
      </c>
      <c r="K143" s="276">
        <f>IF(K$17=0,0,K$17/PPA_fec!K$17)</f>
        <v>0.59593641316163015</v>
      </c>
      <c r="L143" s="276">
        <f>IF(L$17=0,0,L$17/PPA_fec!L$17)</f>
        <v>0.83771405503800389</v>
      </c>
      <c r="M143" s="276">
        <f>IF(M$17=0,0,M$17/PPA_fec!M$17)</f>
        <v>0.72136898770382962</v>
      </c>
      <c r="N143" s="276">
        <f>IF(N$17=0,0,N$17/PPA_fec!N$17)</f>
        <v>0.76153503027093294</v>
      </c>
      <c r="O143" s="276">
        <f>IF(O$17=0,0,O$17/PPA_fec!O$17)</f>
        <v>0.74998641083935857</v>
      </c>
      <c r="P143" s="276">
        <f>IF(P$17=0,0,P$17/PPA_fec!P$17)</f>
        <v>0.71757843245121911</v>
      </c>
      <c r="Q143" s="276">
        <f>IF(Q$17=0,0,Q$17/PPA_fec!Q$17)</f>
        <v>0.85517897829587008</v>
      </c>
      <c r="R143" s="276">
        <f>IF(R$17=0,0,R$17/PPA_fec!R$17)</f>
        <v>0.79542981286043124</v>
      </c>
      <c r="S143" s="276">
        <f>IF(S$17=0,0,S$17/PPA_fec!S$17)</f>
        <v>0.84127291026520046</v>
      </c>
      <c r="T143" s="276">
        <f>IF(T$17=0,0,T$17/PPA_fec!T$17)</f>
        <v>0.77955540715932692</v>
      </c>
      <c r="U143" s="276">
        <f>IF(U$17=0,0,U$17/PPA_fec!U$17)</f>
        <v>0.84405532587304277</v>
      </c>
      <c r="V143" s="276">
        <f>IF(V$17=0,0,V$17/PPA_fec!V$17)</f>
        <v>0.88178565299214373</v>
      </c>
      <c r="W143" s="276">
        <f>IF(W$17=0,0,W$17/PPA_fec!W$17)</f>
        <v>0.83834651796404769</v>
      </c>
      <c r="X143" s="276">
        <f>IF(X$17=0,0,X$17/PPA_fec!X$17)</f>
        <v>0.84212539537458386</v>
      </c>
      <c r="Y143" s="276">
        <f>IF(Y$17=0,0,Y$17/PPA_fec!Y$17)</f>
        <v>0.88257855572688981</v>
      </c>
      <c r="DA143" s="79"/>
    </row>
    <row r="144" spans="1:105" ht="12" customHeight="1" x14ac:dyDescent="0.25">
      <c r="A144" s="41" t="s">
        <v>1870</v>
      </c>
      <c r="B144" s="277">
        <f>IF(B$30=0,0,B$30/PPA_fec!B$30)</f>
        <v>0</v>
      </c>
      <c r="C144" s="277">
        <f>IF(C$30=0,0,C$30/PPA_fec!C$30)</f>
        <v>0</v>
      </c>
      <c r="D144" s="277">
        <f>IF(D$30=0,0,D$30/PPA_fec!D$30)</f>
        <v>0</v>
      </c>
      <c r="E144" s="277">
        <f>IF(E$30=0,0,E$30/PPA_fec!E$30)</f>
        <v>0</v>
      </c>
      <c r="F144" s="277">
        <f>IF(F$30=0,0,F$30/PPA_fec!F$30)</f>
        <v>0</v>
      </c>
      <c r="G144" s="277">
        <f>IF(G$30=0,0,G$30/PPA_fec!G$30)</f>
        <v>0</v>
      </c>
      <c r="H144" s="277">
        <f>IF(H$30=0,0,H$30/PPA_fec!H$30)</f>
        <v>0</v>
      </c>
      <c r="I144" s="277">
        <f>IF(I$30=0,0,I$30/PPA_fec!I$30)</f>
        <v>0</v>
      </c>
      <c r="J144" s="277">
        <f>IF(J$30=0,0,J$30/PPA_fec!J$30)</f>
        <v>0</v>
      </c>
      <c r="K144" s="277">
        <f>IF(K$30=0,0,K$30/PPA_fec!K$30)</f>
        <v>0</v>
      </c>
      <c r="L144" s="277">
        <f>IF(L$30=0,0,L$30/PPA_fec!L$30)</f>
        <v>0</v>
      </c>
      <c r="M144" s="277">
        <f>IF(M$30=0,0,M$30/PPA_fec!M$30)</f>
        <v>0</v>
      </c>
      <c r="N144" s="277">
        <f>IF(N$30=0,0,N$30/PPA_fec!N$30)</f>
        <v>0</v>
      </c>
      <c r="O144" s="277">
        <f>IF(O$30=0,0,O$30/PPA_fec!O$30)</f>
        <v>0</v>
      </c>
      <c r="P144" s="277">
        <f>IF(P$30=0,0,P$30/PPA_fec!P$30)</f>
        <v>0</v>
      </c>
      <c r="Q144" s="277">
        <f>IF(Q$30=0,0,Q$30/PPA_fec!Q$30)</f>
        <v>0</v>
      </c>
      <c r="R144" s="277">
        <f>IF(R$30=0,0,R$30/PPA_fec!R$30)</f>
        <v>0</v>
      </c>
      <c r="S144" s="277">
        <f>IF(S$30=0,0,S$30/PPA_fec!S$30)</f>
        <v>0</v>
      </c>
      <c r="T144" s="277">
        <f>IF(T$30=0,0,T$30/PPA_fec!T$30)</f>
        <v>0</v>
      </c>
      <c r="U144" s="277">
        <f>IF(U$30=0,0,U$30/PPA_fec!U$30)</f>
        <v>0</v>
      </c>
      <c r="V144" s="277">
        <f>IF(V$30=0,0,V$30/PPA_fec!V$30)</f>
        <v>0</v>
      </c>
      <c r="W144" s="277">
        <f>IF(W$30=0,0,W$30/PPA_fec!W$30)</f>
        <v>0</v>
      </c>
      <c r="X144" s="277">
        <f>IF(X$30=0,0,X$30/PPA_fec!X$30)</f>
        <v>0</v>
      </c>
      <c r="Y144" s="277">
        <f>IF(Y$30=0,0,Y$30/PPA_fec!Y$30)</f>
        <v>0</v>
      </c>
      <c r="DA144" s="82"/>
    </row>
    <row r="145" spans="1:105" ht="12" customHeight="1" x14ac:dyDescent="0.25">
      <c r="J145" s="131"/>
    </row>
    <row r="146" spans="1:105" ht="12" customHeight="1" x14ac:dyDescent="0.25">
      <c r="A146" s="35" t="s">
        <v>55</v>
      </c>
      <c r="B146" s="320">
        <f>IF(B$32=0,0,B$32/PPA_fec!B$32)</f>
        <v>1.2674034709242379</v>
      </c>
      <c r="C146" s="320">
        <f>IF(C$32=0,0,C$32/PPA_fec!C$32)</f>
        <v>1.2762676059323041</v>
      </c>
      <c r="D146" s="320">
        <f>IF(D$32=0,0,D$32/PPA_fec!D$32)</f>
        <v>1.2909430201511189</v>
      </c>
      <c r="E146" s="320">
        <f>IF(E$32=0,0,E$32/PPA_fec!E$32)</f>
        <v>1.2548346576027638</v>
      </c>
      <c r="F146" s="320">
        <f>IF(F$32=0,0,F$32/PPA_fec!F$32)</f>
        <v>1.0532250333651272</v>
      </c>
      <c r="G146" s="320">
        <f>IF(G$32=0,0,G$32/PPA_fec!G$32)</f>
        <v>0.93583999732306511</v>
      </c>
      <c r="H146" s="320">
        <f>IF(H$32=0,0,H$32/PPA_fec!H$32)</f>
        <v>0.75803742115340444</v>
      </c>
      <c r="I146" s="320">
        <f>IF(I$32=0,0,I$32/PPA_fec!I$32)</f>
        <v>0.80047092696980782</v>
      </c>
      <c r="J146" s="320">
        <f>IF(J$32=0,0,J$32/PPA_fec!J$32)</f>
        <v>0.72928983799851443</v>
      </c>
      <c r="K146" s="320">
        <f>IF(K$32=0,0,K$32/PPA_fec!K$32)</f>
        <v>0.61917762296274825</v>
      </c>
      <c r="L146" s="320">
        <f>IF(L$32=0,0,L$32/PPA_fec!L$32)</f>
        <v>0.89770482306562138</v>
      </c>
      <c r="M146" s="320">
        <f>IF(M$32=0,0,M$32/PPA_fec!M$32)</f>
        <v>0.76560420073195889</v>
      </c>
      <c r="N146" s="320">
        <f>IF(N$32=0,0,N$32/PPA_fec!N$32)</f>
        <v>0.81149193574231659</v>
      </c>
      <c r="O146" s="320">
        <f>IF(O$32=0,0,O$32/PPA_fec!O$32)</f>
        <v>0.77225348296071361</v>
      </c>
      <c r="P146" s="320">
        <f>IF(P$32=0,0,P$32/PPA_fec!P$32)</f>
        <v>0.74867278848017316</v>
      </c>
      <c r="Q146" s="320">
        <f>IF(Q$32=0,0,Q$32/PPA_fec!Q$32)</f>
        <v>0.88170412591425662</v>
      </c>
      <c r="R146" s="320">
        <f>IF(R$32=0,0,R$32/PPA_fec!R$32)</f>
        <v>0.82442059186505934</v>
      </c>
      <c r="S146" s="320">
        <f>IF(S$32=0,0,S$32/PPA_fec!S$32)</f>
        <v>0.84830927690193414</v>
      </c>
      <c r="T146" s="320">
        <f>IF(T$32=0,0,T$32/PPA_fec!T$32)</f>
        <v>0.78484628191796513</v>
      </c>
      <c r="U146" s="320">
        <f>IF(U$32=0,0,U$32/PPA_fec!U$32)</f>
        <v>0.84839364178055299</v>
      </c>
      <c r="V146" s="320">
        <f>IF(V$32=0,0,V$32/PPA_fec!V$32)</f>
        <v>0.87488357965622177</v>
      </c>
      <c r="W146" s="320">
        <f>IF(W$32=0,0,W$32/PPA_fec!W$32)</f>
        <v>0.84071199518154871</v>
      </c>
      <c r="X146" s="320">
        <f>IF(X$32=0,0,X$32/PPA_fec!X$32)</f>
        <v>0.86197254857495997</v>
      </c>
      <c r="Y146" s="320">
        <f>IF(Y$32=0,0,Y$32/PPA_fec!Y$32)</f>
        <v>0.89026632808985373</v>
      </c>
      <c r="DA146" s="95"/>
    </row>
    <row r="147" spans="1:105" ht="12" customHeight="1" x14ac:dyDescent="0.25">
      <c r="A147" s="55" t="s">
        <v>91</v>
      </c>
      <c r="B147" s="273">
        <f>IF(B$33=0,0,B$33/PPA_fec!B$33)</f>
        <v>0</v>
      </c>
      <c r="C147" s="273">
        <f>IF(C$33=0,0,C$33/PPA_fec!C$33)</f>
        <v>0</v>
      </c>
      <c r="D147" s="273">
        <f>IF(D$33=0,0,D$33/PPA_fec!D$33)</f>
        <v>0</v>
      </c>
      <c r="E147" s="273">
        <f>IF(E$33=0,0,E$33/PPA_fec!E$33)</f>
        <v>0</v>
      </c>
      <c r="F147" s="273">
        <f>IF(F$33=0,0,F$33/PPA_fec!F$33)</f>
        <v>0</v>
      </c>
      <c r="G147" s="273">
        <f>IF(G$33=0,0,G$33/PPA_fec!G$33)</f>
        <v>0</v>
      </c>
      <c r="H147" s="273">
        <f>IF(H$33=0,0,H$33/PPA_fec!H$33)</f>
        <v>0</v>
      </c>
      <c r="I147" s="273">
        <f>IF(I$33=0,0,I$33/PPA_fec!I$33)</f>
        <v>0</v>
      </c>
      <c r="J147" s="273">
        <f>IF(J$33=0,0,J$33/PPA_fec!J$33)</f>
        <v>0</v>
      </c>
      <c r="K147" s="273">
        <f>IF(K$33=0,0,K$33/PPA_fec!K$33)</f>
        <v>0</v>
      </c>
      <c r="L147" s="273">
        <f>IF(L$33=0,0,L$33/PPA_fec!L$33)</f>
        <v>0</v>
      </c>
      <c r="M147" s="273">
        <f>IF(M$33=0,0,M$33/PPA_fec!M$33)</f>
        <v>0</v>
      </c>
      <c r="N147" s="273">
        <f>IF(N$33=0,0,N$33/PPA_fec!N$33)</f>
        <v>0</v>
      </c>
      <c r="O147" s="273">
        <f>IF(O$33=0,0,O$33/PPA_fec!O$33)</f>
        <v>0</v>
      </c>
      <c r="P147" s="273">
        <f>IF(P$33=0,0,P$33/PPA_fec!P$33)</f>
        <v>0</v>
      </c>
      <c r="Q147" s="273">
        <f>IF(Q$33=0,0,Q$33/PPA_fec!Q$33)</f>
        <v>0</v>
      </c>
      <c r="R147" s="273">
        <f>IF(R$33=0,0,R$33/PPA_fec!R$33)</f>
        <v>0</v>
      </c>
      <c r="S147" s="273">
        <f>IF(S$33=0,0,S$33/PPA_fec!S$33)</f>
        <v>0</v>
      </c>
      <c r="T147" s="273">
        <f>IF(T$33=0,0,T$33/PPA_fec!T$33)</f>
        <v>0</v>
      </c>
      <c r="U147" s="273">
        <f>IF(U$33=0,0,U$33/PPA_fec!U$33)</f>
        <v>0</v>
      </c>
      <c r="V147" s="273">
        <f>IF(V$33=0,0,V$33/PPA_fec!V$33)</f>
        <v>0</v>
      </c>
      <c r="W147" s="273">
        <f>IF(W$33=0,0,W$33/PPA_fec!W$33)</f>
        <v>0</v>
      </c>
      <c r="X147" s="273">
        <f>IF(X$33=0,0,X$33/PPA_fec!X$33)</f>
        <v>0</v>
      </c>
      <c r="Y147" s="273">
        <f>IF(Y$33=0,0,Y$33/PPA_fec!Y$33)</f>
        <v>0</v>
      </c>
      <c r="DA147" s="76"/>
    </row>
    <row r="148" spans="1:105" ht="12" customHeight="1" x14ac:dyDescent="0.25">
      <c r="A148" s="173" t="s">
        <v>92</v>
      </c>
      <c r="B148" s="274">
        <f>IF(B$34=0,0,B$34/PPA_fec!B$34)</f>
        <v>0</v>
      </c>
      <c r="C148" s="274">
        <f>IF(C$34=0,0,C$34/PPA_fec!C$34)</f>
        <v>0</v>
      </c>
      <c r="D148" s="274">
        <f>IF(D$34=0,0,D$34/PPA_fec!D$34)</f>
        <v>0</v>
      </c>
      <c r="E148" s="274">
        <f>IF(E$34=0,0,E$34/PPA_fec!E$34)</f>
        <v>0</v>
      </c>
      <c r="F148" s="274">
        <f>IF(F$34=0,0,F$34/PPA_fec!F$34)</f>
        <v>0</v>
      </c>
      <c r="G148" s="274">
        <f>IF(G$34=0,0,G$34/PPA_fec!G$34)</f>
        <v>0</v>
      </c>
      <c r="H148" s="274">
        <f>IF(H$34=0,0,H$34/PPA_fec!H$34)</f>
        <v>0</v>
      </c>
      <c r="I148" s="274">
        <f>IF(I$34=0,0,I$34/PPA_fec!I$34)</f>
        <v>0</v>
      </c>
      <c r="J148" s="274">
        <f>IF(J$34=0,0,J$34/PPA_fec!J$34)</f>
        <v>0</v>
      </c>
      <c r="K148" s="274">
        <f>IF(K$34=0,0,K$34/PPA_fec!K$34)</f>
        <v>0</v>
      </c>
      <c r="L148" s="274">
        <f>IF(L$34=0,0,L$34/PPA_fec!L$34)</f>
        <v>0</v>
      </c>
      <c r="M148" s="274">
        <f>IF(M$34=0,0,M$34/PPA_fec!M$34)</f>
        <v>0</v>
      </c>
      <c r="N148" s="274">
        <f>IF(N$34=0,0,N$34/PPA_fec!N$34)</f>
        <v>0</v>
      </c>
      <c r="O148" s="274">
        <f>IF(O$34=0,0,O$34/PPA_fec!O$34)</f>
        <v>0</v>
      </c>
      <c r="P148" s="274">
        <f>IF(P$34=0,0,P$34/PPA_fec!P$34)</f>
        <v>0</v>
      </c>
      <c r="Q148" s="274">
        <f>IF(Q$34=0,0,Q$34/PPA_fec!Q$34)</f>
        <v>0</v>
      </c>
      <c r="R148" s="274">
        <f>IF(R$34=0,0,R$34/PPA_fec!R$34)</f>
        <v>0</v>
      </c>
      <c r="S148" s="274">
        <f>IF(S$34=0,0,S$34/PPA_fec!S$34)</f>
        <v>0</v>
      </c>
      <c r="T148" s="274">
        <f>IF(T$34=0,0,T$34/PPA_fec!T$34)</f>
        <v>0</v>
      </c>
      <c r="U148" s="274">
        <f>IF(U$34=0,0,U$34/PPA_fec!U$34)</f>
        <v>0</v>
      </c>
      <c r="V148" s="274">
        <f>IF(V$34=0,0,V$34/PPA_fec!V$34)</f>
        <v>0</v>
      </c>
      <c r="W148" s="274">
        <f>IF(W$34=0,0,W$34/PPA_fec!W$34)</f>
        <v>0</v>
      </c>
      <c r="X148" s="274">
        <f>IF(X$34=0,0,X$34/PPA_fec!X$34)</f>
        <v>0</v>
      </c>
      <c r="Y148" s="274">
        <f>IF(Y$34=0,0,Y$34/PPA_fec!Y$34)</f>
        <v>0</v>
      </c>
      <c r="DA148" s="77"/>
    </row>
    <row r="149" spans="1:105" ht="12" customHeight="1" x14ac:dyDescent="0.25">
      <c r="A149" s="173" t="s">
        <v>93</v>
      </c>
      <c r="B149" s="274">
        <f>IF(B$35=0,0,B$35/PPA_fec!B$35)</f>
        <v>0</v>
      </c>
      <c r="C149" s="274">
        <f>IF(C$35=0,0,C$35/PPA_fec!C$35)</f>
        <v>0</v>
      </c>
      <c r="D149" s="274">
        <f>IF(D$35=0,0,D$35/PPA_fec!D$35)</f>
        <v>0</v>
      </c>
      <c r="E149" s="274">
        <f>IF(E$35=0,0,E$35/PPA_fec!E$35)</f>
        <v>0</v>
      </c>
      <c r="F149" s="274">
        <f>IF(F$35=0,0,F$35/PPA_fec!F$35)</f>
        <v>0</v>
      </c>
      <c r="G149" s="274">
        <f>IF(G$35=0,0,G$35/PPA_fec!G$35)</f>
        <v>0</v>
      </c>
      <c r="H149" s="274">
        <f>IF(H$35=0,0,H$35/PPA_fec!H$35)</f>
        <v>0</v>
      </c>
      <c r="I149" s="274">
        <f>IF(I$35=0,0,I$35/PPA_fec!I$35)</f>
        <v>0</v>
      </c>
      <c r="J149" s="274">
        <f>IF(J$35=0,0,J$35/PPA_fec!J$35)</f>
        <v>0</v>
      </c>
      <c r="K149" s="274">
        <f>IF(K$35=0,0,K$35/PPA_fec!K$35)</f>
        <v>0</v>
      </c>
      <c r="L149" s="274">
        <f>IF(L$35=0,0,L$35/PPA_fec!L$35)</f>
        <v>0</v>
      </c>
      <c r="M149" s="274">
        <f>IF(M$35=0,0,M$35/PPA_fec!M$35)</f>
        <v>0</v>
      </c>
      <c r="N149" s="274">
        <f>IF(N$35=0,0,N$35/PPA_fec!N$35)</f>
        <v>0</v>
      </c>
      <c r="O149" s="274">
        <f>IF(O$35=0,0,O$35/PPA_fec!O$35)</f>
        <v>0</v>
      </c>
      <c r="P149" s="274">
        <f>IF(P$35=0,0,P$35/PPA_fec!P$35)</f>
        <v>0</v>
      </c>
      <c r="Q149" s="274">
        <f>IF(Q$35=0,0,Q$35/PPA_fec!Q$35)</f>
        <v>0</v>
      </c>
      <c r="R149" s="274">
        <f>IF(R$35=0,0,R$35/PPA_fec!R$35)</f>
        <v>0</v>
      </c>
      <c r="S149" s="274">
        <f>IF(S$35=0,0,S$35/PPA_fec!S$35)</f>
        <v>0</v>
      </c>
      <c r="T149" s="274">
        <f>IF(T$35=0,0,T$35/PPA_fec!T$35)</f>
        <v>0</v>
      </c>
      <c r="U149" s="274">
        <f>IF(U$35=0,0,U$35/PPA_fec!U$35)</f>
        <v>0</v>
      </c>
      <c r="V149" s="274">
        <f>IF(V$35=0,0,V$35/PPA_fec!V$35)</f>
        <v>0</v>
      </c>
      <c r="W149" s="274">
        <f>IF(W$35=0,0,W$35/PPA_fec!W$35)</f>
        <v>0</v>
      </c>
      <c r="X149" s="274">
        <f>IF(X$35=0,0,X$35/PPA_fec!X$35)</f>
        <v>0</v>
      </c>
      <c r="Y149" s="274">
        <f>IF(Y$35=0,0,Y$35/PPA_fec!Y$35)</f>
        <v>0</v>
      </c>
      <c r="DA149" s="77"/>
    </row>
    <row r="150" spans="1:105" ht="12" customHeight="1" x14ac:dyDescent="0.25">
      <c r="A150" s="173" t="s">
        <v>94</v>
      </c>
      <c r="B150" s="274">
        <f>IF(B$36=0,0,B$36/PPA_fec!B$36)</f>
        <v>0</v>
      </c>
      <c r="C150" s="274">
        <f>IF(C$36=0,0,C$36/PPA_fec!C$36)</f>
        <v>0</v>
      </c>
      <c r="D150" s="274">
        <f>IF(D$36=0,0,D$36/PPA_fec!D$36)</f>
        <v>0</v>
      </c>
      <c r="E150" s="274">
        <f>IF(E$36=0,0,E$36/PPA_fec!E$36)</f>
        <v>0</v>
      </c>
      <c r="F150" s="274">
        <f>IF(F$36=0,0,F$36/PPA_fec!F$36)</f>
        <v>0</v>
      </c>
      <c r="G150" s="274">
        <f>IF(G$36=0,0,G$36/PPA_fec!G$36)</f>
        <v>0</v>
      </c>
      <c r="H150" s="274">
        <f>IF(H$36=0,0,H$36/PPA_fec!H$36)</f>
        <v>0</v>
      </c>
      <c r="I150" s="274">
        <f>IF(I$36=0,0,I$36/PPA_fec!I$36)</f>
        <v>0</v>
      </c>
      <c r="J150" s="274">
        <f>IF(J$36=0,0,J$36/PPA_fec!J$36)</f>
        <v>0</v>
      </c>
      <c r="K150" s="274">
        <f>IF(K$36=0,0,K$36/PPA_fec!K$36)</f>
        <v>0</v>
      </c>
      <c r="L150" s="274">
        <f>IF(L$36=0,0,L$36/PPA_fec!L$36)</f>
        <v>0</v>
      </c>
      <c r="M150" s="274">
        <f>IF(M$36=0,0,M$36/PPA_fec!M$36)</f>
        <v>0</v>
      </c>
      <c r="N150" s="274">
        <f>IF(N$36=0,0,N$36/PPA_fec!N$36)</f>
        <v>0</v>
      </c>
      <c r="O150" s="274">
        <f>IF(O$36=0,0,O$36/PPA_fec!O$36)</f>
        <v>0</v>
      </c>
      <c r="P150" s="274">
        <f>IF(P$36=0,0,P$36/PPA_fec!P$36)</f>
        <v>0</v>
      </c>
      <c r="Q150" s="274">
        <f>IF(Q$36=0,0,Q$36/PPA_fec!Q$36)</f>
        <v>0</v>
      </c>
      <c r="R150" s="274">
        <f>IF(R$36=0,0,R$36/PPA_fec!R$36)</f>
        <v>0</v>
      </c>
      <c r="S150" s="274">
        <f>IF(S$36=0,0,S$36/PPA_fec!S$36)</f>
        <v>0</v>
      </c>
      <c r="T150" s="274">
        <f>IF(T$36=0,0,T$36/PPA_fec!T$36)</f>
        <v>0</v>
      </c>
      <c r="U150" s="274">
        <f>IF(U$36=0,0,U$36/PPA_fec!U$36)</f>
        <v>0</v>
      </c>
      <c r="V150" s="274">
        <f>IF(V$36=0,0,V$36/PPA_fec!V$36)</f>
        <v>0</v>
      </c>
      <c r="W150" s="274">
        <f>IF(W$36=0,0,W$36/PPA_fec!W$36)</f>
        <v>0</v>
      </c>
      <c r="X150" s="274">
        <f>IF(X$36=0,0,X$36/PPA_fec!X$36)</f>
        <v>0</v>
      </c>
      <c r="Y150" s="274">
        <f>IF(Y$36=0,0,Y$36/PPA_fec!Y$36)</f>
        <v>0</v>
      </c>
      <c r="DA150" s="77"/>
    </row>
    <row r="151" spans="1:105" ht="12" customHeight="1" x14ac:dyDescent="0.25">
      <c r="A151" s="56" t="s">
        <v>95</v>
      </c>
      <c r="B151" s="275">
        <f>IF(B$37=0,0,B$37/PPA_fec!B$37)</f>
        <v>0.75533554020154758</v>
      </c>
      <c r="C151" s="275">
        <f>IF(C$37=0,0,C$37/PPA_fec!C$37)</f>
        <v>0.62079443989504546</v>
      </c>
      <c r="D151" s="275">
        <f>IF(D$37=0,0,D$37/PPA_fec!D$37)</f>
        <v>0.9310746389682899</v>
      </c>
      <c r="E151" s="275">
        <f>IF(E$37=0,0,E$37/PPA_fec!E$37)</f>
        <v>1.2345191715826354</v>
      </c>
      <c r="F151" s="275">
        <f>IF(F$37=0,0,F$37/PPA_fec!F$37)</f>
        <v>1.1823451243950698</v>
      </c>
      <c r="G151" s="275">
        <f>IF(G$37=0,0,G$37/PPA_fec!G$37)</f>
        <v>1.1974644550263842</v>
      </c>
      <c r="H151" s="275">
        <f>IF(H$37=0,0,H$37/PPA_fec!H$37)</f>
        <v>1.0928199123716829</v>
      </c>
      <c r="I151" s="275">
        <f>IF(I$37=0,0,I$37/PPA_fec!I$37)</f>
        <v>1.1712237536353085</v>
      </c>
      <c r="J151" s="275">
        <f>IF(J$37=0,0,J$37/PPA_fec!J$37)</f>
        <v>1.3868283210456418</v>
      </c>
      <c r="K151" s="275">
        <f>IF(K$37=0,0,K$37/PPA_fec!K$37)</f>
        <v>1.4630801451347533</v>
      </c>
      <c r="L151" s="275">
        <f>IF(L$37=0,0,L$37/PPA_fec!L$37)</f>
        <v>1.0668496472738618</v>
      </c>
      <c r="M151" s="275">
        <f>IF(M$37=0,0,M$37/PPA_fec!M$37)</f>
        <v>1.0983560178971081</v>
      </c>
      <c r="N151" s="275">
        <f>IF(N$37=0,0,N$37/PPA_fec!N$37)</f>
        <v>1.1438524889121364</v>
      </c>
      <c r="O151" s="275">
        <f>IF(O$37=0,0,O$37/PPA_fec!O$37)</f>
        <v>1.4391270782513741</v>
      </c>
      <c r="P151" s="275">
        <f>IF(P$37=0,0,P$37/PPA_fec!P$37)</f>
        <v>1.4485441262351568</v>
      </c>
      <c r="Q151" s="275">
        <f>IF(Q$37=0,0,Q$37/PPA_fec!Q$37)</f>
        <v>1.5713721885303376</v>
      </c>
      <c r="R151" s="275">
        <f>IF(R$37=0,0,R$37/PPA_fec!R$37)</f>
        <v>1.6211224948843892</v>
      </c>
      <c r="S151" s="275">
        <f>IF(S$37=0,0,S$37/PPA_fec!S$37)</f>
        <v>1.8994127418356832</v>
      </c>
      <c r="T151" s="275">
        <f>IF(T$37=0,0,T$37/PPA_fec!T$37)</f>
        <v>1.8637516963979708</v>
      </c>
      <c r="U151" s="275">
        <f>IF(U$37=0,0,U$37/PPA_fec!U$37)</f>
        <v>1.9531923325688294</v>
      </c>
      <c r="V151" s="275">
        <f>IF(V$37=0,0,V$37/PPA_fec!V$37)</f>
        <v>2.0738719915294013</v>
      </c>
      <c r="W151" s="275">
        <f>IF(W$37=0,0,W$37/PPA_fec!W$37)</f>
        <v>2.0333868331959728</v>
      </c>
      <c r="X151" s="275">
        <f>IF(X$37=0,0,X$37/PPA_fec!X$37)</f>
        <v>1.850459919228375</v>
      </c>
      <c r="Y151" s="275">
        <f>IF(Y$37=0,0,Y$37/PPA_fec!Y$37)</f>
        <v>1.9956774915942992</v>
      </c>
      <c r="DA151" s="78"/>
    </row>
    <row r="152" spans="1:105" ht="12" customHeight="1" x14ac:dyDescent="0.25">
      <c r="A152" s="174" t="s">
        <v>1883</v>
      </c>
      <c r="B152" s="276">
        <f>IF(B$43=0,0,B$43/PPA_fec!B$43)</f>
        <v>0.54496049849573935</v>
      </c>
      <c r="C152" s="276">
        <f>IF(C$43=0,0,C$43/PPA_fec!C$43)</f>
        <v>0.53905279036768194</v>
      </c>
      <c r="D152" s="276">
        <f>IF(D$43=0,0,D$43/PPA_fec!D$43)</f>
        <v>0.60838528289770022</v>
      </c>
      <c r="E152" s="276">
        <f>IF(E$43=0,0,E$43/PPA_fec!E$43)</f>
        <v>0.6319224973207701</v>
      </c>
      <c r="F152" s="276">
        <f>IF(F$43=0,0,F$43/PPA_fec!F$43)</f>
        <v>0.55460789935177734</v>
      </c>
      <c r="G152" s="276">
        <f>IF(G$43=0,0,G$43/PPA_fec!G$43)</f>
        <v>0.49568054111891263</v>
      </c>
      <c r="H152" s="276">
        <f>IF(H$43=0,0,H$43/PPA_fec!H$43)</f>
        <v>0.39181178591875987</v>
      </c>
      <c r="I152" s="276">
        <f>IF(I$43=0,0,I$43/PPA_fec!I$43)</f>
        <v>0.43230511701942198</v>
      </c>
      <c r="J152" s="276">
        <f>IF(J$43=0,0,J$43/PPA_fec!J$43)</f>
        <v>0.42812487193720472</v>
      </c>
      <c r="K152" s="276">
        <f>IF(K$43=0,0,K$43/PPA_fec!K$43)</f>
        <v>0.38450852683157755</v>
      </c>
      <c r="L152" s="276">
        <f>IF(L$43=0,0,L$43/PPA_fec!L$43)</f>
        <v>0.48181610887362486</v>
      </c>
      <c r="M152" s="276">
        <f>IF(M$43=0,0,M$43/PPA_fec!M$43)</f>
        <v>0.4282879210657341</v>
      </c>
      <c r="N152" s="276">
        <f>IF(N$43=0,0,N$43/PPA_fec!N$43)</f>
        <v>0.44707854881651438</v>
      </c>
      <c r="O152" s="276">
        <f>IF(O$43=0,0,O$43/PPA_fec!O$43)</f>
        <v>0.49110063021415407</v>
      </c>
      <c r="P152" s="276">
        <f>IF(P$43=0,0,P$43/PPA_fec!P$43)</f>
        <v>0.45316476088140595</v>
      </c>
      <c r="Q152" s="276">
        <f>IF(Q$43=0,0,Q$43/PPA_fec!Q$43)</f>
        <v>0.55704560496851108</v>
      </c>
      <c r="R152" s="276">
        <f>IF(R$43=0,0,R$43/PPA_fec!R$43)</f>
        <v>0.51301542432340108</v>
      </c>
      <c r="S152" s="276">
        <f>IF(S$43=0,0,S$43/PPA_fec!S$43)</f>
        <v>0.59719120656551361</v>
      </c>
      <c r="T152" s="276">
        <f>IF(T$43=0,0,T$43/PPA_fec!T$43)</f>
        <v>0.5580900340217696</v>
      </c>
      <c r="U152" s="276">
        <f>IF(U$43=0,0,U$43/PPA_fec!U$43)</f>
        <v>0.60711991641115093</v>
      </c>
      <c r="V152" s="276">
        <f>IF(V$43=0,0,V$43/PPA_fec!V$43)</f>
        <v>0.66585279381788876</v>
      </c>
      <c r="W152" s="276">
        <f>IF(W$43=0,0,W$43/PPA_fec!W$43)</f>
        <v>0.61052329873123168</v>
      </c>
      <c r="X152" s="276">
        <f>IF(X$43=0,0,X$43/PPA_fec!X$43)</f>
        <v>0.56799263114594478</v>
      </c>
      <c r="Y152" s="276">
        <f>IF(Y$43=0,0,Y$43/PPA_fec!Y$43)</f>
        <v>0.62660185036188787</v>
      </c>
      <c r="DA152" s="79"/>
    </row>
    <row r="153" spans="1:105" ht="12" customHeight="1" x14ac:dyDescent="0.25">
      <c r="A153" s="174" t="s">
        <v>1898</v>
      </c>
      <c r="B153" s="276">
        <f>IF(B$56=0,0,B$56/PPA_fec!B$56)</f>
        <v>1.4348624093351878</v>
      </c>
      <c r="C153" s="276">
        <f>IF(C$56=0,0,C$56/PPA_fec!C$56)</f>
        <v>1.4488432844812835</v>
      </c>
      <c r="D153" s="276">
        <f>IF(D$56=0,0,D$56/PPA_fec!D$56)</f>
        <v>1.45089737381665</v>
      </c>
      <c r="E153" s="276">
        <f>IF(E$56=0,0,E$56/PPA_fec!E$56)</f>
        <v>1.4009206962324878</v>
      </c>
      <c r="F153" s="276">
        <f>IF(F$56=0,0,F$56/PPA_fec!F$56)</f>
        <v>1.1714396376156266</v>
      </c>
      <c r="G153" s="276">
        <f>IF(G$56=0,0,G$56/PPA_fec!G$56)</f>
        <v>1.0388346303716818</v>
      </c>
      <c r="H153" s="276">
        <f>IF(H$56=0,0,H$56/PPA_fec!H$56)</f>
        <v>0.84092297390393289</v>
      </c>
      <c r="I153" s="276">
        <f>IF(I$56=0,0,I$56/PPA_fec!I$56)</f>
        <v>0.88613549779325496</v>
      </c>
      <c r="J153" s="276">
        <f>IF(J$56=0,0,J$56/PPA_fec!J$56)</f>
        <v>0.80125495592174589</v>
      </c>
      <c r="K153" s="276">
        <f>IF(K$56=0,0,K$56/PPA_fec!K$56)</f>
        <v>0.67633381019548289</v>
      </c>
      <c r="L153" s="276">
        <f>IF(L$56=0,0,L$56/PPA_fec!L$56)</f>
        <v>0.99690682157568722</v>
      </c>
      <c r="M153" s="276">
        <f>IF(M$56=0,0,M$56/PPA_fec!M$56)</f>
        <v>0.84661452122749081</v>
      </c>
      <c r="N153" s="276">
        <f>IF(N$56=0,0,N$56/PPA_fec!N$56)</f>
        <v>0.89809506727460331</v>
      </c>
      <c r="O153" s="276">
        <f>IF(O$56=0,0,O$56/PPA_fec!O$56)</f>
        <v>0.84645004888141639</v>
      </c>
      <c r="P153" s="276">
        <f>IF(P$56=0,0,P$56/PPA_fec!P$56)</f>
        <v>0.82115936665242073</v>
      </c>
      <c r="Q153" s="276">
        <f>IF(Q$56=0,0,Q$56/PPA_fec!Q$56)</f>
        <v>0.96707207155534847</v>
      </c>
      <c r="R153" s="276">
        <f>IF(R$56=0,0,R$56/PPA_fec!R$56)</f>
        <v>0.90288108123548572</v>
      </c>
      <c r="S153" s="276">
        <f>IF(S$56=0,0,S$56/PPA_fec!S$56)</f>
        <v>0.92281072166270917</v>
      </c>
      <c r="T153" s="276">
        <f>IF(T$56=0,0,T$56/PPA_fec!T$56)</f>
        <v>0.85270740586995863</v>
      </c>
      <c r="U153" s="276">
        <f>IF(U$56=0,0,U$56/PPA_fec!U$56)</f>
        <v>0.92182857696021092</v>
      </c>
      <c r="V153" s="276">
        <f>IF(V$56=0,0,V$56/PPA_fec!V$56)</f>
        <v>0.94826633041988795</v>
      </c>
      <c r="W153" s="276">
        <f>IF(W$56=0,0,W$56/PPA_fec!W$56)</f>
        <v>0.91191184974595219</v>
      </c>
      <c r="X153" s="276">
        <f>IF(X$56=0,0,X$56/PPA_fec!X$56)</f>
        <v>0.94022686075400519</v>
      </c>
      <c r="Y153" s="276">
        <f>IF(Y$56=0,0,Y$56/PPA_fec!Y$56)</f>
        <v>0.96807377358298985</v>
      </c>
      <c r="DA153" s="79"/>
    </row>
    <row r="154" spans="1:105" ht="12" customHeight="1" x14ac:dyDescent="0.25">
      <c r="A154" s="41" t="s">
        <v>1913</v>
      </c>
      <c r="B154" s="277">
        <f>IF(B$69=0,0,B$69/PPA_fec!B$69)</f>
        <v>1.3070938913598267</v>
      </c>
      <c r="C154" s="277">
        <f>IF(C$69=0,0,C$69/PPA_fec!C$69)</f>
        <v>1.3240592846377046</v>
      </c>
      <c r="D154" s="277">
        <f>IF(D$69=0,0,D$69/PPA_fec!D$69)</f>
        <v>1.3028142527088935</v>
      </c>
      <c r="E154" s="277">
        <f>IF(E$69=0,0,E$69/PPA_fec!E$69)</f>
        <v>1.2458296084119236</v>
      </c>
      <c r="F154" s="277">
        <f>IF(F$69=0,0,F$69/PPA_fec!F$69)</f>
        <v>1.0356108274363021</v>
      </c>
      <c r="G154" s="277">
        <f>IF(G$69=0,0,G$69/PPA_fec!G$69)</f>
        <v>0.91752642007872454</v>
      </c>
      <c r="H154" s="277">
        <f>IF(H$69=0,0,H$69/PPA_fec!H$69)</f>
        <v>0.74487049992439291</v>
      </c>
      <c r="I154" s="277">
        <f>IF(I$69=0,0,I$69/PPA_fec!I$69)</f>
        <v>0.78064764840872847</v>
      </c>
      <c r="J154" s="277">
        <f>IF(J$69=0,0,J$69/PPA_fec!J$69)</f>
        <v>0.69882182376189883</v>
      </c>
      <c r="K154" s="277">
        <f>IF(K$69=0,0,K$69/PPA_fec!K$69)</f>
        <v>0.5861929762128345</v>
      </c>
      <c r="L154" s="277">
        <f>IF(L$69=0,0,L$69/PPA_fec!L$69)</f>
        <v>0.87920636835826638</v>
      </c>
      <c r="M154" s="277">
        <f>IF(M$69=0,0,M$69/PPA_fec!M$69)</f>
        <v>0.74279420374413319</v>
      </c>
      <c r="N154" s="277">
        <f>IF(N$69=0,0,N$69/PPA_fec!N$69)</f>
        <v>0.78936139076485612</v>
      </c>
      <c r="O154" s="277">
        <f>IF(O$69=0,0,O$69/PPA_fec!O$69)</f>
        <v>0.73216108010256131</v>
      </c>
      <c r="P154" s="277">
        <f>IF(P$69=0,0,P$69/PPA_fec!P$69)</f>
        <v>0.71374894298849145</v>
      </c>
      <c r="Q154" s="277">
        <f>IF(Q$69=0,0,Q$69/PPA_fec!Q$69)</f>
        <v>0.83701972941825564</v>
      </c>
      <c r="R154" s="277">
        <f>IF(R$69=0,0,R$69/PPA_fec!R$69)</f>
        <v>0.78245491806373302</v>
      </c>
      <c r="S154" s="277">
        <f>IF(S$69=0,0,S$69/PPA_fec!S$69)</f>
        <v>0.79020032547596208</v>
      </c>
      <c r="T154" s="277">
        <f>IF(T$69=0,0,T$69/PPA_fec!T$69)</f>
        <v>0.72950160048913038</v>
      </c>
      <c r="U154" s="277">
        <f>IF(U$69=0,0,U$69/PPA_fec!U$69)</f>
        <v>0.78817440538581784</v>
      </c>
      <c r="V154" s="277">
        <f>IF(V$69=0,0,V$69/PPA_fec!V$69)</f>
        <v>0.80656326649486509</v>
      </c>
      <c r="W154" s="277">
        <f>IF(W$69=0,0,W$69/PPA_fec!W$69)</f>
        <v>0.77860850099233947</v>
      </c>
      <c r="X154" s="277">
        <f>IF(X$69=0,0,X$69/PPA_fec!X$69)</f>
        <v>0.81002327555791032</v>
      </c>
      <c r="Y154" s="277">
        <f>IF(Y$69=0,0,Y$69/PPA_fec!Y$69)</f>
        <v>0.82889675509269489</v>
      </c>
      <c r="DA154" s="82"/>
    </row>
    <row r="155" spans="1:105" ht="12" customHeight="1" x14ac:dyDescent="0.25">
      <c r="J155" s="131"/>
    </row>
    <row r="156" spans="1:105" ht="12" customHeight="1" x14ac:dyDescent="0.25">
      <c r="A156" s="35" t="s">
        <v>62</v>
      </c>
      <c r="B156" s="320">
        <f>IF(B$83=0,0,B$83/PPA_fec!B$83)</f>
        <v>0.1449031641888312</v>
      </c>
      <c r="C156" s="320">
        <f>IF(C$83=0,0,C$83/PPA_fec!C$83)</f>
        <v>0.11826165387649512</v>
      </c>
      <c r="D156" s="320">
        <f>IF(D$83=0,0,D$83/PPA_fec!D$83)</f>
        <v>0.18718805346718304</v>
      </c>
      <c r="E156" s="320">
        <f>IF(E$83=0,0,E$83/PPA_fec!E$83)</f>
        <v>0.26241266913189198</v>
      </c>
      <c r="F156" s="320">
        <f>IF(F$83=0,0,F$83/PPA_fec!F$83)</f>
        <v>0.25521260313497129</v>
      </c>
      <c r="G156" s="320">
        <f>IF(G$83=0,0,G$83/PPA_fec!G$83)</f>
        <v>0.25982588731752254</v>
      </c>
      <c r="H156" s="320">
        <f>IF(H$83=0,0,H$83/PPA_fec!H$83)</f>
        <v>0.23196349864804422</v>
      </c>
      <c r="I156" s="320">
        <f>IF(I$83=0,0,I$83/PPA_fec!I$83)</f>
        <v>0.25512036772648328</v>
      </c>
      <c r="J156" s="320">
        <f>IF(J$83=0,0,J$83/PPA_fec!J$83)</f>
        <v>0.32420827598187046</v>
      </c>
      <c r="K156" s="320">
        <f>IF(K$83=0,0,K$83/PPA_fec!K$83)</f>
        <v>0.35628707808213106</v>
      </c>
      <c r="L156" s="320">
        <f>IF(L$83=0,0,L$83/PPA_fec!L$83)</f>
        <v>0.22939359147778576</v>
      </c>
      <c r="M156" s="320">
        <f>IF(M$83=0,0,M$83/PPA_fec!M$83)</f>
        <v>0.24156526618860241</v>
      </c>
      <c r="N156" s="320">
        <f>IF(N$83=0,0,N$83/PPA_fec!N$83)</f>
        <v>0.25182685231615048</v>
      </c>
      <c r="O156" s="320">
        <f>IF(O$83=0,0,O$83/PPA_fec!O$83)</f>
        <v>0.36396972746758155</v>
      </c>
      <c r="P156" s="320">
        <f>IF(P$83=0,0,P$83/PPA_fec!P$83)</f>
        <v>0.35844287687786336</v>
      </c>
      <c r="Q156" s="320">
        <f>IF(Q$83=0,0,Q$83/PPA_fec!Q$83)</f>
        <v>0.40560275175081389</v>
      </c>
      <c r="R156" s="320">
        <f>IF(R$83=0,0,R$83/PPA_fec!R$83)</f>
        <v>0.42197251245464629</v>
      </c>
      <c r="S156" s="320">
        <f>IF(S$83=0,0,S$83/PPA_fec!S$83)</f>
        <v>0.58991079419349668</v>
      </c>
      <c r="T156" s="320">
        <f>IF(T$83=0,0,T$83/PPA_fec!T$83)</f>
        <v>0.57926815330355153</v>
      </c>
      <c r="U156" s="320">
        <f>IF(U$83=0,0,U$83/PPA_fec!U$83)</f>
        <v>0.62503613029202321</v>
      </c>
      <c r="V156" s="320">
        <f>IF(V$83=0,0,V$83/PPA_fec!V$83)</f>
        <v>0.73467805658878516</v>
      </c>
      <c r="W156" s="320">
        <f>IF(W$83=0,0,W$83/PPA_fec!W$83)</f>
        <v>0.67310865010016829</v>
      </c>
      <c r="X156" s="320">
        <f>IF(X$83=0,0,X$83/PPA_fec!X$83)</f>
        <v>0.53062523198897049</v>
      </c>
      <c r="Y156" s="320">
        <f>IF(Y$83=0,0,Y$83/PPA_fec!Y$83)</f>
        <v>0.63254665124287413</v>
      </c>
      <c r="DA156" s="95"/>
    </row>
    <row r="157" spans="1:105" ht="12" customHeight="1" x14ac:dyDescent="0.25">
      <c r="A157" s="55" t="s">
        <v>91</v>
      </c>
      <c r="B157" s="330">
        <f>IF(B$84=0,0,B$84/PPA_fec!B$84)</f>
        <v>0</v>
      </c>
      <c r="C157" s="330">
        <f>IF(C$84=0,0,C$84/PPA_fec!C$84)</f>
        <v>0</v>
      </c>
      <c r="D157" s="330">
        <f>IF(D$84=0,0,D$84/PPA_fec!D$84)</f>
        <v>0</v>
      </c>
      <c r="E157" s="330">
        <f>IF(E$84=0,0,E$84/PPA_fec!E$84)</f>
        <v>0</v>
      </c>
      <c r="F157" s="330">
        <f>IF(F$84=0,0,F$84/PPA_fec!F$84)</f>
        <v>0</v>
      </c>
      <c r="G157" s="330">
        <f>IF(G$84=0,0,G$84/PPA_fec!G$84)</f>
        <v>0</v>
      </c>
      <c r="H157" s="330">
        <f>IF(H$84=0,0,H$84/PPA_fec!H$84)</f>
        <v>0</v>
      </c>
      <c r="I157" s="330">
        <f>IF(I$84=0,0,I$84/PPA_fec!I$84)</f>
        <v>0</v>
      </c>
      <c r="J157" s="330">
        <f>IF(J$84=0,0,J$84/PPA_fec!J$84)</f>
        <v>0</v>
      </c>
      <c r="K157" s="330">
        <f>IF(K$84=0,0,K$84/PPA_fec!K$84)</f>
        <v>0</v>
      </c>
      <c r="L157" s="330">
        <f>IF(L$84=0,0,L$84/PPA_fec!L$84)</f>
        <v>0</v>
      </c>
      <c r="M157" s="330">
        <f>IF(M$84=0,0,M$84/PPA_fec!M$84)</f>
        <v>0</v>
      </c>
      <c r="N157" s="330">
        <f>IF(N$84=0,0,N$84/PPA_fec!N$84)</f>
        <v>0</v>
      </c>
      <c r="O157" s="330">
        <f>IF(O$84=0,0,O$84/PPA_fec!O$84)</f>
        <v>0</v>
      </c>
      <c r="P157" s="330">
        <f>IF(P$84=0,0,P$84/PPA_fec!P$84)</f>
        <v>0</v>
      </c>
      <c r="Q157" s="330">
        <f>IF(Q$84=0,0,Q$84/PPA_fec!Q$84)</f>
        <v>0</v>
      </c>
      <c r="R157" s="330">
        <f>IF(R$84=0,0,R$84/PPA_fec!R$84)</f>
        <v>0</v>
      </c>
      <c r="S157" s="330">
        <f>IF(S$84=0,0,S$84/PPA_fec!S$84)</f>
        <v>0</v>
      </c>
      <c r="T157" s="330">
        <f>IF(T$84=0,0,T$84/PPA_fec!T$84)</f>
        <v>0</v>
      </c>
      <c r="U157" s="330">
        <f>IF(U$84=0,0,U$84/PPA_fec!U$84)</f>
        <v>0</v>
      </c>
      <c r="V157" s="330">
        <f>IF(V$84=0,0,V$84/PPA_fec!V$84)</f>
        <v>0</v>
      </c>
      <c r="W157" s="330">
        <f>IF(W$84=0,0,W$84/PPA_fec!W$84)</f>
        <v>0</v>
      </c>
      <c r="X157" s="330">
        <f>IF(X$84=0,0,X$84/PPA_fec!X$84)</f>
        <v>0</v>
      </c>
      <c r="Y157" s="330">
        <f>IF(Y$84=0,0,Y$84/PPA_fec!Y$84)</f>
        <v>0</v>
      </c>
      <c r="DA157" s="67"/>
    </row>
    <row r="158" spans="1:105" ht="12" customHeight="1" x14ac:dyDescent="0.25">
      <c r="A158" s="173" t="s">
        <v>92</v>
      </c>
      <c r="B158" s="331">
        <f>IF(B$85=0,0,B$85/PPA_fec!B$85)</f>
        <v>0</v>
      </c>
      <c r="C158" s="331">
        <f>IF(C$85=0,0,C$85/PPA_fec!C$85)</f>
        <v>0</v>
      </c>
      <c r="D158" s="331">
        <f>IF(D$85=0,0,D$85/PPA_fec!D$85)</f>
        <v>0</v>
      </c>
      <c r="E158" s="331">
        <f>IF(E$85=0,0,E$85/PPA_fec!E$85)</f>
        <v>0</v>
      </c>
      <c r="F158" s="331">
        <f>IF(F$85=0,0,F$85/PPA_fec!F$85)</f>
        <v>0</v>
      </c>
      <c r="G158" s="331">
        <f>IF(G$85=0,0,G$85/PPA_fec!G$85)</f>
        <v>0</v>
      </c>
      <c r="H158" s="331">
        <f>IF(H$85=0,0,H$85/PPA_fec!H$85)</f>
        <v>0</v>
      </c>
      <c r="I158" s="331">
        <f>IF(I$85=0,0,I$85/PPA_fec!I$85)</f>
        <v>0</v>
      </c>
      <c r="J158" s="331">
        <f>IF(J$85=0,0,J$85/PPA_fec!J$85)</f>
        <v>0</v>
      </c>
      <c r="K158" s="331">
        <f>IF(K$85=0,0,K$85/PPA_fec!K$85)</f>
        <v>0</v>
      </c>
      <c r="L158" s="331">
        <f>IF(L$85=0,0,L$85/PPA_fec!L$85)</f>
        <v>0</v>
      </c>
      <c r="M158" s="331">
        <f>IF(M$85=0,0,M$85/PPA_fec!M$85)</f>
        <v>0</v>
      </c>
      <c r="N158" s="331">
        <f>IF(N$85=0,0,N$85/PPA_fec!N$85)</f>
        <v>0</v>
      </c>
      <c r="O158" s="331">
        <f>IF(O$85=0,0,O$85/PPA_fec!O$85)</f>
        <v>0</v>
      </c>
      <c r="P158" s="331">
        <f>IF(P$85=0,0,P$85/PPA_fec!P$85)</f>
        <v>0</v>
      </c>
      <c r="Q158" s="331">
        <f>IF(Q$85=0,0,Q$85/PPA_fec!Q$85)</f>
        <v>0</v>
      </c>
      <c r="R158" s="331">
        <f>IF(R$85=0,0,R$85/PPA_fec!R$85)</f>
        <v>0</v>
      </c>
      <c r="S158" s="331">
        <f>IF(S$85=0,0,S$85/PPA_fec!S$85)</f>
        <v>0</v>
      </c>
      <c r="T158" s="331">
        <f>IF(T$85=0,0,T$85/PPA_fec!T$85)</f>
        <v>0</v>
      </c>
      <c r="U158" s="331">
        <f>IF(U$85=0,0,U$85/PPA_fec!U$85)</f>
        <v>0</v>
      </c>
      <c r="V158" s="331">
        <f>IF(V$85=0,0,V$85/PPA_fec!V$85)</f>
        <v>0</v>
      </c>
      <c r="W158" s="331">
        <f>IF(W$85=0,0,W$85/PPA_fec!W$85)</f>
        <v>0</v>
      </c>
      <c r="X158" s="331">
        <f>IF(X$85=0,0,X$85/PPA_fec!X$85)</f>
        <v>0</v>
      </c>
      <c r="Y158" s="331">
        <f>IF(Y$85=0,0,Y$85/PPA_fec!Y$85)</f>
        <v>0</v>
      </c>
      <c r="DA158" s="177"/>
    </row>
    <row r="159" spans="1:105" ht="12" customHeight="1" x14ac:dyDescent="0.25">
      <c r="A159" s="173" t="s">
        <v>93</v>
      </c>
      <c r="B159" s="331">
        <f>IF(B$86=0,0,B$86/PPA_fec!B$86)</f>
        <v>0</v>
      </c>
      <c r="C159" s="331">
        <f>IF(C$86=0,0,C$86/PPA_fec!C$86)</f>
        <v>0</v>
      </c>
      <c r="D159" s="331">
        <f>IF(D$86=0,0,D$86/PPA_fec!D$86)</f>
        <v>0</v>
      </c>
      <c r="E159" s="331">
        <f>IF(E$86=0,0,E$86/PPA_fec!E$86)</f>
        <v>0</v>
      </c>
      <c r="F159" s="331">
        <f>IF(F$86=0,0,F$86/PPA_fec!F$86)</f>
        <v>0</v>
      </c>
      <c r="G159" s="331">
        <f>IF(G$86=0,0,G$86/PPA_fec!G$86)</f>
        <v>0</v>
      </c>
      <c r="H159" s="331">
        <f>IF(H$86=0,0,H$86/PPA_fec!H$86)</f>
        <v>0</v>
      </c>
      <c r="I159" s="331">
        <f>IF(I$86=0,0,I$86/PPA_fec!I$86)</f>
        <v>0</v>
      </c>
      <c r="J159" s="331">
        <f>IF(J$86=0,0,J$86/PPA_fec!J$86)</f>
        <v>0</v>
      </c>
      <c r="K159" s="331">
        <f>IF(K$86=0,0,K$86/PPA_fec!K$86)</f>
        <v>0</v>
      </c>
      <c r="L159" s="331">
        <f>IF(L$86=0,0,L$86/PPA_fec!L$86)</f>
        <v>0</v>
      </c>
      <c r="M159" s="331">
        <f>IF(M$86=0,0,M$86/PPA_fec!M$86)</f>
        <v>0</v>
      </c>
      <c r="N159" s="331">
        <f>IF(N$86=0,0,N$86/PPA_fec!N$86)</f>
        <v>0</v>
      </c>
      <c r="O159" s="331">
        <f>IF(O$86=0,0,O$86/PPA_fec!O$86)</f>
        <v>0</v>
      </c>
      <c r="P159" s="331">
        <f>IF(P$86=0,0,P$86/PPA_fec!P$86)</f>
        <v>0</v>
      </c>
      <c r="Q159" s="331">
        <f>IF(Q$86=0,0,Q$86/PPA_fec!Q$86)</f>
        <v>0</v>
      </c>
      <c r="R159" s="331">
        <f>IF(R$86=0,0,R$86/PPA_fec!R$86)</f>
        <v>0</v>
      </c>
      <c r="S159" s="331">
        <f>IF(S$86=0,0,S$86/PPA_fec!S$86)</f>
        <v>0</v>
      </c>
      <c r="T159" s="331">
        <f>IF(T$86=0,0,T$86/PPA_fec!T$86)</f>
        <v>0</v>
      </c>
      <c r="U159" s="331">
        <f>IF(U$86=0,0,U$86/PPA_fec!U$86)</f>
        <v>0</v>
      </c>
      <c r="V159" s="331">
        <f>IF(V$86=0,0,V$86/PPA_fec!V$86)</f>
        <v>0</v>
      </c>
      <c r="W159" s="331">
        <f>IF(W$86=0,0,W$86/PPA_fec!W$86)</f>
        <v>0</v>
      </c>
      <c r="X159" s="331">
        <f>IF(X$86=0,0,X$86/PPA_fec!X$86)</f>
        <v>0</v>
      </c>
      <c r="Y159" s="331">
        <f>IF(Y$86=0,0,Y$86/PPA_fec!Y$86)</f>
        <v>0</v>
      </c>
      <c r="DA159" s="177"/>
    </row>
    <row r="160" spans="1:105" ht="12" customHeight="1" x14ac:dyDescent="0.25">
      <c r="A160" s="173" t="s">
        <v>94</v>
      </c>
      <c r="B160" s="331">
        <f>IF(B$87=0,0,B$87/PPA_fec!B$87)</f>
        <v>0</v>
      </c>
      <c r="C160" s="331">
        <f>IF(C$87=0,0,C$87/PPA_fec!C$87)</f>
        <v>0</v>
      </c>
      <c r="D160" s="331">
        <f>IF(D$87=0,0,D$87/PPA_fec!D$87)</f>
        <v>0</v>
      </c>
      <c r="E160" s="331">
        <f>IF(E$87=0,0,E$87/PPA_fec!E$87)</f>
        <v>0</v>
      </c>
      <c r="F160" s="331">
        <f>IF(F$87=0,0,F$87/PPA_fec!F$87)</f>
        <v>0</v>
      </c>
      <c r="G160" s="331">
        <f>IF(G$87=0,0,G$87/PPA_fec!G$87)</f>
        <v>0</v>
      </c>
      <c r="H160" s="331">
        <f>IF(H$87=0,0,H$87/PPA_fec!H$87)</f>
        <v>0</v>
      </c>
      <c r="I160" s="331">
        <f>IF(I$87=0,0,I$87/PPA_fec!I$87)</f>
        <v>0</v>
      </c>
      <c r="J160" s="331">
        <f>IF(J$87=0,0,J$87/PPA_fec!J$87)</f>
        <v>0</v>
      </c>
      <c r="K160" s="331">
        <f>IF(K$87=0,0,K$87/PPA_fec!K$87)</f>
        <v>0</v>
      </c>
      <c r="L160" s="331">
        <f>IF(L$87=0,0,L$87/PPA_fec!L$87)</f>
        <v>0</v>
      </c>
      <c r="M160" s="331">
        <f>IF(M$87=0,0,M$87/PPA_fec!M$87)</f>
        <v>0</v>
      </c>
      <c r="N160" s="331">
        <f>IF(N$87=0,0,N$87/PPA_fec!N$87)</f>
        <v>0</v>
      </c>
      <c r="O160" s="331">
        <f>IF(O$87=0,0,O$87/PPA_fec!O$87)</f>
        <v>0</v>
      </c>
      <c r="P160" s="331">
        <f>IF(P$87=0,0,P$87/PPA_fec!P$87)</f>
        <v>0</v>
      </c>
      <c r="Q160" s="331">
        <f>IF(Q$87=0,0,Q$87/PPA_fec!Q$87)</f>
        <v>0</v>
      </c>
      <c r="R160" s="331">
        <f>IF(R$87=0,0,R$87/PPA_fec!R$87)</f>
        <v>0</v>
      </c>
      <c r="S160" s="331">
        <f>IF(S$87=0,0,S$87/PPA_fec!S$87)</f>
        <v>0</v>
      </c>
      <c r="T160" s="331">
        <f>IF(T$87=0,0,T$87/PPA_fec!T$87)</f>
        <v>0</v>
      </c>
      <c r="U160" s="331">
        <f>IF(U$87=0,0,U$87/PPA_fec!U$87)</f>
        <v>0</v>
      </c>
      <c r="V160" s="331">
        <f>IF(V$87=0,0,V$87/PPA_fec!V$87)</f>
        <v>0</v>
      </c>
      <c r="W160" s="331">
        <f>IF(W$87=0,0,W$87/PPA_fec!W$87)</f>
        <v>0</v>
      </c>
      <c r="X160" s="331">
        <f>IF(X$87=0,0,X$87/PPA_fec!X$87)</f>
        <v>0</v>
      </c>
      <c r="Y160" s="331">
        <f>IF(Y$87=0,0,Y$87/PPA_fec!Y$87)</f>
        <v>0</v>
      </c>
      <c r="DA160" s="177"/>
    </row>
    <row r="161" spans="1:105" ht="12" customHeight="1" x14ac:dyDescent="0.25">
      <c r="A161" s="56" t="s">
        <v>95</v>
      </c>
      <c r="B161" s="332">
        <f>IF(B$88=0,0,B$88/PPA_fec!B$88)</f>
        <v>0.75533554020154769</v>
      </c>
      <c r="C161" s="332">
        <f>IF(C$88=0,0,C$88/PPA_fec!C$88)</f>
        <v>0.62079443989504535</v>
      </c>
      <c r="D161" s="332">
        <f>IF(D$88=0,0,D$88/PPA_fec!D$88)</f>
        <v>0.93107463896829001</v>
      </c>
      <c r="E161" s="332">
        <f>IF(E$88=0,0,E$88/PPA_fec!E$88)</f>
        <v>1.2345191715826354</v>
      </c>
      <c r="F161" s="332">
        <f>IF(F$88=0,0,F$88/PPA_fec!F$88)</f>
        <v>1.1823451243950696</v>
      </c>
      <c r="G161" s="332">
        <f>IF(G$88=0,0,G$88/PPA_fec!G$88)</f>
        <v>1.1974644550263844</v>
      </c>
      <c r="H161" s="332">
        <f>IF(H$88=0,0,H$88/PPA_fec!H$88)</f>
        <v>1.0928199123716829</v>
      </c>
      <c r="I161" s="332">
        <f>IF(I$88=0,0,I$88/PPA_fec!I$88)</f>
        <v>1.1712237536353083</v>
      </c>
      <c r="J161" s="332">
        <f>IF(J$88=0,0,J$88/PPA_fec!J$88)</f>
        <v>1.386828321045642</v>
      </c>
      <c r="K161" s="332">
        <f>IF(K$88=0,0,K$88/PPA_fec!K$88)</f>
        <v>1.4630801451347535</v>
      </c>
      <c r="L161" s="332">
        <f>IF(L$88=0,0,L$88/PPA_fec!L$88)</f>
        <v>1.0668496472738616</v>
      </c>
      <c r="M161" s="332">
        <f>IF(M$88=0,0,M$88/PPA_fec!M$88)</f>
        <v>1.0983560178971077</v>
      </c>
      <c r="N161" s="332">
        <f>IF(N$88=0,0,N$88/PPA_fec!N$88)</f>
        <v>1.1438524889121369</v>
      </c>
      <c r="O161" s="332">
        <f>IF(O$88=0,0,O$88/PPA_fec!O$88)</f>
        <v>1.4391270782513741</v>
      </c>
      <c r="P161" s="332">
        <f>IF(P$88=0,0,P$88/PPA_fec!P$88)</f>
        <v>1.4485441262351564</v>
      </c>
      <c r="Q161" s="332">
        <f>IF(Q$88=0,0,Q$88/PPA_fec!Q$88)</f>
        <v>1.5713721885303376</v>
      </c>
      <c r="R161" s="332">
        <f>IF(R$88=0,0,R$88/PPA_fec!R$88)</f>
        <v>1.6211224948843892</v>
      </c>
      <c r="S161" s="332">
        <f>IF(S$88=0,0,S$88/PPA_fec!S$88)</f>
        <v>1.8994127418356834</v>
      </c>
      <c r="T161" s="332">
        <f>IF(T$88=0,0,T$88/PPA_fec!T$88)</f>
        <v>1.8637516963979706</v>
      </c>
      <c r="U161" s="332">
        <f>IF(U$88=0,0,U$88/PPA_fec!U$88)</f>
        <v>1.9531923325688296</v>
      </c>
      <c r="V161" s="332">
        <f>IF(V$88=0,0,V$88/PPA_fec!V$88)</f>
        <v>2.0738719915294022</v>
      </c>
      <c r="W161" s="332">
        <f>IF(W$88=0,0,W$88/PPA_fec!W$88)</f>
        <v>2.0333868331959724</v>
      </c>
      <c r="X161" s="332">
        <f>IF(X$88=0,0,X$88/PPA_fec!X$88)</f>
        <v>1.850459919228375</v>
      </c>
      <c r="Y161" s="332">
        <f>IF(Y$88=0,0,Y$88/PPA_fec!Y$88)</f>
        <v>1.9956774915942994</v>
      </c>
      <c r="DA161" s="68"/>
    </row>
    <row r="162" spans="1:105" ht="12" customHeight="1" x14ac:dyDescent="0.25">
      <c r="A162" s="41" t="s">
        <v>1939</v>
      </c>
      <c r="B162" s="333">
        <f>IF(B$94=0,0,B$94/PPA_fec!B$94)</f>
        <v>0</v>
      </c>
      <c r="C162" s="333">
        <f>IF(C$94=0,0,C$94/PPA_fec!C$94)</f>
        <v>0</v>
      </c>
      <c r="D162" s="333">
        <f>IF(D$94=0,0,D$94/PPA_fec!D$94)</f>
        <v>0</v>
      </c>
      <c r="E162" s="333">
        <f>IF(E$94=0,0,E$94/PPA_fec!E$94)</f>
        <v>0</v>
      </c>
      <c r="F162" s="333">
        <f>IF(F$94=0,0,F$94/PPA_fec!F$94)</f>
        <v>0</v>
      </c>
      <c r="G162" s="333">
        <f>IF(G$94=0,0,G$94/PPA_fec!G$94)</f>
        <v>0</v>
      </c>
      <c r="H162" s="333">
        <f>IF(H$94=0,0,H$94/PPA_fec!H$94)</f>
        <v>0</v>
      </c>
      <c r="I162" s="333">
        <f>IF(I$94=0,0,I$94/PPA_fec!I$94)</f>
        <v>0</v>
      </c>
      <c r="J162" s="333">
        <f>IF(J$94=0,0,J$94/PPA_fec!J$94)</f>
        <v>0</v>
      </c>
      <c r="K162" s="333">
        <f>IF(K$94=0,0,K$94/PPA_fec!K$94)</f>
        <v>0</v>
      </c>
      <c r="L162" s="333">
        <f>IF(L$94=0,0,L$94/PPA_fec!L$94)</f>
        <v>0</v>
      </c>
      <c r="M162" s="333">
        <f>IF(M$94=0,0,M$94/PPA_fec!M$94)</f>
        <v>0</v>
      </c>
      <c r="N162" s="333">
        <f>IF(N$94=0,0,N$94/PPA_fec!N$94)</f>
        <v>0</v>
      </c>
      <c r="O162" s="333">
        <f>IF(O$94=0,0,O$94/PPA_fec!O$94)</f>
        <v>0</v>
      </c>
      <c r="P162" s="333">
        <f>IF(P$94=0,0,P$94/PPA_fec!P$94)</f>
        <v>0</v>
      </c>
      <c r="Q162" s="333">
        <f>IF(Q$94=0,0,Q$94/PPA_fec!Q$94)</f>
        <v>0</v>
      </c>
      <c r="R162" s="333">
        <f>IF(R$94=0,0,R$94/PPA_fec!R$94)</f>
        <v>0</v>
      </c>
      <c r="S162" s="333">
        <f>IF(S$94=0,0,S$94/PPA_fec!S$94)</f>
        <v>0</v>
      </c>
      <c r="T162" s="333">
        <f>IF(T$94=0,0,T$94/PPA_fec!T$94)</f>
        <v>0</v>
      </c>
      <c r="U162" s="333">
        <f>IF(U$94=0,0,U$94/PPA_fec!U$94)</f>
        <v>0</v>
      </c>
      <c r="V162" s="333">
        <f>IF(V$94=0,0,V$94/PPA_fec!V$94)</f>
        <v>0</v>
      </c>
      <c r="W162" s="333">
        <f>IF(W$94=0,0,W$94/PPA_fec!W$94)</f>
        <v>0</v>
      </c>
      <c r="X162" s="333">
        <f>IF(X$94=0,0,X$94/PPA_fec!X$94)</f>
        <v>0</v>
      </c>
      <c r="Y162" s="333">
        <f>IF(Y$94=0,0,Y$94/PPA_fec!Y$94)</f>
        <v>0</v>
      </c>
      <c r="DA162" s="97"/>
    </row>
  </sheetData>
  <pageMargins left="0.39370078740157483" right="0.39370078740157483" top="0.39370078740157483" bottom="0.39370078740157483" header="0.31496062992125978" footer="0.31496062992125978"/>
  <pageSetup paperSize="9" scale="45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theme="6" tint="0.59999389629810485"/>
    <pageSetUpPr fitToPage="1"/>
  </sheetPr>
  <dimension ref="A1:DA3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tobacco"</f>
        <v>BE: Food, beverages and tobacco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v>8925.2404774781735</v>
      </c>
      <c r="C3" s="203">
        <v>8989.211609092401</v>
      </c>
      <c r="D3" s="203">
        <v>9161.8421788056421</v>
      </c>
      <c r="E3" s="203">
        <v>9220.1059717327425</v>
      </c>
      <c r="F3" s="203">
        <v>9674.7684797434722</v>
      </c>
      <c r="G3" s="203">
        <v>9448.4111511128831</v>
      </c>
      <c r="H3" s="203">
        <v>9181.3572952145059</v>
      </c>
      <c r="I3" s="203">
        <v>9329.9470844398438</v>
      </c>
      <c r="J3" s="203">
        <v>9318.7217607973434</v>
      </c>
      <c r="K3" s="203">
        <v>10010.61483773287</v>
      </c>
      <c r="L3" s="203">
        <v>9480.3416266393233</v>
      </c>
      <c r="M3" s="203">
        <v>9309.6071956889264</v>
      </c>
      <c r="N3" s="203">
        <v>9326.2715700068275</v>
      </c>
      <c r="O3" s="203">
        <v>9768.9551614778247</v>
      </c>
      <c r="P3" s="203">
        <v>9969.7593403149822</v>
      </c>
      <c r="Q3" s="203">
        <v>10044.664124999999</v>
      </c>
      <c r="R3" s="203">
        <v>9989.8342264884286</v>
      </c>
      <c r="S3" s="203">
        <v>10078.9563861429</v>
      </c>
      <c r="T3" s="203">
        <v>10151.44227128143</v>
      </c>
      <c r="U3" s="203">
        <v>10415.06010664982</v>
      </c>
      <c r="V3" s="203">
        <v>9839.8907840163702</v>
      </c>
      <c r="W3" s="203">
        <v>9806.0920939942189</v>
      </c>
      <c r="X3" s="203">
        <v>10257.938530236879</v>
      </c>
      <c r="Y3" s="203">
        <v>10621.4</v>
      </c>
      <c r="DA3" s="112" t="s">
        <v>2109</v>
      </c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2" customHeight="1" x14ac:dyDescent="0.25">
      <c r="A5" s="30" t="s">
        <v>2110</v>
      </c>
      <c r="B5" s="203">
        <v>6661.259968731174</v>
      </c>
      <c r="C5" s="203">
        <v>6553.6846939221523</v>
      </c>
      <c r="D5" s="203">
        <v>6439.6903845416382</v>
      </c>
      <c r="E5" s="203">
        <v>9301.798483076931</v>
      </c>
      <c r="F5" s="203">
        <v>10558.92037274782</v>
      </c>
      <c r="G5" s="203">
        <v>10756.655756277771</v>
      </c>
      <c r="H5" s="203">
        <v>10779.69765828679</v>
      </c>
      <c r="I5" s="203">
        <v>10902.604662543999</v>
      </c>
      <c r="J5" s="203">
        <v>11471.95278793495</v>
      </c>
      <c r="K5" s="203">
        <v>12451.24659188574</v>
      </c>
      <c r="L5" s="203">
        <v>14016.94436444697</v>
      </c>
      <c r="M5" s="203">
        <v>13336.92128050576</v>
      </c>
      <c r="N5" s="203">
        <v>13402.01045854979</v>
      </c>
      <c r="O5" s="203">
        <v>13851.82929603766</v>
      </c>
      <c r="P5" s="203">
        <v>14607.219225260011</v>
      </c>
      <c r="Q5" s="203">
        <v>15313.798221794261</v>
      </c>
      <c r="R5" s="203">
        <v>15168.956609711369</v>
      </c>
      <c r="S5" s="203">
        <v>15526.533389254921</v>
      </c>
      <c r="T5" s="203">
        <v>16402.549721467869</v>
      </c>
      <c r="U5" s="203">
        <v>17353.249382581231</v>
      </c>
      <c r="V5" s="203">
        <v>15997.086641684909</v>
      </c>
      <c r="W5" s="203">
        <v>15929.394705368661</v>
      </c>
      <c r="X5" s="203">
        <v>15743.972048435369</v>
      </c>
      <c r="Y5" s="203">
        <v>17104.439167081891</v>
      </c>
      <c r="DA5" s="112" t="s">
        <v>2111</v>
      </c>
    </row>
    <row r="6" spans="1:105" ht="12" customHeight="1" x14ac:dyDescent="0.25">
      <c r="A6" s="154" t="s">
        <v>2112</v>
      </c>
      <c r="B6" s="338">
        <v>8326.5749609139675</v>
      </c>
      <c r="C6" s="338">
        <v>7910.2462128682691</v>
      </c>
      <c r="D6" s="338">
        <v>7493.9174648225708</v>
      </c>
      <c r="E6" s="338">
        <v>9991.889953096761</v>
      </c>
      <c r="F6" s="338">
        <v>11240.87619723386</v>
      </c>
      <c r="G6" s="338">
        <v>11657.204945279551</v>
      </c>
      <c r="H6" s="338">
        <v>11657.204945279551</v>
      </c>
      <c r="I6" s="338">
        <v>11657.204945279551</v>
      </c>
      <c r="J6" s="338">
        <v>12489.862441370949</v>
      </c>
      <c r="K6" s="338">
        <v>13322.51993746235</v>
      </c>
      <c r="L6" s="338">
        <v>14987.83492964514</v>
      </c>
      <c r="M6" s="338">
        <v>14571.50618159944</v>
      </c>
      <c r="N6" s="338">
        <v>14571.50618159944</v>
      </c>
      <c r="O6" s="338">
        <v>14987.83492964514</v>
      </c>
      <c r="P6" s="338">
        <v>15404.16367769084</v>
      </c>
      <c r="Q6" s="338">
        <v>16236.82117378224</v>
      </c>
      <c r="R6" s="338">
        <v>16236.82117378224</v>
      </c>
      <c r="S6" s="338">
        <v>16653.149921827939</v>
      </c>
      <c r="T6" s="338">
        <v>17485.807417919332</v>
      </c>
      <c r="U6" s="338">
        <v>18318.464914010729</v>
      </c>
      <c r="V6" s="338">
        <v>17902.136165965028</v>
      </c>
      <c r="W6" s="338">
        <v>17902.136165965028</v>
      </c>
      <c r="X6" s="338">
        <v>17485.807417919332</v>
      </c>
      <c r="Y6" s="338">
        <v>18318.464914010721</v>
      </c>
      <c r="DA6" s="160" t="s">
        <v>2113</v>
      </c>
    </row>
    <row r="7" spans="1:105" ht="12" customHeight="1" x14ac:dyDescent="0.25">
      <c r="A7" s="156" t="s">
        <v>2114</v>
      </c>
      <c r="B7" s="339">
        <v>0</v>
      </c>
      <c r="C7" s="340">
        <v>0</v>
      </c>
      <c r="D7" s="340">
        <v>0</v>
      </c>
      <c r="E7" s="340">
        <v>2497.9724882741898</v>
      </c>
      <c r="F7" s="340">
        <v>1665.314992182794</v>
      </c>
      <c r="G7" s="340">
        <v>832.65749609139675</v>
      </c>
      <c r="H7" s="340">
        <v>0</v>
      </c>
      <c r="I7" s="340">
        <v>416.32874804569838</v>
      </c>
      <c r="J7" s="340">
        <v>1248.9862441370949</v>
      </c>
      <c r="K7" s="340">
        <v>832.65749609139675</v>
      </c>
      <c r="L7" s="340">
        <v>2081.6437402284919</v>
      </c>
      <c r="M7" s="340">
        <v>0</v>
      </c>
      <c r="N7" s="340">
        <v>0</v>
      </c>
      <c r="O7" s="340">
        <v>832.65749609139675</v>
      </c>
      <c r="P7" s="340">
        <v>832.65749609139675</v>
      </c>
      <c r="Q7" s="340">
        <v>832.65749609139675</v>
      </c>
      <c r="R7" s="340">
        <v>416.32874804569838</v>
      </c>
      <c r="S7" s="340">
        <v>832.65749609139675</v>
      </c>
      <c r="T7" s="340">
        <v>832.65749609139675</v>
      </c>
      <c r="U7" s="340">
        <v>1248.9862441370949</v>
      </c>
      <c r="V7" s="340">
        <v>0</v>
      </c>
      <c r="W7" s="340">
        <v>0</v>
      </c>
      <c r="X7" s="340">
        <v>0</v>
      </c>
      <c r="Y7" s="340">
        <v>1248.9862441370949</v>
      </c>
      <c r="DA7" s="161" t="s">
        <v>2115</v>
      </c>
    </row>
    <row r="8" spans="1:105" ht="12" customHeight="1" x14ac:dyDescent="0.25">
      <c r="A8" s="157" t="s">
        <v>2116</v>
      </c>
      <c r="B8" s="341"/>
      <c r="C8" s="342">
        <f t="shared" ref="C8:Y8" si="0">B6+C7-C6</f>
        <v>416.32874804569838</v>
      </c>
      <c r="D8" s="342">
        <f t="shared" si="0"/>
        <v>416.32874804569838</v>
      </c>
      <c r="E8" s="342">
        <f t="shared" si="0"/>
        <v>0</v>
      </c>
      <c r="F8" s="342">
        <f t="shared" si="0"/>
        <v>416.32874804569474</v>
      </c>
      <c r="G8" s="342">
        <f t="shared" si="0"/>
        <v>416.32874804570565</v>
      </c>
      <c r="H8" s="342">
        <f t="shared" si="0"/>
        <v>0</v>
      </c>
      <c r="I8" s="342">
        <f t="shared" si="0"/>
        <v>416.32874804569838</v>
      </c>
      <c r="J8" s="342">
        <f t="shared" si="0"/>
        <v>416.32874804569656</v>
      </c>
      <c r="K8" s="342">
        <f t="shared" si="0"/>
        <v>0</v>
      </c>
      <c r="L8" s="342">
        <f t="shared" si="0"/>
        <v>416.32874804570201</v>
      </c>
      <c r="M8" s="342">
        <f t="shared" si="0"/>
        <v>416.32874804570019</v>
      </c>
      <c r="N8" s="342">
        <f t="shared" si="0"/>
        <v>0</v>
      </c>
      <c r="O8" s="342">
        <f t="shared" si="0"/>
        <v>416.32874804569656</v>
      </c>
      <c r="P8" s="342">
        <f t="shared" si="0"/>
        <v>416.32874804569656</v>
      </c>
      <c r="Q8" s="342">
        <f t="shared" si="0"/>
        <v>0</v>
      </c>
      <c r="R8" s="342">
        <f t="shared" si="0"/>
        <v>416.32874804569838</v>
      </c>
      <c r="S8" s="342">
        <f t="shared" si="0"/>
        <v>416.32874804569656</v>
      </c>
      <c r="T8" s="342">
        <f t="shared" si="0"/>
        <v>0</v>
      </c>
      <c r="U8" s="342">
        <f t="shared" si="0"/>
        <v>416.32874804569656</v>
      </c>
      <c r="V8" s="342">
        <f t="shared" si="0"/>
        <v>416.32874804570019</v>
      </c>
      <c r="W8" s="342">
        <f t="shared" si="0"/>
        <v>0</v>
      </c>
      <c r="X8" s="342">
        <f t="shared" si="0"/>
        <v>416.32874804569656</v>
      </c>
      <c r="Y8" s="342">
        <f t="shared" si="0"/>
        <v>416.32874804570383</v>
      </c>
      <c r="DA8" s="162"/>
    </row>
    <row r="9" spans="1:105" ht="12" customHeight="1" x14ac:dyDescent="0.25">
      <c r="A9" s="155" t="s">
        <v>2117</v>
      </c>
      <c r="B9" s="343">
        <f t="shared" ref="B9:Y9" si="1">B6-B5</f>
        <v>1665.3149921827935</v>
      </c>
      <c r="C9" s="343">
        <f t="shared" si="1"/>
        <v>1356.5615189461168</v>
      </c>
      <c r="D9" s="343">
        <f t="shared" si="1"/>
        <v>1054.2270802809326</v>
      </c>
      <c r="E9" s="343">
        <f t="shared" si="1"/>
        <v>690.09147001983001</v>
      </c>
      <c r="F9" s="343">
        <f t="shared" si="1"/>
        <v>681.95582448604</v>
      </c>
      <c r="G9" s="343">
        <f t="shared" si="1"/>
        <v>900.54918900178018</v>
      </c>
      <c r="H9" s="343">
        <f t="shared" si="1"/>
        <v>877.50728699276078</v>
      </c>
      <c r="I9" s="343">
        <f t="shared" si="1"/>
        <v>754.60028273555145</v>
      </c>
      <c r="J9" s="343">
        <f t="shared" si="1"/>
        <v>1017.9096534359996</v>
      </c>
      <c r="K9" s="343">
        <f t="shared" si="1"/>
        <v>871.27334557661015</v>
      </c>
      <c r="L9" s="343">
        <f t="shared" si="1"/>
        <v>970.8905651981695</v>
      </c>
      <c r="M9" s="343">
        <f t="shared" si="1"/>
        <v>1234.5849010936799</v>
      </c>
      <c r="N9" s="343">
        <f t="shared" si="1"/>
        <v>1169.4957230496493</v>
      </c>
      <c r="O9" s="343">
        <f t="shared" si="1"/>
        <v>1136.0056336074795</v>
      </c>
      <c r="P9" s="343">
        <f t="shared" si="1"/>
        <v>796.94445243082919</v>
      </c>
      <c r="Q9" s="343">
        <f t="shared" si="1"/>
        <v>923.02295198797947</v>
      </c>
      <c r="R9" s="343">
        <f t="shared" si="1"/>
        <v>1067.864564070871</v>
      </c>
      <c r="S9" s="343">
        <f t="shared" si="1"/>
        <v>1126.616532573018</v>
      </c>
      <c r="T9" s="343">
        <f t="shared" si="1"/>
        <v>1083.2576964514628</v>
      </c>
      <c r="U9" s="343">
        <f t="shared" si="1"/>
        <v>965.21553142949779</v>
      </c>
      <c r="V9" s="343">
        <f t="shared" si="1"/>
        <v>1905.0495242801189</v>
      </c>
      <c r="W9" s="343">
        <f t="shared" si="1"/>
        <v>1972.7414605963677</v>
      </c>
      <c r="X9" s="343">
        <f t="shared" si="1"/>
        <v>1741.8353694839625</v>
      </c>
      <c r="Y9" s="343">
        <f t="shared" si="1"/>
        <v>1214.0257469288299</v>
      </c>
      <c r="DA9" s="163"/>
    </row>
    <row r="10" spans="1:105" ht="12" customHeight="1" x14ac:dyDescent="0.25">
      <c r="A10" s="172"/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DA10" s="176"/>
    </row>
    <row r="11" spans="1:105" ht="12" customHeight="1" x14ac:dyDescent="0.25">
      <c r="A11" s="30" t="s">
        <v>69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DA11" s="112"/>
    </row>
    <row r="12" spans="1:105" ht="12" customHeight="1" x14ac:dyDescent="0.25">
      <c r="A12" s="31" t="s">
        <v>70</v>
      </c>
      <c r="B12" s="210">
        <v>725.73929492691309</v>
      </c>
      <c r="C12" s="210">
        <v>715.6316423043852</v>
      </c>
      <c r="D12" s="210">
        <v>718.19750644883925</v>
      </c>
      <c r="E12" s="210">
        <v>1042.1527944969901</v>
      </c>
      <c r="F12" s="210">
        <v>1162.2299226139289</v>
      </c>
      <c r="G12" s="210">
        <v>1137.6135855545999</v>
      </c>
      <c r="H12" s="210">
        <v>1095.933276010318</v>
      </c>
      <c r="I12" s="210">
        <v>1105.5728288908001</v>
      </c>
      <c r="J12" s="210">
        <v>1152.4778159931211</v>
      </c>
      <c r="K12" s="210">
        <v>1203.6317282889081</v>
      </c>
      <c r="L12" s="210">
        <v>1390.40759036238</v>
      </c>
      <c r="M12" s="210">
        <v>1323.188804747193</v>
      </c>
      <c r="N12" s="210">
        <v>1340.1491522057649</v>
      </c>
      <c r="O12" s="210">
        <v>1366.405451639813</v>
      </c>
      <c r="P12" s="210">
        <v>1421.0960663656499</v>
      </c>
      <c r="Q12" s="210">
        <v>1464.6746248309589</v>
      </c>
      <c r="R12" s="210">
        <v>1476.6869665261299</v>
      </c>
      <c r="S12" s="210">
        <v>1516.7861658639711</v>
      </c>
      <c r="T12" s="210">
        <v>1610.180652451292</v>
      </c>
      <c r="U12" s="210">
        <v>1665.3476113400841</v>
      </c>
      <c r="V12" s="210">
        <v>1545.7683228894371</v>
      </c>
      <c r="W12" s="210">
        <v>1606.026387820777</v>
      </c>
      <c r="X12" s="210">
        <v>1574.3486536403179</v>
      </c>
      <c r="Y12" s="210">
        <v>1556.5322258038991</v>
      </c>
      <c r="DA12" s="109" t="s">
        <v>2118</v>
      </c>
    </row>
    <row r="13" spans="1:105" ht="12" customHeight="1" x14ac:dyDescent="0.25">
      <c r="A13" s="24" t="s">
        <v>28</v>
      </c>
      <c r="B13" s="213">
        <v>43.400601891659498</v>
      </c>
      <c r="C13" s="213">
        <v>50.660189165950129</v>
      </c>
      <c r="D13" s="213">
        <v>37.139638865004301</v>
      </c>
      <c r="E13" s="213">
        <v>52.531728288907978</v>
      </c>
      <c r="F13" s="213">
        <v>60.852020636285467</v>
      </c>
      <c r="G13" s="213">
        <v>24.446173688736021</v>
      </c>
      <c r="H13" s="213">
        <v>18.167669819432501</v>
      </c>
      <c r="I13" s="213">
        <v>34.158555460017197</v>
      </c>
      <c r="J13" s="213">
        <v>36.969475494411007</v>
      </c>
      <c r="K13" s="213">
        <v>60.769819432502153</v>
      </c>
      <c r="L13" s="213">
        <v>41.695442820292342</v>
      </c>
      <c r="M13" s="213">
        <v>31.11083404987102</v>
      </c>
      <c r="N13" s="213">
        <v>30.45494411006019</v>
      </c>
      <c r="O13" s="213">
        <v>26.917712811693889</v>
      </c>
      <c r="P13" s="213">
        <v>24.918228718830608</v>
      </c>
      <c r="Q13" s="213">
        <v>26.339466895958729</v>
      </c>
      <c r="R13" s="213">
        <v>24.09716251074807</v>
      </c>
      <c r="S13" s="213">
        <v>26.211693895098879</v>
      </c>
      <c r="T13" s="213">
        <v>29.498452278589859</v>
      </c>
      <c r="U13" s="213">
        <v>29.757265692175409</v>
      </c>
      <c r="V13" s="213">
        <v>22.07042132416165</v>
      </c>
      <c r="W13" s="213">
        <v>12.80197764402407</v>
      </c>
      <c r="X13" s="213">
        <v>14.488392089423909</v>
      </c>
      <c r="Y13" s="213">
        <v>8.4852966466036115</v>
      </c>
      <c r="DA13" s="85" t="s">
        <v>2119</v>
      </c>
    </row>
    <row r="14" spans="1:105" ht="12" customHeight="1" x14ac:dyDescent="0.25">
      <c r="A14" s="14" t="s">
        <v>29</v>
      </c>
      <c r="B14" s="204">
        <f t="shared" ref="B14:Y14" si="2">SUM(B15:B19)</f>
        <v>156.20042992261395</v>
      </c>
      <c r="C14" s="204">
        <f t="shared" si="2"/>
        <v>161.9948409286329</v>
      </c>
      <c r="D14" s="204">
        <f t="shared" si="2"/>
        <v>157.2178847807395</v>
      </c>
      <c r="E14" s="204">
        <f t="shared" si="2"/>
        <v>170.86552020636282</v>
      </c>
      <c r="F14" s="204">
        <f t="shared" si="2"/>
        <v>172.10756663800518</v>
      </c>
      <c r="G14" s="204">
        <f t="shared" si="2"/>
        <v>142.26620808254515</v>
      </c>
      <c r="H14" s="204">
        <f t="shared" si="2"/>
        <v>97.883834909716256</v>
      </c>
      <c r="I14" s="204">
        <f t="shared" si="2"/>
        <v>84.446345657781592</v>
      </c>
      <c r="J14" s="204">
        <f t="shared" si="2"/>
        <v>43.58942390369733</v>
      </c>
      <c r="K14" s="204">
        <f t="shared" si="2"/>
        <v>52.187876182287177</v>
      </c>
      <c r="L14" s="204">
        <f t="shared" si="2"/>
        <v>76.072484952708507</v>
      </c>
      <c r="M14" s="204">
        <f t="shared" si="2"/>
        <v>45.500171969045567</v>
      </c>
      <c r="N14" s="204">
        <f t="shared" si="2"/>
        <v>11.980567497850387</v>
      </c>
      <c r="O14" s="204">
        <f t="shared" si="2"/>
        <v>12.998022355975923</v>
      </c>
      <c r="P14" s="204">
        <f t="shared" si="2"/>
        <v>9.0522785898538256</v>
      </c>
      <c r="Q14" s="204">
        <f t="shared" si="2"/>
        <v>12.104729148753224</v>
      </c>
      <c r="R14" s="204">
        <f t="shared" si="2"/>
        <v>11.149355116079105</v>
      </c>
      <c r="S14" s="204">
        <f t="shared" si="2"/>
        <v>7.4987962166809963</v>
      </c>
      <c r="T14" s="204">
        <f t="shared" si="2"/>
        <v>7.7615649183147033</v>
      </c>
      <c r="U14" s="204">
        <f t="shared" si="2"/>
        <v>30.093551160791051</v>
      </c>
      <c r="V14" s="204">
        <f t="shared" si="2"/>
        <v>29.029320722269986</v>
      </c>
      <c r="W14" s="204">
        <f t="shared" si="2"/>
        <v>29.549011177987961</v>
      </c>
      <c r="X14" s="204">
        <f t="shared" si="2"/>
        <v>30.676612209802236</v>
      </c>
      <c r="Y14" s="204">
        <f t="shared" si="2"/>
        <v>27.930610490111778</v>
      </c>
      <c r="DA14" s="71"/>
    </row>
    <row r="15" spans="1:105" ht="12" customHeight="1" x14ac:dyDescent="0.25">
      <c r="A15" s="18" t="s">
        <v>30</v>
      </c>
      <c r="B15" s="204">
        <v>0</v>
      </c>
      <c r="C15" s="204">
        <v>0</v>
      </c>
      <c r="D15" s="204">
        <v>0</v>
      </c>
      <c r="E15" s="204">
        <v>0</v>
      </c>
      <c r="F15" s="204">
        <v>0</v>
      </c>
      <c r="G15" s="204">
        <v>0</v>
      </c>
      <c r="H15" s="204">
        <v>0</v>
      </c>
      <c r="I15" s="204">
        <v>0</v>
      </c>
      <c r="J15" s="204">
        <v>0</v>
      </c>
      <c r="K15" s="204">
        <v>0</v>
      </c>
      <c r="L15" s="204">
        <v>0</v>
      </c>
      <c r="M15" s="204">
        <v>0</v>
      </c>
      <c r="N15" s="204">
        <v>0</v>
      </c>
      <c r="O15" s="204">
        <v>0</v>
      </c>
      <c r="P15" s="204">
        <v>0</v>
      </c>
      <c r="Q15" s="204">
        <v>0</v>
      </c>
      <c r="R15" s="204">
        <v>0</v>
      </c>
      <c r="S15" s="204">
        <v>0</v>
      </c>
      <c r="T15" s="204">
        <v>0</v>
      </c>
      <c r="U15" s="204">
        <v>0</v>
      </c>
      <c r="V15" s="204">
        <v>0</v>
      </c>
      <c r="W15" s="204">
        <v>0</v>
      </c>
      <c r="X15" s="204">
        <v>0</v>
      </c>
      <c r="Y15" s="204">
        <v>0</v>
      </c>
      <c r="DA15" s="71" t="s">
        <v>2120</v>
      </c>
    </row>
    <row r="16" spans="1:105" ht="12" customHeight="1" x14ac:dyDescent="0.25">
      <c r="A16" s="18" t="s">
        <v>31</v>
      </c>
      <c r="B16" s="204">
        <v>0</v>
      </c>
      <c r="C16" s="204">
        <v>0</v>
      </c>
      <c r="D16" s="204">
        <v>0</v>
      </c>
      <c r="E16" s="204">
        <v>0</v>
      </c>
      <c r="F16" s="204">
        <v>0</v>
      </c>
      <c r="G16" s="204">
        <v>0</v>
      </c>
      <c r="H16" s="204">
        <v>0</v>
      </c>
      <c r="I16" s="204">
        <v>0</v>
      </c>
      <c r="J16" s="204">
        <v>2.1974204643164228</v>
      </c>
      <c r="K16" s="204">
        <v>2.1974204643164228</v>
      </c>
      <c r="L16" s="204">
        <v>2.1974204643164228</v>
      </c>
      <c r="M16" s="204">
        <v>2.1974204643164228</v>
      </c>
      <c r="N16" s="204">
        <v>1.098710232158211</v>
      </c>
      <c r="O16" s="204">
        <v>1.098710232158211</v>
      </c>
      <c r="P16" s="204">
        <v>1.098710232158211</v>
      </c>
      <c r="Q16" s="204">
        <v>1.098710232158211</v>
      </c>
      <c r="R16" s="204">
        <v>1.098710232158211</v>
      </c>
      <c r="S16" s="204">
        <v>1.098710232158211</v>
      </c>
      <c r="T16" s="204">
        <v>1.6480653482373171</v>
      </c>
      <c r="U16" s="204">
        <v>0.76904557179707655</v>
      </c>
      <c r="V16" s="204">
        <v>0.90378331900257936</v>
      </c>
      <c r="W16" s="204">
        <v>0.90378331900257936</v>
      </c>
      <c r="X16" s="204">
        <v>1.0167669819432501</v>
      </c>
      <c r="Y16" s="204">
        <v>0.90378331900257936</v>
      </c>
      <c r="DA16" s="71" t="s">
        <v>2121</v>
      </c>
    </row>
    <row r="17" spans="1:105" ht="12" customHeight="1" x14ac:dyDescent="0.25">
      <c r="A17" s="18" t="s">
        <v>71</v>
      </c>
      <c r="B17" s="204">
        <v>23.402149613069639</v>
      </c>
      <c r="C17" s="204">
        <v>24.419604471195179</v>
      </c>
      <c r="D17" s="204">
        <v>24.419604471195179</v>
      </c>
      <c r="E17" s="204">
        <v>13.22725709372313</v>
      </c>
      <c r="F17" s="204">
        <v>33.576956147893377</v>
      </c>
      <c r="G17" s="204">
        <v>14.24479793637145</v>
      </c>
      <c r="H17" s="204">
        <v>7.1223559759243331</v>
      </c>
      <c r="I17" s="204">
        <v>6.1049011177987964</v>
      </c>
      <c r="J17" s="204">
        <v>5.0874462596732588</v>
      </c>
      <c r="K17" s="204">
        <v>5.0874462596732588</v>
      </c>
      <c r="L17" s="204">
        <v>5.0874462596732588</v>
      </c>
      <c r="M17" s="204">
        <v>5.0874462596732588</v>
      </c>
      <c r="N17" s="204">
        <v>6.1049011177987964</v>
      </c>
      <c r="O17" s="204">
        <v>7.1223559759243331</v>
      </c>
      <c r="P17" s="204">
        <v>5.0874462596732588</v>
      </c>
      <c r="Q17" s="204">
        <v>8.139896818572657</v>
      </c>
      <c r="R17" s="204">
        <v>8.139896818572657</v>
      </c>
      <c r="S17" s="204">
        <v>4.6803955288048149</v>
      </c>
      <c r="T17" s="204">
        <v>4.6803955288048149</v>
      </c>
      <c r="U17" s="204">
        <v>28.082545141874458</v>
      </c>
      <c r="V17" s="204">
        <v>26.29217540842648</v>
      </c>
      <c r="W17" s="204">
        <v>26.908340498710231</v>
      </c>
      <c r="X17" s="204">
        <v>27.73000859845228</v>
      </c>
      <c r="Y17" s="204">
        <v>25.67592433361995</v>
      </c>
      <c r="DA17" s="71" t="s">
        <v>2122</v>
      </c>
    </row>
    <row r="18" spans="1:105" ht="12" customHeight="1" x14ac:dyDescent="0.25">
      <c r="A18" s="18" t="s">
        <v>32</v>
      </c>
      <c r="B18" s="204">
        <v>132.79828030954431</v>
      </c>
      <c r="C18" s="204">
        <v>137.57523645743771</v>
      </c>
      <c r="D18" s="204">
        <v>132.79828030954431</v>
      </c>
      <c r="E18" s="204">
        <v>157.63826311263969</v>
      </c>
      <c r="F18" s="204">
        <v>138.5306104901118</v>
      </c>
      <c r="G18" s="204">
        <v>128.02141014617371</v>
      </c>
      <c r="H18" s="204">
        <v>90.761478933791921</v>
      </c>
      <c r="I18" s="204">
        <v>78.341444539982803</v>
      </c>
      <c r="J18" s="204">
        <v>36.304557179707651</v>
      </c>
      <c r="K18" s="204">
        <v>44.903009458297497</v>
      </c>
      <c r="L18" s="204">
        <v>68.787618228718827</v>
      </c>
      <c r="M18" s="204">
        <v>38.215305245055887</v>
      </c>
      <c r="N18" s="204">
        <v>4.7769561478933786</v>
      </c>
      <c r="O18" s="204">
        <v>4.7769561478933786</v>
      </c>
      <c r="P18" s="204">
        <v>2.8661220980223558</v>
      </c>
      <c r="Q18" s="204">
        <v>2.8661220980223558</v>
      </c>
      <c r="R18" s="204">
        <v>1.9107480653482369</v>
      </c>
      <c r="S18" s="204">
        <v>1.7196904557179711</v>
      </c>
      <c r="T18" s="204">
        <v>1.4331040412725711</v>
      </c>
      <c r="U18" s="204">
        <v>1.241960447119518</v>
      </c>
      <c r="V18" s="204">
        <v>1.833361994840929</v>
      </c>
      <c r="W18" s="204">
        <v>1.73688736027515</v>
      </c>
      <c r="X18" s="204">
        <v>1.9298366294067071</v>
      </c>
      <c r="Y18" s="204">
        <v>1.350902837489252</v>
      </c>
      <c r="DA18" s="71" t="s">
        <v>2123</v>
      </c>
    </row>
    <row r="19" spans="1:105" ht="12" customHeight="1" x14ac:dyDescent="0.25">
      <c r="A19" s="18" t="s">
        <v>33</v>
      </c>
      <c r="B19" s="204">
        <v>0</v>
      </c>
      <c r="C19" s="204">
        <v>0</v>
      </c>
      <c r="D19" s="204">
        <v>0</v>
      </c>
      <c r="E19" s="204">
        <v>0</v>
      </c>
      <c r="F19" s="204">
        <v>0</v>
      </c>
      <c r="G19" s="204">
        <v>0</v>
      </c>
      <c r="H19" s="204">
        <v>0</v>
      </c>
      <c r="I19" s="204">
        <v>0</v>
      </c>
      <c r="J19" s="204">
        <v>0</v>
      </c>
      <c r="K19" s="204">
        <v>0</v>
      </c>
      <c r="L19" s="204">
        <v>0</v>
      </c>
      <c r="M19" s="204">
        <v>0</v>
      </c>
      <c r="N19" s="204">
        <v>0</v>
      </c>
      <c r="O19" s="204">
        <v>0</v>
      </c>
      <c r="P19" s="204">
        <v>0</v>
      </c>
      <c r="Q19" s="204">
        <v>0</v>
      </c>
      <c r="R19" s="204">
        <v>0</v>
      </c>
      <c r="S19" s="204">
        <v>0</v>
      </c>
      <c r="T19" s="204">
        <v>0</v>
      </c>
      <c r="U19" s="204">
        <v>0</v>
      </c>
      <c r="V19" s="204">
        <v>0</v>
      </c>
      <c r="W19" s="204">
        <v>0</v>
      </c>
      <c r="X19" s="204">
        <v>0</v>
      </c>
      <c r="Y19" s="204">
        <v>0</v>
      </c>
      <c r="DA19" s="71" t="s">
        <v>2124</v>
      </c>
    </row>
    <row r="20" spans="1:105" ht="12" customHeight="1" x14ac:dyDescent="0.25">
      <c r="A20" s="14" t="s">
        <v>34</v>
      </c>
      <c r="B20" s="204">
        <f t="shared" ref="B20:Y20" si="3">B21+B22</f>
        <v>183.8768701633706</v>
      </c>
      <c r="C20" s="204">
        <f t="shared" si="3"/>
        <v>151.95434221840071</v>
      </c>
      <c r="D20" s="204">
        <f t="shared" si="3"/>
        <v>184.43516766981941</v>
      </c>
      <c r="E20" s="204">
        <f t="shared" si="3"/>
        <v>472.14239036973339</v>
      </c>
      <c r="F20" s="204">
        <f t="shared" si="3"/>
        <v>537.36388650042989</v>
      </c>
      <c r="G20" s="204">
        <f t="shared" si="3"/>
        <v>563.89114359415305</v>
      </c>
      <c r="H20" s="204">
        <f t="shared" si="3"/>
        <v>553.81392949269127</v>
      </c>
      <c r="I20" s="204">
        <f t="shared" si="3"/>
        <v>554.75537403267413</v>
      </c>
      <c r="J20" s="204">
        <f t="shared" si="3"/>
        <v>621.30541702493554</v>
      </c>
      <c r="K20" s="204">
        <f t="shared" si="3"/>
        <v>630.83645743766112</v>
      </c>
      <c r="L20" s="204">
        <f t="shared" si="3"/>
        <v>759.00971625107468</v>
      </c>
      <c r="M20" s="204">
        <f t="shared" si="3"/>
        <v>697.16758383490969</v>
      </c>
      <c r="N20" s="204">
        <f t="shared" si="3"/>
        <v>740.7941530524505</v>
      </c>
      <c r="O20" s="204">
        <f t="shared" si="3"/>
        <v>759.09054170249351</v>
      </c>
      <c r="P20" s="204">
        <f t="shared" si="3"/>
        <v>796.3515907136715</v>
      </c>
      <c r="Q20" s="204">
        <f t="shared" si="3"/>
        <v>831.08667239896818</v>
      </c>
      <c r="R20" s="204">
        <f t="shared" si="3"/>
        <v>839.62226999140159</v>
      </c>
      <c r="S20" s="204">
        <f t="shared" si="3"/>
        <v>867.25176268271707</v>
      </c>
      <c r="T20" s="204">
        <f t="shared" si="3"/>
        <v>926.57942340738828</v>
      </c>
      <c r="U20" s="204">
        <f t="shared" si="3"/>
        <v>947.40536198005429</v>
      </c>
      <c r="V20" s="204">
        <f t="shared" si="3"/>
        <v>876.55275242917446</v>
      </c>
      <c r="W20" s="204">
        <f t="shared" si="3"/>
        <v>918.56866108645613</v>
      </c>
      <c r="X20" s="204">
        <f t="shared" si="3"/>
        <v>901.96607180547596</v>
      </c>
      <c r="Y20" s="204">
        <f t="shared" si="3"/>
        <v>901.43405073948293</v>
      </c>
      <c r="DA20" s="71"/>
    </row>
    <row r="21" spans="1:105" ht="12" customHeight="1" x14ac:dyDescent="0.25">
      <c r="A21" s="18" t="s">
        <v>73</v>
      </c>
      <c r="B21" s="204">
        <v>183.8768701633706</v>
      </c>
      <c r="C21" s="204">
        <v>151.95434221840071</v>
      </c>
      <c r="D21" s="204">
        <v>184.43516766981941</v>
      </c>
      <c r="E21" s="204">
        <v>472.14239036973339</v>
      </c>
      <c r="F21" s="204">
        <v>537.36388650042989</v>
      </c>
      <c r="G21" s="204">
        <v>563.89114359415305</v>
      </c>
      <c r="H21" s="204">
        <v>553.81392949269127</v>
      </c>
      <c r="I21" s="204">
        <v>554.75537403267413</v>
      </c>
      <c r="J21" s="204">
        <v>621.30541702493554</v>
      </c>
      <c r="K21" s="204">
        <v>630.83645743766112</v>
      </c>
      <c r="L21" s="204">
        <v>759.00971625107468</v>
      </c>
      <c r="M21" s="204">
        <v>697.16758383490969</v>
      </c>
      <c r="N21" s="204">
        <v>740.7941530524505</v>
      </c>
      <c r="O21" s="204">
        <v>759.09054170249351</v>
      </c>
      <c r="P21" s="204">
        <v>796.3515907136715</v>
      </c>
      <c r="Q21" s="204">
        <v>831.08667239896818</v>
      </c>
      <c r="R21" s="204">
        <v>839.62226999140159</v>
      </c>
      <c r="S21" s="204">
        <v>867.25176268271707</v>
      </c>
      <c r="T21" s="204">
        <v>926.57942340738828</v>
      </c>
      <c r="U21" s="204">
        <v>947.40536198005429</v>
      </c>
      <c r="V21" s="204">
        <v>876.55275242917446</v>
      </c>
      <c r="W21" s="204">
        <v>918.56866108645613</v>
      </c>
      <c r="X21" s="204">
        <v>901.96607180547596</v>
      </c>
      <c r="Y21" s="204">
        <v>901.43405073948293</v>
      </c>
      <c r="DA21" s="71" t="s">
        <v>2125</v>
      </c>
    </row>
    <row r="22" spans="1:105" ht="12" customHeight="1" x14ac:dyDescent="0.25">
      <c r="A22" s="18" t="s">
        <v>36</v>
      </c>
      <c r="B22" s="204">
        <v>0</v>
      </c>
      <c r="C22" s="204">
        <v>0</v>
      </c>
      <c r="D22" s="204">
        <v>0</v>
      </c>
      <c r="E22" s="204">
        <v>0</v>
      </c>
      <c r="F22" s="204">
        <v>0</v>
      </c>
      <c r="G22" s="204">
        <v>0</v>
      </c>
      <c r="H22" s="204">
        <v>0</v>
      </c>
      <c r="I22" s="204">
        <v>0</v>
      </c>
      <c r="J22" s="204">
        <v>0</v>
      </c>
      <c r="K22" s="204">
        <v>0</v>
      </c>
      <c r="L22" s="204">
        <v>0</v>
      </c>
      <c r="M22" s="204">
        <v>0</v>
      </c>
      <c r="N22" s="204">
        <v>0</v>
      </c>
      <c r="O22" s="204">
        <v>0</v>
      </c>
      <c r="P22" s="204">
        <v>0</v>
      </c>
      <c r="Q22" s="204">
        <v>0</v>
      </c>
      <c r="R22" s="204">
        <v>0</v>
      </c>
      <c r="S22" s="204">
        <v>0</v>
      </c>
      <c r="T22" s="204">
        <v>0</v>
      </c>
      <c r="U22" s="204">
        <v>0</v>
      </c>
      <c r="V22" s="204">
        <v>0</v>
      </c>
      <c r="W22" s="204">
        <v>0</v>
      </c>
      <c r="X22" s="204">
        <v>0</v>
      </c>
      <c r="Y22" s="204">
        <v>0</v>
      </c>
      <c r="DA22" s="71" t="s">
        <v>2126</v>
      </c>
    </row>
    <row r="23" spans="1:105" ht="12" customHeight="1" x14ac:dyDescent="0.25">
      <c r="A23" s="14" t="s">
        <v>37</v>
      </c>
      <c r="B23" s="204">
        <f t="shared" ref="B23:Y23" si="4">B24+B25+B26+B27+B28+B29</f>
        <v>2.36457437661221</v>
      </c>
      <c r="C23" s="204">
        <f t="shared" si="4"/>
        <v>3.558813413585554</v>
      </c>
      <c r="D23" s="204">
        <f t="shared" si="4"/>
        <v>3.463284608770421</v>
      </c>
      <c r="E23" s="204">
        <f t="shared" si="4"/>
        <v>2.2451418744625968</v>
      </c>
      <c r="F23" s="204">
        <f t="shared" si="4"/>
        <v>1.3136715391229581</v>
      </c>
      <c r="G23" s="204">
        <f t="shared" si="4"/>
        <v>3.2960447119518479</v>
      </c>
      <c r="H23" s="204">
        <f t="shared" si="4"/>
        <v>12.47850386930352</v>
      </c>
      <c r="I23" s="204">
        <f t="shared" si="4"/>
        <v>8.598366294067068</v>
      </c>
      <c r="J23" s="204">
        <f t="shared" si="4"/>
        <v>7.3475494411006013</v>
      </c>
      <c r="K23" s="204">
        <f t="shared" si="4"/>
        <v>18.409286328460876</v>
      </c>
      <c r="L23" s="204">
        <f t="shared" si="4"/>
        <v>54.803119167195057</v>
      </c>
      <c r="M23" s="204">
        <f t="shared" si="4"/>
        <v>53.177282821139308</v>
      </c>
      <c r="N23" s="204">
        <f t="shared" si="4"/>
        <v>62.044165103443618</v>
      </c>
      <c r="O23" s="204">
        <f t="shared" si="4"/>
        <v>68.545606411954168</v>
      </c>
      <c r="P23" s="204">
        <f t="shared" si="4"/>
        <v>73.080761120594516</v>
      </c>
      <c r="Q23" s="204">
        <f t="shared" si="4"/>
        <v>76.508502732936577</v>
      </c>
      <c r="R23" s="204">
        <f t="shared" si="4"/>
        <v>73.710784238941855</v>
      </c>
      <c r="S23" s="204">
        <f t="shared" si="4"/>
        <v>79.099923387616258</v>
      </c>
      <c r="T23" s="204">
        <f t="shared" si="4"/>
        <v>80.217222165141578</v>
      </c>
      <c r="U23" s="204">
        <f t="shared" si="4"/>
        <v>84.534510752979429</v>
      </c>
      <c r="V23" s="204">
        <f t="shared" si="4"/>
        <v>78.871976307209792</v>
      </c>
      <c r="W23" s="204">
        <f t="shared" si="4"/>
        <v>94.522988987115269</v>
      </c>
      <c r="X23" s="204">
        <f t="shared" si="4"/>
        <v>97.350853545934257</v>
      </c>
      <c r="Y23" s="204">
        <f t="shared" si="4"/>
        <v>83.003936027443146</v>
      </c>
      <c r="DA23" s="71"/>
    </row>
    <row r="24" spans="1:105" ht="12" customHeight="1" x14ac:dyDescent="0.25">
      <c r="A24" s="18" t="s">
        <v>38</v>
      </c>
      <c r="B24" s="204">
        <v>0</v>
      </c>
      <c r="C24" s="204">
        <v>0</v>
      </c>
      <c r="D24" s="204">
        <v>0</v>
      </c>
      <c r="E24" s="204">
        <v>0</v>
      </c>
      <c r="F24" s="204">
        <v>0</v>
      </c>
      <c r="G24" s="204">
        <v>0</v>
      </c>
      <c r="H24" s="204">
        <v>0</v>
      </c>
      <c r="I24" s="204">
        <v>8.0013757523645737</v>
      </c>
      <c r="J24" s="204">
        <v>4.8963026655202064</v>
      </c>
      <c r="K24" s="204">
        <v>6.5682717110920024</v>
      </c>
      <c r="L24" s="204">
        <v>43.054342218400677</v>
      </c>
      <c r="M24" s="204">
        <v>44.848065348237313</v>
      </c>
      <c r="N24" s="204">
        <v>51.57635425623387</v>
      </c>
      <c r="O24" s="204">
        <v>56.274462596732583</v>
      </c>
      <c r="P24" s="204">
        <v>61.407308684436799</v>
      </c>
      <c r="Q24" s="204">
        <v>57.069819432502143</v>
      </c>
      <c r="R24" s="204">
        <v>55.93293207222699</v>
      </c>
      <c r="S24" s="204">
        <v>60.06973344797936</v>
      </c>
      <c r="T24" s="204">
        <v>59.025967325881332</v>
      </c>
      <c r="U24" s="204">
        <v>58.526827171109197</v>
      </c>
      <c r="V24" s="204">
        <v>52.534135855545998</v>
      </c>
      <c r="W24" s="204">
        <v>65.606190885640586</v>
      </c>
      <c r="X24" s="204">
        <v>69.621152192605322</v>
      </c>
      <c r="Y24" s="204">
        <v>53.757007738607037</v>
      </c>
      <c r="DA24" s="71" t="s">
        <v>2127</v>
      </c>
    </row>
    <row r="25" spans="1:105" ht="12" customHeight="1" x14ac:dyDescent="0.25">
      <c r="A25" s="18" t="s">
        <v>74</v>
      </c>
      <c r="B25" s="204">
        <v>2.36457437661221</v>
      </c>
      <c r="C25" s="204">
        <v>3.558813413585554</v>
      </c>
      <c r="D25" s="204">
        <v>3.463284608770421</v>
      </c>
      <c r="E25" s="204">
        <v>2.2451418744625968</v>
      </c>
      <c r="F25" s="204">
        <v>1.3136715391229581</v>
      </c>
      <c r="G25" s="204">
        <v>3.2960447119518479</v>
      </c>
      <c r="H25" s="204">
        <v>2.0301805674978501</v>
      </c>
      <c r="I25" s="204">
        <v>0.50154772141014614</v>
      </c>
      <c r="J25" s="204">
        <v>2.4361994840928629</v>
      </c>
      <c r="K25" s="204">
        <v>8.7178847807394657</v>
      </c>
      <c r="L25" s="204">
        <v>11.47179707652622</v>
      </c>
      <c r="M25" s="204">
        <v>8.1279449699054176</v>
      </c>
      <c r="N25" s="204">
        <v>10.18435081685297</v>
      </c>
      <c r="O25" s="204">
        <v>11.8944969905417</v>
      </c>
      <c r="P25" s="204">
        <v>11.037059329320719</v>
      </c>
      <c r="Q25" s="204">
        <v>18.565520206362859</v>
      </c>
      <c r="R25" s="204">
        <v>16.638005159071369</v>
      </c>
      <c r="S25" s="204">
        <v>17.791659501289772</v>
      </c>
      <c r="T25" s="204">
        <v>19.98214151092635</v>
      </c>
      <c r="U25" s="204">
        <v>24.65353741805399</v>
      </c>
      <c r="V25" s="204">
        <v>25.014573452166871</v>
      </c>
      <c r="W25" s="204">
        <v>28.17949024630385</v>
      </c>
      <c r="X25" s="204">
        <v>27.447341780078521</v>
      </c>
      <c r="Y25" s="204">
        <v>28.94152965604572</v>
      </c>
      <c r="DA25" s="71" t="s">
        <v>2128</v>
      </c>
    </row>
    <row r="26" spans="1:105" ht="12" customHeight="1" x14ac:dyDescent="0.25">
      <c r="A26" s="18" t="s">
        <v>75</v>
      </c>
      <c r="B26" s="204">
        <v>0</v>
      </c>
      <c r="C26" s="204">
        <v>0</v>
      </c>
      <c r="D26" s="204">
        <v>0</v>
      </c>
      <c r="E26" s="204">
        <v>0</v>
      </c>
      <c r="F26" s="204">
        <v>0</v>
      </c>
      <c r="G26" s="204">
        <v>0</v>
      </c>
      <c r="H26" s="204">
        <v>10.44832330180567</v>
      </c>
      <c r="I26" s="204">
        <v>9.544282029234738E-2</v>
      </c>
      <c r="J26" s="204">
        <v>1.5047291487532239E-2</v>
      </c>
      <c r="K26" s="204">
        <v>3.1231298366294071</v>
      </c>
      <c r="L26" s="204">
        <v>8.8392089423903697E-2</v>
      </c>
      <c r="M26" s="204">
        <v>0</v>
      </c>
      <c r="N26" s="204">
        <v>0</v>
      </c>
      <c r="O26" s="204">
        <v>0</v>
      </c>
      <c r="P26" s="204">
        <v>0</v>
      </c>
      <c r="Q26" s="204">
        <v>0</v>
      </c>
      <c r="R26" s="204">
        <v>0</v>
      </c>
      <c r="S26" s="204">
        <v>0</v>
      </c>
      <c r="T26" s="204">
        <v>0</v>
      </c>
      <c r="U26" s="204">
        <v>0</v>
      </c>
      <c r="V26" s="204">
        <v>0</v>
      </c>
      <c r="W26" s="204">
        <v>0</v>
      </c>
      <c r="X26" s="204">
        <v>0</v>
      </c>
      <c r="Y26" s="204">
        <v>0</v>
      </c>
      <c r="DA26" s="71" t="s">
        <v>2129</v>
      </c>
    </row>
    <row r="27" spans="1:105" ht="12" customHeight="1" x14ac:dyDescent="0.25">
      <c r="A27" s="18" t="s">
        <v>76</v>
      </c>
      <c r="B27" s="204">
        <v>0</v>
      </c>
      <c r="C27" s="204">
        <v>0</v>
      </c>
      <c r="D27" s="204">
        <v>0</v>
      </c>
      <c r="E27" s="204">
        <v>0</v>
      </c>
      <c r="F27" s="204">
        <v>0</v>
      </c>
      <c r="G27" s="204">
        <v>0</v>
      </c>
      <c r="H27" s="204">
        <v>0</v>
      </c>
      <c r="I27" s="204">
        <v>0</v>
      </c>
      <c r="J27" s="204">
        <v>0</v>
      </c>
      <c r="K27" s="204">
        <v>0</v>
      </c>
      <c r="L27" s="204">
        <v>0</v>
      </c>
      <c r="M27" s="204">
        <v>0</v>
      </c>
      <c r="N27" s="204">
        <v>0</v>
      </c>
      <c r="O27" s="204">
        <v>0</v>
      </c>
      <c r="P27" s="204">
        <v>0</v>
      </c>
      <c r="Q27" s="204">
        <v>0</v>
      </c>
      <c r="R27" s="204">
        <v>0</v>
      </c>
      <c r="S27" s="204">
        <v>0</v>
      </c>
      <c r="T27" s="204">
        <v>0</v>
      </c>
      <c r="U27" s="204">
        <v>0</v>
      </c>
      <c r="V27" s="204">
        <v>0</v>
      </c>
      <c r="W27" s="204">
        <v>0</v>
      </c>
      <c r="X27" s="204">
        <v>0</v>
      </c>
      <c r="Y27" s="204">
        <v>0</v>
      </c>
      <c r="DA27" s="71" t="s">
        <v>2130</v>
      </c>
    </row>
    <row r="28" spans="1:105" ht="12" customHeight="1" x14ac:dyDescent="0.25">
      <c r="A28" s="18" t="s">
        <v>77</v>
      </c>
      <c r="B28" s="204">
        <v>0</v>
      </c>
      <c r="C28" s="204">
        <v>0</v>
      </c>
      <c r="D28" s="204">
        <v>0</v>
      </c>
      <c r="E28" s="204">
        <v>0</v>
      </c>
      <c r="F28" s="204">
        <v>0</v>
      </c>
      <c r="G28" s="204">
        <v>0</v>
      </c>
      <c r="H28" s="204">
        <v>0</v>
      </c>
      <c r="I28" s="204">
        <v>0</v>
      </c>
      <c r="J28" s="204">
        <v>0</v>
      </c>
      <c r="K28" s="204">
        <v>0</v>
      </c>
      <c r="L28" s="204">
        <v>0</v>
      </c>
      <c r="M28" s="204">
        <v>0</v>
      </c>
      <c r="N28" s="204">
        <v>0</v>
      </c>
      <c r="O28" s="204">
        <v>0</v>
      </c>
      <c r="P28" s="204">
        <v>0</v>
      </c>
      <c r="Q28" s="204">
        <v>0</v>
      </c>
      <c r="R28" s="204">
        <v>0</v>
      </c>
      <c r="S28" s="204">
        <v>0</v>
      </c>
      <c r="T28" s="204">
        <v>0</v>
      </c>
      <c r="U28" s="204">
        <v>0</v>
      </c>
      <c r="V28" s="204">
        <v>0</v>
      </c>
      <c r="W28" s="204">
        <v>0</v>
      </c>
      <c r="X28" s="204">
        <v>0</v>
      </c>
      <c r="Y28" s="204">
        <v>0</v>
      </c>
      <c r="DA28" s="71" t="s">
        <v>2131</v>
      </c>
    </row>
    <row r="29" spans="1:105" ht="12" customHeight="1" x14ac:dyDescent="0.25">
      <c r="A29" s="18" t="s">
        <v>78</v>
      </c>
      <c r="B29" s="204">
        <v>0</v>
      </c>
      <c r="C29" s="204">
        <v>0</v>
      </c>
      <c r="D29" s="204">
        <v>0</v>
      </c>
      <c r="E29" s="204">
        <v>0</v>
      </c>
      <c r="F29" s="204">
        <v>0</v>
      </c>
      <c r="G29" s="204">
        <v>0</v>
      </c>
      <c r="H29" s="204">
        <v>0</v>
      </c>
      <c r="I29" s="204">
        <v>0</v>
      </c>
      <c r="J29" s="204">
        <v>0</v>
      </c>
      <c r="K29" s="204">
        <v>0</v>
      </c>
      <c r="L29" s="204">
        <v>0.18858778284425221</v>
      </c>
      <c r="M29" s="204">
        <v>0.20127250299658331</v>
      </c>
      <c r="N29" s="204">
        <v>0.2834600303567818</v>
      </c>
      <c r="O29" s="204">
        <v>0.37664682467987809</v>
      </c>
      <c r="P29" s="204">
        <v>0.63639310683699091</v>
      </c>
      <c r="Q29" s="204">
        <v>0.87316309407157111</v>
      </c>
      <c r="R29" s="204">
        <v>1.1398470076435001</v>
      </c>
      <c r="S29" s="204">
        <v>1.2385304383471241</v>
      </c>
      <c r="T29" s="204">
        <v>1.2091133283339051</v>
      </c>
      <c r="U29" s="204">
        <v>1.354146163816232</v>
      </c>
      <c r="V29" s="204">
        <v>1.3232669994969239</v>
      </c>
      <c r="W29" s="204">
        <v>0.7373078551708202</v>
      </c>
      <c r="X29" s="204">
        <v>0.28235957325041677</v>
      </c>
      <c r="Y29" s="204">
        <v>0.30539863279037982</v>
      </c>
      <c r="DA29" s="71" t="s">
        <v>2132</v>
      </c>
    </row>
    <row r="30" spans="1:105" ht="12" customHeight="1" x14ac:dyDescent="0.25">
      <c r="A30" s="14" t="s">
        <v>39</v>
      </c>
      <c r="B30" s="204">
        <v>0</v>
      </c>
      <c r="C30" s="204">
        <v>0</v>
      </c>
      <c r="D30" s="204">
        <v>0</v>
      </c>
      <c r="E30" s="204">
        <v>0</v>
      </c>
      <c r="F30" s="204">
        <v>26.800859845227858</v>
      </c>
      <c r="G30" s="204">
        <v>30.928116938950989</v>
      </c>
      <c r="H30" s="204">
        <v>31.5085124677558</v>
      </c>
      <c r="I30" s="204">
        <v>28.44651762682717</v>
      </c>
      <c r="J30" s="204">
        <v>33.58409286328461</v>
      </c>
      <c r="K30" s="204">
        <v>37.455803955288047</v>
      </c>
      <c r="L30" s="204">
        <v>36.634221840068783</v>
      </c>
      <c r="M30" s="204">
        <v>36.318916595012887</v>
      </c>
      <c r="N30" s="204">
        <v>35.683576956147888</v>
      </c>
      <c r="O30" s="204">
        <v>36.729750644883907</v>
      </c>
      <c r="P30" s="204">
        <v>41.356147893379188</v>
      </c>
      <c r="Q30" s="204">
        <v>43.983490971625109</v>
      </c>
      <c r="R30" s="204">
        <v>39.199398108340503</v>
      </c>
      <c r="S30" s="204">
        <v>37.188306104901123</v>
      </c>
      <c r="T30" s="204">
        <v>41.721582115219263</v>
      </c>
      <c r="U30" s="204">
        <v>42.576698194325019</v>
      </c>
      <c r="V30" s="204">
        <v>43.362510748065347</v>
      </c>
      <c r="W30" s="204">
        <v>49.517540842648323</v>
      </c>
      <c r="X30" s="204">
        <v>33.598452278589853</v>
      </c>
      <c r="Y30" s="204">
        <v>48.50722269991401</v>
      </c>
      <c r="DA30" s="71" t="s">
        <v>2133</v>
      </c>
    </row>
    <row r="31" spans="1:105" ht="12" customHeight="1" x14ac:dyDescent="0.25">
      <c r="A31" s="21" t="s">
        <v>40</v>
      </c>
      <c r="B31" s="207">
        <v>339.89681857265691</v>
      </c>
      <c r="C31" s="207">
        <v>347.46345657781598</v>
      </c>
      <c r="D31" s="207">
        <v>335.94153052450559</v>
      </c>
      <c r="E31" s="207">
        <v>344.36801375752361</v>
      </c>
      <c r="F31" s="207">
        <v>363.79191745485809</v>
      </c>
      <c r="G31" s="207">
        <v>372.7858985382631</v>
      </c>
      <c r="H31" s="207">
        <v>382.08082545141878</v>
      </c>
      <c r="I31" s="207">
        <v>395.16766981943249</v>
      </c>
      <c r="J31" s="207">
        <v>409.6818572656922</v>
      </c>
      <c r="K31" s="207">
        <v>403.97248495270838</v>
      </c>
      <c r="L31" s="207">
        <v>422.1926053310404</v>
      </c>
      <c r="M31" s="207">
        <v>459.91401547721409</v>
      </c>
      <c r="N31" s="207">
        <v>459.19174548581248</v>
      </c>
      <c r="O31" s="207">
        <v>462.12381771281167</v>
      </c>
      <c r="P31" s="207">
        <v>476.33705932932071</v>
      </c>
      <c r="Q31" s="207">
        <v>474.65176268271699</v>
      </c>
      <c r="R31" s="207">
        <v>488.90799656061898</v>
      </c>
      <c r="S31" s="207">
        <v>499.53568357695622</v>
      </c>
      <c r="T31" s="207">
        <v>524.40240756663798</v>
      </c>
      <c r="U31" s="207">
        <v>530.98022355975922</v>
      </c>
      <c r="V31" s="207">
        <v>495.88134135855552</v>
      </c>
      <c r="W31" s="207">
        <v>501.06620808254507</v>
      </c>
      <c r="X31" s="207">
        <v>496.26827171109198</v>
      </c>
      <c r="Y31" s="207">
        <v>487.17110920034389</v>
      </c>
      <c r="DA31" s="86" t="s">
        <v>2134</v>
      </c>
    </row>
    <row r="32" spans="1:105" ht="12" customHeight="1" x14ac:dyDescent="0.25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DA32" s="176"/>
    </row>
    <row r="33" spans="1:105" ht="12" customHeight="1" x14ac:dyDescent="0.25">
      <c r="A33" s="30" t="s">
        <v>84</v>
      </c>
      <c r="B33" s="203">
        <f>FBT_emi!B5</f>
        <v>1115.5024695622651</v>
      </c>
      <c r="C33" s="203">
        <f>FBT_emi!C5</f>
        <v>1089.509757241482</v>
      </c>
      <c r="D33" s="203">
        <f>FBT_emi!D5</f>
        <v>1088.981563802171</v>
      </c>
      <c r="E33" s="203">
        <f>FBT_emi!E5</f>
        <v>1874.7672140422569</v>
      </c>
      <c r="F33" s="203">
        <f>FBT_emi!F5</f>
        <v>2066.4695774416382</v>
      </c>
      <c r="G33" s="203">
        <f>FBT_emi!G5</f>
        <v>1883.971670041838</v>
      </c>
      <c r="H33" s="203">
        <f>FBT_emi!H5</f>
        <v>1691.1440989214909</v>
      </c>
      <c r="I33" s="203">
        <f>FBT_emi!I5</f>
        <v>1714.1033670018401</v>
      </c>
      <c r="J33" s="203">
        <f>FBT_emi!J5</f>
        <v>1747.248626521811</v>
      </c>
      <c r="K33" s="203">
        <f>FBT_emi!K5</f>
        <v>1891.7654115611101</v>
      </c>
      <c r="L33" s="203">
        <f>FBT_emi!L5</f>
        <v>2195.032570318846</v>
      </c>
      <c r="M33" s="203">
        <f>FBT_emi!M5</f>
        <v>1908.07247280154</v>
      </c>
      <c r="N33" s="203">
        <f>FBT_emi!N5</f>
        <v>1899.8353951213301</v>
      </c>
      <c r="O33" s="203">
        <f>FBT_emi!O5</f>
        <v>1932.023147281157</v>
      </c>
      <c r="P33" s="203">
        <f>FBT_emi!P5</f>
        <v>1999.149974881057</v>
      </c>
      <c r="Q33" s="203">
        <f>FBT_emi!Q5</f>
        <v>2095.7510996414248</v>
      </c>
      <c r="R33" s="203">
        <f>FBT_emi!R5</f>
        <v>2103.8600865609742</v>
      </c>
      <c r="S33" s="203">
        <f>FBT_emi!S5</f>
        <v>2165.917097880922</v>
      </c>
      <c r="T33" s="203">
        <f>FBT_emi!T5</f>
        <v>2318.9238881281321</v>
      </c>
      <c r="U33" s="203">
        <f>FBT_emi!U5</f>
        <v>2438.4865482719511</v>
      </c>
      <c r="V33" s="203">
        <f>FBT_emi!V5</f>
        <v>2238.741582072561</v>
      </c>
      <c r="W33" s="203">
        <f>FBT_emi!W5</f>
        <v>2301.5881748813899</v>
      </c>
      <c r="X33" s="203">
        <f>FBT_emi!X5</f>
        <v>2272.7454948742052</v>
      </c>
      <c r="Y33" s="203">
        <f>FBT_emi!Y5</f>
        <v>2239.171969080744</v>
      </c>
      <c r="DA33" s="112"/>
    </row>
    <row r="34" spans="1:105" ht="12" customHeight="1" x14ac:dyDescent="0.25">
      <c r="A34" s="172"/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DA34" s="176"/>
    </row>
    <row r="35" spans="1:105" ht="12" customHeight="1" x14ac:dyDescent="0.25">
      <c r="A35" s="115" t="s">
        <v>86</v>
      </c>
      <c r="B35" s="284">
        <f t="shared" ref="B35:Y35" si="5">IF(B$12=0,"",B$12/B$3*1000)</f>
        <v>81.313136240780679</v>
      </c>
      <c r="C35" s="284">
        <f t="shared" si="5"/>
        <v>79.610056301326651</v>
      </c>
      <c r="D35" s="284">
        <f t="shared" si="5"/>
        <v>78.390076191256227</v>
      </c>
      <c r="E35" s="284">
        <f t="shared" si="5"/>
        <v>113.03045731709062</v>
      </c>
      <c r="F35" s="284">
        <f t="shared" si="5"/>
        <v>120.12999846428838</v>
      </c>
      <c r="G35" s="284">
        <f t="shared" si="5"/>
        <v>120.40263356031092</v>
      </c>
      <c r="H35" s="284">
        <f t="shared" si="5"/>
        <v>119.36506126186144</v>
      </c>
      <c r="I35" s="284">
        <f t="shared" si="5"/>
        <v>118.497223926879</v>
      </c>
      <c r="J35" s="284">
        <f t="shared" si="5"/>
        <v>123.67337984501759</v>
      </c>
      <c r="K35" s="284">
        <f t="shared" si="5"/>
        <v>120.23554474916725</v>
      </c>
      <c r="L35" s="284">
        <f t="shared" si="5"/>
        <v>146.66218213649589</v>
      </c>
      <c r="M35" s="284">
        <f t="shared" si="5"/>
        <v>142.13153970233381</v>
      </c>
      <c r="N35" s="284">
        <f t="shared" si="5"/>
        <v>143.69613217308276</v>
      </c>
      <c r="O35" s="284">
        <f t="shared" si="5"/>
        <v>139.87222062682764</v>
      </c>
      <c r="P35" s="284">
        <f t="shared" si="5"/>
        <v>142.54065899255218</v>
      </c>
      <c r="Q35" s="284">
        <f t="shared" si="5"/>
        <v>145.81618724169724</v>
      </c>
      <c r="R35" s="284">
        <f t="shared" si="5"/>
        <v>147.81896606558672</v>
      </c>
      <c r="S35" s="284">
        <f t="shared" si="5"/>
        <v>150.4903987826886</v>
      </c>
      <c r="T35" s="284">
        <f t="shared" si="5"/>
        <v>158.61594928304081</v>
      </c>
      <c r="U35" s="284">
        <f t="shared" si="5"/>
        <v>159.89803172396395</v>
      </c>
      <c r="V35" s="284">
        <f t="shared" si="5"/>
        <v>157.09202030985321</v>
      </c>
      <c r="W35" s="284">
        <f t="shared" si="5"/>
        <v>163.77843206310436</v>
      </c>
      <c r="X35" s="284">
        <f t="shared" si="5"/>
        <v>153.47612475934409</v>
      </c>
      <c r="Y35" s="284">
        <f t="shared" si="5"/>
        <v>146.54680416930904</v>
      </c>
      <c r="DA35" s="118"/>
    </row>
    <row r="36" spans="1:105" ht="12" customHeight="1" x14ac:dyDescent="0.25">
      <c r="A36" s="158" t="s">
        <v>2135</v>
      </c>
      <c r="B36" s="344">
        <f t="shared" ref="B36:Y36" si="6">IF(B$12=0,"",B$12/B$5*1000)</f>
        <v>108.9492525938979</v>
      </c>
      <c r="C36" s="344">
        <f t="shared" si="6"/>
        <v>109.1953116035713</v>
      </c>
      <c r="D36" s="344">
        <f t="shared" si="6"/>
        <v>111.52671379556688</v>
      </c>
      <c r="E36" s="344">
        <f t="shared" si="6"/>
        <v>112.03777381256033</v>
      </c>
      <c r="F36" s="344">
        <f t="shared" si="6"/>
        <v>110.07090512905098</v>
      </c>
      <c r="G36" s="344">
        <f t="shared" si="6"/>
        <v>105.75903992192639</v>
      </c>
      <c r="H36" s="344">
        <f t="shared" si="6"/>
        <v>101.66642059462862</v>
      </c>
      <c r="I36" s="344">
        <f t="shared" si="6"/>
        <v>101.40446830003897</v>
      </c>
      <c r="J36" s="344">
        <f t="shared" si="6"/>
        <v>100.46047410561015</v>
      </c>
      <c r="K36" s="344">
        <f t="shared" si="6"/>
        <v>96.667568135169205</v>
      </c>
      <c r="L36" s="344">
        <f t="shared" si="6"/>
        <v>99.194771286176646</v>
      </c>
      <c r="M36" s="344">
        <f t="shared" si="6"/>
        <v>99.212462675420042</v>
      </c>
      <c r="N36" s="344">
        <f t="shared" si="6"/>
        <v>99.99612792055531</v>
      </c>
      <c r="O36" s="344">
        <f t="shared" si="6"/>
        <v>98.644404463652734</v>
      </c>
      <c r="P36" s="344">
        <f t="shared" si="6"/>
        <v>97.287241633792505</v>
      </c>
      <c r="Q36" s="344">
        <f t="shared" si="6"/>
        <v>95.644111514181134</v>
      </c>
      <c r="R36" s="344">
        <f t="shared" si="6"/>
        <v>97.349277509353229</v>
      </c>
      <c r="S36" s="344">
        <f t="shared" si="6"/>
        <v>97.689943262779906</v>
      </c>
      <c r="T36" s="344">
        <f t="shared" si="6"/>
        <v>98.166485076638224</v>
      </c>
      <c r="U36" s="344">
        <f t="shared" si="6"/>
        <v>95.967479901010336</v>
      </c>
      <c r="V36" s="344">
        <f t="shared" si="6"/>
        <v>96.62811470067949</v>
      </c>
      <c r="W36" s="344">
        <f t="shared" si="6"/>
        <v>100.82155772557385</v>
      </c>
      <c r="X36" s="344">
        <f t="shared" si="6"/>
        <v>99.996916203670224</v>
      </c>
      <c r="Y36" s="344">
        <f t="shared" si="6"/>
        <v>91.001652296177085</v>
      </c>
      <c r="DA36" s="119"/>
    </row>
    <row r="37" spans="1:105" ht="12" customHeight="1" x14ac:dyDescent="0.25">
      <c r="A37" s="158" t="s">
        <v>2136</v>
      </c>
      <c r="B37" s="344">
        <f>IF(FBT_ued!B$5=0,"",FBT_ued!B$5/B$5*1000)</f>
        <v>53.363360259817263</v>
      </c>
      <c r="C37" s="344">
        <f>IF(FBT_ued!C$5=0,"",FBT_ued!C$5/C$5*1000)</f>
        <v>53.496664679786527</v>
      </c>
      <c r="D37" s="344">
        <f>IF(FBT_ued!D$5=0,"",FBT_ued!D$5/D$5*1000)</f>
        <v>54.670087925983559</v>
      </c>
      <c r="E37" s="344">
        <f>IF(FBT_ued!E$5=0,"",FBT_ued!E$5/E$5*1000)</f>
        <v>53.806110896079623</v>
      </c>
      <c r="F37" s="344">
        <f>IF(FBT_ued!F$5=0,"",FBT_ued!F$5/F$5*1000)</f>
        <v>52.883658673689652</v>
      </c>
      <c r="G37" s="344">
        <f>IF(FBT_ued!G$5=0,"",FBT_ued!G$5/G$5*1000)</f>
        <v>51.315984852903533</v>
      </c>
      <c r="H37" s="344">
        <f>IF(FBT_ued!H$5=0,"",FBT_ued!H$5/H$5*1000)</f>
        <v>49.759693643374881</v>
      </c>
      <c r="I37" s="344">
        <f>IF(FBT_ued!I$5=0,"",FBT_ued!I$5/I$5*1000)</f>
        <v>49.653190841892084</v>
      </c>
      <c r="J37" s="344">
        <f>IF(FBT_ued!J$5=0,"",FBT_ued!J$5/J$5*1000)</f>
        <v>49.453687455708682</v>
      </c>
      <c r="K37" s="344">
        <f>IF(FBT_ued!K$5=0,"",FBT_ued!K$5/K$5*1000)</f>
        <v>47.219012682755256</v>
      </c>
      <c r="L37" s="344">
        <f>IF(FBT_ued!L$5=0,"",FBT_ued!L$5/L$5*1000)</f>
        <v>48.06777137820562</v>
      </c>
      <c r="M37" s="344">
        <f>IF(FBT_ued!M$5=0,"",FBT_ued!M$5/M$5*1000)</f>
        <v>48.644004053535092</v>
      </c>
      <c r="N37" s="344">
        <f>IF(FBT_ued!N$5=0,"",FBT_ued!N$5/N$5*1000)</f>
        <v>49.124931881340324</v>
      </c>
      <c r="O37" s="344">
        <f>IF(FBT_ued!O$5=0,"",FBT_ued!O$5/O$5*1000)</f>
        <v>48.426239433336242</v>
      </c>
      <c r="P37" s="344">
        <f>IF(FBT_ued!P$5=0,"",FBT_ued!P$5/P$5*1000)</f>
        <v>47.758387290012784</v>
      </c>
      <c r="Q37" s="344">
        <f>IF(FBT_ued!Q$5=0,"",FBT_ued!Q$5/Q$5*1000)</f>
        <v>46.881793549377228</v>
      </c>
      <c r="R37" s="344">
        <f>IF(FBT_ued!R$5=0,"",FBT_ued!R$5/R$5*1000)</f>
        <v>47.807202073195946</v>
      </c>
      <c r="S37" s="344">
        <f>IF(FBT_ued!S$5=0,"",FBT_ued!S$5/S$5*1000)</f>
        <v>47.946241195565449</v>
      </c>
      <c r="T37" s="344">
        <f>IF(FBT_ued!T$5=0,"",FBT_ued!T$5/T$5*1000)</f>
        <v>48.161202669154171</v>
      </c>
      <c r="U37" s="344">
        <f>IF(FBT_ued!U$5=0,"",FBT_ued!U$5/U$5*1000)</f>
        <v>47.00166730983544</v>
      </c>
      <c r="V37" s="344">
        <f>IF(FBT_ued!V$5=0,"",FBT_ued!V$5/V$5*1000)</f>
        <v>47.379140838531278</v>
      </c>
      <c r="W37" s="344">
        <f>IF(FBT_ued!W$5=0,"",FBT_ued!W$5/W$5*1000)</f>
        <v>49.344511465091763</v>
      </c>
      <c r="X37" s="344">
        <f>IF(FBT_ued!X$5=0,"",FBT_ued!X$5/X$5*1000)</f>
        <v>48.910862138212593</v>
      </c>
      <c r="Y37" s="344">
        <f>IF(FBT_ued!Y$5=0,"",FBT_ued!Y$5/Y$5*1000)</f>
        <v>44.600169112540229</v>
      </c>
      <c r="DA37" s="119"/>
    </row>
    <row r="38" spans="1:105" ht="12" customHeight="1" x14ac:dyDescent="0.25">
      <c r="A38" s="159" t="s">
        <v>87</v>
      </c>
      <c r="B38" s="345">
        <f t="shared" ref="B38:Y38" si="7">IF(B$12=0,"",B$33/B$12)</f>
        <v>1.5370567328514351</v>
      </c>
      <c r="C38" s="345">
        <f t="shared" si="7"/>
        <v>1.5224449183565758</v>
      </c>
      <c r="D38" s="345">
        <f t="shared" si="7"/>
        <v>1.5162703212194242</v>
      </c>
      <c r="E38" s="345">
        <f t="shared" si="7"/>
        <v>1.7989369926769136</v>
      </c>
      <c r="F38" s="345">
        <f t="shared" si="7"/>
        <v>1.7780213168096868</v>
      </c>
      <c r="G38" s="345">
        <f t="shared" si="7"/>
        <v>1.6560734628739335</v>
      </c>
      <c r="H38" s="345">
        <f t="shared" si="7"/>
        <v>1.5431086325601899</v>
      </c>
      <c r="I38" s="345">
        <f t="shared" si="7"/>
        <v>1.5504210326166996</v>
      </c>
      <c r="J38" s="345">
        <f t="shared" si="7"/>
        <v>1.5160800514118009</v>
      </c>
      <c r="K38" s="345">
        <f t="shared" si="7"/>
        <v>1.5717144763626811</v>
      </c>
      <c r="L38" s="345">
        <f t="shared" si="7"/>
        <v>1.5786972003991704</v>
      </c>
      <c r="M38" s="345">
        <f t="shared" si="7"/>
        <v>1.4420258590126858</v>
      </c>
      <c r="N38" s="345">
        <f t="shared" si="7"/>
        <v>1.4176298153040443</v>
      </c>
      <c r="O38" s="345">
        <f t="shared" si="7"/>
        <v>1.413945725232983</v>
      </c>
      <c r="P38" s="345">
        <f t="shared" si="7"/>
        <v>1.4067662434628632</v>
      </c>
      <c r="Q38" s="345">
        <f t="shared" si="7"/>
        <v>1.430864619425833</v>
      </c>
      <c r="R38" s="345">
        <f t="shared" si="7"/>
        <v>1.424716364572685</v>
      </c>
      <c r="S38" s="345">
        <f t="shared" si="7"/>
        <v>1.42796469708517</v>
      </c>
      <c r="T38" s="345">
        <f t="shared" si="7"/>
        <v>1.4401638006256443</v>
      </c>
      <c r="U38" s="345">
        <f t="shared" si="7"/>
        <v>1.464250785642123</v>
      </c>
      <c r="V38" s="345">
        <f t="shared" si="7"/>
        <v>1.4483034416747391</v>
      </c>
      <c r="W38" s="345">
        <f t="shared" si="7"/>
        <v>1.4330948683878246</v>
      </c>
      <c r="X38" s="345">
        <f t="shared" si="7"/>
        <v>1.4436100222266559</v>
      </c>
      <c r="Y38" s="345">
        <f t="shared" si="7"/>
        <v>1.4385644781137013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tabColor theme="6" tint="0.59999389629810485"/>
    <pageSetUpPr fitToPage="1"/>
  </sheetPr>
  <dimension ref="A1:DA124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 / final energy consumption"</f>
        <v>BE: Food, beverages and tobacco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22</v>
      </c>
      <c r="B5" s="223">
        <v>725.73929492691298</v>
      </c>
      <c r="C5" s="223">
        <v>715.63164230438531</v>
      </c>
      <c r="D5" s="223">
        <v>718.19750644883925</v>
      </c>
      <c r="E5" s="223">
        <v>1042.1527944969901</v>
      </c>
      <c r="F5" s="223">
        <v>1162.2299226139289</v>
      </c>
      <c r="G5" s="223">
        <v>1137.6135855545999</v>
      </c>
      <c r="H5" s="223">
        <v>1095.933276010318</v>
      </c>
      <c r="I5" s="223">
        <v>1105.572828890799</v>
      </c>
      <c r="J5" s="223">
        <v>1152.4778159931211</v>
      </c>
      <c r="K5" s="223">
        <v>1203.6317282889081</v>
      </c>
      <c r="L5" s="223">
        <v>1390.4075903623809</v>
      </c>
      <c r="M5" s="223">
        <v>1323.188804747193</v>
      </c>
      <c r="N5" s="223">
        <v>1340.1491522057661</v>
      </c>
      <c r="O5" s="223">
        <v>1366.405451639813</v>
      </c>
      <c r="P5" s="223">
        <v>1421.0960663656499</v>
      </c>
      <c r="Q5" s="223">
        <v>1464.6746248309589</v>
      </c>
      <c r="R5" s="223">
        <v>1476.6869665261299</v>
      </c>
      <c r="S5" s="223">
        <v>1516.7861658639699</v>
      </c>
      <c r="T5" s="223">
        <v>1610.180652451292</v>
      </c>
      <c r="U5" s="223">
        <v>1665.3476113400841</v>
      </c>
      <c r="V5" s="223">
        <v>1545.7683228894371</v>
      </c>
      <c r="W5" s="223">
        <v>1606.026387820777</v>
      </c>
      <c r="X5" s="223">
        <v>1574.3486536403179</v>
      </c>
      <c r="Y5" s="223">
        <v>1556.5322258039</v>
      </c>
      <c r="DA5" s="89" t="s">
        <v>2118</v>
      </c>
    </row>
    <row r="6" spans="1:105" ht="12" customHeight="1" x14ac:dyDescent="0.25">
      <c r="A6" s="55" t="s">
        <v>91</v>
      </c>
      <c r="B6" s="259">
        <v>14.767531840464709</v>
      </c>
      <c r="C6" s="259">
        <v>14.944761422784079</v>
      </c>
      <c r="D6" s="259">
        <v>14.603818971900781</v>
      </c>
      <c r="E6" s="259">
        <v>16.428210268839891</v>
      </c>
      <c r="F6" s="259">
        <v>17.543289535463469</v>
      </c>
      <c r="G6" s="259">
        <v>17.78368496519851</v>
      </c>
      <c r="H6" s="259">
        <v>17.954574247364</v>
      </c>
      <c r="I6" s="259">
        <v>18.435926392109032</v>
      </c>
      <c r="J6" s="259">
        <v>19.1573315904993</v>
      </c>
      <c r="K6" s="259">
        <v>19.15088427563164</v>
      </c>
      <c r="L6" s="259">
        <v>20.45561359530387</v>
      </c>
      <c r="M6" s="259">
        <v>21.543757836046019</v>
      </c>
      <c r="N6" s="259">
        <v>21.591693870067211</v>
      </c>
      <c r="O6" s="259">
        <v>21.79461456997085</v>
      </c>
      <c r="P6" s="259">
        <v>22.504634656876181</v>
      </c>
      <c r="Q6" s="259">
        <v>22.630321759283859</v>
      </c>
      <c r="R6" s="259">
        <v>23.203648191752372</v>
      </c>
      <c r="S6" s="259">
        <v>23.74078391176873</v>
      </c>
      <c r="T6" s="259">
        <v>24.997461703026829</v>
      </c>
      <c r="U6" s="259">
        <v>25.452901514474561</v>
      </c>
      <c r="V6" s="259">
        <v>23.731676661029041</v>
      </c>
      <c r="W6" s="259">
        <v>24.109502380056501</v>
      </c>
      <c r="X6" s="259">
        <v>23.837739639606419</v>
      </c>
      <c r="Y6" s="259">
        <v>23.443121215212091</v>
      </c>
      <c r="DA6" s="67" t="s">
        <v>2137</v>
      </c>
    </row>
    <row r="7" spans="1:105" ht="12" customHeight="1" x14ac:dyDescent="0.25">
      <c r="A7" s="173" t="s">
        <v>92</v>
      </c>
      <c r="B7" s="224">
        <v>17.228787147208841</v>
      </c>
      <c r="C7" s="224">
        <v>17.4355549932481</v>
      </c>
      <c r="D7" s="224">
        <v>17.037788800550921</v>
      </c>
      <c r="E7" s="224">
        <v>19.166245313646542</v>
      </c>
      <c r="F7" s="224">
        <v>20.467171124707381</v>
      </c>
      <c r="G7" s="224">
        <v>20.747632459398261</v>
      </c>
      <c r="H7" s="224">
        <v>20.947003288591329</v>
      </c>
      <c r="I7" s="224">
        <v>21.508580790793872</v>
      </c>
      <c r="J7" s="224">
        <v>22.350220188915859</v>
      </c>
      <c r="K7" s="224">
        <v>22.342698321570261</v>
      </c>
      <c r="L7" s="224">
        <v>23.86488252785453</v>
      </c>
      <c r="M7" s="224">
        <v>25.134384142053701</v>
      </c>
      <c r="N7" s="224">
        <v>25.190309515078411</v>
      </c>
      <c r="O7" s="224">
        <v>25.42705033163266</v>
      </c>
      <c r="P7" s="224">
        <v>26.255407099688881</v>
      </c>
      <c r="Q7" s="224">
        <v>26.402042052497851</v>
      </c>
      <c r="R7" s="224">
        <v>27.070922890377769</v>
      </c>
      <c r="S7" s="224">
        <v>27.69758123039686</v>
      </c>
      <c r="T7" s="224">
        <v>29.16370532019798</v>
      </c>
      <c r="U7" s="224">
        <v>29.69505176688698</v>
      </c>
      <c r="V7" s="224">
        <v>27.686956104533891</v>
      </c>
      <c r="W7" s="224">
        <v>28.127752776732589</v>
      </c>
      <c r="X7" s="224">
        <v>27.810696246207481</v>
      </c>
      <c r="Y7" s="224">
        <v>27.35030808441411</v>
      </c>
      <c r="DA7" s="177" t="s">
        <v>2138</v>
      </c>
    </row>
    <row r="8" spans="1:105" ht="12" customHeight="1" x14ac:dyDescent="0.25">
      <c r="A8" s="173" t="s">
        <v>93</v>
      </c>
      <c r="B8" s="224">
        <v>39.380084907905911</v>
      </c>
      <c r="C8" s="224">
        <v>39.852697127424243</v>
      </c>
      <c r="D8" s="224">
        <v>38.943517258402103</v>
      </c>
      <c r="E8" s="224">
        <v>43.808560716906378</v>
      </c>
      <c r="F8" s="224">
        <v>46.782105427902593</v>
      </c>
      <c r="G8" s="224">
        <v>47.423159907196037</v>
      </c>
      <c r="H8" s="224">
        <v>47.878864659637337</v>
      </c>
      <c r="I8" s="224">
        <v>49.162470378957401</v>
      </c>
      <c r="J8" s="224">
        <v>51.086217574664808</v>
      </c>
      <c r="K8" s="224">
        <v>51.069024735017713</v>
      </c>
      <c r="L8" s="224">
        <v>54.54830292081035</v>
      </c>
      <c r="M8" s="224">
        <v>57.450020896122737</v>
      </c>
      <c r="N8" s="224">
        <v>57.577850320179238</v>
      </c>
      <c r="O8" s="224">
        <v>58.118972186588927</v>
      </c>
      <c r="P8" s="224">
        <v>60.012359085003141</v>
      </c>
      <c r="Q8" s="224">
        <v>60.347524691423637</v>
      </c>
      <c r="R8" s="224">
        <v>61.876395178006319</v>
      </c>
      <c r="S8" s="224">
        <v>63.308757098049959</v>
      </c>
      <c r="T8" s="224">
        <v>66.65989787473822</v>
      </c>
      <c r="U8" s="224">
        <v>67.874404038598811</v>
      </c>
      <c r="V8" s="224">
        <v>63.284471096077468</v>
      </c>
      <c r="W8" s="224">
        <v>64.292006346817345</v>
      </c>
      <c r="X8" s="224">
        <v>63.567305705617123</v>
      </c>
      <c r="Y8" s="224">
        <v>62.514989907232241</v>
      </c>
      <c r="DA8" s="177" t="s">
        <v>2139</v>
      </c>
    </row>
    <row r="9" spans="1:105" ht="12" customHeight="1" x14ac:dyDescent="0.25">
      <c r="A9" s="173" t="s">
        <v>94</v>
      </c>
      <c r="B9" s="224">
        <v>29.535063680929429</v>
      </c>
      <c r="C9" s="224">
        <v>29.88952284556817</v>
      </c>
      <c r="D9" s="224">
        <v>29.207637943801569</v>
      </c>
      <c r="E9" s="224">
        <v>32.856420537679789</v>
      </c>
      <c r="F9" s="224">
        <v>35.086579070926931</v>
      </c>
      <c r="G9" s="224">
        <v>35.567369930397028</v>
      </c>
      <c r="H9" s="224">
        <v>35.909148494728001</v>
      </c>
      <c r="I9" s="224">
        <v>36.871852784218063</v>
      </c>
      <c r="J9" s="224">
        <v>38.314663180998608</v>
      </c>
      <c r="K9" s="224">
        <v>38.301768551263272</v>
      </c>
      <c r="L9" s="224">
        <v>40.911227190607747</v>
      </c>
      <c r="M9" s="224">
        <v>43.087515672092032</v>
      </c>
      <c r="N9" s="224">
        <v>43.183387740134407</v>
      </c>
      <c r="O9" s="224">
        <v>43.589229139941693</v>
      </c>
      <c r="P9" s="224">
        <v>45.009269313752363</v>
      </c>
      <c r="Q9" s="224">
        <v>45.260643518567733</v>
      </c>
      <c r="R9" s="224">
        <v>46.407296383504743</v>
      </c>
      <c r="S9" s="224">
        <v>47.481567823537461</v>
      </c>
      <c r="T9" s="224">
        <v>49.994923406053658</v>
      </c>
      <c r="U9" s="224">
        <v>50.905803028949123</v>
      </c>
      <c r="V9" s="224">
        <v>47.463353322058083</v>
      </c>
      <c r="W9" s="224">
        <v>48.219004760113009</v>
      </c>
      <c r="X9" s="224">
        <v>47.675479279212837</v>
      </c>
      <c r="Y9" s="224">
        <v>46.88624243042419</v>
      </c>
      <c r="DA9" s="177" t="s">
        <v>2140</v>
      </c>
    </row>
    <row r="10" spans="1:105" ht="12" customHeight="1" x14ac:dyDescent="0.25">
      <c r="A10" s="56" t="s">
        <v>95</v>
      </c>
      <c r="B10" s="260">
        <v>17.08500195968838</v>
      </c>
      <c r="C10" s="260">
        <v>17.444611240027609</v>
      </c>
      <c r="D10" s="260">
        <v>16.860145136183409</v>
      </c>
      <c r="E10" s="260">
        <v>20.909480615792631</v>
      </c>
      <c r="F10" s="260">
        <v>23.102868439559249</v>
      </c>
      <c r="G10" s="260">
        <v>22.736613535937678</v>
      </c>
      <c r="H10" s="260">
        <v>22.106664301863979</v>
      </c>
      <c r="I10" s="260">
        <v>22.412622822775461</v>
      </c>
      <c r="J10" s="260">
        <v>23.296203166056461</v>
      </c>
      <c r="K10" s="260">
        <v>24.10790877891958</v>
      </c>
      <c r="L10" s="260">
        <v>27.63087077451857</v>
      </c>
      <c r="M10" s="260">
        <v>26.672353271416728</v>
      </c>
      <c r="N10" s="260">
        <v>26.963823250499619</v>
      </c>
      <c r="O10" s="260">
        <v>27.476992476892399</v>
      </c>
      <c r="P10" s="260">
        <v>28.651362940709841</v>
      </c>
      <c r="Q10" s="260">
        <v>29.546563374774589</v>
      </c>
      <c r="R10" s="260">
        <v>29.988596575214899</v>
      </c>
      <c r="S10" s="260">
        <v>30.821262257217029</v>
      </c>
      <c r="T10" s="260">
        <v>32.6396857513189</v>
      </c>
      <c r="U10" s="260">
        <v>33.764313344291317</v>
      </c>
      <c r="V10" s="260">
        <v>31.38116286849592</v>
      </c>
      <c r="W10" s="260">
        <v>32.210646111642347</v>
      </c>
      <c r="X10" s="260">
        <v>31.399300297141831</v>
      </c>
      <c r="Y10" s="260">
        <v>31.048619560639789</v>
      </c>
      <c r="DA10" s="68" t="s">
        <v>2141</v>
      </c>
    </row>
    <row r="11" spans="1:105" ht="12" customHeight="1" x14ac:dyDescent="0.25">
      <c r="A11" s="37" t="s">
        <v>159</v>
      </c>
      <c r="B11" s="226">
        <v>0.35750312323748229</v>
      </c>
      <c r="C11" s="226">
        <v>0.35104883238695578</v>
      </c>
      <c r="D11" s="226">
        <v>0.37172599537857809</v>
      </c>
      <c r="E11" s="226">
        <v>0.32097478881498109</v>
      </c>
      <c r="F11" s="226">
        <v>0.84455382849559157</v>
      </c>
      <c r="G11" s="226">
        <v>0.33116957920102741</v>
      </c>
      <c r="H11" s="226">
        <v>0.37132046923400008</v>
      </c>
      <c r="I11" s="226">
        <v>0.12861116271939979</v>
      </c>
      <c r="J11" s="226">
        <v>0.1024214933073961</v>
      </c>
      <c r="K11" s="226">
        <v>0.17941967299684039</v>
      </c>
      <c r="L11" s="226">
        <v>0.12360316081560289</v>
      </c>
      <c r="M11" s="226">
        <v>0.10573371007790811</v>
      </c>
      <c r="N11" s="226">
        <v>0.12522345650231839</v>
      </c>
      <c r="O11" s="226">
        <v>0.14754212400352831</v>
      </c>
      <c r="P11" s="226">
        <v>0.1057881420936389</v>
      </c>
      <c r="Q11" s="226">
        <v>0.172940283799427</v>
      </c>
      <c r="R11" s="226">
        <v>0.16793703713560201</v>
      </c>
      <c r="S11" s="226">
        <v>9.6932834842637053E-2</v>
      </c>
      <c r="T11" s="226">
        <v>9.7958173023785594E-2</v>
      </c>
      <c r="U11" s="226">
        <v>0.59486012940532051</v>
      </c>
      <c r="V11" s="226">
        <v>0.55261112293460712</v>
      </c>
      <c r="W11" s="226">
        <v>0.58508626394356444</v>
      </c>
      <c r="X11" s="226">
        <v>0.60000351263427631</v>
      </c>
      <c r="Y11" s="226">
        <v>0.55578451382628813</v>
      </c>
      <c r="DA11" s="69" t="s">
        <v>2142</v>
      </c>
    </row>
    <row r="12" spans="1:105" ht="12" customHeight="1" x14ac:dyDescent="0.25">
      <c r="A12" s="37" t="s">
        <v>35</v>
      </c>
      <c r="B12" s="226">
        <v>2.6920683969770498</v>
      </c>
      <c r="C12" s="226">
        <v>2.0978785414197092</v>
      </c>
      <c r="D12" s="226">
        <v>2.709139696721349</v>
      </c>
      <c r="E12" s="226">
        <v>11.09070211764066</v>
      </c>
      <c r="F12" s="226">
        <v>13.054046002632941</v>
      </c>
      <c r="G12" s="226">
        <v>12.74477657621056</v>
      </c>
      <c r="H12" s="226">
        <v>11.368870745771501</v>
      </c>
      <c r="I12" s="226">
        <v>11.14736525849621</v>
      </c>
      <c r="J12" s="226">
        <v>12.14557645676518</v>
      </c>
      <c r="K12" s="226">
        <v>13.54029480046338</v>
      </c>
      <c r="L12" s="226">
        <v>17.831267941605709</v>
      </c>
      <c r="M12" s="226">
        <v>14.21006819082786</v>
      </c>
      <c r="N12" s="226">
        <v>14.953203764993001</v>
      </c>
      <c r="O12" s="226">
        <v>15.50478064227196</v>
      </c>
      <c r="P12" s="226">
        <v>16.300413538569661</v>
      </c>
      <c r="Q12" s="226">
        <v>17.53078822531624</v>
      </c>
      <c r="R12" s="226">
        <v>17.15958707970039</v>
      </c>
      <c r="S12" s="226">
        <v>17.806593461672861</v>
      </c>
      <c r="T12" s="226">
        <v>19.24750464315856</v>
      </c>
      <c r="U12" s="226">
        <v>19.996357953038761</v>
      </c>
      <c r="V12" s="226">
        <v>18.403094879693821</v>
      </c>
      <c r="W12" s="226">
        <v>19.99337822963923</v>
      </c>
      <c r="X12" s="226">
        <v>19.53368028399818</v>
      </c>
      <c r="Y12" s="226">
        <v>19.56748932991659</v>
      </c>
      <c r="DA12" s="69" t="s">
        <v>2143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2144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0.18858778284426969</v>
      </c>
      <c r="M14" s="226">
        <v>0.2012725029965195</v>
      </c>
      <c r="N14" s="226">
        <v>0.28346003035671608</v>
      </c>
      <c r="O14" s="226">
        <v>0.37664682467980842</v>
      </c>
      <c r="P14" s="226">
        <v>0.63639310683689143</v>
      </c>
      <c r="Q14" s="226">
        <v>0.87316309407143655</v>
      </c>
      <c r="R14" s="226">
        <v>1.139847007643364</v>
      </c>
      <c r="S14" s="226">
        <v>1.2385304383469939</v>
      </c>
      <c r="T14" s="226">
        <v>1.2091133283336859</v>
      </c>
      <c r="U14" s="226">
        <v>1.354146163816123</v>
      </c>
      <c r="V14" s="226">
        <v>1.3232669994967849</v>
      </c>
      <c r="W14" s="226">
        <v>0.73730785517088637</v>
      </c>
      <c r="X14" s="226">
        <v>0.28235957325039618</v>
      </c>
      <c r="Y14" s="226">
        <v>0.30539863279036289</v>
      </c>
      <c r="DA14" s="69" t="s">
        <v>2145</v>
      </c>
    </row>
    <row r="15" spans="1:105" ht="12" customHeight="1" x14ac:dyDescent="0.25">
      <c r="A15" s="37" t="s">
        <v>40</v>
      </c>
      <c r="B15" s="226">
        <v>14.03543043947384</v>
      </c>
      <c r="C15" s="226">
        <v>14.99568386622094</v>
      </c>
      <c r="D15" s="226">
        <v>13.779279444083491</v>
      </c>
      <c r="E15" s="226">
        <v>9.4978037093369867</v>
      </c>
      <c r="F15" s="226">
        <v>9.2042686084307164</v>
      </c>
      <c r="G15" s="226">
        <v>9.6606673805260854</v>
      </c>
      <c r="H15" s="226">
        <v>10.36647308685848</v>
      </c>
      <c r="I15" s="226">
        <v>11.136646401559849</v>
      </c>
      <c r="J15" s="226">
        <v>11.048205215983881</v>
      </c>
      <c r="K15" s="226">
        <v>10.38819430545936</v>
      </c>
      <c r="L15" s="226">
        <v>9.4874118892529893</v>
      </c>
      <c r="M15" s="226">
        <v>12.15527886751444</v>
      </c>
      <c r="N15" s="226">
        <v>11.601935998647591</v>
      </c>
      <c r="O15" s="226">
        <v>11.4480228859371</v>
      </c>
      <c r="P15" s="226">
        <v>11.60876815320966</v>
      </c>
      <c r="Q15" s="226">
        <v>10.96967177158748</v>
      </c>
      <c r="R15" s="226">
        <v>11.521225450735541</v>
      </c>
      <c r="S15" s="226">
        <v>11.67920552235454</v>
      </c>
      <c r="T15" s="226">
        <v>12.08510960680287</v>
      </c>
      <c r="U15" s="226">
        <v>11.818949098031119</v>
      </c>
      <c r="V15" s="226">
        <v>11.102189866370709</v>
      </c>
      <c r="W15" s="226">
        <v>10.89487376288867</v>
      </c>
      <c r="X15" s="226">
        <v>10.98325692725898</v>
      </c>
      <c r="Y15" s="226">
        <v>10.619947084106551</v>
      </c>
      <c r="DA15" s="69" t="s">
        <v>2146</v>
      </c>
    </row>
    <row r="16" spans="1:105" ht="12" customHeight="1" x14ac:dyDescent="0.25">
      <c r="A16" s="57" t="s">
        <v>2147</v>
      </c>
      <c r="B16" s="261">
        <f t="shared" ref="B16:Y16" si="0">B17+B23+B24</f>
        <v>49.218112891242605</v>
      </c>
      <c r="C16" s="261">
        <f t="shared" si="0"/>
        <v>49.528699747844023</v>
      </c>
      <c r="D16" s="261">
        <f t="shared" si="0"/>
        <v>48.679461626174358</v>
      </c>
      <c r="E16" s="261">
        <f t="shared" si="0"/>
        <v>63.976610587332154</v>
      </c>
      <c r="F16" s="261">
        <f t="shared" si="0"/>
        <v>70.987771555884748</v>
      </c>
      <c r="G16" s="261">
        <f t="shared" si="0"/>
        <v>69.627472607524112</v>
      </c>
      <c r="H16" s="261">
        <f t="shared" si="0"/>
        <v>67.529047896405416</v>
      </c>
      <c r="I16" s="261">
        <f t="shared" si="0"/>
        <v>68.372616427203312</v>
      </c>
      <c r="J16" s="261">
        <f t="shared" si="0"/>
        <v>71.215307058783594</v>
      </c>
      <c r="K16" s="261">
        <f t="shared" si="0"/>
        <v>73.770404704996096</v>
      </c>
      <c r="L16" s="261">
        <f t="shared" si="0"/>
        <v>84.492985756614573</v>
      </c>
      <c r="M16" s="261">
        <f t="shared" si="0"/>
        <v>81.303244116647647</v>
      </c>
      <c r="N16" s="261">
        <f t="shared" si="0"/>
        <v>82.148934766891514</v>
      </c>
      <c r="O16" s="261">
        <f t="shared" si="0"/>
        <v>83.586387529485592</v>
      </c>
      <c r="P16" s="261">
        <f t="shared" si="0"/>
        <v>86.793992068109617</v>
      </c>
      <c r="Q16" s="261">
        <f t="shared" si="0"/>
        <v>89.167630201899556</v>
      </c>
      <c r="R16" s="261">
        <f t="shared" si="0"/>
        <v>90.122685101715078</v>
      </c>
      <c r="S16" s="261">
        <f t="shared" si="0"/>
        <v>92.520238170002472</v>
      </c>
      <c r="T16" s="261">
        <f t="shared" si="0"/>
        <v>98.131196063677748</v>
      </c>
      <c r="U16" s="261">
        <f t="shared" si="0"/>
        <v>101.34360650701281</v>
      </c>
      <c r="V16" s="261">
        <f t="shared" si="0"/>
        <v>94.091913958526575</v>
      </c>
      <c r="W16" s="261">
        <f t="shared" si="0"/>
        <v>97.492738788471627</v>
      </c>
      <c r="X16" s="261">
        <f t="shared" si="0"/>
        <v>95.707867268816273</v>
      </c>
      <c r="Y16" s="261">
        <f t="shared" si="0"/>
        <v>94.585115074667073</v>
      </c>
      <c r="DA16" s="70"/>
    </row>
    <row r="17" spans="1:105" ht="12" customHeight="1" x14ac:dyDescent="0.25">
      <c r="A17" s="60" t="s">
        <v>2148</v>
      </c>
      <c r="B17" s="329">
        <v>14.017124882040269</v>
      </c>
      <c r="C17" s="329">
        <v>12.434913616839561</v>
      </c>
      <c r="D17" s="329">
        <v>13.915968597317111</v>
      </c>
      <c r="E17" s="329">
        <v>39.891191789173398</v>
      </c>
      <c r="F17" s="329">
        <v>46.91053670521346</v>
      </c>
      <c r="G17" s="329">
        <v>43.213758782341714</v>
      </c>
      <c r="H17" s="329">
        <v>38.079844360456242</v>
      </c>
      <c r="I17" s="329">
        <v>36.85141461865252</v>
      </c>
      <c r="J17" s="329">
        <v>38.692300391443688</v>
      </c>
      <c r="K17" s="329">
        <v>43.939363338524437</v>
      </c>
      <c r="L17" s="329">
        <v>56.826082887629212</v>
      </c>
      <c r="M17" s="329">
        <v>45.019390693563253</v>
      </c>
      <c r="N17" s="329">
        <v>46.419919442257729</v>
      </c>
      <c r="O17" s="329">
        <v>48.132771858875387</v>
      </c>
      <c r="P17" s="329">
        <v>50.528750456734699</v>
      </c>
      <c r="Q17" s="329">
        <v>54.686220897450163</v>
      </c>
      <c r="R17" s="329">
        <v>53.699950897259363</v>
      </c>
      <c r="S17" s="329">
        <v>55.571384014637502</v>
      </c>
      <c r="T17" s="329">
        <v>59.969987520665839</v>
      </c>
      <c r="U17" s="329">
        <v>63.845390546425797</v>
      </c>
      <c r="V17" s="329">
        <v>58.733695068691787</v>
      </c>
      <c r="W17" s="329">
        <v>62.840240495991011</v>
      </c>
      <c r="X17" s="329">
        <v>61.097481384722379</v>
      </c>
      <c r="Y17" s="329">
        <v>60.929648297538577</v>
      </c>
      <c r="DA17" s="72" t="s">
        <v>2149</v>
      </c>
    </row>
    <row r="18" spans="1:105" ht="12" customHeight="1" x14ac:dyDescent="0.25">
      <c r="A18" s="59" t="s">
        <v>28</v>
      </c>
      <c r="B18" s="230">
        <v>1.6319574212509009</v>
      </c>
      <c r="C18" s="230">
        <v>1.7688490424351511</v>
      </c>
      <c r="D18" s="230">
        <v>1.399698195346105</v>
      </c>
      <c r="E18" s="230">
        <v>3.1322286194414199</v>
      </c>
      <c r="F18" s="230">
        <v>3.8677548853241421</v>
      </c>
      <c r="G18" s="230">
        <v>1.5052123262902939</v>
      </c>
      <c r="H18" s="230">
        <v>1.0598927981800881</v>
      </c>
      <c r="I18" s="230">
        <v>1.9521018829156429</v>
      </c>
      <c r="J18" s="230">
        <v>2.1241924506041299</v>
      </c>
      <c r="K18" s="230">
        <v>3.6983711789520761</v>
      </c>
      <c r="L18" s="230">
        <v>2.798778902823408</v>
      </c>
      <c r="M18" s="230">
        <v>1.8774124832445369</v>
      </c>
      <c r="N18" s="230">
        <v>1.869113303001082</v>
      </c>
      <c r="O18" s="230">
        <v>1.6766809414882211</v>
      </c>
      <c r="P18" s="230">
        <v>1.570980361024318</v>
      </c>
      <c r="Q18" s="230">
        <v>1.702861302833399</v>
      </c>
      <c r="R18" s="230">
        <v>1.523011920497513</v>
      </c>
      <c r="S18" s="230">
        <v>1.6635733703483571</v>
      </c>
      <c r="T18" s="230">
        <v>1.8868533699788119</v>
      </c>
      <c r="U18" s="230">
        <v>1.9322080348090021</v>
      </c>
      <c r="V18" s="230">
        <v>1.4280461731297081</v>
      </c>
      <c r="W18" s="230">
        <v>0.8546692802012541</v>
      </c>
      <c r="X18" s="230">
        <v>0.95408140041938638</v>
      </c>
      <c r="Y18" s="230">
        <v>0.56180188569790679</v>
      </c>
      <c r="DA18" s="71" t="s">
        <v>2150</v>
      </c>
    </row>
    <row r="19" spans="1:105" ht="12" customHeight="1" x14ac:dyDescent="0.25">
      <c r="A19" s="59" t="s">
        <v>31</v>
      </c>
      <c r="B19" s="230">
        <v>0</v>
      </c>
      <c r="C19" s="230">
        <v>0</v>
      </c>
      <c r="D19" s="230">
        <v>0</v>
      </c>
      <c r="E19" s="230">
        <v>0</v>
      </c>
      <c r="F19" s="230">
        <v>0</v>
      </c>
      <c r="G19" s="230">
        <v>0</v>
      </c>
      <c r="H19" s="230">
        <v>0</v>
      </c>
      <c r="I19" s="230">
        <v>0</v>
      </c>
      <c r="J19" s="230">
        <v>0.12625940451358661</v>
      </c>
      <c r="K19" s="230">
        <v>0.13373211553300701</v>
      </c>
      <c r="L19" s="230">
        <v>0.1475003890153696</v>
      </c>
      <c r="M19" s="230">
        <v>0.13260540055054429</v>
      </c>
      <c r="N19" s="230">
        <v>6.7431215885631807E-2</v>
      </c>
      <c r="O19" s="230">
        <v>6.843770566113877E-2</v>
      </c>
      <c r="P19" s="230">
        <v>6.9268655354810513E-2</v>
      </c>
      <c r="Q19" s="230">
        <v>7.1032232533771569E-2</v>
      </c>
      <c r="R19" s="230">
        <v>6.9441735308179167E-2</v>
      </c>
      <c r="S19" s="230">
        <v>6.973166599848872E-2</v>
      </c>
      <c r="T19" s="230">
        <v>0.1054176546924766</v>
      </c>
      <c r="U19" s="230">
        <v>4.9935906354168891E-2</v>
      </c>
      <c r="V19" s="230">
        <v>5.8478462693739498E-2</v>
      </c>
      <c r="W19" s="230">
        <v>6.0337227590020498E-2</v>
      </c>
      <c r="X19" s="230">
        <v>6.6955564154060815E-2</v>
      </c>
      <c r="Y19" s="230">
        <v>5.983847047718676E-2</v>
      </c>
      <c r="DA19" s="71" t="s">
        <v>2151</v>
      </c>
    </row>
    <row r="20" spans="1:105" ht="12" customHeight="1" x14ac:dyDescent="0.25">
      <c r="A20" s="59" t="s">
        <v>159</v>
      </c>
      <c r="B20" s="230">
        <v>0.86652903923001567</v>
      </c>
      <c r="C20" s="230">
        <v>0.84037668029706247</v>
      </c>
      <c r="D20" s="230">
        <v>0.90630316107405062</v>
      </c>
      <c r="E20" s="230">
        <v>0.76954305755363717</v>
      </c>
      <c r="F20" s="230">
        <v>2.0804717354571181</v>
      </c>
      <c r="G20" s="230">
        <v>0.856697050969769</v>
      </c>
      <c r="H20" s="230">
        <v>1.003402016638447</v>
      </c>
      <c r="I20" s="230">
        <v>0.34698894094737898</v>
      </c>
      <c r="J20" s="230">
        <v>0.28729418461385597</v>
      </c>
      <c r="K20" s="230">
        <v>0.48876560317248607</v>
      </c>
      <c r="L20" s="230">
        <v>0.33912793103093758</v>
      </c>
      <c r="M20" s="230">
        <v>0.30062611994116539</v>
      </c>
      <c r="N20" s="230">
        <v>0.36699115335744747</v>
      </c>
      <c r="O20" s="230">
        <v>0.43445509422565559</v>
      </c>
      <c r="P20" s="230">
        <v>0.31407076146390722</v>
      </c>
      <c r="Q20" s="230">
        <v>0.51506820688548161</v>
      </c>
      <c r="R20" s="230">
        <v>0.50385142945522843</v>
      </c>
      <c r="S20" s="230">
        <v>0.29089789130668608</v>
      </c>
      <c r="T20" s="230">
        <v>0.29311325508924368</v>
      </c>
      <c r="U20" s="230">
        <v>1.7848389159410361</v>
      </c>
      <c r="V20" s="230">
        <v>1.6654546705767941</v>
      </c>
      <c r="W20" s="230">
        <v>1.757359477961949</v>
      </c>
      <c r="X20" s="230">
        <v>1.786549748647194</v>
      </c>
      <c r="Y20" s="230">
        <v>1.6631760217132689</v>
      </c>
      <c r="DA20" s="71" t="s">
        <v>2152</v>
      </c>
    </row>
    <row r="21" spans="1:105" ht="12" customHeight="1" x14ac:dyDescent="0.25">
      <c r="A21" s="59" t="s">
        <v>32</v>
      </c>
      <c r="B21" s="230">
        <v>4.9935053809050176</v>
      </c>
      <c r="C21" s="230">
        <v>4.8035711922309474</v>
      </c>
      <c r="D21" s="230">
        <v>5.0048282367517283</v>
      </c>
      <c r="E21" s="230">
        <v>9.3992544186805969</v>
      </c>
      <c r="F21" s="230">
        <v>8.8050066355655545</v>
      </c>
      <c r="G21" s="230">
        <v>7.8825998307405971</v>
      </c>
      <c r="H21" s="230">
        <v>5.2949794238997674</v>
      </c>
      <c r="I21" s="230">
        <v>4.4770769529712098</v>
      </c>
      <c r="J21" s="230">
        <v>2.0859875681849882</v>
      </c>
      <c r="K21" s="230">
        <v>2.7327380199513991</v>
      </c>
      <c r="L21" s="230">
        <v>4.6173231809475546</v>
      </c>
      <c r="M21" s="230">
        <v>2.3061384662030888</v>
      </c>
      <c r="N21" s="230">
        <v>0.2931764462155394</v>
      </c>
      <c r="O21" s="230">
        <v>0.29755244762171118</v>
      </c>
      <c r="P21" s="230">
        <v>0.18069589051040069</v>
      </c>
      <c r="Q21" s="230">
        <v>0.18529640061419689</v>
      </c>
      <c r="R21" s="230">
        <v>0.12076492737661269</v>
      </c>
      <c r="S21" s="230">
        <v>0.1091433182007962</v>
      </c>
      <c r="T21" s="230">
        <v>9.1667764948062211E-2</v>
      </c>
      <c r="U21" s="230">
        <v>8.0643362184661796E-2</v>
      </c>
      <c r="V21" s="230">
        <v>0.118625990063354</v>
      </c>
      <c r="W21" s="230">
        <v>0.1159558555150237</v>
      </c>
      <c r="X21" s="230">
        <v>0.12708251009503099</v>
      </c>
      <c r="Y21" s="230">
        <v>8.9441747661219775E-2</v>
      </c>
      <c r="DA21" s="71" t="s">
        <v>2153</v>
      </c>
    </row>
    <row r="22" spans="1:105" ht="12" customHeight="1" x14ac:dyDescent="0.25">
      <c r="A22" s="59" t="s">
        <v>35</v>
      </c>
      <c r="B22" s="230">
        <v>6.52513304065433</v>
      </c>
      <c r="C22" s="230">
        <v>5.0221167018763966</v>
      </c>
      <c r="D22" s="230">
        <v>6.605139004145224</v>
      </c>
      <c r="E22" s="230">
        <v>26.590165693497742</v>
      </c>
      <c r="F22" s="230">
        <v>32.157303448866649</v>
      </c>
      <c r="G22" s="230">
        <v>32.969249574341063</v>
      </c>
      <c r="H22" s="230">
        <v>30.72157012173793</v>
      </c>
      <c r="I22" s="230">
        <v>30.075246841818291</v>
      </c>
      <c r="J22" s="230">
        <v>34.068566783527118</v>
      </c>
      <c r="K22" s="230">
        <v>36.88575642091547</v>
      </c>
      <c r="L22" s="230">
        <v>48.923352483811932</v>
      </c>
      <c r="M22" s="230">
        <v>40.402608223623908</v>
      </c>
      <c r="N22" s="230">
        <v>43.82320732379803</v>
      </c>
      <c r="O22" s="230">
        <v>45.655645669878659</v>
      </c>
      <c r="P22" s="230">
        <v>48.393734788381259</v>
      </c>
      <c r="Q22" s="230">
        <v>52.211962754583297</v>
      </c>
      <c r="R22" s="230">
        <v>51.482880884621821</v>
      </c>
      <c r="S22" s="230">
        <v>53.438037768783182</v>
      </c>
      <c r="T22" s="230">
        <v>57.592935475957248</v>
      </c>
      <c r="U22" s="230">
        <v>59.997764327136927</v>
      </c>
      <c r="V22" s="230">
        <v>55.463089772228201</v>
      </c>
      <c r="W22" s="230">
        <v>60.051918654722762</v>
      </c>
      <c r="X22" s="230">
        <v>58.162812161406713</v>
      </c>
      <c r="Y22" s="230">
        <v>58.555390171989004</v>
      </c>
      <c r="DA22" s="71" t="s">
        <v>2154</v>
      </c>
    </row>
    <row r="23" spans="1:105" ht="12" customHeight="1" x14ac:dyDescent="0.25">
      <c r="A23" s="60" t="s">
        <v>2155</v>
      </c>
      <c r="B23" s="329">
        <v>34.019585461965157</v>
      </c>
      <c r="C23" s="329">
        <v>35.89820521718174</v>
      </c>
      <c r="D23" s="329">
        <v>33.595187511105188</v>
      </c>
      <c r="E23" s="329">
        <v>22.771161976651559</v>
      </c>
      <c r="F23" s="329">
        <v>22.673771687834201</v>
      </c>
      <c r="G23" s="329">
        <v>24.991019027966519</v>
      </c>
      <c r="H23" s="329">
        <v>28.01283759616005</v>
      </c>
      <c r="I23" s="329">
        <v>30.046327697182079</v>
      </c>
      <c r="J23" s="329">
        <v>30.990420140099971</v>
      </c>
      <c r="K23" s="329">
        <v>28.29897062442112</v>
      </c>
      <c r="L23" s="329">
        <v>26.030453781361039</v>
      </c>
      <c r="M23" s="329">
        <v>34.560352796200718</v>
      </c>
      <c r="N23" s="329">
        <v>34.001679815028403</v>
      </c>
      <c r="O23" s="329">
        <v>33.710046505012542</v>
      </c>
      <c r="P23" s="329">
        <v>34.464870838824822</v>
      </c>
      <c r="Q23" s="329">
        <v>32.67098356370667</v>
      </c>
      <c r="R23" s="329">
        <v>34.566442349115533</v>
      </c>
      <c r="S23" s="329">
        <v>35.049591442423477</v>
      </c>
      <c r="T23" s="329">
        <v>36.161411606769768</v>
      </c>
      <c r="U23" s="329">
        <v>35.461983839429053</v>
      </c>
      <c r="V23" s="329">
        <v>33.459684756952463</v>
      </c>
      <c r="W23" s="329">
        <v>32.723738102076098</v>
      </c>
      <c r="X23" s="329">
        <v>32.70336671292538</v>
      </c>
      <c r="Y23" s="329">
        <v>31.780017079911531</v>
      </c>
      <c r="DA23" s="72" t="s">
        <v>2156</v>
      </c>
    </row>
    <row r="24" spans="1:105" ht="12" customHeight="1" x14ac:dyDescent="0.25">
      <c r="A24" s="60" t="s">
        <v>2157</v>
      </c>
      <c r="B24" s="329">
        <v>1.181402547237177</v>
      </c>
      <c r="C24" s="329">
        <v>1.1955809138227269</v>
      </c>
      <c r="D24" s="329">
        <v>1.1683055177520629</v>
      </c>
      <c r="E24" s="329">
        <v>1.314256821507191</v>
      </c>
      <c r="F24" s="329">
        <v>1.4034631628370779</v>
      </c>
      <c r="G24" s="329">
        <v>1.422694797215881</v>
      </c>
      <c r="H24" s="329">
        <v>1.43636593978912</v>
      </c>
      <c r="I24" s="329">
        <v>1.474874111368722</v>
      </c>
      <c r="J24" s="329">
        <v>1.5325865272399439</v>
      </c>
      <c r="K24" s="329">
        <v>1.5320707420505311</v>
      </c>
      <c r="L24" s="329">
        <v>1.6364490876243101</v>
      </c>
      <c r="M24" s="329">
        <v>1.723500626883681</v>
      </c>
      <c r="N24" s="329">
        <v>1.727335509605376</v>
      </c>
      <c r="O24" s="329">
        <v>1.7435691655976679</v>
      </c>
      <c r="P24" s="329">
        <v>1.8003707725500939</v>
      </c>
      <c r="Q24" s="329">
        <v>1.8104257407427089</v>
      </c>
      <c r="R24" s="329">
        <v>1.856291855340189</v>
      </c>
      <c r="S24" s="329">
        <v>1.8992627129414981</v>
      </c>
      <c r="T24" s="329">
        <v>1.999796936242147</v>
      </c>
      <c r="U24" s="329">
        <v>2.036232121157965</v>
      </c>
      <c r="V24" s="329">
        <v>1.898534132882324</v>
      </c>
      <c r="W24" s="329">
        <v>1.92876019040452</v>
      </c>
      <c r="X24" s="329">
        <v>1.9070191711685129</v>
      </c>
      <c r="Y24" s="329">
        <v>1.875449697216967</v>
      </c>
      <c r="DA24" s="72" t="s">
        <v>2158</v>
      </c>
    </row>
    <row r="25" spans="1:105" ht="12" customHeight="1" x14ac:dyDescent="0.25">
      <c r="A25" s="57" t="s">
        <v>2159</v>
      </c>
      <c r="B25" s="261">
        <f t="shared" ref="B25:Y25" si="1">B26+B32+B33</f>
        <v>41.015094076035496</v>
      </c>
      <c r="C25" s="261">
        <f t="shared" si="1"/>
        <v>41.273916456536682</v>
      </c>
      <c r="D25" s="261">
        <f t="shared" si="1"/>
        <v>40.56621802181197</v>
      </c>
      <c r="E25" s="261">
        <f t="shared" si="1"/>
        <v>53.313842156110141</v>
      </c>
      <c r="F25" s="261">
        <f t="shared" si="1"/>
        <v>59.156476296570652</v>
      </c>
      <c r="G25" s="261">
        <f t="shared" si="1"/>
        <v>58.022893839603455</v>
      </c>
      <c r="H25" s="261">
        <f t="shared" si="1"/>
        <v>56.274206580337825</v>
      </c>
      <c r="I25" s="261">
        <f t="shared" si="1"/>
        <v>56.977180356002783</v>
      </c>
      <c r="J25" s="261">
        <f t="shared" si="1"/>
        <v>59.346089215653009</v>
      </c>
      <c r="K25" s="261">
        <f t="shared" si="1"/>
        <v>61.475337254163414</v>
      </c>
      <c r="L25" s="261">
        <f t="shared" si="1"/>
        <v>70.41082146384548</v>
      </c>
      <c r="M25" s="261">
        <f t="shared" si="1"/>
        <v>67.752703430539725</v>
      </c>
      <c r="N25" s="261">
        <f t="shared" si="1"/>
        <v>68.457445639076255</v>
      </c>
      <c r="O25" s="261">
        <f t="shared" si="1"/>
        <v>69.655322941238012</v>
      </c>
      <c r="P25" s="261">
        <f t="shared" si="1"/>
        <v>72.328326723424681</v>
      </c>
      <c r="Q25" s="261">
        <f t="shared" si="1"/>
        <v>74.306358501582935</v>
      </c>
      <c r="R25" s="261">
        <f t="shared" si="1"/>
        <v>75.102237584762591</v>
      </c>
      <c r="S25" s="261">
        <f t="shared" si="1"/>
        <v>77.100198475002031</v>
      </c>
      <c r="T25" s="261">
        <f t="shared" si="1"/>
        <v>81.775996719731481</v>
      </c>
      <c r="U25" s="261">
        <f t="shared" si="1"/>
        <v>84.453005422510671</v>
      </c>
      <c r="V25" s="261">
        <f t="shared" si="1"/>
        <v>78.409928298772172</v>
      </c>
      <c r="W25" s="261">
        <f t="shared" si="1"/>
        <v>81.243948990393022</v>
      </c>
      <c r="X25" s="261">
        <f t="shared" si="1"/>
        <v>79.756556057346884</v>
      </c>
      <c r="Y25" s="261">
        <f t="shared" si="1"/>
        <v>78.820929228889241</v>
      </c>
      <c r="DA25" s="70"/>
    </row>
    <row r="26" spans="1:105" ht="12" customHeight="1" x14ac:dyDescent="0.25">
      <c r="A26" s="60" t="s">
        <v>2160</v>
      </c>
      <c r="B26" s="329">
        <v>11.68093740170022</v>
      </c>
      <c r="C26" s="329">
        <v>10.362428014032959</v>
      </c>
      <c r="D26" s="329">
        <v>11.596640497764261</v>
      </c>
      <c r="E26" s="329">
        <v>33.242659824311183</v>
      </c>
      <c r="F26" s="329">
        <v>39.09211392101124</v>
      </c>
      <c r="G26" s="329">
        <v>36.01146565195144</v>
      </c>
      <c r="H26" s="329">
        <v>31.733203633713519</v>
      </c>
      <c r="I26" s="329">
        <v>30.709512182210439</v>
      </c>
      <c r="J26" s="329">
        <v>32.243583659536412</v>
      </c>
      <c r="K26" s="329">
        <v>36.616136115437037</v>
      </c>
      <c r="L26" s="329">
        <v>47.355069073024339</v>
      </c>
      <c r="M26" s="329">
        <v>37.516158911302711</v>
      </c>
      <c r="N26" s="329">
        <v>38.683266201881437</v>
      </c>
      <c r="O26" s="329">
        <v>40.110643215729503</v>
      </c>
      <c r="P26" s="329">
        <v>42.107292047278918</v>
      </c>
      <c r="Q26" s="329">
        <v>45.571850747875132</v>
      </c>
      <c r="R26" s="329">
        <v>44.749959081049482</v>
      </c>
      <c r="S26" s="329">
        <v>46.309486678864559</v>
      </c>
      <c r="T26" s="329">
        <v>49.974989600554871</v>
      </c>
      <c r="U26" s="329">
        <v>53.204492122021492</v>
      </c>
      <c r="V26" s="329">
        <v>48.944745890576513</v>
      </c>
      <c r="W26" s="329">
        <v>52.36686707999251</v>
      </c>
      <c r="X26" s="329">
        <v>50.914567820601981</v>
      </c>
      <c r="Y26" s="329">
        <v>50.774706914615493</v>
      </c>
      <c r="DA26" s="72" t="s">
        <v>2161</v>
      </c>
    </row>
    <row r="27" spans="1:105" ht="12" customHeight="1" x14ac:dyDescent="0.25">
      <c r="A27" s="59" t="s">
        <v>28</v>
      </c>
      <c r="B27" s="230">
        <v>1.359964517709084</v>
      </c>
      <c r="C27" s="230">
        <v>1.474040868695959</v>
      </c>
      <c r="D27" s="230">
        <v>1.1664151627884209</v>
      </c>
      <c r="E27" s="230">
        <v>2.6101905162011851</v>
      </c>
      <c r="F27" s="230">
        <v>3.223129071103453</v>
      </c>
      <c r="G27" s="230">
        <v>1.2543436052419119</v>
      </c>
      <c r="H27" s="230">
        <v>0.88324399848340662</v>
      </c>
      <c r="I27" s="230">
        <v>1.626751569096369</v>
      </c>
      <c r="J27" s="230">
        <v>1.7701603755034421</v>
      </c>
      <c r="K27" s="230">
        <v>3.0819759824600639</v>
      </c>
      <c r="L27" s="230">
        <v>2.3323157523528399</v>
      </c>
      <c r="M27" s="230">
        <v>1.5645104027037819</v>
      </c>
      <c r="N27" s="230">
        <v>1.557594419167569</v>
      </c>
      <c r="O27" s="230">
        <v>1.397234117906851</v>
      </c>
      <c r="P27" s="230">
        <v>1.309150300853599</v>
      </c>
      <c r="Q27" s="230">
        <v>1.4190510856944989</v>
      </c>
      <c r="R27" s="230">
        <v>1.2691766004145939</v>
      </c>
      <c r="S27" s="230">
        <v>1.3863111419569629</v>
      </c>
      <c r="T27" s="230">
        <v>1.572377808315677</v>
      </c>
      <c r="U27" s="230">
        <v>1.610173362340835</v>
      </c>
      <c r="V27" s="230">
        <v>1.1900384776080899</v>
      </c>
      <c r="W27" s="230">
        <v>0.71222440016771182</v>
      </c>
      <c r="X27" s="230">
        <v>0.79506783368282197</v>
      </c>
      <c r="Y27" s="230">
        <v>0.46816823808158908</v>
      </c>
      <c r="DA27" s="71" t="s">
        <v>2162</v>
      </c>
    </row>
    <row r="28" spans="1:105" ht="12" customHeight="1" x14ac:dyDescent="0.25">
      <c r="A28" s="59" t="s">
        <v>31</v>
      </c>
      <c r="B28" s="230">
        <v>0</v>
      </c>
      <c r="C28" s="230">
        <v>0</v>
      </c>
      <c r="D28" s="230">
        <v>0</v>
      </c>
      <c r="E28" s="230">
        <v>0</v>
      </c>
      <c r="F28" s="230">
        <v>0</v>
      </c>
      <c r="G28" s="230">
        <v>0</v>
      </c>
      <c r="H28" s="230">
        <v>0</v>
      </c>
      <c r="I28" s="230">
        <v>0</v>
      </c>
      <c r="J28" s="230">
        <v>0.10521617042798891</v>
      </c>
      <c r="K28" s="230">
        <v>0.1114434296108392</v>
      </c>
      <c r="L28" s="230">
        <v>0.1229169908461413</v>
      </c>
      <c r="M28" s="230">
        <v>0.110504500458787</v>
      </c>
      <c r="N28" s="230">
        <v>5.619267990469317E-2</v>
      </c>
      <c r="O28" s="230">
        <v>5.7031421384282313E-2</v>
      </c>
      <c r="P28" s="230">
        <v>5.7723879462342108E-2</v>
      </c>
      <c r="Q28" s="230">
        <v>5.9193527111476303E-2</v>
      </c>
      <c r="R28" s="230">
        <v>5.7868112756815977E-2</v>
      </c>
      <c r="S28" s="230">
        <v>5.8109721665407232E-2</v>
      </c>
      <c r="T28" s="230">
        <v>8.7848045577063813E-2</v>
      </c>
      <c r="U28" s="230">
        <v>4.1613255295140747E-2</v>
      </c>
      <c r="V28" s="230">
        <v>4.8732052244782921E-2</v>
      </c>
      <c r="W28" s="230">
        <v>5.0281022991683758E-2</v>
      </c>
      <c r="X28" s="230">
        <v>5.579630346171735E-2</v>
      </c>
      <c r="Y28" s="230">
        <v>4.9865392064322299E-2</v>
      </c>
      <c r="DA28" s="71" t="s">
        <v>2163</v>
      </c>
    </row>
    <row r="29" spans="1:105" ht="12" customHeight="1" x14ac:dyDescent="0.25">
      <c r="A29" s="59" t="s">
        <v>159</v>
      </c>
      <c r="B29" s="230">
        <v>0.72210753269167982</v>
      </c>
      <c r="C29" s="230">
        <v>0.70031390024755191</v>
      </c>
      <c r="D29" s="230">
        <v>0.75525263422837552</v>
      </c>
      <c r="E29" s="230">
        <v>0.64128588129469788</v>
      </c>
      <c r="F29" s="230">
        <v>1.733726446214267</v>
      </c>
      <c r="G29" s="230">
        <v>0.7139142091414743</v>
      </c>
      <c r="H29" s="230">
        <v>0.83616834719870581</v>
      </c>
      <c r="I29" s="230">
        <v>0.28915745078948252</v>
      </c>
      <c r="J29" s="230">
        <v>0.23941182051154669</v>
      </c>
      <c r="K29" s="230">
        <v>0.40730466931040521</v>
      </c>
      <c r="L29" s="230">
        <v>0.28260660919244812</v>
      </c>
      <c r="M29" s="230">
        <v>0.25052176661763792</v>
      </c>
      <c r="N29" s="230">
        <v>0.30582596113120619</v>
      </c>
      <c r="O29" s="230">
        <v>0.36204591185471308</v>
      </c>
      <c r="P29" s="230">
        <v>0.26172563455325598</v>
      </c>
      <c r="Q29" s="230">
        <v>0.42922350573790141</v>
      </c>
      <c r="R29" s="230">
        <v>0.41987619121269038</v>
      </c>
      <c r="S29" s="230">
        <v>0.24241490942223831</v>
      </c>
      <c r="T29" s="230">
        <v>0.24426104590770309</v>
      </c>
      <c r="U29" s="230">
        <v>1.487365763284197</v>
      </c>
      <c r="V29" s="230">
        <v>1.3878788921473291</v>
      </c>
      <c r="W29" s="230">
        <v>1.464466231634957</v>
      </c>
      <c r="X29" s="230">
        <v>1.488791457205995</v>
      </c>
      <c r="Y29" s="230">
        <v>1.3859800180943911</v>
      </c>
      <c r="DA29" s="71" t="s">
        <v>2164</v>
      </c>
    </row>
    <row r="30" spans="1:105" ht="12" customHeight="1" x14ac:dyDescent="0.25">
      <c r="A30" s="59" t="s">
        <v>32</v>
      </c>
      <c r="B30" s="230">
        <v>4.1612544840875163</v>
      </c>
      <c r="C30" s="230">
        <v>4.0029759935257871</v>
      </c>
      <c r="D30" s="230">
        <v>4.1706901972931067</v>
      </c>
      <c r="E30" s="230">
        <v>7.832712015567167</v>
      </c>
      <c r="F30" s="230">
        <v>7.3375055296379657</v>
      </c>
      <c r="G30" s="230">
        <v>6.568833192283833</v>
      </c>
      <c r="H30" s="230">
        <v>4.4124828532498039</v>
      </c>
      <c r="I30" s="230">
        <v>3.7308974608093428</v>
      </c>
      <c r="J30" s="230">
        <v>1.7383229734874901</v>
      </c>
      <c r="K30" s="230">
        <v>2.2772816832928329</v>
      </c>
      <c r="L30" s="230">
        <v>3.8477693174562959</v>
      </c>
      <c r="M30" s="230">
        <v>1.9217820551692411</v>
      </c>
      <c r="N30" s="230">
        <v>0.24431370517961609</v>
      </c>
      <c r="O30" s="230">
        <v>0.24796037301809271</v>
      </c>
      <c r="P30" s="230">
        <v>0.15057990875866731</v>
      </c>
      <c r="Q30" s="230">
        <v>0.15441366717849739</v>
      </c>
      <c r="R30" s="230">
        <v>0.1006374394805106</v>
      </c>
      <c r="S30" s="230">
        <v>9.0952765167330168E-2</v>
      </c>
      <c r="T30" s="230">
        <v>7.6389804123385183E-2</v>
      </c>
      <c r="U30" s="230">
        <v>6.720280182055148E-2</v>
      </c>
      <c r="V30" s="230">
        <v>9.8854991719461646E-2</v>
      </c>
      <c r="W30" s="230">
        <v>9.6629879595853091E-2</v>
      </c>
      <c r="X30" s="230">
        <v>0.1059020917458591</v>
      </c>
      <c r="Y30" s="230">
        <v>7.4534789717683139E-2</v>
      </c>
      <c r="DA30" s="71" t="s">
        <v>2165</v>
      </c>
    </row>
    <row r="31" spans="1:105" ht="12" customHeight="1" x14ac:dyDescent="0.25">
      <c r="A31" s="59" t="s">
        <v>35</v>
      </c>
      <c r="B31" s="230">
        <v>5.4376108672119416</v>
      </c>
      <c r="C31" s="230">
        <v>4.185097251563664</v>
      </c>
      <c r="D31" s="230">
        <v>5.5042825034543528</v>
      </c>
      <c r="E31" s="230">
        <v>22.158471411248129</v>
      </c>
      <c r="F31" s="230">
        <v>26.797752874055551</v>
      </c>
      <c r="G31" s="230">
        <v>27.474374645284222</v>
      </c>
      <c r="H31" s="230">
        <v>25.6013084347816</v>
      </c>
      <c r="I31" s="230">
        <v>25.062705701515249</v>
      </c>
      <c r="J31" s="230">
        <v>28.390472319605941</v>
      </c>
      <c r="K31" s="230">
        <v>30.738130350762901</v>
      </c>
      <c r="L31" s="230">
        <v>40.769460403176623</v>
      </c>
      <c r="M31" s="230">
        <v>33.668840186353258</v>
      </c>
      <c r="N31" s="230">
        <v>36.519339436498363</v>
      </c>
      <c r="O31" s="230">
        <v>38.046371391565557</v>
      </c>
      <c r="P31" s="230">
        <v>40.328112323651062</v>
      </c>
      <c r="Q31" s="230">
        <v>43.509968962152747</v>
      </c>
      <c r="R31" s="230">
        <v>42.902400737184863</v>
      </c>
      <c r="S31" s="230">
        <v>44.531698140652622</v>
      </c>
      <c r="T31" s="230">
        <v>47.994112896631037</v>
      </c>
      <c r="U31" s="230">
        <v>49.998136939280769</v>
      </c>
      <c r="V31" s="230">
        <v>46.219241476856837</v>
      </c>
      <c r="W31" s="230">
        <v>50.043265545602303</v>
      </c>
      <c r="X31" s="230">
        <v>48.469010134505588</v>
      </c>
      <c r="Y31" s="230">
        <v>48.796158476657503</v>
      </c>
      <c r="DA31" s="71" t="s">
        <v>2166</v>
      </c>
    </row>
    <row r="32" spans="1:105" ht="12" customHeight="1" x14ac:dyDescent="0.25">
      <c r="A32" s="60" t="s">
        <v>2167</v>
      </c>
      <c r="B32" s="329">
        <v>28.349654551637631</v>
      </c>
      <c r="C32" s="329">
        <v>29.915171014318119</v>
      </c>
      <c r="D32" s="329">
        <v>27.995989592587659</v>
      </c>
      <c r="E32" s="329">
        <v>18.975968313876301</v>
      </c>
      <c r="F32" s="329">
        <v>18.894809739861849</v>
      </c>
      <c r="G32" s="329">
        <v>20.825849189972111</v>
      </c>
      <c r="H32" s="329">
        <v>23.344031330133369</v>
      </c>
      <c r="I32" s="329">
        <v>25.038606414318409</v>
      </c>
      <c r="J32" s="329">
        <v>25.825350116749981</v>
      </c>
      <c r="K32" s="329">
        <v>23.582475520350929</v>
      </c>
      <c r="L32" s="329">
        <v>21.69204481780087</v>
      </c>
      <c r="M32" s="329">
        <v>28.80029399683394</v>
      </c>
      <c r="N32" s="329">
        <v>28.33473317919033</v>
      </c>
      <c r="O32" s="329">
        <v>28.091705420843791</v>
      </c>
      <c r="P32" s="329">
        <v>28.72072569902069</v>
      </c>
      <c r="Q32" s="329">
        <v>27.225819636422219</v>
      </c>
      <c r="R32" s="329">
        <v>28.80536862426295</v>
      </c>
      <c r="S32" s="329">
        <v>29.207992868686219</v>
      </c>
      <c r="T32" s="329">
        <v>30.134509672308141</v>
      </c>
      <c r="U32" s="329">
        <v>29.55165319952421</v>
      </c>
      <c r="V32" s="329">
        <v>27.883070630793721</v>
      </c>
      <c r="W32" s="329">
        <v>27.269781751730079</v>
      </c>
      <c r="X32" s="329">
        <v>27.25280559410448</v>
      </c>
      <c r="Y32" s="329">
        <v>26.48334756659294</v>
      </c>
      <c r="DA32" s="72" t="s">
        <v>2168</v>
      </c>
    </row>
    <row r="33" spans="1:105" ht="12" customHeight="1" x14ac:dyDescent="0.25">
      <c r="A33" s="60" t="s">
        <v>2169</v>
      </c>
      <c r="B33" s="329">
        <v>0.98450212269764759</v>
      </c>
      <c r="C33" s="329">
        <v>0.99631742818560576</v>
      </c>
      <c r="D33" s="329">
        <v>0.97358793146005218</v>
      </c>
      <c r="E33" s="329">
        <v>1.0952140179226599</v>
      </c>
      <c r="F33" s="329">
        <v>1.169552635697565</v>
      </c>
      <c r="G33" s="329">
        <v>1.1855789976799009</v>
      </c>
      <c r="H33" s="329">
        <v>1.196971616490933</v>
      </c>
      <c r="I33" s="329">
        <v>1.229061759473935</v>
      </c>
      <c r="J33" s="329">
        <v>1.27715543936662</v>
      </c>
      <c r="K33" s="329">
        <v>1.276725618375443</v>
      </c>
      <c r="L33" s="329">
        <v>1.3637075730202579</v>
      </c>
      <c r="M33" s="329">
        <v>1.4362505224030679</v>
      </c>
      <c r="N33" s="329">
        <v>1.43944625800448</v>
      </c>
      <c r="O33" s="329">
        <v>1.452974304664723</v>
      </c>
      <c r="P33" s="329">
        <v>1.500308977125079</v>
      </c>
      <c r="Q33" s="329">
        <v>1.508688117285591</v>
      </c>
      <c r="R33" s="329">
        <v>1.5469098794501579</v>
      </c>
      <c r="S33" s="329">
        <v>1.582718927451249</v>
      </c>
      <c r="T33" s="329">
        <v>1.6664974468684559</v>
      </c>
      <c r="U33" s="329">
        <v>1.69686010096497</v>
      </c>
      <c r="V33" s="329">
        <v>1.582111777401936</v>
      </c>
      <c r="W33" s="329">
        <v>1.607300158670433</v>
      </c>
      <c r="X33" s="329">
        <v>1.5891826426404281</v>
      </c>
      <c r="Y33" s="329">
        <v>1.562874747680806</v>
      </c>
      <c r="DA33" s="72" t="s">
        <v>2170</v>
      </c>
    </row>
    <row r="34" spans="1:105" ht="12" customHeight="1" x14ac:dyDescent="0.25">
      <c r="A34" s="57" t="s">
        <v>2171</v>
      </c>
      <c r="B34" s="261">
        <v>296.27454391970639</v>
      </c>
      <c r="C34" s="261">
        <v>284.54985713917199</v>
      </c>
      <c r="D34" s="261">
        <v>293.4217213764577</v>
      </c>
      <c r="E34" s="261">
        <v>508.67424216320188</v>
      </c>
      <c r="F34" s="261">
        <v>579.68390962449416</v>
      </c>
      <c r="G34" s="261">
        <v>558.10534043935229</v>
      </c>
      <c r="H34" s="261">
        <v>524.71488699081681</v>
      </c>
      <c r="I34" s="261">
        <v>524.15242223630833</v>
      </c>
      <c r="J34" s="261">
        <v>547.40410734372892</v>
      </c>
      <c r="K34" s="261">
        <v>585.45038246468221</v>
      </c>
      <c r="L34" s="261">
        <v>702.38119129126073</v>
      </c>
      <c r="M34" s="261">
        <v>636.26337918669014</v>
      </c>
      <c r="N34" s="261">
        <v>648.14842538211951</v>
      </c>
      <c r="O34" s="261">
        <v>664.39963319705066</v>
      </c>
      <c r="P34" s="261">
        <v>693.59087804891931</v>
      </c>
      <c r="Q34" s="261">
        <v>723.5266738754782</v>
      </c>
      <c r="R34" s="261">
        <v>723.17639388131647</v>
      </c>
      <c r="S34" s="261">
        <v>744.23491390984088</v>
      </c>
      <c r="T34" s="261">
        <v>793.24454537960401</v>
      </c>
      <c r="U34" s="261">
        <v>826.50963802982631</v>
      </c>
      <c r="V34" s="261">
        <v>765.54691323935197</v>
      </c>
      <c r="W34" s="261">
        <v>804.34045674712365</v>
      </c>
      <c r="X34" s="261">
        <v>785.30644309360628</v>
      </c>
      <c r="Y34" s="261">
        <v>778.30888396739488</v>
      </c>
      <c r="DA34" s="70" t="s">
        <v>2172</v>
      </c>
    </row>
    <row r="35" spans="1:105" ht="12" customHeight="1" x14ac:dyDescent="0.25">
      <c r="A35" s="64" t="s">
        <v>28</v>
      </c>
      <c r="B35" s="229">
        <v>34.494052435602889</v>
      </c>
      <c r="C35" s="229">
        <v>40.476818563827557</v>
      </c>
      <c r="D35" s="229">
        <v>29.512990850321088</v>
      </c>
      <c r="E35" s="229">
        <v>39.940747513807793</v>
      </c>
      <c r="F35" s="229">
        <v>45.759755096160212</v>
      </c>
      <c r="G35" s="229">
        <v>18.447727125199421</v>
      </c>
      <c r="H35" s="229">
        <v>13.7969890272912</v>
      </c>
      <c r="I35" s="229">
        <v>25.987504052014021</v>
      </c>
      <c r="J35" s="229">
        <v>28.106801951653939</v>
      </c>
      <c r="K35" s="229">
        <v>45.864863747152853</v>
      </c>
      <c r="L35" s="229">
        <v>30.979063143836211</v>
      </c>
      <c r="M35" s="229">
        <v>23.41651353376567</v>
      </c>
      <c r="N35" s="229">
        <v>22.862251232397529</v>
      </c>
      <c r="O35" s="229">
        <v>20.16050953717647</v>
      </c>
      <c r="P35" s="229">
        <v>18.622007141953659</v>
      </c>
      <c r="Q35" s="229">
        <v>19.631926028986118</v>
      </c>
      <c r="R35" s="229">
        <v>18.025677069356352</v>
      </c>
      <c r="S35" s="229">
        <v>19.598039383292448</v>
      </c>
      <c r="T35" s="229">
        <v>22.03894488077297</v>
      </c>
      <c r="U35" s="229">
        <v>22.195592589486768</v>
      </c>
      <c r="V35" s="229">
        <v>16.466232322744389</v>
      </c>
      <c r="W35" s="229">
        <v>9.4976464350473826</v>
      </c>
      <c r="X35" s="229">
        <v>10.7787632311419</v>
      </c>
      <c r="Y35" s="229">
        <v>6.3080479434389174</v>
      </c>
      <c r="DA35" s="73" t="s">
        <v>2173</v>
      </c>
    </row>
    <row r="36" spans="1:105" ht="12" customHeight="1" x14ac:dyDescent="0.25">
      <c r="A36" s="64" t="s">
        <v>30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2174</v>
      </c>
    </row>
    <row r="37" spans="1:105" ht="12" customHeight="1" x14ac:dyDescent="0.25">
      <c r="A37" s="64" t="s">
        <v>31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1.6706339748961361</v>
      </c>
      <c r="K37" s="229">
        <v>1.658461241653362</v>
      </c>
      <c r="L37" s="229">
        <v>1.632649102949113</v>
      </c>
      <c r="M37" s="229">
        <v>1.65395520928673</v>
      </c>
      <c r="N37" s="229">
        <v>0.82479183900092135</v>
      </c>
      <c r="O37" s="229">
        <v>0.8228989687562196</v>
      </c>
      <c r="P37" s="229">
        <v>0.8210932655388179</v>
      </c>
      <c r="Q37" s="229">
        <v>0.81891551147261921</v>
      </c>
      <c r="R37" s="229">
        <v>0.82188082637728921</v>
      </c>
      <c r="S37" s="229">
        <v>0.82148702357191894</v>
      </c>
      <c r="T37" s="229">
        <v>1.231306002995844</v>
      </c>
      <c r="U37" s="229">
        <v>0.57362199776457179</v>
      </c>
      <c r="V37" s="229">
        <v>0.67429188965348252</v>
      </c>
      <c r="W37" s="229">
        <v>0.67050690576600402</v>
      </c>
      <c r="X37" s="229">
        <v>0.7564324938175252</v>
      </c>
      <c r="Y37" s="229">
        <v>0.67188087160518895</v>
      </c>
      <c r="DA37" s="73" t="s">
        <v>2175</v>
      </c>
    </row>
    <row r="38" spans="1:105" ht="12" customHeight="1" x14ac:dyDescent="0.25">
      <c r="A38" s="64" t="s">
        <v>159</v>
      </c>
      <c r="B38" s="229">
        <v>18.315488950233689</v>
      </c>
      <c r="C38" s="229">
        <v>19.230456414091069</v>
      </c>
      <c r="D38" s="229">
        <v>19.109631625824601</v>
      </c>
      <c r="E38" s="229">
        <v>9.8128612873203167</v>
      </c>
      <c r="F38" s="229">
        <v>24.614247779826059</v>
      </c>
      <c r="G38" s="229">
        <v>10.499590754882909</v>
      </c>
      <c r="H38" s="229">
        <v>13.06162909804986</v>
      </c>
      <c r="I38" s="229">
        <v>4.619316536596842</v>
      </c>
      <c r="J38" s="229">
        <v>3.801407328468291</v>
      </c>
      <c r="K38" s="229">
        <v>6.0613623428011083</v>
      </c>
      <c r="L38" s="229">
        <v>3.753731878801728</v>
      </c>
      <c r="M38" s="229">
        <v>3.7496371570087379</v>
      </c>
      <c r="N38" s="229">
        <v>4.4888899643771003</v>
      </c>
      <c r="O38" s="229">
        <v>5.2239134195900716</v>
      </c>
      <c r="P38" s="229">
        <v>3.722916026299818</v>
      </c>
      <c r="Q38" s="229">
        <v>5.9381118830014206</v>
      </c>
      <c r="R38" s="229">
        <v>5.9633565805096804</v>
      </c>
      <c r="S38" s="229">
        <v>3.4269773921371152</v>
      </c>
      <c r="T38" s="229">
        <v>3.4236401066015731</v>
      </c>
      <c r="U38" s="229">
        <v>20.50273919909689</v>
      </c>
      <c r="V38" s="229">
        <v>19.20369526190828</v>
      </c>
      <c r="W38" s="229">
        <v>19.52893284877603</v>
      </c>
      <c r="X38" s="229">
        <v>20.183599358356069</v>
      </c>
      <c r="Y38" s="229">
        <v>18.67454408828161</v>
      </c>
      <c r="DA38" s="73" t="s">
        <v>2176</v>
      </c>
    </row>
    <row r="39" spans="1:105" ht="12" customHeight="1" x14ac:dyDescent="0.25">
      <c r="A39" s="64" t="s">
        <v>32</v>
      </c>
      <c r="B39" s="229">
        <v>105.5457907194512</v>
      </c>
      <c r="C39" s="229">
        <v>109.9207874396602</v>
      </c>
      <c r="D39" s="229">
        <v>105.52807058678719</v>
      </c>
      <c r="E39" s="229">
        <v>119.8549956489167</v>
      </c>
      <c r="F39" s="229">
        <v>104.1728235655188</v>
      </c>
      <c r="G39" s="229">
        <v>96.608331047244576</v>
      </c>
      <c r="H39" s="229">
        <v>68.926567985666125</v>
      </c>
      <c r="I39" s="229">
        <v>59.601425763055659</v>
      </c>
      <c r="J39" s="229">
        <v>27.60128416609</v>
      </c>
      <c r="K39" s="229">
        <v>33.889691130799093</v>
      </c>
      <c r="L39" s="229">
        <v>51.108126559684237</v>
      </c>
      <c r="M39" s="229">
        <v>28.763909416036611</v>
      </c>
      <c r="N39" s="229">
        <v>3.5860177968019409</v>
      </c>
      <c r="O39" s="229">
        <v>3.5777880034606779</v>
      </c>
      <c r="P39" s="229">
        <v>2.1419237611680559</v>
      </c>
      <c r="Q39" s="229">
        <v>2.1362428192140261</v>
      </c>
      <c r="R39" s="229">
        <v>1.4293188076190431</v>
      </c>
      <c r="S39" s="229">
        <v>1.2857834145749241</v>
      </c>
      <c r="T39" s="229">
        <v>1.0707036652544351</v>
      </c>
      <c r="U39" s="229">
        <v>0.92636361088008412</v>
      </c>
      <c r="V39" s="229">
        <v>1.3678291001038489</v>
      </c>
      <c r="W39" s="229">
        <v>1.2885776326204239</v>
      </c>
      <c r="X39" s="229">
        <v>1.4357184686038511</v>
      </c>
      <c r="Y39" s="229">
        <v>1.004273653676065</v>
      </c>
      <c r="DA39" s="73" t="s">
        <v>2177</v>
      </c>
    </row>
    <row r="40" spans="1:105" ht="12" customHeight="1" x14ac:dyDescent="0.25">
      <c r="A40" s="64" t="s">
        <v>33</v>
      </c>
      <c r="B40" s="229">
        <v>0</v>
      </c>
      <c r="C40" s="229">
        <v>0</v>
      </c>
      <c r="D40" s="229">
        <v>0</v>
      </c>
      <c r="E40" s="229">
        <v>0</v>
      </c>
      <c r="F40" s="229">
        <v>0</v>
      </c>
      <c r="G40" s="229">
        <v>0</v>
      </c>
      <c r="H40" s="229">
        <v>0</v>
      </c>
      <c r="I40" s="229">
        <v>0</v>
      </c>
      <c r="J40" s="229">
        <v>0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DA40" s="73" t="s">
        <v>2178</v>
      </c>
    </row>
    <row r="41" spans="1:105" ht="12" customHeight="1" x14ac:dyDescent="0.25">
      <c r="A41" s="64" t="s">
        <v>35</v>
      </c>
      <c r="B41" s="229">
        <v>137.91921181441859</v>
      </c>
      <c r="C41" s="229">
        <v>114.9217947215931</v>
      </c>
      <c r="D41" s="229">
        <v>139.27102831352479</v>
      </c>
      <c r="E41" s="229">
        <v>339.06563771315712</v>
      </c>
      <c r="F41" s="229">
        <v>380.45594253052673</v>
      </c>
      <c r="G41" s="229">
        <v>404.06772456415752</v>
      </c>
      <c r="H41" s="229">
        <v>399.91324273415421</v>
      </c>
      <c r="I41" s="229">
        <v>400.37899968607798</v>
      </c>
      <c r="J41" s="229">
        <v>450.78705514133571</v>
      </c>
      <c r="K41" s="229">
        <v>457.43385685135922</v>
      </c>
      <c r="L41" s="229">
        <v>541.5217415978193</v>
      </c>
      <c r="M41" s="229">
        <v>503.93199720974218</v>
      </c>
      <c r="N41" s="229">
        <v>536.02805888623732</v>
      </c>
      <c r="O41" s="229">
        <v>548.96614924038886</v>
      </c>
      <c r="P41" s="229">
        <v>573.64719331529409</v>
      </c>
      <c r="Q41" s="229">
        <v>601.94062130639725</v>
      </c>
      <c r="R41" s="229">
        <v>609.32798551122528</v>
      </c>
      <c r="S41" s="229">
        <v>629.53686770014747</v>
      </c>
      <c r="T41" s="229">
        <v>672.70067227894333</v>
      </c>
      <c r="U41" s="229">
        <v>689.20422091962348</v>
      </c>
      <c r="V41" s="229">
        <v>639.52282405912536</v>
      </c>
      <c r="W41" s="229">
        <v>667.3363654704882</v>
      </c>
      <c r="X41" s="229">
        <v>657.09611451350611</v>
      </c>
      <c r="Y41" s="229">
        <v>657.47413448572331</v>
      </c>
      <c r="DA41" s="73" t="s">
        <v>2179</v>
      </c>
    </row>
    <row r="42" spans="1:105" ht="12" customHeight="1" x14ac:dyDescent="0.25">
      <c r="A42" s="64" t="s">
        <v>36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2180</v>
      </c>
    </row>
    <row r="43" spans="1:105" ht="12" customHeight="1" x14ac:dyDescent="0.25">
      <c r="A43" s="64" t="s">
        <v>38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7.3685352446833079</v>
      </c>
      <c r="J43" s="229">
        <v>4.5090469284433912</v>
      </c>
      <c r="K43" s="229">
        <v>6.0487774974831394</v>
      </c>
      <c r="L43" s="229">
        <v>39.649111339208467</v>
      </c>
      <c r="M43" s="229">
        <v>41.300966284027737</v>
      </c>
      <c r="N43" s="229">
        <v>47.497104984334392</v>
      </c>
      <c r="O43" s="229">
        <v>51.823633066709583</v>
      </c>
      <c r="P43" s="229">
        <v>56.550514852201012</v>
      </c>
      <c r="Q43" s="229">
        <v>52.556083967390236</v>
      </c>
      <c r="R43" s="229">
        <v>51.509114690756903</v>
      </c>
      <c r="S43" s="229">
        <v>55.318730396960433</v>
      </c>
      <c r="T43" s="229">
        <v>54.357517263654728</v>
      </c>
      <c r="U43" s="229">
        <v>53.897854833531937</v>
      </c>
      <c r="V43" s="229">
        <v>48.379134236501557</v>
      </c>
      <c r="W43" s="229">
        <v>60.417301320517787</v>
      </c>
      <c r="X43" s="229">
        <v>64.114713467206997</v>
      </c>
      <c r="Y43" s="229">
        <v>49.505287394267206</v>
      </c>
      <c r="DA43" s="73" t="s">
        <v>2181</v>
      </c>
    </row>
    <row r="44" spans="1:105" ht="12" customHeight="1" x14ac:dyDescent="0.25">
      <c r="A44" s="64" t="s">
        <v>39</v>
      </c>
      <c r="B44" s="229">
        <v>0</v>
      </c>
      <c r="C44" s="229">
        <v>0</v>
      </c>
      <c r="D44" s="229">
        <v>0</v>
      </c>
      <c r="E44" s="229">
        <v>0</v>
      </c>
      <c r="F44" s="229">
        <v>24.681140652462311</v>
      </c>
      <c r="G44" s="229">
        <v>28.481966947867861</v>
      </c>
      <c r="H44" s="229">
        <v>29.01645814565547</v>
      </c>
      <c r="I44" s="229">
        <v>26.196640953880589</v>
      </c>
      <c r="J44" s="229">
        <v>30.92787785284148</v>
      </c>
      <c r="K44" s="229">
        <v>34.493369653433433</v>
      </c>
      <c r="L44" s="229">
        <v>33.736767668961633</v>
      </c>
      <c r="M44" s="229">
        <v>33.446400376822467</v>
      </c>
      <c r="N44" s="229">
        <v>32.861310678970277</v>
      </c>
      <c r="O44" s="229">
        <v>33.824740960968732</v>
      </c>
      <c r="P44" s="229">
        <v>38.08522968646384</v>
      </c>
      <c r="Q44" s="229">
        <v>40.504772359016577</v>
      </c>
      <c r="R44" s="229">
        <v>36.099060395471909</v>
      </c>
      <c r="S44" s="229">
        <v>34.2470285991566</v>
      </c>
      <c r="T44" s="229">
        <v>38.42176118138115</v>
      </c>
      <c r="U44" s="229">
        <v>39.209244879442522</v>
      </c>
      <c r="V44" s="229">
        <v>39.932906369315027</v>
      </c>
      <c r="W44" s="229">
        <v>45.601126133907819</v>
      </c>
      <c r="X44" s="229">
        <v>30.94110156097382</v>
      </c>
      <c r="Y44" s="229">
        <v>44.670715530402589</v>
      </c>
      <c r="DA44" s="73" t="s">
        <v>2182</v>
      </c>
    </row>
    <row r="45" spans="1:105" ht="12" customHeight="1" x14ac:dyDescent="0.25">
      <c r="A45" s="57" t="s">
        <v>2183</v>
      </c>
      <c r="B45" s="261">
        <f t="shared" ref="B45:Y45" si="2">B46+B52+B63+B64+B65</f>
        <v>62.668037819672058</v>
      </c>
      <c r="C45" s="261">
        <f t="shared" si="2"/>
        <v>61.008058117063776</v>
      </c>
      <c r="D45" s="261">
        <f t="shared" si="2"/>
        <v>62.041442191303467</v>
      </c>
      <c r="E45" s="261">
        <f t="shared" si="2"/>
        <v>97.984325064889802</v>
      </c>
      <c r="F45" s="261">
        <f t="shared" si="2"/>
        <v>110.16229159451943</v>
      </c>
      <c r="G45" s="261">
        <f t="shared" si="2"/>
        <v>106.9822136357991</v>
      </c>
      <c r="H45" s="261">
        <f t="shared" si="2"/>
        <v>101.89686030911884</v>
      </c>
      <c r="I45" s="261">
        <f t="shared" si="2"/>
        <v>102.28725391369305</v>
      </c>
      <c r="J45" s="261">
        <f t="shared" si="2"/>
        <v>106.71580965832683</v>
      </c>
      <c r="K45" s="261">
        <f t="shared" si="2"/>
        <v>112.65742232584215</v>
      </c>
      <c r="L45" s="261">
        <f t="shared" si="2"/>
        <v>132.16778821491795</v>
      </c>
      <c r="M45" s="261">
        <f t="shared" si="2"/>
        <v>122.92371008452085</v>
      </c>
      <c r="N45" s="261">
        <f t="shared" si="2"/>
        <v>124.78844176444869</v>
      </c>
      <c r="O45" s="261">
        <f t="shared" si="2"/>
        <v>127.51347182509397</v>
      </c>
      <c r="P45" s="261">
        <f t="shared" si="2"/>
        <v>132.79019157462261</v>
      </c>
      <c r="Q45" s="261">
        <f t="shared" si="2"/>
        <v>137.65814709098842</v>
      </c>
      <c r="R45" s="261">
        <f t="shared" si="2"/>
        <v>138.28679131705542</v>
      </c>
      <c r="S45" s="261">
        <f t="shared" si="2"/>
        <v>142.16879504716485</v>
      </c>
      <c r="T45" s="261">
        <f t="shared" si="2"/>
        <v>151.22454425605295</v>
      </c>
      <c r="U45" s="261">
        <f t="shared" si="2"/>
        <v>156.95745056006007</v>
      </c>
      <c r="V45" s="261">
        <f t="shared" si="2"/>
        <v>145.52867596017094</v>
      </c>
      <c r="W45" s="261">
        <f t="shared" si="2"/>
        <v>151.85992089869879</v>
      </c>
      <c r="X45" s="261">
        <f t="shared" si="2"/>
        <v>148.68367308088173</v>
      </c>
      <c r="Y45" s="261">
        <f t="shared" si="2"/>
        <v>147.16019404624078</v>
      </c>
      <c r="DA45" s="70"/>
    </row>
    <row r="46" spans="1:105" ht="12" customHeight="1" x14ac:dyDescent="0.25">
      <c r="A46" s="165" t="s">
        <v>2184</v>
      </c>
      <c r="B46" s="346">
        <v>25.356322701382261</v>
      </c>
      <c r="C46" s="346">
        <v>24.35287860643351</v>
      </c>
      <c r="D46" s="346">
        <v>25.112167101446548</v>
      </c>
      <c r="E46" s="346">
        <v>43.534311330057207</v>
      </c>
      <c r="F46" s="346">
        <v>49.379781903182973</v>
      </c>
      <c r="G46" s="346">
        <v>47.50037920460116</v>
      </c>
      <c r="H46" s="346">
        <v>44.644190715625847</v>
      </c>
      <c r="I46" s="346">
        <v>44.556978303096329</v>
      </c>
      <c r="J46" s="346">
        <v>46.528402642602131</v>
      </c>
      <c r="K46" s="346">
        <v>49.727321212399517</v>
      </c>
      <c r="L46" s="346">
        <v>59.382242464334382</v>
      </c>
      <c r="M46" s="346">
        <v>53.744984556432797</v>
      </c>
      <c r="N46" s="346">
        <v>54.699163007831253</v>
      </c>
      <c r="O46" s="346">
        <v>56.031226912236939</v>
      </c>
      <c r="P46" s="346">
        <v>58.433816341373003</v>
      </c>
      <c r="Q46" s="346">
        <v>61.002964070488787</v>
      </c>
      <c r="R46" s="346">
        <v>61.039641861900328</v>
      </c>
      <c r="S46" s="346">
        <v>62.821412842440793</v>
      </c>
      <c r="T46" s="346">
        <v>66.982172443435175</v>
      </c>
      <c r="U46" s="346">
        <v>69.82062618064846</v>
      </c>
      <c r="V46" s="346">
        <v>64.650863446085566</v>
      </c>
      <c r="W46" s="346">
        <v>67.771674617284447</v>
      </c>
      <c r="X46" s="346">
        <v>66.263628560935999</v>
      </c>
      <c r="Y46" s="346">
        <v>65.670741403791766</v>
      </c>
      <c r="DA46" s="167" t="s">
        <v>2185</v>
      </c>
    </row>
    <row r="47" spans="1:105" ht="12" customHeight="1" x14ac:dyDescent="0.25">
      <c r="A47" s="59" t="s">
        <v>28</v>
      </c>
      <c r="B47" s="230">
        <v>2.9521345751276731</v>
      </c>
      <c r="C47" s="230">
        <v>3.4641628668167361</v>
      </c>
      <c r="D47" s="230">
        <v>2.525836037018732</v>
      </c>
      <c r="E47" s="230">
        <v>3.4182838305845382</v>
      </c>
      <c r="F47" s="230">
        <v>4.0713431588398512</v>
      </c>
      <c r="G47" s="230">
        <v>1.6545229643722821</v>
      </c>
      <c r="H47" s="230">
        <v>1.2426010929080189</v>
      </c>
      <c r="I47" s="230">
        <v>2.360282831543747</v>
      </c>
      <c r="J47" s="230">
        <v>2.5543914585637002</v>
      </c>
      <c r="K47" s="230">
        <v>4.1855429301859024</v>
      </c>
      <c r="L47" s="230">
        <v>2.9246740047201789</v>
      </c>
      <c r="M47" s="230">
        <v>2.2412898833937001</v>
      </c>
      <c r="N47" s="230">
        <v>2.202479764492876</v>
      </c>
      <c r="O47" s="230">
        <v>1.9518196576627529</v>
      </c>
      <c r="P47" s="230">
        <v>1.816755353382453</v>
      </c>
      <c r="Q47" s="230">
        <v>1.899556875004599</v>
      </c>
      <c r="R47" s="230">
        <v>1.7311766700948279</v>
      </c>
      <c r="S47" s="230">
        <v>1.8806087223744039</v>
      </c>
      <c r="T47" s="230">
        <v>2.107479808293184</v>
      </c>
      <c r="U47" s="230">
        <v>2.1130417364045262</v>
      </c>
      <c r="V47" s="230">
        <v>1.571915712534961</v>
      </c>
      <c r="W47" s="230">
        <v>0.92174008097380444</v>
      </c>
      <c r="X47" s="230">
        <v>1.0347545283609101</v>
      </c>
      <c r="Y47" s="230">
        <v>0.60551713963069531</v>
      </c>
      <c r="DA47" s="71" t="s">
        <v>2186</v>
      </c>
    </row>
    <row r="48" spans="1:105" ht="12" customHeight="1" x14ac:dyDescent="0.25">
      <c r="A48" s="59" t="s">
        <v>31</v>
      </c>
      <c r="B48" s="230">
        <v>0</v>
      </c>
      <c r="C48" s="230">
        <v>0</v>
      </c>
      <c r="D48" s="230">
        <v>0</v>
      </c>
      <c r="E48" s="230">
        <v>0</v>
      </c>
      <c r="F48" s="230">
        <v>0</v>
      </c>
      <c r="G48" s="230">
        <v>0</v>
      </c>
      <c r="H48" s="230">
        <v>0</v>
      </c>
      <c r="I48" s="230">
        <v>0</v>
      </c>
      <c r="J48" s="230">
        <v>0.15182990804864219</v>
      </c>
      <c r="K48" s="230">
        <v>0.1513481161365158</v>
      </c>
      <c r="L48" s="230">
        <v>0.15413527413836739</v>
      </c>
      <c r="M48" s="230">
        <v>0.1583067894721101</v>
      </c>
      <c r="N48" s="230">
        <v>7.9457937753048366E-2</v>
      </c>
      <c r="O48" s="230">
        <v>7.9668144325767951E-2</v>
      </c>
      <c r="P48" s="230">
        <v>8.0105521087101672E-2</v>
      </c>
      <c r="Q48" s="230">
        <v>7.9237084918155551E-2</v>
      </c>
      <c r="R48" s="230">
        <v>7.8933007994546625E-2</v>
      </c>
      <c r="S48" s="230">
        <v>7.8829092626672537E-2</v>
      </c>
      <c r="T48" s="230">
        <v>0.117743955220279</v>
      </c>
      <c r="U48" s="230">
        <v>5.4609365229131297E-2</v>
      </c>
      <c r="V48" s="230">
        <v>6.4369917501840734E-2</v>
      </c>
      <c r="W48" s="230">
        <v>6.5072235931381908E-2</v>
      </c>
      <c r="X48" s="230">
        <v>7.2617046278146941E-2</v>
      </c>
      <c r="Y48" s="230">
        <v>6.4494656222470068E-2</v>
      </c>
      <c r="DA48" s="71" t="s">
        <v>2187</v>
      </c>
    </row>
    <row r="49" spans="1:105" ht="12" customHeight="1" x14ac:dyDescent="0.25">
      <c r="A49" s="59" t="s">
        <v>159</v>
      </c>
      <c r="B49" s="230">
        <v>1.5675104655011729</v>
      </c>
      <c r="C49" s="230">
        <v>1.6458169239902971</v>
      </c>
      <c r="D49" s="230">
        <v>1.635476270753341</v>
      </c>
      <c r="E49" s="230">
        <v>0.83982266627884028</v>
      </c>
      <c r="F49" s="230">
        <v>2.1899822037463861</v>
      </c>
      <c r="G49" s="230">
        <v>0.94167774179264341</v>
      </c>
      <c r="H49" s="230">
        <v>1.176372218626204</v>
      </c>
      <c r="I49" s="230">
        <v>0.41954369657715102</v>
      </c>
      <c r="J49" s="230">
        <v>0.34547802439649161</v>
      </c>
      <c r="K49" s="230">
        <v>0.55314875546275066</v>
      </c>
      <c r="L49" s="230">
        <v>0.3543826356416202</v>
      </c>
      <c r="M49" s="230">
        <v>0.35889304418792051</v>
      </c>
      <c r="N49" s="230">
        <v>0.43244600940984879</v>
      </c>
      <c r="O49" s="230">
        <v>0.50574797643294844</v>
      </c>
      <c r="P49" s="230">
        <v>0.36320615545977819</v>
      </c>
      <c r="Q49" s="230">
        <v>0.57456314959864363</v>
      </c>
      <c r="R49" s="230">
        <v>0.57271767090430059</v>
      </c>
      <c r="S49" s="230">
        <v>0.32884940421781228</v>
      </c>
      <c r="T49" s="230">
        <v>0.32738647129247139</v>
      </c>
      <c r="U49" s="230">
        <v>1.95188046742349</v>
      </c>
      <c r="V49" s="230">
        <v>1.8332420999083581</v>
      </c>
      <c r="W49" s="230">
        <v>1.895269556354358</v>
      </c>
      <c r="X49" s="230">
        <v>1.93761291409949</v>
      </c>
      <c r="Y49" s="230">
        <v>1.7925920382398071</v>
      </c>
      <c r="DA49" s="71" t="s">
        <v>2188</v>
      </c>
    </row>
    <row r="50" spans="1:105" ht="12" customHeight="1" x14ac:dyDescent="0.25">
      <c r="A50" s="59" t="s">
        <v>32</v>
      </c>
      <c r="B50" s="230">
        <v>9.0330174636274378</v>
      </c>
      <c r="C50" s="230">
        <v>9.4074466237822545</v>
      </c>
      <c r="D50" s="230">
        <v>9.0315009060582394</v>
      </c>
      <c r="E50" s="230">
        <v>10.257654629519299</v>
      </c>
      <c r="F50" s="230">
        <v>9.2684786373800989</v>
      </c>
      <c r="G50" s="230">
        <v>8.6645200887108178</v>
      </c>
      <c r="H50" s="230">
        <v>6.2077478310644993</v>
      </c>
      <c r="I50" s="230">
        <v>5.4132255903647346</v>
      </c>
      <c r="J50" s="230">
        <v>2.5084491875142341</v>
      </c>
      <c r="K50" s="230">
        <v>3.0927107491408479</v>
      </c>
      <c r="L50" s="230">
        <v>4.8250203204998439</v>
      </c>
      <c r="M50" s="230">
        <v>2.753110922685182</v>
      </c>
      <c r="N50" s="230">
        <v>0.34546605022760651</v>
      </c>
      <c r="O50" s="230">
        <v>0.34637998326517211</v>
      </c>
      <c r="P50" s="230">
        <v>0.20896520068839899</v>
      </c>
      <c r="Q50" s="230">
        <v>0.2066997770838066</v>
      </c>
      <c r="R50" s="230">
        <v>0.13727103644191699</v>
      </c>
      <c r="S50" s="230">
        <v>0.1233825209370365</v>
      </c>
      <c r="T50" s="230">
        <v>0.1023863151070273</v>
      </c>
      <c r="U50" s="230">
        <v>8.8190705654021928E-2</v>
      </c>
      <c r="V50" s="230">
        <v>0.13057705080146981</v>
      </c>
      <c r="W50" s="230">
        <v>0.1250555766162986</v>
      </c>
      <c r="X50" s="230">
        <v>0.13782807498238731</v>
      </c>
      <c r="Y50" s="230">
        <v>9.6401440767883845E-2</v>
      </c>
      <c r="DA50" s="71" t="s">
        <v>2189</v>
      </c>
    </row>
    <row r="51" spans="1:105" ht="12" customHeight="1" x14ac:dyDescent="0.25">
      <c r="A51" s="59" t="s">
        <v>35</v>
      </c>
      <c r="B51" s="230">
        <v>11.80366019712597</v>
      </c>
      <c r="C51" s="230">
        <v>9.8354521918442206</v>
      </c>
      <c r="D51" s="230">
        <v>11.919353887616239</v>
      </c>
      <c r="E51" s="230">
        <v>29.018550203674529</v>
      </c>
      <c r="F51" s="230">
        <v>33.84997790321664</v>
      </c>
      <c r="G51" s="230">
        <v>36.239658409725408</v>
      </c>
      <c r="H51" s="230">
        <v>36.017469573027142</v>
      </c>
      <c r="I51" s="230">
        <v>36.363926184610698</v>
      </c>
      <c r="J51" s="230">
        <v>40.968254064079062</v>
      </c>
      <c r="K51" s="230">
        <v>41.744570661473503</v>
      </c>
      <c r="L51" s="230">
        <v>51.124030229334373</v>
      </c>
      <c r="M51" s="230">
        <v>48.233383916693882</v>
      </c>
      <c r="N51" s="230">
        <v>51.639313245947868</v>
      </c>
      <c r="O51" s="230">
        <v>53.147611150550297</v>
      </c>
      <c r="P51" s="230">
        <v>55.964784110755261</v>
      </c>
      <c r="Q51" s="230">
        <v>58.242907183883588</v>
      </c>
      <c r="R51" s="230">
        <v>58.519543476464733</v>
      </c>
      <c r="S51" s="230">
        <v>60.409743102284871</v>
      </c>
      <c r="T51" s="230">
        <v>64.32717589352221</v>
      </c>
      <c r="U51" s="230">
        <v>65.612903905937287</v>
      </c>
      <c r="V51" s="230">
        <v>61.050758665338932</v>
      </c>
      <c r="W51" s="230">
        <v>64.764537167408605</v>
      </c>
      <c r="X51" s="230">
        <v>63.080815997215069</v>
      </c>
      <c r="Y51" s="230">
        <v>63.111736128930907</v>
      </c>
      <c r="DA51" s="71" t="s">
        <v>2190</v>
      </c>
    </row>
    <row r="52" spans="1:105" ht="12" customHeight="1" x14ac:dyDescent="0.25">
      <c r="A52" s="165" t="s">
        <v>2191</v>
      </c>
      <c r="B52" s="346">
        <v>21.412005836722791</v>
      </c>
      <c r="C52" s="346">
        <v>20.564653045432738</v>
      </c>
      <c r="D52" s="346">
        <v>21.20582999677708</v>
      </c>
      <c r="E52" s="346">
        <v>36.76230734538165</v>
      </c>
      <c r="F52" s="346">
        <v>41.894234624820797</v>
      </c>
      <c r="G52" s="346">
        <v>40.334733618667528</v>
      </c>
      <c r="H52" s="346">
        <v>37.921577987164419</v>
      </c>
      <c r="I52" s="346">
        <v>37.880928195092658</v>
      </c>
      <c r="J52" s="346">
        <v>39.561346669953792</v>
      </c>
      <c r="K52" s="346">
        <v>42.310982376679213</v>
      </c>
      <c r="L52" s="346">
        <v>50.761668446306409</v>
      </c>
      <c r="M52" s="346">
        <v>45.983279591278503</v>
      </c>
      <c r="N52" s="346">
        <v>46.842221689845083</v>
      </c>
      <c r="O52" s="346">
        <v>48.016709892521753</v>
      </c>
      <c r="P52" s="346">
        <v>50.126385252679597</v>
      </c>
      <c r="Q52" s="346">
        <v>52.289869926337339</v>
      </c>
      <c r="R52" s="346">
        <v>52.26455490203503</v>
      </c>
      <c r="S52" s="346">
        <v>53.786471526386379</v>
      </c>
      <c r="T52" s="346">
        <v>57.328438045692209</v>
      </c>
      <c r="U52" s="346">
        <v>59.732533748827322</v>
      </c>
      <c r="V52" s="346">
        <v>55.326707309044103</v>
      </c>
      <c r="W52" s="346">
        <v>58.130348718886843</v>
      </c>
      <c r="X52" s="346">
        <v>56.754744841302838</v>
      </c>
      <c r="Y52" s="346">
        <v>56.249025467403968</v>
      </c>
      <c r="DA52" s="167" t="s">
        <v>2192</v>
      </c>
    </row>
    <row r="53" spans="1:105" ht="12" customHeight="1" x14ac:dyDescent="0.25">
      <c r="A53" s="64" t="s">
        <v>28</v>
      </c>
      <c r="B53" s="229">
        <v>2.4929136412189239</v>
      </c>
      <c r="C53" s="229">
        <v>2.9252930875341332</v>
      </c>
      <c r="D53" s="229">
        <v>2.1329282090380399</v>
      </c>
      <c r="E53" s="229">
        <v>2.8865507902713881</v>
      </c>
      <c r="F53" s="229">
        <v>3.3070952713086501</v>
      </c>
      <c r="G53" s="229">
        <v>1.33323246625633</v>
      </c>
      <c r="H53" s="229">
        <v>0.99711978515988176</v>
      </c>
      <c r="I53" s="229">
        <v>1.8781383681562049</v>
      </c>
      <c r="J53" s="229">
        <v>2.0313017766505319</v>
      </c>
      <c r="K53" s="229">
        <v>3.3146915602735052</v>
      </c>
      <c r="L53" s="229">
        <v>2.2388824637994968</v>
      </c>
      <c r="M53" s="229">
        <v>1.69233076128394</v>
      </c>
      <c r="N53" s="229">
        <v>1.652273767271027</v>
      </c>
      <c r="O53" s="229">
        <v>1.457016664915759</v>
      </c>
      <c r="P53" s="229">
        <v>1.345827826919435</v>
      </c>
      <c r="Q53" s="229">
        <v>1.4188154984813091</v>
      </c>
      <c r="R53" s="229">
        <v>1.3027305603566779</v>
      </c>
      <c r="S53" s="229">
        <v>1.4163664826266891</v>
      </c>
      <c r="T53" s="229">
        <v>1.59277273767473</v>
      </c>
      <c r="U53" s="229">
        <v>1.60409379688189</v>
      </c>
      <c r="V53" s="229">
        <v>1.1900282013394581</v>
      </c>
      <c r="W53" s="229">
        <v>0.68640274730277795</v>
      </c>
      <c r="X53" s="229">
        <v>0.77899011560173492</v>
      </c>
      <c r="Y53" s="229">
        <v>0.45588783159124929</v>
      </c>
      <c r="DA53" s="73" t="s">
        <v>2193</v>
      </c>
    </row>
    <row r="54" spans="1:105" ht="12" customHeight="1" x14ac:dyDescent="0.25">
      <c r="A54" s="64" t="s">
        <v>30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2194</v>
      </c>
    </row>
    <row r="55" spans="1:105" ht="12" customHeight="1" x14ac:dyDescent="0.25">
      <c r="A55" s="64" t="s">
        <v>31</v>
      </c>
      <c r="B55" s="229">
        <v>0</v>
      </c>
      <c r="C55" s="229">
        <v>0</v>
      </c>
      <c r="D55" s="229">
        <v>0</v>
      </c>
      <c r="E55" s="229">
        <v>0</v>
      </c>
      <c r="F55" s="229">
        <v>0</v>
      </c>
      <c r="G55" s="229">
        <v>0</v>
      </c>
      <c r="H55" s="229">
        <v>0</v>
      </c>
      <c r="I55" s="229">
        <v>0</v>
      </c>
      <c r="J55" s="229">
        <v>0.1207380963218964</v>
      </c>
      <c r="K55" s="229">
        <v>0.1198583628429588</v>
      </c>
      <c r="L55" s="229">
        <v>0.1179928982732337</v>
      </c>
      <c r="M55" s="229">
        <v>0.1195327081645032</v>
      </c>
      <c r="N55" s="229">
        <v>5.9608386995121727E-2</v>
      </c>
      <c r="O55" s="229">
        <v>5.9471587700145219E-2</v>
      </c>
      <c r="P55" s="229">
        <v>5.934108803818007E-2</v>
      </c>
      <c r="Q55" s="229">
        <v>5.9183699954278302E-2</v>
      </c>
      <c r="R55" s="229">
        <v>5.9398005710036103E-2</v>
      </c>
      <c r="S55" s="229">
        <v>5.9369545256243647E-2</v>
      </c>
      <c r="T55" s="229">
        <v>8.8987501167444097E-2</v>
      </c>
      <c r="U55" s="229">
        <v>4.1456135251148218E-2</v>
      </c>
      <c r="V55" s="229">
        <v>4.8731631431784592E-2</v>
      </c>
      <c r="W55" s="229">
        <v>4.8458087522077142E-2</v>
      </c>
      <c r="X55" s="229">
        <v>5.4668000694305732E-2</v>
      </c>
      <c r="Y55" s="229">
        <v>4.8557385167358642E-2</v>
      </c>
      <c r="DA55" s="73" t="s">
        <v>2195</v>
      </c>
    </row>
    <row r="56" spans="1:105" ht="12" customHeight="1" x14ac:dyDescent="0.25">
      <c r="A56" s="64" t="s">
        <v>159</v>
      </c>
      <c r="B56" s="229">
        <v>1.32367550420099</v>
      </c>
      <c r="C56" s="229">
        <v>1.38980095803625</v>
      </c>
      <c r="D56" s="229">
        <v>1.3810688508583771</v>
      </c>
      <c r="E56" s="229">
        <v>0.70918358485768729</v>
      </c>
      <c r="F56" s="229">
        <v>1.7788920038672309</v>
      </c>
      <c r="G56" s="229">
        <v>0.75881409031105118</v>
      </c>
      <c r="H56" s="229">
        <v>0.94397471610097905</v>
      </c>
      <c r="I56" s="229">
        <v>0.33384181892483838</v>
      </c>
      <c r="J56" s="229">
        <v>0.27473084534384762</v>
      </c>
      <c r="K56" s="229">
        <v>0.43805965961666432</v>
      </c>
      <c r="L56" s="229">
        <v>0.27128530124470451</v>
      </c>
      <c r="M56" s="229">
        <v>0.27098937232090548</v>
      </c>
      <c r="N56" s="229">
        <v>0.32441578289526402</v>
      </c>
      <c r="O56" s="229">
        <v>0.37753653469840781</v>
      </c>
      <c r="P56" s="229">
        <v>0.26905821414871262</v>
      </c>
      <c r="Q56" s="229">
        <v>0.42915224715491451</v>
      </c>
      <c r="R56" s="229">
        <v>0.43097670228103419</v>
      </c>
      <c r="S56" s="229">
        <v>0.24767048478739129</v>
      </c>
      <c r="T56" s="229">
        <v>0.2474292964071125</v>
      </c>
      <c r="U56" s="229">
        <v>1.4817498850621571</v>
      </c>
      <c r="V56" s="229">
        <v>1.387866907479107</v>
      </c>
      <c r="W56" s="229">
        <v>1.411372096336039</v>
      </c>
      <c r="X56" s="229">
        <v>1.458685385350952</v>
      </c>
      <c r="Y56" s="229">
        <v>1.3496247153950189</v>
      </c>
      <c r="DA56" s="73" t="s">
        <v>2196</v>
      </c>
    </row>
    <row r="57" spans="1:105" ht="12" customHeight="1" x14ac:dyDescent="0.25">
      <c r="A57" s="64" t="s">
        <v>32</v>
      </c>
      <c r="B57" s="229">
        <v>7.6278814137298347</v>
      </c>
      <c r="C57" s="229">
        <v>7.9440660378605683</v>
      </c>
      <c r="D57" s="229">
        <v>7.6266007651158461</v>
      </c>
      <c r="E57" s="229">
        <v>8.6620194649274111</v>
      </c>
      <c r="F57" s="229">
        <v>7.5286559442558296</v>
      </c>
      <c r="G57" s="229">
        <v>6.9819638261606967</v>
      </c>
      <c r="H57" s="229">
        <v>4.9813799609268026</v>
      </c>
      <c r="I57" s="229">
        <v>4.3074442354433531</v>
      </c>
      <c r="J57" s="229">
        <v>1.994767589028946</v>
      </c>
      <c r="K57" s="229">
        <v>2.4492359508755519</v>
      </c>
      <c r="L57" s="229">
        <v>3.6936264915709409</v>
      </c>
      <c r="M57" s="229">
        <v>2.0787914754838179</v>
      </c>
      <c r="N57" s="229">
        <v>0.25916446610588401</v>
      </c>
      <c r="O57" s="229">
        <v>0.25856969214816627</v>
      </c>
      <c r="P57" s="229">
        <v>0.15479859818255259</v>
      </c>
      <c r="Q57" s="229">
        <v>0.15438803181843469</v>
      </c>
      <c r="R57" s="229">
        <v>0.103298049999094</v>
      </c>
      <c r="S57" s="229">
        <v>9.2924628668404549E-2</v>
      </c>
      <c r="T57" s="229">
        <v>7.7380637656273357E-2</v>
      </c>
      <c r="U57" s="229">
        <v>6.6949062787073424E-2</v>
      </c>
      <c r="V57" s="229">
        <v>9.8854138082819065E-2</v>
      </c>
      <c r="W57" s="229">
        <v>9.3126569112925314E-2</v>
      </c>
      <c r="X57" s="229">
        <v>0.1037605587808032</v>
      </c>
      <c r="Y57" s="229">
        <v>7.2579685887581749E-2</v>
      </c>
      <c r="DA57" s="73" t="s">
        <v>2197</v>
      </c>
    </row>
    <row r="58" spans="1:105" ht="12" customHeight="1" x14ac:dyDescent="0.25">
      <c r="A58" s="64" t="s">
        <v>33</v>
      </c>
      <c r="B58" s="229">
        <v>0</v>
      </c>
      <c r="C58" s="229">
        <v>0</v>
      </c>
      <c r="D58" s="229">
        <v>0</v>
      </c>
      <c r="E58" s="229">
        <v>0</v>
      </c>
      <c r="F58" s="229">
        <v>0</v>
      </c>
      <c r="G58" s="229">
        <v>0</v>
      </c>
      <c r="H58" s="229">
        <v>0</v>
      </c>
      <c r="I58" s="229">
        <v>0</v>
      </c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0</v>
      </c>
      <c r="S58" s="229">
        <v>0</v>
      </c>
      <c r="T58" s="229">
        <v>0</v>
      </c>
      <c r="U58" s="229">
        <v>0</v>
      </c>
      <c r="V58" s="229">
        <v>0</v>
      </c>
      <c r="W58" s="229">
        <v>0</v>
      </c>
      <c r="X58" s="229">
        <v>0</v>
      </c>
      <c r="Y58" s="229">
        <v>0</v>
      </c>
      <c r="DA58" s="73" t="s">
        <v>2198</v>
      </c>
    </row>
    <row r="59" spans="1:105" ht="12" customHeight="1" x14ac:dyDescent="0.25">
      <c r="A59" s="64" t="s">
        <v>35</v>
      </c>
      <c r="B59" s="229">
        <v>9.9675352775730452</v>
      </c>
      <c r="C59" s="229">
        <v>8.3054929620017859</v>
      </c>
      <c r="D59" s="229">
        <v>10.065232171764819</v>
      </c>
      <c r="E59" s="229">
        <v>24.504553505325159</v>
      </c>
      <c r="F59" s="229">
        <v>27.49586499840246</v>
      </c>
      <c r="G59" s="229">
        <v>29.20230797534802</v>
      </c>
      <c r="H59" s="229">
        <v>28.902060144347409</v>
      </c>
      <c r="I59" s="229">
        <v>28.935720783702859</v>
      </c>
      <c r="J59" s="229">
        <v>32.578752558711983</v>
      </c>
      <c r="K59" s="229">
        <v>33.059122404624667</v>
      </c>
      <c r="L59" s="229">
        <v>39.136223242139863</v>
      </c>
      <c r="M59" s="229">
        <v>36.419581388303932</v>
      </c>
      <c r="N59" s="229">
        <v>38.739190258039223</v>
      </c>
      <c r="O59" s="229">
        <v>39.674236727148703</v>
      </c>
      <c r="P59" s="229">
        <v>41.457956154395539</v>
      </c>
      <c r="Q59" s="229">
        <v>43.502745548959872</v>
      </c>
      <c r="R59" s="229">
        <v>44.036636457638942</v>
      </c>
      <c r="S59" s="229">
        <v>45.497149054023588</v>
      </c>
      <c r="T59" s="229">
        <v>48.616632838721671</v>
      </c>
      <c r="U59" s="229">
        <v>49.809357921159567</v>
      </c>
      <c r="V59" s="229">
        <v>46.218842362584198</v>
      </c>
      <c r="W59" s="229">
        <v>48.228949957928023</v>
      </c>
      <c r="X59" s="229">
        <v>47.488878568872629</v>
      </c>
      <c r="Y59" s="229">
        <v>47.516198384285822</v>
      </c>
      <c r="DA59" s="73" t="s">
        <v>2199</v>
      </c>
    </row>
    <row r="60" spans="1:105" ht="12" customHeight="1" x14ac:dyDescent="0.25">
      <c r="A60" s="64" t="s">
        <v>36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DA60" s="73" t="s">
        <v>2200</v>
      </c>
    </row>
    <row r="61" spans="1:105" ht="12" customHeight="1" x14ac:dyDescent="0.25">
      <c r="A61" s="64" t="s">
        <v>38</v>
      </c>
      <c r="B61" s="229">
        <v>0</v>
      </c>
      <c r="C61" s="229">
        <v>0</v>
      </c>
      <c r="D61" s="229">
        <v>0</v>
      </c>
      <c r="E61" s="229">
        <v>0</v>
      </c>
      <c r="F61" s="229">
        <v>0</v>
      </c>
      <c r="G61" s="229">
        <v>0</v>
      </c>
      <c r="H61" s="229">
        <v>0</v>
      </c>
      <c r="I61" s="229">
        <v>0.53253012418783885</v>
      </c>
      <c r="J61" s="229">
        <v>0.32587254332607252</v>
      </c>
      <c r="K61" s="229">
        <v>0.43715014245789141</v>
      </c>
      <c r="L61" s="229">
        <v>2.8654740032140009</v>
      </c>
      <c r="M61" s="229">
        <v>2.984854923531866</v>
      </c>
      <c r="N61" s="229">
        <v>3.4326549817510599</v>
      </c>
      <c r="O61" s="229">
        <v>3.7453367374191031</v>
      </c>
      <c r="P61" s="229">
        <v>4.0869523856668657</v>
      </c>
      <c r="Q61" s="229">
        <v>3.7982715685827868</v>
      </c>
      <c r="R61" s="229">
        <v>3.722606234782734</v>
      </c>
      <c r="S61" s="229">
        <v>3.997930306360777</v>
      </c>
      <c r="T61" s="229">
        <v>3.9284626398228979</v>
      </c>
      <c r="U61" s="229">
        <v>3.8952424565884631</v>
      </c>
      <c r="V61" s="229">
        <v>3.4963999638399761</v>
      </c>
      <c r="W61" s="229">
        <v>4.3664082354120897</v>
      </c>
      <c r="X61" s="229">
        <v>4.633623263130211</v>
      </c>
      <c r="Y61" s="229">
        <v>3.5777879820885392</v>
      </c>
      <c r="DA61" s="73" t="s">
        <v>2201</v>
      </c>
    </row>
    <row r="62" spans="1:105" ht="12" customHeight="1" x14ac:dyDescent="0.25">
      <c r="A62" s="64" t="s">
        <v>39</v>
      </c>
      <c r="B62" s="229">
        <v>0</v>
      </c>
      <c r="C62" s="229">
        <v>0</v>
      </c>
      <c r="D62" s="229">
        <v>0</v>
      </c>
      <c r="E62" s="229">
        <v>0</v>
      </c>
      <c r="F62" s="229">
        <v>1.7837264069866261</v>
      </c>
      <c r="G62" s="229">
        <v>2.0584152605914392</v>
      </c>
      <c r="H62" s="229">
        <v>2.0970433806293429</v>
      </c>
      <c r="I62" s="229">
        <v>1.893252864677563</v>
      </c>
      <c r="J62" s="229">
        <v>2.2351832605705142</v>
      </c>
      <c r="K62" s="229">
        <v>2.492864295987963</v>
      </c>
      <c r="L62" s="229">
        <v>2.438184046064173</v>
      </c>
      <c r="M62" s="229">
        <v>2.4171989621895289</v>
      </c>
      <c r="N62" s="229">
        <v>2.3749140467875058</v>
      </c>
      <c r="O62" s="229">
        <v>2.4445419484914641</v>
      </c>
      <c r="P62" s="229">
        <v>2.752450985328311</v>
      </c>
      <c r="Q62" s="229">
        <v>2.9273133313857551</v>
      </c>
      <c r="R62" s="229">
        <v>2.6089088912665122</v>
      </c>
      <c r="S62" s="229">
        <v>2.475061024663276</v>
      </c>
      <c r="T62" s="229">
        <v>2.776772394242077</v>
      </c>
      <c r="U62" s="229">
        <v>2.833684491097026</v>
      </c>
      <c r="V62" s="229">
        <v>2.8859841042867469</v>
      </c>
      <c r="W62" s="229">
        <v>3.2956310252729129</v>
      </c>
      <c r="X62" s="229">
        <v>2.2361389488722039</v>
      </c>
      <c r="Y62" s="229">
        <v>3.228389482988395</v>
      </c>
      <c r="DA62" s="73" t="s">
        <v>2202</v>
      </c>
    </row>
    <row r="63" spans="1:105" ht="12" customHeight="1" x14ac:dyDescent="0.25">
      <c r="A63" s="166" t="s">
        <v>2203</v>
      </c>
      <c r="B63" s="347">
        <v>4.6763850828138258</v>
      </c>
      <c r="C63" s="347">
        <v>4.7325077838816263</v>
      </c>
      <c r="D63" s="347">
        <v>4.6245426744352489</v>
      </c>
      <c r="E63" s="347">
        <v>5.2022665851326328</v>
      </c>
      <c r="F63" s="347">
        <v>5.5553750195634306</v>
      </c>
      <c r="G63" s="347">
        <v>5.6315002389795286</v>
      </c>
      <c r="H63" s="347">
        <v>5.6856151783319344</v>
      </c>
      <c r="I63" s="347">
        <v>5.8380433575011912</v>
      </c>
      <c r="J63" s="347">
        <v>6.066488336991446</v>
      </c>
      <c r="K63" s="347">
        <v>6.064446687283354</v>
      </c>
      <c r="L63" s="347">
        <v>6.477610971846226</v>
      </c>
      <c r="M63" s="347">
        <v>6.8221899814145726</v>
      </c>
      <c r="N63" s="347">
        <v>6.837369725521282</v>
      </c>
      <c r="O63" s="347">
        <v>6.9016279471574364</v>
      </c>
      <c r="P63" s="347">
        <v>7.1264676413441226</v>
      </c>
      <c r="Q63" s="347">
        <v>7.1662685571065579</v>
      </c>
      <c r="R63" s="347">
        <v>7.3478219273882512</v>
      </c>
      <c r="S63" s="347">
        <v>7.5179149053934324</v>
      </c>
      <c r="T63" s="347">
        <v>7.9158628726251639</v>
      </c>
      <c r="U63" s="347">
        <v>8.0600854795836092</v>
      </c>
      <c r="V63" s="347">
        <v>7.5150309426591964</v>
      </c>
      <c r="W63" s="347">
        <v>7.6346757536845571</v>
      </c>
      <c r="X63" s="347">
        <v>7.5486175525420318</v>
      </c>
      <c r="Y63" s="347">
        <v>7.4236550514838298</v>
      </c>
      <c r="DA63" s="168" t="s">
        <v>2204</v>
      </c>
    </row>
    <row r="64" spans="1:105" ht="12" customHeight="1" x14ac:dyDescent="0.25">
      <c r="A64" s="60" t="s">
        <v>2205</v>
      </c>
      <c r="B64" s="262">
        <v>9.3527701656276516</v>
      </c>
      <c r="C64" s="262">
        <v>9.4650155677632526</v>
      </c>
      <c r="D64" s="262">
        <v>9.2490853488704978</v>
      </c>
      <c r="E64" s="262">
        <v>10.404533170265269</v>
      </c>
      <c r="F64" s="262">
        <v>11.110750039126859</v>
      </c>
      <c r="G64" s="262">
        <v>11.263000477959061</v>
      </c>
      <c r="H64" s="262">
        <v>11.371230356663871</v>
      </c>
      <c r="I64" s="262">
        <v>11.676086715002381</v>
      </c>
      <c r="J64" s="262">
        <v>12.13297667398289</v>
      </c>
      <c r="K64" s="262">
        <v>12.12889337456671</v>
      </c>
      <c r="L64" s="262">
        <v>12.95522194369245</v>
      </c>
      <c r="M64" s="262">
        <v>13.64437996282915</v>
      </c>
      <c r="N64" s="262">
        <v>13.67473945104256</v>
      </c>
      <c r="O64" s="262">
        <v>13.803255894314869</v>
      </c>
      <c r="P64" s="262">
        <v>14.25293528268825</v>
      </c>
      <c r="Q64" s="262">
        <v>14.332537114213119</v>
      </c>
      <c r="R64" s="262">
        <v>14.695643854776501</v>
      </c>
      <c r="S64" s="262">
        <v>15.03582981078686</v>
      </c>
      <c r="T64" s="262">
        <v>15.831725745250329</v>
      </c>
      <c r="U64" s="262">
        <v>16.120170959167218</v>
      </c>
      <c r="V64" s="262">
        <v>15.030061885318389</v>
      </c>
      <c r="W64" s="262">
        <v>15.269351507369111</v>
      </c>
      <c r="X64" s="262">
        <v>15.09723510508406</v>
      </c>
      <c r="Y64" s="262">
        <v>14.84731010296766</v>
      </c>
      <c r="DA64" s="72" t="s">
        <v>2206</v>
      </c>
    </row>
    <row r="65" spans="1:105" ht="12" customHeight="1" x14ac:dyDescent="0.25">
      <c r="A65" s="101" t="s">
        <v>2207</v>
      </c>
      <c r="B65" s="278">
        <v>1.8705540331255299</v>
      </c>
      <c r="C65" s="278">
        <v>1.8930031135526511</v>
      </c>
      <c r="D65" s="278">
        <v>1.849817069774099</v>
      </c>
      <c r="E65" s="278">
        <v>2.0809066340530529</v>
      </c>
      <c r="F65" s="278">
        <v>2.222150007825372</v>
      </c>
      <c r="G65" s="278">
        <v>2.252600095591812</v>
      </c>
      <c r="H65" s="278">
        <v>2.2742460713327728</v>
      </c>
      <c r="I65" s="278">
        <v>2.335217343000477</v>
      </c>
      <c r="J65" s="278">
        <v>2.4265953347965779</v>
      </c>
      <c r="K65" s="278">
        <v>2.4257786749133419</v>
      </c>
      <c r="L65" s="278">
        <v>2.5910443887384909</v>
      </c>
      <c r="M65" s="278">
        <v>2.7288759925658299</v>
      </c>
      <c r="N65" s="278">
        <v>2.734947890208514</v>
      </c>
      <c r="O65" s="278">
        <v>2.760651178862974</v>
      </c>
      <c r="P65" s="278">
        <v>2.8505870565376501</v>
      </c>
      <c r="Q65" s="278">
        <v>2.8665074228426231</v>
      </c>
      <c r="R65" s="278">
        <v>2.9391287709552998</v>
      </c>
      <c r="S65" s="278">
        <v>3.007165962157373</v>
      </c>
      <c r="T65" s="278">
        <v>3.1663451490500658</v>
      </c>
      <c r="U65" s="278">
        <v>3.224034191833443</v>
      </c>
      <c r="V65" s="278">
        <v>3.0060123770636791</v>
      </c>
      <c r="W65" s="278">
        <v>3.0538703014738231</v>
      </c>
      <c r="X65" s="278">
        <v>3.0194470210168132</v>
      </c>
      <c r="Y65" s="278">
        <v>2.9694620205935318</v>
      </c>
      <c r="DA65" s="102" t="s">
        <v>2208</v>
      </c>
    </row>
    <row r="66" spans="1:105" ht="12" customHeight="1" x14ac:dyDescent="0.25">
      <c r="A66" s="57" t="s">
        <v>2209</v>
      </c>
      <c r="B66" s="261">
        <f t="shared" ref="B66:Y66" si="3">B67+B68+B79</f>
        <v>75.012341530709961</v>
      </c>
      <c r="C66" s="261">
        <f t="shared" si="3"/>
        <v>75.146503084604305</v>
      </c>
      <c r="D66" s="261">
        <f t="shared" si="3"/>
        <v>74.207347379238243</v>
      </c>
      <c r="E66" s="261">
        <f t="shared" si="3"/>
        <v>92.084043371495</v>
      </c>
      <c r="F66" s="261">
        <f t="shared" si="3"/>
        <v>99.997527752248317</v>
      </c>
      <c r="G66" s="261">
        <f t="shared" si="3"/>
        <v>99.997114701100642</v>
      </c>
      <c r="H66" s="261">
        <f t="shared" si="3"/>
        <v>99.135038149868933</v>
      </c>
      <c r="I66" s="261">
        <f t="shared" si="3"/>
        <v>101.08143126218533</v>
      </c>
      <c r="J66" s="261">
        <f t="shared" si="3"/>
        <v>105.19968487644867</v>
      </c>
      <c r="K66" s="261">
        <f t="shared" si="3"/>
        <v>106.95019364529752</v>
      </c>
      <c r="L66" s="261">
        <f t="shared" si="3"/>
        <v>117.80604490441733</v>
      </c>
      <c r="M66" s="261">
        <f t="shared" si="3"/>
        <v>119.16315427471453</v>
      </c>
      <c r="N66" s="261">
        <f t="shared" si="3"/>
        <v>119.93303604043049</v>
      </c>
      <c r="O66" s="261">
        <f t="shared" si="3"/>
        <v>121.52984820502334</v>
      </c>
      <c r="P66" s="261">
        <f t="shared" si="3"/>
        <v>125.82842196593799</v>
      </c>
      <c r="Q66" s="261">
        <f t="shared" si="3"/>
        <v>127.78635925043388</v>
      </c>
      <c r="R66" s="261">
        <f t="shared" si="3"/>
        <v>130.16575795348956</v>
      </c>
      <c r="S66" s="261">
        <f t="shared" si="3"/>
        <v>133.38671256820271</v>
      </c>
      <c r="T66" s="261">
        <f t="shared" si="3"/>
        <v>140.91305766116423</v>
      </c>
      <c r="U66" s="261">
        <f t="shared" si="3"/>
        <v>144.37892035857672</v>
      </c>
      <c r="V66" s="261">
        <f t="shared" si="3"/>
        <v>134.36944483231886</v>
      </c>
      <c r="W66" s="261">
        <f t="shared" si="3"/>
        <v>137.71884555436833</v>
      </c>
      <c r="X66" s="261">
        <f t="shared" si="3"/>
        <v>135.72966209098817</v>
      </c>
      <c r="Y66" s="261">
        <f t="shared" si="3"/>
        <v>133.7726424531152</v>
      </c>
      <c r="DA66" s="70"/>
    </row>
    <row r="67" spans="1:105" ht="12" customHeight="1" x14ac:dyDescent="0.25">
      <c r="A67" s="165" t="s">
        <v>2210</v>
      </c>
      <c r="B67" s="346">
        <v>10.018683675273961</v>
      </c>
      <c r="C67" s="346">
        <v>9.5808536734861445</v>
      </c>
      <c r="D67" s="346">
        <v>9.9283326915397172</v>
      </c>
      <c r="E67" s="346">
        <v>17.343635427469209</v>
      </c>
      <c r="F67" s="346">
        <v>19.687393772880529</v>
      </c>
      <c r="G67" s="346">
        <v>18.98838480999833</v>
      </c>
      <c r="H67" s="346">
        <v>17.875432933406369</v>
      </c>
      <c r="I67" s="346">
        <v>17.84246141676066</v>
      </c>
      <c r="J67" s="346">
        <v>18.666221252150461</v>
      </c>
      <c r="K67" s="346">
        <v>19.92540761694665</v>
      </c>
      <c r="L67" s="346">
        <v>23.803517261815031</v>
      </c>
      <c r="M67" s="346">
        <v>21.568851533591499</v>
      </c>
      <c r="N67" s="346">
        <v>21.97905816332641</v>
      </c>
      <c r="O67" s="346">
        <v>22.51698044386379</v>
      </c>
      <c r="P67" s="346">
        <v>23.48720091348272</v>
      </c>
      <c r="Q67" s="346">
        <v>24.518775640323529</v>
      </c>
      <c r="R67" s="346">
        <v>24.53625131118126</v>
      </c>
      <c r="S67" s="346">
        <v>25.253232857999588</v>
      </c>
      <c r="T67" s="346">
        <v>26.924827199526302</v>
      </c>
      <c r="U67" s="346">
        <v>28.05778530316859</v>
      </c>
      <c r="V67" s="346">
        <v>25.983432337322281</v>
      </c>
      <c r="W67" s="346">
        <v>27.245058751976231</v>
      </c>
      <c r="X67" s="346">
        <v>26.6368284010513</v>
      </c>
      <c r="Y67" s="346">
        <v>26.404053778150519</v>
      </c>
      <c r="DA67" s="167" t="s">
        <v>2211</v>
      </c>
    </row>
    <row r="68" spans="1:105" ht="12" customHeight="1" x14ac:dyDescent="0.25">
      <c r="A68" s="165" t="s">
        <v>2212</v>
      </c>
      <c r="B68" s="346">
        <v>4.0332864179976449</v>
      </c>
      <c r="C68" s="346">
        <v>3.8736742578654471</v>
      </c>
      <c r="D68" s="346">
        <v>3.9944499716920818</v>
      </c>
      <c r="E68" s="346">
        <v>6.9247559542547137</v>
      </c>
      <c r="F68" s="346">
        <v>7.8914347769745534</v>
      </c>
      <c r="G68" s="346">
        <v>7.5976783547628566</v>
      </c>
      <c r="H68" s="346">
        <v>7.1431227233439909</v>
      </c>
      <c r="I68" s="346">
        <v>7.1354656987986136</v>
      </c>
      <c r="J68" s="346">
        <v>7.4519988187170583</v>
      </c>
      <c r="K68" s="346">
        <v>7.9699357385434517</v>
      </c>
      <c r="L68" s="346">
        <v>9.5617547211879064</v>
      </c>
      <c r="M68" s="346">
        <v>8.6616703939250321</v>
      </c>
      <c r="N68" s="346">
        <v>8.8234655814666638</v>
      </c>
      <c r="O68" s="346">
        <v>9.0446988163198832</v>
      </c>
      <c r="P68" s="346">
        <v>9.4420891888703942</v>
      </c>
      <c r="Q68" s="346">
        <v>9.8496153877865353</v>
      </c>
      <c r="R68" s="346">
        <v>9.8448469067545208</v>
      </c>
      <c r="S68" s="346">
        <v>10.131523722421811</v>
      </c>
      <c r="T68" s="346">
        <v>10.798708551543131</v>
      </c>
      <c r="U68" s="346">
        <v>11.251557603657229</v>
      </c>
      <c r="V68" s="346">
        <v>10.421651238268691</v>
      </c>
      <c r="W68" s="346">
        <v>10.949760977518849</v>
      </c>
      <c r="X68" s="346">
        <v>10.690644457641531</v>
      </c>
      <c r="Y68" s="346">
        <v>10.59538429856917</v>
      </c>
      <c r="DA68" s="167" t="s">
        <v>2213</v>
      </c>
    </row>
    <row r="69" spans="1:105" ht="12" customHeight="1" x14ac:dyDescent="0.25">
      <c r="A69" s="64" t="s">
        <v>28</v>
      </c>
      <c r="B69" s="229">
        <v>0.46957930083902161</v>
      </c>
      <c r="C69" s="229">
        <v>0.5510247367100306</v>
      </c>
      <c r="D69" s="229">
        <v>0.40177041056672208</v>
      </c>
      <c r="E69" s="229">
        <v>0.54372701866607853</v>
      </c>
      <c r="F69" s="229">
        <v>0.62294315359830499</v>
      </c>
      <c r="G69" s="229">
        <v>0.25113520140008422</v>
      </c>
      <c r="H69" s="229">
        <v>0.18782311742623811</v>
      </c>
      <c r="I69" s="229">
        <v>0.35377675632859262</v>
      </c>
      <c r="J69" s="229">
        <v>0.3826274814743385</v>
      </c>
      <c r="K69" s="229">
        <v>0.62437403351412291</v>
      </c>
      <c r="L69" s="229">
        <v>0.42172855273785542</v>
      </c>
      <c r="M69" s="229">
        <v>0.31877698550500799</v>
      </c>
      <c r="N69" s="229">
        <v>0.31123162375188318</v>
      </c>
      <c r="O69" s="229">
        <v>0.27445189256030911</v>
      </c>
      <c r="P69" s="229">
        <v>0.25350773471058619</v>
      </c>
      <c r="Q69" s="229">
        <v>0.26725610497708868</v>
      </c>
      <c r="R69" s="229">
        <v>0.2453896900394851</v>
      </c>
      <c r="S69" s="229">
        <v>0.26679479451139848</v>
      </c>
      <c r="T69" s="229">
        <v>0.30002367357861948</v>
      </c>
      <c r="U69" s="229">
        <v>0.30215617226584079</v>
      </c>
      <c r="V69" s="229">
        <v>0.22416043681740469</v>
      </c>
      <c r="W69" s="229">
        <v>0.129294700322961</v>
      </c>
      <c r="X69" s="229">
        <v>0.14673498022414949</v>
      </c>
      <c r="Y69" s="229">
        <v>8.5873608166772711E-2</v>
      </c>
      <c r="DA69" s="73" t="s">
        <v>2214</v>
      </c>
    </row>
    <row r="70" spans="1:105" ht="12" customHeight="1" x14ac:dyDescent="0.25">
      <c r="A70" s="64" t="s">
        <v>30</v>
      </c>
      <c r="B70" s="229">
        <v>0</v>
      </c>
      <c r="C70" s="229">
        <v>0</v>
      </c>
      <c r="D70" s="229">
        <v>0</v>
      </c>
      <c r="E70" s="229">
        <v>0</v>
      </c>
      <c r="F70" s="229">
        <v>0</v>
      </c>
      <c r="G70" s="229">
        <v>0</v>
      </c>
      <c r="H70" s="229">
        <v>0</v>
      </c>
      <c r="I70" s="229">
        <v>0</v>
      </c>
      <c r="J70" s="229">
        <v>0</v>
      </c>
      <c r="K70" s="229">
        <v>0</v>
      </c>
      <c r="L70" s="229">
        <v>0</v>
      </c>
      <c r="M70" s="229">
        <v>0</v>
      </c>
      <c r="N70" s="229">
        <v>0</v>
      </c>
      <c r="O70" s="229">
        <v>0</v>
      </c>
      <c r="P70" s="229">
        <v>0</v>
      </c>
      <c r="Q70" s="229">
        <v>0</v>
      </c>
      <c r="R70" s="229">
        <v>0</v>
      </c>
      <c r="S70" s="229">
        <v>0</v>
      </c>
      <c r="T70" s="229">
        <v>0</v>
      </c>
      <c r="U70" s="229">
        <v>0</v>
      </c>
      <c r="V70" s="229">
        <v>0</v>
      </c>
      <c r="W70" s="229">
        <v>0</v>
      </c>
      <c r="X70" s="229">
        <v>0</v>
      </c>
      <c r="Y70" s="229">
        <v>0</v>
      </c>
      <c r="DA70" s="73" t="s">
        <v>2215</v>
      </c>
    </row>
    <row r="71" spans="1:105" ht="12" customHeight="1" x14ac:dyDescent="0.25">
      <c r="A71" s="64" t="s">
        <v>31</v>
      </c>
      <c r="B71" s="229">
        <v>0</v>
      </c>
      <c r="C71" s="229">
        <v>0</v>
      </c>
      <c r="D71" s="229">
        <v>0</v>
      </c>
      <c r="E71" s="229">
        <v>0</v>
      </c>
      <c r="F71" s="229">
        <v>0</v>
      </c>
      <c r="G71" s="229">
        <v>0</v>
      </c>
      <c r="H71" s="229">
        <v>0</v>
      </c>
      <c r="I71" s="229">
        <v>0</v>
      </c>
      <c r="J71" s="229">
        <v>2.2742910110495739E-2</v>
      </c>
      <c r="K71" s="229">
        <v>2.257719854105596E-2</v>
      </c>
      <c r="L71" s="229">
        <v>2.2225809093019092E-2</v>
      </c>
      <c r="M71" s="229">
        <v>2.2515856385557378E-2</v>
      </c>
      <c r="N71" s="229">
        <v>1.1228172619579721E-2</v>
      </c>
      <c r="O71" s="229">
        <v>1.120240433132929E-2</v>
      </c>
      <c r="P71" s="229">
        <v>1.117782267755192E-2</v>
      </c>
      <c r="Q71" s="229">
        <v>1.114817616867292E-2</v>
      </c>
      <c r="R71" s="229">
        <v>1.1188544011862761E-2</v>
      </c>
      <c r="S71" s="229">
        <v>1.1183183039957261E-2</v>
      </c>
      <c r="T71" s="229">
        <v>1.6762188585557329E-2</v>
      </c>
      <c r="U71" s="229">
        <v>7.808911903263379E-3</v>
      </c>
      <c r="V71" s="229">
        <v>9.1793654774552681E-3</v>
      </c>
      <c r="W71" s="229">
        <v>9.1278392008344745E-3</v>
      </c>
      <c r="X71" s="229">
        <v>1.029757353798556E-2</v>
      </c>
      <c r="Y71" s="229">
        <v>9.1465434664276656E-3</v>
      </c>
      <c r="DA71" s="73" t="s">
        <v>2216</v>
      </c>
    </row>
    <row r="72" spans="1:105" ht="12" customHeight="1" x14ac:dyDescent="0.25">
      <c r="A72" s="64" t="s">
        <v>159</v>
      </c>
      <c r="B72" s="229">
        <v>0.2493349980212391</v>
      </c>
      <c r="C72" s="229">
        <v>0.2617907621785735</v>
      </c>
      <c r="D72" s="229">
        <v>0.26014593312567758</v>
      </c>
      <c r="E72" s="229">
        <v>0.1335858276186225</v>
      </c>
      <c r="F72" s="229">
        <v>0.33508215031294097</v>
      </c>
      <c r="G72" s="229">
        <v>0.1429345100862921</v>
      </c>
      <c r="H72" s="229">
        <v>0.17781241189713731</v>
      </c>
      <c r="I72" s="229">
        <v>6.2884331542628819E-2</v>
      </c>
      <c r="J72" s="229">
        <v>5.1749854524602873E-2</v>
      </c>
      <c r="K72" s="229">
        <v>8.2515392947183325E-2</v>
      </c>
      <c r="L72" s="229">
        <v>5.1100832367423563E-2</v>
      </c>
      <c r="M72" s="229">
        <v>5.1045089523051423E-2</v>
      </c>
      <c r="N72" s="229">
        <v>6.1108790129855817E-2</v>
      </c>
      <c r="O72" s="229">
        <v>7.1114915123245775E-2</v>
      </c>
      <c r="P72" s="229">
        <v>5.0681325656821187E-2</v>
      </c>
      <c r="Q72" s="229">
        <v>8.0837542400371679E-2</v>
      </c>
      <c r="R72" s="229">
        <v>8.1181207077867953E-2</v>
      </c>
      <c r="S72" s="229">
        <v>4.665261209291581E-2</v>
      </c>
      <c r="T72" s="229">
        <v>4.6607180486658302E-2</v>
      </c>
      <c r="U72" s="229">
        <v>0.27911078167375808</v>
      </c>
      <c r="V72" s="229">
        <v>0.26142645348636923</v>
      </c>
      <c r="W72" s="229">
        <v>0.26585402368656702</v>
      </c>
      <c r="X72" s="229">
        <v>0.27476622217137042</v>
      </c>
      <c r="Y72" s="229">
        <v>0.25422293807994822</v>
      </c>
      <c r="DA72" s="73" t="s">
        <v>2217</v>
      </c>
    </row>
    <row r="73" spans="1:105" ht="12" customHeight="1" x14ac:dyDescent="0.25">
      <c r="A73" s="64" t="s">
        <v>32</v>
      </c>
      <c r="B73" s="229">
        <v>1.436830848015592</v>
      </c>
      <c r="C73" s="229">
        <v>1.496389170566534</v>
      </c>
      <c r="D73" s="229">
        <v>1.4365896178057549</v>
      </c>
      <c r="E73" s="229">
        <v>1.631626935221784</v>
      </c>
      <c r="F73" s="229">
        <v>1.4181401778653639</v>
      </c>
      <c r="G73" s="229">
        <v>1.3151621611604629</v>
      </c>
      <c r="H73" s="229">
        <v>0.93832087906654471</v>
      </c>
      <c r="I73" s="229">
        <v>0.81137453742423249</v>
      </c>
      <c r="J73" s="229">
        <v>0.37574569544035552</v>
      </c>
      <c r="K73" s="229">
        <v>0.46135192426464722</v>
      </c>
      <c r="L73" s="229">
        <v>0.69575235852305817</v>
      </c>
      <c r="M73" s="229">
        <v>0.39157290950941709</v>
      </c>
      <c r="N73" s="229">
        <v>4.8817683366205289E-2</v>
      </c>
      <c r="O73" s="229">
        <v>4.8705648382480059E-2</v>
      </c>
      <c r="P73" s="229">
        <v>2.9158738715827071E-2</v>
      </c>
      <c r="Q73" s="229">
        <v>2.908140211538382E-2</v>
      </c>
      <c r="R73" s="229">
        <v>1.9457804431962301E-2</v>
      </c>
      <c r="S73" s="229">
        <v>1.7503808170225791E-2</v>
      </c>
      <c r="T73" s="229">
        <v>1.457585418456118E-2</v>
      </c>
      <c r="U73" s="229">
        <v>1.261090379368696E-2</v>
      </c>
      <c r="V73" s="229">
        <v>1.8620724071001932E-2</v>
      </c>
      <c r="W73" s="229">
        <v>1.7541846813515019E-2</v>
      </c>
      <c r="X73" s="229">
        <v>1.9544925199708071E-2</v>
      </c>
      <c r="Y73" s="229">
        <v>1.3671519779378281E-2</v>
      </c>
      <c r="DA73" s="73" t="s">
        <v>2218</v>
      </c>
    </row>
    <row r="74" spans="1:105" ht="12" customHeight="1" x14ac:dyDescent="0.25">
      <c r="A74" s="64" t="s">
        <v>33</v>
      </c>
      <c r="B74" s="229">
        <v>0</v>
      </c>
      <c r="C74" s="229">
        <v>0</v>
      </c>
      <c r="D74" s="229">
        <v>0</v>
      </c>
      <c r="E74" s="229">
        <v>0</v>
      </c>
      <c r="F74" s="229">
        <v>0</v>
      </c>
      <c r="G74" s="229">
        <v>0</v>
      </c>
      <c r="H74" s="229">
        <v>0</v>
      </c>
      <c r="I74" s="229">
        <v>0</v>
      </c>
      <c r="J74" s="229">
        <v>0</v>
      </c>
      <c r="K74" s="229">
        <v>0</v>
      </c>
      <c r="L74" s="229">
        <v>0</v>
      </c>
      <c r="M74" s="229">
        <v>0</v>
      </c>
      <c r="N74" s="229">
        <v>0</v>
      </c>
      <c r="O74" s="229">
        <v>0</v>
      </c>
      <c r="P74" s="229">
        <v>0</v>
      </c>
      <c r="Q74" s="229">
        <v>0</v>
      </c>
      <c r="R74" s="229">
        <v>0</v>
      </c>
      <c r="S74" s="229">
        <v>0</v>
      </c>
      <c r="T74" s="229">
        <v>0</v>
      </c>
      <c r="U74" s="229">
        <v>0</v>
      </c>
      <c r="V74" s="229">
        <v>0</v>
      </c>
      <c r="W74" s="229">
        <v>0</v>
      </c>
      <c r="X74" s="229">
        <v>0</v>
      </c>
      <c r="Y74" s="229">
        <v>0</v>
      </c>
      <c r="DA74" s="73" t="s">
        <v>2219</v>
      </c>
    </row>
    <row r="75" spans="1:105" ht="12" customHeight="1" x14ac:dyDescent="0.25">
      <c r="A75" s="64" t="s">
        <v>35</v>
      </c>
      <c r="B75" s="229">
        <v>1.877541271121792</v>
      </c>
      <c r="C75" s="229">
        <v>1.564469588410309</v>
      </c>
      <c r="D75" s="229">
        <v>1.8959440101939271</v>
      </c>
      <c r="E75" s="229">
        <v>4.6158161727482288</v>
      </c>
      <c r="F75" s="229">
        <v>5.1792765093943691</v>
      </c>
      <c r="G75" s="229">
        <v>5.5007117515890984</v>
      </c>
      <c r="H75" s="229">
        <v>5.4441553734504824</v>
      </c>
      <c r="I75" s="229">
        <v>5.45049588169472</v>
      </c>
      <c r="J75" s="229">
        <v>6.1367179334969943</v>
      </c>
      <c r="K75" s="229">
        <v>6.2272031122284686</v>
      </c>
      <c r="L75" s="229">
        <v>7.3719201674944861</v>
      </c>
      <c r="M75" s="229">
        <v>6.8601981562456142</v>
      </c>
      <c r="N75" s="229">
        <v>7.2971327909879973</v>
      </c>
      <c r="O75" s="229">
        <v>7.473263427828563</v>
      </c>
      <c r="P75" s="229">
        <v>7.809254898888911</v>
      </c>
      <c r="Q75" s="229">
        <v>8.1944229842916076</v>
      </c>
      <c r="R75" s="229">
        <v>8.294989692851658</v>
      </c>
      <c r="S75" s="229">
        <v>8.5701000988188483</v>
      </c>
      <c r="T75" s="229">
        <v>9.1577036926123903</v>
      </c>
      <c r="U75" s="229">
        <v>9.3823721291934952</v>
      </c>
      <c r="V75" s="229">
        <v>8.7060423286862196</v>
      </c>
      <c r="W75" s="229">
        <v>9.0846775544019547</v>
      </c>
      <c r="X75" s="229">
        <v>8.9452735254386084</v>
      </c>
      <c r="Y75" s="229">
        <v>8.9504196402532852</v>
      </c>
      <c r="DA75" s="73" t="s">
        <v>2220</v>
      </c>
    </row>
    <row r="76" spans="1:105" ht="12" customHeight="1" x14ac:dyDescent="0.25">
      <c r="A76" s="64" t="s">
        <v>36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0</v>
      </c>
      <c r="H76" s="229">
        <v>0</v>
      </c>
      <c r="I76" s="229">
        <v>0</v>
      </c>
      <c r="J76" s="229">
        <v>0</v>
      </c>
      <c r="K76" s="229">
        <v>0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0</v>
      </c>
      <c r="R76" s="229">
        <v>0</v>
      </c>
      <c r="S76" s="229">
        <v>0</v>
      </c>
      <c r="T76" s="229">
        <v>0</v>
      </c>
      <c r="U76" s="229">
        <v>0</v>
      </c>
      <c r="V76" s="229">
        <v>0</v>
      </c>
      <c r="W76" s="229">
        <v>0</v>
      </c>
      <c r="X76" s="229">
        <v>0</v>
      </c>
      <c r="Y76" s="229">
        <v>0</v>
      </c>
      <c r="DA76" s="73" t="s">
        <v>2221</v>
      </c>
    </row>
    <row r="77" spans="1:105" ht="12" customHeight="1" x14ac:dyDescent="0.25">
      <c r="A77" s="64" t="s">
        <v>38</v>
      </c>
      <c r="B77" s="229">
        <v>0</v>
      </c>
      <c r="C77" s="229">
        <v>0</v>
      </c>
      <c r="D77" s="229">
        <v>0</v>
      </c>
      <c r="E77" s="229">
        <v>0</v>
      </c>
      <c r="F77" s="229">
        <v>0</v>
      </c>
      <c r="G77" s="229">
        <v>0</v>
      </c>
      <c r="H77" s="229">
        <v>0</v>
      </c>
      <c r="I77" s="229">
        <v>0.1003103835035264</v>
      </c>
      <c r="J77" s="229">
        <v>6.138319375671171E-2</v>
      </c>
      <c r="K77" s="229">
        <v>8.2344071155503087E-2</v>
      </c>
      <c r="L77" s="229">
        <v>0.53975687595166777</v>
      </c>
      <c r="M77" s="229">
        <v>0.56224414072068352</v>
      </c>
      <c r="N77" s="229">
        <v>0.64659429019133552</v>
      </c>
      <c r="O77" s="229">
        <v>0.7054927926440413</v>
      </c>
      <c r="P77" s="229">
        <v>0.769841446607609</v>
      </c>
      <c r="Q77" s="229">
        <v>0.71546389657515086</v>
      </c>
      <c r="R77" s="229">
        <v>0.70121114671807749</v>
      </c>
      <c r="S77" s="229">
        <v>0.75307274468845653</v>
      </c>
      <c r="T77" s="229">
        <v>0.73998742245971472</v>
      </c>
      <c r="U77" s="229">
        <v>0.73372988101943371</v>
      </c>
      <c r="V77" s="229">
        <v>0.65860165523855485</v>
      </c>
      <c r="W77" s="229">
        <v>0.82248132966211107</v>
      </c>
      <c r="X77" s="229">
        <v>0.87281546230707563</v>
      </c>
      <c r="Y77" s="229">
        <v>0.67393236227706554</v>
      </c>
      <c r="DA77" s="73" t="s">
        <v>2222</v>
      </c>
    </row>
    <row r="78" spans="1:105" ht="12" customHeight="1" x14ac:dyDescent="0.25">
      <c r="A78" s="64" t="s">
        <v>39</v>
      </c>
      <c r="B78" s="229">
        <v>0</v>
      </c>
      <c r="C78" s="229">
        <v>0</v>
      </c>
      <c r="D78" s="229">
        <v>0</v>
      </c>
      <c r="E78" s="229">
        <v>0</v>
      </c>
      <c r="F78" s="229">
        <v>0.33599278580357489</v>
      </c>
      <c r="G78" s="229">
        <v>0.3877347305269192</v>
      </c>
      <c r="H78" s="229">
        <v>0.39501094150358818</v>
      </c>
      <c r="I78" s="229">
        <v>0.35662380830491469</v>
      </c>
      <c r="J78" s="229">
        <v>0.42103174991355952</v>
      </c>
      <c r="K78" s="229">
        <v>0.46957000589246939</v>
      </c>
      <c r="L78" s="229">
        <v>0.45927012502039799</v>
      </c>
      <c r="M78" s="229">
        <v>0.4553172560357005</v>
      </c>
      <c r="N78" s="229">
        <v>0.44735223041980721</v>
      </c>
      <c r="O78" s="229">
        <v>0.46046773544991548</v>
      </c>
      <c r="P78" s="229">
        <v>0.518467221613089</v>
      </c>
      <c r="Q78" s="229">
        <v>0.55140528125825838</v>
      </c>
      <c r="R78" s="229">
        <v>0.49142882162360901</v>
      </c>
      <c r="S78" s="229">
        <v>0.46621648110000768</v>
      </c>
      <c r="T78" s="229">
        <v>0.52304853963562659</v>
      </c>
      <c r="U78" s="229">
        <v>0.53376882380775004</v>
      </c>
      <c r="V78" s="229">
        <v>0.54362027449168637</v>
      </c>
      <c r="W78" s="229">
        <v>0.62078368343090895</v>
      </c>
      <c r="X78" s="229">
        <v>0.42121176876263122</v>
      </c>
      <c r="Y78" s="229">
        <v>0.60811768654629073</v>
      </c>
      <c r="DA78" s="73" t="s">
        <v>2223</v>
      </c>
    </row>
    <row r="79" spans="1:105" ht="12" customHeight="1" x14ac:dyDescent="0.25">
      <c r="A79" s="165" t="s">
        <v>2224</v>
      </c>
      <c r="B79" s="346">
        <v>60.960371437438347</v>
      </c>
      <c r="C79" s="346">
        <v>61.691975153252713</v>
      </c>
      <c r="D79" s="346">
        <v>60.284564716006443</v>
      </c>
      <c r="E79" s="346">
        <v>67.815651989771084</v>
      </c>
      <c r="F79" s="346">
        <v>72.418699202393228</v>
      </c>
      <c r="G79" s="346">
        <v>73.411051536339457</v>
      </c>
      <c r="H79" s="346">
        <v>74.116482493118582</v>
      </c>
      <c r="I79" s="346">
        <v>76.103504146626065</v>
      </c>
      <c r="J79" s="346">
        <v>79.081464805581149</v>
      </c>
      <c r="K79" s="346">
        <v>79.054850289807419</v>
      </c>
      <c r="L79" s="346">
        <v>84.440772921414393</v>
      </c>
      <c r="M79" s="346">
        <v>88.932632347197995</v>
      </c>
      <c r="N79" s="346">
        <v>89.130512295637416</v>
      </c>
      <c r="O79" s="346">
        <v>89.968168944839661</v>
      </c>
      <c r="P79" s="346">
        <v>92.899131863584884</v>
      </c>
      <c r="Q79" s="346">
        <v>93.417968222323807</v>
      </c>
      <c r="R79" s="346">
        <v>95.784659735553788</v>
      </c>
      <c r="S79" s="346">
        <v>98.001955987781301</v>
      </c>
      <c r="T79" s="346">
        <v>103.1895219100948</v>
      </c>
      <c r="U79" s="346">
        <v>105.0695774517509</v>
      </c>
      <c r="V79" s="346">
        <v>97.964361256727884</v>
      </c>
      <c r="W79" s="346">
        <v>99.524025824873235</v>
      </c>
      <c r="X79" s="346">
        <v>98.402189232295342</v>
      </c>
      <c r="Y79" s="346">
        <v>96.773204376395512</v>
      </c>
      <c r="DA79" s="167" t="s">
        <v>2225</v>
      </c>
    </row>
    <row r="80" spans="1:105" ht="12" customHeight="1" x14ac:dyDescent="0.25">
      <c r="A80" s="132" t="s">
        <v>2226</v>
      </c>
      <c r="B80" s="316">
        <v>83.554695153349371</v>
      </c>
      <c r="C80" s="316">
        <v>84.557460130112347</v>
      </c>
      <c r="D80" s="316">
        <v>82.628407743014634</v>
      </c>
      <c r="E80" s="316">
        <v>92.950813701096124</v>
      </c>
      <c r="F80" s="316">
        <v>99.259932191652325</v>
      </c>
      <c r="G80" s="316">
        <v>100.62008953309321</v>
      </c>
      <c r="H80" s="316">
        <v>101.5869810915855</v>
      </c>
      <c r="I80" s="316">
        <v>104.3104715265529</v>
      </c>
      <c r="J80" s="316">
        <v>108.3921821390451</v>
      </c>
      <c r="K80" s="316">
        <v>108.3557032315238</v>
      </c>
      <c r="L80" s="316">
        <v>115.7378617222293</v>
      </c>
      <c r="M80" s="316">
        <v>121.89458183634839</v>
      </c>
      <c r="N80" s="316">
        <v>122.1658039168403</v>
      </c>
      <c r="O80" s="316">
        <v>123.31392923689511</v>
      </c>
      <c r="P80" s="316">
        <v>127.3312228886054</v>
      </c>
      <c r="Q80" s="316">
        <v>128.0423605140281</v>
      </c>
      <c r="R80" s="316">
        <v>131.28624146893489</v>
      </c>
      <c r="S80" s="316">
        <v>134.3253553727875</v>
      </c>
      <c r="T80" s="316">
        <v>141.43563831572581</v>
      </c>
      <c r="U80" s="316">
        <v>144.012516768897</v>
      </c>
      <c r="V80" s="316">
        <v>134.27382654810239</v>
      </c>
      <c r="W80" s="316">
        <v>136.41156446635961</v>
      </c>
      <c r="X80" s="316">
        <v>134.87393088089311</v>
      </c>
      <c r="Y80" s="316">
        <v>132.64117983566999</v>
      </c>
      <c r="DA80" s="139" t="s">
        <v>2227</v>
      </c>
    </row>
    <row r="81" spans="1:105" ht="12" customHeight="1" x14ac:dyDescent="0.25">
      <c r="A81" s="172"/>
      <c r="B81" s="172"/>
      <c r="C81" s="172"/>
      <c r="D81" s="172"/>
      <c r="E81" s="172"/>
      <c r="F81" s="172"/>
      <c r="G81" s="172"/>
      <c r="H81" s="172"/>
      <c r="I81" s="172"/>
      <c r="J81" s="172"/>
      <c r="K81" s="172"/>
      <c r="L81" s="172"/>
      <c r="M81" s="172"/>
      <c r="N81" s="172"/>
      <c r="O81" s="172"/>
      <c r="P81" s="172"/>
      <c r="Q81" s="172"/>
      <c r="R81" s="172"/>
      <c r="S81" s="172"/>
      <c r="T81" s="172"/>
      <c r="U81" s="172"/>
      <c r="V81" s="172"/>
      <c r="W81" s="172"/>
      <c r="X81" s="172"/>
      <c r="Y81" s="172"/>
      <c r="DA81" s="176"/>
    </row>
    <row r="82" spans="1:105" ht="15" customHeight="1" x14ac:dyDescent="0.25">
      <c r="A82" s="32" t="s">
        <v>99</v>
      </c>
      <c r="B82" s="257"/>
      <c r="C82" s="257"/>
      <c r="D82" s="257"/>
      <c r="E82" s="257"/>
      <c r="F82" s="257"/>
      <c r="G82" s="257"/>
      <c r="H82" s="257"/>
      <c r="I82" s="257"/>
      <c r="J82" s="257"/>
      <c r="K82" s="257"/>
      <c r="L82" s="257"/>
      <c r="M82" s="257"/>
      <c r="N82" s="257"/>
      <c r="O82" s="257"/>
      <c r="P82" s="257"/>
      <c r="Q82" s="257"/>
      <c r="R82" s="257"/>
      <c r="S82" s="257"/>
      <c r="T82" s="257"/>
      <c r="U82" s="257"/>
      <c r="V82" s="257"/>
      <c r="W82" s="257"/>
      <c r="X82" s="257"/>
      <c r="Y82" s="257"/>
      <c r="DA82" s="88"/>
    </row>
    <row r="83" spans="1:105" ht="12" customHeight="1" x14ac:dyDescent="0.25">
      <c r="A83" s="172"/>
      <c r="B83" s="172"/>
      <c r="C83" s="172"/>
      <c r="D83" s="172"/>
      <c r="E83" s="172"/>
      <c r="F83" s="172"/>
      <c r="G83" s="172"/>
      <c r="H83" s="172"/>
      <c r="I83" s="172"/>
      <c r="J83" s="172"/>
      <c r="K83" s="172"/>
      <c r="L83" s="172"/>
      <c r="M83" s="172"/>
      <c r="N83" s="172"/>
      <c r="O83" s="172"/>
      <c r="P83" s="172"/>
      <c r="Q83" s="172"/>
      <c r="R83" s="172"/>
      <c r="S83" s="172"/>
      <c r="T83" s="172"/>
      <c r="U83" s="172"/>
      <c r="V83" s="172"/>
      <c r="W83" s="172"/>
      <c r="X83" s="172"/>
      <c r="Y83" s="172"/>
      <c r="DA83" s="176"/>
    </row>
    <row r="84" spans="1:105" ht="12" customHeight="1" x14ac:dyDescent="0.25">
      <c r="A84" s="35" t="s">
        <v>22</v>
      </c>
      <c r="B84" s="232">
        <f t="shared" ref="B84:Y84" si="4">SUM(B$85:B$89,B$91:B$93,B$95:B$97,B$98,B$100:B$104,B$106:B$109)</f>
        <v>1</v>
      </c>
      <c r="C84" s="232">
        <f t="shared" si="4"/>
        <v>1</v>
      </c>
      <c r="D84" s="232">
        <f t="shared" si="4"/>
        <v>0.99999999999999989</v>
      </c>
      <c r="E84" s="232">
        <f t="shared" si="4"/>
        <v>1.0000000000000002</v>
      </c>
      <c r="F84" s="232">
        <f t="shared" si="4"/>
        <v>1.0000000000000004</v>
      </c>
      <c r="G84" s="232">
        <f t="shared" si="4"/>
        <v>1.0000000000000002</v>
      </c>
      <c r="H84" s="232">
        <f t="shared" si="4"/>
        <v>1</v>
      </c>
      <c r="I84" s="232">
        <f t="shared" si="4"/>
        <v>1.0000000000000004</v>
      </c>
      <c r="J84" s="232">
        <f t="shared" si="4"/>
        <v>1</v>
      </c>
      <c r="K84" s="232">
        <f t="shared" si="4"/>
        <v>0.99999999999999978</v>
      </c>
      <c r="L84" s="232">
        <f t="shared" si="4"/>
        <v>0.99999999999999967</v>
      </c>
      <c r="M84" s="232">
        <f t="shared" si="4"/>
        <v>0.99999999999999956</v>
      </c>
      <c r="N84" s="232">
        <f t="shared" si="4"/>
        <v>0.99999999999999967</v>
      </c>
      <c r="O84" s="232">
        <f t="shared" si="4"/>
        <v>1.0000000000000002</v>
      </c>
      <c r="P84" s="232">
        <f t="shared" si="4"/>
        <v>1.0000000000000002</v>
      </c>
      <c r="Q84" s="232">
        <f t="shared" si="4"/>
        <v>0.99999999999999989</v>
      </c>
      <c r="R84" s="232">
        <f t="shared" si="4"/>
        <v>1</v>
      </c>
      <c r="S84" s="232">
        <f t="shared" si="4"/>
        <v>1.0000000000000002</v>
      </c>
      <c r="T84" s="232">
        <f t="shared" si="4"/>
        <v>0.99999999999999978</v>
      </c>
      <c r="U84" s="232">
        <f t="shared" si="4"/>
        <v>1.0000000000000002</v>
      </c>
      <c r="V84" s="232">
        <f t="shared" si="4"/>
        <v>1</v>
      </c>
      <c r="W84" s="232">
        <f t="shared" si="4"/>
        <v>0.99999999999999989</v>
      </c>
      <c r="X84" s="232">
        <f t="shared" si="4"/>
        <v>1.0000000000000004</v>
      </c>
      <c r="Y84" s="232">
        <f t="shared" si="4"/>
        <v>0.99999999999999956</v>
      </c>
      <c r="DA84" s="95"/>
    </row>
    <row r="85" spans="1:105" ht="12" customHeight="1" x14ac:dyDescent="0.25">
      <c r="A85" s="55" t="s">
        <v>91</v>
      </c>
      <c r="B85" s="299">
        <f t="shared" ref="B85:Y85" si="5">IF(B$6=0,0,B$6/B$5)</f>
        <v>2.034825996565599E-2</v>
      </c>
      <c r="C85" s="299">
        <f t="shared" si="5"/>
        <v>2.0883315576517653E-2</v>
      </c>
      <c r="D85" s="299">
        <f t="shared" si="5"/>
        <v>2.0333987295653586E-2</v>
      </c>
      <c r="E85" s="299">
        <f t="shared" si="5"/>
        <v>1.5763725199978186E-2</v>
      </c>
      <c r="F85" s="299">
        <f t="shared" si="5"/>
        <v>1.5094508577104516E-2</v>
      </c>
      <c r="G85" s="299">
        <f t="shared" si="5"/>
        <v>1.5632447775778588E-2</v>
      </c>
      <c r="H85" s="299">
        <f t="shared" si="5"/>
        <v>1.6382908193760294E-2</v>
      </c>
      <c r="I85" s="299">
        <f t="shared" si="5"/>
        <v>1.6675451775172025E-2</v>
      </c>
      <c r="J85" s="299">
        <f t="shared" si="5"/>
        <v>1.6622733491829439E-2</v>
      </c>
      <c r="K85" s="299">
        <f t="shared" si="5"/>
        <v>1.5910916790849872E-2</v>
      </c>
      <c r="L85" s="299">
        <f t="shared" si="5"/>
        <v>1.4711954780089008E-2</v>
      </c>
      <c r="M85" s="299">
        <f t="shared" si="5"/>
        <v>1.6281695974719304E-2</v>
      </c>
      <c r="N85" s="299">
        <f t="shared" si="5"/>
        <v>1.6111411057888003E-2</v>
      </c>
      <c r="O85" s="299">
        <f t="shared" si="5"/>
        <v>1.5950327586746155E-2</v>
      </c>
      <c r="P85" s="299">
        <f t="shared" si="5"/>
        <v>1.5836110724329954E-2</v>
      </c>
      <c r="Q85" s="299">
        <f t="shared" si="5"/>
        <v>1.5450750204603068E-2</v>
      </c>
      <c r="R85" s="299">
        <f t="shared" si="5"/>
        <v>1.5713315494575258E-2</v>
      </c>
      <c r="S85" s="299">
        <f t="shared" si="5"/>
        <v>1.5652030883500211E-2</v>
      </c>
      <c r="T85" s="299">
        <f t="shared" si="5"/>
        <v>1.5524631764126233E-2</v>
      </c>
      <c r="U85" s="299">
        <f t="shared" si="5"/>
        <v>1.5283837044683383E-2</v>
      </c>
      <c r="V85" s="299">
        <f t="shared" si="5"/>
        <v>1.5352673689591761E-2</v>
      </c>
      <c r="W85" s="299">
        <f t="shared" si="5"/>
        <v>1.5011896792536996E-2</v>
      </c>
      <c r="X85" s="299">
        <f t="shared" si="5"/>
        <v>1.5141334535070834E-2</v>
      </c>
      <c r="Y85" s="299">
        <f t="shared" si="5"/>
        <v>1.5061121656575055E-2</v>
      </c>
      <c r="DA85" s="67"/>
    </row>
    <row r="86" spans="1:105" ht="12" customHeight="1" x14ac:dyDescent="0.25">
      <c r="A86" s="173" t="s">
        <v>92</v>
      </c>
      <c r="B86" s="233">
        <f t="shared" ref="B86:Y86" si="6">IF(B$7=0,0,B$7/B$5)</f>
        <v>2.3739636626598674E-2</v>
      </c>
      <c r="C86" s="233">
        <f t="shared" si="6"/>
        <v>2.4363868172603938E-2</v>
      </c>
      <c r="D86" s="233">
        <f t="shared" si="6"/>
        <v>2.3722985178262528E-2</v>
      </c>
      <c r="E86" s="233">
        <f t="shared" si="6"/>
        <v>1.8391012733307888E-2</v>
      </c>
      <c r="F86" s="233">
        <f t="shared" si="6"/>
        <v>1.7610260006621938E-2</v>
      </c>
      <c r="G86" s="233">
        <f t="shared" si="6"/>
        <v>1.8237855738408353E-2</v>
      </c>
      <c r="H86" s="233">
        <f t="shared" si="6"/>
        <v>1.9113392892720339E-2</v>
      </c>
      <c r="I86" s="233">
        <f t="shared" si="6"/>
        <v>1.9454693737700698E-2</v>
      </c>
      <c r="J86" s="233">
        <f t="shared" si="6"/>
        <v>1.9393189073801019E-2</v>
      </c>
      <c r="K86" s="233">
        <f t="shared" si="6"/>
        <v>1.856273625599153E-2</v>
      </c>
      <c r="L86" s="233">
        <f t="shared" si="6"/>
        <v>1.7163947243437186E-2</v>
      </c>
      <c r="M86" s="233">
        <f t="shared" si="6"/>
        <v>1.8995311970505864E-2</v>
      </c>
      <c r="N86" s="233">
        <f t="shared" si="6"/>
        <v>1.8796646234202668E-2</v>
      </c>
      <c r="O86" s="233">
        <f t="shared" si="6"/>
        <v>1.8608715517870515E-2</v>
      </c>
      <c r="P86" s="233">
        <f t="shared" si="6"/>
        <v>1.8475462511718284E-2</v>
      </c>
      <c r="Q86" s="233">
        <f t="shared" si="6"/>
        <v>1.8025875238703588E-2</v>
      </c>
      <c r="R86" s="233">
        <f t="shared" si="6"/>
        <v>1.8332201410337801E-2</v>
      </c>
      <c r="S86" s="233">
        <f t="shared" si="6"/>
        <v>1.826070269741692E-2</v>
      </c>
      <c r="T86" s="233">
        <f t="shared" si="6"/>
        <v>1.8112070391480613E-2</v>
      </c>
      <c r="U86" s="233">
        <f t="shared" si="6"/>
        <v>1.7831143218797276E-2</v>
      </c>
      <c r="V86" s="233">
        <f t="shared" si="6"/>
        <v>1.791145263785706E-2</v>
      </c>
      <c r="W86" s="233">
        <f t="shared" si="6"/>
        <v>1.7513879591293167E-2</v>
      </c>
      <c r="X86" s="233">
        <f t="shared" si="6"/>
        <v>1.7664890290915971E-2</v>
      </c>
      <c r="Y86" s="233">
        <f t="shared" si="6"/>
        <v>1.7571308599337566E-2</v>
      </c>
      <c r="DA86" s="177"/>
    </row>
    <row r="87" spans="1:105" ht="12" customHeight="1" x14ac:dyDescent="0.25">
      <c r="A87" s="173" t="s">
        <v>93</v>
      </c>
      <c r="B87" s="233">
        <f t="shared" ref="B87:Y87" si="7">IF(B$8=0,0,B$8/B$5)</f>
        <v>5.4262026575082667E-2</v>
      </c>
      <c r="C87" s="233">
        <f t="shared" si="7"/>
        <v>5.5688841537380455E-2</v>
      </c>
      <c r="D87" s="233">
        <f t="shared" si="7"/>
        <v>5.422396612174292E-2</v>
      </c>
      <c r="E87" s="233">
        <f t="shared" si="7"/>
        <v>4.2036600533275167E-2</v>
      </c>
      <c r="F87" s="233">
        <f t="shared" si="7"/>
        <v>4.025202287227872E-2</v>
      </c>
      <c r="G87" s="233">
        <f t="shared" si="7"/>
        <v>4.1686527402076241E-2</v>
      </c>
      <c r="H87" s="233">
        <f t="shared" si="7"/>
        <v>4.3687755183360787E-2</v>
      </c>
      <c r="I87" s="233">
        <f t="shared" si="7"/>
        <v>4.4467871400458721E-2</v>
      </c>
      <c r="J87" s="233">
        <f t="shared" si="7"/>
        <v>4.4327289311545177E-2</v>
      </c>
      <c r="K87" s="233">
        <f t="shared" si="7"/>
        <v>4.2429111442266333E-2</v>
      </c>
      <c r="L87" s="233">
        <f t="shared" si="7"/>
        <v>3.923187941357071E-2</v>
      </c>
      <c r="M87" s="233">
        <f t="shared" si="7"/>
        <v>4.3417855932584827E-2</v>
      </c>
      <c r="N87" s="233">
        <f t="shared" si="7"/>
        <v>4.296376282103468E-2</v>
      </c>
      <c r="O87" s="233">
        <f t="shared" si="7"/>
        <v>4.2534206897989743E-2</v>
      </c>
      <c r="P87" s="233">
        <f t="shared" si="7"/>
        <v>4.2229628598213206E-2</v>
      </c>
      <c r="Q87" s="233">
        <f t="shared" si="7"/>
        <v>4.1202000545608186E-2</v>
      </c>
      <c r="R87" s="233">
        <f t="shared" si="7"/>
        <v>4.1902174652200683E-2</v>
      </c>
      <c r="S87" s="233">
        <f t="shared" si="7"/>
        <v>4.1738749022667235E-2</v>
      </c>
      <c r="T87" s="233">
        <f t="shared" si="7"/>
        <v>4.139901803766996E-2</v>
      </c>
      <c r="U87" s="233">
        <f t="shared" si="7"/>
        <v>4.0756898785822344E-2</v>
      </c>
      <c r="V87" s="233">
        <f t="shared" si="7"/>
        <v>4.0940463172244708E-2</v>
      </c>
      <c r="W87" s="233">
        <f t="shared" si="7"/>
        <v>4.0031724780098664E-2</v>
      </c>
      <c r="X87" s="233">
        <f t="shared" si="7"/>
        <v>4.0376892093522229E-2</v>
      </c>
      <c r="Y87" s="233">
        <f t="shared" si="7"/>
        <v>4.0162991084200142E-2</v>
      </c>
      <c r="DA87" s="177"/>
    </row>
    <row r="88" spans="1:105" ht="12" customHeight="1" x14ac:dyDescent="0.25">
      <c r="A88" s="173" t="s">
        <v>94</v>
      </c>
      <c r="B88" s="233">
        <f t="shared" ref="B88:Y88" si="8">IF(B$9=0,0,B$9/B$5)</f>
        <v>4.0696519931311993E-2</v>
      </c>
      <c r="C88" s="233">
        <f t="shared" si="8"/>
        <v>4.1766631153035319E-2</v>
      </c>
      <c r="D88" s="233">
        <f t="shared" si="8"/>
        <v>4.0667974591307179E-2</v>
      </c>
      <c r="E88" s="233">
        <f t="shared" si="8"/>
        <v>3.1527450399956379E-2</v>
      </c>
      <c r="F88" s="233">
        <f t="shared" si="8"/>
        <v>3.0189017154209026E-2</v>
      </c>
      <c r="G88" s="233">
        <f t="shared" si="8"/>
        <v>3.1264895551557183E-2</v>
      </c>
      <c r="H88" s="233">
        <f t="shared" si="8"/>
        <v>3.2765816387520588E-2</v>
      </c>
      <c r="I88" s="233">
        <f t="shared" si="8"/>
        <v>3.3350903550344049E-2</v>
      </c>
      <c r="J88" s="233">
        <f t="shared" si="8"/>
        <v>3.3245466983658885E-2</v>
      </c>
      <c r="K88" s="233">
        <f t="shared" si="8"/>
        <v>3.1821833581699738E-2</v>
      </c>
      <c r="L88" s="233">
        <f t="shared" si="8"/>
        <v>2.9423909560178024E-2</v>
      </c>
      <c r="M88" s="233">
        <f t="shared" si="8"/>
        <v>3.2563391949438601E-2</v>
      </c>
      <c r="N88" s="233">
        <f t="shared" si="8"/>
        <v>3.2222822115775991E-2</v>
      </c>
      <c r="O88" s="233">
        <f t="shared" si="8"/>
        <v>3.1900655173492304E-2</v>
      </c>
      <c r="P88" s="233">
        <f t="shared" si="8"/>
        <v>3.1672221448659908E-2</v>
      </c>
      <c r="Q88" s="233">
        <f t="shared" si="8"/>
        <v>3.0901500409206143E-2</v>
      </c>
      <c r="R88" s="233">
        <f t="shared" si="8"/>
        <v>3.1426630989150516E-2</v>
      </c>
      <c r="S88" s="233">
        <f t="shared" si="8"/>
        <v>3.1304061767000423E-2</v>
      </c>
      <c r="T88" s="233">
        <f t="shared" si="8"/>
        <v>3.1049263528252467E-2</v>
      </c>
      <c r="U88" s="233">
        <f t="shared" si="8"/>
        <v>3.0567674089366767E-2</v>
      </c>
      <c r="V88" s="233">
        <f t="shared" si="8"/>
        <v>3.0705347379183522E-2</v>
      </c>
      <c r="W88" s="233">
        <f t="shared" si="8"/>
        <v>3.0023793585073996E-2</v>
      </c>
      <c r="X88" s="233">
        <f t="shared" si="8"/>
        <v>3.0282669070141668E-2</v>
      </c>
      <c r="Y88" s="233">
        <f t="shared" si="8"/>
        <v>3.0122243313150113E-2</v>
      </c>
      <c r="DA88" s="177"/>
    </row>
    <row r="89" spans="1:105" ht="12" customHeight="1" x14ac:dyDescent="0.25">
      <c r="A89" s="56" t="s">
        <v>95</v>
      </c>
      <c r="B89" s="300">
        <f t="shared" ref="B89:Y89" si="9">IF(B$10=0,0,B$10/B$5)</f>
        <v>2.3541514258793111E-2</v>
      </c>
      <c r="C89" s="300">
        <f t="shared" si="9"/>
        <v>2.4376523072477212E-2</v>
      </c>
      <c r="D89" s="300">
        <f t="shared" si="9"/>
        <v>2.3475638643677802E-2</v>
      </c>
      <c r="E89" s="300">
        <f t="shared" si="9"/>
        <v>2.0063737991399707E-2</v>
      </c>
      <c r="F89" s="300">
        <f t="shared" si="9"/>
        <v>1.9878053378284591E-2</v>
      </c>
      <c r="G89" s="300">
        <f t="shared" si="9"/>
        <v>1.9986235945708503E-2</v>
      </c>
      <c r="H89" s="300">
        <f t="shared" si="9"/>
        <v>2.0171542178500153E-2</v>
      </c>
      <c r="I89" s="300">
        <f t="shared" si="9"/>
        <v>2.0272407422730926E-2</v>
      </c>
      <c r="J89" s="300">
        <f t="shared" si="9"/>
        <v>2.0214014398169996E-2</v>
      </c>
      <c r="K89" s="300">
        <f t="shared" si="9"/>
        <v>2.0029306483297482E-2</v>
      </c>
      <c r="L89" s="300">
        <f t="shared" si="9"/>
        <v>1.9872497076427176E-2</v>
      </c>
      <c r="M89" s="300">
        <f t="shared" si="9"/>
        <v>2.0157632210705351E-2</v>
      </c>
      <c r="N89" s="300">
        <f t="shared" si="9"/>
        <v>2.0120016645997624E-2</v>
      </c>
      <c r="O89" s="300">
        <f t="shared" si="9"/>
        <v>2.0108959931268912E-2</v>
      </c>
      <c r="P89" s="300">
        <f t="shared" si="9"/>
        <v>2.0161453978254702E-2</v>
      </c>
      <c r="Q89" s="300">
        <f t="shared" si="9"/>
        <v>2.0172783001674941E-2</v>
      </c>
      <c r="R89" s="300">
        <f t="shared" si="9"/>
        <v>2.0308025502359744E-2</v>
      </c>
      <c r="S89" s="300">
        <f t="shared" si="9"/>
        <v>2.0320110343082582E-2</v>
      </c>
      <c r="T89" s="300">
        <f t="shared" si="9"/>
        <v>2.0270822222108555E-2</v>
      </c>
      <c r="U89" s="300">
        <f t="shared" si="9"/>
        <v>2.0274634024977888E-2</v>
      </c>
      <c r="V89" s="300">
        <f t="shared" si="9"/>
        <v>2.0301336496426896E-2</v>
      </c>
      <c r="W89" s="300">
        <f t="shared" si="9"/>
        <v>2.0056112624244667E-2</v>
      </c>
      <c r="X89" s="300">
        <f t="shared" si="9"/>
        <v>1.994431171553912E-2</v>
      </c>
      <c r="Y89" s="300">
        <f t="shared" si="9"/>
        <v>1.9947302757965163E-2</v>
      </c>
      <c r="DA89" s="68"/>
    </row>
    <row r="90" spans="1:105" ht="12" customHeight="1" x14ac:dyDescent="0.25">
      <c r="A90" s="174" t="s">
        <v>2147</v>
      </c>
      <c r="B90" s="301">
        <f t="shared" ref="B90:Y90" si="10">IF(B$16=0,0,B$16/B$5)</f>
        <v>6.7817897191579254E-2</v>
      </c>
      <c r="C90" s="301">
        <f t="shared" si="10"/>
        <v>6.9209767735196909E-2</v>
      </c>
      <c r="D90" s="301">
        <f t="shared" si="10"/>
        <v>6.7780048230565715E-2</v>
      </c>
      <c r="E90" s="301">
        <f t="shared" si="10"/>
        <v>6.1388897026574095E-2</v>
      </c>
      <c r="F90" s="301">
        <f t="shared" si="10"/>
        <v>6.1078939867792031E-2</v>
      </c>
      <c r="G90" s="301">
        <f t="shared" si="10"/>
        <v>6.1204853292587839E-2</v>
      </c>
      <c r="H90" s="301">
        <f t="shared" si="10"/>
        <v>6.1617846062892653E-2</v>
      </c>
      <c r="I90" s="301">
        <f t="shared" si="10"/>
        <v>6.1843611420697005E-2</v>
      </c>
      <c r="J90" s="301">
        <f t="shared" si="10"/>
        <v>6.1793212910927445E-2</v>
      </c>
      <c r="K90" s="301">
        <f t="shared" si="10"/>
        <v>6.1289847194264856E-2</v>
      </c>
      <c r="L90" s="301">
        <f t="shared" si="10"/>
        <v>6.0768501511555488E-2</v>
      </c>
      <c r="M90" s="301">
        <f t="shared" si="10"/>
        <v>6.1444930477764552E-2</v>
      </c>
      <c r="N90" s="301">
        <f t="shared" si="10"/>
        <v>6.1298352225706884E-2</v>
      </c>
      <c r="O90" s="301">
        <f t="shared" si="10"/>
        <v>6.1172463436218134E-2</v>
      </c>
      <c r="P90" s="301">
        <f t="shared" si="10"/>
        <v>6.1075386894904972E-2</v>
      </c>
      <c r="Q90" s="301">
        <f t="shared" si="10"/>
        <v>6.0878797713990962E-2</v>
      </c>
      <c r="R90" s="301">
        <f t="shared" si="10"/>
        <v>6.1030324736817104E-2</v>
      </c>
      <c r="S90" s="301">
        <f t="shared" si="10"/>
        <v>6.099754879904408E-2</v>
      </c>
      <c r="T90" s="301">
        <f t="shared" si="10"/>
        <v>6.0944215119145599E-2</v>
      </c>
      <c r="U90" s="301">
        <f t="shared" si="10"/>
        <v>6.0854326037951254E-2</v>
      </c>
      <c r="V90" s="301">
        <f t="shared" si="10"/>
        <v>6.0870644433083397E-2</v>
      </c>
      <c r="W90" s="301">
        <f t="shared" si="10"/>
        <v>6.0704319385909887E-2</v>
      </c>
      <c r="X90" s="301">
        <f t="shared" si="10"/>
        <v>6.0792040598830456E-2</v>
      </c>
      <c r="Y90" s="301">
        <f t="shared" si="10"/>
        <v>6.076656397256204E-2</v>
      </c>
      <c r="DA90" s="178"/>
    </row>
    <row r="91" spans="1:105" ht="12" customHeight="1" x14ac:dyDescent="0.25">
      <c r="A91" s="62" t="s">
        <v>2148</v>
      </c>
      <c r="B91" s="302">
        <f t="shared" ref="B91:Y91" si="11">IF(B$17=0,0,B$17/B$5)</f>
        <v>1.9314270262094452E-2</v>
      </c>
      <c r="C91" s="302">
        <f t="shared" si="11"/>
        <v>1.7376137221655326E-2</v>
      </c>
      <c r="D91" s="302">
        <f t="shared" si="11"/>
        <v>1.9376241872692181E-2</v>
      </c>
      <c r="E91" s="302">
        <f t="shared" si="11"/>
        <v>3.8277680585626077E-2</v>
      </c>
      <c r="F91" s="302">
        <f t="shared" si="11"/>
        <v>4.0362527063241227E-2</v>
      </c>
      <c r="G91" s="302">
        <f t="shared" si="11"/>
        <v>3.7986324469986441E-2</v>
      </c>
      <c r="H91" s="302">
        <f t="shared" si="11"/>
        <v>3.4746498891870245E-2</v>
      </c>
      <c r="I91" s="302">
        <f t="shared" si="11"/>
        <v>3.3332417056255691E-2</v>
      </c>
      <c r="J91" s="302">
        <f t="shared" si="11"/>
        <v>3.357314115248413E-2</v>
      </c>
      <c r="K91" s="302">
        <f t="shared" si="11"/>
        <v>3.6505653935351941E-2</v>
      </c>
      <c r="L91" s="302">
        <f t="shared" si="11"/>
        <v>4.0870089664009006E-2</v>
      </c>
      <c r="M91" s="302">
        <f t="shared" si="11"/>
        <v>3.402340658570234E-2</v>
      </c>
      <c r="N91" s="302">
        <f t="shared" si="11"/>
        <v>3.4637875467707961E-2</v>
      </c>
      <c r="O91" s="302">
        <f t="shared" si="11"/>
        <v>3.5225834177631248E-2</v>
      </c>
      <c r="P91" s="302">
        <f t="shared" si="11"/>
        <v>3.5556182057387795E-2</v>
      </c>
      <c r="Q91" s="302">
        <f t="shared" si="11"/>
        <v>3.7336770891187941E-2</v>
      </c>
      <c r="R91" s="302">
        <f t="shared" si="11"/>
        <v>3.6365155320350111E-2</v>
      </c>
      <c r="S91" s="302">
        <f t="shared" si="11"/>
        <v>3.6637586276364625E-2</v>
      </c>
      <c r="T91" s="302">
        <f t="shared" si="11"/>
        <v>3.724426040604157E-2</v>
      </c>
      <c r="U91" s="302">
        <f t="shared" si="11"/>
        <v>3.833757595812097E-2</v>
      </c>
      <c r="V91" s="302">
        <f t="shared" si="11"/>
        <v>3.7996441121851597E-2</v>
      </c>
      <c r="W91" s="302">
        <f t="shared" si="11"/>
        <v>3.9127775840133709E-2</v>
      </c>
      <c r="X91" s="302">
        <f t="shared" si="11"/>
        <v>3.8808100888865091E-2</v>
      </c>
      <c r="Y91" s="302">
        <f t="shared" si="11"/>
        <v>3.9144482386845751E-2</v>
      </c>
      <c r="DA91" s="72"/>
    </row>
    <row r="92" spans="1:105" ht="12" customHeight="1" x14ac:dyDescent="0.25">
      <c r="A92" s="62" t="s">
        <v>2155</v>
      </c>
      <c r="B92" s="302">
        <f t="shared" ref="B92:Y92" si="12">IF(B$23=0,0,B$23/B$5)</f>
        <v>4.6875766132232329E-2</v>
      </c>
      <c r="C92" s="302">
        <f t="shared" si="12"/>
        <v>5.016296526742018E-2</v>
      </c>
      <c r="D92" s="302">
        <f t="shared" si="12"/>
        <v>4.6777087374221253E-2</v>
      </c>
      <c r="E92" s="302">
        <f t="shared" si="12"/>
        <v>2.1850118424949754E-2</v>
      </c>
      <c r="F92" s="302">
        <f t="shared" si="12"/>
        <v>1.9508852118382436E-2</v>
      </c>
      <c r="G92" s="302">
        <f t="shared" si="12"/>
        <v>2.1967933000539112E-2</v>
      </c>
      <c r="H92" s="302">
        <f t="shared" si="12"/>
        <v>2.5560714515521579E-2</v>
      </c>
      <c r="I92" s="302">
        <f t="shared" si="12"/>
        <v>2.7177158222427562E-2</v>
      </c>
      <c r="J92" s="302">
        <f t="shared" si="12"/>
        <v>2.6890253079096964E-2</v>
      </c>
      <c r="K92" s="302">
        <f t="shared" si="12"/>
        <v>2.351131991564492E-2</v>
      </c>
      <c r="L92" s="302">
        <f t="shared" si="12"/>
        <v>1.8721455465139356E-2</v>
      </c>
      <c r="M92" s="302">
        <f t="shared" si="12"/>
        <v>2.6118988214084673E-2</v>
      </c>
      <c r="N92" s="302">
        <f t="shared" si="12"/>
        <v>2.5371563873367878E-2</v>
      </c>
      <c r="O92" s="302">
        <f t="shared" si="12"/>
        <v>2.46706030516472E-2</v>
      </c>
      <c r="P92" s="302">
        <f t="shared" si="12"/>
        <v>2.4252315979570775E-2</v>
      </c>
      <c r="Q92" s="302">
        <f t="shared" si="12"/>
        <v>2.230596680643477E-2</v>
      </c>
      <c r="R92" s="302">
        <f t="shared" si="12"/>
        <v>2.3408104176900976E-2</v>
      </c>
      <c r="S92" s="302">
        <f t="shared" si="12"/>
        <v>2.3107800051999441E-2</v>
      </c>
      <c r="T92" s="302">
        <f t="shared" si="12"/>
        <v>2.2457984171973928E-2</v>
      </c>
      <c r="U92" s="302">
        <f t="shared" si="12"/>
        <v>2.1294043116255618E-2</v>
      </c>
      <c r="V92" s="302">
        <f t="shared" si="12"/>
        <v>2.1645989416064458E-2</v>
      </c>
      <c r="W92" s="302">
        <f t="shared" si="12"/>
        <v>2.0375591802373218E-2</v>
      </c>
      <c r="X92" s="302">
        <f t="shared" si="12"/>
        <v>2.0772632947159697E-2</v>
      </c>
      <c r="Y92" s="302">
        <f t="shared" si="12"/>
        <v>2.0417191853190287E-2</v>
      </c>
      <c r="DA92" s="72"/>
    </row>
    <row r="93" spans="1:105" ht="12" customHeight="1" x14ac:dyDescent="0.25">
      <c r="A93" s="62" t="s">
        <v>2157</v>
      </c>
      <c r="B93" s="302">
        <f t="shared" ref="B93:Y93" si="13">IF(B$24=0,0,B$24/B$5)</f>
        <v>1.6278607972524796E-3</v>
      </c>
      <c r="C93" s="302">
        <f t="shared" si="13"/>
        <v>1.670665246121413E-3</v>
      </c>
      <c r="D93" s="302">
        <f t="shared" si="13"/>
        <v>1.6267189836522875E-3</v>
      </c>
      <c r="E93" s="302">
        <f t="shared" si="13"/>
        <v>1.2610980159982548E-3</v>
      </c>
      <c r="F93" s="302">
        <f t="shared" si="13"/>
        <v>1.2075606861683618E-3</v>
      </c>
      <c r="G93" s="302">
        <f t="shared" si="13"/>
        <v>1.2505958220622871E-3</v>
      </c>
      <c r="H93" s="302">
        <f t="shared" si="13"/>
        <v>1.3106326555008235E-3</v>
      </c>
      <c r="I93" s="302">
        <f t="shared" si="13"/>
        <v>1.3340361420137617E-3</v>
      </c>
      <c r="J93" s="302">
        <f t="shared" si="13"/>
        <v>1.329818679346355E-3</v>
      </c>
      <c r="K93" s="302">
        <f t="shared" si="13"/>
        <v>1.2728733432679897E-3</v>
      </c>
      <c r="L93" s="302">
        <f t="shared" si="13"/>
        <v>1.176956382407121E-3</v>
      </c>
      <c r="M93" s="302">
        <f t="shared" si="13"/>
        <v>1.302535677977544E-3</v>
      </c>
      <c r="N93" s="302">
        <f t="shared" si="13"/>
        <v>1.2889128846310396E-3</v>
      </c>
      <c r="O93" s="302">
        <f t="shared" si="13"/>
        <v>1.2760262069396924E-3</v>
      </c>
      <c r="P93" s="302">
        <f t="shared" si="13"/>
        <v>1.2668888579463959E-3</v>
      </c>
      <c r="Q93" s="302">
        <f t="shared" si="13"/>
        <v>1.2360600163682455E-3</v>
      </c>
      <c r="R93" s="302">
        <f t="shared" si="13"/>
        <v>1.2570652395660202E-3</v>
      </c>
      <c r="S93" s="302">
        <f t="shared" si="13"/>
        <v>1.2521624706800167E-3</v>
      </c>
      <c r="T93" s="302">
        <f t="shared" si="13"/>
        <v>1.2419705411300991E-3</v>
      </c>
      <c r="U93" s="302">
        <f t="shared" si="13"/>
        <v>1.2227069635746706E-3</v>
      </c>
      <c r="V93" s="302">
        <f t="shared" si="13"/>
        <v>1.2282138951673412E-3</v>
      </c>
      <c r="W93" s="302">
        <f t="shared" si="13"/>
        <v>1.2009517434029596E-3</v>
      </c>
      <c r="X93" s="302">
        <f t="shared" si="13"/>
        <v>1.2113067628056664E-3</v>
      </c>
      <c r="Y93" s="302">
        <f t="shared" si="13"/>
        <v>1.2048897325260041E-3</v>
      </c>
      <c r="DA93" s="72"/>
    </row>
    <row r="94" spans="1:105" ht="12" customHeight="1" x14ac:dyDescent="0.25">
      <c r="A94" s="174" t="s">
        <v>2159</v>
      </c>
      <c r="B94" s="301">
        <f t="shared" ref="B94:Y94" si="14">IF(B$25=0,0,B$25/B$5)</f>
        <v>5.6514914326316043E-2</v>
      </c>
      <c r="C94" s="301">
        <f t="shared" si="14"/>
        <v>5.7674806445997422E-2</v>
      </c>
      <c r="D94" s="301">
        <f t="shared" si="14"/>
        <v>5.6483373525471441E-2</v>
      </c>
      <c r="E94" s="301">
        <f t="shared" si="14"/>
        <v>5.1157414188811756E-2</v>
      </c>
      <c r="F94" s="301">
        <f t="shared" si="14"/>
        <v>5.089911655649338E-2</v>
      </c>
      <c r="G94" s="301">
        <f t="shared" si="14"/>
        <v>5.100404441048989E-2</v>
      </c>
      <c r="H94" s="301">
        <f t="shared" si="14"/>
        <v>5.1348205052410521E-2</v>
      </c>
      <c r="I94" s="301">
        <f t="shared" si="14"/>
        <v>5.1536342850580862E-2</v>
      </c>
      <c r="J94" s="301">
        <f t="shared" si="14"/>
        <v>5.1494344092439547E-2</v>
      </c>
      <c r="K94" s="301">
        <f t="shared" si="14"/>
        <v>5.1074872661887379E-2</v>
      </c>
      <c r="L94" s="301">
        <f t="shared" si="14"/>
        <v>5.0640417926296241E-2</v>
      </c>
      <c r="M94" s="301">
        <f t="shared" si="14"/>
        <v>5.1204108731470473E-2</v>
      </c>
      <c r="N94" s="301">
        <f t="shared" si="14"/>
        <v>5.1081960188089061E-2</v>
      </c>
      <c r="O94" s="301">
        <f t="shared" si="14"/>
        <v>5.0977052863515129E-2</v>
      </c>
      <c r="P94" s="301">
        <f t="shared" si="14"/>
        <v>5.0896155745754144E-2</v>
      </c>
      <c r="Q94" s="301">
        <f t="shared" si="14"/>
        <v>5.0732331428325783E-2</v>
      </c>
      <c r="R94" s="301">
        <f t="shared" si="14"/>
        <v>5.0858603947347605E-2</v>
      </c>
      <c r="S94" s="301">
        <f t="shared" si="14"/>
        <v>5.0831290665870048E-2</v>
      </c>
      <c r="T94" s="301">
        <f t="shared" si="14"/>
        <v>5.0786845932621345E-2</v>
      </c>
      <c r="U94" s="301">
        <f t="shared" si="14"/>
        <v>5.071193836495938E-2</v>
      </c>
      <c r="V94" s="301">
        <f t="shared" si="14"/>
        <v>5.0725537027569517E-2</v>
      </c>
      <c r="W94" s="301">
        <f t="shared" si="14"/>
        <v>5.0586932821591574E-2</v>
      </c>
      <c r="X94" s="301">
        <f t="shared" si="14"/>
        <v>5.0660033832358703E-2</v>
      </c>
      <c r="Y94" s="301">
        <f t="shared" si="14"/>
        <v>5.0638803310468376E-2</v>
      </c>
      <c r="DA94" s="178"/>
    </row>
    <row r="95" spans="1:105" ht="12" customHeight="1" x14ac:dyDescent="0.25">
      <c r="A95" s="62" t="s">
        <v>2160</v>
      </c>
      <c r="B95" s="302">
        <f t="shared" ref="B95:Y95" si="15">IF(B$26=0,0,B$26/B$5)</f>
        <v>1.6095225218412036E-2</v>
      </c>
      <c r="C95" s="302">
        <f t="shared" si="15"/>
        <v>1.4480114351379428E-2</v>
      </c>
      <c r="D95" s="302">
        <f t="shared" si="15"/>
        <v>1.6146868227243486E-2</v>
      </c>
      <c r="E95" s="302">
        <f t="shared" si="15"/>
        <v>3.1898067154688417E-2</v>
      </c>
      <c r="F95" s="302">
        <f t="shared" si="15"/>
        <v>3.3635439219367708E-2</v>
      </c>
      <c r="G95" s="302">
        <f t="shared" si="15"/>
        <v>3.1655270391655381E-2</v>
      </c>
      <c r="H95" s="302">
        <f t="shared" si="15"/>
        <v>2.8955415743225191E-2</v>
      </c>
      <c r="I95" s="302">
        <f t="shared" si="15"/>
        <v>2.7777014213546412E-2</v>
      </c>
      <c r="J95" s="302">
        <f t="shared" si="15"/>
        <v>2.7977617627070114E-2</v>
      </c>
      <c r="K95" s="302">
        <f t="shared" si="15"/>
        <v>3.0421378279459958E-2</v>
      </c>
      <c r="L95" s="302">
        <f t="shared" si="15"/>
        <v>3.4058408053340837E-2</v>
      </c>
      <c r="M95" s="302">
        <f t="shared" si="15"/>
        <v>2.8352838821418615E-2</v>
      </c>
      <c r="N95" s="302">
        <f t="shared" si="15"/>
        <v>2.8864896223089968E-2</v>
      </c>
      <c r="O95" s="302">
        <f t="shared" si="15"/>
        <v>2.9354861814692716E-2</v>
      </c>
      <c r="P95" s="302">
        <f t="shared" si="15"/>
        <v>2.9630151714489832E-2</v>
      </c>
      <c r="Q95" s="302">
        <f t="shared" si="15"/>
        <v>3.1113975742656615E-2</v>
      </c>
      <c r="R95" s="302">
        <f t="shared" si="15"/>
        <v>3.0304296100291769E-2</v>
      </c>
      <c r="S95" s="302">
        <f t="shared" si="15"/>
        <v>3.0531321896970505E-2</v>
      </c>
      <c r="T95" s="302">
        <f t="shared" si="15"/>
        <v>3.1036883671701314E-2</v>
      </c>
      <c r="U95" s="302">
        <f t="shared" si="15"/>
        <v>3.1947979965100806E-2</v>
      </c>
      <c r="V95" s="302">
        <f t="shared" si="15"/>
        <v>3.1663700934876346E-2</v>
      </c>
      <c r="W95" s="302">
        <f t="shared" si="15"/>
        <v>3.2606479866778094E-2</v>
      </c>
      <c r="X95" s="302">
        <f t="shared" si="15"/>
        <v>3.234008407405424E-2</v>
      </c>
      <c r="Y95" s="302">
        <f t="shared" si="15"/>
        <v>3.2620401989038136E-2</v>
      </c>
      <c r="DA95" s="72"/>
    </row>
    <row r="96" spans="1:105" ht="12" customHeight="1" x14ac:dyDescent="0.25">
      <c r="A96" s="62" t="s">
        <v>2167</v>
      </c>
      <c r="B96" s="302">
        <f t="shared" ref="B96:Y96" si="16">IF(B$32=0,0,B$32/B$5)</f>
        <v>3.9063138443526942E-2</v>
      </c>
      <c r="C96" s="302">
        <f t="shared" si="16"/>
        <v>4.1802471056183482E-2</v>
      </c>
      <c r="D96" s="302">
        <f t="shared" si="16"/>
        <v>3.8980906145184381E-2</v>
      </c>
      <c r="E96" s="302">
        <f t="shared" si="16"/>
        <v>1.8208432020791466E-2</v>
      </c>
      <c r="F96" s="302">
        <f t="shared" si="16"/>
        <v>1.6257376765318708E-2</v>
      </c>
      <c r="G96" s="302">
        <f t="shared" si="16"/>
        <v>1.8306610833782603E-2</v>
      </c>
      <c r="H96" s="302">
        <f t="shared" si="16"/>
        <v>2.1300595429601308E-2</v>
      </c>
      <c r="I96" s="302">
        <f t="shared" si="16"/>
        <v>2.2647631852022978E-2</v>
      </c>
      <c r="J96" s="302">
        <f t="shared" si="16"/>
        <v>2.2408544232580808E-2</v>
      </c>
      <c r="K96" s="302">
        <f t="shared" si="16"/>
        <v>1.9592766596370763E-2</v>
      </c>
      <c r="L96" s="302">
        <f t="shared" si="16"/>
        <v>1.5601212887616133E-2</v>
      </c>
      <c r="M96" s="302">
        <f t="shared" si="16"/>
        <v>2.1765823511737233E-2</v>
      </c>
      <c r="N96" s="302">
        <f t="shared" si="16"/>
        <v>2.1142969894473226E-2</v>
      </c>
      <c r="O96" s="302">
        <f t="shared" si="16"/>
        <v>2.055883587637267E-2</v>
      </c>
      <c r="P96" s="302">
        <f t="shared" si="16"/>
        <v>2.0210263316308982E-2</v>
      </c>
      <c r="Q96" s="302">
        <f t="shared" si="16"/>
        <v>1.858830567202897E-2</v>
      </c>
      <c r="R96" s="302">
        <f t="shared" si="16"/>
        <v>1.9506753480750816E-2</v>
      </c>
      <c r="S96" s="302">
        <f t="shared" si="16"/>
        <v>1.9256500043332861E-2</v>
      </c>
      <c r="T96" s="302">
        <f t="shared" si="16"/>
        <v>1.8714986809978275E-2</v>
      </c>
      <c r="U96" s="302">
        <f t="shared" si="16"/>
        <v>1.7745035930213014E-2</v>
      </c>
      <c r="V96" s="302">
        <f t="shared" si="16"/>
        <v>1.803832451338705E-2</v>
      </c>
      <c r="W96" s="302">
        <f t="shared" si="16"/>
        <v>1.6979659835311016E-2</v>
      </c>
      <c r="X96" s="302">
        <f t="shared" si="16"/>
        <v>1.7310527455966413E-2</v>
      </c>
      <c r="Y96" s="302">
        <f t="shared" si="16"/>
        <v>1.7014326544325237E-2</v>
      </c>
      <c r="DA96" s="72"/>
    </row>
    <row r="97" spans="1:105" ht="12" customHeight="1" x14ac:dyDescent="0.25">
      <c r="A97" s="62" t="s">
        <v>2169</v>
      </c>
      <c r="B97" s="302">
        <f t="shared" ref="B97:Y97" si="17">IF(B$33=0,0,B$33/B$5)</f>
        <v>1.3565506643770664E-3</v>
      </c>
      <c r="C97" s="302">
        <f t="shared" si="17"/>
        <v>1.3922210384345109E-3</v>
      </c>
      <c r="D97" s="302">
        <f t="shared" si="17"/>
        <v>1.3555991530435725E-3</v>
      </c>
      <c r="E97" s="302">
        <f t="shared" si="17"/>
        <v>1.0509150133318796E-3</v>
      </c>
      <c r="F97" s="302">
        <f t="shared" si="17"/>
        <v>1.006300571806968E-3</v>
      </c>
      <c r="G97" s="302">
        <f t="shared" si="17"/>
        <v>1.0421631850519061E-3</v>
      </c>
      <c r="H97" s="302">
        <f t="shared" si="17"/>
        <v>1.0921938795840193E-3</v>
      </c>
      <c r="I97" s="302">
        <f t="shared" si="17"/>
        <v>1.1116967850114681E-3</v>
      </c>
      <c r="J97" s="302">
        <f t="shared" si="17"/>
        <v>1.1081822327886294E-3</v>
      </c>
      <c r="K97" s="302">
        <f t="shared" si="17"/>
        <v>1.0607277860566584E-3</v>
      </c>
      <c r="L97" s="302">
        <f t="shared" si="17"/>
        <v>9.8079698533926713E-4</v>
      </c>
      <c r="M97" s="302">
        <f t="shared" si="17"/>
        <v>1.0854463983146203E-3</v>
      </c>
      <c r="N97" s="302">
        <f t="shared" si="17"/>
        <v>1.0740940705258662E-3</v>
      </c>
      <c r="O97" s="302">
        <f t="shared" si="17"/>
        <v>1.0633551724497435E-3</v>
      </c>
      <c r="P97" s="302">
        <f t="shared" si="17"/>
        <v>1.0557407149553305E-3</v>
      </c>
      <c r="Q97" s="302">
        <f t="shared" si="17"/>
        <v>1.0300500136402049E-3</v>
      </c>
      <c r="R97" s="302">
        <f t="shared" si="17"/>
        <v>1.0475543663050169E-3</v>
      </c>
      <c r="S97" s="302">
        <f t="shared" si="17"/>
        <v>1.0434687255666808E-3</v>
      </c>
      <c r="T97" s="302">
        <f t="shared" si="17"/>
        <v>1.0349754509417493E-3</v>
      </c>
      <c r="U97" s="302">
        <f t="shared" si="17"/>
        <v>1.0189224696455584E-3</v>
      </c>
      <c r="V97" s="302">
        <f t="shared" si="17"/>
        <v>1.0235115793061174E-3</v>
      </c>
      <c r="W97" s="302">
        <f t="shared" si="17"/>
        <v>1.0007931195024661E-3</v>
      </c>
      <c r="X97" s="302">
        <f t="shared" si="17"/>
        <v>1.0094223023380557E-3</v>
      </c>
      <c r="Y97" s="302">
        <f t="shared" si="17"/>
        <v>1.0040747771050036E-3</v>
      </c>
      <c r="DA97" s="72"/>
    </row>
    <row r="98" spans="1:105" ht="12" customHeight="1" x14ac:dyDescent="0.25">
      <c r="A98" s="174" t="s">
        <v>2171</v>
      </c>
      <c r="B98" s="301">
        <f t="shared" ref="B98:Y98" si="18">IF(B$34=0,0,B$34/B$5)</f>
        <v>0.40823825579066009</v>
      </c>
      <c r="C98" s="301">
        <f t="shared" si="18"/>
        <v>0.39762056387403583</v>
      </c>
      <c r="D98" s="301">
        <f t="shared" si="18"/>
        <v>0.40855296592060719</v>
      </c>
      <c r="E98" s="301">
        <f t="shared" si="18"/>
        <v>0.48809948488284849</v>
      </c>
      <c r="F98" s="301">
        <f t="shared" si="18"/>
        <v>0.49876870173910876</v>
      </c>
      <c r="G98" s="301">
        <f t="shared" si="18"/>
        <v>0.49059306914594325</v>
      </c>
      <c r="H98" s="301">
        <f t="shared" si="18"/>
        <v>0.47878360706503154</v>
      </c>
      <c r="I98" s="301">
        <f t="shared" si="18"/>
        <v>0.47410031120444673</v>
      </c>
      <c r="J98" s="301">
        <f t="shared" si="18"/>
        <v>0.47498016859614439</v>
      </c>
      <c r="K98" s="301">
        <f t="shared" si="18"/>
        <v>0.48640324835650756</v>
      </c>
      <c r="L98" s="301">
        <f t="shared" si="18"/>
        <v>0.50516208064442425</v>
      </c>
      <c r="M98" s="301">
        <f t="shared" si="18"/>
        <v>0.48085607806230946</v>
      </c>
      <c r="N98" s="301">
        <f t="shared" si="18"/>
        <v>0.48363902205610843</v>
      </c>
      <c r="O98" s="301">
        <f t="shared" si="18"/>
        <v>0.48623900936556541</v>
      </c>
      <c r="P98" s="301">
        <f t="shared" si="18"/>
        <v>0.48806755184589856</v>
      </c>
      <c r="Q98" s="301">
        <f t="shared" si="18"/>
        <v>0.49398457623923259</v>
      </c>
      <c r="R98" s="301">
        <f t="shared" si="18"/>
        <v>0.48972897457243175</v>
      </c>
      <c r="S98" s="301">
        <f t="shared" si="18"/>
        <v>0.49066567895938085</v>
      </c>
      <c r="T98" s="301">
        <f t="shared" si="18"/>
        <v>0.49264319762629843</v>
      </c>
      <c r="U98" s="301">
        <f t="shared" si="18"/>
        <v>0.49629856998128125</v>
      </c>
      <c r="V98" s="301">
        <f t="shared" si="18"/>
        <v>0.49525333253585418</v>
      </c>
      <c r="W98" s="301">
        <f t="shared" si="18"/>
        <v>0.50082642654367349</v>
      </c>
      <c r="X98" s="301">
        <f t="shared" si="18"/>
        <v>0.4988135514187193</v>
      </c>
      <c r="Y98" s="301">
        <f t="shared" si="18"/>
        <v>0.50002747843233553</v>
      </c>
      <c r="DA98" s="178"/>
    </row>
    <row r="99" spans="1:105" ht="12" customHeight="1" x14ac:dyDescent="0.25">
      <c r="A99" s="174" t="s">
        <v>2183</v>
      </c>
      <c r="B99" s="301">
        <f t="shared" ref="B99:Y99" si="19">IF(B$45=0,0,B$45/B$5)</f>
        <v>8.6350619647766441E-2</v>
      </c>
      <c r="C99" s="301">
        <f t="shared" si="19"/>
        <v>8.5250643642046695E-2</v>
      </c>
      <c r="D99" s="301">
        <f t="shared" si="19"/>
        <v>8.6384931212126093E-2</v>
      </c>
      <c r="E99" s="301">
        <f t="shared" si="19"/>
        <v>9.4021074051989978E-2</v>
      </c>
      <c r="F99" s="301">
        <f t="shared" si="19"/>
        <v>9.4785282542680913E-2</v>
      </c>
      <c r="G99" s="301">
        <f t="shared" si="19"/>
        <v>9.404090720632878E-2</v>
      </c>
      <c r="H99" s="301">
        <f t="shared" si="19"/>
        <v>9.2977248286564021E-2</v>
      </c>
      <c r="I99" s="301">
        <f t="shared" si="19"/>
        <v>9.2519688654356655E-2</v>
      </c>
      <c r="J99" s="301">
        <f t="shared" si="19"/>
        <v>9.2596844969520697E-2</v>
      </c>
      <c r="K99" s="301">
        <f t="shared" si="19"/>
        <v>9.3597916769772083E-2</v>
      </c>
      <c r="L99" s="301">
        <f t="shared" si="19"/>
        <v>9.505686615280283E-2</v>
      </c>
      <c r="M99" s="301">
        <f t="shared" si="19"/>
        <v>9.2899599545815781E-2</v>
      </c>
      <c r="N99" s="301">
        <f t="shared" si="19"/>
        <v>9.3115338362941197E-2</v>
      </c>
      <c r="O99" s="301">
        <f t="shared" si="19"/>
        <v>9.3320376958439394E-2</v>
      </c>
      <c r="P99" s="301">
        <f t="shared" si="19"/>
        <v>9.344209354841429E-2</v>
      </c>
      <c r="Q99" s="301">
        <f t="shared" si="19"/>
        <v>9.3985479612494705E-2</v>
      </c>
      <c r="R99" s="301">
        <f t="shared" si="19"/>
        <v>9.3646652575509429E-2</v>
      </c>
      <c r="S99" s="301">
        <f t="shared" si="19"/>
        <v>9.3730281991453099E-2</v>
      </c>
      <c r="T99" s="301">
        <f t="shared" si="19"/>
        <v>9.3917750176561329E-2</v>
      </c>
      <c r="U99" s="301">
        <f t="shared" si="19"/>
        <v>9.4249062172526488E-2</v>
      </c>
      <c r="V99" s="301">
        <f t="shared" si="19"/>
        <v>9.414649906147679E-2</v>
      </c>
      <c r="W99" s="301">
        <f t="shared" si="19"/>
        <v>9.4556304958823292E-2</v>
      </c>
      <c r="X99" s="301">
        <f t="shared" si="19"/>
        <v>9.444138865751564E-2</v>
      </c>
      <c r="Y99" s="301">
        <f t="shared" si="19"/>
        <v>9.4543621780934964E-2</v>
      </c>
      <c r="DA99" s="178"/>
    </row>
    <row r="100" spans="1:105" ht="12" customHeight="1" x14ac:dyDescent="0.25">
      <c r="A100" s="62" t="s">
        <v>2184</v>
      </c>
      <c r="B100" s="302">
        <f t="shared" ref="B100:Y100" si="20">IF(B$46=0,0,B$46/B$5)</f>
        <v>3.4938610708595871E-2</v>
      </c>
      <c r="C100" s="302">
        <f t="shared" si="20"/>
        <v>3.4029907520600249E-2</v>
      </c>
      <c r="D100" s="302">
        <f t="shared" si="20"/>
        <v>3.4965544820135648E-2</v>
      </c>
      <c r="E100" s="302">
        <f t="shared" si="20"/>
        <v>4.1773443932537423E-2</v>
      </c>
      <c r="F100" s="302">
        <f t="shared" si="20"/>
        <v>4.2487102545187193E-2</v>
      </c>
      <c r="G100" s="302">
        <f t="shared" si="20"/>
        <v>4.1754405720677262E-2</v>
      </c>
      <c r="H100" s="302">
        <f t="shared" si="20"/>
        <v>4.0736230656441469E-2</v>
      </c>
      <c r="I100" s="302">
        <f t="shared" si="20"/>
        <v>4.0302164759059365E-2</v>
      </c>
      <c r="J100" s="302">
        <f t="shared" si="20"/>
        <v>4.0372493072682147E-2</v>
      </c>
      <c r="K100" s="302">
        <f t="shared" si="20"/>
        <v>4.1314398784661692E-2</v>
      </c>
      <c r="L100" s="302">
        <f t="shared" si="20"/>
        <v>4.2708514306123449E-2</v>
      </c>
      <c r="M100" s="302">
        <f t="shared" si="20"/>
        <v>4.0617774548584742E-2</v>
      </c>
      <c r="N100" s="302">
        <f t="shared" si="20"/>
        <v>4.0815727799999951E-2</v>
      </c>
      <c r="O100" s="302">
        <f t="shared" si="20"/>
        <v>4.100629637052039E-2</v>
      </c>
      <c r="P100" s="302">
        <f t="shared" si="20"/>
        <v>4.1118836174681171E-2</v>
      </c>
      <c r="Q100" s="302">
        <f t="shared" si="20"/>
        <v>4.1649498828130009E-2</v>
      </c>
      <c r="R100" s="302">
        <f t="shared" si="20"/>
        <v>4.1335532340679215E-2</v>
      </c>
      <c r="S100" s="302">
        <f t="shared" si="20"/>
        <v>4.1417448455338041E-2</v>
      </c>
      <c r="T100" s="302">
        <f t="shared" si="20"/>
        <v>4.1599166119319263E-2</v>
      </c>
      <c r="U100" s="302">
        <f t="shared" si="20"/>
        <v>4.1925556985946431E-2</v>
      </c>
      <c r="V100" s="302">
        <f t="shared" si="20"/>
        <v>4.1824419926808007E-2</v>
      </c>
      <c r="W100" s="302">
        <f t="shared" si="20"/>
        <v>4.2198356845956977E-2</v>
      </c>
      <c r="X100" s="302">
        <f t="shared" si="20"/>
        <v>4.2089551388580067E-2</v>
      </c>
      <c r="Y100" s="302">
        <f t="shared" si="20"/>
        <v>4.2190415537252939E-2</v>
      </c>
      <c r="DA100" s="72"/>
    </row>
    <row r="101" spans="1:105" ht="12" customHeight="1" x14ac:dyDescent="0.25">
      <c r="A101" s="62" t="s">
        <v>2191</v>
      </c>
      <c r="B101" s="302">
        <f t="shared" ref="B101:Y101" si="21">IF(B$52=0,0,B$52/B$5)</f>
        <v>2.9503715709480949E-2</v>
      </c>
      <c r="C101" s="302">
        <f t="shared" si="21"/>
        <v>2.8736366350729094E-2</v>
      </c>
      <c r="D101" s="302">
        <f t="shared" si="21"/>
        <v>2.9526460070336762E-2</v>
      </c>
      <c r="E101" s="302">
        <f t="shared" si="21"/>
        <v>3.5275352654142722E-2</v>
      </c>
      <c r="F101" s="302">
        <f t="shared" si="21"/>
        <v>3.6046425762811203E-2</v>
      </c>
      <c r="G101" s="302">
        <f t="shared" si="21"/>
        <v>3.5455566047063222E-2</v>
      </c>
      <c r="H101" s="302">
        <f t="shared" si="21"/>
        <v>3.4602086474840643E-2</v>
      </c>
      <c r="I101" s="302">
        <f t="shared" si="21"/>
        <v>3.4263620817362075E-2</v>
      </c>
      <c r="J101" s="302">
        <f t="shared" si="21"/>
        <v>3.4327208837302191E-2</v>
      </c>
      <c r="K101" s="302">
        <f t="shared" si="21"/>
        <v>3.5152764240295349E-2</v>
      </c>
      <c r="L101" s="302">
        <f t="shared" si="21"/>
        <v>3.6508480533450217E-2</v>
      </c>
      <c r="M101" s="302">
        <f t="shared" si="21"/>
        <v>3.4751865664449919E-2</v>
      </c>
      <c r="N101" s="302">
        <f t="shared" si="21"/>
        <v>3.4952991323948503E-2</v>
      </c>
      <c r="O101" s="302">
        <f t="shared" si="21"/>
        <v>3.5140894552855635E-2</v>
      </c>
      <c r="P101" s="302">
        <f t="shared" si="21"/>
        <v>3.527304482720453E-2</v>
      </c>
      <c r="Q101" s="302">
        <f t="shared" si="21"/>
        <v>3.5700673064075386E-2</v>
      </c>
      <c r="R101" s="302">
        <f t="shared" si="21"/>
        <v>3.5393117219004185E-2</v>
      </c>
      <c r="S101" s="302">
        <f t="shared" si="21"/>
        <v>3.5460813618213155E-2</v>
      </c>
      <c r="T101" s="302">
        <f t="shared" si="21"/>
        <v>3.5603730524532806E-2</v>
      </c>
      <c r="U101" s="302">
        <f t="shared" si="21"/>
        <v>3.586790730180428E-2</v>
      </c>
      <c r="V101" s="302">
        <f t="shared" si="21"/>
        <v>3.5792367128874986E-2</v>
      </c>
      <c r="W101" s="302">
        <f t="shared" si="21"/>
        <v>3.619513923290147E-2</v>
      </c>
      <c r="X101" s="302">
        <f t="shared" si="21"/>
        <v>3.6049667086175984E-2</v>
      </c>
      <c r="Y101" s="302">
        <f t="shared" si="21"/>
        <v>3.6137398593436197E-2</v>
      </c>
      <c r="DA101" s="72"/>
    </row>
    <row r="102" spans="1:105" ht="12" customHeight="1" x14ac:dyDescent="0.25">
      <c r="A102" s="62" t="s">
        <v>2203</v>
      </c>
      <c r="B102" s="302">
        <f t="shared" ref="B102:Y102" si="22">IF(B$63=0,0,B$63/B$5)</f>
        <v>6.4436156557910653E-3</v>
      </c>
      <c r="C102" s="302">
        <f t="shared" si="22"/>
        <v>6.6130499325639256E-3</v>
      </c>
      <c r="D102" s="302">
        <f t="shared" si="22"/>
        <v>6.4390959769569708E-3</v>
      </c>
      <c r="E102" s="302">
        <f t="shared" si="22"/>
        <v>4.9918463133264267E-3</v>
      </c>
      <c r="F102" s="302">
        <f t="shared" si="22"/>
        <v>4.7799277160830963E-3</v>
      </c>
      <c r="G102" s="302">
        <f t="shared" si="22"/>
        <v>4.9502751289965535E-3</v>
      </c>
      <c r="H102" s="302">
        <f t="shared" si="22"/>
        <v>5.1879209280240937E-3</v>
      </c>
      <c r="I102" s="302">
        <f t="shared" si="22"/>
        <v>5.2805597288044731E-3</v>
      </c>
      <c r="J102" s="302">
        <f t="shared" si="22"/>
        <v>5.2638656057459902E-3</v>
      </c>
      <c r="K102" s="302">
        <f t="shared" si="22"/>
        <v>5.038456983769128E-3</v>
      </c>
      <c r="L102" s="302">
        <f t="shared" si="22"/>
        <v>4.6587856803615201E-3</v>
      </c>
      <c r="M102" s="302">
        <f t="shared" si="22"/>
        <v>5.1558703919944463E-3</v>
      </c>
      <c r="N102" s="302">
        <f t="shared" si="22"/>
        <v>5.1019468349978664E-3</v>
      </c>
      <c r="O102" s="302">
        <f t="shared" si="22"/>
        <v>5.0509370691362828E-3</v>
      </c>
      <c r="P102" s="302">
        <f t="shared" si="22"/>
        <v>5.0147683960378182E-3</v>
      </c>
      <c r="Q102" s="302">
        <f t="shared" si="22"/>
        <v>4.892737564790973E-3</v>
      </c>
      <c r="R102" s="302">
        <f t="shared" si="22"/>
        <v>4.9758832399488312E-3</v>
      </c>
      <c r="S102" s="302">
        <f t="shared" si="22"/>
        <v>4.9564764464417339E-3</v>
      </c>
      <c r="T102" s="302">
        <f t="shared" si="22"/>
        <v>4.9161333919733076E-3</v>
      </c>
      <c r="U102" s="302">
        <f t="shared" si="22"/>
        <v>4.8398817308164038E-3</v>
      </c>
      <c r="V102" s="302">
        <f t="shared" si="22"/>
        <v>4.8616800017040572E-3</v>
      </c>
      <c r="W102" s="302">
        <f t="shared" si="22"/>
        <v>4.7537673176367146E-3</v>
      </c>
      <c r="X102" s="302">
        <f t="shared" si="22"/>
        <v>4.7947559361057636E-3</v>
      </c>
      <c r="Y102" s="302">
        <f t="shared" si="22"/>
        <v>4.769355191248768E-3</v>
      </c>
      <c r="DA102" s="72"/>
    </row>
    <row r="103" spans="1:105" ht="12" customHeight="1" x14ac:dyDescent="0.25">
      <c r="A103" s="62" t="s">
        <v>2205</v>
      </c>
      <c r="B103" s="302">
        <f t="shared" ref="B103:Y103" si="23">IF(B$64=0,0,B$64/B$5)</f>
        <v>1.2887231311582131E-2</v>
      </c>
      <c r="C103" s="302">
        <f t="shared" si="23"/>
        <v>1.3226099865127851E-2</v>
      </c>
      <c r="D103" s="302">
        <f t="shared" si="23"/>
        <v>1.2878191953913942E-2</v>
      </c>
      <c r="E103" s="302">
        <f t="shared" si="23"/>
        <v>9.9836926266528569E-3</v>
      </c>
      <c r="F103" s="302">
        <f t="shared" si="23"/>
        <v>9.5598554321661908E-3</v>
      </c>
      <c r="G103" s="302">
        <f t="shared" si="23"/>
        <v>9.9005502579931088E-3</v>
      </c>
      <c r="H103" s="302">
        <f t="shared" si="23"/>
        <v>1.0375841856048189E-2</v>
      </c>
      <c r="I103" s="302">
        <f t="shared" si="23"/>
        <v>1.0561119457608945E-2</v>
      </c>
      <c r="J103" s="302">
        <f t="shared" si="23"/>
        <v>1.0527731211491979E-2</v>
      </c>
      <c r="K103" s="302">
        <f t="shared" si="23"/>
        <v>1.0076913967538256E-2</v>
      </c>
      <c r="L103" s="302">
        <f t="shared" si="23"/>
        <v>9.3175713607230384E-3</v>
      </c>
      <c r="M103" s="302">
        <f t="shared" si="23"/>
        <v>1.0311740783988896E-2</v>
      </c>
      <c r="N103" s="302">
        <f t="shared" si="23"/>
        <v>1.0203893669995729E-2</v>
      </c>
      <c r="O103" s="302">
        <f t="shared" si="23"/>
        <v>1.0101874138272564E-2</v>
      </c>
      <c r="P103" s="302">
        <f t="shared" si="23"/>
        <v>1.002953679207564E-2</v>
      </c>
      <c r="Q103" s="302">
        <f t="shared" si="23"/>
        <v>9.7854751295819477E-3</v>
      </c>
      <c r="R103" s="302">
        <f t="shared" si="23"/>
        <v>9.9517664798976623E-3</v>
      </c>
      <c r="S103" s="302">
        <f t="shared" si="23"/>
        <v>9.9129528928834643E-3</v>
      </c>
      <c r="T103" s="302">
        <f t="shared" si="23"/>
        <v>9.8322667839466169E-3</v>
      </c>
      <c r="U103" s="302">
        <f t="shared" si="23"/>
        <v>9.6797634616328076E-3</v>
      </c>
      <c r="V103" s="302">
        <f t="shared" si="23"/>
        <v>9.7233600034081127E-3</v>
      </c>
      <c r="W103" s="302">
        <f t="shared" si="23"/>
        <v>9.5075346352734274E-3</v>
      </c>
      <c r="X103" s="302">
        <f t="shared" si="23"/>
        <v>9.5895118722115254E-3</v>
      </c>
      <c r="Y103" s="302">
        <f t="shared" si="23"/>
        <v>9.538710382497536E-3</v>
      </c>
      <c r="DA103" s="72"/>
    </row>
    <row r="104" spans="1:105" ht="12" customHeight="1" x14ac:dyDescent="0.25">
      <c r="A104" s="62" t="s">
        <v>2207</v>
      </c>
      <c r="B104" s="302">
        <f t="shared" ref="B104:Y104" si="24">IF(B$65=0,0,B$65/B$5)</f>
        <v>2.5774462623164257E-3</v>
      </c>
      <c r="C104" s="302">
        <f t="shared" si="24"/>
        <v>2.645219973025571E-3</v>
      </c>
      <c r="D104" s="302">
        <f t="shared" si="24"/>
        <v>2.5756383907827875E-3</v>
      </c>
      <c r="E104" s="302">
        <f t="shared" si="24"/>
        <v>1.9967385253305703E-3</v>
      </c>
      <c r="F104" s="302">
        <f t="shared" si="24"/>
        <v>1.9119710864332381E-3</v>
      </c>
      <c r="G104" s="302">
        <f t="shared" si="24"/>
        <v>1.9801100515986218E-3</v>
      </c>
      <c r="H104" s="302">
        <f t="shared" si="24"/>
        <v>2.0751683712096369E-3</v>
      </c>
      <c r="I104" s="302">
        <f t="shared" si="24"/>
        <v>2.1122238915217894E-3</v>
      </c>
      <c r="J104" s="302">
        <f t="shared" si="24"/>
        <v>2.1055462422983956E-3</v>
      </c>
      <c r="K104" s="302">
        <f t="shared" si="24"/>
        <v>2.0153827935076511E-3</v>
      </c>
      <c r="L104" s="302">
        <f t="shared" si="24"/>
        <v>1.8635142721446082E-3</v>
      </c>
      <c r="M104" s="302">
        <f t="shared" si="24"/>
        <v>2.0623481567977791E-3</v>
      </c>
      <c r="N104" s="302">
        <f t="shared" si="24"/>
        <v>2.0407787339991475E-3</v>
      </c>
      <c r="O104" s="302">
        <f t="shared" si="24"/>
        <v>2.0203748276545128E-3</v>
      </c>
      <c r="P104" s="302">
        <f t="shared" si="24"/>
        <v>2.0059073584151278E-3</v>
      </c>
      <c r="Q104" s="302">
        <f t="shared" si="24"/>
        <v>1.9570950259163891E-3</v>
      </c>
      <c r="R104" s="302">
        <f t="shared" si="24"/>
        <v>1.9903532959795319E-3</v>
      </c>
      <c r="S104" s="302">
        <f t="shared" si="24"/>
        <v>1.9825905785766937E-3</v>
      </c>
      <c r="T104" s="302">
        <f t="shared" si="24"/>
        <v>1.9664533567893233E-3</v>
      </c>
      <c r="U104" s="302">
        <f t="shared" si="24"/>
        <v>1.935952692326561E-3</v>
      </c>
      <c r="V104" s="302">
        <f t="shared" si="24"/>
        <v>1.9446720006816233E-3</v>
      </c>
      <c r="W104" s="302">
        <f t="shared" si="24"/>
        <v>1.9015069270546859E-3</v>
      </c>
      <c r="X104" s="302">
        <f t="shared" si="24"/>
        <v>1.9179023744423059E-3</v>
      </c>
      <c r="Y104" s="302">
        <f t="shared" si="24"/>
        <v>1.9077420764995071E-3</v>
      </c>
      <c r="DA104" s="72"/>
    </row>
    <row r="105" spans="1:105" ht="12" customHeight="1" x14ac:dyDescent="0.25">
      <c r="A105" s="174" t="s">
        <v>2209</v>
      </c>
      <c r="B105" s="301">
        <f t="shared" ref="B105:Y105" si="25">IF(B$66=0,0,B$66/B$5)</f>
        <v>0.10335990080055432</v>
      </c>
      <c r="C105" s="301">
        <f t="shared" si="25"/>
        <v>0.10500723925877169</v>
      </c>
      <c r="D105" s="301">
        <f t="shared" si="25"/>
        <v>0.10332442916177738</v>
      </c>
      <c r="E105" s="301">
        <f t="shared" si="25"/>
        <v>8.8359445810382034E-2</v>
      </c>
      <c r="F105" s="301">
        <f t="shared" si="25"/>
        <v>8.6039367776169037E-2</v>
      </c>
      <c r="G105" s="301">
        <f t="shared" si="25"/>
        <v>8.7900774015766417E-2</v>
      </c>
      <c r="H105" s="301">
        <f t="shared" si="25"/>
        <v>9.0457184136943383E-2</v>
      </c>
      <c r="I105" s="301">
        <f t="shared" si="25"/>
        <v>9.1429011839589513E-2</v>
      </c>
      <c r="J105" s="301">
        <f t="shared" si="25"/>
        <v>9.128131007519244E-2</v>
      </c>
      <c r="K105" s="301">
        <f t="shared" si="25"/>
        <v>8.8856243260834203E-2</v>
      </c>
      <c r="L105" s="301">
        <f t="shared" si="25"/>
        <v>8.4727705545475068E-2</v>
      </c>
      <c r="M105" s="301">
        <f t="shared" si="25"/>
        <v>9.0057559319723618E-2</v>
      </c>
      <c r="N105" s="301">
        <f t="shared" si="25"/>
        <v>8.9492304526724811E-2</v>
      </c>
      <c r="O105" s="301">
        <f t="shared" si="25"/>
        <v>8.8941278783084679E-2</v>
      </c>
      <c r="P105" s="301">
        <f t="shared" si="25"/>
        <v>8.854322022559323E-2</v>
      </c>
      <c r="Q105" s="301">
        <f t="shared" si="25"/>
        <v>8.7245560948515752E-2</v>
      </c>
      <c r="R105" s="301">
        <f t="shared" si="25"/>
        <v>8.8147157050963432E-2</v>
      </c>
      <c r="S105" s="301">
        <f t="shared" si="25"/>
        <v>8.79403541317407E-2</v>
      </c>
      <c r="T105" s="301">
        <f t="shared" si="25"/>
        <v>8.7513818680309136E-2</v>
      </c>
      <c r="U105" s="301">
        <f t="shared" si="25"/>
        <v>8.6695966280815592E-2</v>
      </c>
      <c r="V105" s="301">
        <f t="shared" si="25"/>
        <v>8.6927285831002107E-2</v>
      </c>
      <c r="W105" s="301">
        <f t="shared" si="25"/>
        <v>8.5751296864579871E-2</v>
      </c>
      <c r="X105" s="301">
        <f t="shared" si="25"/>
        <v>8.6213216987955407E-2</v>
      </c>
      <c r="Y105" s="301">
        <f t="shared" si="25"/>
        <v>8.5942738759569093E-2</v>
      </c>
      <c r="DA105" s="178"/>
    </row>
    <row r="106" spans="1:105" ht="12" customHeight="1" x14ac:dyDescent="0.25">
      <c r="A106" s="62" t="s">
        <v>2210</v>
      </c>
      <c r="B106" s="302">
        <f t="shared" ref="B106:Y106" si="26">IF(B$67=0,0,B$67/B$5)</f>
        <v>1.3804797046690041E-2</v>
      </c>
      <c r="C106" s="302">
        <f t="shared" si="26"/>
        <v>1.3387968204752807E-2</v>
      </c>
      <c r="D106" s="302">
        <f t="shared" si="26"/>
        <v>1.3823958733344559E-2</v>
      </c>
      <c r="E106" s="302">
        <f t="shared" si="26"/>
        <v>1.6642123418994778E-2</v>
      </c>
      <c r="F106" s="302">
        <f t="shared" si="26"/>
        <v>1.6939327915944834E-2</v>
      </c>
      <c r="G106" s="302">
        <f t="shared" si="26"/>
        <v>1.6691418818404205E-2</v>
      </c>
      <c r="H106" s="302">
        <f t="shared" si="26"/>
        <v>1.6310694569363616E-2</v>
      </c>
      <c r="I106" s="302">
        <f t="shared" si="26"/>
        <v>1.6138657671843904E-2</v>
      </c>
      <c r="J106" s="302">
        <f t="shared" si="26"/>
        <v>1.6196599182315086E-2</v>
      </c>
      <c r="K106" s="302">
        <f t="shared" si="26"/>
        <v>1.6554405428704309E-2</v>
      </c>
      <c r="L106" s="302">
        <f t="shared" si="26"/>
        <v>1.7119812511675901E-2</v>
      </c>
      <c r="M106" s="302">
        <f t="shared" si="26"/>
        <v>1.6300660537792579E-2</v>
      </c>
      <c r="N106" s="302">
        <f t="shared" si="26"/>
        <v>1.6400456715695292E-2</v>
      </c>
      <c r="O106" s="302">
        <f t="shared" si="26"/>
        <v>1.6478989026896321E-2</v>
      </c>
      <c r="P106" s="302">
        <f t="shared" si="26"/>
        <v>1.6527525105005415E-2</v>
      </c>
      <c r="Q106" s="302">
        <f t="shared" si="26"/>
        <v>1.6740083582149373E-2</v>
      </c>
      <c r="R106" s="302">
        <f t="shared" si="26"/>
        <v>1.661574312455821E-2</v>
      </c>
      <c r="S106" s="302">
        <f t="shared" si="26"/>
        <v>1.6649171403547977E-2</v>
      </c>
      <c r="T106" s="302">
        <f t="shared" si="26"/>
        <v>1.6721618880798705E-2</v>
      </c>
      <c r="U106" s="302">
        <f t="shared" si="26"/>
        <v>1.6848005252543548E-2</v>
      </c>
      <c r="V106" s="302">
        <f t="shared" si="26"/>
        <v>1.6809396306396412E-2</v>
      </c>
      <c r="W106" s="302">
        <f t="shared" si="26"/>
        <v>1.6964265941448915E-2</v>
      </c>
      <c r="X106" s="302">
        <f t="shared" si="26"/>
        <v>1.6919269019260622E-2</v>
      </c>
      <c r="Y106" s="302">
        <f t="shared" si="26"/>
        <v>1.696338395082932E-2</v>
      </c>
      <c r="DA106" s="72"/>
    </row>
    <row r="107" spans="1:105" ht="12" customHeight="1" x14ac:dyDescent="0.25">
      <c r="A107" s="62" t="s">
        <v>2212</v>
      </c>
      <c r="B107" s="302">
        <f t="shared" ref="B107:Y107" si="27">IF(B$68=0,0,B$68/B$5)</f>
        <v>5.557486615636301E-3</v>
      </c>
      <c r="C107" s="302">
        <f t="shared" si="27"/>
        <v>5.4129443541539582E-3</v>
      </c>
      <c r="D107" s="302">
        <f t="shared" si="27"/>
        <v>5.5617708719747916E-3</v>
      </c>
      <c r="E107" s="302">
        <f t="shared" si="27"/>
        <v>6.6446647658772971E-3</v>
      </c>
      <c r="F107" s="302">
        <f t="shared" si="27"/>
        <v>6.7899084539367353E-3</v>
      </c>
      <c r="G107" s="302">
        <f t="shared" si="27"/>
        <v>6.6786107789481956E-3</v>
      </c>
      <c r="H107" s="302">
        <f t="shared" si="27"/>
        <v>6.5178445437372957E-3</v>
      </c>
      <c r="I107" s="302">
        <f t="shared" si="27"/>
        <v>6.4540892398355122E-3</v>
      </c>
      <c r="J107" s="302">
        <f t="shared" si="27"/>
        <v>6.4660670386053991E-3</v>
      </c>
      <c r="K107" s="302">
        <f t="shared" si="27"/>
        <v>6.6215733195016157E-3</v>
      </c>
      <c r="L107" s="302">
        <f t="shared" si="27"/>
        <v>6.8769437015917274E-3</v>
      </c>
      <c r="M107" s="302">
        <f t="shared" si="27"/>
        <v>6.5460577982897322E-3</v>
      </c>
      <c r="N107" s="302">
        <f t="shared" si="27"/>
        <v>6.5839429640678617E-3</v>
      </c>
      <c r="O107" s="302">
        <f t="shared" si="27"/>
        <v>6.6193374781002281E-3</v>
      </c>
      <c r="P107" s="302">
        <f t="shared" si="27"/>
        <v>6.6442300505537618E-3</v>
      </c>
      <c r="Q107" s="302">
        <f t="shared" si="27"/>
        <v>6.7247805217648931E-3</v>
      </c>
      <c r="R107" s="302">
        <f t="shared" si="27"/>
        <v>6.6668475647985725E-3</v>
      </c>
      <c r="S107" s="302">
        <f t="shared" si="27"/>
        <v>6.6795992411038622E-3</v>
      </c>
      <c r="T107" s="302">
        <f t="shared" si="27"/>
        <v>6.706519877197315E-3</v>
      </c>
      <c r="U107" s="302">
        <f t="shared" si="27"/>
        <v>6.7562817078190918E-3</v>
      </c>
      <c r="V107" s="302">
        <f t="shared" si="27"/>
        <v>6.7420525339709084E-3</v>
      </c>
      <c r="W107" s="302">
        <f t="shared" si="27"/>
        <v>6.8179209635382265E-3</v>
      </c>
      <c r="X107" s="302">
        <f t="shared" si="27"/>
        <v>6.7905190079223443E-3</v>
      </c>
      <c r="Y107" s="302">
        <f t="shared" si="27"/>
        <v>6.8070446103979552E-3</v>
      </c>
      <c r="DA107" s="72"/>
    </row>
    <row r="108" spans="1:105" ht="12" customHeight="1" x14ac:dyDescent="0.25">
      <c r="A108" s="62" t="s">
        <v>2224</v>
      </c>
      <c r="B108" s="302">
        <f t="shared" ref="B108:Y108" si="28">IF(B$79=0,0,B$79/B$5)</f>
        <v>8.3997617138227967E-2</v>
      </c>
      <c r="C108" s="302">
        <f t="shared" si="28"/>
        <v>8.6206326699864916E-2</v>
      </c>
      <c r="D108" s="302">
        <f t="shared" si="28"/>
        <v>8.3938699556458024E-2</v>
      </c>
      <c r="E108" s="302">
        <f t="shared" si="28"/>
        <v>6.5072657625509969E-2</v>
      </c>
      <c r="F108" s="302">
        <f t="shared" si="28"/>
        <v>6.2310131406287467E-2</v>
      </c>
      <c r="G108" s="302">
        <f t="shared" si="28"/>
        <v>6.4530744418414013E-2</v>
      </c>
      <c r="H108" s="302">
        <f t="shared" si="28"/>
        <v>6.7628645023842485E-2</v>
      </c>
      <c r="I108" s="302">
        <f t="shared" si="28"/>
        <v>6.8836264927910104E-2</v>
      </c>
      <c r="J108" s="302">
        <f t="shared" si="28"/>
        <v>6.8618643854271952E-2</v>
      </c>
      <c r="K108" s="302">
        <f t="shared" si="28"/>
        <v>6.5680264512628289E-2</v>
      </c>
      <c r="L108" s="302">
        <f t="shared" si="28"/>
        <v>6.0730949332207441E-2</v>
      </c>
      <c r="M108" s="302">
        <f t="shared" si="28"/>
        <v>6.7210840983641301E-2</v>
      </c>
      <c r="N108" s="302">
        <f t="shared" si="28"/>
        <v>6.6507904846961646E-2</v>
      </c>
      <c r="O108" s="302">
        <f t="shared" si="28"/>
        <v>6.5842952278088132E-2</v>
      </c>
      <c r="P108" s="302">
        <f t="shared" si="28"/>
        <v>6.5371465070034052E-2</v>
      </c>
      <c r="Q108" s="302">
        <f t="shared" si="28"/>
        <v>6.3780696844601484E-2</v>
      </c>
      <c r="R108" s="302">
        <f t="shared" si="28"/>
        <v>6.486456636160666E-2</v>
      </c>
      <c r="S108" s="302">
        <f t="shared" si="28"/>
        <v>6.4611583487088856E-2</v>
      </c>
      <c r="T108" s="302">
        <f t="shared" si="28"/>
        <v>6.4085679922313121E-2</v>
      </c>
      <c r="U108" s="302">
        <f t="shared" si="28"/>
        <v>6.3091679320452954E-2</v>
      </c>
      <c r="V108" s="302">
        <f t="shared" si="28"/>
        <v>6.3375836990634787E-2</v>
      </c>
      <c r="W108" s="302">
        <f t="shared" si="28"/>
        <v>6.1969109959592719E-2</v>
      </c>
      <c r="X108" s="302">
        <f t="shared" si="28"/>
        <v>6.2503428960772434E-2</v>
      </c>
      <c r="Y108" s="302">
        <f t="shared" si="28"/>
        <v>6.2172310198341824E-2</v>
      </c>
      <c r="DA108" s="72"/>
    </row>
    <row r="109" spans="1:105" ht="12" customHeight="1" x14ac:dyDescent="0.25">
      <c r="A109" s="41" t="s">
        <v>2226</v>
      </c>
      <c r="B109" s="235">
        <f t="shared" ref="B109:Y109" si="29">IF(B$80=0,0,B$80/B$5)</f>
        <v>0.11513045488568166</v>
      </c>
      <c r="C109" s="235">
        <f t="shared" si="29"/>
        <v>0.11815779953193692</v>
      </c>
      <c r="D109" s="235">
        <f t="shared" si="29"/>
        <v>0.11504970011880801</v>
      </c>
      <c r="E109" s="235">
        <f t="shared" si="29"/>
        <v>8.9191157181476605E-2</v>
      </c>
      <c r="F109" s="235">
        <f t="shared" si="29"/>
        <v>8.5404729529257373E-2</v>
      </c>
      <c r="G109" s="235">
        <f t="shared" si="29"/>
        <v>8.8448389515355288E-2</v>
      </c>
      <c r="H109" s="235">
        <f t="shared" si="29"/>
        <v>9.2694494560295729E-2</v>
      </c>
      <c r="I109" s="235">
        <f t="shared" si="29"/>
        <v>9.4349706143923323E-2</v>
      </c>
      <c r="J109" s="235">
        <f t="shared" si="29"/>
        <v>9.4051426096771029E-2</v>
      </c>
      <c r="K109" s="235">
        <f t="shared" si="29"/>
        <v>9.0023967202628563E-2</v>
      </c>
      <c r="L109" s="235">
        <f t="shared" si="29"/>
        <v>8.3240240145743605E-2</v>
      </c>
      <c r="M109" s="235">
        <f t="shared" si="29"/>
        <v>9.2121835824961834E-2</v>
      </c>
      <c r="N109" s="235">
        <f t="shared" si="29"/>
        <v>9.115836376553034E-2</v>
      </c>
      <c r="O109" s="235">
        <f t="shared" si="29"/>
        <v>9.0246953485809772E-2</v>
      </c>
      <c r="P109" s="235">
        <f t="shared" si="29"/>
        <v>8.9600714478258861E-2</v>
      </c>
      <c r="Q109" s="235">
        <f t="shared" si="29"/>
        <v>8.7420344657644172E-2</v>
      </c>
      <c r="R109" s="235">
        <f t="shared" si="29"/>
        <v>8.890593906830678E-2</v>
      </c>
      <c r="S109" s="235">
        <f t="shared" si="29"/>
        <v>8.8559190738844204E-2</v>
      </c>
      <c r="T109" s="235">
        <f t="shared" si="29"/>
        <v>8.7838366521426237E-2</v>
      </c>
      <c r="U109" s="235">
        <f t="shared" si="29"/>
        <v>8.6475949998818538E-2</v>
      </c>
      <c r="V109" s="235">
        <f t="shared" si="29"/>
        <v>8.6865427735710224E-2</v>
      </c>
      <c r="W109" s="235">
        <f t="shared" si="29"/>
        <v>8.493731205217428E-2</v>
      </c>
      <c r="X109" s="235">
        <f t="shared" si="29"/>
        <v>8.5669670799430789E-2</v>
      </c>
      <c r="Y109" s="235">
        <f t="shared" si="29"/>
        <v>8.5215826332901645E-2</v>
      </c>
      <c r="DA109" s="97"/>
    </row>
    <row r="110" spans="1:105" ht="12" customHeight="1" x14ac:dyDescent="0.25">
      <c r="A110" s="172"/>
      <c r="B110" s="172"/>
      <c r="C110" s="172"/>
      <c r="D110" s="172"/>
      <c r="E110" s="172"/>
      <c r="F110" s="172"/>
      <c r="G110" s="172"/>
      <c r="H110" s="172"/>
      <c r="I110" s="172"/>
      <c r="J110" s="172"/>
      <c r="K110" s="172"/>
      <c r="L110" s="172"/>
      <c r="M110" s="172"/>
      <c r="N110" s="172"/>
      <c r="O110" s="172"/>
      <c r="P110" s="172"/>
      <c r="Q110" s="172"/>
      <c r="R110" s="172"/>
      <c r="S110" s="172"/>
      <c r="T110" s="172"/>
      <c r="U110" s="172"/>
      <c r="V110" s="172"/>
      <c r="W110" s="172"/>
      <c r="X110" s="172"/>
      <c r="Y110" s="172"/>
      <c r="DA110" s="176"/>
    </row>
    <row r="111" spans="1:105" ht="15" customHeight="1" x14ac:dyDescent="0.25">
      <c r="A111" s="32" t="s">
        <v>56</v>
      </c>
      <c r="B111" s="257"/>
      <c r="C111" s="257"/>
      <c r="D111" s="257"/>
      <c r="E111" s="257"/>
      <c r="F111" s="257"/>
      <c r="G111" s="257"/>
      <c r="H111" s="257"/>
      <c r="I111" s="257"/>
      <c r="J111" s="257"/>
      <c r="K111" s="257"/>
      <c r="L111" s="257"/>
      <c r="M111" s="257"/>
      <c r="N111" s="257"/>
      <c r="O111" s="257"/>
      <c r="P111" s="257"/>
      <c r="Q111" s="257"/>
      <c r="R111" s="257"/>
      <c r="S111" s="257"/>
      <c r="T111" s="257"/>
      <c r="U111" s="257"/>
      <c r="V111" s="257"/>
      <c r="W111" s="257"/>
      <c r="X111" s="257"/>
      <c r="Y111" s="257"/>
      <c r="DA111" s="88"/>
    </row>
    <row r="112" spans="1:105" ht="12" customHeight="1" x14ac:dyDescent="0.25">
      <c r="A112" s="172"/>
      <c r="B112" s="172"/>
      <c r="C112" s="172"/>
      <c r="D112" s="172"/>
      <c r="E112" s="172"/>
      <c r="F112" s="172"/>
      <c r="G112" s="172"/>
      <c r="H112" s="172"/>
      <c r="I112" s="172"/>
      <c r="J112" s="172"/>
      <c r="K112" s="172"/>
      <c r="L112" s="172"/>
      <c r="M112" s="172"/>
      <c r="N112" s="172"/>
      <c r="O112" s="172"/>
      <c r="P112" s="172"/>
      <c r="Q112" s="172"/>
      <c r="R112" s="172"/>
      <c r="S112" s="172"/>
      <c r="T112" s="172"/>
      <c r="U112" s="172"/>
      <c r="V112" s="172"/>
      <c r="W112" s="172"/>
      <c r="X112" s="172"/>
      <c r="Y112" s="172"/>
      <c r="DA112" s="176"/>
    </row>
    <row r="113" spans="1:105" ht="12" customHeight="1" x14ac:dyDescent="0.25">
      <c r="A113" s="35" t="s">
        <v>22</v>
      </c>
      <c r="B113" s="320">
        <f t="shared" ref="B113:Y113" si="30">SUM(B$114:B$124)</f>
        <v>108.94925259389791</v>
      </c>
      <c r="C113" s="320">
        <f t="shared" si="30"/>
        <v>109.19531160357131</v>
      </c>
      <c r="D113" s="320">
        <f t="shared" si="30"/>
        <v>111.52671379556686</v>
      </c>
      <c r="E113" s="320">
        <f t="shared" si="30"/>
        <v>112.03777381256035</v>
      </c>
      <c r="F113" s="320">
        <f t="shared" si="30"/>
        <v>110.070905129051</v>
      </c>
      <c r="G113" s="320">
        <f t="shared" si="30"/>
        <v>105.75903992192642</v>
      </c>
      <c r="H113" s="320">
        <f t="shared" si="30"/>
        <v>101.66642059462862</v>
      </c>
      <c r="I113" s="320">
        <f t="shared" si="30"/>
        <v>101.40446830003893</v>
      </c>
      <c r="J113" s="320">
        <f t="shared" si="30"/>
        <v>100.46047410561015</v>
      </c>
      <c r="K113" s="320">
        <f t="shared" si="30"/>
        <v>96.667568135169176</v>
      </c>
      <c r="L113" s="320">
        <f t="shared" si="30"/>
        <v>99.194771286176689</v>
      </c>
      <c r="M113" s="320">
        <f t="shared" si="30"/>
        <v>99.212462675419999</v>
      </c>
      <c r="N113" s="320">
        <f t="shared" si="30"/>
        <v>99.996127920555367</v>
      </c>
      <c r="O113" s="320">
        <f t="shared" si="30"/>
        <v>98.644404463652748</v>
      </c>
      <c r="P113" s="320">
        <f t="shared" si="30"/>
        <v>97.287241633792505</v>
      </c>
      <c r="Q113" s="320">
        <f t="shared" si="30"/>
        <v>95.644111514181105</v>
      </c>
      <c r="R113" s="320">
        <f t="shared" si="30"/>
        <v>97.349277509353243</v>
      </c>
      <c r="S113" s="320">
        <f t="shared" si="30"/>
        <v>97.689943262779892</v>
      </c>
      <c r="T113" s="320">
        <f t="shared" si="30"/>
        <v>98.16648507663821</v>
      </c>
      <c r="U113" s="320">
        <f t="shared" si="30"/>
        <v>95.967479901010336</v>
      </c>
      <c r="V113" s="320">
        <f t="shared" si="30"/>
        <v>96.628114700679518</v>
      </c>
      <c r="W113" s="320">
        <f t="shared" si="30"/>
        <v>100.82155772557387</v>
      </c>
      <c r="X113" s="320">
        <f t="shared" si="30"/>
        <v>99.996916203670239</v>
      </c>
      <c r="Y113" s="320">
        <f t="shared" si="30"/>
        <v>91.001652296177113</v>
      </c>
      <c r="DA113" s="95"/>
    </row>
    <row r="114" spans="1:105" ht="12" customHeight="1" x14ac:dyDescent="0.25">
      <c r="A114" s="55" t="s">
        <v>91</v>
      </c>
      <c r="B114" s="330">
        <f>IF(B$6=0,0,B$6/FBT!B$5*1000)</f>
        <v>2.2169277148445543</v>
      </c>
      <c r="C114" s="330">
        <f>IF(C$6=0,0,C$6/FBT!C$5*1000)</f>
        <v>2.2803601516935594</v>
      </c>
      <c r="D114" s="330">
        <f>IF(D$6=0,0,D$6/FBT!D$5*1000)</f>
        <v>2.26778278144505</v>
      </c>
      <c r="E114" s="330">
        <f>IF(E$6=0,0,E$6/FBT!E$5*1000)</f>
        <v>1.7661326783985134</v>
      </c>
      <c r="F114" s="330">
        <f>IF(F$6=0,0,F$6/FBT!F$5*1000)</f>
        <v>1.6614662215601177</v>
      </c>
      <c r="G114" s="330">
        <f>IF(G$6=0,0,G$6/FBT!G$5*1000)</f>
        <v>1.6532726683959968</v>
      </c>
      <c r="H114" s="330">
        <f>IF(H$6=0,0,H$6/FBT!H$5*1000)</f>
        <v>1.6655916349900215</v>
      </c>
      <c r="I114" s="330">
        <f>IF(I$6=0,0,I$6/FBT!I$5*1000)</f>
        <v>1.6909653209242586</v>
      </c>
      <c r="J114" s="330">
        <f>IF(J$6=0,0,J$6/FBT!J$5*1000)</f>
        <v>1.6699276875203899</v>
      </c>
      <c r="K114" s="330">
        <f>IF(K$6=0,0,K$6/FBT!K$5*1000)</f>
        <v>1.5380696329724877</v>
      </c>
      <c r="L114" s="330">
        <f>IF(L$6=0,0,L$6/FBT!L$5*1000)</f>
        <v>1.4593489895835035</v>
      </c>
      <c r="M114" s="330">
        <f>IF(M$6=0,0,M$6/FBT!M$5*1000)</f>
        <v>1.6153471541843758</v>
      </c>
      <c r="N114" s="330">
        <f>IF(N$6=0,0,N$6/FBT!N$5*1000)</f>
        <v>1.6110787211252193</v>
      </c>
      <c r="O114" s="330">
        <f>IF(O$6=0,0,O$6/FBT!O$5*1000)</f>
        <v>1.5734105657947459</v>
      </c>
      <c r="P114" s="330">
        <f>IF(P$6=0,0,P$6/FBT!P$5*1000)</f>
        <v>1.5406515305773809</v>
      </c>
      <c r="Q114" s="330">
        <f>IF(Q$6=0,0,Q$6/FBT!Q$5*1000)</f>
        <v>1.4777732755468125</v>
      </c>
      <c r="R114" s="330">
        <f>IF(R$6=0,0,R$6/FBT!R$5*1000)</f>
        <v>1.5296799106734267</v>
      </c>
      <c r="S114" s="330">
        <f>IF(S$6=0,0,S$6/FBT!S$5*1000)</f>
        <v>1.5290460089564133</v>
      </c>
      <c r="T114" s="330">
        <f>IF(T$6=0,0,T$6/FBT!T$5*1000)</f>
        <v>1.5239985323934013</v>
      </c>
      <c r="U114" s="330">
        <f>IF(U$6=0,0,U$6/FBT!U$5*1000)</f>
        <v>1.4667513243959696</v>
      </c>
      <c r="V114" s="330">
        <f>IF(V$6=0,0,V$6/FBT!V$5*1000)</f>
        <v>1.4834999142399767</v>
      </c>
      <c r="W114" s="330">
        <f>IF(W$6=0,0,W$6/FBT!W$5*1000)</f>
        <v>1.5135228190391259</v>
      </c>
      <c r="X114" s="330">
        <f>IF(X$6=0,0,X$6/FBT!X$5*1000)</f>
        <v>1.5140867607152164</v>
      </c>
      <c r="Y114" s="330">
        <f>IF(Y$6=0,0,Y$6/FBT!Y$5*1000)</f>
        <v>1.3705869561820665</v>
      </c>
      <c r="DA114" s="67"/>
    </row>
    <row r="115" spans="1:105" ht="12" customHeight="1" x14ac:dyDescent="0.25">
      <c r="A115" s="173" t="s">
        <v>92</v>
      </c>
      <c r="B115" s="331">
        <f>IF(B$7=0,0,B$7/FBT!B$5*1000)</f>
        <v>2.5864156673186489</v>
      </c>
      <c r="C115" s="331">
        <f>IF(C$7=0,0,C$7/FBT!C$5*1000)</f>
        <v>2.6604201769758209</v>
      </c>
      <c r="D115" s="331">
        <f>IF(D$7=0,0,D$7/FBT!D$5*1000)</f>
        <v>2.64574657835256</v>
      </c>
      <c r="E115" s="331">
        <f>IF(E$7=0,0,E$7/FBT!E$5*1000)</f>
        <v>2.0604881247982658</v>
      </c>
      <c r="F115" s="331">
        <f>IF(F$7=0,0,F$7/FBT!F$5*1000)</f>
        <v>1.938377258486804</v>
      </c>
      <c r="G115" s="331">
        <f>IF(G$7=0,0,G$7/FBT!G$5*1000)</f>
        <v>1.928818113128663</v>
      </c>
      <c r="H115" s="331">
        <f>IF(H$7=0,0,H$7/FBT!H$5*1000)</f>
        <v>1.9431902408216912</v>
      </c>
      <c r="I115" s="331">
        <f>IF(I$7=0,0,I$7/FBT!I$5*1000)</f>
        <v>1.9727928744116352</v>
      </c>
      <c r="J115" s="331">
        <f>IF(J$7=0,0,J$7/FBT!J$5*1000)</f>
        <v>1.9482489687737889</v>
      </c>
      <c r="K115" s="331">
        <f>IF(K$7=0,0,K$7/FBT!K$5*1000)</f>
        <v>1.794414571801237</v>
      </c>
      <c r="L115" s="331">
        <f>IF(L$7=0,0,L$7/FBT!L$5*1000)</f>
        <v>1.7025738211807551</v>
      </c>
      <c r="M115" s="331">
        <f>IF(M$7=0,0,M$7/FBT!M$5*1000)</f>
        <v>1.8845716798817727</v>
      </c>
      <c r="N115" s="331">
        <f>IF(N$7=0,0,N$7/FBT!N$5*1000)</f>
        <v>1.8795918413127559</v>
      </c>
      <c r="O115" s="331">
        <f>IF(O$7=0,0,O$7/FBT!O$5*1000)</f>
        <v>1.8356456600938702</v>
      </c>
      <c r="P115" s="331">
        <f>IF(P$7=0,0,P$7/FBT!P$5*1000)</f>
        <v>1.7974267856736115</v>
      </c>
      <c r="Q115" s="331">
        <f>IF(Q$7=0,0,Q$7/FBT!Q$5*1000)</f>
        <v>1.7240688214712823</v>
      </c>
      <c r="R115" s="331">
        <f>IF(R$7=0,0,R$7/FBT!R$5*1000)</f>
        <v>1.7846265624523312</v>
      </c>
      <c r="S115" s="331">
        <f>IF(S$7=0,0,S$7/FBT!S$5*1000)</f>
        <v>1.7838870104491493</v>
      </c>
      <c r="T115" s="331">
        <f>IF(T$7=0,0,T$7/FBT!T$5*1000)</f>
        <v>1.7779982877923026</v>
      </c>
      <c r="U115" s="331">
        <f>IF(U$7=0,0,U$7/FBT!U$5*1000)</f>
        <v>1.711209878461964</v>
      </c>
      <c r="V115" s="331">
        <f>IF(V$7=0,0,V$7/FBT!V$5*1000)</f>
        <v>1.7307498999466402</v>
      </c>
      <c r="W115" s="331">
        <f>IF(W$7=0,0,W$7/FBT!W$5*1000)</f>
        <v>1.7657766222123137</v>
      </c>
      <c r="X115" s="331">
        <f>IF(X$7=0,0,X$7/FBT!X$5*1000)</f>
        <v>1.766434554167752</v>
      </c>
      <c r="Y115" s="331">
        <f>IF(Y$7=0,0,Y$7/FBT!Y$5*1000)</f>
        <v>1.5990181155457444</v>
      </c>
      <c r="DA115" s="177"/>
    </row>
    <row r="116" spans="1:105" ht="12" customHeight="1" x14ac:dyDescent="0.25">
      <c r="A116" s="173" t="s">
        <v>93</v>
      </c>
      <c r="B116" s="331">
        <f>IF(B$8=0,0,B$8/FBT!B$5*1000)</f>
        <v>5.9118072395854817</v>
      </c>
      <c r="C116" s="331">
        <f>IF(C$8=0,0,C$8/FBT!C$5*1000)</f>
        <v>6.0809604045161638</v>
      </c>
      <c r="D116" s="331">
        <f>IF(D$8=0,0,D$8/FBT!D$5*1000)</f>
        <v>6.0474207505201365</v>
      </c>
      <c r="E116" s="331">
        <f>IF(E$8=0,0,E$8/FBT!E$5*1000)</f>
        <v>4.7096871423960369</v>
      </c>
      <c r="F116" s="331">
        <f>IF(F$8=0,0,F$8/FBT!F$5*1000)</f>
        <v>4.4305765908269814</v>
      </c>
      <c r="G116" s="331">
        <f>IF(G$8=0,0,G$8/FBT!G$5*1000)</f>
        <v>4.4087271157226589</v>
      </c>
      <c r="H116" s="331">
        <f>IF(H$8=0,0,H$8/FBT!H$5*1000)</f>
        <v>4.4415776933067237</v>
      </c>
      <c r="I116" s="331">
        <f>IF(I$8=0,0,I$8/FBT!I$5*1000)</f>
        <v>4.509240855798021</v>
      </c>
      <c r="J116" s="331">
        <f>IF(J$8=0,0,J$8/FBT!J$5*1000)</f>
        <v>4.4531405000543733</v>
      </c>
      <c r="K116" s="331">
        <f>IF(K$8=0,0,K$8/FBT!K$5*1000)</f>
        <v>4.1015190212599686</v>
      </c>
      <c r="L116" s="331">
        <f>IF(L$8=0,0,L$8/FBT!L$5*1000)</f>
        <v>3.8915973055560116</v>
      </c>
      <c r="M116" s="331">
        <f>IF(M$8=0,0,M$8/FBT!M$5*1000)</f>
        <v>4.3075924111583364</v>
      </c>
      <c r="N116" s="331">
        <f>IF(N$8=0,0,N$8/FBT!N$5*1000)</f>
        <v>4.2962099230005855</v>
      </c>
      <c r="O116" s="331">
        <f>IF(O$8=0,0,O$8/FBT!O$5*1000)</f>
        <v>4.1957615087859885</v>
      </c>
      <c r="P116" s="331">
        <f>IF(P$8=0,0,P$8/FBT!P$5*1000)</f>
        <v>4.1084040815396818</v>
      </c>
      <c r="Q116" s="331">
        <f>IF(Q$8=0,0,Q$8/FBT!Q$5*1000)</f>
        <v>3.940728734791501</v>
      </c>
      <c r="R116" s="331">
        <f>IF(R$8=0,0,R$8/FBT!R$5*1000)</f>
        <v>4.0791464284624706</v>
      </c>
      <c r="S116" s="331">
        <f>IF(S$8=0,0,S$8/FBT!S$5*1000)</f>
        <v>4.0774560238837703</v>
      </c>
      <c r="T116" s="331">
        <f>IF(T$8=0,0,T$8/FBT!T$5*1000)</f>
        <v>4.0639960863824047</v>
      </c>
      <c r="U116" s="331">
        <f>IF(U$8=0,0,U$8/FBT!U$5*1000)</f>
        <v>3.9113368650559179</v>
      </c>
      <c r="V116" s="331">
        <f>IF(V$8=0,0,V$8/FBT!V$5*1000)</f>
        <v>3.9559997713066064</v>
      </c>
      <c r="W116" s="331">
        <f>IF(W$8=0,0,W$8/FBT!W$5*1000)</f>
        <v>4.036060850771003</v>
      </c>
      <c r="X116" s="331">
        <f>IF(X$8=0,0,X$8/FBT!X$5*1000)</f>
        <v>4.0375646952405777</v>
      </c>
      <c r="Y116" s="331">
        <f>IF(Y$8=0,0,Y$8/FBT!Y$5*1000)</f>
        <v>3.654898549818844</v>
      </c>
      <c r="DA116" s="177"/>
    </row>
    <row r="117" spans="1:105" ht="12" customHeight="1" x14ac:dyDescent="0.25">
      <c r="A117" s="173" t="s">
        <v>94</v>
      </c>
      <c r="B117" s="331">
        <f>IF(B$9=0,0,B$9/FBT!B$5*1000)</f>
        <v>4.4338554296891104</v>
      </c>
      <c r="C117" s="331">
        <f>IF(C$9=0,0,C$9/FBT!C$5*1000)</f>
        <v>4.5607203033871206</v>
      </c>
      <c r="D117" s="331">
        <f>IF(D$9=0,0,D$9/FBT!D$5*1000)</f>
        <v>4.5355655628901008</v>
      </c>
      <c r="E117" s="331">
        <f>IF(E$9=0,0,E$9/FBT!E$5*1000)</f>
        <v>3.5322653567970277</v>
      </c>
      <c r="F117" s="331">
        <f>IF(F$9=0,0,F$9/FBT!F$5*1000)</f>
        <v>3.3229324431202349</v>
      </c>
      <c r="G117" s="331">
        <f>IF(G$9=0,0,G$9/FBT!G$5*1000)</f>
        <v>3.3065453367919946</v>
      </c>
      <c r="H117" s="331">
        <f>IF(H$9=0,0,H$9/FBT!H$5*1000)</f>
        <v>3.331183269980043</v>
      </c>
      <c r="I117" s="331">
        <f>IF(I$9=0,0,I$9/FBT!I$5*1000)</f>
        <v>3.3819306418485171</v>
      </c>
      <c r="J117" s="331">
        <f>IF(J$9=0,0,J$9/FBT!J$5*1000)</f>
        <v>3.3398553750407802</v>
      </c>
      <c r="K117" s="331">
        <f>IF(K$9=0,0,K$9/FBT!K$5*1000)</f>
        <v>3.0761392659449753</v>
      </c>
      <c r="L117" s="331">
        <f>IF(L$9=0,0,L$9/FBT!L$5*1000)</f>
        <v>2.9186979791670074</v>
      </c>
      <c r="M117" s="331">
        <f>IF(M$9=0,0,M$9/FBT!M$5*1000)</f>
        <v>3.2306943083687507</v>
      </c>
      <c r="N117" s="331">
        <f>IF(N$9=0,0,N$9/FBT!N$5*1000)</f>
        <v>3.2221574422504373</v>
      </c>
      <c r="O117" s="331">
        <f>IF(O$9=0,0,O$9/FBT!O$5*1000)</f>
        <v>3.1468211315894914</v>
      </c>
      <c r="P117" s="331">
        <f>IF(P$9=0,0,P$9/FBT!P$5*1000)</f>
        <v>3.0813030611547618</v>
      </c>
      <c r="Q117" s="331">
        <f>IF(Q$9=0,0,Q$9/FBT!Q$5*1000)</f>
        <v>2.9555465510936263</v>
      </c>
      <c r="R117" s="331">
        <f>IF(R$9=0,0,R$9/FBT!R$5*1000)</f>
        <v>3.0593598213468534</v>
      </c>
      <c r="S117" s="331">
        <f>IF(S$9=0,0,S$9/FBT!S$5*1000)</f>
        <v>3.0580920179128266</v>
      </c>
      <c r="T117" s="331">
        <f>IF(T$9=0,0,T$9/FBT!T$5*1000)</f>
        <v>3.0479970647868027</v>
      </c>
      <c r="U117" s="331">
        <f>IF(U$9=0,0,U$9/FBT!U$5*1000)</f>
        <v>2.9335026487919391</v>
      </c>
      <c r="V117" s="331">
        <f>IF(V$9=0,0,V$9/FBT!V$5*1000)</f>
        <v>2.9669998284799535</v>
      </c>
      <c r="W117" s="331">
        <f>IF(W$9=0,0,W$9/FBT!W$5*1000)</f>
        <v>3.0270456380782522</v>
      </c>
      <c r="X117" s="331">
        <f>IF(X$9=0,0,X$9/FBT!X$5*1000)</f>
        <v>3.0281735214304328</v>
      </c>
      <c r="Y117" s="331">
        <f>IF(Y$9=0,0,Y$9/FBT!Y$5*1000)</f>
        <v>2.7411739123641334</v>
      </c>
      <c r="DA117" s="177"/>
    </row>
    <row r="118" spans="1:105" ht="12" customHeight="1" x14ac:dyDescent="0.25">
      <c r="A118" s="56" t="s">
        <v>95</v>
      </c>
      <c r="B118" s="332">
        <f>IF(B$10=0,0,B$10/FBT!B$5*1000)</f>
        <v>2.5648303834240989</v>
      </c>
      <c r="C118" s="332">
        <f>IF(C$10=0,0,C$10/FBT!C$5*1000)</f>
        <v>2.6618020327107952</v>
      </c>
      <c r="D118" s="332">
        <f>IF(D$10=0,0,D$10/FBT!D$5*1000)</f>
        <v>2.6181608321816041</v>
      </c>
      <c r="E118" s="332">
        <f>IF(E$10=0,0,E$10/FBT!E$5*1000)</f>
        <v>2.2478965389149139</v>
      </c>
      <c r="F118" s="332">
        <f>IF(F$10=0,0,F$10/FBT!F$5*1000)</f>
        <v>2.1879953275513748</v>
      </c>
      <c r="G118" s="332">
        <f>IF(G$10=0,0,G$10/FBT!G$5*1000)</f>
        <v>2.1137251252712255</v>
      </c>
      <c r="H118" s="332">
        <f>IF(H$10=0,0,H$10/FBT!H$5*1000)</f>
        <v>2.0507684911616879</v>
      </c>
      <c r="I118" s="332">
        <f>IF(I$10=0,0,I$10/FBT!I$5*1000)</f>
        <v>2.0557126958637908</v>
      </c>
      <c r="J118" s="332">
        <f>IF(J$10=0,0,J$10/FBT!J$5*1000)</f>
        <v>2.0307094700177877</v>
      </c>
      <c r="K118" s="332">
        <f>IF(K$10=0,0,K$10/FBT!K$5*1000)</f>
        <v>1.9361843491743456</v>
      </c>
      <c r="L118" s="332">
        <f>IF(L$10=0,0,L$10/FBT!L$5*1000)</f>
        <v>1.9712478023814093</v>
      </c>
      <c r="M118" s="332">
        <f>IF(M$10=0,0,M$10/FBT!M$5*1000)</f>
        <v>1.999888333329449</v>
      </c>
      <c r="N118" s="332">
        <f>IF(N$10=0,0,N$10/FBT!N$5*1000)</f>
        <v>2.0119237582968825</v>
      </c>
      <c r="O118" s="332">
        <f>IF(O$10=0,0,O$10/FBT!O$5*1000)</f>
        <v>1.9836363768034768</v>
      </c>
      <c r="P118" s="332">
        <f>IF(P$10=0,0,P$10/FBT!P$5*1000)</f>
        <v>1.9614522448710525</v>
      </c>
      <c r="Q118" s="332">
        <f>IF(Q$10=0,0,Q$10/FBT!Q$5*1000)</f>
        <v>1.9294079069635757</v>
      </c>
      <c r="R118" s="332">
        <f>IF(R$10=0,0,R$10/FBT!R$5*1000)</f>
        <v>1.9769716102962411</v>
      </c>
      <c r="S118" s="332">
        <f>IF(S$10=0,0,S$10/FBT!S$5*1000)</f>
        <v>1.9850704265091632</v>
      </c>
      <c r="T118" s="332">
        <f>IF(T$10=0,0,T$10/FBT!T$5*1000)</f>
        <v>1.989915367157806</v>
      </c>
      <c r="U118" s="332">
        <f>IF(U$10=0,0,U$10/FBT!U$5*1000)</f>
        <v>1.9457055332924054</v>
      </c>
      <c r="V118" s="332">
        <f>IF(V$10=0,0,V$10/FBT!V$5*1000)</f>
        <v>1.9616798715538286</v>
      </c>
      <c r="W118" s="332">
        <f>IF(W$10=0,0,W$10/FBT!W$5*1000)</f>
        <v>2.0220885166958946</v>
      </c>
      <c r="X118" s="332">
        <f>IF(X$10=0,0,X$10/FBT!X$5*1000)</f>
        <v>1.9943696673586437</v>
      </c>
      <c r="Y118" s="332">
        <f>IF(Y$10=0,0,Y$10/FBT!Y$5*1000)</f>
        <v>1.8152375098269211</v>
      </c>
      <c r="DA118" s="68"/>
    </row>
    <row r="119" spans="1:105" ht="12" customHeight="1" x14ac:dyDescent="0.25">
      <c r="A119" s="174" t="s">
        <v>2147</v>
      </c>
      <c r="B119" s="348">
        <f>IF(B$16=0,0,B$16/FBT!B$5*1000)</f>
        <v>7.3887092115123671</v>
      </c>
      <c r="C119" s="348">
        <f>IF(C$16=0,0,C$16/FBT!C$5*1000)</f>
        <v>7.5573821538556221</v>
      </c>
      <c r="D119" s="348">
        <f>IF(D$16=0,0,D$16/FBT!D$5*1000)</f>
        <v>7.5592860400600213</v>
      </c>
      <c r="E119" s="348">
        <f>IF(E$16=0,0,E$16/FBT!E$5*1000)</f>
        <v>6.8778753596658664</v>
      </c>
      <c r="F119" s="348">
        <f>IF(F$16=0,0,F$16/FBT!F$5*1000)</f>
        <v>6.7230141955707463</v>
      </c>
      <c r="G119" s="348">
        <f>IF(G$16=0,0,G$16/FBT!G$5*1000)</f>
        <v>6.4729665227864448</v>
      </c>
      <c r="H119" s="348">
        <f>IF(H$16=0,0,H$16/FBT!H$5*1000)</f>
        <v>6.2644658539651257</v>
      </c>
      <c r="I119" s="348">
        <f>IF(I$16=0,0,I$16/FBT!I$5*1000)</f>
        <v>6.2712185338699911</v>
      </c>
      <c r="J119" s="348">
        <f>IF(J$16=0,0,J$16/FBT!J$5*1000)</f>
        <v>6.2077754655406814</v>
      </c>
      <c r="K119" s="348">
        <f>IF(K$16=0,0,K$16/FBT!K$5*1000)</f>
        <v>5.924740479645707</v>
      </c>
      <c r="L119" s="348">
        <f>IF(L$16=0,0,L$16/FBT!L$5*1000)</f>
        <v>6.0279176088424311</v>
      </c>
      <c r="M119" s="348">
        <f>IF(M$16=0,0,M$16/FBT!M$5*1000)</f>
        <v>6.0961028716189949</v>
      </c>
      <c r="N119" s="348">
        <f>IF(N$16=0,0,N$16/FBT!N$5*1000)</f>
        <v>6.1295978704810468</v>
      </c>
      <c r="O119" s="348">
        <f>IF(O$16=0,0,O$16/FBT!O$5*1000)</f>
        <v>6.0343212252403093</v>
      </c>
      <c r="P119" s="348">
        <f>IF(P$16=0,0,P$16/FBT!P$5*1000)</f>
        <v>5.9418559227219836</v>
      </c>
      <c r="Q119" s="348">
        <f>IF(Q$16=0,0,Q$16/FBT!Q$5*1000)</f>
        <v>5.8226985174062262</v>
      </c>
      <c r="R119" s="348">
        <f>IF(R$16=0,0,R$16/FBT!R$5*1000)</f>
        <v>5.9412580192903528</v>
      </c>
      <c r="S119" s="348">
        <f>IF(S$16=0,0,S$16/FBT!S$5*1000)</f>
        <v>5.95884708134726</v>
      </c>
      <c r="T119" s="348">
        <f>IF(T$16=0,0,T$16/FBT!T$5*1000)</f>
        <v>5.9826793840010355</v>
      </c>
      <c r="U119" s="348">
        <f>IF(U$16=0,0,U$16/FBT!U$5*1000)</f>
        <v>5.8400363109366165</v>
      </c>
      <c r="V119" s="348">
        <f>IF(V$16=0,0,V$16/FBT!V$5*1000)</f>
        <v>5.8818156121842602</v>
      </c>
      <c r="W119" s="348">
        <f>IF(W$16=0,0,W$16/FBT!W$5*1000)</f>
        <v>6.1203040411581862</v>
      </c>
      <c r="X119" s="348">
        <f>IF(X$16=0,0,X$16/FBT!X$5*1000)</f>
        <v>6.079016589611367</v>
      </c>
      <c r="Y119" s="348">
        <f>IF(Y$16=0,0,Y$16/FBT!Y$5*1000)</f>
        <v>5.5298577258644954</v>
      </c>
      <c r="DA119" s="178"/>
    </row>
    <row r="120" spans="1:105" ht="12" customHeight="1" x14ac:dyDescent="0.25">
      <c r="A120" s="174" t="s">
        <v>2159</v>
      </c>
      <c r="B120" s="348">
        <f>IF(B$25=0,0,B$25/FBT!B$5*1000)</f>
        <v>6.1572576762603042</v>
      </c>
      <c r="C120" s="348">
        <f>IF(C$25=0,0,C$25/FBT!C$5*1000)</f>
        <v>6.2978184615463517</v>
      </c>
      <c r="D120" s="348">
        <f>IF(D$25=0,0,D$25/FBT!D$5*1000)</f>
        <v>6.2994050333833513</v>
      </c>
      <c r="E120" s="348">
        <f>IF(E$25=0,0,E$25/FBT!E$5*1000)</f>
        <v>5.7315627997215559</v>
      </c>
      <c r="F120" s="348">
        <f>IF(F$25=0,0,F$25/FBT!F$5*1000)</f>
        <v>5.6025118296422916</v>
      </c>
      <c r="G120" s="348">
        <f>IF(G$25=0,0,G$25/FBT!G$5*1000)</f>
        <v>5.3941387689887064</v>
      </c>
      <c r="H120" s="348">
        <f>IF(H$25=0,0,H$25/FBT!H$5*1000)</f>
        <v>5.2203882116376024</v>
      </c>
      <c r="I120" s="348">
        <f>IF(I$25=0,0,I$25/FBT!I$5*1000)</f>
        <v>5.2260154448916616</v>
      </c>
      <c r="J120" s="348">
        <f>IF(J$25=0,0,J$25/FBT!J$5*1000)</f>
        <v>5.1731462212839014</v>
      </c>
      <c r="K120" s="348">
        <f>IF(K$25=0,0,K$25/FBT!K$5*1000)</f>
        <v>4.9372837330380897</v>
      </c>
      <c r="L120" s="348">
        <f>IF(L$25=0,0,L$25/FBT!L$5*1000)</f>
        <v>5.0232646740353593</v>
      </c>
      <c r="M120" s="348">
        <f>IF(M$25=0,0,M$25/FBT!M$5*1000)</f>
        <v>5.0800857263491634</v>
      </c>
      <c r="N120" s="348">
        <f>IF(N$25=0,0,N$25/FBT!N$5*1000)</f>
        <v>5.1079982254008724</v>
      </c>
      <c r="O120" s="348">
        <f>IF(O$25=0,0,O$25/FBT!O$5*1000)</f>
        <v>5.0286010210335927</v>
      </c>
      <c r="P120" s="348">
        <f>IF(P$25=0,0,P$25/FBT!P$5*1000)</f>
        <v>4.9515466022683192</v>
      </c>
      <c r="Q120" s="348">
        <f>IF(Q$25=0,0,Q$25/FBT!Q$5*1000)</f>
        <v>4.8522487645051875</v>
      </c>
      <c r="R120" s="348">
        <f>IF(R$25=0,0,R$25/FBT!R$5*1000)</f>
        <v>4.9510483494086293</v>
      </c>
      <c r="S120" s="348">
        <f>IF(S$25=0,0,S$25/FBT!S$5*1000)</f>
        <v>4.9657059011227158</v>
      </c>
      <c r="T120" s="348">
        <f>IF(T$25=0,0,T$25/FBT!T$5*1000)</f>
        <v>4.9855661533341982</v>
      </c>
      <c r="U120" s="348">
        <f>IF(U$25=0,0,U$25/FBT!U$5*1000)</f>
        <v>4.8666969257805128</v>
      </c>
      <c r="V120" s="348">
        <f>IF(V$25=0,0,V$25/FBT!V$5*1000)</f>
        <v>4.9015130101535513</v>
      </c>
      <c r="W120" s="348">
        <f>IF(W$25=0,0,W$25/FBT!W$5*1000)</f>
        <v>5.1002533676318214</v>
      </c>
      <c r="X120" s="348">
        <f>IF(X$25=0,0,X$25/FBT!X$5*1000)</f>
        <v>5.0658471580094719</v>
      </c>
      <c r="Y120" s="348">
        <f>IF(Y$25=0,0,Y$25/FBT!Y$5*1000)</f>
        <v>4.6082147715537474</v>
      </c>
      <c r="DA120" s="178"/>
    </row>
    <row r="121" spans="1:105" ht="12" customHeight="1" x14ac:dyDescent="0.25">
      <c r="A121" s="174" t="s">
        <v>2171</v>
      </c>
      <c r="B121" s="348">
        <f>IF(B$34=0,0,B$34/FBT!B$5*1000)</f>
        <v>44.477252848628922</v>
      </c>
      <c r="C121" s="348">
        <f>IF(C$34=0,0,C$34/FBT!C$5*1000)</f>
        <v>43.418301372213072</v>
      </c>
      <c r="D121" s="348">
        <f>IF(D$34=0,0,D$34/FBT!D$5*1000)</f>
        <v>45.564569700557549</v>
      </c>
      <c r="E121" s="348">
        <f>IF(E$34=0,0,E$34/FBT!E$5*1000)</f>
        <v>54.685579685331788</v>
      </c>
      <c r="F121" s="348">
        <f>IF(F$34=0,0,F$34/FBT!F$5*1000)</f>
        <v>54.899922450465361</v>
      </c>
      <c r="G121" s="348">
        <f>IF(G$34=0,0,G$34/FBT!G$5*1000)</f>
        <v>51.884651985226206</v>
      </c>
      <c r="H121" s="348">
        <f>IF(H$34=0,0,H$34/FBT!H$5*1000)</f>
        <v>48.676215569686896</v>
      </c>
      <c r="I121" s="348">
        <f>IF(I$34=0,0,I$34/FBT!I$5*1000)</f>
        <v>48.075889978569883</v>
      </c>
      <c r="J121" s="348">
        <f>IF(J$34=0,0,J$34/FBT!J$5*1000)</f>
        <v>47.716732927931297</v>
      </c>
      <c r="K121" s="348">
        <f>IF(K$34=0,0,K$34/FBT!K$5*1000)</f>
        <v>47.01941915167032</v>
      </c>
      <c r="L121" s="348">
        <f>IF(L$34=0,0,L$34/FBT!L$5*1000)</f>
        <v>50.109437051972826</v>
      </c>
      <c r="M121" s="348">
        <f>IF(M$34=0,0,M$34/FBT!M$5*1000)</f>
        <v>47.706915697005741</v>
      </c>
      <c r="N121" s="348">
        <f>IF(N$34=0,0,N$34/FBT!N$5*1000)</f>
        <v>48.362029516894928</v>
      </c>
      <c r="O121" s="348">
        <f>IF(O$34=0,0,O$34/FBT!O$5*1000)</f>
        <v>47.964757505862664</v>
      </c>
      <c r="P121" s="348">
        <f>IF(P$34=0,0,P$34/FBT!P$5*1000)</f>
        <v>47.482745850045475</v>
      </c>
      <c r="Q121" s="348">
        <f>IF(Q$34=0,0,Q$34/FBT!Q$5*1000)</f>
        <v>47.246715896110665</v>
      </c>
      <c r="R121" s="348">
        <f>IF(R$34=0,0,R$34/FBT!R$5*1000)</f>
        <v>47.674761850022648</v>
      </c>
      <c r="S121" s="348">
        <f>IF(S$34=0,0,S$34/FBT!S$5*1000)</f>
        <v>47.933102338535264</v>
      </c>
      <c r="T121" s="348">
        <f>IF(T$34=0,0,T$34/FBT!T$5*1000)</f>
        <v>48.361051107889359</v>
      </c>
      <c r="U121" s="348">
        <f>IF(U$34=0,0,U$34/FBT!U$5*1000)</f>
        <v>47.628523039578774</v>
      </c>
      <c r="V121" s="348">
        <f>IF(V$34=0,0,V$34/FBT!V$5*1000)</f>
        <v>47.855395822168283</v>
      </c>
      <c r="W121" s="348">
        <f>IF(W$34=0,0,W$34/FBT!W$5*1000)</f>
        <v>50.494100474265856</v>
      </c>
      <c r="X121" s="348">
        <f>IF(X$34=0,0,X$34/FBT!X$5*1000)</f>
        <v>49.879816902472825</v>
      </c>
      <c r="Y121" s="348">
        <f>IF(Y$34=0,0,Y$34/FBT!Y$5*1000)</f>
        <v>45.503326730833614</v>
      </c>
      <c r="DA121" s="178"/>
    </row>
    <row r="122" spans="1:105" ht="12" customHeight="1" x14ac:dyDescent="0.25">
      <c r="A122" s="174" t="s">
        <v>2183</v>
      </c>
      <c r="B122" s="348">
        <f>IF(B$45=0,0,B$45/FBT!B$5*1000)</f>
        <v>9.4078354716441073</v>
      </c>
      <c r="C122" s="348">
        <f>IF(C$45=0,0,C$45/FBT!C$5*1000)</f>
        <v>9.3089705968983036</v>
      </c>
      <c r="D122" s="348">
        <f>IF(D$45=0,0,D$45/FBT!D$5*1000)</f>
        <v>9.6342274995445187</v>
      </c>
      <c r="E122" s="348">
        <f>IF(E$45=0,0,E$45/FBT!E$5*1000)</f>
        <v>10.53391182825084</v>
      </c>
      <c r="F122" s="348">
        <f>IF(F$45=0,0,F$45/FBT!F$5*1000)</f>
        <v>10.433101842385724</v>
      </c>
      <c r="G122" s="348">
        <f>IF(G$45=0,0,G$45/FBT!G$5*1000)</f>
        <v>9.9456760595282994</v>
      </c>
      <c r="H122" s="348">
        <f>IF(H$45=0,0,H$45/FBT!H$5*1000)</f>
        <v>9.4526640300330307</v>
      </c>
      <c r="I122" s="348">
        <f>IF(I$45=0,0,I$45/FBT!I$5*1000)</f>
        <v>9.381909835280176</v>
      </c>
      <c r="J122" s="348">
        <f>IF(J$45=0,0,J$45/FBT!J$5*1000)</f>
        <v>9.3023229463217305</v>
      </c>
      <c r="K122" s="348">
        <f>IF(K$45=0,0,K$45/FBT!K$5*1000)</f>
        <v>9.0478829966518397</v>
      </c>
      <c r="L122" s="348">
        <f>IF(L$45=0,0,L$45/FBT!L$5*1000)</f>
        <v>9.4291440972079901</v>
      </c>
      <c r="M122" s="348">
        <f>IF(M$45=0,0,M$45/FBT!M$5*1000)</f>
        <v>9.2167980525007174</v>
      </c>
      <c r="N122" s="348">
        <f>IF(N$45=0,0,N$45/FBT!N$5*1000)</f>
        <v>9.3111732863064667</v>
      </c>
      <c r="O122" s="348">
        <f>IF(O$45=0,0,O$45/FBT!O$5*1000)</f>
        <v>9.2055330093888337</v>
      </c>
      <c r="P122" s="348">
        <f>IF(P$45=0,0,P$45/FBT!P$5*1000)</f>
        <v>9.0907235338120227</v>
      </c>
      <c r="Q122" s="348">
        <f>IF(Q$45=0,0,Q$45/FBT!Q$5*1000)</f>
        <v>8.98915769277124</v>
      </c>
      <c r="R122" s="348">
        <f>IF(R$45=0,0,R$45/FBT!R$5*1000)</f>
        <v>9.1164339693952545</v>
      </c>
      <c r="S122" s="348">
        <f>IF(S$45=0,0,S$45/FBT!S$5*1000)</f>
        <v>9.1565059297494074</v>
      </c>
      <c r="T122" s="348">
        <f>IF(T$45=0,0,T$45/FBT!T$5*1000)</f>
        <v>9.2195754211388437</v>
      </c>
      <c r="U122" s="348">
        <f>IF(U$45=0,0,U$45/FBT!U$5*1000)</f>
        <v>9.0448449797310086</v>
      </c>
      <c r="V122" s="348">
        <f>IF(V$45=0,0,V$45/FBT!V$5*1000)</f>
        <v>9.0971987099797929</v>
      </c>
      <c r="W122" s="348">
        <f>IF(W$45=0,0,W$45/FBT!W$5*1000)</f>
        <v>9.5333139587229674</v>
      </c>
      <c r="X122" s="348">
        <f>IF(X$45=0,0,X$45/FBT!X$5*1000)</f>
        <v>9.4438476277438426</v>
      </c>
      <c r="Y122" s="348">
        <f>IF(Y$45=0,0,Y$45/FBT!Y$5*1000)</f>
        <v>8.6036257961299221</v>
      </c>
      <c r="DA122" s="178"/>
    </row>
    <row r="123" spans="1:105" ht="12" customHeight="1" x14ac:dyDescent="0.25">
      <c r="A123" s="174" t="s">
        <v>2209</v>
      </c>
      <c r="B123" s="348">
        <f>IF(B$66=0,0,B$66/FBT!B$5*1000)</f>
        <v>11.260983940399822</v>
      </c>
      <c r="C123" s="348">
        <f>IF(C$66=0,0,C$66/FBT!C$5*1000)</f>
        <v>11.46629821149234</v>
      </c>
      <c r="D123" s="348">
        <f>IF(D$66=0,0,D$66/FBT!D$5*1000)</f>
        <v>11.52343403921587</v>
      </c>
      <c r="E123" s="348">
        <f>IF(E$66=0,0,E$66/FBT!E$5*1000)</f>
        <v>9.8995956039067661</v>
      </c>
      <c r="F123" s="348">
        <f>IF(F$66=0,0,F$66/FBT!F$5*1000)</f>
        <v>9.4704310878542284</v>
      </c>
      <c r="G123" s="348">
        <f>IF(G$66=0,0,G$66/FBT!G$5*1000)</f>
        <v>9.2963014683016691</v>
      </c>
      <c r="H123" s="348">
        <f>IF(H$66=0,0,H$66/FBT!H$5*1000)</f>
        <v>9.1964581282722531</v>
      </c>
      <c r="I123" s="348">
        <f>IF(I$66=0,0,I$66/FBT!I$5*1000)</f>
        <v>9.2713103327915327</v>
      </c>
      <c r="J123" s="348">
        <f>IF(J$66=0,0,J$66/FBT!J$5*1000)</f>
        <v>9.1701636871350409</v>
      </c>
      <c r="K123" s="348">
        <f>IF(K$66=0,0,K$66/FBT!K$5*1000)</f>
        <v>8.5895169496518609</v>
      </c>
      <c r="L123" s="348">
        <f>IF(L$66=0,0,L$66/FBT!L$5*1000)</f>
        <v>8.4045453731859254</v>
      </c>
      <c r="M123" s="348">
        <f>IF(M$66=0,0,M$66/FBT!M$5*1000)</f>
        <v>8.9348322426475058</v>
      </c>
      <c r="N123" s="348">
        <f>IF(N$66=0,0,N$66/FBT!N$5*1000)</f>
        <v>8.9488839313596724</v>
      </c>
      <c r="O123" s="348">
        <f>IF(O$66=0,0,O$66/FBT!O$5*1000)</f>
        <v>8.7735594777930999</v>
      </c>
      <c r="P123" s="348">
        <f>IF(P$66=0,0,P$66/FBT!P$5*1000)</f>
        <v>8.6141256611213919</v>
      </c>
      <c r="Q123" s="348">
        <f>IF(Q$66=0,0,Q$66/FBT!Q$5*1000)</f>
        <v>8.3445241604771265</v>
      </c>
      <c r="R123" s="348">
        <f>IF(R$66=0,0,R$66/FBT!R$5*1000)</f>
        <v>8.5810620534147812</v>
      </c>
      <c r="S123" s="348">
        <f>IF(S$66=0,0,S$66/FBT!S$5*1000)</f>
        <v>8.5908882056385156</v>
      </c>
      <c r="T123" s="348">
        <f>IF(T$66=0,0,T$66/FBT!T$5*1000)</f>
        <v>8.5909239754801892</v>
      </c>
      <c r="U123" s="348">
        <f>IF(U$66=0,0,U$66/FBT!U$5*1000)</f>
        <v>8.3199934015528392</v>
      </c>
      <c r="V123" s="348">
        <f>IF(V$66=0,0,V$66/FBT!V$5*1000)</f>
        <v>8.3996197458968229</v>
      </c>
      <c r="W123" s="348">
        <f>IF(W$66=0,0,W$66/FBT!W$5*1000)</f>
        <v>8.64557932687506</v>
      </c>
      <c r="X123" s="348">
        <f>IF(X$66=0,0,X$66/FBT!X$5*1000)</f>
        <v>8.6210558347934132</v>
      </c>
      <c r="Y123" s="348">
        <f>IF(Y$66=0,0,Y$66/FBT!Y$5*1000)</f>
        <v>7.8209312299794931</v>
      </c>
      <c r="DA123" s="178"/>
    </row>
    <row r="124" spans="1:105" ht="12" customHeight="1" x14ac:dyDescent="0.25">
      <c r="A124" s="41" t="s">
        <v>2226</v>
      </c>
      <c r="B124" s="333">
        <f>IF(B$80=0,0,B$80/FBT!B$5*1000)</f>
        <v>12.543377010590495</v>
      </c>
      <c r="C124" s="333">
        <f>IF(C$80=0,0,C$80/FBT!C$5*1000)</f>
        <v>12.902277738282164</v>
      </c>
      <c r="D124" s="333">
        <f>IF(D$80=0,0,D$80/FBT!D$5*1000)</f>
        <v>12.831114977416098</v>
      </c>
      <c r="E124" s="333">
        <f>IF(E$80=0,0,E$80/FBT!E$5*1000)</f>
        <v>9.9927786943787922</v>
      </c>
      <c r="F124" s="333">
        <f>IF(F$80=0,0,F$80/FBT!F$5*1000)</f>
        <v>9.4005758815871463</v>
      </c>
      <c r="G124" s="333">
        <f>IF(G$80=0,0,G$80/FBT!G$5*1000)</f>
        <v>9.3542167577845543</v>
      </c>
      <c r="H124" s="333">
        <f>IF(H$80=0,0,H$80/FBT!H$5*1000)</f>
        <v>9.4239174707735405</v>
      </c>
      <c r="I124" s="333">
        <f>IF(I$80=0,0,I$80/FBT!I$5*1000)</f>
        <v>9.5674817857894556</v>
      </c>
      <c r="J124" s="333">
        <f>IF(J$80=0,0,J$80/FBT!J$5*1000)</f>
        <v>9.4484508559903713</v>
      </c>
      <c r="K124" s="333">
        <f>IF(K$80=0,0,K$80/FBT!K$5*1000)</f>
        <v>8.7023979833583347</v>
      </c>
      <c r="L124" s="333">
        <f>IF(L$80=0,0,L$80/FBT!L$5*1000)</f>
        <v>8.2569965830634633</v>
      </c>
      <c r="M124" s="333">
        <f>IF(M$80=0,0,M$80/FBT!M$5*1000)</f>
        <v>9.1396341983751981</v>
      </c>
      <c r="N124" s="333">
        <f>IF(N$80=0,0,N$80/FBT!N$5*1000)</f>
        <v>9.1154834041264934</v>
      </c>
      <c r="O124" s="333">
        <f>IF(O$80=0,0,O$80/FBT!O$5*1000)</f>
        <v>8.9023569812666743</v>
      </c>
      <c r="P124" s="333">
        <f>IF(P$80=0,0,P$80/FBT!P$5*1000)</f>
        <v>8.7170063600068186</v>
      </c>
      <c r="Q124" s="333">
        <f>IF(Q$80=0,0,Q$80/FBT!Q$5*1000)</f>
        <v>8.3612411930438668</v>
      </c>
      <c r="R124" s="333">
        <f>IF(R$80=0,0,R$80/FBT!R$5*1000)</f>
        <v>8.6549289345902469</v>
      </c>
      <c r="S124" s="333">
        <f>IF(S$80=0,0,S$80/FBT!S$5*1000)</f>
        <v>8.6513423186753879</v>
      </c>
      <c r="T124" s="333">
        <f>IF(T$80=0,0,T$80/FBT!T$5*1000)</f>
        <v>8.622783696281866</v>
      </c>
      <c r="U124" s="333">
        <f>IF(U$80=0,0,U$80/FBT!U$5*1000)</f>
        <v>8.2988789934323925</v>
      </c>
      <c r="V124" s="333">
        <f>IF(V$80=0,0,V$80/FBT!V$5*1000)</f>
        <v>8.3936425147697928</v>
      </c>
      <c r="W124" s="333">
        <f>IF(W$80=0,0,W$80/FBT!W$5*1000)</f>
        <v>8.5635121101233693</v>
      </c>
      <c r="X124" s="333">
        <f>IF(X$80=0,0,X$80/FBT!X$5*1000)</f>
        <v>8.5667028921266937</v>
      </c>
      <c r="Y124" s="333">
        <f>IF(Y$80=0,0,Y$80/FBT!Y$5*1000)</f>
        <v>7.7547809980781306</v>
      </c>
      <c r="DA124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59999389629810485"/>
    <pageSetUpPr fitToPage="1"/>
  </sheetPr>
  <dimension ref="A1:DA124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 / useful energy demand"</f>
        <v>BE: Food, beverages and tobacco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22</v>
      </c>
      <c r="B5" s="223">
        <v>355.46721549570071</v>
      </c>
      <c r="C5" s="223">
        <v>350.60027248780278</v>
      </c>
      <c r="D5" s="223">
        <v>352.05843953900222</v>
      </c>
      <c r="E5" s="223">
        <v>500.49360071342261</v>
      </c>
      <c r="F5" s="223">
        <v>558.39434095506363</v>
      </c>
      <c r="G5" s="223">
        <v>551.98838385704767</v>
      </c>
      <c r="H5" s="223">
        <v>536.39445304455626</v>
      </c>
      <c r="I5" s="223">
        <v>541.34910998299961</v>
      </c>
      <c r="J5" s="223">
        <v>567.33036768118086</v>
      </c>
      <c r="K5" s="223">
        <v>587.93557073836587</v>
      </c>
      <c r="L5" s="223">
        <v>673.76327713126466</v>
      </c>
      <c r="M5" s="223">
        <v>648.7612528306006</v>
      </c>
      <c r="N5" s="223">
        <v>658.37285084926907</v>
      </c>
      <c r="O5" s="223">
        <v>670.79200207962117</v>
      </c>
      <c r="P5" s="223">
        <v>697.61723299008804</v>
      </c>
      <c r="Q5" s="223">
        <v>717.93832669097867</v>
      </c>
      <c r="R5" s="223">
        <v>725.18537388001266</v>
      </c>
      <c r="S5" s="223">
        <v>744.43891481221669</v>
      </c>
      <c r="T5" s="223">
        <v>789.96652142649236</v>
      </c>
      <c r="U5" s="223">
        <v>815.63165422469024</v>
      </c>
      <c r="V5" s="223">
        <v>757.92822100257672</v>
      </c>
      <c r="W5" s="223">
        <v>786.02819967103596</v>
      </c>
      <c r="X5" s="223">
        <v>770.05124636889491</v>
      </c>
      <c r="Y5" s="223">
        <v>762.86087942700908</v>
      </c>
      <c r="DA5" s="89" t="s">
        <v>2228</v>
      </c>
    </row>
    <row r="6" spans="1:105" ht="12" customHeight="1" x14ac:dyDescent="0.25">
      <c r="A6" s="55" t="s">
        <v>91</v>
      </c>
      <c r="B6" s="259">
        <v>7.0078294319285224</v>
      </c>
      <c r="C6" s="259">
        <v>7.0919324964489512</v>
      </c>
      <c r="D6" s="259">
        <v>6.9301406298252424</v>
      </c>
      <c r="E6" s="259">
        <v>7.7958928194370314</v>
      </c>
      <c r="F6" s="259">
        <v>8.3250459228802143</v>
      </c>
      <c r="G6" s="259">
        <v>8.4391239005678749</v>
      </c>
      <c r="H6" s="259">
        <v>8.5202182197877612</v>
      </c>
      <c r="I6" s="259">
        <v>8.7486405291829605</v>
      </c>
      <c r="J6" s="259">
        <v>9.0909783440758343</v>
      </c>
      <c r="K6" s="259">
        <v>9.0879188156878374</v>
      </c>
      <c r="L6" s="259">
        <v>9.7070690315719474</v>
      </c>
      <c r="M6" s="259">
        <v>10.223440305989079</v>
      </c>
      <c r="N6" s="259">
        <v>10.24618801723105</v>
      </c>
      <c r="O6" s="259">
        <v>10.34248262275449</v>
      </c>
      <c r="P6" s="259">
        <v>10.6794177122487</v>
      </c>
      <c r="Q6" s="259">
        <v>10.73906165173579</v>
      </c>
      <c r="R6" s="259">
        <v>11.011129719098699</v>
      </c>
      <c r="S6" s="259">
        <v>11.266023735806121</v>
      </c>
      <c r="T6" s="259">
        <v>11.862371433388081</v>
      </c>
      <c r="U6" s="259">
        <v>12.07849722540363</v>
      </c>
      <c r="V6" s="259">
        <v>11.26170195336698</v>
      </c>
      <c r="W6" s="259">
        <v>11.440996518128649</v>
      </c>
      <c r="X6" s="259">
        <v>11.312033401502131</v>
      </c>
      <c r="Y6" s="259">
        <v>11.124769975309659</v>
      </c>
      <c r="DA6" s="67" t="s">
        <v>2229</v>
      </c>
    </row>
    <row r="7" spans="1:105" ht="12" customHeight="1" x14ac:dyDescent="0.25">
      <c r="A7" s="173" t="s">
        <v>92</v>
      </c>
      <c r="B7" s="224">
        <v>2.118810570902208</v>
      </c>
      <c r="C7" s="224">
        <v>2.1442390525572059</v>
      </c>
      <c r="D7" s="224">
        <v>2.0953214353951148</v>
      </c>
      <c r="E7" s="224">
        <v>2.3570807874098212</v>
      </c>
      <c r="F7" s="224">
        <v>2.5170697255099581</v>
      </c>
      <c r="G7" s="224">
        <v>2.5515610936831759</v>
      </c>
      <c r="H7" s="224">
        <v>2.5760798840550359</v>
      </c>
      <c r="I7" s="224">
        <v>2.645143152286332</v>
      </c>
      <c r="J7" s="224">
        <v>2.7486486653785609</v>
      </c>
      <c r="K7" s="224">
        <v>2.7477236198771791</v>
      </c>
      <c r="L7" s="224">
        <v>2.9349230994213911</v>
      </c>
      <c r="M7" s="224">
        <v>3.091047463658974</v>
      </c>
      <c r="N7" s="224">
        <v>3.097925212541349</v>
      </c>
      <c r="O7" s="224">
        <v>3.127039795035941</v>
      </c>
      <c r="P7" s="224">
        <v>3.2289117992367848</v>
      </c>
      <c r="Q7" s="224">
        <v>3.2469450876755319</v>
      </c>
      <c r="R7" s="224">
        <v>3.3292046093623791</v>
      </c>
      <c r="S7" s="224">
        <v>3.4062715731498789</v>
      </c>
      <c r="T7" s="224">
        <v>3.5865767329491418</v>
      </c>
      <c r="U7" s="224">
        <v>3.6519221608331001</v>
      </c>
      <c r="V7" s="224">
        <v>3.4049648863353479</v>
      </c>
      <c r="W7" s="224">
        <v>3.4591744276508791</v>
      </c>
      <c r="X7" s="224">
        <v>3.4201825518612359</v>
      </c>
      <c r="Y7" s="224">
        <v>3.3635636328629781</v>
      </c>
      <c r="DA7" s="177" t="s">
        <v>2230</v>
      </c>
    </row>
    <row r="8" spans="1:105" ht="12" customHeight="1" x14ac:dyDescent="0.25">
      <c r="A8" s="173" t="s">
        <v>93</v>
      </c>
      <c r="B8" s="224">
        <v>26.466184404285141</v>
      </c>
      <c r="C8" s="224">
        <v>26.783813027553531</v>
      </c>
      <c r="D8" s="224">
        <v>26.172780265016929</v>
      </c>
      <c r="E8" s="224">
        <v>29.442431349029349</v>
      </c>
      <c r="F8" s="224">
        <v>31.440862353930829</v>
      </c>
      <c r="G8" s="224">
        <v>31.871696012665979</v>
      </c>
      <c r="H8" s="224">
        <v>32.177961629924688</v>
      </c>
      <c r="I8" s="224">
        <v>33.040634875789117</v>
      </c>
      <c r="J8" s="224">
        <v>34.333528178276559</v>
      </c>
      <c r="K8" s="224">
        <v>34.321973381845893</v>
      </c>
      <c r="L8" s="224">
        <v>36.660292821083772</v>
      </c>
      <c r="M8" s="224">
        <v>38.610451212144753</v>
      </c>
      <c r="N8" s="224">
        <v>38.696361568033637</v>
      </c>
      <c r="O8" s="224">
        <v>39.060033488373122</v>
      </c>
      <c r="P8" s="224">
        <v>40.332522537578491</v>
      </c>
      <c r="Q8" s="224">
        <v>40.55777737809607</v>
      </c>
      <c r="R8" s="224">
        <v>41.585285782986347</v>
      </c>
      <c r="S8" s="224">
        <v>42.547933649241727</v>
      </c>
      <c r="T8" s="224">
        <v>44.800135744995593</v>
      </c>
      <c r="U8" s="224">
        <v>45.616369233776673</v>
      </c>
      <c r="V8" s="224">
        <v>42.531611749272493</v>
      </c>
      <c r="W8" s="224">
        <v>43.208746240024837</v>
      </c>
      <c r="X8" s="224">
        <v>42.721696482444003</v>
      </c>
      <c r="Y8" s="224">
        <v>42.014466316822748</v>
      </c>
      <c r="DA8" s="177" t="s">
        <v>2231</v>
      </c>
    </row>
    <row r="9" spans="1:105" ht="12" customHeight="1" x14ac:dyDescent="0.25">
      <c r="A9" s="173" t="s">
        <v>94</v>
      </c>
      <c r="B9" s="224">
        <v>14.0278421316359</v>
      </c>
      <c r="C9" s="224">
        <v>14.196194475730371</v>
      </c>
      <c r="D9" s="224">
        <v>13.87232946371401</v>
      </c>
      <c r="E9" s="224">
        <v>15.605338972430051</v>
      </c>
      <c r="F9" s="224">
        <v>16.664565123789661</v>
      </c>
      <c r="G9" s="224">
        <v>16.89291940627373</v>
      </c>
      <c r="H9" s="224">
        <v>17.05524902899629</v>
      </c>
      <c r="I9" s="224">
        <v>17.512490765066591</v>
      </c>
      <c r="J9" s="224">
        <v>18.197761556779462</v>
      </c>
      <c r="K9" s="224">
        <v>18.191637180945129</v>
      </c>
      <c r="L9" s="224">
        <v>19.431014019173961</v>
      </c>
      <c r="M9" s="224">
        <v>20.464654290986591</v>
      </c>
      <c r="N9" s="224">
        <v>20.51018926087394</v>
      </c>
      <c r="O9" s="224">
        <v>20.702945882240371</v>
      </c>
      <c r="P9" s="224">
        <v>21.377401830397311</v>
      </c>
      <c r="Q9" s="224">
        <v>21.49679340169067</v>
      </c>
      <c r="R9" s="224">
        <v>22.04140253282014</v>
      </c>
      <c r="S9" s="224">
        <v>22.551633705168499</v>
      </c>
      <c r="T9" s="224">
        <v>23.745365864106361</v>
      </c>
      <c r="U9" s="224">
        <v>24.17799318764763</v>
      </c>
      <c r="V9" s="224">
        <v>22.542982626775061</v>
      </c>
      <c r="W9" s="224">
        <v>22.901883463898439</v>
      </c>
      <c r="X9" s="224">
        <v>22.643733025390588</v>
      </c>
      <c r="Y9" s="224">
        <v>22.26888061136226</v>
      </c>
      <c r="DA9" s="177" t="s">
        <v>2232</v>
      </c>
    </row>
    <row r="10" spans="1:105" ht="12" customHeight="1" x14ac:dyDescent="0.25">
      <c r="A10" s="56" t="s">
        <v>95</v>
      </c>
      <c r="B10" s="260">
        <v>13.70022134616327</v>
      </c>
      <c r="C10" s="260">
        <v>14.098799754338071</v>
      </c>
      <c r="D10" s="260">
        <v>13.50692209617565</v>
      </c>
      <c r="E10" s="260">
        <v>15.512274698073989</v>
      </c>
      <c r="F10" s="260">
        <v>16.895175509680769</v>
      </c>
      <c r="G10" s="260">
        <v>16.759298708383671</v>
      </c>
      <c r="H10" s="260">
        <v>16.451736445850258</v>
      </c>
      <c r="I10" s="260">
        <v>16.79878738642109</v>
      </c>
      <c r="J10" s="260">
        <v>17.376398708845439</v>
      </c>
      <c r="K10" s="260">
        <v>17.805221432829249</v>
      </c>
      <c r="L10" s="260">
        <v>20.067594121262701</v>
      </c>
      <c r="M10" s="260">
        <v>19.87038549336431</v>
      </c>
      <c r="N10" s="260">
        <v>19.99585539244373</v>
      </c>
      <c r="O10" s="260">
        <v>20.33801615388867</v>
      </c>
      <c r="P10" s="260">
        <v>21.224468132474389</v>
      </c>
      <c r="Q10" s="260">
        <v>21.779294046534901</v>
      </c>
      <c r="R10" s="260">
        <v>22.240145540681009</v>
      </c>
      <c r="S10" s="260">
        <v>22.854756939503321</v>
      </c>
      <c r="T10" s="260">
        <v>24.128303383222491</v>
      </c>
      <c r="U10" s="260">
        <v>24.843801519429341</v>
      </c>
      <c r="V10" s="260">
        <v>23.12767076058585</v>
      </c>
      <c r="W10" s="260">
        <v>23.482082889424159</v>
      </c>
      <c r="X10" s="260">
        <v>22.826418604711201</v>
      </c>
      <c r="Y10" s="260">
        <v>22.541711500881451</v>
      </c>
      <c r="DA10" s="68" t="s">
        <v>2233</v>
      </c>
    </row>
    <row r="11" spans="1:105" ht="12" customHeight="1" x14ac:dyDescent="0.25">
      <c r="A11" s="37" t="s">
        <v>159</v>
      </c>
      <c r="B11" s="226">
        <v>0.21532910918810191</v>
      </c>
      <c r="C11" s="226">
        <v>0.21144159993587761</v>
      </c>
      <c r="D11" s="226">
        <v>0.22389574312546201</v>
      </c>
      <c r="E11" s="226">
        <v>0.1933275847256225</v>
      </c>
      <c r="F11" s="226">
        <v>0.50868653091613047</v>
      </c>
      <c r="G11" s="226">
        <v>0.19946804893278</v>
      </c>
      <c r="H11" s="226">
        <v>0.22365148908182261</v>
      </c>
      <c r="I11" s="226">
        <v>7.7464294155600938E-2</v>
      </c>
      <c r="J11" s="226">
        <v>6.1689891589972158E-2</v>
      </c>
      <c r="K11" s="226">
        <v>0.1080669673802156</v>
      </c>
      <c r="L11" s="226">
        <v>7.4447904874882481E-2</v>
      </c>
      <c r="M11" s="226">
        <v>6.3684885871905975E-2</v>
      </c>
      <c r="N11" s="226">
        <v>7.5423831528843535E-2</v>
      </c>
      <c r="O11" s="226">
        <v>8.8866675741727574E-2</v>
      </c>
      <c r="P11" s="226">
        <v>6.3717671032920739E-2</v>
      </c>
      <c r="Q11" s="226">
        <v>0.1041643410441787</v>
      </c>
      <c r="R11" s="226">
        <v>0.1011508159107098</v>
      </c>
      <c r="S11" s="226">
        <v>5.8383996169670598E-2</v>
      </c>
      <c r="T11" s="226">
        <v>5.9001571633526352E-2</v>
      </c>
      <c r="U11" s="226">
        <v>0.35829253908721398</v>
      </c>
      <c r="V11" s="226">
        <v>0.33284537419243959</v>
      </c>
      <c r="W11" s="226">
        <v>0.35240560382313718</v>
      </c>
      <c r="X11" s="226">
        <v>0.36139047042519662</v>
      </c>
      <c r="Y11" s="226">
        <v>0.33475675171446873</v>
      </c>
      <c r="DA11" s="69" t="s">
        <v>2234</v>
      </c>
    </row>
    <row r="12" spans="1:105" ht="12" customHeight="1" x14ac:dyDescent="0.25">
      <c r="A12" s="37" t="s">
        <v>35</v>
      </c>
      <c r="B12" s="226">
        <v>1.7988880901739519</v>
      </c>
      <c r="C12" s="226">
        <v>1.4018398369926659</v>
      </c>
      <c r="D12" s="226">
        <v>1.8102954369665869</v>
      </c>
      <c r="E12" s="226">
        <v>7.4110048516946723</v>
      </c>
      <c r="F12" s="226">
        <v>8.7229462331225722</v>
      </c>
      <c r="G12" s="226">
        <v>8.5162868895223642</v>
      </c>
      <c r="H12" s="226">
        <v>7.5968820874909406</v>
      </c>
      <c r="I12" s="226">
        <v>7.4488681724599823</v>
      </c>
      <c r="J12" s="226">
        <v>8.1158906887009135</v>
      </c>
      <c r="K12" s="226">
        <v>9.0478663474334855</v>
      </c>
      <c r="L12" s="226">
        <v>11.91517108884532</v>
      </c>
      <c r="M12" s="226">
        <v>9.495420865882954</v>
      </c>
      <c r="N12" s="226">
        <v>9.9919973032615044</v>
      </c>
      <c r="O12" s="226">
        <v>10.360570804761929</v>
      </c>
      <c r="P12" s="226">
        <v>10.89222688857752</v>
      </c>
      <c r="Q12" s="226">
        <v>11.714385186236401</v>
      </c>
      <c r="R12" s="226">
        <v>11.46634196391074</v>
      </c>
      <c r="S12" s="226">
        <v>11.89868316152063</v>
      </c>
      <c r="T12" s="226">
        <v>12.86152569787065</v>
      </c>
      <c r="U12" s="226">
        <v>13.36192282817518</v>
      </c>
      <c r="V12" s="226">
        <v>12.29727604194473</v>
      </c>
      <c r="W12" s="226">
        <v>13.359931723884721</v>
      </c>
      <c r="X12" s="226">
        <v>13.05275336228749</v>
      </c>
      <c r="Y12" s="226">
        <v>13.07534516943141</v>
      </c>
      <c r="DA12" s="69" t="s">
        <v>2235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2236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0.17868517285709101</v>
      </c>
      <c r="M14" s="226">
        <v>0.1907038274001599</v>
      </c>
      <c r="N14" s="226">
        <v>0.26857574631009612</v>
      </c>
      <c r="O14" s="226">
        <v>0.35686936851875178</v>
      </c>
      <c r="P14" s="226">
        <v>0.6029765586358945</v>
      </c>
      <c r="Q14" s="226">
        <v>0.82731392269150805</v>
      </c>
      <c r="R14" s="226">
        <v>1.0799944541454221</v>
      </c>
      <c r="S14" s="226">
        <v>1.173496088278158</v>
      </c>
      <c r="T14" s="226">
        <v>1.1456236497330561</v>
      </c>
      <c r="U14" s="226">
        <v>1.2830409144533981</v>
      </c>
      <c r="V14" s="226">
        <v>1.253783193031222</v>
      </c>
      <c r="W14" s="226">
        <v>0.69859234550147309</v>
      </c>
      <c r="X14" s="226">
        <v>0.26753307342164628</v>
      </c>
      <c r="Y14" s="226">
        <v>0.28936236837530321</v>
      </c>
      <c r="DA14" s="69" t="s">
        <v>2237</v>
      </c>
    </row>
    <row r="15" spans="1:105" ht="12" customHeight="1" x14ac:dyDescent="0.25">
      <c r="A15" s="37" t="s">
        <v>40</v>
      </c>
      <c r="B15" s="226">
        <v>11.68600414680121</v>
      </c>
      <c r="C15" s="226">
        <v>12.485518317409531</v>
      </c>
      <c r="D15" s="226">
        <v>11.4727309160836</v>
      </c>
      <c r="E15" s="226">
        <v>7.9079422616536998</v>
      </c>
      <c r="F15" s="226">
        <v>7.6635427456420642</v>
      </c>
      <c r="G15" s="226">
        <v>8.0435437699285277</v>
      </c>
      <c r="H15" s="226">
        <v>8.6312028692774962</v>
      </c>
      <c r="I15" s="226">
        <v>9.2724549198055097</v>
      </c>
      <c r="J15" s="226">
        <v>9.1988181285545583</v>
      </c>
      <c r="K15" s="226">
        <v>8.6492881180155443</v>
      </c>
      <c r="L15" s="226">
        <v>7.8992899546854103</v>
      </c>
      <c r="M15" s="226">
        <v>10.12057591420929</v>
      </c>
      <c r="N15" s="226">
        <v>9.659858511343284</v>
      </c>
      <c r="O15" s="226">
        <v>9.531709304866272</v>
      </c>
      <c r="P15" s="226">
        <v>9.6655470142280517</v>
      </c>
      <c r="Q15" s="226">
        <v>9.1334305965628158</v>
      </c>
      <c r="R15" s="226">
        <v>9.5926583067141369</v>
      </c>
      <c r="S15" s="226">
        <v>9.7241936935348594</v>
      </c>
      <c r="T15" s="226">
        <v>10.06215246398526</v>
      </c>
      <c r="U15" s="226">
        <v>9.8405452377135489</v>
      </c>
      <c r="V15" s="226">
        <v>9.2437661514174554</v>
      </c>
      <c r="W15" s="226">
        <v>9.0711532162148352</v>
      </c>
      <c r="X15" s="226">
        <v>9.144741698576869</v>
      </c>
      <c r="Y15" s="226">
        <v>8.8422472113602648</v>
      </c>
      <c r="DA15" s="69" t="s">
        <v>2238</v>
      </c>
    </row>
    <row r="16" spans="1:105" ht="12" customHeight="1" x14ac:dyDescent="0.25">
      <c r="A16" s="57" t="s">
        <v>2147</v>
      </c>
      <c r="B16" s="261">
        <f t="shared" ref="B16:Y16" si="0">B17+B23+B24</f>
        <v>30.047196699423807</v>
      </c>
      <c r="C16" s="261">
        <f t="shared" si="0"/>
        <v>30.456922093854789</v>
      </c>
      <c r="D16" s="261">
        <f t="shared" si="0"/>
        <v>29.723853966448985</v>
      </c>
      <c r="E16" s="261">
        <f t="shared" si="0"/>
        <v>35.992786628884076</v>
      </c>
      <c r="F16" s="261">
        <f t="shared" si="0"/>
        <v>39.632995739895165</v>
      </c>
      <c r="G16" s="261">
        <f t="shared" si="0"/>
        <v>39.538818631977051</v>
      </c>
      <c r="H16" s="261">
        <f t="shared" si="0"/>
        <v>39.039789033297559</v>
      </c>
      <c r="I16" s="261">
        <f t="shared" si="0"/>
        <v>39.759917154081812</v>
      </c>
      <c r="J16" s="261">
        <f t="shared" si="0"/>
        <v>41.556102023312469</v>
      </c>
      <c r="K16" s="261">
        <f t="shared" si="0"/>
        <v>42.369764784819225</v>
      </c>
      <c r="L16" s="261">
        <f t="shared" si="0"/>
        <v>47.722316194306487</v>
      </c>
      <c r="M16" s="261">
        <f t="shared" si="0"/>
        <v>47.389618868746993</v>
      </c>
      <c r="N16" s="261">
        <f t="shared" si="0"/>
        <v>47.914387165198562</v>
      </c>
      <c r="O16" s="261">
        <f t="shared" si="0"/>
        <v>48.655005898957107</v>
      </c>
      <c r="P16" s="261">
        <f t="shared" si="0"/>
        <v>50.481934213047943</v>
      </c>
      <c r="Q16" s="261">
        <f t="shared" si="0"/>
        <v>51.491313752127333</v>
      </c>
      <c r="R16" s="261">
        <f t="shared" si="0"/>
        <v>52.267463542633784</v>
      </c>
      <c r="S16" s="261">
        <f t="shared" si="0"/>
        <v>53.602631694838756</v>
      </c>
      <c r="T16" s="261">
        <f t="shared" si="0"/>
        <v>56.712633628729797</v>
      </c>
      <c r="U16" s="261">
        <f t="shared" si="0"/>
        <v>58.267672506279965</v>
      </c>
      <c r="V16" s="261">
        <f t="shared" si="0"/>
        <v>54.196603443604538</v>
      </c>
      <c r="W16" s="261">
        <f t="shared" si="0"/>
        <v>55.955970977630798</v>
      </c>
      <c r="X16" s="261">
        <f t="shared" si="0"/>
        <v>54.993662762553022</v>
      </c>
      <c r="Y16" s="261">
        <f t="shared" si="0"/>
        <v>54.31897987427287</v>
      </c>
      <c r="DA16" s="70"/>
    </row>
    <row r="17" spans="1:105" ht="12" customHeight="1" x14ac:dyDescent="0.25">
      <c r="A17" s="60" t="s">
        <v>2148</v>
      </c>
      <c r="B17" s="329">
        <v>6.8783457829477062</v>
      </c>
      <c r="C17" s="329">
        <v>6.0429634546574764</v>
      </c>
      <c r="D17" s="329">
        <v>6.8429340178852254</v>
      </c>
      <c r="E17" s="329">
        <v>20.132802288815402</v>
      </c>
      <c r="F17" s="329">
        <v>23.777113475774559</v>
      </c>
      <c r="G17" s="329">
        <v>22.1459446613141</v>
      </c>
      <c r="H17" s="329">
        <v>19.650259801874029</v>
      </c>
      <c r="I17" s="329">
        <v>19.007069978482019</v>
      </c>
      <c r="J17" s="329">
        <v>20.143533580559531</v>
      </c>
      <c r="K17" s="329">
        <v>22.727724781367051</v>
      </c>
      <c r="L17" s="329">
        <v>29.502144160003841</v>
      </c>
      <c r="M17" s="329">
        <v>23.50077935661584</v>
      </c>
      <c r="N17" s="329">
        <v>24.390412806630831</v>
      </c>
      <c r="O17" s="329">
        <v>25.311930440688521</v>
      </c>
      <c r="P17" s="329">
        <v>26.604232328612561</v>
      </c>
      <c r="Q17" s="329">
        <v>28.78670427979511</v>
      </c>
      <c r="R17" s="329">
        <v>28.28537513062253</v>
      </c>
      <c r="S17" s="329">
        <v>29.27389432534898</v>
      </c>
      <c r="T17" s="329">
        <v>31.585080652756709</v>
      </c>
      <c r="U17" s="329">
        <v>33.575650533009437</v>
      </c>
      <c r="V17" s="329">
        <v>30.914046480169869</v>
      </c>
      <c r="W17" s="329">
        <v>33.13713660941977</v>
      </c>
      <c r="X17" s="329">
        <v>32.202838058564261</v>
      </c>
      <c r="Y17" s="329">
        <v>32.156664128412338</v>
      </c>
      <c r="DA17" s="72" t="s">
        <v>2239</v>
      </c>
    </row>
    <row r="18" spans="1:105" ht="12" customHeight="1" x14ac:dyDescent="0.25">
      <c r="A18" s="59" t="s">
        <v>28</v>
      </c>
      <c r="B18" s="230">
        <v>0.71968729322859615</v>
      </c>
      <c r="C18" s="230">
        <v>0.78005600078976045</v>
      </c>
      <c r="D18" s="230">
        <v>0.61726181849368089</v>
      </c>
      <c r="E18" s="230">
        <v>1.3813014405553961</v>
      </c>
      <c r="F18" s="230">
        <v>1.705665851353519</v>
      </c>
      <c r="G18" s="230">
        <v>0.66379316686573864</v>
      </c>
      <c r="H18" s="230">
        <v>0.46740887299009798</v>
      </c>
      <c r="I18" s="230">
        <v>0.86086983761202673</v>
      </c>
      <c r="J18" s="230">
        <v>0.93676115268994531</v>
      </c>
      <c r="K18" s="230">
        <v>1.63096825228105</v>
      </c>
      <c r="L18" s="230">
        <v>1.234251327080796</v>
      </c>
      <c r="M18" s="230">
        <v>0.82793208373302851</v>
      </c>
      <c r="N18" s="230">
        <v>0.82427217539984998</v>
      </c>
      <c r="O18" s="230">
        <v>0.7394102031551183</v>
      </c>
      <c r="P18" s="230">
        <v>0.69279663122231117</v>
      </c>
      <c r="Q18" s="230">
        <v>0.75095564738479426</v>
      </c>
      <c r="R18" s="230">
        <v>0.67164272323819718</v>
      </c>
      <c r="S18" s="230">
        <v>0.73362981190739873</v>
      </c>
      <c r="T18" s="230">
        <v>0.8320954804803895</v>
      </c>
      <c r="U18" s="230">
        <v>0.85209672287917104</v>
      </c>
      <c r="V18" s="230">
        <v>0.62976317369689927</v>
      </c>
      <c r="W18" s="230">
        <v>0.37690604721917381</v>
      </c>
      <c r="X18" s="230">
        <v>0.42074643103204518</v>
      </c>
      <c r="Y18" s="230">
        <v>0.24775259034560701</v>
      </c>
      <c r="DA18" s="71" t="s">
        <v>2240</v>
      </c>
    </row>
    <row r="19" spans="1:105" ht="12" customHeight="1" x14ac:dyDescent="0.25">
      <c r="A19" s="59" t="s">
        <v>31</v>
      </c>
      <c r="B19" s="230">
        <v>0</v>
      </c>
      <c r="C19" s="230">
        <v>0</v>
      </c>
      <c r="D19" s="230">
        <v>0</v>
      </c>
      <c r="E19" s="230">
        <v>0</v>
      </c>
      <c r="F19" s="230">
        <v>0</v>
      </c>
      <c r="G19" s="230">
        <v>0</v>
      </c>
      <c r="H19" s="230">
        <v>0</v>
      </c>
      <c r="I19" s="230">
        <v>0</v>
      </c>
      <c r="J19" s="230">
        <v>6.4624999327048405E-2</v>
      </c>
      <c r="K19" s="230">
        <v>6.8449854564262086E-2</v>
      </c>
      <c r="L19" s="230">
        <v>7.5497049725368304E-2</v>
      </c>
      <c r="M19" s="230">
        <v>6.7873153325538976E-2</v>
      </c>
      <c r="N19" s="230">
        <v>3.451419954037626E-2</v>
      </c>
      <c r="O19" s="230">
        <v>3.5029364341884722E-2</v>
      </c>
      <c r="P19" s="230">
        <v>3.5454680171634008E-2</v>
      </c>
      <c r="Q19" s="230">
        <v>3.635735490261844E-2</v>
      </c>
      <c r="R19" s="230">
        <v>3.5543269943723199E-2</v>
      </c>
      <c r="S19" s="230">
        <v>3.5691668953985671E-2</v>
      </c>
      <c r="T19" s="230">
        <v>5.3957294427340832E-2</v>
      </c>
      <c r="U19" s="230">
        <v>2.5559346861852589E-2</v>
      </c>
      <c r="V19" s="230">
        <v>2.993179499609527E-2</v>
      </c>
      <c r="W19" s="230">
        <v>3.0883190899109961E-2</v>
      </c>
      <c r="X19" s="230">
        <v>3.4270740504979198E-2</v>
      </c>
      <c r="Y19" s="230">
        <v>3.0627905534780751E-2</v>
      </c>
      <c r="DA19" s="71" t="s">
        <v>2241</v>
      </c>
    </row>
    <row r="20" spans="1:105" ht="12" customHeight="1" x14ac:dyDescent="0.25">
      <c r="A20" s="59" t="s">
        <v>159</v>
      </c>
      <c r="B20" s="230">
        <v>0.42397559239728427</v>
      </c>
      <c r="C20" s="230">
        <v>0.4111797582483932</v>
      </c>
      <c r="D20" s="230">
        <v>0.44343628685466913</v>
      </c>
      <c r="E20" s="230">
        <v>0.37652226172528158</v>
      </c>
      <c r="F20" s="230">
        <v>1.017933844767662</v>
      </c>
      <c r="G20" s="230">
        <v>0.41916499418492048</v>
      </c>
      <c r="H20" s="230">
        <v>0.4909448444970006</v>
      </c>
      <c r="I20" s="230">
        <v>0.1697748547748559</v>
      </c>
      <c r="J20" s="230">
        <v>0.14056738620345491</v>
      </c>
      <c r="K20" s="230">
        <v>0.239143383276119</v>
      </c>
      <c r="L20" s="230">
        <v>0.1659286174472232</v>
      </c>
      <c r="M20" s="230">
        <v>0.14709043958343271</v>
      </c>
      <c r="N20" s="230">
        <v>0.17956154335871541</v>
      </c>
      <c r="O20" s="230">
        <v>0.21257032090697861</v>
      </c>
      <c r="P20" s="230">
        <v>0.15366863788505999</v>
      </c>
      <c r="Q20" s="230">
        <v>0.25201272923677781</v>
      </c>
      <c r="R20" s="230">
        <v>0.24652458095728569</v>
      </c>
      <c r="S20" s="230">
        <v>0.14233060891238619</v>
      </c>
      <c r="T20" s="230">
        <v>0.14341454277906879</v>
      </c>
      <c r="U20" s="230">
        <v>0.87328652873796875</v>
      </c>
      <c r="V20" s="230">
        <v>0.81487416878268815</v>
      </c>
      <c r="W20" s="230">
        <v>0.85984138094894547</v>
      </c>
      <c r="X20" s="230">
        <v>0.87412360548583012</v>
      </c>
      <c r="Y20" s="230">
        <v>0.81375927077230303</v>
      </c>
      <c r="DA20" s="71" t="s">
        <v>2242</v>
      </c>
    </row>
    <row r="21" spans="1:105" ht="12" customHeight="1" x14ac:dyDescent="0.25">
      <c r="A21" s="59" t="s">
        <v>32</v>
      </c>
      <c r="B21" s="230">
        <v>2.2775466043524339</v>
      </c>
      <c r="C21" s="230">
        <v>2.1909172861746158</v>
      </c>
      <c r="D21" s="230">
        <v>2.2827109788585398</v>
      </c>
      <c r="E21" s="230">
        <v>4.2870165047926259</v>
      </c>
      <c r="F21" s="230">
        <v>4.0159790436630001</v>
      </c>
      <c r="G21" s="230">
        <v>3.5952676744124261</v>
      </c>
      <c r="H21" s="230">
        <v>2.415049446654097</v>
      </c>
      <c r="I21" s="230">
        <v>2.042002688263064</v>
      </c>
      <c r="J21" s="230">
        <v>0.95142260601310413</v>
      </c>
      <c r="K21" s="230">
        <v>1.246406626840779</v>
      </c>
      <c r="L21" s="230">
        <v>2.105969240000888</v>
      </c>
      <c r="M21" s="230">
        <v>1.051833818574047</v>
      </c>
      <c r="N21" s="230">
        <v>0.13371829378769959</v>
      </c>
      <c r="O21" s="230">
        <v>0.1357141957409406</v>
      </c>
      <c r="P21" s="230">
        <v>8.2415714104590504E-2</v>
      </c>
      <c r="Q21" s="230">
        <v>8.4514014870472748E-2</v>
      </c>
      <c r="R21" s="230">
        <v>5.5081096202127908E-2</v>
      </c>
      <c r="S21" s="230">
        <v>4.9780459776119917E-2</v>
      </c>
      <c r="T21" s="230">
        <v>4.1809829140145527E-2</v>
      </c>
      <c r="U21" s="230">
        <v>3.6781579611305418E-2</v>
      </c>
      <c r="V21" s="230">
        <v>5.4105523124072602E-2</v>
      </c>
      <c r="W21" s="230">
        <v>5.2887670050965153E-2</v>
      </c>
      <c r="X21" s="230">
        <v>5.7962556813559399E-2</v>
      </c>
      <c r="Y21" s="230">
        <v>4.0794538732676508E-2</v>
      </c>
      <c r="DA21" s="71" t="s">
        <v>2243</v>
      </c>
    </row>
    <row r="22" spans="1:105" ht="12" customHeight="1" x14ac:dyDescent="0.25">
      <c r="A22" s="59" t="s">
        <v>35</v>
      </c>
      <c r="B22" s="230">
        <v>3.4571362929693921</v>
      </c>
      <c r="C22" s="230">
        <v>2.660810409444708</v>
      </c>
      <c r="D22" s="230">
        <v>3.4995249336783361</v>
      </c>
      <c r="E22" s="230">
        <v>14.08796208174209</v>
      </c>
      <c r="F22" s="230">
        <v>17.037534735990381</v>
      </c>
      <c r="G22" s="230">
        <v>17.467718825851019</v>
      </c>
      <c r="H22" s="230">
        <v>16.276856637732841</v>
      </c>
      <c r="I22" s="230">
        <v>15.93442259783208</v>
      </c>
      <c r="J22" s="230">
        <v>18.050157436325978</v>
      </c>
      <c r="K22" s="230">
        <v>19.542756664404841</v>
      </c>
      <c r="L22" s="230">
        <v>25.920497925749569</v>
      </c>
      <c r="M22" s="230">
        <v>21.406049861399801</v>
      </c>
      <c r="N22" s="230">
        <v>23.21834659454419</v>
      </c>
      <c r="O22" s="230">
        <v>24.1892063565436</v>
      </c>
      <c r="P22" s="230">
        <v>25.639896665228971</v>
      </c>
      <c r="Q22" s="230">
        <v>27.662864533400441</v>
      </c>
      <c r="R22" s="230">
        <v>27.276583460281191</v>
      </c>
      <c r="S22" s="230">
        <v>28.31246177579909</v>
      </c>
      <c r="T22" s="230">
        <v>30.513803505929761</v>
      </c>
      <c r="U22" s="230">
        <v>31.78792635491914</v>
      </c>
      <c r="V22" s="230">
        <v>29.385371819570111</v>
      </c>
      <c r="W22" s="230">
        <v>31.816618320301579</v>
      </c>
      <c r="X22" s="230">
        <v>30.81573472472785</v>
      </c>
      <c r="Y22" s="230">
        <v>31.023729823026969</v>
      </c>
      <c r="DA22" s="71" t="s">
        <v>2244</v>
      </c>
    </row>
    <row r="23" spans="1:105" ht="12" customHeight="1" x14ac:dyDescent="0.25">
      <c r="A23" s="60" t="s">
        <v>2155</v>
      </c>
      <c r="B23" s="329">
        <v>22.37487669348749</v>
      </c>
      <c r="C23" s="329">
        <v>23.610455693235039</v>
      </c>
      <c r="D23" s="329">
        <v>22.095747724380061</v>
      </c>
      <c r="E23" s="329">
        <v>14.97672398050373</v>
      </c>
      <c r="F23" s="329">
        <v>14.91266982834871</v>
      </c>
      <c r="G23" s="329">
        <v>16.436736709226491</v>
      </c>
      <c r="H23" s="329">
        <v>18.424204132338222</v>
      </c>
      <c r="I23" s="329">
        <v>19.761642247763369</v>
      </c>
      <c r="J23" s="329">
        <v>20.382577268302001</v>
      </c>
      <c r="K23" s="329">
        <v>18.612395467956741</v>
      </c>
      <c r="L23" s="329">
        <v>17.120378914806281</v>
      </c>
      <c r="M23" s="329">
        <v>22.730542474215909</v>
      </c>
      <c r="N23" s="329">
        <v>22.363100046685759</v>
      </c>
      <c r="O23" s="329">
        <v>22.17129114417536</v>
      </c>
      <c r="P23" s="329">
        <v>22.667743442607271</v>
      </c>
      <c r="Q23" s="329">
        <v>21.48789348154116</v>
      </c>
      <c r="R23" s="329">
        <v>22.734547608133241</v>
      </c>
      <c r="S23" s="329">
        <v>23.052317540968598</v>
      </c>
      <c r="T23" s="329">
        <v>23.783568046957111</v>
      </c>
      <c r="U23" s="329">
        <v>23.323550388371981</v>
      </c>
      <c r="V23" s="329">
        <v>22.006626784938131</v>
      </c>
      <c r="W23" s="329">
        <v>21.522590444335059</v>
      </c>
      <c r="X23" s="329">
        <v>21.50919206472129</v>
      </c>
      <c r="Y23" s="329">
        <v>20.901899709358521</v>
      </c>
      <c r="DA23" s="72" t="s">
        <v>2245</v>
      </c>
    </row>
    <row r="24" spans="1:105" ht="12" customHeight="1" x14ac:dyDescent="0.25">
      <c r="A24" s="60" t="s">
        <v>2157</v>
      </c>
      <c r="B24" s="329">
        <v>0.79397422298860765</v>
      </c>
      <c r="C24" s="329">
        <v>0.80350294596227612</v>
      </c>
      <c r="D24" s="329">
        <v>0.78517222418369492</v>
      </c>
      <c r="E24" s="329">
        <v>0.88326035956494364</v>
      </c>
      <c r="F24" s="329">
        <v>0.94321243577189795</v>
      </c>
      <c r="G24" s="329">
        <v>0.95613726143646072</v>
      </c>
      <c r="H24" s="329">
        <v>0.96532509908531172</v>
      </c>
      <c r="I24" s="329">
        <v>0.99120492783642455</v>
      </c>
      <c r="J24" s="329">
        <v>1.0299911744509329</v>
      </c>
      <c r="K24" s="329">
        <v>1.029644535495438</v>
      </c>
      <c r="L24" s="329">
        <v>1.099793119496365</v>
      </c>
      <c r="M24" s="329">
        <v>1.158297037915246</v>
      </c>
      <c r="N24" s="329">
        <v>1.160874311881966</v>
      </c>
      <c r="O24" s="329">
        <v>1.171784314093224</v>
      </c>
      <c r="P24" s="329">
        <v>1.209958441828114</v>
      </c>
      <c r="Q24" s="329">
        <v>1.216715990791063</v>
      </c>
      <c r="R24" s="329">
        <v>1.2475408038780189</v>
      </c>
      <c r="S24" s="329">
        <v>1.2764198285211781</v>
      </c>
      <c r="T24" s="329">
        <v>1.3439849290159811</v>
      </c>
      <c r="U24" s="329">
        <v>1.368471584898546</v>
      </c>
      <c r="V24" s="329">
        <v>1.2759301784965349</v>
      </c>
      <c r="W24" s="329">
        <v>1.296243923875972</v>
      </c>
      <c r="X24" s="329">
        <v>1.2816326392674731</v>
      </c>
      <c r="Y24" s="329">
        <v>1.2604160365020101</v>
      </c>
      <c r="DA24" s="72" t="s">
        <v>2246</v>
      </c>
    </row>
    <row r="25" spans="1:105" ht="12" customHeight="1" x14ac:dyDescent="0.25">
      <c r="A25" s="57" t="s">
        <v>2159</v>
      </c>
      <c r="B25" s="261">
        <f t="shared" ref="B25:Y25" si="1">B26+B32+B33</f>
        <v>13.657816681556277</v>
      </c>
      <c r="C25" s="261">
        <f t="shared" si="1"/>
        <v>13.844055497206716</v>
      </c>
      <c r="D25" s="261">
        <f t="shared" si="1"/>
        <v>13.510842712022265</v>
      </c>
      <c r="E25" s="261">
        <f t="shared" si="1"/>
        <v>16.360357558583669</v>
      </c>
      <c r="F25" s="261">
        <f t="shared" si="1"/>
        <v>18.014998063588724</v>
      </c>
      <c r="G25" s="261">
        <f t="shared" si="1"/>
        <v>17.972190287262301</v>
      </c>
      <c r="H25" s="261">
        <f t="shared" si="1"/>
        <v>17.74535865149889</v>
      </c>
      <c r="I25" s="261">
        <f t="shared" si="1"/>
        <v>18.072689615491736</v>
      </c>
      <c r="J25" s="261">
        <f t="shared" si="1"/>
        <v>18.889137283323848</v>
      </c>
      <c r="K25" s="261">
        <f t="shared" si="1"/>
        <v>19.258983993099655</v>
      </c>
      <c r="L25" s="261">
        <f t="shared" si="1"/>
        <v>21.691961906502947</v>
      </c>
      <c r="M25" s="261">
        <f t="shared" si="1"/>
        <v>21.540735849430451</v>
      </c>
      <c r="N25" s="261">
        <f t="shared" si="1"/>
        <v>21.779266893272062</v>
      </c>
      <c r="O25" s="261">
        <f t="shared" si="1"/>
        <v>22.115911772253224</v>
      </c>
      <c r="P25" s="261">
        <f t="shared" si="1"/>
        <v>22.946333733203613</v>
      </c>
      <c r="Q25" s="261">
        <f t="shared" si="1"/>
        <v>23.405142614603328</v>
      </c>
      <c r="R25" s="261">
        <f t="shared" si="1"/>
        <v>23.757937973924456</v>
      </c>
      <c r="S25" s="261">
        <f t="shared" si="1"/>
        <v>24.364832588563061</v>
      </c>
      <c r="T25" s="261">
        <f t="shared" si="1"/>
        <v>25.778469831240816</v>
      </c>
      <c r="U25" s="261">
        <f t="shared" si="1"/>
        <v>26.48530568467271</v>
      </c>
      <c r="V25" s="261">
        <f t="shared" si="1"/>
        <v>24.63481974709298</v>
      </c>
      <c r="W25" s="261">
        <f t="shared" si="1"/>
        <v>25.434532262559451</v>
      </c>
      <c r="X25" s="261">
        <f t="shared" si="1"/>
        <v>24.997119437524098</v>
      </c>
      <c r="Y25" s="261">
        <f t="shared" si="1"/>
        <v>24.690445397396761</v>
      </c>
      <c r="DA25" s="70"/>
    </row>
    <row r="26" spans="1:105" ht="12" customHeight="1" x14ac:dyDescent="0.25">
      <c r="A26" s="60" t="s">
        <v>2160</v>
      </c>
      <c r="B26" s="329">
        <v>3.126520810430776</v>
      </c>
      <c r="C26" s="329">
        <v>2.7468015702988522</v>
      </c>
      <c r="D26" s="329">
        <v>3.1104245535841919</v>
      </c>
      <c r="E26" s="329">
        <v>9.1512737676433638</v>
      </c>
      <c r="F26" s="329">
        <v>10.807778852624811</v>
      </c>
      <c r="G26" s="329">
        <v>10.0663384824155</v>
      </c>
      <c r="H26" s="329">
        <v>8.9319362735791028</v>
      </c>
      <c r="I26" s="329">
        <v>8.6395772629463767</v>
      </c>
      <c r="J26" s="329">
        <v>9.1561516275270627</v>
      </c>
      <c r="K26" s="329">
        <v>10.330783991530479</v>
      </c>
      <c r="L26" s="329">
        <v>13.410065527274471</v>
      </c>
      <c r="M26" s="329">
        <v>10.682172434825381</v>
      </c>
      <c r="N26" s="329">
        <v>11.086551275741281</v>
      </c>
      <c r="O26" s="329">
        <v>11.505422927585689</v>
      </c>
      <c r="P26" s="329">
        <v>12.092832876642071</v>
      </c>
      <c r="Q26" s="329">
        <v>13.084865581725049</v>
      </c>
      <c r="R26" s="329">
        <v>12.85698869573752</v>
      </c>
      <c r="S26" s="329">
        <v>13.306315602431351</v>
      </c>
      <c r="T26" s="329">
        <v>14.356854842162139</v>
      </c>
      <c r="U26" s="329">
        <v>15.261659333186101</v>
      </c>
      <c r="V26" s="329">
        <v>14.05183930916813</v>
      </c>
      <c r="W26" s="329">
        <v>15.06233482246353</v>
      </c>
      <c r="X26" s="329">
        <v>14.63765366298375</v>
      </c>
      <c r="Y26" s="329">
        <v>14.6166655129147</v>
      </c>
      <c r="DA26" s="72" t="s">
        <v>2247</v>
      </c>
    </row>
    <row r="27" spans="1:105" ht="12" customHeight="1" x14ac:dyDescent="0.25">
      <c r="A27" s="59" t="s">
        <v>28</v>
      </c>
      <c r="B27" s="230">
        <v>0.3271305878311801</v>
      </c>
      <c r="C27" s="230">
        <v>0.35457090944989123</v>
      </c>
      <c r="D27" s="230">
        <v>0.28057355386076399</v>
      </c>
      <c r="E27" s="230">
        <v>0.62786429116154396</v>
      </c>
      <c r="F27" s="230">
        <v>0.77530265970614531</v>
      </c>
      <c r="G27" s="230">
        <v>0.30172416675715402</v>
      </c>
      <c r="H27" s="230">
        <v>0.21245857863186271</v>
      </c>
      <c r="I27" s="230">
        <v>0.39130447164183041</v>
      </c>
      <c r="J27" s="230">
        <v>0.42580052394997508</v>
      </c>
      <c r="K27" s="230">
        <v>0.74134920558229578</v>
      </c>
      <c r="L27" s="230">
        <v>0.56102333049127096</v>
      </c>
      <c r="M27" s="230">
        <v>0.37633276533319499</v>
      </c>
      <c r="N27" s="230">
        <v>0.37466917063629551</v>
      </c>
      <c r="O27" s="230">
        <v>0.33609554688869009</v>
      </c>
      <c r="P27" s="230">
        <v>0.31490755964650519</v>
      </c>
      <c r="Q27" s="230">
        <v>0.3413434760839974</v>
      </c>
      <c r="R27" s="230">
        <v>0.30529214692645329</v>
      </c>
      <c r="S27" s="230">
        <v>0.33346809632154473</v>
      </c>
      <c r="T27" s="230">
        <v>0.37822521840017709</v>
      </c>
      <c r="U27" s="230">
        <v>0.38731669221780513</v>
      </c>
      <c r="V27" s="230">
        <v>0.28625598804404512</v>
      </c>
      <c r="W27" s="230">
        <v>0.17132093055416989</v>
      </c>
      <c r="X27" s="230">
        <v>0.1912483777418387</v>
      </c>
      <c r="Y27" s="230">
        <v>0.11261481379345779</v>
      </c>
      <c r="DA27" s="71" t="s">
        <v>2248</v>
      </c>
    </row>
    <row r="28" spans="1:105" ht="12" customHeight="1" x14ac:dyDescent="0.25">
      <c r="A28" s="59" t="s">
        <v>31</v>
      </c>
      <c r="B28" s="230">
        <v>0</v>
      </c>
      <c r="C28" s="230">
        <v>0</v>
      </c>
      <c r="D28" s="230">
        <v>0</v>
      </c>
      <c r="E28" s="230">
        <v>0</v>
      </c>
      <c r="F28" s="230">
        <v>0</v>
      </c>
      <c r="G28" s="230">
        <v>0</v>
      </c>
      <c r="H28" s="230">
        <v>0</v>
      </c>
      <c r="I28" s="230">
        <v>0</v>
      </c>
      <c r="J28" s="230">
        <v>2.9374999694112908E-2</v>
      </c>
      <c r="K28" s="230">
        <v>3.1113570256482769E-2</v>
      </c>
      <c r="L28" s="230">
        <v>3.4316840784258298E-2</v>
      </c>
      <c r="M28" s="230">
        <v>3.085143332979046E-2</v>
      </c>
      <c r="N28" s="230">
        <v>1.5688272518352839E-2</v>
      </c>
      <c r="O28" s="230">
        <v>1.5922438337220329E-2</v>
      </c>
      <c r="P28" s="230">
        <v>1.6115763714379099E-2</v>
      </c>
      <c r="Q28" s="230">
        <v>1.6526070410281101E-2</v>
      </c>
      <c r="R28" s="230">
        <v>1.6156031792601451E-2</v>
      </c>
      <c r="S28" s="230">
        <v>1.622348588817529E-2</v>
      </c>
      <c r="T28" s="230">
        <v>2.4526042921518561E-2</v>
      </c>
      <c r="U28" s="230">
        <v>1.1617884937205719E-2</v>
      </c>
      <c r="V28" s="230">
        <v>1.360536136186149E-2</v>
      </c>
      <c r="W28" s="230">
        <v>1.4037814045049991E-2</v>
      </c>
      <c r="X28" s="230">
        <v>1.557760932044509E-2</v>
      </c>
      <c r="Y28" s="230">
        <v>1.3921775243082151E-2</v>
      </c>
      <c r="DA28" s="71" t="s">
        <v>2249</v>
      </c>
    </row>
    <row r="29" spans="1:105" ht="12" customHeight="1" x14ac:dyDescent="0.25">
      <c r="A29" s="59" t="s">
        <v>159</v>
      </c>
      <c r="B29" s="230">
        <v>0.1927161783624019</v>
      </c>
      <c r="C29" s="230">
        <v>0.18689989011290589</v>
      </c>
      <c r="D29" s="230">
        <v>0.2015619485703041</v>
      </c>
      <c r="E29" s="230">
        <v>0.17114648260240081</v>
      </c>
      <c r="F29" s="230">
        <v>0.46269720216711929</v>
      </c>
      <c r="G29" s="230">
        <v>0.1905295428113275</v>
      </c>
      <c r="H29" s="230">
        <v>0.22315674749863651</v>
      </c>
      <c r="I29" s="230">
        <v>7.71703885340254E-2</v>
      </c>
      <c r="J29" s="230">
        <v>6.3894266456115886E-2</v>
      </c>
      <c r="K29" s="230">
        <v>0.1087015378527813</v>
      </c>
      <c r="L29" s="230">
        <v>7.5422098839646914E-2</v>
      </c>
      <c r="M29" s="230">
        <v>6.685929071974217E-2</v>
      </c>
      <c r="N29" s="230">
        <v>8.1618883344870594E-2</v>
      </c>
      <c r="O29" s="230">
        <v>9.6622873139535756E-2</v>
      </c>
      <c r="P29" s="230">
        <v>6.9849380856845458E-2</v>
      </c>
      <c r="Q29" s="230">
        <v>0.1145512405621717</v>
      </c>
      <c r="R29" s="230">
        <v>0.1120566277078571</v>
      </c>
      <c r="S29" s="230">
        <v>6.4695731323811845E-2</v>
      </c>
      <c r="T29" s="230">
        <v>6.518842853594034E-2</v>
      </c>
      <c r="U29" s="230">
        <v>0.39694842215362208</v>
      </c>
      <c r="V29" s="230">
        <v>0.3703973494466764</v>
      </c>
      <c r="W29" s="230">
        <v>0.39083699134042982</v>
      </c>
      <c r="X29" s="230">
        <v>0.39732891158446809</v>
      </c>
      <c r="Y29" s="230">
        <v>0.36989057762377398</v>
      </c>
      <c r="DA29" s="71" t="s">
        <v>2250</v>
      </c>
    </row>
    <row r="30" spans="1:105" ht="12" customHeight="1" x14ac:dyDescent="0.25">
      <c r="A30" s="59" t="s">
        <v>32</v>
      </c>
      <c r="B30" s="230">
        <v>1.035248456523834</v>
      </c>
      <c r="C30" s="230">
        <v>0.99587149371573402</v>
      </c>
      <c r="D30" s="230">
        <v>1.037595899481154</v>
      </c>
      <c r="E30" s="230">
        <v>1.9486438658148311</v>
      </c>
      <c r="F30" s="230">
        <v>1.8254450198468191</v>
      </c>
      <c r="G30" s="230">
        <v>1.634212579278375</v>
      </c>
      <c r="H30" s="230">
        <v>1.097749748479135</v>
      </c>
      <c r="I30" s="230">
        <v>0.92818304011957453</v>
      </c>
      <c r="J30" s="230">
        <v>0.43246482091504729</v>
      </c>
      <c r="K30" s="230">
        <v>0.56654846674580872</v>
      </c>
      <c r="L30" s="230">
        <v>0.95725874545494882</v>
      </c>
      <c r="M30" s="230">
        <v>0.47810628117002119</v>
      </c>
      <c r="N30" s="230">
        <v>6.0781042630772497E-2</v>
      </c>
      <c r="O30" s="230">
        <v>6.1688270791336638E-2</v>
      </c>
      <c r="P30" s="230">
        <v>3.7461688229359323E-2</v>
      </c>
      <c r="Q30" s="230">
        <v>3.841546130476034E-2</v>
      </c>
      <c r="R30" s="230">
        <v>2.503686191005813E-2</v>
      </c>
      <c r="S30" s="230">
        <v>2.2627481716418141E-2</v>
      </c>
      <c r="T30" s="230">
        <v>1.9004467790975241E-2</v>
      </c>
      <c r="U30" s="230">
        <v>1.671889982332064E-2</v>
      </c>
      <c r="V30" s="230">
        <v>2.4593419601851178E-2</v>
      </c>
      <c r="W30" s="230">
        <v>2.4039850023165981E-2</v>
      </c>
      <c r="X30" s="230">
        <v>2.6346616733436089E-2</v>
      </c>
      <c r="Y30" s="230">
        <v>1.8542972151216589E-2</v>
      </c>
      <c r="DA30" s="71" t="s">
        <v>2251</v>
      </c>
    </row>
    <row r="31" spans="1:105" ht="12" customHeight="1" x14ac:dyDescent="0.25">
      <c r="A31" s="59" t="s">
        <v>35</v>
      </c>
      <c r="B31" s="230">
        <v>1.5714255877133601</v>
      </c>
      <c r="C31" s="230">
        <v>1.209459277020321</v>
      </c>
      <c r="D31" s="230">
        <v>1.59069315167197</v>
      </c>
      <c r="E31" s="230">
        <v>6.4036191280645882</v>
      </c>
      <c r="F31" s="230">
        <v>7.7443339709047221</v>
      </c>
      <c r="G31" s="230">
        <v>7.9398721935686458</v>
      </c>
      <c r="H31" s="230">
        <v>7.3985711989694689</v>
      </c>
      <c r="I31" s="230">
        <v>7.2429193626509463</v>
      </c>
      <c r="J31" s="230">
        <v>8.2046170165118113</v>
      </c>
      <c r="K31" s="230">
        <v>8.883071211093112</v>
      </c>
      <c r="L31" s="230">
        <v>11.78204451170434</v>
      </c>
      <c r="M31" s="230">
        <v>9.7300226642726333</v>
      </c>
      <c r="N31" s="230">
        <v>10.55379390661099</v>
      </c>
      <c r="O31" s="230">
        <v>10.995093798428909</v>
      </c>
      <c r="P31" s="230">
        <v>11.654498484194979</v>
      </c>
      <c r="Q31" s="230">
        <v>12.574029333363841</v>
      </c>
      <c r="R31" s="230">
        <v>12.39844702740055</v>
      </c>
      <c r="S31" s="230">
        <v>12.8693008071814</v>
      </c>
      <c r="T31" s="230">
        <v>13.869910684513529</v>
      </c>
      <c r="U31" s="230">
        <v>14.449057434054151</v>
      </c>
      <c r="V31" s="230">
        <v>13.35698719071369</v>
      </c>
      <c r="W31" s="230">
        <v>14.462099236500711</v>
      </c>
      <c r="X31" s="230">
        <v>14.00715214760357</v>
      </c>
      <c r="Y31" s="230">
        <v>14.101695374103169</v>
      </c>
      <c r="DA31" s="71" t="s">
        <v>2252</v>
      </c>
    </row>
    <row r="32" spans="1:105" ht="12" customHeight="1" x14ac:dyDescent="0.25">
      <c r="A32" s="60" t="s">
        <v>2167</v>
      </c>
      <c r="B32" s="329">
        <v>10.17039849703977</v>
      </c>
      <c r="C32" s="329">
        <v>10.73202531510683</v>
      </c>
      <c r="D32" s="329">
        <v>10.043521692900031</v>
      </c>
      <c r="E32" s="329">
        <v>6.8076018093198769</v>
      </c>
      <c r="F32" s="329">
        <v>6.7784862856130532</v>
      </c>
      <c r="G32" s="329">
        <v>7.4712439587393167</v>
      </c>
      <c r="H32" s="329">
        <v>8.3746382419719172</v>
      </c>
      <c r="I32" s="329">
        <v>8.9825646580742582</v>
      </c>
      <c r="J32" s="329">
        <v>9.2648078492281822</v>
      </c>
      <c r="K32" s="329">
        <v>8.4601797581621554</v>
      </c>
      <c r="L32" s="329">
        <v>7.7819904158210358</v>
      </c>
      <c r="M32" s="329">
        <v>10.33206476100723</v>
      </c>
      <c r="N32" s="329">
        <v>10.165045475766251</v>
      </c>
      <c r="O32" s="329">
        <v>10.077859610988799</v>
      </c>
      <c r="P32" s="329">
        <v>10.303519746639671</v>
      </c>
      <c r="Q32" s="329">
        <v>9.7672243097914322</v>
      </c>
      <c r="R32" s="329">
        <v>10.3338852764242</v>
      </c>
      <c r="S32" s="329">
        <v>10.478326154985719</v>
      </c>
      <c r="T32" s="329">
        <v>10.81071274861687</v>
      </c>
      <c r="U32" s="329">
        <v>10.60161381289636</v>
      </c>
      <c r="V32" s="329">
        <v>10.003012174971881</v>
      </c>
      <c r="W32" s="329">
        <v>9.7829956565159346</v>
      </c>
      <c r="X32" s="329">
        <v>9.7769054839642209</v>
      </c>
      <c r="Y32" s="329">
        <v>9.5008635042538749</v>
      </c>
      <c r="DA32" s="72" t="s">
        <v>2253</v>
      </c>
    </row>
    <row r="33" spans="1:105" ht="12" customHeight="1" x14ac:dyDescent="0.25">
      <c r="A33" s="60" t="s">
        <v>2169</v>
      </c>
      <c r="B33" s="329">
        <v>0.36089737408573058</v>
      </c>
      <c r="C33" s="329">
        <v>0.36522861180103461</v>
      </c>
      <c r="D33" s="329">
        <v>0.35689646553804311</v>
      </c>
      <c r="E33" s="329">
        <v>0.40148198162042897</v>
      </c>
      <c r="F33" s="329">
        <v>0.42873292535086249</v>
      </c>
      <c r="G33" s="329">
        <v>0.43460784610748221</v>
      </c>
      <c r="H33" s="329">
        <v>0.43878413594786891</v>
      </c>
      <c r="I33" s="329">
        <v>0.45054769447110182</v>
      </c>
      <c r="J33" s="329">
        <v>0.46817780656860553</v>
      </c>
      <c r="K33" s="329">
        <v>0.4680202434070172</v>
      </c>
      <c r="L33" s="329">
        <v>0.4999059634074387</v>
      </c>
      <c r="M33" s="329">
        <v>0.52649865359783932</v>
      </c>
      <c r="N33" s="329">
        <v>0.52767014176452975</v>
      </c>
      <c r="O33" s="329">
        <v>0.53262923367873816</v>
      </c>
      <c r="P33" s="329">
        <v>0.54998110992187033</v>
      </c>
      <c r="Q33" s="329">
        <v>0.5530527230868465</v>
      </c>
      <c r="R33" s="329">
        <v>0.56706400176273597</v>
      </c>
      <c r="S33" s="329">
        <v>0.58019083114599035</v>
      </c>
      <c r="T33" s="329">
        <v>0.61090224046180952</v>
      </c>
      <c r="U33" s="329">
        <v>0.62203253859024799</v>
      </c>
      <c r="V33" s="329">
        <v>0.57996826295297044</v>
      </c>
      <c r="W33" s="329">
        <v>0.58920178357998754</v>
      </c>
      <c r="X33" s="329">
        <v>0.58256029057612424</v>
      </c>
      <c r="Y33" s="329">
        <v>0.57291638022818625</v>
      </c>
      <c r="DA33" s="72" t="s">
        <v>2254</v>
      </c>
    </row>
    <row r="34" spans="1:105" ht="12" customHeight="1" x14ac:dyDescent="0.25">
      <c r="A34" s="57" t="s">
        <v>2171</v>
      </c>
      <c r="B34" s="261">
        <v>129.8650312295492</v>
      </c>
      <c r="C34" s="261">
        <v>123.4768749136645</v>
      </c>
      <c r="D34" s="261">
        <v>128.90214701643859</v>
      </c>
      <c r="E34" s="261">
        <v>229.43268520095549</v>
      </c>
      <c r="F34" s="261">
        <v>263.59645626720823</v>
      </c>
      <c r="G34" s="261">
        <v>256.55763687335968</v>
      </c>
      <c r="H34" s="261">
        <v>242.9705234340702</v>
      </c>
      <c r="I34" s="261">
        <v>241.99642091367329</v>
      </c>
      <c r="J34" s="261">
        <v>255.35388985730759</v>
      </c>
      <c r="K34" s="261">
        <v>271.36238226245638</v>
      </c>
      <c r="L34" s="261">
        <v>324.4068843839047</v>
      </c>
      <c r="M34" s="261">
        <v>295.09285939321052</v>
      </c>
      <c r="N34" s="261">
        <v>302.06244530237888</v>
      </c>
      <c r="O34" s="261">
        <v>309.66300677961209</v>
      </c>
      <c r="P34" s="261">
        <v>323.47121477407768</v>
      </c>
      <c r="Q34" s="261">
        <v>337.858120188339</v>
      </c>
      <c r="R34" s="261">
        <v>337.9074042673281</v>
      </c>
      <c r="S34" s="261">
        <v>347.54441919539289</v>
      </c>
      <c r="T34" s="261">
        <v>370.72261930077042</v>
      </c>
      <c r="U34" s="261">
        <v>386.09790956288509</v>
      </c>
      <c r="V34" s="261">
        <v>358.06584856589183</v>
      </c>
      <c r="W34" s="261">
        <v>376.20032311820199</v>
      </c>
      <c r="X34" s="261">
        <v>366.60838983041498</v>
      </c>
      <c r="Y34" s="261">
        <v>364.96281945444957</v>
      </c>
      <c r="DA34" s="70" t="s">
        <v>2255</v>
      </c>
    </row>
    <row r="35" spans="1:105" ht="12" customHeight="1" x14ac:dyDescent="0.25">
      <c r="A35" s="64" t="s">
        <v>28</v>
      </c>
      <c r="B35" s="229">
        <v>13.522348425706181</v>
      </c>
      <c r="C35" s="229">
        <v>15.867710667107129</v>
      </c>
      <c r="D35" s="229">
        <v>11.56967410853723</v>
      </c>
      <c r="E35" s="229">
        <v>15.657560249645019</v>
      </c>
      <c r="F35" s="229">
        <v>17.938725913415499</v>
      </c>
      <c r="G35" s="229">
        <v>7.2318726341304593</v>
      </c>
      <c r="H35" s="229">
        <v>5.4086916346225422</v>
      </c>
      <c r="I35" s="229">
        <v>10.18761379695348</v>
      </c>
      <c r="J35" s="229">
        <v>11.01842034455469</v>
      </c>
      <c r="K35" s="229">
        <v>17.979930576275329</v>
      </c>
      <c r="L35" s="229">
        <v>12.14440334359004</v>
      </c>
      <c r="M35" s="229">
        <v>9.1797348400856098</v>
      </c>
      <c r="N35" s="229">
        <v>8.9624530935489837</v>
      </c>
      <c r="O35" s="229">
        <v>7.903317098227979</v>
      </c>
      <c r="P35" s="229">
        <v>7.3001938357227756</v>
      </c>
      <c r="Q35" s="229">
        <v>7.6961019447409793</v>
      </c>
      <c r="R35" s="229">
        <v>7.0664206937168661</v>
      </c>
      <c r="S35" s="229">
        <v>7.682817711729979</v>
      </c>
      <c r="T35" s="229">
        <v>8.6397007765068352</v>
      </c>
      <c r="U35" s="229">
        <v>8.7011097658179946</v>
      </c>
      <c r="V35" s="229">
        <v>6.4550876166975106</v>
      </c>
      <c r="W35" s="229">
        <v>3.7232645992709732</v>
      </c>
      <c r="X35" s="229">
        <v>4.2254876338986449</v>
      </c>
      <c r="Y35" s="229">
        <v>2.4728791242051549</v>
      </c>
      <c r="DA35" s="73" t="s">
        <v>2256</v>
      </c>
    </row>
    <row r="36" spans="1:105" ht="12" customHeight="1" x14ac:dyDescent="0.25">
      <c r="A36" s="64" t="s">
        <v>30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2257</v>
      </c>
    </row>
    <row r="37" spans="1:105" ht="12" customHeight="1" x14ac:dyDescent="0.25">
      <c r="A37" s="64" t="s">
        <v>31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0.767712235691693</v>
      </c>
      <c r="K37" s="229">
        <v>0.76211845728618133</v>
      </c>
      <c r="L37" s="229">
        <v>0.75025691549402695</v>
      </c>
      <c r="M37" s="229">
        <v>0.76004778457494238</v>
      </c>
      <c r="N37" s="229">
        <v>0.37901945980658441</v>
      </c>
      <c r="O37" s="229">
        <v>0.37814962256559048</v>
      </c>
      <c r="P37" s="229">
        <v>0.37731984149154452</v>
      </c>
      <c r="Q37" s="229">
        <v>0.37631909059812868</v>
      </c>
      <c r="R37" s="229">
        <v>0.37768175206030552</v>
      </c>
      <c r="S37" s="229">
        <v>0.37750078648874669</v>
      </c>
      <c r="T37" s="229">
        <v>0.56582632616418049</v>
      </c>
      <c r="U37" s="229">
        <v>0.26359850988493938</v>
      </c>
      <c r="V37" s="229">
        <v>0.30985969511773798</v>
      </c>
      <c r="W37" s="229">
        <v>0.30812036831966189</v>
      </c>
      <c r="X37" s="229">
        <v>0.3476060523757748</v>
      </c>
      <c r="Y37" s="229">
        <v>0.3087517516160721</v>
      </c>
      <c r="DA37" s="73" t="s">
        <v>2258</v>
      </c>
    </row>
    <row r="38" spans="1:105" ht="12" customHeight="1" x14ac:dyDescent="0.25">
      <c r="A38" s="64" t="s">
        <v>159</v>
      </c>
      <c r="B38" s="229">
        <v>8.1985670484220385</v>
      </c>
      <c r="C38" s="229">
        <v>8.6081341705415753</v>
      </c>
      <c r="D38" s="229">
        <v>8.5540493393691364</v>
      </c>
      <c r="E38" s="229">
        <v>4.3925336320291963</v>
      </c>
      <c r="F38" s="229">
        <v>11.01808208984791</v>
      </c>
      <c r="G38" s="229">
        <v>4.6999345209291503</v>
      </c>
      <c r="H38" s="229">
        <v>5.8467804060789614</v>
      </c>
      <c r="I38" s="229">
        <v>2.0677458541280531</v>
      </c>
      <c r="J38" s="229">
        <v>1.701624944083872</v>
      </c>
      <c r="K38" s="229">
        <v>2.71324919074035</v>
      </c>
      <c r="L38" s="229">
        <v>1.680283970238345</v>
      </c>
      <c r="M38" s="229">
        <v>1.6784510488647639</v>
      </c>
      <c r="N38" s="229">
        <v>2.0093629739251329</v>
      </c>
      <c r="O38" s="229">
        <v>2.338381712988034</v>
      </c>
      <c r="P38" s="229">
        <v>1.666489862225303</v>
      </c>
      <c r="Q38" s="229">
        <v>2.658078555593113</v>
      </c>
      <c r="R38" s="229">
        <v>2.6693788460577021</v>
      </c>
      <c r="S38" s="229">
        <v>1.534018774994492</v>
      </c>
      <c r="T38" s="229">
        <v>1.532524905008426</v>
      </c>
      <c r="U38" s="229">
        <v>9.1776464421367177</v>
      </c>
      <c r="V38" s="229">
        <v>8.5961550690794297</v>
      </c>
      <c r="W38" s="229">
        <v>8.7417412540755066</v>
      </c>
      <c r="X38" s="229">
        <v>9.0347897928140721</v>
      </c>
      <c r="Y38" s="229">
        <v>8.3592909925856347</v>
      </c>
      <c r="DA38" s="73" t="s">
        <v>2259</v>
      </c>
    </row>
    <row r="39" spans="1:105" ht="12" customHeight="1" x14ac:dyDescent="0.25">
      <c r="A39" s="64" t="s">
        <v>32</v>
      </c>
      <c r="B39" s="229">
        <v>42.697432370784583</v>
      </c>
      <c r="C39" s="229">
        <v>44.467290982011058</v>
      </c>
      <c r="D39" s="229">
        <v>42.690263878693457</v>
      </c>
      <c r="E39" s="229">
        <v>48.486069753582207</v>
      </c>
      <c r="F39" s="229">
        <v>42.142013042332557</v>
      </c>
      <c r="G39" s="229">
        <v>39.081877668702752</v>
      </c>
      <c r="H39" s="229">
        <v>27.883513450014799</v>
      </c>
      <c r="I39" s="229">
        <v>24.11112587601674</v>
      </c>
      <c r="J39" s="229">
        <v>11.16580733343492</v>
      </c>
      <c r="K39" s="229">
        <v>13.70971580449207</v>
      </c>
      <c r="L39" s="229">
        <v>20.675251589900299</v>
      </c>
      <c r="M39" s="229">
        <v>11.63613507122326</v>
      </c>
      <c r="N39" s="229">
        <v>1.4506855395718139</v>
      </c>
      <c r="O39" s="229">
        <v>1.4473562637928481</v>
      </c>
      <c r="P39" s="229">
        <v>0.86649258404764895</v>
      </c>
      <c r="Q39" s="229">
        <v>0.86419441911628447</v>
      </c>
      <c r="R39" s="229">
        <v>0.57821579343530904</v>
      </c>
      <c r="S39" s="229">
        <v>0.52015006958654353</v>
      </c>
      <c r="T39" s="229">
        <v>0.43314183374559972</v>
      </c>
      <c r="U39" s="229">
        <v>0.3747505926735063</v>
      </c>
      <c r="V39" s="229">
        <v>0.55334078316504642</v>
      </c>
      <c r="W39" s="229">
        <v>0.52128044091839587</v>
      </c>
      <c r="X39" s="229">
        <v>0.58080470854250743</v>
      </c>
      <c r="Y39" s="229">
        <v>0.40626827576262708</v>
      </c>
      <c r="DA39" s="73" t="s">
        <v>2260</v>
      </c>
    </row>
    <row r="40" spans="1:105" ht="12" customHeight="1" x14ac:dyDescent="0.25">
      <c r="A40" s="64" t="s">
        <v>33</v>
      </c>
      <c r="B40" s="229">
        <v>0</v>
      </c>
      <c r="C40" s="229">
        <v>0</v>
      </c>
      <c r="D40" s="229">
        <v>0</v>
      </c>
      <c r="E40" s="229">
        <v>0</v>
      </c>
      <c r="F40" s="229">
        <v>0</v>
      </c>
      <c r="G40" s="229">
        <v>0</v>
      </c>
      <c r="H40" s="229">
        <v>0</v>
      </c>
      <c r="I40" s="229">
        <v>0</v>
      </c>
      <c r="J40" s="229">
        <v>0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DA40" s="73" t="s">
        <v>2261</v>
      </c>
    </row>
    <row r="41" spans="1:105" ht="12" customHeight="1" x14ac:dyDescent="0.25">
      <c r="A41" s="64" t="s">
        <v>35</v>
      </c>
      <c r="B41" s="229">
        <v>65.446683384636387</v>
      </c>
      <c r="C41" s="229">
        <v>54.53373909400478</v>
      </c>
      <c r="D41" s="229">
        <v>66.088159689838747</v>
      </c>
      <c r="E41" s="229">
        <v>160.89652156569909</v>
      </c>
      <c r="F41" s="229">
        <v>180.53742683871479</v>
      </c>
      <c r="G41" s="229">
        <v>191.7419051892829</v>
      </c>
      <c r="H41" s="229">
        <v>189.7704825471545</v>
      </c>
      <c r="I41" s="229">
        <v>189.9914977876401</v>
      </c>
      <c r="J41" s="229">
        <v>213.91158841181351</v>
      </c>
      <c r="K41" s="229">
        <v>217.06568943453181</v>
      </c>
      <c r="L41" s="229">
        <v>256.96784010002767</v>
      </c>
      <c r="M41" s="229">
        <v>239.13041145530639</v>
      </c>
      <c r="N41" s="229">
        <v>254.36092763068771</v>
      </c>
      <c r="O41" s="229">
        <v>260.50042837079741</v>
      </c>
      <c r="P41" s="229">
        <v>272.2123027059414</v>
      </c>
      <c r="Q41" s="229">
        <v>285.6383584326183</v>
      </c>
      <c r="R41" s="229">
        <v>289.14387793059029</v>
      </c>
      <c r="S41" s="229">
        <v>298.73358118350251</v>
      </c>
      <c r="T41" s="229">
        <v>319.21606375268902</v>
      </c>
      <c r="U41" s="229">
        <v>327.04747830618061</v>
      </c>
      <c r="V41" s="229">
        <v>303.47220835169003</v>
      </c>
      <c r="W41" s="229">
        <v>316.67054391790748</v>
      </c>
      <c r="X41" s="229">
        <v>311.81124655574882</v>
      </c>
      <c r="Y41" s="229">
        <v>311.99062804371761</v>
      </c>
      <c r="DA41" s="73" t="s">
        <v>2262</v>
      </c>
    </row>
    <row r="42" spans="1:105" ht="12" customHeight="1" x14ac:dyDescent="0.25">
      <c r="A42" s="64" t="s">
        <v>36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2263</v>
      </c>
    </row>
    <row r="43" spans="1:105" ht="12" customHeight="1" x14ac:dyDescent="0.25">
      <c r="A43" s="64" t="s">
        <v>38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2.9438344947992632</v>
      </c>
      <c r="J43" s="229">
        <v>1.8014282955622629</v>
      </c>
      <c r="K43" s="229">
        <v>2.416572528618167</v>
      </c>
      <c r="L43" s="229">
        <v>15.84038316607319</v>
      </c>
      <c r="M43" s="229">
        <v>16.500322679896161</v>
      </c>
      <c r="N43" s="229">
        <v>18.975768102198309</v>
      </c>
      <c r="O43" s="229">
        <v>20.70427752621223</v>
      </c>
      <c r="P43" s="229">
        <v>22.592733941346889</v>
      </c>
      <c r="Q43" s="229">
        <v>20.996902064952991</v>
      </c>
      <c r="R43" s="229">
        <v>20.57862296752014</v>
      </c>
      <c r="S43" s="229">
        <v>22.100618554898659</v>
      </c>
      <c r="T43" s="229">
        <v>21.716600254827259</v>
      </c>
      <c r="U43" s="229">
        <v>21.532958584831171</v>
      </c>
      <c r="V43" s="229">
        <v>19.328151317006881</v>
      </c>
      <c r="W43" s="229">
        <v>24.13757006025768</v>
      </c>
      <c r="X43" s="229">
        <v>25.614738731842319</v>
      </c>
      <c r="Y43" s="229">
        <v>19.778065499700059</v>
      </c>
      <c r="DA43" s="73" t="s">
        <v>2264</v>
      </c>
    </row>
    <row r="44" spans="1:105" ht="12" customHeight="1" x14ac:dyDescent="0.25">
      <c r="A44" s="64" t="s">
        <v>39</v>
      </c>
      <c r="B44" s="229">
        <v>0</v>
      </c>
      <c r="C44" s="229">
        <v>0</v>
      </c>
      <c r="D44" s="229">
        <v>0</v>
      </c>
      <c r="E44" s="229">
        <v>0</v>
      </c>
      <c r="F44" s="229">
        <v>11.96020838289745</v>
      </c>
      <c r="G44" s="229">
        <v>13.802046860314469</v>
      </c>
      <c r="H44" s="229">
        <v>14.0610553961994</v>
      </c>
      <c r="I44" s="229">
        <v>12.69460310413568</v>
      </c>
      <c r="J44" s="229">
        <v>14.987308292166791</v>
      </c>
      <c r="K44" s="229">
        <v>16.71510627051255</v>
      </c>
      <c r="L44" s="229">
        <v>16.348465298581068</v>
      </c>
      <c r="M44" s="229">
        <v>16.207756513259369</v>
      </c>
      <c r="N44" s="229">
        <v>15.924228502640441</v>
      </c>
      <c r="O44" s="229">
        <v>16.391096185027941</v>
      </c>
      <c r="P44" s="229">
        <v>18.455682003302229</v>
      </c>
      <c r="Q44" s="229">
        <v>19.62816568071915</v>
      </c>
      <c r="R44" s="229">
        <v>17.493206283947451</v>
      </c>
      <c r="S44" s="229">
        <v>16.595732114192121</v>
      </c>
      <c r="T44" s="229">
        <v>18.618761451829151</v>
      </c>
      <c r="U44" s="229">
        <v>19.00036736136029</v>
      </c>
      <c r="V44" s="229">
        <v>19.351045733135209</v>
      </c>
      <c r="W44" s="229">
        <v>22.09780247745222</v>
      </c>
      <c r="X44" s="229">
        <v>14.9937163551929</v>
      </c>
      <c r="Y44" s="229">
        <v>21.64693576686242</v>
      </c>
      <c r="DA44" s="73" t="s">
        <v>2265</v>
      </c>
    </row>
    <row r="45" spans="1:105" ht="12" customHeight="1" x14ac:dyDescent="0.25">
      <c r="A45" s="57" t="s">
        <v>2183</v>
      </c>
      <c r="B45" s="261">
        <f t="shared" ref="B45:Y45" si="2">B46+B52+B63+B64+B65</f>
        <v>24.852228990375806</v>
      </c>
      <c r="C45" s="261">
        <f t="shared" si="2"/>
        <v>24.019237342414886</v>
      </c>
      <c r="D45" s="261">
        <f t="shared" si="2"/>
        <v>24.643331186612997</v>
      </c>
      <c r="E45" s="261">
        <f t="shared" si="2"/>
        <v>39.767921632804963</v>
      </c>
      <c r="F45" s="261">
        <f t="shared" si="2"/>
        <v>44.954824237995595</v>
      </c>
      <c r="G45" s="261">
        <f t="shared" si="2"/>
        <v>44.043807276389416</v>
      </c>
      <c r="H45" s="261">
        <f t="shared" si="2"/>
        <v>42.174638569269334</v>
      </c>
      <c r="I45" s="261">
        <f t="shared" si="2"/>
        <v>42.27001049458184</v>
      </c>
      <c r="J45" s="261">
        <f t="shared" si="2"/>
        <v>44.455824035121523</v>
      </c>
      <c r="K45" s="261">
        <f t="shared" si="2"/>
        <v>46.711138874216275</v>
      </c>
      <c r="L45" s="261">
        <f t="shared" si="2"/>
        <v>54.861082181514</v>
      </c>
      <c r="M45" s="261">
        <f t="shared" si="2"/>
        <v>51.168495506440777</v>
      </c>
      <c r="N45" s="261">
        <f t="shared" si="2"/>
        <v>52.197204886947645</v>
      </c>
      <c r="O45" s="261">
        <f t="shared" si="2"/>
        <v>53.366488907559614</v>
      </c>
      <c r="P45" s="261">
        <f t="shared" si="2"/>
        <v>55.624136637864666</v>
      </c>
      <c r="Q45" s="261">
        <f t="shared" si="2"/>
        <v>57.706235756284791</v>
      </c>
      <c r="R45" s="261">
        <f t="shared" si="2"/>
        <v>57.985296200121844</v>
      </c>
      <c r="S45" s="261">
        <f t="shared" si="2"/>
        <v>59.60483539879403</v>
      </c>
      <c r="T45" s="261">
        <f t="shared" si="2"/>
        <v>63.423477587318331</v>
      </c>
      <c r="U45" s="261">
        <f t="shared" si="2"/>
        <v>65.787297684374977</v>
      </c>
      <c r="V45" s="261">
        <f t="shared" si="2"/>
        <v>61.046846094734569</v>
      </c>
      <c r="W45" s="261">
        <f t="shared" si="2"/>
        <v>63.775276129621673</v>
      </c>
      <c r="X45" s="261">
        <f t="shared" si="2"/>
        <v>62.372600140415607</v>
      </c>
      <c r="Y45" s="261">
        <f t="shared" si="2"/>
        <v>61.884566571214791</v>
      </c>
      <c r="DA45" s="70"/>
    </row>
    <row r="46" spans="1:105" ht="12" customHeight="1" x14ac:dyDescent="0.25">
      <c r="A46" s="165" t="s">
        <v>2184</v>
      </c>
      <c r="B46" s="346">
        <v>9.6147406231542583</v>
      </c>
      <c r="C46" s="346">
        <v>9.1450006280433964</v>
      </c>
      <c r="D46" s="346">
        <v>9.5419985335323823</v>
      </c>
      <c r="E46" s="346">
        <v>16.977945550827229</v>
      </c>
      <c r="F46" s="346">
        <v>19.340341427386139</v>
      </c>
      <c r="G46" s="346">
        <v>18.810289699455321</v>
      </c>
      <c r="H46" s="346">
        <v>17.801816797383509</v>
      </c>
      <c r="I46" s="346">
        <v>17.758365128781399</v>
      </c>
      <c r="J46" s="346">
        <v>18.71782961888869</v>
      </c>
      <c r="K46" s="346">
        <v>19.875749153219399</v>
      </c>
      <c r="L46" s="346">
        <v>23.82257455792692</v>
      </c>
      <c r="M46" s="346">
        <v>21.679378869416301</v>
      </c>
      <c r="N46" s="346">
        <v>22.20862596513863</v>
      </c>
      <c r="O46" s="346">
        <v>22.76883284290826</v>
      </c>
      <c r="P46" s="346">
        <v>23.77402225969638</v>
      </c>
      <c r="Q46" s="346">
        <v>24.813681986879139</v>
      </c>
      <c r="R46" s="346">
        <v>24.84427178993252</v>
      </c>
      <c r="S46" s="346">
        <v>25.571913551916371</v>
      </c>
      <c r="T46" s="346">
        <v>27.260480168815459</v>
      </c>
      <c r="U46" s="346">
        <v>28.372974517568458</v>
      </c>
      <c r="V46" s="346">
        <v>26.29475335371778</v>
      </c>
      <c r="W46" s="346">
        <v>27.615416476175248</v>
      </c>
      <c r="X46" s="346">
        <v>26.988099013017571</v>
      </c>
      <c r="Y46" s="346">
        <v>26.781844133987949</v>
      </c>
      <c r="DA46" s="167" t="s">
        <v>2266</v>
      </c>
    </row>
    <row r="47" spans="1:105" ht="12" customHeight="1" x14ac:dyDescent="0.25">
      <c r="A47" s="59" t="s">
        <v>28</v>
      </c>
      <c r="B47" s="230">
        <v>1.005998661964262</v>
      </c>
      <c r="C47" s="230">
        <v>1.1804825017820211</v>
      </c>
      <c r="D47" s="230">
        <v>0.86072894338567407</v>
      </c>
      <c r="E47" s="230">
        <v>1.164848306291524</v>
      </c>
      <c r="F47" s="230">
        <v>1.3873912811082161</v>
      </c>
      <c r="G47" s="230">
        <v>0.56381165762935348</v>
      </c>
      <c r="H47" s="230">
        <v>0.42344107458811719</v>
      </c>
      <c r="I47" s="230">
        <v>0.8043133908580502</v>
      </c>
      <c r="J47" s="230">
        <v>0.87045977209114433</v>
      </c>
      <c r="K47" s="230">
        <v>1.4263071280139361</v>
      </c>
      <c r="L47" s="230">
        <v>0.99664092559293804</v>
      </c>
      <c r="M47" s="230">
        <v>0.76376417347796122</v>
      </c>
      <c r="N47" s="230">
        <v>0.75053885237849383</v>
      </c>
      <c r="O47" s="230">
        <v>0.6651214279143608</v>
      </c>
      <c r="P47" s="230">
        <v>0.61909557579708785</v>
      </c>
      <c r="Q47" s="230">
        <v>0.64731184366722072</v>
      </c>
      <c r="R47" s="230">
        <v>0.58993293476935249</v>
      </c>
      <c r="S47" s="230">
        <v>0.64085488321790007</v>
      </c>
      <c r="T47" s="230">
        <v>0.7181657249375063</v>
      </c>
      <c r="U47" s="230">
        <v>0.72006106273311099</v>
      </c>
      <c r="V47" s="230">
        <v>0.53566159105818567</v>
      </c>
      <c r="W47" s="230">
        <v>0.31410129333225778</v>
      </c>
      <c r="X47" s="230">
        <v>0.35261321748772828</v>
      </c>
      <c r="Y47" s="230">
        <v>0.20634202701906371</v>
      </c>
      <c r="DA47" s="71" t="s">
        <v>2267</v>
      </c>
    </row>
    <row r="48" spans="1:105" ht="12" customHeight="1" x14ac:dyDescent="0.25">
      <c r="A48" s="59" t="s">
        <v>31</v>
      </c>
      <c r="B48" s="230">
        <v>0</v>
      </c>
      <c r="C48" s="230">
        <v>0</v>
      </c>
      <c r="D48" s="230">
        <v>0</v>
      </c>
      <c r="E48" s="230">
        <v>0</v>
      </c>
      <c r="F48" s="230">
        <v>0</v>
      </c>
      <c r="G48" s="230">
        <v>0</v>
      </c>
      <c r="H48" s="230">
        <v>0</v>
      </c>
      <c r="I48" s="230">
        <v>0</v>
      </c>
      <c r="J48" s="230">
        <v>6.0051019434440647E-2</v>
      </c>
      <c r="K48" s="230">
        <v>5.9860463463945107E-2</v>
      </c>
      <c r="L48" s="230">
        <v>6.0962826506162228E-2</v>
      </c>
      <c r="M48" s="230">
        <v>6.2612723760248665E-2</v>
      </c>
      <c r="N48" s="230">
        <v>3.1426813238273267E-2</v>
      </c>
      <c r="O48" s="230">
        <v>3.1509953109368938E-2</v>
      </c>
      <c r="P48" s="230">
        <v>3.1682942217592658E-2</v>
      </c>
      <c r="Q48" s="230">
        <v>3.1339462609857899E-2</v>
      </c>
      <c r="R48" s="230">
        <v>3.1219195598674851E-2</v>
      </c>
      <c r="S48" s="230">
        <v>3.1178095502811361E-2</v>
      </c>
      <c r="T48" s="230">
        <v>4.6569510803863783E-2</v>
      </c>
      <c r="U48" s="230">
        <v>2.1598827891184769E-2</v>
      </c>
      <c r="V48" s="230">
        <v>2.545927358171083E-2</v>
      </c>
      <c r="W48" s="230">
        <v>2.5737051117135729E-2</v>
      </c>
      <c r="X48" s="230">
        <v>2.872113744495992E-2</v>
      </c>
      <c r="Y48" s="230">
        <v>2.5508609627770601E-2</v>
      </c>
      <c r="DA48" s="71" t="s">
        <v>2268</v>
      </c>
    </row>
    <row r="49" spans="1:105" ht="12" customHeight="1" x14ac:dyDescent="0.25">
      <c r="A49" s="59" t="s">
        <v>159</v>
      </c>
      <c r="B49" s="230">
        <v>0.59264472593890427</v>
      </c>
      <c r="C49" s="230">
        <v>0.62225085020531901</v>
      </c>
      <c r="D49" s="230">
        <v>0.61834125359430969</v>
      </c>
      <c r="E49" s="230">
        <v>0.31752035144146268</v>
      </c>
      <c r="F49" s="230">
        <v>0.82798898732417003</v>
      </c>
      <c r="G49" s="230">
        <v>0.35602974237816981</v>
      </c>
      <c r="H49" s="230">
        <v>0.44476308544897919</v>
      </c>
      <c r="I49" s="230">
        <v>0.1586211796026917</v>
      </c>
      <c r="J49" s="230">
        <v>0.13061841282246911</v>
      </c>
      <c r="K49" s="230">
        <v>0.20913461172959719</v>
      </c>
      <c r="L49" s="230">
        <v>0.1339850703390264</v>
      </c>
      <c r="M49" s="230">
        <v>0.1356903666643941</v>
      </c>
      <c r="N49" s="230">
        <v>0.1634992890769193</v>
      </c>
      <c r="O49" s="230">
        <v>0.19121331403132241</v>
      </c>
      <c r="P49" s="230">
        <v>0.1373210687897779</v>
      </c>
      <c r="Q49" s="230">
        <v>0.21723097090749671</v>
      </c>
      <c r="R49" s="230">
        <v>0.21653323188813689</v>
      </c>
      <c r="S49" s="230">
        <v>0.1243314601893428</v>
      </c>
      <c r="T49" s="230">
        <v>0.12377835416441529</v>
      </c>
      <c r="U49" s="230">
        <v>0.73796742678323723</v>
      </c>
      <c r="V49" s="230">
        <v>0.69311260485427206</v>
      </c>
      <c r="W49" s="230">
        <v>0.71656396019458479</v>
      </c>
      <c r="X49" s="230">
        <v>0.73257314686254937</v>
      </c>
      <c r="Y49" s="230">
        <v>0.67774361996570498</v>
      </c>
      <c r="DA49" s="71" t="s">
        <v>2269</v>
      </c>
    </row>
    <row r="50" spans="1:105" ht="12" customHeight="1" x14ac:dyDescent="0.25">
      <c r="A50" s="59" t="s">
        <v>32</v>
      </c>
      <c r="B50" s="230">
        <v>3.1836171877666239</v>
      </c>
      <c r="C50" s="230">
        <v>3.3155818512547421</v>
      </c>
      <c r="D50" s="230">
        <v>3.183082688773017</v>
      </c>
      <c r="E50" s="230">
        <v>3.615231091515847</v>
      </c>
      <c r="F50" s="230">
        <v>3.2666036585477438</v>
      </c>
      <c r="G50" s="230">
        <v>3.0537431361382179</v>
      </c>
      <c r="H50" s="230">
        <v>2.1878727426218818</v>
      </c>
      <c r="I50" s="230">
        <v>1.9078495198461281</v>
      </c>
      <c r="J50" s="230">
        <v>0.8840835280310172</v>
      </c>
      <c r="K50" s="230">
        <v>1.0900019995977599</v>
      </c>
      <c r="L50" s="230">
        <v>1.7005411187922039</v>
      </c>
      <c r="M50" s="230">
        <v>0.97031266557175722</v>
      </c>
      <c r="N50" s="230">
        <v>0.1217568392536673</v>
      </c>
      <c r="O50" s="230">
        <v>0.1220789478888579</v>
      </c>
      <c r="P50" s="230">
        <v>7.3648169865215191E-2</v>
      </c>
      <c r="Q50" s="230">
        <v>7.2849738825510726E-2</v>
      </c>
      <c r="R50" s="230">
        <v>4.8380115809443992E-2</v>
      </c>
      <c r="S50" s="230">
        <v>4.3485215865771677E-2</v>
      </c>
      <c r="T50" s="230">
        <v>3.6085265403209381E-2</v>
      </c>
      <c r="U50" s="230">
        <v>3.1082132571086919E-2</v>
      </c>
      <c r="V50" s="230">
        <v>4.6020872309096232E-2</v>
      </c>
      <c r="W50" s="230">
        <v>4.4074871408677108E-2</v>
      </c>
      <c r="X50" s="230">
        <v>4.8576439737614219E-2</v>
      </c>
      <c r="Y50" s="230">
        <v>3.3975942700198797E-2</v>
      </c>
      <c r="DA50" s="71" t="s">
        <v>2270</v>
      </c>
    </row>
    <row r="51" spans="1:105" ht="12" customHeight="1" x14ac:dyDescent="0.25">
      <c r="A51" s="59" t="s">
        <v>35</v>
      </c>
      <c r="B51" s="230">
        <v>4.8324800474844682</v>
      </c>
      <c r="C51" s="230">
        <v>4.0266854248013146</v>
      </c>
      <c r="D51" s="230">
        <v>4.8798456477793808</v>
      </c>
      <c r="E51" s="230">
        <v>11.88034580157839</v>
      </c>
      <c r="F51" s="230">
        <v>13.858357500405999</v>
      </c>
      <c r="G51" s="230">
        <v>14.836705163309579</v>
      </c>
      <c r="H51" s="230">
        <v>14.74573989472453</v>
      </c>
      <c r="I51" s="230">
        <v>14.887581038474529</v>
      </c>
      <c r="J51" s="230">
        <v>16.772616886509621</v>
      </c>
      <c r="K51" s="230">
        <v>17.09044495041416</v>
      </c>
      <c r="L51" s="230">
        <v>20.93044461669659</v>
      </c>
      <c r="M51" s="230">
        <v>19.746998939941939</v>
      </c>
      <c r="N51" s="230">
        <v>21.141404171191279</v>
      </c>
      <c r="O51" s="230">
        <v>21.75890919996435</v>
      </c>
      <c r="P51" s="230">
        <v>22.912274503026701</v>
      </c>
      <c r="Q51" s="230">
        <v>23.84494997086906</v>
      </c>
      <c r="R51" s="230">
        <v>23.95820631186691</v>
      </c>
      <c r="S51" s="230">
        <v>24.732063897140549</v>
      </c>
      <c r="T51" s="230">
        <v>26.335881313506459</v>
      </c>
      <c r="U51" s="230">
        <v>26.862265067589838</v>
      </c>
      <c r="V51" s="230">
        <v>24.99449901191452</v>
      </c>
      <c r="W51" s="230">
        <v>26.514939300122599</v>
      </c>
      <c r="X51" s="230">
        <v>25.825615071484719</v>
      </c>
      <c r="Y51" s="230">
        <v>25.838273934675211</v>
      </c>
      <c r="DA51" s="71" t="s">
        <v>2271</v>
      </c>
    </row>
    <row r="52" spans="1:105" ht="12" customHeight="1" x14ac:dyDescent="0.25">
      <c r="A52" s="165" t="s">
        <v>2191</v>
      </c>
      <c r="B52" s="346">
        <v>8.9247125787754111</v>
      </c>
      <c r="C52" s="346">
        <v>8.4856994088113993</v>
      </c>
      <c r="D52" s="346">
        <v>8.8585403015481177</v>
      </c>
      <c r="E52" s="346">
        <v>15.767298958068359</v>
      </c>
      <c r="F52" s="346">
        <v>18.115135280799809</v>
      </c>
      <c r="G52" s="346">
        <v>17.631406601961181</v>
      </c>
      <c r="H52" s="346">
        <v>16.697659610390101</v>
      </c>
      <c r="I52" s="346">
        <v>16.630716377600692</v>
      </c>
      <c r="J52" s="346">
        <v>17.54868151396705</v>
      </c>
      <c r="K52" s="346">
        <v>18.648832895619009</v>
      </c>
      <c r="L52" s="346">
        <v>22.29420941334666</v>
      </c>
      <c r="M52" s="346">
        <v>20.27966211688048</v>
      </c>
      <c r="N52" s="346">
        <v>20.75863286399764</v>
      </c>
      <c r="O52" s="346">
        <v>21.280966135544151</v>
      </c>
      <c r="P52" s="346">
        <v>22.229907404889591</v>
      </c>
      <c r="Q52" s="346">
        <v>23.21861848827086</v>
      </c>
      <c r="R52" s="346">
        <v>23.222005437286469</v>
      </c>
      <c r="S52" s="346">
        <v>23.884289868561289</v>
      </c>
      <c r="T52" s="346">
        <v>25.477164964153371</v>
      </c>
      <c r="U52" s="346">
        <v>26.533800804498021</v>
      </c>
      <c r="V52" s="346">
        <v>24.607353900198959</v>
      </c>
      <c r="W52" s="346">
        <v>25.853609120824188</v>
      </c>
      <c r="X52" s="346">
        <v>25.194422834432949</v>
      </c>
      <c r="Y52" s="346">
        <v>25.081334326351989</v>
      </c>
      <c r="DA52" s="167" t="s">
        <v>2272</v>
      </c>
    </row>
    <row r="53" spans="1:105" ht="12" customHeight="1" x14ac:dyDescent="0.25">
      <c r="A53" s="64" t="s">
        <v>28</v>
      </c>
      <c r="B53" s="229">
        <v>0.92929614652126546</v>
      </c>
      <c r="C53" s="229">
        <v>1.090476440395888</v>
      </c>
      <c r="D53" s="229">
        <v>0.79510253892966209</v>
      </c>
      <c r="E53" s="229">
        <v>1.0760342764322599</v>
      </c>
      <c r="F53" s="229">
        <v>1.2328027898724701</v>
      </c>
      <c r="G53" s="229">
        <v>0.49699587375327209</v>
      </c>
      <c r="H53" s="229">
        <v>0.3717014334744923</v>
      </c>
      <c r="I53" s="229">
        <v>0.70012322902124369</v>
      </c>
      <c r="J53" s="229">
        <v>0.75721873483758051</v>
      </c>
      <c r="K53" s="229">
        <v>1.235634497295536</v>
      </c>
      <c r="L53" s="229">
        <v>0.83459964746536353</v>
      </c>
      <c r="M53" s="229">
        <v>0.63085877869864604</v>
      </c>
      <c r="N53" s="229">
        <v>0.61592652851479124</v>
      </c>
      <c r="O53" s="229">
        <v>0.54313954151313271</v>
      </c>
      <c r="P53" s="229">
        <v>0.5016911106578873</v>
      </c>
      <c r="Q53" s="229">
        <v>0.52889909765130949</v>
      </c>
      <c r="R53" s="229">
        <v>0.48562552255240138</v>
      </c>
      <c r="S53" s="229">
        <v>0.52798616550683475</v>
      </c>
      <c r="T53" s="229">
        <v>0.59374602590786973</v>
      </c>
      <c r="U53" s="229">
        <v>0.59796623495233892</v>
      </c>
      <c r="V53" s="229">
        <v>0.44361288873836008</v>
      </c>
      <c r="W53" s="229">
        <v>0.25587385679280522</v>
      </c>
      <c r="X53" s="229">
        <v>0.2903881228123435</v>
      </c>
      <c r="Y53" s="229">
        <v>0.16994363468464771</v>
      </c>
      <c r="DA53" s="73" t="s">
        <v>2273</v>
      </c>
    </row>
    <row r="54" spans="1:105" ht="12" customHeight="1" x14ac:dyDescent="0.25">
      <c r="A54" s="64" t="s">
        <v>30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2274</v>
      </c>
    </row>
    <row r="55" spans="1:105" ht="12" customHeight="1" x14ac:dyDescent="0.25">
      <c r="A55" s="64" t="s">
        <v>31</v>
      </c>
      <c r="B55" s="229">
        <v>0</v>
      </c>
      <c r="C55" s="229">
        <v>0</v>
      </c>
      <c r="D55" s="229">
        <v>0</v>
      </c>
      <c r="E55" s="229">
        <v>0</v>
      </c>
      <c r="F55" s="229">
        <v>0</v>
      </c>
      <c r="G55" s="229">
        <v>0</v>
      </c>
      <c r="H55" s="229">
        <v>0</v>
      </c>
      <c r="I55" s="229">
        <v>0</v>
      </c>
      <c r="J55" s="229">
        <v>5.2759476372408118E-2</v>
      </c>
      <c r="K55" s="229">
        <v>5.237505522357469E-2</v>
      </c>
      <c r="L55" s="229">
        <v>5.1559894666234278E-2</v>
      </c>
      <c r="M55" s="229">
        <v>5.2232752414130543E-2</v>
      </c>
      <c r="N55" s="229">
        <v>2.604734860885943E-2</v>
      </c>
      <c r="O55" s="229">
        <v>2.5987570797290881E-2</v>
      </c>
      <c r="P55" s="229">
        <v>2.593054576507817E-2</v>
      </c>
      <c r="Q55" s="229">
        <v>2.586177117655248E-2</v>
      </c>
      <c r="R55" s="229">
        <v>2.5955417339626221E-2</v>
      </c>
      <c r="S55" s="229">
        <v>2.5942980845386598E-2</v>
      </c>
      <c r="T55" s="229">
        <v>3.8885274062681718E-2</v>
      </c>
      <c r="U55" s="229">
        <v>1.8115276411540121E-2</v>
      </c>
      <c r="V55" s="229">
        <v>2.1294483145232981E-2</v>
      </c>
      <c r="W55" s="229">
        <v>2.117495141597207E-2</v>
      </c>
      <c r="X55" s="229">
        <v>2.388852548468532E-2</v>
      </c>
      <c r="Y55" s="229">
        <v>2.1218341960710312E-2</v>
      </c>
      <c r="DA55" s="73" t="s">
        <v>2275</v>
      </c>
    </row>
    <row r="56" spans="1:105" ht="12" customHeight="1" x14ac:dyDescent="0.25">
      <c r="A56" s="64" t="s">
        <v>159</v>
      </c>
      <c r="B56" s="229">
        <v>0.56342999937874627</v>
      </c>
      <c r="C56" s="229">
        <v>0.59157667452312734</v>
      </c>
      <c r="D56" s="229">
        <v>0.58785980348774924</v>
      </c>
      <c r="E56" s="229">
        <v>0.30186802241760857</v>
      </c>
      <c r="F56" s="229">
        <v>0.75719548896447819</v>
      </c>
      <c r="G56" s="229">
        <v>0.32299352906029227</v>
      </c>
      <c r="H56" s="229">
        <v>0.40180820149525659</v>
      </c>
      <c r="I56" s="229">
        <v>0.14210166708717781</v>
      </c>
      <c r="J56" s="229">
        <v>0.1169407453187277</v>
      </c>
      <c r="K56" s="229">
        <v>0.18646258313487221</v>
      </c>
      <c r="L56" s="229">
        <v>0.11547412989562859</v>
      </c>
      <c r="M56" s="229">
        <v>0.11534816606776981</v>
      </c>
      <c r="N56" s="229">
        <v>0.13808942129322621</v>
      </c>
      <c r="O56" s="229">
        <v>0.16070057112598701</v>
      </c>
      <c r="P56" s="229">
        <v>0.1145261576190936</v>
      </c>
      <c r="Q56" s="229">
        <v>0.18267109240934171</v>
      </c>
      <c r="R56" s="229">
        <v>0.18344768210017889</v>
      </c>
      <c r="S56" s="229">
        <v>0.10542234909312399</v>
      </c>
      <c r="T56" s="229">
        <v>0.10531968588864581</v>
      </c>
      <c r="U56" s="229">
        <v>0.63071525775796244</v>
      </c>
      <c r="V56" s="229">
        <v>0.59075343491436272</v>
      </c>
      <c r="W56" s="229">
        <v>0.60075855210587015</v>
      </c>
      <c r="X56" s="229">
        <v>0.62089772240529328</v>
      </c>
      <c r="Y56" s="229">
        <v>0.5744754285647734</v>
      </c>
      <c r="DA56" s="73" t="s">
        <v>2276</v>
      </c>
    </row>
    <row r="57" spans="1:105" ht="12" customHeight="1" x14ac:dyDescent="0.25">
      <c r="A57" s="64" t="s">
        <v>32</v>
      </c>
      <c r="B57" s="229">
        <v>2.9342949996091598</v>
      </c>
      <c r="C57" s="229">
        <v>3.055924966203837</v>
      </c>
      <c r="D57" s="229">
        <v>2.933802359435504</v>
      </c>
      <c r="E57" s="229">
        <v>3.3321074389940599</v>
      </c>
      <c r="F57" s="229">
        <v>2.8961249254929871</v>
      </c>
      <c r="G57" s="229">
        <v>2.68582328845326</v>
      </c>
      <c r="H57" s="229">
        <v>1.916238273472783</v>
      </c>
      <c r="I57" s="229">
        <v>1.656988539230114</v>
      </c>
      <c r="J57" s="229">
        <v>0.76734760864720586</v>
      </c>
      <c r="K57" s="229">
        <v>0.94217259206222659</v>
      </c>
      <c r="L57" s="229">
        <v>1.420865002585423</v>
      </c>
      <c r="M57" s="229">
        <v>0.79966993466403113</v>
      </c>
      <c r="N57" s="229">
        <v>9.9695440414434205E-2</v>
      </c>
      <c r="O57" s="229">
        <v>9.9466642645385614E-2</v>
      </c>
      <c r="P57" s="229">
        <v>5.9547956759787593E-2</v>
      </c>
      <c r="Q57" s="229">
        <v>5.9390020005937377E-2</v>
      </c>
      <c r="R57" s="229">
        <v>3.973671523473607E-2</v>
      </c>
      <c r="S57" s="229">
        <v>3.5746265372118551E-2</v>
      </c>
      <c r="T57" s="229">
        <v>2.9766799695217849E-2</v>
      </c>
      <c r="U57" s="229">
        <v>2.575397931738049E-2</v>
      </c>
      <c r="V57" s="229">
        <v>3.802723027982341E-2</v>
      </c>
      <c r="W57" s="229">
        <v>3.5823947864076222E-2</v>
      </c>
      <c r="X57" s="229">
        <v>3.9914633208526527E-2</v>
      </c>
      <c r="Y57" s="229">
        <v>2.7919968576044989E-2</v>
      </c>
      <c r="DA57" s="73" t="s">
        <v>2277</v>
      </c>
    </row>
    <row r="58" spans="1:105" ht="12" customHeight="1" x14ac:dyDescent="0.25">
      <c r="A58" s="64" t="s">
        <v>33</v>
      </c>
      <c r="B58" s="229">
        <v>0</v>
      </c>
      <c r="C58" s="229">
        <v>0</v>
      </c>
      <c r="D58" s="229">
        <v>0</v>
      </c>
      <c r="E58" s="229">
        <v>0</v>
      </c>
      <c r="F58" s="229">
        <v>0</v>
      </c>
      <c r="G58" s="229">
        <v>0</v>
      </c>
      <c r="H58" s="229">
        <v>0</v>
      </c>
      <c r="I58" s="229">
        <v>0</v>
      </c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0</v>
      </c>
      <c r="S58" s="229">
        <v>0</v>
      </c>
      <c r="T58" s="229">
        <v>0</v>
      </c>
      <c r="U58" s="229">
        <v>0</v>
      </c>
      <c r="V58" s="229">
        <v>0</v>
      </c>
      <c r="W58" s="229">
        <v>0</v>
      </c>
      <c r="X58" s="229">
        <v>0</v>
      </c>
      <c r="Y58" s="229">
        <v>0</v>
      </c>
      <c r="DA58" s="73" t="s">
        <v>2278</v>
      </c>
    </row>
    <row r="59" spans="1:105" ht="12" customHeight="1" x14ac:dyDescent="0.25">
      <c r="A59" s="64" t="s">
        <v>35</v>
      </c>
      <c r="B59" s="229">
        <v>4.4976914332662394</v>
      </c>
      <c r="C59" s="229">
        <v>3.7477213276885468</v>
      </c>
      <c r="D59" s="229">
        <v>4.5417755996952014</v>
      </c>
      <c r="E59" s="229">
        <v>11.05728922022443</v>
      </c>
      <c r="F59" s="229">
        <v>12.407070856504779</v>
      </c>
      <c r="G59" s="229">
        <v>13.177076052878069</v>
      </c>
      <c r="H59" s="229">
        <v>13.041594004433589</v>
      </c>
      <c r="I59" s="229">
        <v>13.05678283146568</v>
      </c>
      <c r="J59" s="229">
        <v>14.700642857970131</v>
      </c>
      <c r="K59" s="229">
        <v>14.917402094892241</v>
      </c>
      <c r="L59" s="229">
        <v>17.659596992108821</v>
      </c>
      <c r="M59" s="229">
        <v>16.4337556529021</v>
      </c>
      <c r="N59" s="229">
        <v>17.480442185871869</v>
      </c>
      <c r="O59" s="229">
        <v>17.902367002459389</v>
      </c>
      <c r="P59" s="229">
        <v>18.707241965413321</v>
      </c>
      <c r="Q59" s="229">
        <v>19.629920590234299</v>
      </c>
      <c r="R59" s="229">
        <v>19.870830353720908</v>
      </c>
      <c r="S59" s="229">
        <v>20.529863385459141</v>
      </c>
      <c r="T59" s="229">
        <v>21.937480725547019</v>
      </c>
      <c r="U59" s="229">
        <v>22.47567890956477</v>
      </c>
      <c r="V59" s="229">
        <v>20.855515988732279</v>
      </c>
      <c r="W59" s="229">
        <v>21.762545004407119</v>
      </c>
      <c r="X59" s="229">
        <v>21.42859958521716</v>
      </c>
      <c r="Y59" s="229">
        <v>21.440927216504178</v>
      </c>
      <c r="DA59" s="73" t="s">
        <v>2279</v>
      </c>
    </row>
    <row r="60" spans="1:105" ht="12" customHeight="1" x14ac:dyDescent="0.25">
      <c r="A60" s="64" t="s">
        <v>36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DA60" s="73" t="s">
        <v>2280</v>
      </c>
    </row>
    <row r="61" spans="1:105" ht="12" customHeight="1" x14ac:dyDescent="0.25">
      <c r="A61" s="64" t="s">
        <v>38</v>
      </c>
      <c r="B61" s="229">
        <v>0</v>
      </c>
      <c r="C61" s="229">
        <v>0</v>
      </c>
      <c r="D61" s="229">
        <v>0</v>
      </c>
      <c r="E61" s="229">
        <v>0</v>
      </c>
      <c r="F61" s="229">
        <v>0</v>
      </c>
      <c r="G61" s="229">
        <v>0</v>
      </c>
      <c r="H61" s="229">
        <v>0</v>
      </c>
      <c r="I61" s="229">
        <v>0.20230909350129861</v>
      </c>
      <c r="J61" s="229">
        <v>0.12379952953423159</v>
      </c>
      <c r="K61" s="229">
        <v>0.16607407736698171</v>
      </c>
      <c r="L61" s="229">
        <v>1.0885984129552839</v>
      </c>
      <c r="M61" s="229">
        <v>1.1339514261912811</v>
      </c>
      <c r="N61" s="229">
        <v>1.3040714245412679</v>
      </c>
      <c r="O61" s="229">
        <v>1.422859751567972</v>
      </c>
      <c r="P61" s="229">
        <v>1.5526401132484799</v>
      </c>
      <c r="Q61" s="229">
        <v>1.4429697833219539</v>
      </c>
      <c r="R61" s="229">
        <v>1.414224395229764</v>
      </c>
      <c r="S61" s="229">
        <v>1.5188204749820391</v>
      </c>
      <c r="T61" s="229">
        <v>1.4924295911492</v>
      </c>
      <c r="U61" s="229">
        <v>1.4798091874370991</v>
      </c>
      <c r="V61" s="229">
        <v>1.328288250887633</v>
      </c>
      <c r="W61" s="229">
        <v>1.658805862504102</v>
      </c>
      <c r="X61" s="229">
        <v>1.760321302799662</v>
      </c>
      <c r="Y61" s="229">
        <v>1.3592076964661259</v>
      </c>
      <c r="DA61" s="73" t="s">
        <v>2281</v>
      </c>
    </row>
    <row r="62" spans="1:105" ht="12" customHeight="1" x14ac:dyDescent="0.25">
      <c r="A62" s="64" t="s">
        <v>39</v>
      </c>
      <c r="B62" s="229">
        <v>0</v>
      </c>
      <c r="C62" s="229">
        <v>0</v>
      </c>
      <c r="D62" s="229">
        <v>0</v>
      </c>
      <c r="E62" s="229">
        <v>0</v>
      </c>
      <c r="F62" s="229">
        <v>0.82194121996508862</v>
      </c>
      <c r="G62" s="229">
        <v>0.94851785781627929</v>
      </c>
      <c r="H62" s="229">
        <v>0.96631769751397711</v>
      </c>
      <c r="I62" s="229">
        <v>0.87241101729517789</v>
      </c>
      <c r="J62" s="229">
        <v>1.0299725612867761</v>
      </c>
      <c r="K62" s="229">
        <v>1.148711995643579</v>
      </c>
      <c r="L62" s="229">
        <v>1.123515333669906</v>
      </c>
      <c r="M62" s="229">
        <v>1.113845405942518</v>
      </c>
      <c r="N62" s="229">
        <v>1.094360514753193</v>
      </c>
      <c r="O62" s="229">
        <v>1.1264450554349921</v>
      </c>
      <c r="P62" s="229">
        <v>1.2683295554259431</v>
      </c>
      <c r="Q62" s="229">
        <v>1.3489061334714629</v>
      </c>
      <c r="R62" s="229">
        <v>1.2021853511088609</v>
      </c>
      <c r="S62" s="229">
        <v>1.1405082473026531</v>
      </c>
      <c r="T62" s="229">
        <v>1.279536861902737</v>
      </c>
      <c r="U62" s="229">
        <v>1.3057619590569329</v>
      </c>
      <c r="V62" s="229">
        <v>1.329861623501259</v>
      </c>
      <c r="W62" s="229">
        <v>1.5186269457342421</v>
      </c>
      <c r="X62" s="229">
        <v>1.0304129425052859</v>
      </c>
      <c r="Y62" s="229">
        <v>1.487642039595503</v>
      </c>
      <c r="DA62" s="73" t="s">
        <v>2282</v>
      </c>
    </row>
    <row r="63" spans="1:105" ht="12" customHeight="1" x14ac:dyDescent="0.25">
      <c r="A63" s="166" t="s">
        <v>2203</v>
      </c>
      <c r="B63" s="347">
        <v>2.4707928091452249</v>
      </c>
      <c r="C63" s="347">
        <v>2.5004455352942641</v>
      </c>
      <c r="D63" s="347">
        <v>2.4434015982927861</v>
      </c>
      <c r="E63" s="347">
        <v>2.7486450842213341</v>
      </c>
      <c r="F63" s="347">
        <v>2.935211794445117</v>
      </c>
      <c r="G63" s="347">
        <v>2.975432957030538</v>
      </c>
      <c r="H63" s="347">
        <v>3.004024871650794</v>
      </c>
      <c r="I63" s="347">
        <v>3.0845611068694478</v>
      </c>
      <c r="J63" s="347">
        <v>3.2052612208708</v>
      </c>
      <c r="K63" s="347">
        <v>3.204182504441718</v>
      </c>
      <c r="L63" s="347">
        <v>3.4224800409395728</v>
      </c>
      <c r="M63" s="347">
        <v>3.604540184393707</v>
      </c>
      <c r="N63" s="347">
        <v>3.6125604825341142</v>
      </c>
      <c r="O63" s="347">
        <v>3.646511654034204</v>
      </c>
      <c r="P63" s="347">
        <v>3.7653068964637688</v>
      </c>
      <c r="Q63" s="347">
        <v>3.786335920960624</v>
      </c>
      <c r="R63" s="347">
        <v>3.882260605054042</v>
      </c>
      <c r="S63" s="347">
        <v>3.9721301302318999</v>
      </c>
      <c r="T63" s="347">
        <v>4.1823880449326492</v>
      </c>
      <c r="U63" s="347">
        <v>4.2585888226441986</v>
      </c>
      <c r="V63" s="347">
        <v>3.9706063732573562</v>
      </c>
      <c r="W63" s="347">
        <v>4.0338213424050906</v>
      </c>
      <c r="X63" s="347">
        <v>3.9883520363523521</v>
      </c>
      <c r="Y63" s="347">
        <v>3.9223274375308992</v>
      </c>
      <c r="DA63" s="168" t="s">
        <v>2283</v>
      </c>
    </row>
    <row r="64" spans="1:105" ht="12" customHeight="1" x14ac:dyDescent="0.25">
      <c r="A64" s="60" t="s">
        <v>2205</v>
      </c>
      <c r="B64" s="262">
        <v>2.8705675473868242</v>
      </c>
      <c r="C64" s="262">
        <v>2.9050180901680389</v>
      </c>
      <c r="D64" s="262">
        <v>2.8387444334998091</v>
      </c>
      <c r="E64" s="262">
        <v>3.193376372493046</v>
      </c>
      <c r="F64" s="262">
        <v>3.4101296112951238</v>
      </c>
      <c r="G64" s="262">
        <v>3.4568585655030741</v>
      </c>
      <c r="H64" s="262">
        <v>3.490076657251914</v>
      </c>
      <c r="I64" s="262">
        <v>3.583643670378911</v>
      </c>
      <c r="J64" s="262">
        <v>3.7238730853811499</v>
      </c>
      <c r="K64" s="262">
        <v>3.722619832432259</v>
      </c>
      <c r="L64" s="262">
        <v>3.9762379511291561</v>
      </c>
      <c r="M64" s="262">
        <v>4.1877554598161053</v>
      </c>
      <c r="N64" s="262">
        <v>4.1970734436943991</v>
      </c>
      <c r="O64" s="262">
        <v>4.2365179210877253</v>
      </c>
      <c r="P64" s="262">
        <v>4.3745342559418949</v>
      </c>
      <c r="Q64" s="262">
        <v>4.3989657805320759</v>
      </c>
      <c r="R64" s="262">
        <v>4.5104110964374433</v>
      </c>
      <c r="S64" s="262">
        <v>4.6148215275831737</v>
      </c>
      <c r="T64" s="262">
        <v>4.8590992121738124</v>
      </c>
      <c r="U64" s="262">
        <v>4.9476292899588801</v>
      </c>
      <c r="V64" s="262">
        <v>4.6130512264454007</v>
      </c>
      <c r="W64" s="262">
        <v>4.686494389414344</v>
      </c>
      <c r="X64" s="262">
        <v>4.6336681411453338</v>
      </c>
      <c r="Y64" s="262">
        <v>4.5569607498964224</v>
      </c>
      <c r="DA64" s="72" t="s">
        <v>2284</v>
      </c>
    </row>
    <row r="65" spans="1:105" ht="12" customHeight="1" x14ac:dyDescent="0.25">
      <c r="A65" s="101" t="s">
        <v>2207</v>
      </c>
      <c r="B65" s="278">
        <v>0.97141543191409185</v>
      </c>
      <c r="C65" s="278">
        <v>0.98307368009778462</v>
      </c>
      <c r="D65" s="278">
        <v>0.96064631973989933</v>
      </c>
      <c r="E65" s="278">
        <v>1.0806556671949881</v>
      </c>
      <c r="F65" s="278">
        <v>1.1540061240694051</v>
      </c>
      <c r="G65" s="278">
        <v>1.1698194524393071</v>
      </c>
      <c r="H65" s="278">
        <v>1.181060632593014</v>
      </c>
      <c r="I65" s="278">
        <v>1.2127242109513829</v>
      </c>
      <c r="J65" s="278">
        <v>1.2601785960138301</v>
      </c>
      <c r="K65" s="278">
        <v>1.259754488503888</v>
      </c>
      <c r="L65" s="278">
        <v>1.34558021817169</v>
      </c>
      <c r="M65" s="278">
        <v>1.417158875934184</v>
      </c>
      <c r="N65" s="278">
        <v>1.42031213158286</v>
      </c>
      <c r="O65" s="278">
        <v>1.4336603539852699</v>
      </c>
      <c r="P65" s="278">
        <v>1.4803658208730339</v>
      </c>
      <c r="Q65" s="278">
        <v>1.488633579642096</v>
      </c>
      <c r="R65" s="278">
        <v>1.5263472714113651</v>
      </c>
      <c r="S65" s="278">
        <v>1.561680320501291</v>
      </c>
      <c r="T65" s="278">
        <v>1.6443451972430381</v>
      </c>
      <c r="U65" s="278">
        <v>1.6743042497054179</v>
      </c>
      <c r="V65" s="278">
        <v>1.561081241115079</v>
      </c>
      <c r="W65" s="278">
        <v>1.5859348008028</v>
      </c>
      <c r="X65" s="278">
        <v>1.5680581154674009</v>
      </c>
      <c r="Y65" s="278">
        <v>1.5420999234475341</v>
      </c>
      <c r="DA65" s="102" t="s">
        <v>2285</v>
      </c>
    </row>
    <row r="66" spans="1:105" ht="12" customHeight="1" x14ac:dyDescent="0.25">
      <c r="A66" s="57" t="s">
        <v>2209</v>
      </c>
      <c r="B66" s="261">
        <f t="shared" ref="B66:Y66" si="3">B67+B68+B79</f>
        <v>50.649374016321552</v>
      </c>
      <c r="C66" s="261">
        <f t="shared" si="3"/>
        <v>50.89657167634406</v>
      </c>
      <c r="D66" s="261">
        <f t="shared" si="3"/>
        <v>50.10361670706402</v>
      </c>
      <c r="E66" s="261">
        <f t="shared" si="3"/>
        <v>60.308200664885213</v>
      </c>
      <c r="F66" s="261">
        <f t="shared" si="3"/>
        <v>65.181198292537857</v>
      </c>
      <c r="G66" s="261">
        <f t="shared" si="3"/>
        <v>65.488984461978134</v>
      </c>
      <c r="H66" s="261">
        <f t="shared" si="3"/>
        <v>65.312092485709982</v>
      </c>
      <c r="I66" s="261">
        <f t="shared" si="3"/>
        <v>66.729537276273987</v>
      </c>
      <c r="J66" s="261">
        <f t="shared" si="3"/>
        <v>69.449030223901758</v>
      </c>
      <c r="K66" s="261">
        <f t="shared" si="3"/>
        <v>70.218563440174393</v>
      </c>
      <c r="L66" s="261">
        <f t="shared" si="3"/>
        <v>76.614176284822335</v>
      </c>
      <c r="M66" s="261">
        <f t="shared" si="3"/>
        <v>78.46964748070647</v>
      </c>
      <c r="N66" s="261">
        <f t="shared" si="3"/>
        <v>78.893287948190221</v>
      </c>
      <c r="O66" s="261">
        <f t="shared" si="3"/>
        <v>79.849442268077667</v>
      </c>
      <c r="P66" s="261">
        <f t="shared" si="3"/>
        <v>82.608240790475506</v>
      </c>
      <c r="Q66" s="261">
        <f t="shared" si="3"/>
        <v>83.648381519368115</v>
      </c>
      <c r="R66" s="261">
        <f t="shared" si="3"/>
        <v>85.378535027781396</v>
      </c>
      <c r="S66" s="261">
        <f t="shared" si="3"/>
        <v>87.447263150976312</v>
      </c>
      <c r="T66" s="261">
        <f t="shared" si="3"/>
        <v>92.292713719797007</v>
      </c>
      <c r="U66" s="261">
        <f t="shared" si="3"/>
        <v>94.38258149906197</v>
      </c>
      <c r="V66" s="261">
        <f t="shared" si="3"/>
        <v>87.893422481381279</v>
      </c>
      <c r="W66" s="261">
        <f t="shared" si="3"/>
        <v>89.845403880421372</v>
      </c>
      <c r="X66" s="261">
        <f t="shared" si="3"/>
        <v>88.624291605401382</v>
      </c>
      <c r="Y66" s="261">
        <f t="shared" si="3"/>
        <v>87.310600443742175</v>
      </c>
      <c r="DA66" s="70"/>
    </row>
    <row r="67" spans="1:105" ht="12" customHeight="1" x14ac:dyDescent="0.25">
      <c r="A67" s="165" t="s">
        <v>2210</v>
      </c>
      <c r="B67" s="346">
        <v>4.627969785847645</v>
      </c>
      <c r="C67" s="346">
        <v>4.4257212584675054</v>
      </c>
      <c r="D67" s="346">
        <v>4.5862336020937224</v>
      </c>
      <c r="E67" s="346">
        <v>8.0116134351242003</v>
      </c>
      <c r="F67" s="346">
        <v>9.0942749063773309</v>
      </c>
      <c r="G67" s="346">
        <v>8.7713789586552338</v>
      </c>
      <c r="H67" s="346">
        <v>8.2572687396968352</v>
      </c>
      <c r="I67" s="346">
        <v>8.2420380778877895</v>
      </c>
      <c r="J67" s="346">
        <v>8.6225606847036573</v>
      </c>
      <c r="K67" s="346">
        <v>9.2042215734898978</v>
      </c>
      <c r="L67" s="346">
        <v>10.99565194941345</v>
      </c>
      <c r="M67" s="346">
        <v>9.9633840580524726</v>
      </c>
      <c r="N67" s="346">
        <v>10.152872413000029</v>
      </c>
      <c r="O67" s="346">
        <v>10.401356958689931</v>
      </c>
      <c r="P67" s="346">
        <v>10.849534699852571</v>
      </c>
      <c r="Q67" s="346">
        <v>11.32605405333268</v>
      </c>
      <c r="R67" s="346">
        <v>11.33412665841119</v>
      </c>
      <c r="S67" s="346">
        <v>11.66532475221614</v>
      </c>
      <c r="T67" s="346">
        <v>12.43749087278866</v>
      </c>
      <c r="U67" s="346">
        <v>12.96084264655792</v>
      </c>
      <c r="V67" s="346">
        <v>12.002628657347641</v>
      </c>
      <c r="W67" s="346">
        <v>12.58541668792054</v>
      </c>
      <c r="X67" s="346">
        <v>12.304454459932129</v>
      </c>
      <c r="Y67" s="346">
        <v>12.1969279667706</v>
      </c>
      <c r="DA67" s="167" t="s">
        <v>2286</v>
      </c>
    </row>
    <row r="68" spans="1:105" ht="12" customHeight="1" x14ac:dyDescent="0.25">
      <c r="A68" s="165" t="s">
        <v>2212</v>
      </c>
      <c r="B68" s="346">
        <v>1.681109294616975</v>
      </c>
      <c r="C68" s="346">
        <v>1.5984142930725069</v>
      </c>
      <c r="D68" s="346">
        <v>1.668644710540919</v>
      </c>
      <c r="E68" s="346">
        <v>2.970017532267724</v>
      </c>
      <c r="F68" s="346">
        <v>3.4122692495689382</v>
      </c>
      <c r="G68" s="346">
        <v>3.3211513820868692</v>
      </c>
      <c r="H68" s="346">
        <v>3.1452655221787462</v>
      </c>
      <c r="I68" s="346">
        <v>3.132655716556362</v>
      </c>
      <c r="J68" s="346">
        <v>3.3055688170353461</v>
      </c>
      <c r="K68" s="346">
        <v>3.5127995482052419</v>
      </c>
      <c r="L68" s="346">
        <v>4.1994632689960456</v>
      </c>
      <c r="M68" s="346">
        <v>3.8199917560882888</v>
      </c>
      <c r="N68" s="346">
        <v>3.9102133926643772</v>
      </c>
      <c r="O68" s="346">
        <v>4.008603039382276</v>
      </c>
      <c r="P68" s="346">
        <v>4.1873509793143828</v>
      </c>
      <c r="Q68" s="346">
        <v>4.3735901861562816</v>
      </c>
      <c r="R68" s="346">
        <v>4.3742281710124118</v>
      </c>
      <c r="S68" s="346">
        <v>4.4989798090364763</v>
      </c>
      <c r="T68" s="346">
        <v>4.7990227633308278</v>
      </c>
      <c r="U68" s="346">
        <v>4.9980566612350863</v>
      </c>
      <c r="V68" s="346">
        <v>4.6351802360485568</v>
      </c>
      <c r="W68" s="346">
        <v>4.8699319119558044</v>
      </c>
      <c r="X68" s="346">
        <v>4.7457638580095294</v>
      </c>
      <c r="Y68" s="346">
        <v>4.7244618675676877</v>
      </c>
      <c r="DA68" s="167" t="s">
        <v>2287</v>
      </c>
    </row>
    <row r="69" spans="1:105" ht="12" customHeight="1" x14ac:dyDescent="0.25">
      <c r="A69" s="64" t="s">
        <v>28</v>
      </c>
      <c r="B69" s="229">
        <v>0.175047473582953</v>
      </c>
      <c r="C69" s="229">
        <v>0.2054083045621064</v>
      </c>
      <c r="D69" s="229">
        <v>0.1497700073330111</v>
      </c>
      <c r="E69" s="229">
        <v>0.2026878969456887</v>
      </c>
      <c r="F69" s="229">
        <v>0.23221770003137929</v>
      </c>
      <c r="G69" s="229">
        <v>9.3616951288704967E-2</v>
      </c>
      <c r="H69" s="229">
        <v>7.0015782482729855E-2</v>
      </c>
      <c r="I69" s="229">
        <v>0.13187916779347519</v>
      </c>
      <c r="J69" s="229">
        <v>0.14263399991400411</v>
      </c>
      <c r="K69" s="229">
        <v>0.23275109644348049</v>
      </c>
      <c r="L69" s="229">
        <v>0.15720990589375261</v>
      </c>
      <c r="M69" s="229">
        <v>0.1188321245194125</v>
      </c>
      <c r="N69" s="229">
        <v>0.1160194014930909</v>
      </c>
      <c r="O69" s="229">
        <v>0.1023088333044128</v>
      </c>
      <c r="P69" s="229">
        <v>9.4501372644698989E-2</v>
      </c>
      <c r="Q69" s="229">
        <v>9.9626422826285421E-2</v>
      </c>
      <c r="R69" s="229">
        <v>9.1475167683000833E-2</v>
      </c>
      <c r="S69" s="229">
        <v>9.9454457768600457E-2</v>
      </c>
      <c r="T69" s="229">
        <v>0.1118413566807068</v>
      </c>
      <c r="U69" s="229">
        <v>0.1126362991045957</v>
      </c>
      <c r="V69" s="229">
        <v>8.3561430565674458E-2</v>
      </c>
      <c r="W69" s="229">
        <v>4.8197845600860822E-2</v>
      </c>
      <c r="X69" s="229">
        <v>5.4699147787366627E-2</v>
      </c>
      <c r="Y69" s="229">
        <v>3.2011543375501487E-2</v>
      </c>
      <c r="DA69" s="73" t="s">
        <v>2288</v>
      </c>
    </row>
    <row r="70" spans="1:105" ht="12" customHeight="1" x14ac:dyDescent="0.25">
      <c r="A70" s="64" t="s">
        <v>30</v>
      </c>
      <c r="B70" s="229">
        <v>0</v>
      </c>
      <c r="C70" s="229">
        <v>0</v>
      </c>
      <c r="D70" s="229">
        <v>0</v>
      </c>
      <c r="E70" s="229">
        <v>0</v>
      </c>
      <c r="F70" s="229">
        <v>0</v>
      </c>
      <c r="G70" s="229">
        <v>0</v>
      </c>
      <c r="H70" s="229">
        <v>0</v>
      </c>
      <c r="I70" s="229">
        <v>0</v>
      </c>
      <c r="J70" s="229">
        <v>0</v>
      </c>
      <c r="K70" s="229">
        <v>0</v>
      </c>
      <c r="L70" s="229">
        <v>0</v>
      </c>
      <c r="M70" s="229">
        <v>0</v>
      </c>
      <c r="N70" s="229">
        <v>0</v>
      </c>
      <c r="O70" s="229">
        <v>0</v>
      </c>
      <c r="P70" s="229">
        <v>0</v>
      </c>
      <c r="Q70" s="229">
        <v>0</v>
      </c>
      <c r="R70" s="229">
        <v>0</v>
      </c>
      <c r="S70" s="229">
        <v>0</v>
      </c>
      <c r="T70" s="229">
        <v>0</v>
      </c>
      <c r="U70" s="229">
        <v>0</v>
      </c>
      <c r="V70" s="229">
        <v>0</v>
      </c>
      <c r="W70" s="229">
        <v>0</v>
      </c>
      <c r="X70" s="229">
        <v>0</v>
      </c>
      <c r="Y70" s="229">
        <v>0</v>
      </c>
      <c r="DA70" s="73" t="s">
        <v>2289</v>
      </c>
    </row>
    <row r="71" spans="1:105" ht="12" customHeight="1" x14ac:dyDescent="0.25">
      <c r="A71" s="64" t="s">
        <v>31</v>
      </c>
      <c r="B71" s="229">
        <v>0</v>
      </c>
      <c r="C71" s="229">
        <v>0</v>
      </c>
      <c r="D71" s="229">
        <v>0</v>
      </c>
      <c r="E71" s="229">
        <v>0</v>
      </c>
      <c r="F71" s="229">
        <v>0</v>
      </c>
      <c r="G71" s="229">
        <v>0</v>
      </c>
      <c r="H71" s="229">
        <v>0</v>
      </c>
      <c r="I71" s="229">
        <v>0</v>
      </c>
      <c r="J71" s="229">
        <v>9.9380731117001478E-3</v>
      </c>
      <c r="K71" s="229">
        <v>9.8656613717536812E-3</v>
      </c>
      <c r="L71" s="229">
        <v>9.7121131227255689E-3</v>
      </c>
      <c r="M71" s="229">
        <v>9.8388564104179375E-3</v>
      </c>
      <c r="N71" s="229">
        <v>4.9064257767380652E-3</v>
      </c>
      <c r="O71" s="229">
        <v>4.895165690348419E-3</v>
      </c>
      <c r="P71" s="229">
        <v>4.8844241330341142E-3</v>
      </c>
      <c r="Q71" s="229">
        <v>4.8714693628963083E-3</v>
      </c>
      <c r="R71" s="229">
        <v>4.8891090833644959E-3</v>
      </c>
      <c r="S71" s="229">
        <v>4.8867664750312711E-3</v>
      </c>
      <c r="T71" s="229">
        <v>7.3246499619455856E-3</v>
      </c>
      <c r="U71" s="229">
        <v>3.4122958337527111E-3</v>
      </c>
      <c r="V71" s="229">
        <v>4.0111491797114752E-3</v>
      </c>
      <c r="W71" s="229">
        <v>3.9886335077177317E-3</v>
      </c>
      <c r="X71" s="229">
        <v>4.4997776536249354E-3</v>
      </c>
      <c r="Y71" s="229">
        <v>3.9968067959232712E-3</v>
      </c>
      <c r="DA71" s="73" t="s">
        <v>2290</v>
      </c>
    </row>
    <row r="72" spans="1:105" ht="12" customHeight="1" x14ac:dyDescent="0.25">
      <c r="A72" s="64" t="s">
        <v>159</v>
      </c>
      <c r="B72" s="229">
        <v>0.1061308586087389</v>
      </c>
      <c r="C72" s="229">
        <v>0.11143272539493811</v>
      </c>
      <c r="D72" s="229">
        <v>0.1107325945627893</v>
      </c>
      <c r="E72" s="229">
        <v>5.6861566549577247E-2</v>
      </c>
      <c r="F72" s="229">
        <v>0.14262962118998479</v>
      </c>
      <c r="G72" s="229">
        <v>6.0840886360387432E-2</v>
      </c>
      <c r="H72" s="229">
        <v>7.5686863439549737E-2</v>
      </c>
      <c r="I72" s="229">
        <v>2.6767073024731539E-2</v>
      </c>
      <c r="J72" s="229">
        <v>2.2027619616824059E-2</v>
      </c>
      <c r="K72" s="229">
        <v>3.5123145853660151E-2</v>
      </c>
      <c r="L72" s="229">
        <v>2.1751359647930051E-2</v>
      </c>
      <c r="M72" s="229">
        <v>2.1727632389496779E-2</v>
      </c>
      <c r="N72" s="229">
        <v>2.60113037339041E-2</v>
      </c>
      <c r="O72" s="229">
        <v>3.0270467691321652E-2</v>
      </c>
      <c r="P72" s="229">
        <v>2.157279423295945E-2</v>
      </c>
      <c r="Q72" s="229">
        <v>3.4408959235000647E-2</v>
      </c>
      <c r="R72" s="229">
        <v>3.4555242057651432E-2</v>
      </c>
      <c r="S72" s="229">
        <v>1.9857949413663239E-2</v>
      </c>
      <c r="T72" s="229">
        <v>1.9838611192321071E-2</v>
      </c>
      <c r="U72" s="229">
        <v>0.118805090103993</v>
      </c>
      <c r="V72" s="229">
        <v>0.1112776553301293</v>
      </c>
      <c r="W72" s="229">
        <v>0.113162275742934</v>
      </c>
      <c r="X72" s="229">
        <v>0.116955803666371</v>
      </c>
      <c r="Y72" s="229">
        <v>0.10821143806760281</v>
      </c>
      <c r="DA72" s="73" t="s">
        <v>2291</v>
      </c>
    </row>
    <row r="73" spans="1:105" ht="12" customHeight="1" x14ac:dyDescent="0.25">
      <c r="A73" s="64" t="s">
        <v>32</v>
      </c>
      <c r="B73" s="229">
        <v>0.55272038773801335</v>
      </c>
      <c r="C73" s="229">
        <v>0.57563129557302195</v>
      </c>
      <c r="D73" s="229">
        <v>0.55262759125100913</v>
      </c>
      <c r="E73" s="229">
        <v>0.62765458684652664</v>
      </c>
      <c r="F73" s="229">
        <v>0.54553045687956547</v>
      </c>
      <c r="G73" s="229">
        <v>0.50591685211861959</v>
      </c>
      <c r="H73" s="229">
        <v>0.36095346979542731</v>
      </c>
      <c r="I73" s="229">
        <v>0.31211972484112932</v>
      </c>
      <c r="J73" s="229">
        <v>0.14454193182274239</v>
      </c>
      <c r="K73" s="229">
        <v>0.17747295362945001</v>
      </c>
      <c r="L73" s="229">
        <v>0.26764216115182471</v>
      </c>
      <c r="M73" s="229">
        <v>0.15063034780375101</v>
      </c>
      <c r="N73" s="229">
        <v>1.8779196532358801E-2</v>
      </c>
      <c r="O73" s="229">
        <v>1.8736098891651579E-2</v>
      </c>
      <c r="P73" s="229">
        <v>1.1216789638962761E-2</v>
      </c>
      <c r="Q73" s="229">
        <v>1.118703977951175E-2</v>
      </c>
      <c r="R73" s="229">
        <v>7.4850322325818652E-3</v>
      </c>
      <c r="S73" s="229">
        <v>6.7333685465486457E-3</v>
      </c>
      <c r="T73" s="229">
        <v>5.6070426018692901E-3</v>
      </c>
      <c r="U73" s="229">
        <v>4.8511650791741674E-3</v>
      </c>
      <c r="V73" s="229">
        <v>7.1630239862271253E-3</v>
      </c>
      <c r="W73" s="229">
        <v>6.7480012597151886E-3</v>
      </c>
      <c r="X73" s="229">
        <v>7.518545867534079E-3</v>
      </c>
      <c r="Y73" s="229">
        <v>5.2591630558755107E-3</v>
      </c>
      <c r="DA73" s="73" t="s">
        <v>2292</v>
      </c>
    </row>
    <row r="74" spans="1:105" ht="12" customHeight="1" x14ac:dyDescent="0.25">
      <c r="A74" s="64" t="s">
        <v>33</v>
      </c>
      <c r="B74" s="229">
        <v>0</v>
      </c>
      <c r="C74" s="229">
        <v>0</v>
      </c>
      <c r="D74" s="229">
        <v>0</v>
      </c>
      <c r="E74" s="229">
        <v>0</v>
      </c>
      <c r="F74" s="229">
        <v>0</v>
      </c>
      <c r="G74" s="229">
        <v>0</v>
      </c>
      <c r="H74" s="229">
        <v>0</v>
      </c>
      <c r="I74" s="229">
        <v>0</v>
      </c>
      <c r="J74" s="229">
        <v>0</v>
      </c>
      <c r="K74" s="229">
        <v>0</v>
      </c>
      <c r="L74" s="229">
        <v>0</v>
      </c>
      <c r="M74" s="229">
        <v>0</v>
      </c>
      <c r="N74" s="229">
        <v>0</v>
      </c>
      <c r="O74" s="229">
        <v>0</v>
      </c>
      <c r="P74" s="229">
        <v>0</v>
      </c>
      <c r="Q74" s="229">
        <v>0</v>
      </c>
      <c r="R74" s="229">
        <v>0</v>
      </c>
      <c r="S74" s="229">
        <v>0</v>
      </c>
      <c r="T74" s="229">
        <v>0</v>
      </c>
      <c r="U74" s="229">
        <v>0</v>
      </c>
      <c r="V74" s="229">
        <v>0</v>
      </c>
      <c r="W74" s="229">
        <v>0</v>
      </c>
      <c r="X74" s="229">
        <v>0</v>
      </c>
      <c r="Y74" s="229">
        <v>0</v>
      </c>
      <c r="DA74" s="73" t="s">
        <v>2293</v>
      </c>
    </row>
    <row r="75" spans="1:105" ht="12" customHeight="1" x14ac:dyDescent="0.25">
      <c r="A75" s="64" t="s">
        <v>35</v>
      </c>
      <c r="B75" s="229">
        <v>0.84721057468726957</v>
      </c>
      <c r="C75" s="229">
        <v>0.70594196754244087</v>
      </c>
      <c r="D75" s="229">
        <v>0.85551451739410977</v>
      </c>
      <c r="E75" s="229">
        <v>2.082813481925931</v>
      </c>
      <c r="F75" s="229">
        <v>2.3370659785105961</v>
      </c>
      <c r="G75" s="229">
        <v>2.48210850857537</v>
      </c>
      <c r="H75" s="229">
        <v>2.4565883443254419</v>
      </c>
      <c r="I75" s="229">
        <v>2.4594493976168028</v>
      </c>
      <c r="J75" s="229">
        <v>2.7690961616121021</v>
      </c>
      <c r="K75" s="229">
        <v>2.8099261563785931</v>
      </c>
      <c r="L75" s="229">
        <v>3.326461483278115</v>
      </c>
      <c r="M75" s="229">
        <v>3.095555081433083</v>
      </c>
      <c r="N75" s="229">
        <v>3.292714871576973</v>
      </c>
      <c r="O75" s="229">
        <v>3.3721910143136791</v>
      </c>
      <c r="P75" s="229">
        <v>3.523801810659573</v>
      </c>
      <c r="Q75" s="229">
        <v>3.6976027704596448</v>
      </c>
      <c r="R75" s="229">
        <v>3.7429818948837181</v>
      </c>
      <c r="S75" s="229">
        <v>3.8671210809175109</v>
      </c>
      <c r="T75" s="229">
        <v>4.1322678374991604</v>
      </c>
      <c r="U75" s="229">
        <v>4.2336458887822852</v>
      </c>
      <c r="V75" s="229">
        <v>3.928462845522978</v>
      </c>
      <c r="W75" s="229">
        <v>4.0993159565088213</v>
      </c>
      <c r="X75" s="229">
        <v>4.0364121102348092</v>
      </c>
      <c r="Y75" s="229">
        <v>4.0387342125271042</v>
      </c>
      <c r="DA75" s="73" t="s">
        <v>2294</v>
      </c>
    </row>
    <row r="76" spans="1:105" ht="12" customHeight="1" x14ac:dyDescent="0.25">
      <c r="A76" s="64" t="s">
        <v>36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0</v>
      </c>
      <c r="H76" s="229">
        <v>0</v>
      </c>
      <c r="I76" s="229">
        <v>0</v>
      </c>
      <c r="J76" s="229">
        <v>0</v>
      </c>
      <c r="K76" s="229">
        <v>0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0</v>
      </c>
      <c r="R76" s="229">
        <v>0</v>
      </c>
      <c r="S76" s="229">
        <v>0</v>
      </c>
      <c r="T76" s="229">
        <v>0</v>
      </c>
      <c r="U76" s="229">
        <v>0</v>
      </c>
      <c r="V76" s="229">
        <v>0</v>
      </c>
      <c r="W76" s="229">
        <v>0</v>
      </c>
      <c r="X76" s="229">
        <v>0</v>
      </c>
      <c r="Y76" s="229">
        <v>0</v>
      </c>
      <c r="DA76" s="73" t="s">
        <v>2295</v>
      </c>
    </row>
    <row r="77" spans="1:105" ht="12" customHeight="1" x14ac:dyDescent="0.25">
      <c r="A77" s="64" t="s">
        <v>38</v>
      </c>
      <c r="B77" s="229">
        <v>0</v>
      </c>
      <c r="C77" s="229">
        <v>0</v>
      </c>
      <c r="D77" s="229">
        <v>0</v>
      </c>
      <c r="E77" s="229">
        <v>0</v>
      </c>
      <c r="F77" s="229">
        <v>0</v>
      </c>
      <c r="G77" s="229">
        <v>0</v>
      </c>
      <c r="H77" s="229">
        <v>0</v>
      </c>
      <c r="I77" s="229">
        <v>3.8108084094427418E-2</v>
      </c>
      <c r="J77" s="229">
        <v>2.3319578970436971E-2</v>
      </c>
      <c r="K77" s="229">
        <v>3.1282651692395448E-2</v>
      </c>
      <c r="L77" s="229">
        <v>0.20505454870071829</v>
      </c>
      <c r="M77" s="229">
        <v>0.21359749856234639</v>
      </c>
      <c r="N77" s="229">
        <v>0.24564226279447721</v>
      </c>
      <c r="O77" s="229">
        <v>0.26801790334244341</v>
      </c>
      <c r="P77" s="229">
        <v>0.29246406565345329</v>
      </c>
      <c r="Q77" s="229">
        <v>0.27180594256480017</v>
      </c>
      <c r="R77" s="229">
        <v>0.26639129882444301</v>
      </c>
      <c r="S77" s="229">
        <v>0.28609360747584112</v>
      </c>
      <c r="T77" s="229">
        <v>0.28112247146300712</v>
      </c>
      <c r="U77" s="229">
        <v>0.27874522090227921</v>
      </c>
      <c r="V77" s="229">
        <v>0.25020388105362618</v>
      </c>
      <c r="W77" s="229">
        <v>0.31246204612265632</v>
      </c>
      <c r="X77" s="229">
        <v>0.33158406811738772</v>
      </c>
      <c r="Y77" s="229">
        <v>0.256028042547636</v>
      </c>
      <c r="DA77" s="73" t="s">
        <v>2296</v>
      </c>
    </row>
    <row r="78" spans="1:105" ht="12" customHeight="1" x14ac:dyDescent="0.25">
      <c r="A78" s="64" t="s">
        <v>39</v>
      </c>
      <c r="B78" s="229">
        <v>0</v>
      </c>
      <c r="C78" s="229">
        <v>0</v>
      </c>
      <c r="D78" s="229">
        <v>0</v>
      </c>
      <c r="E78" s="229">
        <v>0</v>
      </c>
      <c r="F78" s="229">
        <v>0.1548254929574128</v>
      </c>
      <c r="G78" s="229">
        <v>0.1786681837437866</v>
      </c>
      <c r="H78" s="229">
        <v>0.1820210621355968</v>
      </c>
      <c r="I78" s="229">
        <v>0.16433226918579519</v>
      </c>
      <c r="J78" s="229">
        <v>0.19401145198753669</v>
      </c>
      <c r="K78" s="229">
        <v>0.21637788283590961</v>
      </c>
      <c r="L78" s="229">
        <v>0.21163169720097949</v>
      </c>
      <c r="M78" s="229">
        <v>0.20981021496978169</v>
      </c>
      <c r="N78" s="229">
        <v>0.20613993075683421</v>
      </c>
      <c r="O78" s="229">
        <v>0.21218355614841941</v>
      </c>
      <c r="P78" s="229">
        <v>0.23890972235170119</v>
      </c>
      <c r="Q78" s="229">
        <v>0.25408758192814251</v>
      </c>
      <c r="R78" s="229">
        <v>0.22645042624765249</v>
      </c>
      <c r="S78" s="229">
        <v>0.21483257843928091</v>
      </c>
      <c r="T78" s="229">
        <v>0.24102079393181761</v>
      </c>
      <c r="U78" s="229">
        <v>0.2459607014290067</v>
      </c>
      <c r="V78" s="229">
        <v>0.25050025041020951</v>
      </c>
      <c r="W78" s="229">
        <v>0.28605715321309833</v>
      </c>
      <c r="X78" s="229">
        <v>0.19409440468243611</v>
      </c>
      <c r="Y78" s="229">
        <v>0.28022066119804512</v>
      </c>
      <c r="DA78" s="73" t="s">
        <v>2297</v>
      </c>
    </row>
    <row r="79" spans="1:105" ht="12" customHeight="1" x14ac:dyDescent="0.25">
      <c r="A79" s="165" t="s">
        <v>2224</v>
      </c>
      <c r="B79" s="346">
        <v>44.340294935856932</v>
      </c>
      <c r="C79" s="346">
        <v>44.872436124804047</v>
      </c>
      <c r="D79" s="346">
        <v>43.848738394429382</v>
      </c>
      <c r="E79" s="346">
        <v>49.326569697493291</v>
      </c>
      <c r="F79" s="346">
        <v>52.674654136591592</v>
      </c>
      <c r="G79" s="346">
        <v>53.396454121236033</v>
      </c>
      <c r="H79" s="346">
        <v>53.909558223834402</v>
      </c>
      <c r="I79" s="346">
        <v>55.354843481829832</v>
      </c>
      <c r="J79" s="346">
        <v>57.52090072216275</v>
      </c>
      <c r="K79" s="346">
        <v>57.50154231847926</v>
      </c>
      <c r="L79" s="346">
        <v>61.419061066412837</v>
      </c>
      <c r="M79" s="346">
        <v>64.686271666565702</v>
      </c>
      <c r="N79" s="346">
        <v>64.83020214252582</v>
      </c>
      <c r="O79" s="346">
        <v>65.439482270005456</v>
      </c>
      <c r="P79" s="346">
        <v>67.571355111308549</v>
      </c>
      <c r="Q79" s="346">
        <v>67.948737279879154</v>
      </c>
      <c r="R79" s="346">
        <v>69.670180198357798</v>
      </c>
      <c r="S79" s="346">
        <v>71.282958589723691</v>
      </c>
      <c r="T79" s="346">
        <v>75.056200083677524</v>
      </c>
      <c r="U79" s="346">
        <v>76.423682191268966</v>
      </c>
      <c r="V79" s="346">
        <v>71.255613587985081</v>
      </c>
      <c r="W79" s="346">
        <v>72.390055280545027</v>
      </c>
      <c r="X79" s="346">
        <v>71.574073287459726</v>
      </c>
      <c r="Y79" s="346">
        <v>70.389210609403889</v>
      </c>
      <c r="DA79" s="167" t="s">
        <v>2298</v>
      </c>
    </row>
    <row r="80" spans="1:105" ht="12" customHeight="1" x14ac:dyDescent="0.25">
      <c r="A80" s="132" t="s">
        <v>2226</v>
      </c>
      <c r="B80" s="316">
        <v>43.074679993558938</v>
      </c>
      <c r="C80" s="316">
        <v>43.591632157689737</v>
      </c>
      <c r="D80" s="316">
        <v>42.597154060288489</v>
      </c>
      <c r="E80" s="316">
        <v>47.918630400928848</v>
      </c>
      <c r="F80" s="316">
        <v>51.171149718046593</v>
      </c>
      <c r="G80" s="316">
        <v>51.872347204506532</v>
      </c>
      <c r="H80" s="316">
        <v>52.37080566209638</v>
      </c>
      <c r="I80" s="316">
        <v>53.77483782015085</v>
      </c>
      <c r="J80" s="316">
        <v>55.87906880485771</v>
      </c>
      <c r="K80" s="316">
        <v>55.860262952414502</v>
      </c>
      <c r="L80" s="316">
        <v>59.665963087700383</v>
      </c>
      <c r="M80" s="316">
        <v>62.839916965921887</v>
      </c>
      <c r="N80" s="316">
        <v>62.979739202158058</v>
      </c>
      <c r="O80" s="316">
        <v>63.571628510868933</v>
      </c>
      <c r="P80" s="316">
        <v>65.642650829482946</v>
      </c>
      <c r="Q80" s="316">
        <v>66.009261294523171</v>
      </c>
      <c r="R80" s="316">
        <v>67.681568683274506</v>
      </c>
      <c r="S80" s="316">
        <v>69.248313180781977</v>
      </c>
      <c r="T80" s="316">
        <v>72.913854199974494</v>
      </c>
      <c r="U80" s="316">
        <v>74.242303960325259</v>
      </c>
      <c r="V80" s="316">
        <v>69.221748693535844</v>
      </c>
      <c r="W80" s="316">
        <v>70.323809763473676</v>
      </c>
      <c r="X80" s="316">
        <v>69.531118526676494</v>
      </c>
      <c r="Y80" s="316">
        <v>68.380075648693889</v>
      </c>
      <c r="DA80" s="139" t="s">
        <v>2299</v>
      </c>
    </row>
    <row r="81" spans="1:105" ht="12" customHeight="1" x14ac:dyDescent="0.25">
      <c r="A81" s="172"/>
      <c r="B81" s="172"/>
      <c r="C81" s="172"/>
      <c r="D81" s="172"/>
      <c r="E81" s="172"/>
      <c r="F81" s="172"/>
      <c r="G81" s="172"/>
      <c r="H81" s="172"/>
      <c r="I81" s="172"/>
      <c r="J81" s="172"/>
      <c r="K81" s="172"/>
      <c r="L81" s="172"/>
      <c r="M81" s="172"/>
      <c r="N81" s="172"/>
      <c r="O81" s="172"/>
      <c r="P81" s="172"/>
      <c r="Q81" s="172"/>
      <c r="R81" s="172"/>
      <c r="S81" s="172"/>
      <c r="T81" s="172"/>
      <c r="U81" s="172"/>
      <c r="V81" s="172"/>
      <c r="W81" s="172"/>
      <c r="X81" s="172"/>
      <c r="Y81" s="172"/>
      <c r="DA81" s="176"/>
    </row>
    <row r="82" spans="1:105" ht="15" customHeight="1" x14ac:dyDescent="0.25">
      <c r="A82" s="32" t="s">
        <v>101</v>
      </c>
      <c r="B82" s="257"/>
      <c r="C82" s="257"/>
      <c r="D82" s="257"/>
      <c r="E82" s="257"/>
      <c r="F82" s="257"/>
      <c r="G82" s="257"/>
      <c r="H82" s="257"/>
      <c r="I82" s="257"/>
      <c r="J82" s="257"/>
      <c r="K82" s="257"/>
      <c r="L82" s="257"/>
      <c r="M82" s="257"/>
      <c r="N82" s="257"/>
      <c r="O82" s="257"/>
      <c r="P82" s="257"/>
      <c r="Q82" s="257"/>
      <c r="R82" s="257"/>
      <c r="S82" s="257"/>
      <c r="T82" s="257"/>
      <c r="U82" s="257"/>
      <c r="V82" s="257"/>
      <c r="W82" s="257"/>
      <c r="X82" s="257"/>
      <c r="Y82" s="257"/>
      <c r="DA82" s="88"/>
    </row>
    <row r="83" spans="1:105" ht="12" customHeight="1" x14ac:dyDescent="0.25">
      <c r="A83" s="172"/>
      <c r="B83" s="172"/>
      <c r="C83" s="172"/>
      <c r="D83" s="172"/>
      <c r="E83" s="172"/>
      <c r="F83" s="172"/>
      <c r="G83" s="172"/>
      <c r="H83" s="172"/>
      <c r="I83" s="172"/>
      <c r="J83" s="172"/>
      <c r="K83" s="172"/>
      <c r="L83" s="172"/>
      <c r="M83" s="172"/>
      <c r="N83" s="172"/>
      <c r="O83" s="172"/>
      <c r="P83" s="172"/>
      <c r="Q83" s="172"/>
      <c r="R83" s="172"/>
      <c r="S83" s="172"/>
      <c r="T83" s="172"/>
      <c r="U83" s="172"/>
      <c r="V83" s="172"/>
      <c r="W83" s="172"/>
      <c r="X83" s="172"/>
      <c r="Y83" s="172"/>
      <c r="DA83" s="176"/>
    </row>
    <row r="84" spans="1:105" ht="12" customHeight="1" x14ac:dyDescent="0.25">
      <c r="A84" s="35" t="s">
        <v>22</v>
      </c>
      <c r="B84" s="232">
        <f t="shared" ref="B84:Y84" si="4">SUM(B$85:B$89,B$91:B$93,B$95:B$97,B$98,B$100:B$104,B$106:B$109)</f>
        <v>0.99999999999999978</v>
      </c>
      <c r="C84" s="232">
        <f t="shared" si="4"/>
        <v>1</v>
      </c>
      <c r="D84" s="232">
        <f t="shared" si="4"/>
        <v>1</v>
      </c>
      <c r="E84" s="232">
        <f t="shared" si="4"/>
        <v>0.99999999999999978</v>
      </c>
      <c r="F84" s="232">
        <f t="shared" si="4"/>
        <v>1</v>
      </c>
      <c r="G84" s="232">
        <f t="shared" si="4"/>
        <v>0.99999999999999978</v>
      </c>
      <c r="H84" s="232">
        <f t="shared" si="4"/>
        <v>1.0000000000000002</v>
      </c>
      <c r="I84" s="232">
        <f t="shared" si="4"/>
        <v>0.99999999999999989</v>
      </c>
      <c r="J84" s="232">
        <f t="shared" si="4"/>
        <v>0.99999999999999978</v>
      </c>
      <c r="K84" s="232">
        <f t="shared" si="4"/>
        <v>0.99999999999999989</v>
      </c>
      <c r="L84" s="232">
        <f t="shared" si="4"/>
        <v>0.99999999999999989</v>
      </c>
      <c r="M84" s="232">
        <f t="shared" si="4"/>
        <v>1.0000000000000002</v>
      </c>
      <c r="N84" s="232">
        <f t="shared" si="4"/>
        <v>1.0000000000000002</v>
      </c>
      <c r="O84" s="232">
        <f t="shared" si="4"/>
        <v>1</v>
      </c>
      <c r="P84" s="232">
        <f t="shared" si="4"/>
        <v>1</v>
      </c>
      <c r="Q84" s="232">
        <f t="shared" si="4"/>
        <v>1</v>
      </c>
      <c r="R84" s="232">
        <f t="shared" si="4"/>
        <v>1</v>
      </c>
      <c r="S84" s="232">
        <f t="shared" si="4"/>
        <v>0.99999999999999956</v>
      </c>
      <c r="T84" s="232">
        <f t="shared" si="4"/>
        <v>1.0000000000000002</v>
      </c>
      <c r="U84" s="232">
        <f t="shared" si="4"/>
        <v>1</v>
      </c>
      <c r="V84" s="232">
        <f t="shared" si="4"/>
        <v>1</v>
      </c>
      <c r="W84" s="232">
        <f t="shared" si="4"/>
        <v>1</v>
      </c>
      <c r="X84" s="232">
        <f t="shared" si="4"/>
        <v>0.99999999999999978</v>
      </c>
      <c r="Y84" s="232">
        <f t="shared" si="4"/>
        <v>1</v>
      </c>
      <c r="DA84" s="95"/>
    </row>
    <row r="85" spans="1:105" ht="12" customHeight="1" x14ac:dyDescent="0.25">
      <c r="A85" s="55" t="s">
        <v>91</v>
      </c>
      <c r="B85" s="299">
        <f t="shared" ref="B85:Y85" si="5">IF(B$6=0,0,B$6/B$5)</f>
        <v>1.9714418451097018E-2</v>
      </c>
      <c r="C85" s="299">
        <f t="shared" si="5"/>
        <v>2.0227972003917013E-2</v>
      </c>
      <c r="D85" s="299">
        <f t="shared" si="5"/>
        <v>1.968463144613097E-2</v>
      </c>
      <c r="E85" s="299">
        <f t="shared" si="5"/>
        <v>1.5576408586092747E-2</v>
      </c>
      <c r="F85" s="299">
        <f t="shared" si="5"/>
        <v>1.4908900954549907E-2</v>
      </c>
      <c r="G85" s="299">
        <f t="shared" si="5"/>
        <v>1.5288589664874931E-2</v>
      </c>
      <c r="H85" s="299">
        <f t="shared" si="5"/>
        <v>1.5884239986874025E-2</v>
      </c>
      <c r="I85" s="299">
        <f t="shared" si="5"/>
        <v>1.6160810774137415E-2</v>
      </c>
      <c r="J85" s="299">
        <f t="shared" si="5"/>
        <v>1.6024134899093989E-2</v>
      </c>
      <c r="K85" s="299">
        <f t="shared" si="5"/>
        <v>1.54573379601351E-2</v>
      </c>
      <c r="L85" s="299">
        <f t="shared" si="5"/>
        <v>1.4407239695375659E-2</v>
      </c>
      <c r="M85" s="299">
        <f t="shared" si="5"/>
        <v>1.5758401509620587E-2</v>
      </c>
      <c r="N85" s="299">
        <f t="shared" si="5"/>
        <v>1.5562895711774816E-2</v>
      </c>
      <c r="O85" s="299">
        <f t="shared" si="5"/>
        <v>1.5418315350645558E-2</v>
      </c>
      <c r="P85" s="299">
        <f t="shared" si="5"/>
        <v>1.5308420158250931E-2</v>
      </c>
      <c r="Q85" s="299">
        <f t="shared" si="5"/>
        <v>1.4958195227203954E-2</v>
      </c>
      <c r="R85" s="299">
        <f t="shared" si="5"/>
        <v>1.518388279149239E-2</v>
      </c>
      <c r="S85" s="299">
        <f t="shared" si="5"/>
        <v>1.5133577129895142E-2</v>
      </c>
      <c r="T85" s="299">
        <f t="shared" si="5"/>
        <v>1.5016296401988592E-2</v>
      </c>
      <c r="U85" s="299">
        <f t="shared" si="5"/>
        <v>1.4808764670720155E-2</v>
      </c>
      <c r="V85" s="299">
        <f t="shared" si="5"/>
        <v>1.485853362007046E-2</v>
      </c>
      <c r="W85" s="299">
        <f t="shared" si="5"/>
        <v>1.4555453001453217E-2</v>
      </c>
      <c r="X85" s="299">
        <f t="shared" si="5"/>
        <v>1.4689974796928091E-2</v>
      </c>
      <c r="Y85" s="299">
        <f t="shared" si="5"/>
        <v>1.4582960373673327E-2</v>
      </c>
      <c r="DA85" s="67"/>
    </row>
    <row r="86" spans="1:105" ht="12" customHeight="1" x14ac:dyDescent="0.25">
      <c r="A86" s="173" t="s">
        <v>92</v>
      </c>
      <c r="B86" s="233">
        <f t="shared" ref="B86:Y86" si="6">IF(B$7=0,0,B$7/B$5)</f>
        <v>5.9606356888567535E-3</v>
      </c>
      <c r="C86" s="233">
        <f t="shared" si="6"/>
        <v>6.1159081176464375E-3</v>
      </c>
      <c r="D86" s="233">
        <f t="shared" si="6"/>
        <v>5.9516296162046359E-3</v>
      </c>
      <c r="E86" s="233">
        <f t="shared" si="6"/>
        <v>4.7095123375202972E-3</v>
      </c>
      <c r="F86" s="233">
        <f t="shared" si="6"/>
        <v>4.5076920392939967E-3</v>
      </c>
      <c r="G86" s="233">
        <f t="shared" si="6"/>
        <v>4.6224905601346348E-3</v>
      </c>
      <c r="H86" s="233">
        <f t="shared" si="6"/>
        <v>4.8025848690889626E-3</v>
      </c>
      <c r="I86" s="233">
        <f t="shared" si="6"/>
        <v>4.8862057838598818E-3</v>
      </c>
      <c r="J86" s="233">
        <f t="shared" si="6"/>
        <v>4.8448819628904511E-3</v>
      </c>
      <c r="K86" s="233">
        <f t="shared" si="6"/>
        <v>4.6735114468859536E-3</v>
      </c>
      <c r="L86" s="233">
        <f t="shared" si="6"/>
        <v>4.3560152341897375E-3</v>
      </c>
      <c r="M86" s="233">
        <f t="shared" si="6"/>
        <v>4.7645377250451855E-3</v>
      </c>
      <c r="N86" s="233">
        <f t="shared" si="6"/>
        <v>4.7054267328082797E-3</v>
      </c>
      <c r="O86" s="233">
        <f t="shared" si="6"/>
        <v>4.6617129979805126E-3</v>
      </c>
      <c r="P86" s="233">
        <f t="shared" si="6"/>
        <v>4.628486290966757E-3</v>
      </c>
      <c r="Q86" s="233">
        <f t="shared" si="6"/>
        <v>4.5225961157985516E-3</v>
      </c>
      <c r="R86" s="233">
        <f t="shared" si="6"/>
        <v>4.5908325364449791E-3</v>
      </c>
      <c r="S86" s="233">
        <f t="shared" si="6"/>
        <v>4.5756226674543267E-3</v>
      </c>
      <c r="T86" s="233">
        <f t="shared" si="6"/>
        <v>4.5401629507952233E-3</v>
      </c>
      <c r="U86" s="233">
        <f t="shared" si="6"/>
        <v>4.4774159290133049E-3</v>
      </c>
      <c r="V86" s="233">
        <f t="shared" si="6"/>
        <v>4.4924635235660025E-3</v>
      </c>
      <c r="W86" s="233">
        <f t="shared" si="6"/>
        <v>4.4008273864711124E-3</v>
      </c>
      <c r="X86" s="233">
        <f t="shared" si="6"/>
        <v>4.4414999235294905E-3</v>
      </c>
      <c r="Y86" s="233">
        <f t="shared" si="6"/>
        <v>4.4091442143282767E-3</v>
      </c>
      <c r="DA86" s="177"/>
    </row>
    <row r="87" spans="1:105" ht="12" customHeight="1" x14ac:dyDescent="0.25">
      <c r="A87" s="173" t="s">
        <v>93</v>
      </c>
      <c r="B87" s="233">
        <f t="shared" ref="B87:Y87" si="7">IF(B$8=0,0,B$8/B$5)</f>
        <v>7.4454642370824331E-2</v>
      </c>
      <c r="C87" s="233">
        <f t="shared" si="7"/>
        <v>7.6394159187327296E-2</v>
      </c>
      <c r="D87" s="233">
        <f t="shared" si="7"/>
        <v>7.4342147000618683E-2</v>
      </c>
      <c r="E87" s="233">
        <f t="shared" si="7"/>
        <v>5.882678880821051E-2</v>
      </c>
      <c r="F87" s="233">
        <f t="shared" si="7"/>
        <v>5.6305839883970116E-2</v>
      </c>
      <c r="G87" s="233">
        <f t="shared" si="7"/>
        <v>5.7739794794160047E-2</v>
      </c>
      <c r="H87" s="233">
        <f t="shared" si="7"/>
        <v>5.9989363139912606E-2</v>
      </c>
      <c r="I87" s="233">
        <f t="shared" si="7"/>
        <v>6.1033876783923621E-2</v>
      </c>
      <c r="J87" s="233">
        <f t="shared" si="7"/>
        <v>6.0517698565310647E-2</v>
      </c>
      <c r="K87" s="233">
        <f t="shared" si="7"/>
        <v>5.8377099617807161E-2</v>
      </c>
      <c r="L87" s="233">
        <f t="shared" si="7"/>
        <v>5.441123620921462E-2</v>
      </c>
      <c r="M87" s="233">
        <f t="shared" si="7"/>
        <v>5.9514114080771723E-2</v>
      </c>
      <c r="N87" s="233">
        <f t="shared" si="7"/>
        <v>5.8775755285348119E-2</v>
      </c>
      <c r="O87" s="233">
        <f t="shared" si="7"/>
        <v>5.8229724515613417E-2</v>
      </c>
      <c r="P87" s="233">
        <f t="shared" si="7"/>
        <v>5.7814687811978904E-2</v>
      </c>
      <c r="Q87" s="233">
        <f t="shared" si="7"/>
        <v>5.6492007558684498E-2</v>
      </c>
      <c r="R87" s="233">
        <f t="shared" si="7"/>
        <v>5.7344352603927368E-2</v>
      </c>
      <c r="S87" s="233">
        <f t="shared" si="7"/>
        <v>5.7154365257724826E-2</v>
      </c>
      <c r="T87" s="233">
        <f t="shared" si="7"/>
        <v>5.6711435902495159E-2</v>
      </c>
      <c r="U87" s="233">
        <f t="shared" si="7"/>
        <v>5.5927659253413767E-2</v>
      </c>
      <c r="V87" s="233">
        <f t="shared" si="7"/>
        <v>5.6115619620301614E-2</v>
      </c>
      <c r="W87" s="233">
        <f t="shared" si="7"/>
        <v>5.4970987374382135E-2</v>
      </c>
      <c r="X87" s="233">
        <f t="shared" si="7"/>
        <v>5.5479030368295865E-2</v>
      </c>
      <c r="Y87" s="233">
        <f t="shared" si="7"/>
        <v>5.5074873348309787E-2</v>
      </c>
      <c r="DA87" s="177"/>
    </row>
    <row r="88" spans="1:105" ht="12" customHeight="1" x14ac:dyDescent="0.25">
      <c r="A88" s="173" t="s">
        <v>94</v>
      </c>
      <c r="B88" s="233">
        <f t="shared" ref="B88:Y88" si="8">IF(B$9=0,0,B$9/B$5)</f>
        <v>3.9463110858406474E-2</v>
      </c>
      <c r="C88" s="233">
        <f t="shared" si="8"/>
        <v>4.0491110788352998E-2</v>
      </c>
      <c r="D88" s="233">
        <f t="shared" si="8"/>
        <v>3.9403485063101824E-2</v>
      </c>
      <c r="E88" s="233">
        <f t="shared" si="8"/>
        <v>3.1179897105948224E-2</v>
      </c>
      <c r="F88" s="233">
        <f t="shared" si="8"/>
        <v>2.9843721365956196E-2</v>
      </c>
      <c r="G88" s="233">
        <f t="shared" si="8"/>
        <v>3.0603758883898196E-2</v>
      </c>
      <c r="H88" s="233">
        <f t="shared" si="8"/>
        <v>3.1796095079267298E-2</v>
      </c>
      <c r="I88" s="233">
        <f t="shared" si="8"/>
        <v>3.2349717478276724E-2</v>
      </c>
      <c r="J88" s="233">
        <f t="shared" si="8"/>
        <v>3.2076128114132511E-2</v>
      </c>
      <c r="K88" s="233">
        <f t="shared" si="8"/>
        <v>3.0941548847093815E-2</v>
      </c>
      <c r="L88" s="233">
        <f t="shared" si="8"/>
        <v>2.8839526698318928E-2</v>
      </c>
      <c r="M88" s="233">
        <f t="shared" si="8"/>
        <v>3.1544199351760852E-2</v>
      </c>
      <c r="N88" s="233">
        <f t="shared" si="8"/>
        <v>3.1152847864878982E-2</v>
      </c>
      <c r="O88" s="233">
        <f t="shared" si="8"/>
        <v>3.0863435786437698E-2</v>
      </c>
      <c r="P88" s="233">
        <f t="shared" si="8"/>
        <v>3.0643454346405242E-2</v>
      </c>
      <c r="Q88" s="233">
        <f t="shared" si="8"/>
        <v>2.9942395610456814E-2</v>
      </c>
      <c r="R88" s="233">
        <f t="shared" si="8"/>
        <v>3.039416310189821E-2</v>
      </c>
      <c r="S88" s="233">
        <f t="shared" si="8"/>
        <v>3.0293464321188939E-2</v>
      </c>
      <c r="T88" s="233">
        <f t="shared" si="8"/>
        <v>3.0058698970214404E-2</v>
      </c>
      <c r="U88" s="233">
        <f t="shared" si="8"/>
        <v>2.9643274709133683E-2</v>
      </c>
      <c r="V88" s="233">
        <f t="shared" si="8"/>
        <v>2.9742899132262846E-2</v>
      </c>
      <c r="W88" s="233">
        <f t="shared" si="8"/>
        <v>2.9136210982612591E-2</v>
      </c>
      <c r="X88" s="233">
        <f t="shared" si="8"/>
        <v>2.9405488442704311E-2</v>
      </c>
      <c r="Y88" s="233">
        <f t="shared" si="8"/>
        <v>2.9191273549232979E-2</v>
      </c>
      <c r="DA88" s="177"/>
    </row>
    <row r="89" spans="1:105" ht="12" customHeight="1" x14ac:dyDescent="0.25">
      <c r="A89" s="56" t="s">
        <v>95</v>
      </c>
      <c r="B89" s="300">
        <f t="shared" ref="B89:Y89" si="9">IF(B$10=0,0,B$10/B$5)</f>
        <v>3.8541448406312934E-2</v>
      </c>
      <c r="C89" s="300">
        <f t="shared" si="9"/>
        <v>4.0213316590701056E-2</v>
      </c>
      <c r="D89" s="300">
        <f t="shared" si="9"/>
        <v>3.8365568267194762E-2</v>
      </c>
      <c r="E89" s="300">
        <f t="shared" si="9"/>
        <v>3.0993952122389184E-2</v>
      </c>
      <c r="F89" s="300">
        <f t="shared" si="9"/>
        <v>3.0256709766763906E-2</v>
      </c>
      <c r="G89" s="300">
        <f t="shared" si="9"/>
        <v>3.0361687308122675E-2</v>
      </c>
      <c r="H89" s="300">
        <f t="shared" si="9"/>
        <v>3.0670966771693432E-2</v>
      </c>
      <c r="I89" s="300">
        <f t="shared" si="9"/>
        <v>3.1031338329804651E-2</v>
      </c>
      <c r="J89" s="300">
        <f t="shared" si="9"/>
        <v>3.0628359944606998E-2</v>
      </c>
      <c r="K89" s="300">
        <f t="shared" si="9"/>
        <v>3.0284307191123596E-2</v>
      </c>
      <c r="L89" s="300">
        <f t="shared" si="9"/>
        <v>2.9784339399894409E-2</v>
      </c>
      <c r="M89" s="300">
        <f t="shared" si="9"/>
        <v>3.062819397223266E-2</v>
      </c>
      <c r="N89" s="300">
        <f t="shared" si="9"/>
        <v>3.0371628123258797E-2</v>
      </c>
      <c r="O89" s="300">
        <f t="shared" si="9"/>
        <v>3.0319407641766431E-2</v>
      </c>
      <c r="P89" s="300">
        <f t="shared" si="9"/>
        <v>3.0424231410544803E-2</v>
      </c>
      <c r="Q89" s="300">
        <f t="shared" si="9"/>
        <v>3.0335884346663854E-2</v>
      </c>
      <c r="R89" s="300">
        <f t="shared" si="9"/>
        <v>3.0668221315176176E-2</v>
      </c>
      <c r="S89" s="300">
        <f t="shared" si="9"/>
        <v>3.0700647809724441E-2</v>
      </c>
      <c r="T89" s="300">
        <f t="shared" si="9"/>
        <v>3.0543450549844177E-2</v>
      </c>
      <c r="U89" s="300">
        <f t="shared" si="9"/>
        <v>3.0459584777941157E-2</v>
      </c>
      <c r="V89" s="300">
        <f t="shared" si="9"/>
        <v>3.0514328560022341E-2</v>
      </c>
      <c r="W89" s="300">
        <f t="shared" si="9"/>
        <v>2.9874351708057988E-2</v>
      </c>
      <c r="X89" s="300">
        <f t="shared" si="9"/>
        <v>2.96427266527352E-2</v>
      </c>
      <c r="Y89" s="300">
        <f t="shared" si="9"/>
        <v>2.9548915285592718E-2</v>
      </c>
      <c r="DA89" s="68"/>
    </row>
    <row r="90" spans="1:105" ht="12" customHeight="1" x14ac:dyDescent="0.25">
      <c r="A90" s="174" t="s">
        <v>2147</v>
      </c>
      <c r="B90" s="301">
        <f t="shared" ref="B90:Y90" si="10">IF(B$16=0,0,B$16/B$5)</f>
        <v>8.4528742425719477E-2</v>
      </c>
      <c r="C90" s="301">
        <f t="shared" si="10"/>
        <v>8.6870788427337489E-2</v>
      </c>
      <c r="D90" s="301">
        <f t="shared" si="10"/>
        <v>8.4428749969381364E-2</v>
      </c>
      <c r="E90" s="301">
        <f t="shared" si="10"/>
        <v>7.1914579082686753E-2</v>
      </c>
      <c r="F90" s="301">
        <f t="shared" si="10"/>
        <v>7.097671454210637E-2</v>
      </c>
      <c r="G90" s="301">
        <f t="shared" si="10"/>
        <v>7.1629801981877753E-2</v>
      </c>
      <c r="H90" s="301">
        <f t="shared" si="10"/>
        <v>7.2781865680580912E-2</v>
      </c>
      <c r="I90" s="301">
        <f t="shared" si="10"/>
        <v>7.3445982307665428E-2</v>
      </c>
      <c r="J90" s="301">
        <f t="shared" si="10"/>
        <v>7.3248506321215462E-2</v>
      </c>
      <c r="K90" s="301">
        <f t="shared" si="10"/>
        <v>7.206531955807445E-2</v>
      </c>
      <c r="L90" s="301">
        <f t="shared" si="10"/>
        <v>7.0829500232630044E-2</v>
      </c>
      <c r="M90" s="301">
        <f t="shared" si="10"/>
        <v>7.3046315053468508E-2</v>
      </c>
      <c r="N90" s="301">
        <f t="shared" si="10"/>
        <v>7.2776979037624839E-2</v>
      </c>
      <c r="O90" s="301">
        <f t="shared" si="10"/>
        <v>7.253367027053774E-2</v>
      </c>
      <c r="P90" s="301">
        <f t="shared" si="10"/>
        <v>7.2363370378158653E-2</v>
      </c>
      <c r="Q90" s="301">
        <f t="shared" si="10"/>
        <v>7.1721082212526419E-2</v>
      </c>
      <c r="R90" s="301">
        <f t="shared" si="10"/>
        <v>7.2074624537700374E-2</v>
      </c>
      <c r="S90" s="301">
        <f t="shared" si="10"/>
        <v>7.2004069948922431E-2</v>
      </c>
      <c r="T90" s="301">
        <f t="shared" si="10"/>
        <v>7.1791186196498838E-2</v>
      </c>
      <c r="U90" s="301">
        <f t="shared" si="10"/>
        <v>7.1438709133557474E-2</v>
      </c>
      <c r="V90" s="301">
        <f t="shared" si="10"/>
        <v>7.1506248140376719E-2</v>
      </c>
      <c r="W90" s="301">
        <f t="shared" si="10"/>
        <v>7.1188248718111094E-2</v>
      </c>
      <c r="X90" s="301">
        <f t="shared" si="10"/>
        <v>7.1415588276586173E-2</v>
      </c>
      <c r="Y90" s="301">
        <f t="shared" si="10"/>
        <v>7.1204306498286143E-2</v>
      </c>
      <c r="DA90" s="178"/>
    </row>
    <row r="91" spans="1:105" ht="12" customHeight="1" x14ac:dyDescent="0.25">
      <c r="A91" s="62" t="s">
        <v>2148</v>
      </c>
      <c r="B91" s="302">
        <f t="shared" ref="B91:Y91" si="11">IF(B$17=0,0,B$17/B$5)</f>
        <v>1.9350155184791995E-2</v>
      </c>
      <c r="C91" s="302">
        <f t="shared" si="11"/>
        <v>1.7236048939088342E-2</v>
      </c>
      <c r="D91" s="302">
        <f t="shared" si="11"/>
        <v>1.9436926513807212E-2</v>
      </c>
      <c r="E91" s="302">
        <f t="shared" si="11"/>
        <v>4.022589351815356E-2</v>
      </c>
      <c r="F91" s="302">
        <f t="shared" si="11"/>
        <v>4.2581222143309658E-2</v>
      </c>
      <c r="G91" s="302">
        <f t="shared" si="11"/>
        <v>4.0120309247394223E-2</v>
      </c>
      <c r="H91" s="302">
        <f t="shared" si="11"/>
        <v>3.6633972798077681E-2</v>
      </c>
      <c r="I91" s="302">
        <f t="shared" si="11"/>
        <v>3.5110559208417116E-2</v>
      </c>
      <c r="J91" s="302">
        <f t="shared" si="11"/>
        <v>3.5505826460323499E-2</v>
      </c>
      <c r="K91" s="302">
        <f t="shared" si="11"/>
        <v>3.8656828932503891E-2</v>
      </c>
      <c r="L91" s="302">
        <f t="shared" si="11"/>
        <v>4.3787106186044242E-2</v>
      </c>
      <c r="M91" s="302">
        <f t="shared" si="11"/>
        <v>3.6224079742863707E-2</v>
      </c>
      <c r="N91" s="302">
        <f t="shared" si="11"/>
        <v>3.7046504537920084E-2</v>
      </c>
      <c r="O91" s="302">
        <f t="shared" si="11"/>
        <v>3.7734395106404479E-2</v>
      </c>
      <c r="P91" s="302">
        <f t="shared" si="11"/>
        <v>3.8135858849964163E-2</v>
      </c>
      <c r="Q91" s="302">
        <f t="shared" si="11"/>
        <v>4.0096347011413611E-2</v>
      </c>
      <c r="R91" s="302">
        <f t="shared" si="11"/>
        <v>3.9004337579624924E-2</v>
      </c>
      <c r="S91" s="302">
        <f t="shared" si="11"/>
        <v>3.9323433720190815E-2</v>
      </c>
      <c r="T91" s="302">
        <f t="shared" si="11"/>
        <v>3.9982809139457627E-2</v>
      </c>
      <c r="U91" s="302">
        <f t="shared" si="11"/>
        <v>4.1165212702448668E-2</v>
      </c>
      <c r="V91" s="302">
        <f t="shared" si="11"/>
        <v>4.0787564868975598E-2</v>
      </c>
      <c r="W91" s="302">
        <f t="shared" si="11"/>
        <v>4.2157694371891666E-2</v>
      </c>
      <c r="X91" s="302">
        <f t="shared" si="11"/>
        <v>4.1819084392647567E-2</v>
      </c>
      <c r="Y91" s="302">
        <f t="shared" si="11"/>
        <v>4.2152724036085672E-2</v>
      </c>
      <c r="DA91" s="72"/>
    </row>
    <row r="92" spans="1:105" ht="12" customHeight="1" x14ac:dyDescent="0.25">
      <c r="A92" s="62" t="s">
        <v>2155</v>
      </c>
      <c r="B92" s="302">
        <f t="shared" ref="B92:Y92" si="12">IF(B$23=0,0,B$23/B$5)</f>
        <v>6.2944979784663457E-2</v>
      </c>
      <c r="C92" s="302">
        <f t="shared" si="12"/>
        <v>6.7342947356255789E-2</v>
      </c>
      <c r="D92" s="302">
        <f t="shared" si="12"/>
        <v>6.2761590812346418E-2</v>
      </c>
      <c r="E92" s="302">
        <f t="shared" si="12"/>
        <v>2.9923907037283468E-2</v>
      </c>
      <c r="F92" s="302">
        <f t="shared" si="12"/>
        <v>2.6706341262059452E-2</v>
      </c>
      <c r="G92" s="302">
        <f t="shared" si="12"/>
        <v>2.9777323563177062E-2</v>
      </c>
      <c r="H92" s="302">
        <f t="shared" si="12"/>
        <v>3.4348237622076588E-2</v>
      </c>
      <c r="I92" s="302">
        <f t="shared" si="12"/>
        <v>3.6504432875827504E-2</v>
      </c>
      <c r="J92" s="302">
        <f t="shared" si="12"/>
        <v>3.5927174763463875E-2</v>
      </c>
      <c r="K92" s="302">
        <f t="shared" si="12"/>
        <v>3.1657202581878388E-2</v>
      </c>
      <c r="L92" s="302">
        <f t="shared" si="12"/>
        <v>2.5410080210517078E-2</v>
      </c>
      <c r="M92" s="302">
        <f t="shared" si="12"/>
        <v>3.5036837318875962E-2</v>
      </c>
      <c r="N92" s="302">
        <f t="shared" si="12"/>
        <v>3.3967226956334001E-2</v>
      </c>
      <c r="O92" s="302">
        <f t="shared" si="12"/>
        <v>3.305240831053273E-2</v>
      </c>
      <c r="P92" s="302">
        <f t="shared" si="12"/>
        <v>3.2493095598355642E-2</v>
      </c>
      <c r="Q92" s="302">
        <f t="shared" si="12"/>
        <v>2.992999911368455E-2</v>
      </c>
      <c r="R92" s="302">
        <f t="shared" si="12"/>
        <v>3.1349980883501438E-2</v>
      </c>
      <c r="S92" s="302">
        <f t="shared" si="12"/>
        <v>3.0966029693361076E-2</v>
      </c>
      <c r="T92" s="302">
        <f t="shared" si="12"/>
        <v>3.0107058213061512E-2</v>
      </c>
      <c r="U92" s="302">
        <f t="shared" si="12"/>
        <v>2.8595690551689659E-2</v>
      </c>
      <c r="V92" s="302">
        <f t="shared" si="12"/>
        <v>2.9035238661291801E-2</v>
      </c>
      <c r="W92" s="302">
        <f t="shared" si="12"/>
        <v>2.7381448214380311E-2</v>
      </c>
      <c r="X92" s="302">
        <f t="shared" si="12"/>
        <v>2.7932156679371517E-2</v>
      </c>
      <c r="Y92" s="302">
        <f t="shared" si="12"/>
        <v>2.7399359795534546E-2</v>
      </c>
      <c r="DA92" s="72"/>
    </row>
    <row r="93" spans="1:105" ht="12" customHeight="1" x14ac:dyDescent="0.25">
      <c r="A93" s="62" t="s">
        <v>2157</v>
      </c>
      <c r="B93" s="302">
        <f t="shared" ref="B93:Y93" si="13">IF(B$24=0,0,B$24/B$5)</f>
        <v>2.2336074562640238E-3</v>
      </c>
      <c r="C93" s="302">
        <f t="shared" si="13"/>
        <v>2.2917921319933646E-3</v>
      </c>
      <c r="D93" s="302">
        <f t="shared" si="13"/>
        <v>2.2302326432277189E-3</v>
      </c>
      <c r="E93" s="302">
        <f t="shared" si="13"/>
        <v>1.7647785272497205E-3</v>
      </c>
      <c r="F93" s="302">
        <f t="shared" si="13"/>
        <v>1.6891511367372583E-3</v>
      </c>
      <c r="G93" s="302">
        <f t="shared" si="13"/>
        <v>1.7321691713064714E-3</v>
      </c>
      <c r="H93" s="302">
        <f t="shared" si="13"/>
        <v>1.7996552604266506E-3</v>
      </c>
      <c r="I93" s="302">
        <f t="shared" si="13"/>
        <v>1.8309902234208016E-3</v>
      </c>
      <c r="J93" s="302">
        <f t="shared" si="13"/>
        <v>1.8155050974280839E-3</v>
      </c>
      <c r="K93" s="302">
        <f t="shared" si="13"/>
        <v>1.7512880436921798E-3</v>
      </c>
      <c r="L93" s="302">
        <f t="shared" si="13"/>
        <v>1.6323138360687175E-3</v>
      </c>
      <c r="M93" s="302">
        <f t="shared" si="13"/>
        <v>1.7853979917288483E-3</v>
      </c>
      <c r="N93" s="302">
        <f t="shared" si="13"/>
        <v>1.7632475433707426E-3</v>
      </c>
      <c r="O93" s="302">
        <f t="shared" si="13"/>
        <v>1.7468668536005242E-3</v>
      </c>
      <c r="P93" s="302">
        <f t="shared" si="13"/>
        <v>1.7344159298388567E-3</v>
      </c>
      <c r="Q93" s="302">
        <f t="shared" si="13"/>
        <v>1.6947360874282626E-3</v>
      </c>
      <c r="R93" s="302">
        <f t="shared" si="13"/>
        <v>1.7203060745740217E-3</v>
      </c>
      <c r="S93" s="302">
        <f t="shared" si="13"/>
        <v>1.7146065353705381E-3</v>
      </c>
      <c r="T93" s="302">
        <f t="shared" si="13"/>
        <v>1.7013188439796952E-3</v>
      </c>
      <c r="U93" s="302">
        <f t="shared" si="13"/>
        <v>1.6778058794191422E-3</v>
      </c>
      <c r="V93" s="302">
        <f t="shared" si="13"/>
        <v>1.6834446101093221E-3</v>
      </c>
      <c r="W93" s="302">
        <f t="shared" si="13"/>
        <v>1.649106131839123E-3</v>
      </c>
      <c r="X93" s="302">
        <f t="shared" si="13"/>
        <v>1.664347204567089E-3</v>
      </c>
      <c r="Y93" s="302">
        <f t="shared" si="13"/>
        <v>1.6522226666659309E-3</v>
      </c>
      <c r="DA93" s="72"/>
    </row>
    <row r="94" spans="1:105" ht="12" customHeight="1" x14ac:dyDescent="0.25">
      <c r="A94" s="174" t="s">
        <v>2159</v>
      </c>
      <c r="B94" s="301">
        <f t="shared" ref="B94:Y94" si="14">IF(B$25=0,0,B$25/B$5)</f>
        <v>3.8422155648054311E-2</v>
      </c>
      <c r="C94" s="301">
        <f t="shared" si="14"/>
        <v>3.9486722012426111E-2</v>
      </c>
      <c r="D94" s="301">
        <f t="shared" si="14"/>
        <v>3.8376704531536986E-2</v>
      </c>
      <c r="E94" s="301">
        <f t="shared" si="14"/>
        <v>3.2688445037584883E-2</v>
      </c>
      <c r="F94" s="301">
        <f t="shared" si="14"/>
        <v>3.2262142973684738E-2</v>
      </c>
      <c r="G94" s="301">
        <f t="shared" si="14"/>
        <v>3.2559000900853535E-2</v>
      </c>
      <c r="H94" s="301">
        <f t="shared" si="14"/>
        <v>3.3082666218445869E-2</v>
      </c>
      <c r="I94" s="301">
        <f t="shared" si="14"/>
        <v>3.3384537412575195E-2</v>
      </c>
      <c r="J94" s="301">
        <f t="shared" si="14"/>
        <v>3.3294775600552481E-2</v>
      </c>
      <c r="K94" s="301">
        <f t="shared" si="14"/>
        <v>3.2756963435488402E-2</v>
      </c>
      <c r="L94" s="301">
        <f t="shared" si="14"/>
        <v>3.2195227378468194E-2</v>
      </c>
      <c r="M94" s="301">
        <f t="shared" si="14"/>
        <v>3.3202870478849324E-2</v>
      </c>
      <c r="N94" s="301">
        <f t="shared" si="14"/>
        <v>3.3080445017102181E-2</v>
      </c>
      <c r="O94" s="301">
        <f t="shared" si="14"/>
        <v>3.296985012297169E-2</v>
      </c>
      <c r="P94" s="301">
        <f t="shared" si="14"/>
        <v>3.2892441080981209E-2</v>
      </c>
      <c r="Q94" s="301">
        <f t="shared" si="14"/>
        <v>3.2600491914784729E-2</v>
      </c>
      <c r="R94" s="301">
        <f t="shared" si="14"/>
        <v>3.2761192971682E-2</v>
      </c>
      <c r="S94" s="301">
        <f t="shared" si="14"/>
        <v>3.272912270405564E-2</v>
      </c>
      <c r="T94" s="301">
        <f t="shared" si="14"/>
        <v>3.2632357362044923E-2</v>
      </c>
      <c r="U94" s="301">
        <f t="shared" si="14"/>
        <v>3.2472140515253392E-2</v>
      </c>
      <c r="V94" s="301">
        <f t="shared" si="14"/>
        <v>3.250284006380761E-2</v>
      </c>
      <c r="W94" s="301">
        <f t="shared" si="14"/>
        <v>3.2358294871868677E-2</v>
      </c>
      <c r="X94" s="301">
        <f t="shared" si="14"/>
        <v>3.2461631034811894E-2</v>
      </c>
      <c r="Y94" s="301">
        <f t="shared" si="14"/>
        <v>3.2365593862857346E-2</v>
      </c>
      <c r="DA94" s="178"/>
    </row>
    <row r="95" spans="1:105" ht="12" customHeight="1" x14ac:dyDescent="0.25">
      <c r="A95" s="62" t="s">
        <v>2160</v>
      </c>
      <c r="B95" s="302">
        <f t="shared" ref="B95:Y95" si="15">IF(B$26=0,0,B$26/B$5)</f>
        <v>8.7955250839963622E-3</v>
      </c>
      <c r="C95" s="302">
        <f t="shared" si="15"/>
        <v>7.8345676995856071E-3</v>
      </c>
      <c r="D95" s="302">
        <f t="shared" si="15"/>
        <v>8.8349665971850927E-3</v>
      </c>
      <c r="E95" s="302">
        <f t="shared" si="15"/>
        <v>1.8284497053706161E-2</v>
      </c>
      <c r="F95" s="302">
        <f t="shared" si="15"/>
        <v>1.9355100974231682E-2</v>
      </c>
      <c r="G95" s="302">
        <f t="shared" si="15"/>
        <v>1.8236504203361009E-2</v>
      </c>
      <c r="H95" s="302">
        <f t="shared" si="15"/>
        <v>1.6651805817308032E-2</v>
      </c>
      <c r="I95" s="302">
        <f t="shared" si="15"/>
        <v>1.5959345094735063E-2</v>
      </c>
      <c r="J95" s="302">
        <f t="shared" si="15"/>
        <v>1.6139012027419779E-2</v>
      </c>
      <c r="K95" s="302">
        <f t="shared" si="15"/>
        <v>1.7571285878410864E-2</v>
      </c>
      <c r="L95" s="302">
        <f t="shared" si="15"/>
        <v>1.990323008456556E-2</v>
      </c>
      <c r="M95" s="302">
        <f t="shared" si="15"/>
        <v>1.6465490792210775E-2</v>
      </c>
      <c r="N95" s="302">
        <f t="shared" si="15"/>
        <v>1.6839320244509119E-2</v>
      </c>
      <c r="O95" s="302">
        <f t="shared" si="15"/>
        <v>1.7151997775638396E-2</v>
      </c>
      <c r="P95" s="302">
        <f t="shared" si="15"/>
        <v>1.7334481295438253E-2</v>
      </c>
      <c r="Q95" s="302">
        <f t="shared" si="15"/>
        <v>1.8225612277915276E-2</v>
      </c>
      <c r="R95" s="302">
        <f t="shared" si="15"/>
        <v>1.7729244354374975E-2</v>
      </c>
      <c r="S95" s="302">
        <f t="shared" si="15"/>
        <v>1.7874288054632183E-2</v>
      </c>
      <c r="T95" s="302">
        <f t="shared" si="15"/>
        <v>1.8174004154298921E-2</v>
      </c>
      <c r="U95" s="302">
        <f t="shared" si="15"/>
        <v>1.871146031929484E-2</v>
      </c>
      <c r="V95" s="302">
        <f t="shared" si="15"/>
        <v>1.8539802213170736E-2</v>
      </c>
      <c r="W95" s="302">
        <f t="shared" si="15"/>
        <v>1.9162588350859846E-2</v>
      </c>
      <c r="X95" s="302">
        <f t="shared" si="15"/>
        <v>1.9008674723930707E-2</v>
      </c>
      <c r="Y95" s="302">
        <f t="shared" si="15"/>
        <v>1.916032910731167E-2</v>
      </c>
      <c r="DA95" s="72"/>
    </row>
    <row r="96" spans="1:105" ht="12" customHeight="1" x14ac:dyDescent="0.25">
      <c r="A96" s="62" t="s">
        <v>2167</v>
      </c>
      <c r="B96" s="302">
        <f t="shared" ref="B96:Y96" si="16">IF(B$32=0,0,B$32/B$5)</f>
        <v>2.8611354447574303E-2</v>
      </c>
      <c r="C96" s="302">
        <f t="shared" si="16"/>
        <v>3.0610430616479889E-2</v>
      </c>
      <c r="D96" s="302">
        <f t="shared" si="16"/>
        <v>2.8527995823793839E-2</v>
      </c>
      <c r="E96" s="302">
        <f t="shared" si="16"/>
        <v>1.3601775926037941E-2</v>
      </c>
      <c r="F96" s="302">
        <f t="shared" si="16"/>
        <v>1.2139246028208848E-2</v>
      </c>
      <c r="G96" s="302">
        <f t="shared" si="16"/>
        <v>1.3535147074171397E-2</v>
      </c>
      <c r="H96" s="302">
        <f t="shared" si="16"/>
        <v>1.5612835282762083E-2</v>
      </c>
      <c r="I96" s="302">
        <f t="shared" si="16"/>
        <v>1.6592924034467046E-2</v>
      </c>
      <c r="J96" s="302">
        <f t="shared" si="16"/>
        <v>1.6330533983392671E-2</v>
      </c>
      <c r="K96" s="302">
        <f t="shared" si="16"/>
        <v>1.4389637537217451E-2</v>
      </c>
      <c r="L96" s="302">
        <f t="shared" si="16"/>
        <v>1.1550036459325943E-2</v>
      </c>
      <c r="M96" s="302">
        <f t="shared" si="16"/>
        <v>1.5925835144943615E-2</v>
      </c>
      <c r="N96" s="302">
        <f t="shared" si="16"/>
        <v>1.543964861651545E-2</v>
      </c>
      <c r="O96" s="302">
        <f t="shared" si="16"/>
        <v>1.5023821959333059E-2</v>
      </c>
      <c r="P96" s="302">
        <f t="shared" si="16"/>
        <v>1.4769588908343475E-2</v>
      </c>
      <c r="Q96" s="302">
        <f t="shared" si="16"/>
        <v>1.3604545051674789E-2</v>
      </c>
      <c r="R96" s="302">
        <f t="shared" si="16"/>
        <v>1.4249991310682471E-2</v>
      </c>
      <c r="S96" s="302">
        <f t="shared" si="16"/>
        <v>1.4075468042436843E-2</v>
      </c>
      <c r="T96" s="302">
        <f t="shared" si="16"/>
        <v>1.3685026460482509E-2</v>
      </c>
      <c r="U96" s="302">
        <f t="shared" si="16"/>
        <v>1.2998041159858942E-2</v>
      </c>
      <c r="V96" s="302">
        <f t="shared" si="16"/>
        <v>1.319783575513264E-2</v>
      </c>
      <c r="W96" s="302">
        <f t="shared" si="16"/>
        <v>1.2446112824718322E-2</v>
      </c>
      <c r="X96" s="302">
        <f t="shared" si="16"/>
        <v>1.2696434854259779E-2</v>
      </c>
      <c r="Y96" s="302">
        <f t="shared" si="16"/>
        <v>1.2454254452515705E-2</v>
      </c>
      <c r="DA96" s="72"/>
    </row>
    <row r="97" spans="1:105" ht="12" customHeight="1" x14ac:dyDescent="0.25">
      <c r="A97" s="62" t="s">
        <v>2169</v>
      </c>
      <c r="B97" s="302">
        <f t="shared" ref="B97:Y97" si="17">IF(B$33=0,0,B$33/B$5)</f>
        <v>1.0152761164836468E-3</v>
      </c>
      <c r="C97" s="302">
        <f t="shared" si="17"/>
        <v>1.0417236963606203E-3</v>
      </c>
      <c r="D97" s="302">
        <f t="shared" si="17"/>
        <v>1.0137421105580538E-3</v>
      </c>
      <c r="E97" s="302">
        <f t="shared" si="17"/>
        <v>8.0217205784078216E-4</v>
      </c>
      <c r="F97" s="302">
        <f t="shared" si="17"/>
        <v>7.6779597124420793E-4</v>
      </c>
      <c r="G97" s="302">
        <f t="shared" si="17"/>
        <v>7.8734962332112346E-4</v>
      </c>
      <c r="H97" s="302">
        <f t="shared" si="17"/>
        <v>8.1802511837575018E-4</v>
      </c>
      <c r="I97" s="302">
        <f t="shared" si="17"/>
        <v>8.3226828337309121E-4</v>
      </c>
      <c r="J97" s="302">
        <f t="shared" si="17"/>
        <v>8.2522958974003754E-4</v>
      </c>
      <c r="K97" s="302">
        <f t="shared" si="17"/>
        <v>7.960400198600816E-4</v>
      </c>
      <c r="L97" s="302">
        <f t="shared" si="17"/>
        <v>7.4196083457668982E-4</v>
      </c>
      <c r="M97" s="302">
        <f t="shared" si="17"/>
        <v>8.1154454169493151E-4</v>
      </c>
      <c r="N97" s="302">
        <f t="shared" si="17"/>
        <v>8.014761560776099E-4</v>
      </c>
      <c r="O97" s="302">
        <f t="shared" si="17"/>
        <v>7.9403038800023821E-4</v>
      </c>
      <c r="P97" s="302">
        <f t="shared" si="17"/>
        <v>7.8837087719948085E-4</v>
      </c>
      <c r="Q97" s="302">
        <f t="shared" si="17"/>
        <v>7.7033458519466433E-4</v>
      </c>
      <c r="R97" s="302">
        <f t="shared" si="17"/>
        <v>7.8195730662455551E-4</v>
      </c>
      <c r="S97" s="302">
        <f t="shared" si="17"/>
        <v>7.7936660698660863E-4</v>
      </c>
      <c r="T97" s="302">
        <f t="shared" si="17"/>
        <v>7.7332674726349768E-4</v>
      </c>
      <c r="U97" s="302">
        <f t="shared" si="17"/>
        <v>7.6263903609960981E-4</v>
      </c>
      <c r="V97" s="302">
        <f t="shared" si="17"/>
        <v>7.6520209550423731E-4</v>
      </c>
      <c r="W97" s="302">
        <f t="shared" si="17"/>
        <v>7.4959369629051082E-4</v>
      </c>
      <c r="X97" s="302">
        <f t="shared" si="17"/>
        <v>7.5652145662140433E-4</v>
      </c>
      <c r="Y97" s="302">
        <f t="shared" si="17"/>
        <v>7.5101030302996839E-4</v>
      </c>
      <c r="DA97" s="72"/>
    </row>
    <row r="98" spans="1:105" ht="12" customHeight="1" x14ac:dyDescent="0.25">
      <c r="A98" s="174" t="s">
        <v>2171</v>
      </c>
      <c r="B98" s="301">
        <f t="shared" ref="B98:Y98" si="18">IF(B$34=0,0,B$34/B$5)</f>
        <v>0.36533617044950772</v>
      </c>
      <c r="C98" s="301">
        <f t="shared" si="18"/>
        <v>0.35218704776665627</v>
      </c>
      <c r="D98" s="301">
        <f t="shared" si="18"/>
        <v>0.36613849446480429</v>
      </c>
      <c r="E98" s="301">
        <f t="shared" si="18"/>
        <v>0.45841282460737443</v>
      </c>
      <c r="F98" s="301">
        <f t="shared" si="18"/>
        <v>0.47206147507934892</v>
      </c>
      <c r="G98" s="301">
        <f t="shared" si="18"/>
        <v>0.46478810854795494</v>
      </c>
      <c r="H98" s="301">
        <f t="shared" si="18"/>
        <v>0.4529698658421577</v>
      </c>
      <c r="I98" s="301">
        <f t="shared" si="18"/>
        <v>0.4470246952493796</v>
      </c>
      <c r="J98" s="301">
        <f t="shared" si="18"/>
        <v>0.450097340815726</v>
      </c>
      <c r="K98" s="301">
        <f t="shared" si="18"/>
        <v>0.46155122392350356</v>
      </c>
      <c r="L98" s="301">
        <f t="shared" si="18"/>
        <v>0.48148495976978384</v>
      </c>
      <c r="M98" s="301">
        <f t="shared" si="18"/>
        <v>0.45485586277801771</v>
      </c>
      <c r="N98" s="301">
        <f t="shared" si="18"/>
        <v>0.45880149054252917</v>
      </c>
      <c r="O98" s="301">
        <f t="shared" si="18"/>
        <v>0.46163789344473422</v>
      </c>
      <c r="P98" s="301">
        <f t="shared" si="18"/>
        <v>0.46368008053303589</v>
      </c>
      <c r="Q98" s="301">
        <f t="shared" si="18"/>
        <v>0.47059490714968177</v>
      </c>
      <c r="R98" s="301">
        <f t="shared" si="18"/>
        <v>0.46596003785817858</v>
      </c>
      <c r="S98" s="301">
        <f t="shared" si="18"/>
        <v>0.46685418008146484</v>
      </c>
      <c r="T98" s="301">
        <f t="shared" si="18"/>
        <v>0.46928902585812526</v>
      </c>
      <c r="U98" s="301">
        <f t="shared" si="18"/>
        <v>0.47337288537421429</v>
      </c>
      <c r="V98" s="301">
        <f t="shared" si="18"/>
        <v>0.47242712257401814</v>
      </c>
      <c r="W98" s="301">
        <f t="shared" si="18"/>
        <v>0.47860919401574548</v>
      </c>
      <c r="X98" s="301">
        <f t="shared" si="18"/>
        <v>0.47608310688298056</v>
      </c>
      <c r="Y98" s="301">
        <f t="shared" si="18"/>
        <v>0.47841333760432975</v>
      </c>
      <c r="DA98" s="178"/>
    </row>
    <row r="99" spans="1:105" ht="12" customHeight="1" x14ac:dyDescent="0.25">
      <c r="A99" s="174" t="s">
        <v>2183</v>
      </c>
      <c r="B99" s="301">
        <f t="shared" ref="B99:Y99" si="19">IF(B$45=0,0,B$45/B$5)</f>
        <v>6.9914264683226146E-2</v>
      </c>
      <c r="C99" s="301">
        <f t="shared" si="19"/>
        <v>6.8508895249790494E-2</v>
      </c>
      <c r="D99" s="301">
        <f t="shared" si="19"/>
        <v>6.9997842457297274E-2</v>
      </c>
      <c r="E99" s="301">
        <f t="shared" si="19"/>
        <v>7.9457402804188212E-2</v>
      </c>
      <c r="F99" s="301">
        <f t="shared" si="19"/>
        <v>8.0507306290221348E-2</v>
      </c>
      <c r="G99" s="301">
        <f t="shared" si="19"/>
        <v>7.9791185040219523E-2</v>
      </c>
      <c r="H99" s="301">
        <f t="shared" si="19"/>
        <v>7.8626164625468356E-2</v>
      </c>
      <c r="I99" s="301">
        <f t="shared" si="19"/>
        <v>7.8082719108763798E-2</v>
      </c>
      <c r="J99" s="301">
        <f t="shared" si="19"/>
        <v>7.8359676420677857E-2</v>
      </c>
      <c r="K99" s="301">
        <f t="shared" si="19"/>
        <v>7.9449417927807187E-2</v>
      </c>
      <c r="L99" s="301">
        <f t="shared" si="19"/>
        <v>8.1424862475586945E-2</v>
      </c>
      <c r="M99" s="301">
        <f t="shared" si="19"/>
        <v>7.8871072036420603E-2</v>
      </c>
      <c r="N99" s="301">
        <f t="shared" si="19"/>
        <v>7.9282134461674383E-2</v>
      </c>
      <c r="O99" s="301">
        <f t="shared" si="19"/>
        <v>7.9557431725647137E-2</v>
      </c>
      <c r="P99" s="301">
        <f t="shared" si="19"/>
        <v>7.9734464699863561E-2</v>
      </c>
      <c r="Q99" s="301">
        <f t="shared" si="19"/>
        <v>8.037770601028689E-2</v>
      </c>
      <c r="R99" s="301">
        <f t="shared" si="19"/>
        <v>7.9959274260978055E-2</v>
      </c>
      <c r="S99" s="301">
        <f t="shared" si="19"/>
        <v>8.0066791529603526E-2</v>
      </c>
      <c r="T99" s="301">
        <f t="shared" si="19"/>
        <v>8.0286285389399234E-2</v>
      </c>
      <c r="U99" s="301">
        <f t="shared" si="19"/>
        <v>8.0658097737648482E-2</v>
      </c>
      <c r="V99" s="301">
        <f t="shared" si="19"/>
        <v>8.0544363441148376E-2</v>
      </c>
      <c r="W99" s="301">
        <f t="shared" si="19"/>
        <v>8.1136117198228427E-2</v>
      </c>
      <c r="X99" s="301">
        <f t="shared" si="19"/>
        <v>8.0997986087975066E-2</v>
      </c>
      <c r="Y99" s="301">
        <f t="shared" si="19"/>
        <v>8.1121693666736175E-2</v>
      </c>
      <c r="DA99" s="178"/>
    </row>
    <row r="100" spans="1:105" ht="12" customHeight="1" x14ac:dyDescent="0.25">
      <c r="A100" s="62" t="s">
        <v>2184</v>
      </c>
      <c r="B100" s="302">
        <f t="shared" ref="B100:Y100" si="20">IF(B$46=0,0,B$46/B$5)</f>
        <v>2.7048178296123476E-2</v>
      </c>
      <c r="C100" s="302">
        <f t="shared" si="20"/>
        <v>2.6083837765304495E-2</v>
      </c>
      <c r="D100" s="302">
        <f t="shared" si="20"/>
        <v>2.7103450626058029E-2</v>
      </c>
      <c r="E100" s="302">
        <f t="shared" si="20"/>
        <v>3.3922402857151861E-2</v>
      </c>
      <c r="F100" s="302">
        <f t="shared" si="20"/>
        <v>3.463563293694364E-2</v>
      </c>
      <c r="G100" s="302">
        <f t="shared" si="20"/>
        <v>3.4077328888730302E-2</v>
      </c>
      <c r="H100" s="302">
        <f t="shared" si="20"/>
        <v>3.3187921120997832E-2</v>
      </c>
      <c r="I100" s="302">
        <f t="shared" si="20"/>
        <v>3.2803905652193793E-2</v>
      </c>
      <c r="J100" s="302">
        <f t="shared" si="20"/>
        <v>3.2992821617134786E-2</v>
      </c>
      <c r="K100" s="302">
        <f t="shared" si="20"/>
        <v>3.3805998722373956E-2</v>
      </c>
      <c r="L100" s="302">
        <f t="shared" si="20"/>
        <v>3.5357484396238079E-2</v>
      </c>
      <c r="M100" s="302">
        <f t="shared" si="20"/>
        <v>3.341657470267733E-2</v>
      </c>
      <c r="N100" s="302">
        <f t="shared" si="20"/>
        <v>3.3732596865880142E-2</v>
      </c>
      <c r="O100" s="302">
        <f t="shared" si="20"/>
        <v>3.3943208583762548E-2</v>
      </c>
      <c r="P100" s="302">
        <f t="shared" si="20"/>
        <v>3.4078891884303797E-2</v>
      </c>
      <c r="Q100" s="302">
        <f t="shared" si="20"/>
        <v>3.4562414436413925E-2</v>
      </c>
      <c r="R100" s="302">
        <f t="shared" si="20"/>
        <v>3.4259201419088732E-2</v>
      </c>
      <c r="S100" s="302">
        <f t="shared" si="20"/>
        <v>3.4350586788395976E-2</v>
      </c>
      <c r="T100" s="302">
        <f t="shared" si="20"/>
        <v>3.4508399317466631E-2</v>
      </c>
      <c r="U100" s="302">
        <f t="shared" si="20"/>
        <v>3.4786504877056021E-2</v>
      </c>
      <c r="V100" s="302">
        <f t="shared" si="20"/>
        <v>3.469293347981614E-2</v>
      </c>
      <c r="W100" s="302">
        <f t="shared" si="20"/>
        <v>3.5132857177048733E-2</v>
      </c>
      <c r="X100" s="302">
        <f t="shared" si="20"/>
        <v>3.5047146719491003E-2</v>
      </c>
      <c r="Y100" s="302">
        <f t="shared" si="20"/>
        <v>3.5107114358916933E-2</v>
      </c>
      <c r="DA100" s="72"/>
    </row>
    <row r="101" spans="1:105" ht="12" customHeight="1" x14ac:dyDescent="0.25">
      <c r="A101" s="62" t="s">
        <v>2191</v>
      </c>
      <c r="B101" s="302">
        <f t="shared" ref="B101:Y101" si="21">IF(B$52=0,0,B$52/B$5)</f>
        <v>2.5106992121143597E-2</v>
      </c>
      <c r="C101" s="302">
        <f t="shared" si="21"/>
        <v>2.4203345161708661E-2</v>
      </c>
      <c r="D101" s="302">
        <f t="shared" si="21"/>
        <v>2.5162130222322759E-2</v>
      </c>
      <c r="E101" s="302">
        <f t="shared" si="21"/>
        <v>3.1503497618337283E-2</v>
      </c>
      <c r="F101" s="302">
        <f t="shared" si="21"/>
        <v>3.2441473618475679E-2</v>
      </c>
      <c r="G101" s="302">
        <f t="shared" si="21"/>
        <v>3.1941626160247809E-2</v>
      </c>
      <c r="H101" s="302">
        <f t="shared" si="21"/>
        <v>3.1129441245364799E-2</v>
      </c>
      <c r="I101" s="302">
        <f t="shared" si="21"/>
        <v>3.0720871376555804E-2</v>
      </c>
      <c r="J101" s="302">
        <f t="shared" si="21"/>
        <v>3.0932032751380539E-2</v>
      </c>
      <c r="K101" s="302">
        <f t="shared" si="21"/>
        <v>3.171917778711475E-2</v>
      </c>
      <c r="L101" s="302">
        <f t="shared" si="21"/>
        <v>3.3089083614456526E-2</v>
      </c>
      <c r="M101" s="302">
        <f t="shared" si="21"/>
        <v>3.1259052584288266E-2</v>
      </c>
      <c r="N101" s="302">
        <f t="shared" si="21"/>
        <v>3.153020790152572E-2</v>
      </c>
      <c r="O101" s="302">
        <f t="shared" si="21"/>
        <v>3.1725133975312604E-2</v>
      </c>
      <c r="P101" s="302">
        <f t="shared" si="21"/>
        <v>3.1865479167722109E-2</v>
      </c>
      <c r="Q101" s="302">
        <f t="shared" si="21"/>
        <v>3.2340686692806722E-2</v>
      </c>
      <c r="R101" s="302">
        <f t="shared" si="21"/>
        <v>3.2022164640525035E-2</v>
      </c>
      <c r="S101" s="302">
        <f t="shared" si="21"/>
        <v>3.2083612763024426E-2</v>
      </c>
      <c r="T101" s="302">
        <f t="shared" si="21"/>
        <v>3.225094263254049E-2</v>
      </c>
      <c r="U101" s="302">
        <f t="shared" si="21"/>
        <v>3.2531597648352784E-2</v>
      </c>
      <c r="V101" s="302">
        <f t="shared" si="21"/>
        <v>3.2466602005726479E-2</v>
      </c>
      <c r="W101" s="302">
        <f t="shared" si="21"/>
        <v>3.289145240799795E-2</v>
      </c>
      <c r="X101" s="302">
        <f t="shared" si="21"/>
        <v>3.2717852160145069E-2</v>
      </c>
      <c r="Y101" s="302">
        <f t="shared" si="21"/>
        <v>3.2877992570795843E-2</v>
      </c>
      <c r="DA101" s="72"/>
    </row>
    <row r="102" spans="1:105" ht="12" customHeight="1" x14ac:dyDescent="0.25">
      <c r="A102" s="62" t="s">
        <v>2203</v>
      </c>
      <c r="B102" s="302">
        <f t="shared" ref="B102:Y102" si="22">IF(B$63=0,0,B$63/B$5)</f>
        <v>6.9508317544831602E-3</v>
      </c>
      <c r="C102" s="302">
        <f t="shared" si="22"/>
        <v>7.1318984367910133E-3</v>
      </c>
      <c r="D102" s="302">
        <f t="shared" si="22"/>
        <v>6.9403295699778213E-3</v>
      </c>
      <c r="E102" s="302">
        <f t="shared" si="22"/>
        <v>5.4918685879366104E-3</v>
      </c>
      <c r="F102" s="302">
        <f t="shared" si="22"/>
        <v>5.2565213849137598E-3</v>
      </c>
      <c r="G102" s="302">
        <f t="shared" si="22"/>
        <v>5.3903905300317096E-3</v>
      </c>
      <c r="H102" s="302">
        <f t="shared" si="22"/>
        <v>5.6004025668051809E-3</v>
      </c>
      <c r="I102" s="302">
        <f t="shared" si="22"/>
        <v>5.6979148020882761E-3</v>
      </c>
      <c r="J102" s="302">
        <f t="shared" si="22"/>
        <v>5.6497261621504475E-3</v>
      </c>
      <c r="K102" s="302">
        <f t="shared" si="22"/>
        <v>5.449887137152983E-3</v>
      </c>
      <c r="L102" s="302">
        <f t="shared" si="22"/>
        <v>5.0796476405062284E-3</v>
      </c>
      <c r="M102" s="302">
        <f t="shared" si="22"/>
        <v>5.5560349337553548E-3</v>
      </c>
      <c r="N102" s="302">
        <f t="shared" si="22"/>
        <v>5.4871042721067343E-3</v>
      </c>
      <c r="O102" s="302">
        <f t="shared" si="22"/>
        <v>5.4361286996999301E-3</v>
      </c>
      <c r="P102" s="302">
        <f t="shared" si="22"/>
        <v>5.3973822870245344E-3</v>
      </c>
      <c r="Q102" s="302">
        <f t="shared" si="22"/>
        <v>5.2739013647761027E-3</v>
      </c>
      <c r="R102" s="302">
        <f t="shared" si="22"/>
        <v>5.3534733943715624E-3</v>
      </c>
      <c r="S102" s="302">
        <f t="shared" si="22"/>
        <v>5.3357368229922019E-3</v>
      </c>
      <c r="T102" s="302">
        <f t="shared" si="22"/>
        <v>5.2943864473905143E-3</v>
      </c>
      <c r="U102" s="302">
        <f t="shared" si="22"/>
        <v>5.221215729657106E-3</v>
      </c>
      <c r="V102" s="302">
        <f t="shared" si="22"/>
        <v>5.2387630691532955E-3</v>
      </c>
      <c r="W102" s="302">
        <f t="shared" si="22"/>
        <v>5.1319041022870457E-3</v>
      </c>
      <c r="X102" s="302">
        <f t="shared" si="22"/>
        <v>5.1793332653626047E-3</v>
      </c>
      <c r="Y102" s="302">
        <f t="shared" si="22"/>
        <v>5.1416025428869692E-3</v>
      </c>
      <c r="DA102" s="72"/>
    </row>
    <row r="103" spans="1:105" ht="12" customHeight="1" x14ac:dyDescent="0.25">
      <c r="A103" s="62" t="s">
        <v>2205</v>
      </c>
      <c r="B103" s="302">
        <f t="shared" ref="B103:Y103" si="23">IF(B$64=0,0,B$64/B$5)</f>
        <v>8.0754776312741087E-3</v>
      </c>
      <c r="C103" s="302">
        <f t="shared" si="23"/>
        <v>8.2858409366156523E-3</v>
      </c>
      <c r="D103" s="302">
        <f t="shared" si="23"/>
        <v>8.0632761913532348E-3</v>
      </c>
      <c r="E103" s="302">
        <f t="shared" si="23"/>
        <v>6.3804539517410127E-3</v>
      </c>
      <c r="F103" s="302">
        <f t="shared" si="23"/>
        <v>6.1070275272892705E-3</v>
      </c>
      <c r="G103" s="302">
        <f t="shared" si="23"/>
        <v>6.2625567251036957E-3</v>
      </c>
      <c r="H103" s="302">
        <f t="shared" si="23"/>
        <v>6.5065487486724747E-3</v>
      </c>
      <c r="I103" s="302">
        <f t="shared" si="23"/>
        <v>6.6198384818466792E-3</v>
      </c>
      <c r="J103" s="302">
        <f t="shared" si="23"/>
        <v>6.5638529109618045E-3</v>
      </c>
      <c r="K103" s="302">
        <f t="shared" si="23"/>
        <v>6.3316798943754372E-3</v>
      </c>
      <c r="L103" s="302">
        <f t="shared" si="23"/>
        <v>5.9015355779838581E-3</v>
      </c>
      <c r="M103" s="302">
        <f t="shared" si="23"/>
        <v>6.4550024243041201E-3</v>
      </c>
      <c r="N103" s="302">
        <f t="shared" si="23"/>
        <v>6.3749187687195449E-3</v>
      </c>
      <c r="O103" s="302">
        <f t="shared" si="23"/>
        <v>6.3156953391714146E-3</v>
      </c>
      <c r="P103" s="302">
        <f t="shared" si="23"/>
        <v>6.2706797496845232E-3</v>
      </c>
      <c r="Q103" s="302">
        <f t="shared" si="23"/>
        <v>6.1272195911411722E-3</v>
      </c>
      <c r="R103" s="302">
        <f t="shared" si="23"/>
        <v>6.2196663899949595E-3</v>
      </c>
      <c r="S103" s="302">
        <f t="shared" si="23"/>
        <v>6.1990600380519515E-3</v>
      </c>
      <c r="T103" s="302">
        <f t="shared" si="23"/>
        <v>6.1510191639506826E-3</v>
      </c>
      <c r="U103" s="302">
        <f t="shared" si="23"/>
        <v>6.0660094104144557E-3</v>
      </c>
      <c r="V103" s="302">
        <f t="shared" si="23"/>
        <v>6.0863959127202332E-3</v>
      </c>
      <c r="W103" s="302">
        <f t="shared" si="23"/>
        <v>5.9622471450460797E-3</v>
      </c>
      <c r="X103" s="302">
        <f t="shared" si="23"/>
        <v>6.0173503555704449E-3</v>
      </c>
      <c r="Y103" s="302">
        <f t="shared" si="23"/>
        <v>5.973514795147435E-3</v>
      </c>
      <c r="DA103" s="72"/>
    </row>
    <row r="104" spans="1:105" ht="12" customHeight="1" x14ac:dyDescent="0.25">
      <c r="A104" s="62" t="s">
        <v>2207</v>
      </c>
      <c r="B104" s="302">
        <f t="shared" ref="B104:Y104" si="24">IF(B$65=0,0,B$65/B$5)</f>
        <v>2.7327848802018166E-3</v>
      </c>
      <c r="C104" s="302">
        <f t="shared" si="24"/>
        <v>2.8039729493706689E-3</v>
      </c>
      <c r="D104" s="302">
        <f t="shared" si="24"/>
        <v>2.728655847585428E-3</v>
      </c>
      <c r="E104" s="302">
        <f t="shared" si="24"/>
        <v>2.1591797890214387E-3</v>
      </c>
      <c r="F104" s="302">
        <f t="shared" si="24"/>
        <v>2.0666508225989934E-3</v>
      </c>
      <c r="G104" s="302">
        <f t="shared" si="24"/>
        <v>2.1192827361060256E-3</v>
      </c>
      <c r="H104" s="302">
        <f t="shared" si="24"/>
        <v>2.2018509436280611E-3</v>
      </c>
      <c r="I104" s="302">
        <f t="shared" si="24"/>
        <v>2.2401887960792383E-3</v>
      </c>
      <c r="J104" s="302">
        <f t="shared" si="24"/>
        <v>2.2212429790502679E-3</v>
      </c>
      <c r="K104" s="302">
        <f t="shared" si="24"/>
        <v>2.1426743867900533E-3</v>
      </c>
      <c r="L104" s="302">
        <f t="shared" si="24"/>
        <v>1.9971112464022582E-3</v>
      </c>
      <c r="M104" s="302">
        <f t="shared" si="24"/>
        <v>2.1844073913955234E-3</v>
      </c>
      <c r="N104" s="302">
        <f t="shared" si="24"/>
        <v>2.1573066534422342E-3</v>
      </c>
      <c r="O104" s="302">
        <f t="shared" si="24"/>
        <v>2.1372651277006406E-3</v>
      </c>
      <c r="P104" s="302">
        <f t="shared" si="24"/>
        <v>2.1220316111286021E-3</v>
      </c>
      <c r="Q104" s="302">
        <f t="shared" si="24"/>
        <v>2.0734839251489727E-3</v>
      </c>
      <c r="R104" s="302">
        <f t="shared" si="24"/>
        <v>2.1047684169977631E-3</v>
      </c>
      <c r="S104" s="302">
        <f t="shared" si="24"/>
        <v>2.0977951171389556E-3</v>
      </c>
      <c r="T104" s="302">
        <f t="shared" si="24"/>
        <v>2.0815378280509157E-3</v>
      </c>
      <c r="U104" s="302">
        <f t="shared" si="24"/>
        <v>2.0527700721681167E-3</v>
      </c>
      <c r="V104" s="302">
        <f t="shared" si="24"/>
        <v>2.0596689737322391E-3</v>
      </c>
      <c r="W104" s="302">
        <f t="shared" si="24"/>
        <v>2.0176563658486253E-3</v>
      </c>
      <c r="X104" s="302">
        <f t="shared" si="24"/>
        <v>2.0363035874059465E-3</v>
      </c>
      <c r="Y104" s="302">
        <f t="shared" si="24"/>
        <v>2.0214693989889974E-3</v>
      </c>
      <c r="DA104" s="72"/>
    </row>
    <row r="105" spans="1:105" ht="12" customHeight="1" x14ac:dyDescent="0.25">
      <c r="A105" s="174" t="s">
        <v>2209</v>
      </c>
      <c r="B105" s="301">
        <f t="shared" ref="B105:Y105" si="25">IF(B$66=0,0,B$66/B$5)</f>
        <v>0.14248676617248868</v>
      </c>
      <c r="C105" s="301">
        <f t="shared" si="25"/>
        <v>0.14516980068266983</v>
      </c>
      <c r="D105" s="301">
        <f t="shared" si="25"/>
        <v>0.14231619265446802</v>
      </c>
      <c r="E105" s="301">
        <f t="shared" si="25"/>
        <v>0.12049744607906997</v>
      </c>
      <c r="F105" s="301">
        <f t="shared" si="25"/>
        <v>0.11672968995540603</v>
      </c>
      <c r="G105" s="301">
        <f t="shared" si="25"/>
        <v>0.11864196127529068</v>
      </c>
      <c r="H105" s="301">
        <f t="shared" si="25"/>
        <v>0.12176131224885123</v>
      </c>
      <c r="I105" s="301">
        <f t="shared" si="25"/>
        <v>0.12326525719857477</v>
      </c>
      <c r="J105" s="301">
        <f t="shared" si="25"/>
        <v>0.12241373665181554</v>
      </c>
      <c r="K105" s="301">
        <f t="shared" si="25"/>
        <v>0.1194324122148105</v>
      </c>
      <c r="L105" s="301">
        <f t="shared" si="25"/>
        <v>0.11371082230991958</v>
      </c>
      <c r="M105" s="301">
        <f t="shared" si="25"/>
        <v>0.12095304264602227</v>
      </c>
      <c r="N105" s="301">
        <f t="shared" si="25"/>
        <v>0.11983071271304961</v>
      </c>
      <c r="O105" s="301">
        <f t="shared" si="25"/>
        <v>0.11903755861805841</v>
      </c>
      <c r="P105" s="301">
        <f t="shared" si="25"/>
        <v>0.11841485113033214</v>
      </c>
      <c r="Q105" s="301">
        <f t="shared" si="25"/>
        <v>0.11651193202751632</v>
      </c>
      <c r="R105" s="301">
        <f t="shared" si="25"/>
        <v>0.11773339356111712</v>
      </c>
      <c r="S105" s="301">
        <f t="shared" si="25"/>
        <v>0.11746734542085931</v>
      </c>
      <c r="T105" s="301">
        <f t="shared" si="25"/>
        <v>0.11683117096296465</v>
      </c>
      <c r="U105" s="301">
        <f t="shared" si="25"/>
        <v>0.1157171635139377</v>
      </c>
      <c r="V105" s="301">
        <f t="shared" si="25"/>
        <v>0.11596536458969307</v>
      </c>
      <c r="W105" s="301">
        <f t="shared" si="25"/>
        <v>0.11430302871833728</v>
      </c>
      <c r="X105" s="301">
        <f t="shared" si="25"/>
        <v>0.11508882301444351</v>
      </c>
      <c r="Y105" s="301">
        <f t="shared" si="25"/>
        <v>0.11445153736199169</v>
      </c>
      <c r="DA105" s="178"/>
    </row>
    <row r="106" spans="1:105" ht="12" customHeight="1" x14ac:dyDescent="0.25">
      <c r="A106" s="62" t="s">
        <v>2210</v>
      </c>
      <c r="B106" s="302">
        <f t="shared" ref="B106:Y106" si="26">IF(B$67=0,0,B$67/B$5)</f>
        <v>1.3019399776133839E-2</v>
      </c>
      <c r="C106" s="302">
        <f t="shared" si="26"/>
        <v>1.2623268165376209E-2</v>
      </c>
      <c r="D106" s="302">
        <f t="shared" si="26"/>
        <v>1.3026909987157527E-2</v>
      </c>
      <c r="E106" s="302">
        <f t="shared" si="26"/>
        <v>1.6007424318121435E-2</v>
      </c>
      <c r="F106" s="302">
        <f t="shared" si="26"/>
        <v>1.6286473983283412E-2</v>
      </c>
      <c r="G106" s="302">
        <f t="shared" si="26"/>
        <v>1.5890513668720282E-2</v>
      </c>
      <c r="H106" s="302">
        <f t="shared" si="26"/>
        <v>1.5394023358796619E-2</v>
      </c>
      <c r="I106" s="302">
        <f t="shared" si="26"/>
        <v>1.5224996080896154E-2</v>
      </c>
      <c r="J106" s="302">
        <f t="shared" si="26"/>
        <v>1.5198482534869743E-2</v>
      </c>
      <c r="K106" s="302">
        <f t="shared" si="26"/>
        <v>1.5655153441270216E-2</v>
      </c>
      <c r="L106" s="302">
        <f t="shared" si="26"/>
        <v>1.6319755502601015E-2</v>
      </c>
      <c r="M106" s="302">
        <f t="shared" si="26"/>
        <v>1.5357551047602457E-2</v>
      </c>
      <c r="N106" s="302">
        <f t="shared" si="26"/>
        <v>1.542115899813201E-2</v>
      </c>
      <c r="O106" s="302">
        <f t="shared" si="26"/>
        <v>1.5506083743460195E-2</v>
      </c>
      <c r="P106" s="302">
        <f t="shared" si="26"/>
        <v>1.5552274494925964E-2</v>
      </c>
      <c r="Q106" s="302">
        <f t="shared" si="26"/>
        <v>1.577580362025684E-2</v>
      </c>
      <c r="R106" s="302">
        <f t="shared" si="26"/>
        <v>1.5629281927970192E-2</v>
      </c>
      <c r="S106" s="302">
        <f t="shared" si="26"/>
        <v>1.5669955613696922E-2</v>
      </c>
      <c r="T106" s="302">
        <f t="shared" si="26"/>
        <v>1.5744326544787617E-2</v>
      </c>
      <c r="U106" s="302">
        <f t="shared" si="26"/>
        <v>1.5890558660181017E-2</v>
      </c>
      <c r="V106" s="302">
        <f t="shared" si="26"/>
        <v>1.5836102053926337E-2</v>
      </c>
      <c r="W106" s="302">
        <f t="shared" si="26"/>
        <v>1.6011406070657156E-2</v>
      </c>
      <c r="X106" s="302">
        <f t="shared" si="26"/>
        <v>1.5978747541741722E-2</v>
      </c>
      <c r="Y106" s="302">
        <f t="shared" si="26"/>
        <v>1.5988404040238387E-2</v>
      </c>
      <c r="DA106" s="72"/>
    </row>
    <row r="107" spans="1:105" ht="12" customHeight="1" x14ac:dyDescent="0.25">
      <c r="A107" s="62" t="s">
        <v>2212</v>
      </c>
      <c r="B107" s="302">
        <f t="shared" ref="B107:Y107" si="27">IF(B$68=0,0,B$68/B$5)</f>
        <v>4.7292949147860518E-3</v>
      </c>
      <c r="C107" s="302">
        <f t="shared" si="27"/>
        <v>4.5590788670254526E-3</v>
      </c>
      <c r="D107" s="302">
        <f t="shared" si="27"/>
        <v>4.7396810391078861E-3</v>
      </c>
      <c r="E107" s="302">
        <f t="shared" si="27"/>
        <v>5.934176836695111E-3</v>
      </c>
      <c r="F107" s="302">
        <f t="shared" si="27"/>
        <v>6.1108592965549739E-3</v>
      </c>
      <c r="G107" s="302">
        <f t="shared" si="27"/>
        <v>6.0167052047004153E-3</v>
      </c>
      <c r="H107" s="302">
        <f t="shared" si="27"/>
        <v>5.863717464500851E-3</v>
      </c>
      <c r="I107" s="302">
        <f t="shared" si="27"/>
        <v>5.7867569351961051E-3</v>
      </c>
      <c r="J107" s="302">
        <f t="shared" si="27"/>
        <v>5.8265324850245923E-3</v>
      </c>
      <c r="K107" s="302">
        <f t="shared" si="27"/>
        <v>5.9748035720880964E-3</v>
      </c>
      <c r="L107" s="302">
        <f t="shared" si="27"/>
        <v>6.2328467750222801E-3</v>
      </c>
      <c r="M107" s="302">
        <f t="shared" si="27"/>
        <v>5.8881317887301988E-3</v>
      </c>
      <c r="N107" s="302">
        <f t="shared" si="27"/>
        <v>5.9392081365754849E-3</v>
      </c>
      <c r="O107" s="302">
        <f t="shared" si="27"/>
        <v>5.9759255133552801E-3</v>
      </c>
      <c r="P107" s="302">
        <f t="shared" si="27"/>
        <v>6.0023617268839431E-3</v>
      </c>
      <c r="Q107" s="302">
        <f t="shared" si="27"/>
        <v>6.0918745016921216E-3</v>
      </c>
      <c r="R107" s="302">
        <f t="shared" si="27"/>
        <v>6.0318758879659377E-3</v>
      </c>
      <c r="S107" s="302">
        <f t="shared" si="27"/>
        <v>6.0434506035613889E-3</v>
      </c>
      <c r="T107" s="302">
        <f t="shared" si="27"/>
        <v>6.0749698033594254E-3</v>
      </c>
      <c r="U107" s="302">
        <f t="shared" si="27"/>
        <v>6.1278355681107753E-3</v>
      </c>
      <c r="V107" s="302">
        <f t="shared" si="27"/>
        <v>6.1155926215772857E-3</v>
      </c>
      <c r="W107" s="302">
        <f t="shared" si="27"/>
        <v>6.1956198441658209E-3</v>
      </c>
      <c r="X107" s="302">
        <f t="shared" si="27"/>
        <v>6.1629195204705375E-3</v>
      </c>
      <c r="Y107" s="302">
        <f t="shared" si="27"/>
        <v>6.1930844731693004E-3</v>
      </c>
      <c r="DA107" s="72"/>
    </row>
    <row r="108" spans="1:105" ht="12" customHeight="1" x14ac:dyDescent="0.25">
      <c r="A108" s="62" t="s">
        <v>2224</v>
      </c>
      <c r="B108" s="302">
        <f t="shared" ref="B108:Y108" si="28">IF(B$79=0,0,B$79/B$5)</f>
        <v>0.12473807148156879</v>
      </c>
      <c r="C108" s="302">
        <f t="shared" si="28"/>
        <v>0.12798745365026817</v>
      </c>
      <c r="D108" s="302">
        <f t="shared" si="28"/>
        <v>0.12454960162820261</v>
      </c>
      <c r="E108" s="302">
        <f t="shared" si="28"/>
        <v>9.8555844924253427E-2</v>
      </c>
      <c r="F108" s="302">
        <f t="shared" si="28"/>
        <v>9.433235667556765E-2</v>
      </c>
      <c r="G108" s="302">
        <f t="shared" si="28"/>
        <v>9.673474240186998E-2</v>
      </c>
      <c r="H108" s="302">
        <f t="shared" si="28"/>
        <v>0.10050357142555376</v>
      </c>
      <c r="I108" s="302">
        <f t="shared" si="28"/>
        <v>0.10225350418248251</v>
      </c>
      <c r="J108" s="302">
        <f t="shared" si="28"/>
        <v>0.1013887216319212</v>
      </c>
      <c r="K108" s="302">
        <f t="shared" si="28"/>
        <v>9.7802455201452199E-2</v>
      </c>
      <c r="L108" s="302">
        <f t="shared" si="28"/>
        <v>9.1158220032296275E-2</v>
      </c>
      <c r="M108" s="302">
        <f t="shared" si="28"/>
        <v>9.9707359809689602E-2</v>
      </c>
      <c r="N108" s="302">
        <f t="shared" si="28"/>
        <v>9.8470345578342125E-2</v>
      </c>
      <c r="O108" s="302">
        <f t="shared" si="28"/>
        <v>9.755554936124293E-2</v>
      </c>
      <c r="P108" s="302">
        <f t="shared" si="28"/>
        <v>9.686021490852223E-2</v>
      </c>
      <c r="Q108" s="302">
        <f t="shared" si="28"/>
        <v>9.4644253905567355E-2</v>
      </c>
      <c r="R108" s="302">
        <f t="shared" si="28"/>
        <v>9.6072235745180992E-2</v>
      </c>
      <c r="S108" s="302">
        <f t="shared" si="28"/>
        <v>9.575393920360098E-2</v>
      </c>
      <c r="T108" s="302">
        <f t="shared" si="28"/>
        <v>9.501187461481761E-2</v>
      </c>
      <c r="U108" s="302">
        <f t="shared" si="28"/>
        <v>9.3698769285645911E-2</v>
      </c>
      <c r="V108" s="302">
        <f t="shared" si="28"/>
        <v>9.4013669914189454E-2</v>
      </c>
      <c r="W108" s="302">
        <f t="shared" si="28"/>
        <v>9.2096002803514307E-2</v>
      </c>
      <c r="X108" s="302">
        <f t="shared" si="28"/>
        <v>9.2947155952231256E-2</v>
      </c>
      <c r="Y108" s="302">
        <f t="shared" si="28"/>
        <v>9.2270048848584016E-2</v>
      </c>
      <c r="DA108" s="72"/>
    </row>
    <row r="109" spans="1:105" ht="12" customHeight="1" x14ac:dyDescent="0.25">
      <c r="A109" s="41" t="s">
        <v>2226</v>
      </c>
      <c r="B109" s="235">
        <f t="shared" ref="B109:Y109" si="29">IF(B$80=0,0,B$80/B$5)</f>
        <v>0.12117764484550592</v>
      </c>
      <c r="C109" s="235">
        <f t="shared" si="29"/>
        <v>0.12433427917317512</v>
      </c>
      <c r="D109" s="235">
        <f t="shared" si="29"/>
        <v>0.12099455452926142</v>
      </c>
      <c r="E109" s="235">
        <f t="shared" si="29"/>
        <v>9.5742743428934574E-2</v>
      </c>
      <c r="F109" s="235">
        <f t="shared" si="29"/>
        <v>9.1639807148698432E-2</v>
      </c>
      <c r="G109" s="235">
        <f t="shared" si="29"/>
        <v>9.3973621042612879E-2</v>
      </c>
      <c r="H109" s="235">
        <f t="shared" si="29"/>
        <v>9.7634875537659843E-2</v>
      </c>
      <c r="I109" s="235">
        <f t="shared" si="29"/>
        <v>9.9334859573038892E-2</v>
      </c>
      <c r="J109" s="235">
        <f t="shared" si="29"/>
        <v>9.8494760703977904E-2</v>
      </c>
      <c r="K109" s="235">
        <f t="shared" si="29"/>
        <v>9.5010857877269997E-2</v>
      </c>
      <c r="L109" s="235">
        <f t="shared" si="29"/>
        <v>8.8556270596617984E-2</v>
      </c>
      <c r="M109" s="235">
        <f t="shared" si="29"/>
        <v>9.6861390367790887E-2</v>
      </c>
      <c r="N109" s="235">
        <f t="shared" si="29"/>
        <v>9.5659684509950924E-2</v>
      </c>
      <c r="O109" s="235">
        <f t="shared" si="29"/>
        <v>9.4770999525607275E-2</v>
      </c>
      <c r="P109" s="235">
        <f t="shared" si="29"/>
        <v>9.4095512159481892E-2</v>
      </c>
      <c r="Q109" s="235">
        <f t="shared" si="29"/>
        <v>9.1942801826396234E-2</v>
      </c>
      <c r="R109" s="235">
        <f t="shared" si="29"/>
        <v>9.3330024461404718E-2</v>
      </c>
      <c r="S109" s="235">
        <f t="shared" si="29"/>
        <v>9.3020813129106414E-2</v>
      </c>
      <c r="T109" s="235">
        <f t="shared" si="29"/>
        <v>9.2299929455629773E-2</v>
      </c>
      <c r="U109" s="235">
        <f t="shared" si="29"/>
        <v>9.1024304385166718E-2</v>
      </c>
      <c r="V109" s="235">
        <f t="shared" si="29"/>
        <v>9.1330216734732864E-2</v>
      </c>
      <c r="W109" s="235">
        <f t="shared" si="29"/>
        <v>8.9467286024731932E-2</v>
      </c>
      <c r="X109" s="235">
        <f t="shared" si="29"/>
        <v>9.0294144519009634E-2</v>
      </c>
      <c r="Y109" s="235">
        <f t="shared" si="29"/>
        <v>8.9636364234661911E-2</v>
      </c>
      <c r="DA109" s="97"/>
    </row>
    <row r="110" spans="1:105" ht="12" customHeight="1" x14ac:dyDescent="0.25">
      <c r="A110" s="172"/>
      <c r="B110" s="172"/>
      <c r="C110" s="172"/>
      <c r="D110" s="172"/>
      <c r="E110" s="172"/>
      <c r="F110" s="172"/>
      <c r="G110" s="172"/>
      <c r="H110" s="172"/>
      <c r="I110" s="172"/>
      <c r="J110" s="172"/>
      <c r="K110" s="172"/>
      <c r="L110" s="172"/>
      <c r="M110" s="172"/>
      <c r="N110" s="172"/>
      <c r="O110" s="172"/>
      <c r="P110" s="172"/>
      <c r="Q110" s="172"/>
      <c r="R110" s="172"/>
      <c r="S110" s="172"/>
      <c r="T110" s="172"/>
      <c r="U110" s="172"/>
      <c r="V110" s="172"/>
      <c r="W110" s="172"/>
      <c r="X110" s="172"/>
      <c r="Y110" s="172"/>
      <c r="DA110" s="176"/>
    </row>
    <row r="111" spans="1:105" ht="15" customHeight="1" x14ac:dyDescent="0.25">
      <c r="A111" s="32" t="s">
        <v>341</v>
      </c>
      <c r="B111" s="257"/>
      <c r="C111" s="257"/>
      <c r="D111" s="257"/>
      <c r="E111" s="257"/>
      <c r="F111" s="257"/>
      <c r="G111" s="257"/>
      <c r="H111" s="257"/>
      <c r="I111" s="257"/>
      <c r="J111" s="257"/>
      <c r="K111" s="257"/>
      <c r="L111" s="257"/>
      <c r="M111" s="257"/>
      <c r="N111" s="257"/>
      <c r="O111" s="257"/>
      <c r="P111" s="257"/>
      <c r="Q111" s="257"/>
      <c r="R111" s="257"/>
      <c r="S111" s="257"/>
      <c r="T111" s="257"/>
      <c r="U111" s="257"/>
      <c r="V111" s="257"/>
      <c r="W111" s="257"/>
      <c r="X111" s="257"/>
      <c r="Y111" s="257"/>
      <c r="DA111" s="88"/>
    </row>
    <row r="112" spans="1:105" ht="12" customHeight="1" x14ac:dyDescent="0.25">
      <c r="A112" s="172"/>
      <c r="B112" s="172"/>
      <c r="C112" s="172"/>
      <c r="D112" s="172"/>
      <c r="E112" s="172"/>
      <c r="F112" s="172"/>
      <c r="G112" s="172"/>
      <c r="H112" s="172"/>
      <c r="I112" s="172"/>
      <c r="J112" s="172"/>
      <c r="K112" s="172"/>
      <c r="L112" s="172"/>
      <c r="M112" s="172"/>
      <c r="N112" s="172"/>
      <c r="O112" s="172"/>
      <c r="P112" s="172"/>
      <c r="Q112" s="172"/>
      <c r="R112" s="172"/>
      <c r="S112" s="172"/>
      <c r="T112" s="172"/>
      <c r="U112" s="172"/>
      <c r="V112" s="172"/>
      <c r="W112" s="172"/>
      <c r="X112" s="172"/>
      <c r="Y112" s="172"/>
      <c r="DA112" s="176"/>
    </row>
    <row r="113" spans="1:105" ht="12" customHeight="1" x14ac:dyDescent="0.25">
      <c r="A113" s="35" t="s">
        <v>22</v>
      </c>
      <c r="B113" s="322">
        <f>IF(B$5=0,0,B$5/FBT_fec!B$5)</f>
        <v>0.48980014997189691</v>
      </c>
      <c r="C113" s="322">
        <f>IF(C$5=0,0,C$5/FBT_fec!C$5)</f>
        <v>0.48991723082400984</v>
      </c>
      <c r="D113" s="322">
        <f>IF(D$5=0,0,D$5/FBT_fec!D$5)</f>
        <v>0.49019724571277257</v>
      </c>
      <c r="E113" s="322">
        <f>IF(E$5=0,0,E$5/FBT_fec!E$5)</f>
        <v>0.48024973243486141</v>
      </c>
      <c r="F113" s="322">
        <f>IF(F$5=0,0,F$5/FBT_fec!F$5)</f>
        <v>0.48045083859069754</v>
      </c>
      <c r="G113" s="322">
        <f>IF(G$5=0,0,G$5/FBT_fec!G$5)</f>
        <v>0.48521606182115595</v>
      </c>
      <c r="H113" s="322">
        <f>IF(H$5=0,0,H$5/FBT_fec!H$5)</f>
        <v>0.48944079424001924</v>
      </c>
      <c r="I113" s="322">
        <f>IF(I$5=0,0,I$5/FBT_fec!I$5)</f>
        <v>0.48965486111496181</v>
      </c>
      <c r="J113" s="322">
        <f>IF(J$5=0,0,J$5/FBT_fec!J$5)</f>
        <v>0.4922700982250986</v>
      </c>
      <c r="K113" s="322">
        <f>IF(K$5=0,0,K$5/FBT_fec!K$5)</f>
        <v>0.48846798976808253</v>
      </c>
      <c r="L113" s="322">
        <f>IF(L$5=0,0,L$5/FBT_fec!L$5)</f>
        <v>0.48457968857582417</v>
      </c>
      <c r="M113" s="322">
        <f>IF(M$5=0,0,M$5/FBT_fec!M$5)</f>
        <v>0.49030134664308334</v>
      </c>
      <c r="N113" s="322">
        <f>IF(N$5=0,0,N$5/FBT_fec!N$5)</f>
        <v>0.49126834111385737</v>
      </c>
      <c r="O113" s="322">
        <f>IF(O$5=0,0,O$5/FBT_fec!O$5)</f>
        <v>0.49091724661564301</v>
      </c>
      <c r="P113" s="322">
        <f>IF(P$5=0,0,P$5/FBT_fec!P$5)</f>
        <v>0.49090082613077207</v>
      </c>
      <c r="Q113" s="322">
        <f>IF(Q$5=0,0,Q$5/FBT_fec!Q$5)</f>
        <v>0.49016915738117428</v>
      </c>
      <c r="R113" s="322">
        <f>IF(R$5=0,0,R$5/FBT_fec!R$5)</f>
        <v>0.49108943893910945</v>
      </c>
      <c r="S113" s="322">
        <f>IF(S$5=0,0,S$5/FBT_fec!S$5)</f>
        <v>0.49080017445186819</v>
      </c>
      <c r="T113" s="322">
        <f>IF(T$5=0,0,T$5/FBT_fec!T$5)</f>
        <v>0.4906073863351112</v>
      </c>
      <c r="U113" s="322">
        <f>IF(U$5=0,0,U$5/FBT_fec!U$5)</f>
        <v>0.48976661008830569</v>
      </c>
      <c r="V113" s="322">
        <f>IF(V$5=0,0,V$5/FBT_fec!V$5)</f>
        <v>0.4903245911947624</v>
      </c>
      <c r="W113" s="322">
        <f>IF(W$5=0,0,W$5/FBT_fec!W$5)</f>
        <v>0.48942421222455779</v>
      </c>
      <c r="X113" s="322">
        <f>IF(X$5=0,0,X$5/FBT_fec!X$5)</f>
        <v>0.48912370496098762</v>
      </c>
      <c r="Y113" s="322">
        <f>IF(Y$5=0,0,Y$5/FBT_fec!Y$5)</f>
        <v>0.49010284964258638</v>
      </c>
      <c r="DA113" s="95"/>
    </row>
    <row r="114" spans="1:105" ht="12" customHeight="1" x14ac:dyDescent="0.25">
      <c r="A114" s="55" t="s">
        <v>91</v>
      </c>
      <c r="B114" s="334">
        <f>IF(B$6=0,0,B$6/FBT_fec!B$6)</f>
        <v>0.47454303858186214</v>
      </c>
      <c r="C114" s="334">
        <f>IF(C$6=0,0,C$6/FBT_fec!C$6)</f>
        <v>0.4745430385818622</v>
      </c>
      <c r="D114" s="334">
        <f>IF(D$6=0,0,D$6/FBT_fec!D$6)</f>
        <v>0.47454303858186214</v>
      </c>
      <c r="E114" s="334">
        <f>IF(E$6=0,0,E$6/FBT_fec!E$6)</f>
        <v>0.47454303858186209</v>
      </c>
      <c r="F114" s="334">
        <f>IF(F$6=0,0,F$6/FBT_fec!F$6)</f>
        <v>0.47454303858186186</v>
      </c>
      <c r="G114" s="334">
        <f>IF(G$6=0,0,G$6/FBT_fec!G$6)</f>
        <v>0.47454303858186192</v>
      </c>
      <c r="H114" s="334">
        <f>IF(H$6=0,0,H$6/FBT_fec!H$6)</f>
        <v>0.47454303858186203</v>
      </c>
      <c r="I114" s="334">
        <f>IF(I$6=0,0,I$6/FBT_fec!I$6)</f>
        <v>0.47454303858186181</v>
      </c>
      <c r="J114" s="334">
        <f>IF(J$6=0,0,J$6/FBT_fec!J$6)</f>
        <v>0.47454303858186209</v>
      </c>
      <c r="K114" s="334">
        <f>IF(K$6=0,0,K$6/FBT_fec!K$6)</f>
        <v>0.47454303858186186</v>
      </c>
      <c r="L114" s="334">
        <f>IF(L$6=0,0,L$6/FBT_fec!L$6)</f>
        <v>0.47454303858186209</v>
      </c>
      <c r="M114" s="334">
        <f>IF(M$6=0,0,M$6/FBT_fec!M$6)</f>
        <v>0.47454303858186209</v>
      </c>
      <c r="N114" s="334">
        <f>IF(N$6=0,0,N$6/FBT_fec!N$6)</f>
        <v>0.4745430385818617</v>
      </c>
      <c r="O114" s="334">
        <f>IF(O$6=0,0,O$6/FBT_fec!O$6)</f>
        <v>0.47454303858186209</v>
      </c>
      <c r="P114" s="334">
        <f>IF(P$6=0,0,P$6/FBT_fec!P$6)</f>
        <v>0.47454303858186192</v>
      </c>
      <c r="Q114" s="334">
        <f>IF(Q$6=0,0,Q$6/FBT_fec!Q$6)</f>
        <v>0.47454303858186192</v>
      </c>
      <c r="R114" s="334">
        <f>IF(R$6=0,0,R$6/FBT_fec!R$6)</f>
        <v>0.47454303858186203</v>
      </c>
      <c r="S114" s="334">
        <f>IF(S$6=0,0,S$6/FBT_fec!S$6)</f>
        <v>0.47454303858186214</v>
      </c>
      <c r="T114" s="334">
        <f>IF(T$6=0,0,T$6/FBT_fec!T$6)</f>
        <v>0.47454303858186209</v>
      </c>
      <c r="U114" s="334">
        <f>IF(U$6=0,0,U$6/FBT_fec!U$6)</f>
        <v>0.47454303858186181</v>
      </c>
      <c r="V114" s="334">
        <f>IF(V$6=0,0,V$6/FBT_fec!V$6)</f>
        <v>0.47454303858186209</v>
      </c>
      <c r="W114" s="334">
        <f>IF(W$6=0,0,W$6/FBT_fec!W$6)</f>
        <v>0.47454303858186214</v>
      </c>
      <c r="X114" s="334">
        <f>IF(X$6=0,0,X$6/FBT_fec!X$6)</f>
        <v>0.47454303858186203</v>
      </c>
      <c r="Y114" s="334">
        <f>IF(Y$6=0,0,Y$6/FBT_fec!Y$6)</f>
        <v>0.47454303858186203</v>
      </c>
      <c r="DA114" s="67"/>
    </row>
    <row r="115" spans="1:105" ht="12" customHeight="1" x14ac:dyDescent="0.25">
      <c r="A115" s="173" t="s">
        <v>92</v>
      </c>
      <c r="B115" s="335">
        <f>IF(B$7=0,0,B$7/FBT_fec!B$7)</f>
        <v>0.1229808316045896</v>
      </c>
      <c r="C115" s="335">
        <f>IF(C$7=0,0,C$7/FBT_fec!C$7)</f>
        <v>0.1229808316045896</v>
      </c>
      <c r="D115" s="335">
        <f>IF(D$7=0,0,D$7/FBT_fec!D$7)</f>
        <v>0.12298083160458957</v>
      </c>
      <c r="E115" s="335">
        <f>IF(E$7=0,0,E$7/FBT_fec!E$7)</f>
        <v>0.12298083160458967</v>
      </c>
      <c r="F115" s="335">
        <f>IF(F$7=0,0,F$7/FBT_fec!F$7)</f>
        <v>0.12298083160458964</v>
      </c>
      <c r="G115" s="335">
        <f>IF(G$7=0,0,G$7/FBT_fec!G$7)</f>
        <v>0.12298083160458965</v>
      </c>
      <c r="H115" s="335">
        <f>IF(H$7=0,0,H$7/FBT_fec!H$7)</f>
        <v>0.12298083160458965</v>
      </c>
      <c r="I115" s="335">
        <f>IF(I$7=0,0,I$7/FBT_fec!I$7)</f>
        <v>0.12298083160458961</v>
      </c>
      <c r="J115" s="335">
        <f>IF(J$7=0,0,J$7/FBT_fec!J$7)</f>
        <v>0.12298083160458964</v>
      </c>
      <c r="K115" s="335">
        <f>IF(K$7=0,0,K$7/FBT_fec!K$7)</f>
        <v>0.12298083160458961</v>
      </c>
      <c r="L115" s="335">
        <f>IF(L$7=0,0,L$7/FBT_fec!L$7)</f>
        <v>0.12298083160458963</v>
      </c>
      <c r="M115" s="335">
        <f>IF(M$7=0,0,M$7/FBT_fec!M$7)</f>
        <v>0.12298083160458963</v>
      </c>
      <c r="N115" s="335">
        <f>IF(N$7=0,0,N$7/FBT_fec!N$7)</f>
        <v>0.1229808316045896</v>
      </c>
      <c r="O115" s="335">
        <f>IF(O$7=0,0,O$7/FBT_fec!O$7)</f>
        <v>0.12298083160458963</v>
      </c>
      <c r="P115" s="335">
        <f>IF(P$7=0,0,P$7/FBT_fec!P$7)</f>
        <v>0.12298083160458961</v>
      </c>
      <c r="Q115" s="335">
        <f>IF(Q$7=0,0,Q$7/FBT_fec!Q$7)</f>
        <v>0.12298083160458961</v>
      </c>
      <c r="R115" s="335">
        <f>IF(R$7=0,0,R$7/FBT_fec!R$7)</f>
        <v>0.12298083160458963</v>
      </c>
      <c r="S115" s="335">
        <f>IF(S$7=0,0,S$7/FBT_fec!S$7)</f>
        <v>0.12298083160458964</v>
      </c>
      <c r="T115" s="335">
        <f>IF(T$7=0,0,T$7/FBT_fec!T$7)</f>
        <v>0.1229808316045896</v>
      </c>
      <c r="U115" s="335">
        <f>IF(U$7=0,0,U$7/FBT_fec!U$7)</f>
        <v>0.12298083160458965</v>
      </c>
      <c r="V115" s="335">
        <f>IF(V$7=0,0,V$7/FBT_fec!V$7)</f>
        <v>0.12298083160458965</v>
      </c>
      <c r="W115" s="335">
        <f>IF(W$7=0,0,W$7/FBT_fec!W$7)</f>
        <v>0.12298083160458964</v>
      </c>
      <c r="X115" s="335">
        <f>IF(X$7=0,0,X$7/FBT_fec!X$7)</f>
        <v>0.12298083160458965</v>
      </c>
      <c r="Y115" s="335">
        <f>IF(Y$7=0,0,Y$7/FBT_fec!Y$7)</f>
        <v>0.12298083160458964</v>
      </c>
      <c r="DA115" s="177"/>
    </row>
    <row r="116" spans="1:105" ht="12" customHeight="1" x14ac:dyDescent="0.25">
      <c r="A116" s="173" t="s">
        <v>93</v>
      </c>
      <c r="B116" s="335">
        <f>IF(B$8=0,0,B$8/FBT_fec!B$8)</f>
        <v>0.67207027273249509</v>
      </c>
      <c r="C116" s="335">
        <f>IF(C$8=0,0,C$8/FBT_fec!C$8)</f>
        <v>0.67207027273249498</v>
      </c>
      <c r="D116" s="335">
        <f>IF(D$8=0,0,D$8/FBT_fec!D$8)</f>
        <v>0.67207027273249509</v>
      </c>
      <c r="E116" s="335">
        <f>IF(E$8=0,0,E$8/FBT_fec!E$8)</f>
        <v>0.67207027273249531</v>
      </c>
      <c r="F116" s="335">
        <f>IF(F$8=0,0,F$8/FBT_fec!F$8)</f>
        <v>0.67207027273249498</v>
      </c>
      <c r="G116" s="335">
        <f>IF(G$8=0,0,G$8/FBT_fec!G$8)</f>
        <v>0.67207027273249531</v>
      </c>
      <c r="H116" s="335">
        <f>IF(H$8=0,0,H$8/FBT_fec!H$8)</f>
        <v>0.67207027273249509</v>
      </c>
      <c r="I116" s="335">
        <f>IF(I$8=0,0,I$8/FBT_fec!I$8)</f>
        <v>0.6720702727324952</v>
      </c>
      <c r="J116" s="335">
        <f>IF(J$8=0,0,J$8/FBT_fec!J$8)</f>
        <v>0.67207027273249509</v>
      </c>
      <c r="K116" s="335">
        <f>IF(K$8=0,0,K$8/FBT_fec!K$8)</f>
        <v>0.67207027273249509</v>
      </c>
      <c r="L116" s="335">
        <f>IF(L$8=0,0,L$8/FBT_fec!L$8)</f>
        <v>0.67207027273249509</v>
      </c>
      <c r="M116" s="335">
        <f>IF(M$8=0,0,M$8/FBT_fec!M$8)</f>
        <v>0.67207027273249509</v>
      </c>
      <c r="N116" s="335">
        <f>IF(N$8=0,0,N$8/FBT_fec!N$8)</f>
        <v>0.67207027273249509</v>
      </c>
      <c r="O116" s="335">
        <f>IF(O$8=0,0,O$8/FBT_fec!O$8)</f>
        <v>0.6720702727324952</v>
      </c>
      <c r="P116" s="335">
        <f>IF(P$8=0,0,P$8/FBT_fec!P$8)</f>
        <v>0.67207027273249509</v>
      </c>
      <c r="Q116" s="335">
        <f>IF(Q$8=0,0,Q$8/FBT_fec!Q$8)</f>
        <v>0.6720702727324952</v>
      </c>
      <c r="R116" s="335">
        <f>IF(R$8=0,0,R$8/FBT_fec!R$8)</f>
        <v>0.67207027273249498</v>
      </c>
      <c r="S116" s="335">
        <f>IF(S$8=0,0,S$8/FBT_fec!S$8)</f>
        <v>0.6720702727324952</v>
      </c>
      <c r="T116" s="335">
        <f>IF(T$8=0,0,T$8/FBT_fec!T$8)</f>
        <v>0.6720702727324952</v>
      </c>
      <c r="U116" s="335">
        <f>IF(U$8=0,0,U$8/FBT_fec!U$8)</f>
        <v>0.6720702727324952</v>
      </c>
      <c r="V116" s="335">
        <f>IF(V$8=0,0,V$8/FBT_fec!V$8)</f>
        <v>0.6720702727324952</v>
      </c>
      <c r="W116" s="335">
        <f>IF(W$8=0,0,W$8/FBT_fec!W$8)</f>
        <v>0.67207027273249509</v>
      </c>
      <c r="X116" s="335">
        <f>IF(X$8=0,0,X$8/FBT_fec!X$8)</f>
        <v>0.67207027273249531</v>
      </c>
      <c r="Y116" s="335">
        <f>IF(Y$8=0,0,Y$8/FBT_fec!Y$8)</f>
        <v>0.67207027273249509</v>
      </c>
      <c r="DA116" s="177"/>
    </row>
    <row r="117" spans="1:105" ht="12" customHeight="1" x14ac:dyDescent="0.25">
      <c r="A117" s="173" t="s">
        <v>94</v>
      </c>
      <c r="B117" s="335">
        <f>IF(B$9=0,0,B$9/FBT_fec!B$9)</f>
        <v>0.47495554041055188</v>
      </c>
      <c r="C117" s="335">
        <f>IF(C$9=0,0,C$9/FBT_fec!C$9)</f>
        <v>0.47495554041055205</v>
      </c>
      <c r="D117" s="335">
        <f>IF(D$9=0,0,D$9/FBT_fec!D$9)</f>
        <v>0.47495554041055171</v>
      </c>
      <c r="E117" s="335">
        <f>IF(E$9=0,0,E$9/FBT_fec!E$9)</f>
        <v>0.4749555404105516</v>
      </c>
      <c r="F117" s="335">
        <f>IF(F$9=0,0,F$9/FBT_fec!F$9)</f>
        <v>0.47495554041055194</v>
      </c>
      <c r="G117" s="335">
        <f>IF(G$9=0,0,G$9/FBT_fec!G$9)</f>
        <v>0.47495554041055177</v>
      </c>
      <c r="H117" s="335">
        <f>IF(H$9=0,0,H$9/FBT_fec!H$9)</f>
        <v>0.47495554041055177</v>
      </c>
      <c r="I117" s="335">
        <f>IF(I$9=0,0,I$9/FBT_fec!I$9)</f>
        <v>0.4749555404105516</v>
      </c>
      <c r="J117" s="335">
        <f>IF(J$9=0,0,J$9/FBT_fec!J$9)</f>
        <v>0.47495554041055171</v>
      </c>
      <c r="K117" s="335">
        <f>IF(K$9=0,0,K$9/FBT_fec!K$9)</f>
        <v>0.47495554041055188</v>
      </c>
      <c r="L117" s="335">
        <f>IF(L$9=0,0,L$9/FBT_fec!L$9)</f>
        <v>0.47495554041055177</v>
      </c>
      <c r="M117" s="335">
        <f>IF(M$9=0,0,M$9/FBT_fec!M$9)</f>
        <v>0.47495554041055177</v>
      </c>
      <c r="N117" s="335">
        <f>IF(N$9=0,0,N$9/FBT_fec!N$9)</f>
        <v>0.47495554041055194</v>
      </c>
      <c r="O117" s="335">
        <f>IF(O$9=0,0,O$9/FBT_fec!O$9)</f>
        <v>0.4749555404105516</v>
      </c>
      <c r="P117" s="335">
        <f>IF(P$9=0,0,P$9/FBT_fec!P$9)</f>
        <v>0.4749555404105516</v>
      </c>
      <c r="Q117" s="335">
        <f>IF(Q$9=0,0,Q$9/FBT_fec!Q$9)</f>
        <v>0.47495554041055166</v>
      </c>
      <c r="R117" s="335">
        <f>IF(R$9=0,0,R$9/FBT_fec!R$9)</f>
        <v>0.47495554041055177</v>
      </c>
      <c r="S117" s="335">
        <f>IF(S$9=0,0,S$9/FBT_fec!S$9)</f>
        <v>0.47495554041055171</v>
      </c>
      <c r="T117" s="335">
        <f>IF(T$9=0,0,T$9/FBT_fec!T$9)</f>
        <v>0.47495554041055182</v>
      </c>
      <c r="U117" s="335">
        <f>IF(U$9=0,0,U$9/FBT_fec!U$9)</f>
        <v>0.47495554041055171</v>
      </c>
      <c r="V117" s="335">
        <f>IF(V$9=0,0,V$9/FBT_fec!V$9)</f>
        <v>0.47495554041055188</v>
      </c>
      <c r="W117" s="335">
        <f>IF(W$9=0,0,W$9/FBT_fec!W$9)</f>
        <v>0.47495554041055171</v>
      </c>
      <c r="X117" s="335">
        <f>IF(X$9=0,0,X$9/FBT_fec!X$9)</f>
        <v>0.4749555404105516</v>
      </c>
      <c r="Y117" s="335">
        <f>IF(Y$9=0,0,Y$9/FBT_fec!Y$9)</f>
        <v>0.47495554041055171</v>
      </c>
      <c r="DA117" s="177"/>
    </row>
    <row r="118" spans="1:105" ht="12" customHeight="1" x14ac:dyDescent="0.25">
      <c r="A118" s="56" t="s">
        <v>95</v>
      </c>
      <c r="B118" s="336">
        <f>IF(B$10=0,0,B$10/FBT_fec!B$10)</f>
        <v>0.80188585160766079</v>
      </c>
      <c r="C118" s="336">
        <f>IF(C$10=0,0,C$10/FBT_fec!C$10)</f>
        <v>0.80820372322127809</v>
      </c>
      <c r="D118" s="336">
        <f>IF(D$10=0,0,D$10/FBT_fec!D$10)</f>
        <v>0.80111541075578074</v>
      </c>
      <c r="E118" s="336">
        <f>IF(E$10=0,0,E$10/FBT_fec!E$10)</f>
        <v>0.74187757138060095</v>
      </c>
      <c r="F118" s="336">
        <f>IF(F$10=0,0,F$10/FBT_fec!F$10)</f>
        <v>0.7313020698655327</v>
      </c>
      <c r="G118" s="336">
        <f>IF(G$10=0,0,G$10/FBT_fec!G$10)</f>
        <v>0.73710619577949832</v>
      </c>
      <c r="H118" s="336">
        <f>IF(H$10=0,0,H$10/FBT_fec!H$10)</f>
        <v>0.74419804911332044</v>
      </c>
      <c r="I118" s="336">
        <f>IF(I$10=0,0,I$10/FBT_fec!I$10)</f>
        <v>0.74952349482945591</v>
      </c>
      <c r="J118" s="336">
        <f>IF(J$10=0,0,J$10/FBT_fec!J$10)</f>
        <v>0.74588973082805077</v>
      </c>
      <c r="K118" s="336">
        <f>IF(K$10=0,0,K$10/FBT_fec!K$10)</f>
        <v>0.73856349781771524</v>
      </c>
      <c r="L118" s="336">
        <f>IF(L$10=0,0,L$10/FBT_fec!L$10)</f>
        <v>0.72627440101414431</v>
      </c>
      <c r="M118" s="336">
        <f>IF(M$10=0,0,M$10/FBT_fec!M$10)</f>
        <v>0.74498059061996202</v>
      </c>
      <c r="N118" s="336">
        <f>IF(N$10=0,0,N$10/FBT_fec!N$10)</f>
        <v>0.74158086583931382</v>
      </c>
      <c r="O118" s="336">
        <f>IF(O$10=0,0,O$10/FBT_fec!O$10)</f>
        <v>0.7401834888222405</v>
      </c>
      <c r="P118" s="336">
        <f>IF(P$10=0,0,P$10/FBT_fec!P$10)</f>
        <v>0.7407838913770205</v>
      </c>
      <c r="Q118" s="336">
        <f>IF(Q$10=0,0,Q$10/FBT_fec!Q$10)</f>
        <v>0.73711767322249722</v>
      </c>
      <c r="R118" s="336">
        <f>IF(R$10=0,0,R$10/FBT_fec!R$10)</f>
        <v>0.74162008498464171</v>
      </c>
      <c r="S118" s="336">
        <f>IF(S$10=0,0,S$10/FBT_fec!S$10)</f>
        <v>0.74152566331548309</v>
      </c>
      <c r="T118" s="336">
        <f>IF(T$10=0,0,T$10/FBT_fec!T$10)</f>
        <v>0.73923209822102887</v>
      </c>
      <c r="U118" s="336">
        <f>IF(U$10=0,0,U$10/FBT_fec!U$10)</f>
        <v>0.73580058525401026</v>
      </c>
      <c r="V118" s="336">
        <f>IF(V$10=0,0,V$10/FBT_fec!V$10)</f>
        <v>0.73699215218707237</v>
      </c>
      <c r="W118" s="336">
        <f>IF(W$10=0,0,W$10/FBT_fec!W$10)</f>
        <v>0.72901620191147609</v>
      </c>
      <c r="X118" s="336">
        <f>IF(X$10=0,0,X$10/FBT_fec!X$10)</f>
        <v>0.72697220602680146</v>
      </c>
      <c r="Y118" s="336">
        <f>IF(Y$10=0,0,Y$10/FBT_fec!Y$10)</f>
        <v>0.72601332425926879</v>
      </c>
      <c r="DA118" s="68"/>
    </row>
    <row r="119" spans="1:105" ht="12" customHeight="1" x14ac:dyDescent="0.25">
      <c r="A119" s="174" t="s">
        <v>2147</v>
      </c>
      <c r="B119" s="349">
        <f>IF(B$16=0,0,B$16/FBT_fec!B$16)</f>
        <v>0.61049062904583884</v>
      </c>
      <c r="C119" s="349">
        <f>IF(C$16=0,0,C$16/FBT_fec!C$16)</f>
        <v>0.61493482059723514</v>
      </c>
      <c r="D119" s="349">
        <f>IF(D$16=0,0,D$16/FBT_fec!D$16)</f>
        <v>0.61060358873128595</v>
      </c>
      <c r="E119" s="349">
        <f>IF(E$16=0,0,E$16/FBT_fec!E$16)</f>
        <v>0.56259289603583529</v>
      </c>
      <c r="F119" s="349">
        <f>IF(F$16=0,0,F$16/FBT_fec!F$16)</f>
        <v>0.55830736577910889</v>
      </c>
      <c r="G119" s="349">
        <f>IF(G$16=0,0,G$16/FBT_fec!G$16)</f>
        <v>0.56786232720020335</v>
      </c>
      <c r="H119" s="349">
        <f>IF(H$16=0,0,H$16/FBT_fec!H$16)</f>
        <v>0.5781184578995916</v>
      </c>
      <c r="I119" s="349">
        <f>IF(I$16=0,0,I$16/FBT_fec!I$16)</f>
        <v>0.58151814617792796</v>
      </c>
      <c r="J119" s="349">
        <f>IF(J$16=0,0,J$16/FBT_fec!J$16)</f>
        <v>0.58352766757026853</v>
      </c>
      <c r="K119" s="349">
        <f>IF(K$16=0,0,K$16/FBT_fec!K$16)</f>
        <v>0.57434637852745485</v>
      </c>
      <c r="L119" s="349">
        <f>IF(L$16=0,0,L$16/FBT_fec!L$16)</f>
        <v>0.5648080224288976</v>
      </c>
      <c r="M119" s="349">
        <f>IF(M$16=0,0,M$16/FBT_fec!M$16)</f>
        <v>0.58287488259085962</v>
      </c>
      <c r="N119" s="349">
        <f>IF(N$16=0,0,N$16/FBT_fec!N$16)</f>
        <v>0.5832624281880463</v>
      </c>
      <c r="O119" s="349">
        <f>IF(O$16=0,0,O$16/FBT_fec!O$16)</f>
        <v>0.58209245951434097</v>
      </c>
      <c r="P119" s="349">
        <f>IF(P$16=0,0,P$16/FBT_fec!P$16)</f>
        <v>0.581629361781555</v>
      </c>
      <c r="Q119" s="349">
        <f>IF(Q$16=0,0,Q$16/FBT_fec!Q$16)</f>
        <v>0.57746643749011961</v>
      </c>
      <c r="R119" s="349">
        <f>IF(R$16=0,0,R$16/FBT_fec!R$16)</f>
        <v>0.57995901346751055</v>
      </c>
      <c r="S119" s="349">
        <f>IF(S$16=0,0,S$16/FBT_fec!S$16)</f>
        <v>0.57936115119316844</v>
      </c>
      <c r="T119" s="349">
        <f>IF(T$16=0,0,T$16/FBT_fec!T$16)</f>
        <v>0.57792665231481255</v>
      </c>
      <c r="U119" s="349">
        <f>IF(U$16=0,0,U$16/FBT_fec!U$16)</f>
        <v>0.57495163744984679</v>
      </c>
      <c r="V119" s="349">
        <f>IF(V$16=0,0,V$16/FBT_fec!V$16)</f>
        <v>0.57599639717705264</v>
      </c>
      <c r="W119" s="349">
        <f>IF(W$16=0,0,W$16/FBT_fec!W$16)</f>
        <v>0.57395013898458158</v>
      </c>
      <c r="X119" s="349">
        <f>IF(X$16=0,0,X$16/FBT_fec!X$16)</f>
        <v>0.57459918742198501</v>
      </c>
      <c r="Y119" s="349">
        <f>IF(Y$16=0,0,Y$16/FBT_fec!Y$16)</f>
        <v>0.57428676627810371</v>
      </c>
      <c r="DA119" s="178"/>
    </row>
    <row r="120" spans="1:105" ht="12" customHeight="1" x14ac:dyDescent="0.25">
      <c r="A120" s="174" t="s">
        <v>2159</v>
      </c>
      <c r="B120" s="349">
        <f>IF(B$25=0,0,B$25/FBT_fec!B$25)</f>
        <v>0.33299488857045761</v>
      </c>
      <c r="C120" s="349">
        <f>IF(C$25=0,0,C$25/FBT_fec!C$25)</f>
        <v>0.33541899305303724</v>
      </c>
      <c r="D120" s="349">
        <f>IF(D$25=0,0,D$25/FBT_fec!D$25)</f>
        <v>0.33305650294433775</v>
      </c>
      <c r="E120" s="349">
        <f>IF(E$25=0,0,E$25/FBT_fec!E$25)</f>
        <v>0.30686885238318273</v>
      </c>
      <c r="F120" s="349">
        <f>IF(F$25=0,0,F$25/FBT_fec!F$25)</f>
        <v>0.30453129042496851</v>
      </c>
      <c r="G120" s="349">
        <f>IF(G$25=0,0,G$25/FBT_fec!G$25)</f>
        <v>0.30974308756374719</v>
      </c>
      <c r="H120" s="349">
        <f>IF(H$25=0,0,H$25/FBT_fec!H$25)</f>
        <v>0.31533734067250463</v>
      </c>
      <c r="I120" s="349">
        <f>IF(I$25=0,0,I$25/FBT_fec!I$25)</f>
        <v>0.31719171609705155</v>
      </c>
      <c r="J120" s="349">
        <f>IF(J$25=0,0,J$25/FBT_fec!J$25)</f>
        <v>0.3182878186746918</v>
      </c>
      <c r="K120" s="349">
        <f>IF(K$25=0,0,K$25/FBT_fec!K$25)</f>
        <v>0.3132798428331573</v>
      </c>
      <c r="L120" s="349">
        <f>IF(L$25=0,0,L$25/FBT_fec!L$25)</f>
        <v>0.30807710314303499</v>
      </c>
      <c r="M120" s="349">
        <f>IF(M$25=0,0,M$25/FBT_fec!M$25)</f>
        <v>0.31793175414046876</v>
      </c>
      <c r="N120" s="349">
        <f>IF(N$25=0,0,N$25/FBT_fec!N$25)</f>
        <v>0.31814314264802512</v>
      </c>
      <c r="O120" s="349">
        <f>IF(O$25=0,0,O$25/FBT_fec!O$25)</f>
        <v>0.31750497791691307</v>
      </c>
      <c r="P120" s="349">
        <f>IF(P$25=0,0,P$25/FBT_fec!P$25)</f>
        <v>0.31725237915357546</v>
      </c>
      <c r="Q120" s="349">
        <f>IF(Q$25=0,0,Q$25/FBT_fec!Q$25)</f>
        <v>0.31498169317642893</v>
      </c>
      <c r="R120" s="349">
        <f>IF(R$25=0,0,R$25/FBT_fec!R$25)</f>
        <v>0.31634128007318757</v>
      </c>
      <c r="S120" s="349">
        <f>IF(S$25=0,0,S$25/FBT_fec!S$25)</f>
        <v>0.31601517337809187</v>
      </c>
      <c r="T120" s="349">
        <f>IF(T$25=0,0,T$25/FBT_fec!T$25)</f>
        <v>0.31523271944444314</v>
      </c>
      <c r="U120" s="349">
        <f>IF(U$25=0,0,U$25/FBT_fec!U$25)</f>
        <v>0.31360998406355278</v>
      </c>
      <c r="V120" s="349">
        <f>IF(V$25=0,0,V$25/FBT_fec!V$25)</f>
        <v>0.31417985300566509</v>
      </c>
      <c r="W120" s="349">
        <f>IF(W$25=0,0,W$25/FBT_fec!W$25)</f>
        <v>0.31306371217340812</v>
      </c>
      <c r="X120" s="349">
        <f>IF(X$25=0,0,X$25/FBT_fec!X$25)</f>
        <v>0.31341773859381</v>
      </c>
      <c r="Y120" s="349">
        <f>IF(Y$25=0,0,Y$25/FBT_fec!Y$25)</f>
        <v>0.31324732706078379</v>
      </c>
      <c r="DA120" s="178"/>
    </row>
    <row r="121" spans="1:105" ht="12" customHeight="1" x14ac:dyDescent="0.25">
      <c r="A121" s="174" t="s">
        <v>2171</v>
      </c>
      <c r="B121" s="349">
        <f>IF(B$34=0,0,B$34/FBT_fec!B$34)</f>
        <v>0.43832665983191599</v>
      </c>
      <c r="C121" s="349">
        <f>IF(C$34=0,0,C$34/FBT_fec!C$34)</f>
        <v>0.4339375747894772</v>
      </c>
      <c r="D121" s="349">
        <f>IF(D$34=0,0,D$34/FBT_fec!D$34)</f>
        <v>0.43930676437910393</v>
      </c>
      <c r="E121" s="349">
        <f>IF(E$34=0,0,E$34/FBT_fec!E$34)</f>
        <v>0.45104050133394574</v>
      </c>
      <c r="F121" s="349">
        <f>IF(F$34=0,0,F$34/FBT_fec!F$34)</f>
        <v>0.45472446602487193</v>
      </c>
      <c r="G121" s="349">
        <f>IF(G$34=0,0,G$34/FBT_fec!G$34)</f>
        <v>0.4596939292345637</v>
      </c>
      <c r="H121" s="349">
        <f>IF(H$34=0,0,H$34/FBT_fec!H$34)</f>
        <v>0.46305246803169603</v>
      </c>
      <c r="I121" s="349">
        <f>IF(I$34=0,0,I$34/FBT_fec!I$34)</f>
        <v>0.46169093310909454</v>
      </c>
      <c r="J121" s="349">
        <f>IF(J$34=0,0,J$34/FBT_fec!J$34)</f>
        <v>0.46648150138370154</v>
      </c>
      <c r="K121" s="349">
        <f>IF(K$34=0,0,K$34/FBT_fec!K$34)</f>
        <v>0.4635104705543967</v>
      </c>
      <c r="L121" s="349">
        <f>IF(L$34=0,0,L$34/FBT_fec!L$34)</f>
        <v>0.46186727151322721</v>
      </c>
      <c r="M121" s="349">
        <f>IF(M$34=0,0,M$34/FBT_fec!M$34)</f>
        <v>0.4637904192606776</v>
      </c>
      <c r="N121" s="349">
        <f>IF(N$34=0,0,N$34/FBT_fec!N$34)</f>
        <v>0.46603900198368342</v>
      </c>
      <c r="O121" s="349">
        <f>IF(O$34=0,0,O$34/FBT_fec!O$34)</f>
        <v>0.46607943669314283</v>
      </c>
      <c r="P121" s="349">
        <f>IF(P$34=0,0,P$34/FBT_fec!P$34)</f>
        <v>0.46637178344099139</v>
      </c>
      <c r="Q121" s="349">
        <f>IF(Q$34=0,0,Q$34/FBT_fec!Q$34)</f>
        <v>0.46696014450807338</v>
      </c>
      <c r="R121" s="349">
        <f>IF(R$34=0,0,R$34/FBT_fec!R$34)</f>
        <v>0.46725447225090633</v>
      </c>
      <c r="S121" s="349">
        <f>IF(S$34=0,0,S$34/FBT_fec!S$34)</f>
        <v>0.46698214864654358</v>
      </c>
      <c r="T121" s="349">
        <f>IF(T$34=0,0,T$34/FBT_fec!T$34)</f>
        <v>0.46734972394088459</v>
      </c>
      <c r="U121" s="349">
        <f>IF(U$34=0,0,U$34/FBT_fec!U$34)</f>
        <v>0.46714265847309083</v>
      </c>
      <c r="V121" s="349">
        <f>IF(V$34=0,0,V$34/FBT_fec!V$34)</f>
        <v>0.467725546760765</v>
      </c>
      <c r="W121" s="349">
        <f>IF(W$34=0,0,W$34/FBT_fec!W$34)</f>
        <v>0.46771279495204543</v>
      </c>
      <c r="X121" s="349">
        <f>IF(X$34=0,0,X$34/FBT_fec!X$34)</f>
        <v>0.46683481722907028</v>
      </c>
      <c r="Y121" s="349">
        <f>IF(Y$34=0,0,Y$34/FBT_fec!Y$34)</f>
        <v>0.4689177098866813</v>
      </c>
      <c r="DA121" s="178"/>
    </row>
    <row r="122" spans="1:105" ht="12" customHeight="1" x14ac:dyDescent="0.25">
      <c r="A122" s="174" t="s">
        <v>2183</v>
      </c>
      <c r="B122" s="349">
        <f>IF(B$45=0,0,B$45/FBT_fec!B$45)</f>
        <v>0.39656944520727389</v>
      </c>
      <c r="C122" s="349">
        <f>IF(C$45=0,0,C$45/FBT_fec!C$45)</f>
        <v>0.39370598054975259</v>
      </c>
      <c r="D122" s="349">
        <f>IF(D$45=0,0,D$45/FBT_fec!D$45)</f>
        <v>0.39720758119428962</v>
      </c>
      <c r="E122" s="349">
        <f>IF(E$45=0,0,E$45/FBT_fec!E$45)</f>
        <v>0.40586003533186338</v>
      </c>
      <c r="F122" s="349">
        <f>IF(F$45=0,0,F$45/FBT_fec!F$45)</f>
        <v>0.40807815076562998</v>
      </c>
      <c r="G122" s="349">
        <f>IF(G$45=0,0,G$45/FBT_fec!G$45)</f>
        <v>0.4116928018177704</v>
      </c>
      <c r="H122" s="349">
        <f>IF(H$45=0,0,H$45/FBT_fec!H$45)</f>
        <v>0.41389536872212235</v>
      </c>
      <c r="I122" s="349">
        <f>IF(I$45=0,0,I$45/FBT_fec!I$45)</f>
        <v>0.41324807224024235</v>
      </c>
      <c r="J122" s="349">
        <f>IF(J$45=0,0,J$45/FBT_fec!J$45)</f>
        <v>0.41658142479034943</v>
      </c>
      <c r="K122" s="349">
        <f>IF(K$45=0,0,K$45/FBT_fec!K$45)</f>
        <v>0.4146299277034084</v>
      </c>
      <c r="L122" s="349">
        <f>IF(L$45=0,0,L$45/FBT_fec!L$45)</f>
        <v>0.4150866328511485</v>
      </c>
      <c r="M122" s="349">
        <f>IF(M$45=0,0,M$45/FBT_fec!M$45)</f>
        <v>0.41626221232061694</v>
      </c>
      <c r="N122" s="349">
        <f>IF(N$45=0,0,N$45/FBT_fec!N$45)</f>
        <v>0.41828557315809234</v>
      </c>
      <c r="O122" s="349">
        <f>IF(O$45=0,0,O$45/FBT_fec!O$45)</f>
        <v>0.41851647628856553</v>
      </c>
      <c r="P122" s="349">
        <f>IF(P$45=0,0,P$45/FBT_fec!P$45)</f>
        <v>0.41888738903284278</v>
      </c>
      <c r="Q122" s="349">
        <f>IF(Q$45=0,0,Q$45/FBT_fec!Q$45)</f>
        <v>0.41919956773893291</v>
      </c>
      <c r="R122" s="349">
        <f>IF(R$45=0,0,R$45/FBT_fec!R$45)</f>
        <v>0.41931189268233682</v>
      </c>
      <c r="S122" s="349">
        <f>IF(S$45=0,0,S$45/FBT_fec!S$45)</f>
        <v>0.41925399578029748</v>
      </c>
      <c r="T122" s="349">
        <f>IF(T$45=0,0,T$45/FBT_fec!T$45)</f>
        <v>0.41939936337271999</v>
      </c>
      <c r="U122" s="349">
        <f>IF(U$45=0,0,U$45/FBT_fec!U$45)</f>
        <v>0.4191409675018985</v>
      </c>
      <c r="V122" s="349">
        <f>IF(V$45=0,0,V$45/FBT_fec!V$45)</f>
        <v>0.41948327841203059</v>
      </c>
      <c r="W122" s="349">
        <f>IF(W$45=0,0,W$45/FBT_fec!W$45)</f>
        <v>0.41996120999012143</v>
      </c>
      <c r="X122" s="349">
        <f>IF(X$45=0,0,X$45/FBT_fec!X$45)</f>
        <v>0.41949865003998005</v>
      </c>
      <c r="Y122" s="349">
        <f>IF(Y$45=0,0,Y$45/FBT_fec!Y$45)</f>
        <v>0.420525176473805</v>
      </c>
      <c r="DA122" s="178"/>
    </row>
    <row r="123" spans="1:105" ht="12" customHeight="1" x14ac:dyDescent="0.25">
      <c r="A123" s="174" t="s">
        <v>2209</v>
      </c>
      <c r="B123" s="349">
        <f>IF(B$66=0,0,B$66/FBT_fec!B$66)</f>
        <v>0.67521387791348653</v>
      </c>
      <c r="C123" s="349">
        <f>IF(C$66=0,0,C$66/FBT_fec!C$66)</f>
        <v>0.6772979391874262</v>
      </c>
      <c r="D123" s="349">
        <f>IF(D$66=0,0,D$66/FBT_fec!D$66)</f>
        <v>0.67518404142663135</v>
      </c>
      <c r="E123" s="349">
        <f>IF(E$66=0,0,E$66/FBT_fec!E$66)</f>
        <v>0.65492563593872188</v>
      </c>
      <c r="F123" s="349">
        <f>IF(F$66=0,0,F$66/FBT_fec!F$66)</f>
        <v>0.65182809773086958</v>
      </c>
      <c r="G123" s="349">
        <f>IF(G$66=0,0,G$66/FBT_fec!G$66)</f>
        <v>0.65490874069446836</v>
      </c>
      <c r="H123" s="349">
        <f>IF(H$66=0,0,H$66/FBT_fec!H$66)</f>
        <v>0.65881946186345752</v>
      </c>
      <c r="I123" s="349">
        <f>IF(I$66=0,0,I$66/FBT_fec!I$66)</f>
        <v>0.66015623683830416</v>
      </c>
      <c r="J123" s="349">
        <f>IF(J$66=0,0,J$66/FBT_fec!J$66)</f>
        <v>0.66016386175933783</v>
      </c>
      <c r="K123" s="349">
        <f>IF(K$66=0,0,K$66/FBT_fec!K$66)</f>
        <v>0.65655386911271685</v>
      </c>
      <c r="L123" s="349">
        <f>IF(L$66=0,0,L$66/FBT_fec!L$66)</f>
        <v>0.65034163863988237</v>
      </c>
      <c r="M123" s="349">
        <f>IF(M$66=0,0,M$66/FBT_fec!M$66)</f>
        <v>0.65850596149716978</v>
      </c>
      <c r="N123" s="349">
        <f>IF(N$66=0,0,N$66/FBT_fec!N$66)</f>
        <v>0.65781114656010697</v>
      </c>
      <c r="O123" s="349">
        <f>IF(O$66=0,0,O$66/FBT_fec!O$66)</f>
        <v>0.65703564554256677</v>
      </c>
      <c r="P123" s="349">
        <f>IF(P$66=0,0,P$66/FBT_fec!P$66)</f>
        <v>0.65651495504598889</v>
      </c>
      <c r="Q123" s="349">
        <f>IF(Q$66=0,0,Q$66/FBT_fec!Q$66)</f>
        <v>0.65459554533074393</v>
      </c>
      <c r="R123" s="349">
        <f>IF(R$66=0,0,R$66/FBT_fec!R$66)</f>
        <v>0.65592162155494538</v>
      </c>
      <c r="S123" s="349">
        <f>IF(S$66=0,0,S$66/FBT_fec!S$66)</f>
        <v>0.65559201113276677</v>
      </c>
      <c r="T123" s="349">
        <f>IF(T$66=0,0,T$66/FBT_fec!T$66)</f>
        <v>0.65496211104666824</v>
      </c>
      <c r="U123" s="349">
        <f>IF(U$66=0,0,U$66/FBT_fec!U$66)</f>
        <v>0.6537144152668215</v>
      </c>
      <c r="V123" s="349">
        <f>IF(V$66=0,0,V$66/FBT_fec!V$66)</f>
        <v>0.65411762764268666</v>
      </c>
      <c r="W123" s="349">
        <f>IF(W$66=0,0,W$66/FBT_fec!W$66)</f>
        <v>0.65238278406096872</v>
      </c>
      <c r="X123" s="349">
        <f>IF(X$66=0,0,X$66/FBT_fec!X$66)</f>
        <v>0.65294711738095179</v>
      </c>
      <c r="Y123" s="349">
        <f>IF(Y$66=0,0,Y$66/FBT_fec!Y$66)</f>
        <v>0.65267904440433633</v>
      </c>
      <c r="DA123" s="178"/>
    </row>
    <row r="124" spans="1:105" ht="12" customHeight="1" x14ac:dyDescent="0.25">
      <c r="A124" s="41" t="s">
        <v>2226</v>
      </c>
      <c r="B124" s="337">
        <f>IF(B$80=0,0,B$80/FBT_fec!B$80)</f>
        <v>0.51552674466112569</v>
      </c>
      <c r="C124" s="337">
        <f>IF(C$80=0,0,C$80/FBT_fec!C$80)</f>
        <v>0.51552674466112558</v>
      </c>
      <c r="D124" s="337">
        <f>IF(D$80=0,0,D$80/FBT_fec!D$80)</f>
        <v>0.51552674466112569</v>
      </c>
      <c r="E124" s="337">
        <f>IF(E$80=0,0,E$80/FBT_fec!E$80)</f>
        <v>0.51552674466112569</v>
      </c>
      <c r="F124" s="337">
        <f>IF(F$80=0,0,F$80/FBT_fec!F$80)</f>
        <v>0.51552674466112558</v>
      </c>
      <c r="G124" s="337">
        <f>IF(G$80=0,0,G$80/FBT_fec!G$80)</f>
        <v>0.51552674466112558</v>
      </c>
      <c r="H124" s="337">
        <f>IF(H$80=0,0,H$80/FBT_fec!H$80)</f>
        <v>0.51552674466112547</v>
      </c>
      <c r="I124" s="337">
        <f>IF(I$80=0,0,I$80/FBT_fec!I$80)</f>
        <v>0.51552674466112558</v>
      </c>
      <c r="J124" s="337">
        <f>IF(J$80=0,0,J$80/FBT_fec!J$80)</f>
        <v>0.51552674466112547</v>
      </c>
      <c r="K124" s="337">
        <f>IF(K$80=0,0,K$80/FBT_fec!K$80)</f>
        <v>0.5155267446611258</v>
      </c>
      <c r="L124" s="337">
        <f>IF(L$80=0,0,L$80/FBT_fec!L$80)</f>
        <v>0.5155267446611258</v>
      </c>
      <c r="M124" s="337">
        <f>IF(M$80=0,0,M$80/FBT_fec!M$80)</f>
        <v>0.5155267446611258</v>
      </c>
      <c r="N124" s="337">
        <f>IF(N$80=0,0,N$80/FBT_fec!N$80)</f>
        <v>0.51552674466112547</v>
      </c>
      <c r="O124" s="337">
        <f>IF(O$80=0,0,O$80/FBT_fec!O$80)</f>
        <v>0.51552674466112558</v>
      </c>
      <c r="P124" s="337">
        <f>IF(P$80=0,0,P$80/FBT_fec!P$80)</f>
        <v>0.51552674466112558</v>
      </c>
      <c r="Q124" s="337">
        <f>IF(Q$80=0,0,Q$80/FBT_fec!Q$80)</f>
        <v>0.51552674466112569</v>
      </c>
      <c r="R124" s="337">
        <f>IF(R$80=0,0,R$80/FBT_fec!R$80)</f>
        <v>0.5155267446611258</v>
      </c>
      <c r="S124" s="337">
        <f>IF(S$80=0,0,S$80/FBT_fec!S$80)</f>
        <v>0.51552674466112558</v>
      </c>
      <c r="T124" s="337">
        <f>IF(T$80=0,0,T$80/FBT_fec!T$80)</f>
        <v>0.51552674466112558</v>
      </c>
      <c r="U124" s="337">
        <f>IF(U$80=0,0,U$80/FBT_fec!U$80)</f>
        <v>0.5155267446611258</v>
      </c>
      <c r="V124" s="337">
        <f>IF(V$80=0,0,V$80/FBT_fec!V$80)</f>
        <v>0.51552674466112558</v>
      </c>
      <c r="W124" s="337">
        <f>IF(W$80=0,0,W$80/FBT_fec!W$80)</f>
        <v>0.5155267446611258</v>
      </c>
      <c r="X124" s="337">
        <f>IF(X$80=0,0,X$80/FBT_fec!X$80)</f>
        <v>0.51552674466112569</v>
      </c>
      <c r="Y124" s="337">
        <f>IF(Y$80=0,0,Y$80/FBT_fec!Y$80)</f>
        <v>0.51552674466112569</v>
      </c>
      <c r="DA124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59999389629810485"/>
    <pageSetUpPr fitToPage="1"/>
  </sheetPr>
  <dimension ref="A1:DA124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 / CO2 emissions"</f>
        <v>BE: Food, beverages and tobacco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22</v>
      </c>
      <c r="B5" s="223">
        <v>1115.5024695622651</v>
      </c>
      <c r="C5" s="223">
        <v>1089.509757241482</v>
      </c>
      <c r="D5" s="223">
        <v>1088.981563802171</v>
      </c>
      <c r="E5" s="223">
        <v>1874.7672140422569</v>
      </c>
      <c r="F5" s="223">
        <v>2066.4695774416382</v>
      </c>
      <c r="G5" s="223">
        <v>1883.971670041838</v>
      </c>
      <c r="H5" s="223">
        <v>1691.1440989214909</v>
      </c>
      <c r="I5" s="223">
        <v>1714.1033670018401</v>
      </c>
      <c r="J5" s="223">
        <v>1747.248626521811</v>
      </c>
      <c r="K5" s="223">
        <v>1891.7654115611101</v>
      </c>
      <c r="L5" s="223">
        <v>2195.032570318846</v>
      </c>
      <c r="M5" s="223">
        <v>1908.07247280154</v>
      </c>
      <c r="N5" s="223">
        <v>1899.8353951213301</v>
      </c>
      <c r="O5" s="223">
        <v>1932.023147281157</v>
      </c>
      <c r="P5" s="223">
        <v>1999.149974881057</v>
      </c>
      <c r="Q5" s="223">
        <v>2095.7510996414248</v>
      </c>
      <c r="R5" s="223">
        <v>2103.8600865609742</v>
      </c>
      <c r="S5" s="223">
        <v>2165.917097880922</v>
      </c>
      <c r="T5" s="223">
        <v>2318.9238881281321</v>
      </c>
      <c r="U5" s="223">
        <v>2438.4865482719511</v>
      </c>
      <c r="V5" s="223">
        <v>2238.741582072561</v>
      </c>
      <c r="W5" s="223">
        <v>2301.5881748813899</v>
      </c>
      <c r="X5" s="223">
        <v>2272.7454948742052</v>
      </c>
      <c r="Y5" s="223">
        <v>2239.171969080744</v>
      </c>
      <c r="DA5" s="89" t="s">
        <v>2300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2301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2302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2303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2304</v>
      </c>
    </row>
    <row r="10" spans="1:105" ht="12" customHeight="1" x14ac:dyDescent="0.25">
      <c r="A10" s="56" t="s">
        <v>95</v>
      </c>
      <c r="B10" s="260">
        <v>7.3519605794170584</v>
      </c>
      <c r="C10" s="260">
        <v>5.9038245163474103</v>
      </c>
      <c r="D10" s="260">
        <v>7.3991782228682146</v>
      </c>
      <c r="E10" s="260">
        <v>26.922295431883999</v>
      </c>
      <c r="F10" s="260">
        <v>33.206661473757741</v>
      </c>
      <c r="G10" s="260">
        <v>30.788333846389399</v>
      </c>
      <c r="H10" s="260">
        <v>27.07257829416886</v>
      </c>
      <c r="I10" s="260">
        <v>26.552087045803312</v>
      </c>
      <c r="J10" s="260">
        <v>28.732862032315911</v>
      </c>
      <c r="K10" s="260">
        <v>31.71475905690739</v>
      </c>
      <c r="L10" s="260">
        <v>41.635323115871437</v>
      </c>
      <c r="M10" s="260">
        <v>33.319927697810179</v>
      </c>
      <c r="N10" s="260">
        <v>35.034197816382488</v>
      </c>
      <c r="O10" s="260">
        <v>36.313447964115511</v>
      </c>
      <c r="P10" s="260">
        <v>38.091148915621012</v>
      </c>
      <c r="Q10" s="260">
        <v>40.813026875052152</v>
      </c>
      <c r="R10" s="260">
        <v>40.042205567441712</v>
      </c>
      <c r="S10" s="260">
        <v>41.283989229548332</v>
      </c>
      <c r="T10" s="260">
        <v>44.557985117232171</v>
      </c>
      <c r="U10" s="260">
        <v>47.621652432387613</v>
      </c>
      <c r="V10" s="260">
        <v>43.74021628237616</v>
      </c>
      <c r="W10" s="260">
        <v>47.37777407836991</v>
      </c>
      <c r="X10" s="260">
        <v>46.387127474314802</v>
      </c>
      <c r="Y10" s="260">
        <v>46.254598635211927</v>
      </c>
      <c r="DA10" s="68" t="s">
        <v>2305</v>
      </c>
    </row>
    <row r="11" spans="1:105" ht="12" customHeight="1" x14ac:dyDescent="0.25">
      <c r="A11" s="37" t="s">
        <v>159</v>
      </c>
      <c r="B11" s="226">
        <v>1.1091244105906819</v>
      </c>
      <c r="C11" s="226">
        <v>1.08910049731534</v>
      </c>
      <c r="D11" s="226">
        <v>1.1532497165112141</v>
      </c>
      <c r="E11" s="226">
        <v>0.99579821914562716</v>
      </c>
      <c r="F11" s="226">
        <v>2.6201596751366991</v>
      </c>
      <c r="G11" s="226">
        <v>1.027426728501357</v>
      </c>
      <c r="H11" s="226">
        <v>0.46696511611071168</v>
      </c>
      <c r="I11" s="226">
        <v>0.39286373494449139</v>
      </c>
      <c r="J11" s="226">
        <v>0.31681730636779548</v>
      </c>
      <c r="K11" s="226">
        <v>0.34490277485931531</v>
      </c>
      <c r="L11" s="226">
        <v>0.37691995524440253</v>
      </c>
      <c r="M11" s="226">
        <v>0.32803024993945168</v>
      </c>
      <c r="N11" s="226">
        <v>0.38849560565377489</v>
      </c>
      <c r="O11" s="226">
        <v>0.45773745930047738</v>
      </c>
      <c r="P11" s="226">
        <v>0.32819912084837682</v>
      </c>
      <c r="Q11" s="226">
        <v>0.53653318773667791</v>
      </c>
      <c r="R11" s="226">
        <v>0.52101102122578991</v>
      </c>
      <c r="S11" s="226">
        <v>0.30072624915309232</v>
      </c>
      <c r="T11" s="226">
        <v>0.3039072776026453</v>
      </c>
      <c r="U11" s="226">
        <v>1.845505248837499</v>
      </c>
      <c r="V11" s="226">
        <v>1.714431136881436</v>
      </c>
      <c r="W11" s="226">
        <v>1.815182624880276</v>
      </c>
      <c r="X11" s="226">
        <v>1.8614621776626159</v>
      </c>
      <c r="Y11" s="226">
        <v>1.724276324443536</v>
      </c>
      <c r="DA11" s="69" t="s">
        <v>2306</v>
      </c>
    </row>
    <row r="12" spans="1:105" ht="12" customHeight="1" x14ac:dyDescent="0.25">
      <c r="A12" s="37" t="s">
        <v>35</v>
      </c>
      <c r="B12" s="226">
        <v>6.2428361688263756</v>
      </c>
      <c r="C12" s="226">
        <v>4.8147240190320701</v>
      </c>
      <c r="D12" s="226">
        <v>6.2459285063570009</v>
      </c>
      <c r="E12" s="226">
        <v>25.926497212738369</v>
      </c>
      <c r="F12" s="226">
        <v>30.58650179862104</v>
      </c>
      <c r="G12" s="226">
        <v>29.760907117888038</v>
      </c>
      <c r="H12" s="226">
        <v>26.60561317805815</v>
      </c>
      <c r="I12" s="226">
        <v>26.15922331085882</v>
      </c>
      <c r="J12" s="226">
        <v>28.416044725948112</v>
      </c>
      <c r="K12" s="226">
        <v>31.36985628204808</v>
      </c>
      <c r="L12" s="226">
        <v>41.25840316062704</v>
      </c>
      <c r="M12" s="226">
        <v>32.991897447870727</v>
      </c>
      <c r="N12" s="226">
        <v>34.645702210728707</v>
      </c>
      <c r="O12" s="226">
        <v>35.855710504815043</v>
      </c>
      <c r="P12" s="226">
        <v>37.762949794772631</v>
      </c>
      <c r="Q12" s="226">
        <v>40.276493687315472</v>
      </c>
      <c r="R12" s="226">
        <v>39.521194546215924</v>
      </c>
      <c r="S12" s="226">
        <v>40.983262980395232</v>
      </c>
      <c r="T12" s="226">
        <v>44.254077839629517</v>
      </c>
      <c r="U12" s="226">
        <v>45.776147183550108</v>
      </c>
      <c r="V12" s="226">
        <v>42.025785145494723</v>
      </c>
      <c r="W12" s="226">
        <v>45.562591453489631</v>
      </c>
      <c r="X12" s="226">
        <v>44.525665296652193</v>
      </c>
      <c r="Y12" s="226">
        <v>44.530322310768398</v>
      </c>
      <c r="DA12" s="69" t="s">
        <v>2307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2308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2309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2310</v>
      </c>
    </row>
    <row r="16" spans="1:105" ht="12" customHeight="1" x14ac:dyDescent="0.25">
      <c r="A16" s="57" t="s">
        <v>2147</v>
      </c>
      <c r="B16" s="261">
        <f t="shared" ref="B16:Y16" si="0">B17+B23+B24</f>
        <v>40.795265422987057</v>
      </c>
      <c r="C16" s="261">
        <f t="shared" si="0"/>
        <v>37.067390402177487</v>
      </c>
      <c r="D16" s="261">
        <f t="shared" si="0"/>
        <v>39.899421527262348</v>
      </c>
      <c r="E16" s="261">
        <f t="shared" si="0"/>
        <v>107.7611631834892</v>
      </c>
      <c r="F16" s="261">
        <f t="shared" si="0"/>
        <v>126.3022542215439</v>
      </c>
      <c r="G16" s="261">
        <f t="shared" si="0"/>
        <v>111.37498884357289</v>
      </c>
      <c r="H16" s="261">
        <f t="shared" si="0"/>
        <v>94.640622899267186</v>
      </c>
      <c r="I16" s="261">
        <f t="shared" si="0"/>
        <v>94.047791258651102</v>
      </c>
      <c r="J16" s="261">
        <f t="shared" si="0"/>
        <v>96.233194661815531</v>
      </c>
      <c r="K16" s="261">
        <f t="shared" si="0"/>
        <v>110.39082923676359</v>
      </c>
      <c r="L16" s="261">
        <f t="shared" si="0"/>
        <v>140.84834385779931</v>
      </c>
      <c r="M16" s="261">
        <f t="shared" si="0"/>
        <v>110.1117595683307</v>
      </c>
      <c r="N16" s="261">
        <f t="shared" si="0"/>
        <v>111.3231932986601</v>
      </c>
      <c r="O16" s="261">
        <f t="shared" si="0"/>
        <v>114.8386007689556</v>
      </c>
      <c r="P16" s="261">
        <f t="shared" si="0"/>
        <v>120.2053321137097</v>
      </c>
      <c r="Q16" s="261">
        <f t="shared" si="0"/>
        <v>129.21105499655431</v>
      </c>
      <c r="R16" s="261">
        <f t="shared" si="0"/>
        <v>126.8659207209498</v>
      </c>
      <c r="S16" s="261">
        <f t="shared" si="0"/>
        <v>131.15491089905291</v>
      </c>
      <c r="T16" s="261">
        <f t="shared" si="0"/>
        <v>141.5188716247655</v>
      </c>
      <c r="U16" s="261">
        <f t="shared" si="0"/>
        <v>151.0737444888349</v>
      </c>
      <c r="V16" s="261">
        <f t="shared" si="0"/>
        <v>138.18622122433041</v>
      </c>
      <c r="W16" s="261">
        <f t="shared" si="0"/>
        <v>146.34765376042239</v>
      </c>
      <c r="X16" s="261">
        <f t="shared" si="0"/>
        <v>142.6106036661597</v>
      </c>
      <c r="Y16" s="261">
        <f t="shared" si="0"/>
        <v>141.21218536521451</v>
      </c>
      <c r="DA16" s="70"/>
    </row>
    <row r="17" spans="1:105" ht="12" customHeight="1" x14ac:dyDescent="0.25">
      <c r="A17" s="60" t="s">
        <v>2148</v>
      </c>
      <c r="B17" s="329">
        <v>40.795265422987057</v>
      </c>
      <c r="C17" s="329">
        <v>37.067390402177487</v>
      </c>
      <c r="D17" s="329">
        <v>39.899421527262348</v>
      </c>
      <c r="E17" s="329">
        <v>107.7611631834892</v>
      </c>
      <c r="F17" s="329">
        <v>126.3022542215439</v>
      </c>
      <c r="G17" s="329">
        <v>111.37498884357289</v>
      </c>
      <c r="H17" s="329">
        <v>94.640622899267186</v>
      </c>
      <c r="I17" s="329">
        <v>94.047791258651102</v>
      </c>
      <c r="J17" s="329">
        <v>96.233194661815531</v>
      </c>
      <c r="K17" s="329">
        <v>110.39082923676359</v>
      </c>
      <c r="L17" s="329">
        <v>140.84834385779931</v>
      </c>
      <c r="M17" s="329">
        <v>110.1117595683307</v>
      </c>
      <c r="N17" s="329">
        <v>111.3231932986601</v>
      </c>
      <c r="O17" s="329">
        <v>114.8386007689556</v>
      </c>
      <c r="P17" s="329">
        <v>120.2053321137097</v>
      </c>
      <c r="Q17" s="329">
        <v>129.21105499655431</v>
      </c>
      <c r="R17" s="329">
        <v>126.8659207209498</v>
      </c>
      <c r="S17" s="329">
        <v>131.15491089905291</v>
      </c>
      <c r="T17" s="329">
        <v>141.5188716247655</v>
      </c>
      <c r="U17" s="329">
        <v>151.0737444888349</v>
      </c>
      <c r="V17" s="329">
        <v>138.18622122433041</v>
      </c>
      <c r="W17" s="329">
        <v>146.34765376042239</v>
      </c>
      <c r="X17" s="329">
        <v>142.6106036661597</v>
      </c>
      <c r="Y17" s="329">
        <v>141.21218536521451</v>
      </c>
      <c r="DA17" s="72" t="s">
        <v>2311</v>
      </c>
    </row>
    <row r="18" spans="1:105" ht="12" customHeight="1" x14ac:dyDescent="0.25">
      <c r="A18" s="59" t="s">
        <v>28</v>
      </c>
      <c r="B18" s="230">
        <v>6.7934470173353372</v>
      </c>
      <c r="C18" s="230">
        <v>7.3678379798940083</v>
      </c>
      <c r="D18" s="230">
        <v>5.6409623753204921</v>
      </c>
      <c r="E18" s="230">
        <v>12.75539054895647</v>
      </c>
      <c r="F18" s="230">
        <v>15.96769291863119</v>
      </c>
      <c r="G18" s="230">
        <v>6.1849418704160204</v>
      </c>
      <c r="H18" s="230">
        <v>4.3248336133466454</v>
      </c>
      <c r="I18" s="230">
        <v>7.9027409193902081</v>
      </c>
      <c r="J18" s="230">
        <v>8.5436074948442542</v>
      </c>
      <c r="K18" s="230">
        <v>14.78618867198351</v>
      </c>
      <c r="L18" s="230">
        <v>11.26170526671932</v>
      </c>
      <c r="M18" s="230">
        <v>7.5517095387793756</v>
      </c>
      <c r="N18" s="230">
        <v>7.5206068247788531</v>
      </c>
      <c r="O18" s="230">
        <v>6.7643457937609943</v>
      </c>
      <c r="P18" s="230">
        <v>6.3492767445181446</v>
      </c>
      <c r="Q18" s="230">
        <v>6.8694529951853038</v>
      </c>
      <c r="R18" s="230">
        <v>6.1548858639721002</v>
      </c>
      <c r="S18" s="230">
        <v>6.7227040234021098</v>
      </c>
      <c r="T18" s="230">
        <v>7.6156336423878814</v>
      </c>
      <c r="U18" s="230">
        <v>7.794834962858971</v>
      </c>
      <c r="V18" s="230">
        <v>5.8234219838754884</v>
      </c>
      <c r="W18" s="230">
        <v>3.5090592228861328</v>
      </c>
      <c r="X18" s="230">
        <v>3.901184665489593</v>
      </c>
      <c r="Y18" s="230">
        <v>2.3481303435616159</v>
      </c>
      <c r="DA18" s="71" t="s">
        <v>2312</v>
      </c>
    </row>
    <row r="19" spans="1:105" ht="12" customHeight="1" x14ac:dyDescent="0.25">
      <c r="A19" s="59" t="s">
        <v>31</v>
      </c>
      <c r="B19" s="230">
        <v>0</v>
      </c>
      <c r="C19" s="230">
        <v>0</v>
      </c>
      <c r="D19" s="230">
        <v>0</v>
      </c>
      <c r="E19" s="230">
        <v>0</v>
      </c>
      <c r="F19" s="230">
        <v>0</v>
      </c>
      <c r="G19" s="230">
        <v>0</v>
      </c>
      <c r="H19" s="230">
        <v>0</v>
      </c>
      <c r="I19" s="230">
        <v>0</v>
      </c>
      <c r="J19" s="230">
        <v>0.33356103400983272</v>
      </c>
      <c r="K19" s="230">
        <v>0.3533029710488777</v>
      </c>
      <c r="L19" s="230">
        <v>0.38967697072834578</v>
      </c>
      <c r="M19" s="230">
        <v>0.35032633563678711</v>
      </c>
      <c r="N19" s="230">
        <v>0.1781445602567468</v>
      </c>
      <c r="O19" s="230">
        <v>0.18080357620515719</v>
      </c>
      <c r="P19" s="230">
        <v>0.18299883793713759</v>
      </c>
      <c r="Q19" s="230">
        <v>0.18765798098978109</v>
      </c>
      <c r="R19" s="230">
        <v>0.18345609281200759</v>
      </c>
      <c r="S19" s="230">
        <v>0.18422205223676019</v>
      </c>
      <c r="T19" s="230">
        <v>0.27849982373653692</v>
      </c>
      <c r="U19" s="230">
        <v>0.13192421286861331</v>
      </c>
      <c r="V19" s="230">
        <v>0.15449254301947971</v>
      </c>
      <c r="W19" s="230">
        <v>0.1594031597230296</v>
      </c>
      <c r="X19" s="230">
        <v>0.17688794983614001</v>
      </c>
      <c r="Y19" s="230">
        <v>0.15808550787034181</v>
      </c>
      <c r="DA19" s="71" t="s">
        <v>2313</v>
      </c>
    </row>
    <row r="20" spans="1:105" ht="12" customHeight="1" x14ac:dyDescent="0.25">
      <c r="A20" s="59" t="s">
        <v>159</v>
      </c>
      <c r="B20" s="230">
        <v>2.6883359820531378</v>
      </c>
      <c r="C20" s="230">
        <v>2.6072004120351959</v>
      </c>
      <c r="D20" s="230">
        <v>2.811731965415563</v>
      </c>
      <c r="E20" s="230">
        <v>2.3874448491638862</v>
      </c>
      <c r="F20" s="230">
        <v>6.4544946249507911</v>
      </c>
      <c r="G20" s="230">
        <v>2.65783303683317</v>
      </c>
      <c r="H20" s="230">
        <v>1.261858093015658</v>
      </c>
      <c r="I20" s="230">
        <v>1.059934211328442</v>
      </c>
      <c r="J20" s="230">
        <v>0.88867840885035521</v>
      </c>
      <c r="K20" s="230">
        <v>0.93956593485122464</v>
      </c>
      <c r="L20" s="230">
        <v>1.0341489954047529</v>
      </c>
      <c r="M20" s="230">
        <v>0.9326681262765264</v>
      </c>
      <c r="N20" s="230">
        <v>1.138560253609828</v>
      </c>
      <c r="O20" s="230">
        <v>1.347861652081445</v>
      </c>
      <c r="P20" s="230">
        <v>0.97437903489594113</v>
      </c>
      <c r="Q20" s="230">
        <v>1.597957288323808</v>
      </c>
      <c r="R20" s="230">
        <v>1.563158147148775</v>
      </c>
      <c r="S20" s="230">
        <v>0.90248708687021972</v>
      </c>
      <c r="T20" s="230">
        <v>0.90936007311806555</v>
      </c>
      <c r="U20" s="230">
        <v>5.5373178077870904</v>
      </c>
      <c r="V20" s="230">
        <v>5.1669378805452526</v>
      </c>
      <c r="W20" s="230">
        <v>5.4520650827873363</v>
      </c>
      <c r="X20" s="230">
        <v>5.5426255273383296</v>
      </c>
      <c r="Y20" s="230">
        <v>5.1598685574724543</v>
      </c>
      <c r="DA20" s="71" t="s">
        <v>2314</v>
      </c>
    </row>
    <row r="21" spans="1:105" ht="12" customHeight="1" x14ac:dyDescent="0.25">
      <c r="A21" s="59" t="s">
        <v>32</v>
      </c>
      <c r="B21" s="230">
        <v>16.18186964647041</v>
      </c>
      <c r="C21" s="230">
        <v>15.566372105547581</v>
      </c>
      <c r="D21" s="230">
        <v>16.21856230290328</v>
      </c>
      <c r="E21" s="230">
        <v>30.459065961702109</v>
      </c>
      <c r="F21" s="230">
        <v>28.533356579102261</v>
      </c>
      <c r="G21" s="230">
        <v>25.544220583820831</v>
      </c>
      <c r="H21" s="230">
        <v>17.158821365435269</v>
      </c>
      <c r="I21" s="230">
        <v>14.50834035890569</v>
      </c>
      <c r="J21" s="230">
        <v>6.7598162688691268</v>
      </c>
      <c r="K21" s="230">
        <v>8.8556649174557691</v>
      </c>
      <c r="L21" s="230">
        <v>14.962819929149211</v>
      </c>
      <c r="M21" s="230">
        <v>7.4732335704514989</v>
      </c>
      <c r="N21" s="230">
        <v>0.95006266624178071</v>
      </c>
      <c r="O21" s="230">
        <v>0.96424346288179741</v>
      </c>
      <c r="P21" s="230">
        <v>0.585560067097044</v>
      </c>
      <c r="Q21" s="230">
        <v>0.60046840285083625</v>
      </c>
      <c r="R21" s="230">
        <v>0.39134879480587142</v>
      </c>
      <c r="S21" s="230">
        <v>0.35368800335375461</v>
      </c>
      <c r="T21" s="230">
        <v>0.2970570190722393</v>
      </c>
      <c r="U21" s="230">
        <v>0.26133152468713028</v>
      </c>
      <c r="V21" s="230">
        <v>0.38441739048267187</v>
      </c>
      <c r="W21" s="230">
        <v>0.37576459732361311</v>
      </c>
      <c r="X21" s="230">
        <v>0.4118214472277878</v>
      </c>
      <c r="Y21" s="230">
        <v>0.28984342484958808</v>
      </c>
      <c r="DA21" s="71" t="s">
        <v>2315</v>
      </c>
    </row>
    <row r="22" spans="1:105" ht="12" customHeight="1" x14ac:dyDescent="0.25">
      <c r="A22" s="59" t="s">
        <v>35</v>
      </c>
      <c r="B22" s="230">
        <v>15.13161277712817</v>
      </c>
      <c r="C22" s="230">
        <v>11.52597990470071</v>
      </c>
      <c r="D22" s="230">
        <v>15.228164883623011</v>
      </c>
      <c r="E22" s="230">
        <v>62.159261823666697</v>
      </c>
      <c r="F22" s="230">
        <v>75.346710098859688</v>
      </c>
      <c r="G22" s="230">
        <v>76.987993352502926</v>
      </c>
      <c r="H22" s="230">
        <v>71.895109827469625</v>
      </c>
      <c r="I22" s="230">
        <v>70.576775769026753</v>
      </c>
      <c r="J22" s="230">
        <v>79.707531455241963</v>
      </c>
      <c r="K22" s="230">
        <v>85.45610674142425</v>
      </c>
      <c r="L22" s="230">
        <v>113.1999926957977</v>
      </c>
      <c r="M22" s="230">
        <v>93.803821997186489</v>
      </c>
      <c r="N22" s="230">
        <v>101.53581899377291</v>
      </c>
      <c r="O22" s="230">
        <v>105.5813462840262</v>
      </c>
      <c r="P22" s="230">
        <v>112.11311742926149</v>
      </c>
      <c r="Q22" s="230">
        <v>119.95551832920449</v>
      </c>
      <c r="R22" s="230">
        <v>118.57307182221111</v>
      </c>
      <c r="S22" s="230">
        <v>122.99180973319</v>
      </c>
      <c r="T22" s="230">
        <v>132.4183210664508</v>
      </c>
      <c r="U22" s="230">
        <v>137.3483359806331</v>
      </c>
      <c r="V22" s="230">
        <v>126.6569514264075</v>
      </c>
      <c r="W22" s="230">
        <v>136.85136169770229</v>
      </c>
      <c r="X22" s="230">
        <v>132.5780840762678</v>
      </c>
      <c r="Y22" s="230">
        <v>133.25625753146051</v>
      </c>
      <c r="DA22" s="71" t="s">
        <v>2316</v>
      </c>
    </row>
    <row r="23" spans="1:105" ht="12" customHeight="1" x14ac:dyDescent="0.25">
      <c r="A23" s="60" t="s">
        <v>2155</v>
      </c>
      <c r="B23" s="329">
        <v>0</v>
      </c>
      <c r="C23" s="329">
        <v>0</v>
      </c>
      <c r="D23" s="329">
        <v>0</v>
      </c>
      <c r="E23" s="329">
        <v>0</v>
      </c>
      <c r="F23" s="329">
        <v>0</v>
      </c>
      <c r="G23" s="329">
        <v>0</v>
      </c>
      <c r="H23" s="329">
        <v>0</v>
      </c>
      <c r="I23" s="329">
        <v>0</v>
      </c>
      <c r="J23" s="329">
        <v>0</v>
      </c>
      <c r="K23" s="329">
        <v>0</v>
      </c>
      <c r="L23" s="329">
        <v>0</v>
      </c>
      <c r="M23" s="329">
        <v>0</v>
      </c>
      <c r="N23" s="329">
        <v>0</v>
      </c>
      <c r="O23" s="329">
        <v>0</v>
      </c>
      <c r="P23" s="329">
        <v>0</v>
      </c>
      <c r="Q23" s="329">
        <v>0</v>
      </c>
      <c r="R23" s="329">
        <v>0</v>
      </c>
      <c r="S23" s="329">
        <v>0</v>
      </c>
      <c r="T23" s="329">
        <v>0</v>
      </c>
      <c r="U23" s="329">
        <v>0</v>
      </c>
      <c r="V23" s="329">
        <v>0</v>
      </c>
      <c r="W23" s="329">
        <v>0</v>
      </c>
      <c r="X23" s="329">
        <v>0</v>
      </c>
      <c r="Y23" s="329">
        <v>0</v>
      </c>
      <c r="DA23" s="72" t="s">
        <v>2317</v>
      </c>
    </row>
    <row r="24" spans="1:105" ht="12" customHeight="1" x14ac:dyDescent="0.25">
      <c r="A24" s="60" t="s">
        <v>2157</v>
      </c>
      <c r="B24" s="329">
        <v>0</v>
      </c>
      <c r="C24" s="329">
        <v>0</v>
      </c>
      <c r="D24" s="329">
        <v>0</v>
      </c>
      <c r="E24" s="329">
        <v>0</v>
      </c>
      <c r="F24" s="329">
        <v>0</v>
      </c>
      <c r="G24" s="329">
        <v>0</v>
      </c>
      <c r="H24" s="329">
        <v>0</v>
      </c>
      <c r="I24" s="329">
        <v>0</v>
      </c>
      <c r="J24" s="329">
        <v>0</v>
      </c>
      <c r="K24" s="329">
        <v>0</v>
      </c>
      <c r="L24" s="329">
        <v>0</v>
      </c>
      <c r="M24" s="329">
        <v>0</v>
      </c>
      <c r="N24" s="329">
        <v>0</v>
      </c>
      <c r="O24" s="329">
        <v>0</v>
      </c>
      <c r="P24" s="329">
        <v>0</v>
      </c>
      <c r="Q24" s="329">
        <v>0</v>
      </c>
      <c r="R24" s="329">
        <v>0</v>
      </c>
      <c r="S24" s="329">
        <v>0</v>
      </c>
      <c r="T24" s="329">
        <v>0</v>
      </c>
      <c r="U24" s="329">
        <v>0</v>
      </c>
      <c r="V24" s="329">
        <v>0</v>
      </c>
      <c r="W24" s="329">
        <v>0</v>
      </c>
      <c r="X24" s="329">
        <v>0</v>
      </c>
      <c r="Y24" s="329">
        <v>0</v>
      </c>
      <c r="DA24" s="72" t="s">
        <v>2318</v>
      </c>
    </row>
    <row r="25" spans="1:105" ht="12" customHeight="1" x14ac:dyDescent="0.25">
      <c r="A25" s="57" t="s">
        <v>2159</v>
      </c>
      <c r="B25" s="261">
        <f t="shared" ref="B25:Y25" si="1">B26+B32+B33</f>
        <v>33.996054519155877</v>
      </c>
      <c r="C25" s="261">
        <f t="shared" si="1"/>
        <v>30.88949200181457</v>
      </c>
      <c r="D25" s="261">
        <f t="shared" si="1"/>
        <v>33.249517939385292</v>
      </c>
      <c r="E25" s="261">
        <f t="shared" si="1"/>
        <v>89.800969319574335</v>
      </c>
      <c r="F25" s="261">
        <f t="shared" si="1"/>
        <v>105.2518785179533</v>
      </c>
      <c r="G25" s="261">
        <f t="shared" si="1"/>
        <v>92.81249070297747</v>
      </c>
      <c r="H25" s="261">
        <f t="shared" si="1"/>
        <v>78.867185749389307</v>
      </c>
      <c r="I25" s="261">
        <f t="shared" si="1"/>
        <v>78.37315938220928</v>
      </c>
      <c r="J25" s="261">
        <f t="shared" si="1"/>
        <v>80.1943288848463</v>
      </c>
      <c r="K25" s="261">
        <f t="shared" si="1"/>
        <v>91.992357697303063</v>
      </c>
      <c r="L25" s="261">
        <f t="shared" si="1"/>
        <v>117.37361988149939</v>
      </c>
      <c r="M25" s="261">
        <f t="shared" si="1"/>
        <v>91.759799640275588</v>
      </c>
      <c r="N25" s="261">
        <f t="shared" si="1"/>
        <v>92.769327748883413</v>
      </c>
      <c r="O25" s="261">
        <f t="shared" si="1"/>
        <v>95.69883397412967</v>
      </c>
      <c r="P25" s="261">
        <f t="shared" si="1"/>
        <v>100.17111009475811</v>
      </c>
      <c r="Q25" s="261">
        <f t="shared" si="1"/>
        <v>107.6758791637952</v>
      </c>
      <c r="R25" s="261">
        <f t="shared" si="1"/>
        <v>105.7216006007915</v>
      </c>
      <c r="S25" s="261">
        <f t="shared" si="1"/>
        <v>109.295759082544</v>
      </c>
      <c r="T25" s="261">
        <f t="shared" si="1"/>
        <v>117.9323930206379</v>
      </c>
      <c r="U25" s="261">
        <f t="shared" si="1"/>
        <v>125.8947870740291</v>
      </c>
      <c r="V25" s="261">
        <f t="shared" si="1"/>
        <v>115.1551843536087</v>
      </c>
      <c r="W25" s="261">
        <f t="shared" si="1"/>
        <v>121.9563781336854</v>
      </c>
      <c r="X25" s="261">
        <f t="shared" si="1"/>
        <v>118.84216972179971</v>
      </c>
      <c r="Y25" s="261">
        <f t="shared" si="1"/>
        <v>117.6768211376788</v>
      </c>
      <c r="DA25" s="70"/>
    </row>
    <row r="26" spans="1:105" ht="12" customHeight="1" x14ac:dyDescent="0.25">
      <c r="A26" s="60" t="s">
        <v>2160</v>
      </c>
      <c r="B26" s="329">
        <v>33.996054519155877</v>
      </c>
      <c r="C26" s="329">
        <v>30.88949200181457</v>
      </c>
      <c r="D26" s="329">
        <v>33.249517939385292</v>
      </c>
      <c r="E26" s="329">
        <v>89.800969319574335</v>
      </c>
      <c r="F26" s="329">
        <v>105.2518785179533</v>
      </c>
      <c r="G26" s="329">
        <v>92.81249070297747</v>
      </c>
      <c r="H26" s="329">
        <v>78.867185749389307</v>
      </c>
      <c r="I26" s="329">
        <v>78.37315938220928</v>
      </c>
      <c r="J26" s="329">
        <v>80.1943288848463</v>
      </c>
      <c r="K26" s="329">
        <v>91.992357697303063</v>
      </c>
      <c r="L26" s="329">
        <v>117.37361988149939</v>
      </c>
      <c r="M26" s="329">
        <v>91.759799640275588</v>
      </c>
      <c r="N26" s="329">
        <v>92.769327748883413</v>
      </c>
      <c r="O26" s="329">
        <v>95.69883397412967</v>
      </c>
      <c r="P26" s="329">
        <v>100.17111009475811</v>
      </c>
      <c r="Q26" s="329">
        <v>107.6758791637952</v>
      </c>
      <c r="R26" s="329">
        <v>105.7216006007915</v>
      </c>
      <c r="S26" s="329">
        <v>109.295759082544</v>
      </c>
      <c r="T26" s="329">
        <v>117.9323930206379</v>
      </c>
      <c r="U26" s="329">
        <v>125.8947870740291</v>
      </c>
      <c r="V26" s="329">
        <v>115.1551843536087</v>
      </c>
      <c r="W26" s="329">
        <v>121.9563781336854</v>
      </c>
      <c r="X26" s="329">
        <v>118.84216972179971</v>
      </c>
      <c r="Y26" s="329">
        <v>117.6768211376788</v>
      </c>
      <c r="DA26" s="72" t="s">
        <v>2319</v>
      </c>
    </row>
    <row r="27" spans="1:105" ht="12" customHeight="1" x14ac:dyDescent="0.25">
      <c r="A27" s="59" t="s">
        <v>28</v>
      </c>
      <c r="B27" s="230">
        <v>5.6612058477794474</v>
      </c>
      <c r="C27" s="230">
        <v>6.1398649832450074</v>
      </c>
      <c r="D27" s="230">
        <v>4.7008019794337441</v>
      </c>
      <c r="E27" s="230">
        <v>10.629492124130399</v>
      </c>
      <c r="F27" s="230">
        <v>13.306410765526</v>
      </c>
      <c r="G27" s="230">
        <v>5.1541182253466848</v>
      </c>
      <c r="H27" s="230">
        <v>3.6040280111222041</v>
      </c>
      <c r="I27" s="230">
        <v>6.585617432825174</v>
      </c>
      <c r="J27" s="230">
        <v>7.1196729123702118</v>
      </c>
      <c r="K27" s="230">
        <v>12.3218238933196</v>
      </c>
      <c r="L27" s="230">
        <v>9.384754388932766</v>
      </c>
      <c r="M27" s="230">
        <v>6.2930912823161496</v>
      </c>
      <c r="N27" s="230">
        <v>6.2671723539823789</v>
      </c>
      <c r="O27" s="230">
        <v>5.6369548281341624</v>
      </c>
      <c r="P27" s="230">
        <v>5.2910639537651223</v>
      </c>
      <c r="Q27" s="230">
        <v>5.7245441626544196</v>
      </c>
      <c r="R27" s="230">
        <v>5.1290715533100837</v>
      </c>
      <c r="S27" s="230">
        <v>5.6022533528350884</v>
      </c>
      <c r="T27" s="230">
        <v>6.3463613686565683</v>
      </c>
      <c r="U27" s="230">
        <v>6.4956958023824756</v>
      </c>
      <c r="V27" s="230">
        <v>4.8528516532295738</v>
      </c>
      <c r="W27" s="230">
        <v>2.9242160190717779</v>
      </c>
      <c r="X27" s="230">
        <v>3.2509872212413269</v>
      </c>
      <c r="Y27" s="230">
        <v>1.956775286301347</v>
      </c>
      <c r="DA27" s="71" t="s">
        <v>2320</v>
      </c>
    </row>
    <row r="28" spans="1:105" ht="12" customHeight="1" x14ac:dyDescent="0.25">
      <c r="A28" s="59" t="s">
        <v>31</v>
      </c>
      <c r="B28" s="230">
        <v>0</v>
      </c>
      <c r="C28" s="230">
        <v>0</v>
      </c>
      <c r="D28" s="230">
        <v>0</v>
      </c>
      <c r="E28" s="230">
        <v>0</v>
      </c>
      <c r="F28" s="230">
        <v>0</v>
      </c>
      <c r="G28" s="230">
        <v>0</v>
      </c>
      <c r="H28" s="230">
        <v>0</v>
      </c>
      <c r="I28" s="230">
        <v>0</v>
      </c>
      <c r="J28" s="230">
        <v>0.27796752834152733</v>
      </c>
      <c r="K28" s="230">
        <v>0.29441914254073148</v>
      </c>
      <c r="L28" s="230">
        <v>0.32473080894028811</v>
      </c>
      <c r="M28" s="230">
        <v>0.29193861303065599</v>
      </c>
      <c r="N28" s="230">
        <v>0.14845380021395571</v>
      </c>
      <c r="O28" s="230">
        <v>0.15066964683763101</v>
      </c>
      <c r="P28" s="230">
        <v>0.1524990316142813</v>
      </c>
      <c r="Q28" s="230">
        <v>0.15638165082481759</v>
      </c>
      <c r="R28" s="230">
        <v>0.15288007734333969</v>
      </c>
      <c r="S28" s="230">
        <v>0.1535183768639668</v>
      </c>
      <c r="T28" s="230">
        <v>0.23208318644711409</v>
      </c>
      <c r="U28" s="230">
        <v>0.1099368440571777</v>
      </c>
      <c r="V28" s="230">
        <v>0.1287437858495665</v>
      </c>
      <c r="W28" s="230">
        <v>0.13283596643585799</v>
      </c>
      <c r="X28" s="230">
        <v>0.14740662486344999</v>
      </c>
      <c r="Y28" s="230">
        <v>0.1317379232252848</v>
      </c>
      <c r="DA28" s="71" t="s">
        <v>2321</v>
      </c>
    </row>
    <row r="29" spans="1:105" ht="12" customHeight="1" x14ac:dyDescent="0.25">
      <c r="A29" s="59" t="s">
        <v>159</v>
      </c>
      <c r="B29" s="230">
        <v>2.2402799850442818</v>
      </c>
      <c r="C29" s="230">
        <v>2.1726670100293299</v>
      </c>
      <c r="D29" s="230">
        <v>2.3431099711796359</v>
      </c>
      <c r="E29" s="230">
        <v>1.989537374303239</v>
      </c>
      <c r="F29" s="230">
        <v>5.3787455207923296</v>
      </c>
      <c r="G29" s="230">
        <v>2.2148608640276422</v>
      </c>
      <c r="H29" s="230">
        <v>1.051548410846382</v>
      </c>
      <c r="I29" s="230">
        <v>0.88327850944036823</v>
      </c>
      <c r="J29" s="230">
        <v>0.74056534070862934</v>
      </c>
      <c r="K29" s="230">
        <v>0.78297161237602064</v>
      </c>
      <c r="L29" s="230">
        <v>0.86179082950396091</v>
      </c>
      <c r="M29" s="230">
        <v>0.7772234385637723</v>
      </c>
      <c r="N29" s="230">
        <v>0.94880021134152337</v>
      </c>
      <c r="O29" s="230">
        <v>1.1232180434012049</v>
      </c>
      <c r="P29" s="230">
        <v>0.81198252907995117</v>
      </c>
      <c r="Q29" s="230">
        <v>1.3316310736031729</v>
      </c>
      <c r="R29" s="230">
        <v>1.302631789290646</v>
      </c>
      <c r="S29" s="230">
        <v>0.75207257239184921</v>
      </c>
      <c r="T29" s="230">
        <v>0.75780006093172136</v>
      </c>
      <c r="U29" s="230">
        <v>4.6144315064892423</v>
      </c>
      <c r="V29" s="230">
        <v>4.3057815671210458</v>
      </c>
      <c r="W29" s="230">
        <v>4.5433875689894467</v>
      </c>
      <c r="X29" s="230">
        <v>4.6188546061152751</v>
      </c>
      <c r="Y29" s="230">
        <v>4.2998904645603782</v>
      </c>
      <c r="DA29" s="71" t="s">
        <v>2322</v>
      </c>
    </row>
    <row r="30" spans="1:105" ht="12" customHeight="1" x14ac:dyDescent="0.25">
      <c r="A30" s="59" t="s">
        <v>32</v>
      </c>
      <c r="B30" s="230">
        <v>13.484891372058669</v>
      </c>
      <c r="C30" s="230">
        <v>12.971976754622981</v>
      </c>
      <c r="D30" s="230">
        <v>13.51546858575273</v>
      </c>
      <c r="E30" s="230">
        <v>25.382554968085099</v>
      </c>
      <c r="F30" s="230">
        <v>23.777797149251899</v>
      </c>
      <c r="G30" s="230">
        <v>21.286850486517359</v>
      </c>
      <c r="H30" s="230">
        <v>14.299017804529379</v>
      </c>
      <c r="I30" s="230">
        <v>12.09028363242142</v>
      </c>
      <c r="J30" s="230">
        <v>5.6331802240576074</v>
      </c>
      <c r="K30" s="230">
        <v>7.3797207645464784</v>
      </c>
      <c r="L30" s="230">
        <v>12.46901660762434</v>
      </c>
      <c r="M30" s="230">
        <v>6.2276946420429162</v>
      </c>
      <c r="N30" s="230">
        <v>0.79171888853481709</v>
      </c>
      <c r="O30" s="230">
        <v>0.80353621906816464</v>
      </c>
      <c r="P30" s="230">
        <v>0.48796672258087009</v>
      </c>
      <c r="Q30" s="230">
        <v>0.50039033570903035</v>
      </c>
      <c r="R30" s="230">
        <v>0.32612399567155947</v>
      </c>
      <c r="S30" s="230">
        <v>0.2947400027947954</v>
      </c>
      <c r="T30" s="230">
        <v>0.2475475158935328</v>
      </c>
      <c r="U30" s="230">
        <v>0.21777627057260859</v>
      </c>
      <c r="V30" s="230">
        <v>0.32034782540222662</v>
      </c>
      <c r="W30" s="230">
        <v>0.31313716443634437</v>
      </c>
      <c r="X30" s="230">
        <v>0.34318453935648979</v>
      </c>
      <c r="Y30" s="230">
        <v>0.24153618737465671</v>
      </c>
      <c r="DA30" s="71" t="s">
        <v>2323</v>
      </c>
    </row>
    <row r="31" spans="1:105" ht="12" customHeight="1" x14ac:dyDescent="0.25">
      <c r="A31" s="59" t="s">
        <v>35</v>
      </c>
      <c r="B31" s="230">
        <v>12.60967731427348</v>
      </c>
      <c r="C31" s="230">
        <v>9.6049832539172595</v>
      </c>
      <c r="D31" s="230">
        <v>12.690137403019181</v>
      </c>
      <c r="E31" s="230">
        <v>51.799384853055599</v>
      </c>
      <c r="F31" s="230">
        <v>62.788925082383109</v>
      </c>
      <c r="G31" s="230">
        <v>64.156661127085783</v>
      </c>
      <c r="H31" s="230">
        <v>59.91259152289134</v>
      </c>
      <c r="I31" s="230">
        <v>58.813979807522323</v>
      </c>
      <c r="J31" s="230">
        <v>66.422942879368321</v>
      </c>
      <c r="K31" s="230">
        <v>71.213422284520234</v>
      </c>
      <c r="L31" s="230">
        <v>94.333327246498072</v>
      </c>
      <c r="M31" s="230">
        <v>78.169851664322096</v>
      </c>
      <c r="N31" s="230">
        <v>84.613182494810744</v>
      </c>
      <c r="O31" s="230">
        <v>87.984455236688504</v>
      </c>
      <c r="P31" s="230">
        <v>93.427597857717885</v>
      </c>
      <c r="Q31" s="230">
        <v>99.96293194100376</v>
      </c>
      <c r="R31" s="230">
        <v>98.810893185175914</v>
      </c>
      <c r="S31" s="230">
        <v>102.4931747776583</v>
      </c>
      <c r="T31" s="230">
        <v>110.348600888709</v>
      </c>
      <c r="U31" s="230">
        <v>114.4569466505276</v>
      </c>
      <c r="V31" s="230">
        <v>105.54745952200631</v>
      </c>
      <c r="W31" s="230">
        <v>114.04280141475201</v>
      </c>
      <c r="X31" s="230">
        <v>110.4817367302232</v>
      </c>
      <c r="Y31" s="230">
        <v>111.04688127621711</v>
      </c>
      <c r="DA31" s="71" t="s">
        <v>2324</v>
      </c>
    </row>
    <row r="32" spans="1:105" ht="12" customHeight="1" x14ac:dyDescent="0.25">
      <c r="A32" s="60" t="s">
        <v>2167</v>
      </c>
      <c r="B32" s="329">
        <v>0</v>
      </c>
      <c r="C32" s="329">
        <v>0</v>
      </c>
      <c r="D32" s="329">
        <v>0</v>
      </c>
      <c r="E32" s="329">
        <v>0</v>
      </c>
      <c r="F32" s="329">
        <v>0</v>
      </c>
      <c r="G32" s="329">
        <v>0</v>
      </c>
      <c r="H32" s="329">
        <v>0</v>
      </c>
      <c r="I32" s="329">
        <v>0</v>
      </c>
      <c r="J32" s="329">
        <v>0</v>
      </c>
      <c r="K32" s="329">
        <v>0</v>
      </c>
      <c r="L32" s="329">
        <v>0</v>
      </c>
      <c r="M32" s="329">
        <v>0</v>
      </c>
      <c r="N32" s="329">
        <v>0</v>
      </c>
      <c r="O32" s="329">
        <v>0</v>
      </c>
      <c r="P32" s="329">
        <v>0</v>
      </c>
      <c r="Q32" s="329">
        <v>0</v>
      </c>
      <c r="R32" s="329">
        <v>0</v>
      </c>
      <c r="S32" s="329">
        <v>0</v>
      </c>
      <c r="T32" s="329">
        <v>0</v>
      </c>
      <c r="U32" s="329">
        <v>0</v>
      </c>
      <c r="V32" s="329">
        <v>0</v>
      </c>
      <c r="W32" s="329">
        <v>0</v>
      </c>
      <c r="X32" s="329">
        <v>0</v>
      </c>
      <c r="Y32" s="329">
        <v>0</v>
      </c>
      <c r="DA32" s="72" t="s">
        <v>2325</v>
      </c>
    </row>
    <row r="33" spans="1:105" ht="12" customHeight="1" x14ac:dyDescent="0.25">
      <c r="A33" s="60" t="s">
        <v>2169</v>
      </c>
      <c r="B33" s="329">
        <v>0</v>
      </c>
      <c r="C33" s="329">
        <v>0</v>
      </c>
      <c r="D33" s="329">
        <v>0</v>
      </c>
      <c r="E33" s="329">
        <v>0</v>
      </c>
      <c r="F33" s="329">
        <v>0</v>
      </c>
      <c r="G33" s="329">
        <v>0</v>
      </c>
      <c r="H33" s="329">
        <v>0</v>
      </c>
      <c r="I33" s="329">
        <v>0</v>
      </c>
      <c r="J33" s="329">
        <v>0</v>
      </c>
      <c r="K33" s="329">
        <v>0</v>
      </c>
      <c r="L33" s="329">
        <v>0</v>
      </c>
      <c r="M33" s="329">
        <v>0</v>
      </c>
      <c r="N33" s="329">
        <v>0</v>
      </c>
      <c r="O33" s="329">
        <v>0</v>
      </c>
      <c r="P33" s="329">
        <v>0</v>
      </c>
      <c r="Q33" s="329">
        <v>0</v>
      </c>
      <c r="R33" s="329">
        <v>0</v>
      </c>
      <c r="S33" s="329">
        <v>0</v>
      </c>
      <c r="T33" s="329">
        <v>0</v>
      </c>
      <c r="U33" s="329">
        <v>0</v>
      </c>
      <c r="V33" s="329">
        <v>0</v>
      </c>
      <c r="W33" s="329">
        <v>0</v>
      </c>
      <c r="X33" s="329">
        <v>0</v>
      </c>
      <c r="Y33" s="329">
        <v>0</v>
      </c>
      <c r="DA33" s="72" t="s">
        <v>2326</v>
      </c>
    </row>
    <row r="34" spans="1:105" ht="12" customHeight="1" x14ac:dyDescent="0.25">
      <c r="A34" s="57" t="s">
        <v>2171</v>
      </c>
      <c r="B34" s="261">
        <v>862.27373723159621</v>
      </c>
      <c r="C34" s="261">
        <v>848.21824810892952</v>
      </c>
      <c r="D34" s="261">
        <v>841.28940537500898</v>
      </c>
      <c r="E34" s="261">
        <v>1374.1210918612751</v>
      </c>
      <c r="F34" s="261">
        <v>1494.2933026084081</v>
      </c>
      <c r="G34" s="261">
        <v>1365.00038358184</v>
      </c>
      <c r="H34" s="261">
        <v>1231.9695330690699</v>
      </c>
      <c r="I34" s="261">
        <v>1252.01833869794</v>
      </c>
      <c r="J34" s="261">
        <v>1273.334411279614</v>
      </c>
      <c r="K34" s="261">
        <v>1368.9973496154021</v>
      </c>
      <c r="L34" s="261">
        <v>1559.0190899587569</v>
      </c>
      <c r="M34" s="261">
        <v>1373.397445244706</v>
      </c>
      <c r="N34" s="261">
        <v>1361.6610662929111</v>
      </c>
      <c r="O34" s="261">
        <v>1380.8260407514119</v>
      </c>
      <c r="P34" s="261">
        <v>1424.883855112537</v>
      </c>
      <c r="Q34" s="261">
        <v>1489.6467901401279</v>
      </c>
      <c r="R34" s="261">
        <v>1501.553941379359</v>
      </c>
      <c r="S34" s="261">
        <v>1545.095127709099</v>
      </c>
      <c r="T34" s="261">
        <v>1652.977735817605</v>
      </c>
      <c r="U34" s="261">
        <v>1735.409036312109</v>
      </c>
      <c r="V34" s="261">
        <v>1593.3703442481769</v>
      </c>
      <c r="W34" s="261">
        <v>1626.3112577158779</v>
      </c>
      <c r="X34" s="261">
        <v>1611.1475713624211</v>
      </c>
      <c r="Y34" s="261">
        <v>1585.564694883464</v>
      </c>
      <c r="DA34" s="70" t="s">
        <v>2327</v>
      </c>
    </row>
    <row r="35" spans="1:105" ht="12" customHeight="1" x14ac:dyDescent="0.25">
      <c r="A35" s="64" t="s">
        <v>28</v>
      </c>
      <c r="B35" s="229">
        <v>143.59046050039569</v>
      </c>
      <c r="C35" s="229">
        <v>168.5992608556821</v>
      </c>
      <c r="D35" s="229">
        <v>118.9411199667033</v>
      </c>
      <c r="E35" s="229">
        <v>162.65090938564191</v>
      </c>
      <c r="F35" s="229">
        <v>188.91520767764979</v>
      </c>
      <c r="G35" s="229">
        <v>75.802010067150093</v>
      </c>
      <c r="H35" s="229">
        <v>56.297846358292979</v>
      </c>
      <c r="I35" s="229">
        <v>105.2058365713614</v>
      </c>
      <c r="J35" s="229">
        <v>113.0469528511688</v>
      </c>
      <c r="K35" s="229">
        <v>183.36897406073109</v>
      </c>
      <c r="L35" s="229">
        <v>124.6533187073203</v>
      </c>
      <c r="M35" s="229">
        <v>94.190653463797929</v>
      </c>
      <c r="N35" s="229">
        <v>91.989074376663439</v>
      </c>
      <c r="O35" s="229">
        <v>81.334888775460058</v>
      </c>
      <c r="P35" s="229">
        <v>75.262733905574876</v>
      </c>
      <c r="Q35" s="229">
        <v>79.196463526817979</v>
      </c>
      <c r="R35" s="229">
        <v>72.846432447137644</v>
      </c>
      <c r="S35" s="229">
        <v>79.19808080677798</v>
      </c>
      <c r="T35" s="229">
        <v>88.952609008845016</v>
      </c>
      <c r="U35" s="229">
        <v>89.540555686079145</v>
      </c>
      <c r="V35" s="229">
        <v>67.147562245637005</v>
      </c>
      <c r="W35" s="229">
        <v>38.99497102641471</v>
      </c>
      <c r="X35" s="229">
        <v>44.073750742640946</v>
      </c>
      <c r="Y35" s="229">
        <v>26.365377478628069</v>
      </c>
      <c r="DA35" s="73" t="s">
        <v>2328</v>
      </c>
    </row>
    <row r="36" spans="1:105" ht="12" customHeight="1" x14ac:dyDescent="0.25">
      <c r="A36" s="64" t="s">
        <v>30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2329</v>
      </c>
    </row>
    <row r="37" spans="1:105" ht="12" customHeight="1" x14ac:dyDescent="0.25">
      <c r="A37" s="64" t="s">
        <v>31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4.4135991157660346</v>
      </c>
      <c r="K37" s="229">
        <v>4.3814403272557616</v>
      </c>
      <c r="L37" s="229">
        <v>4.3132479917274553</v>
      </c>
      <c r="M37" s="229">
        <v>4.3695359719225024</v>
      </c>
      <c r="N37" s="229">
        <v>2.1789934755348361</v>
      </c>
      <c r="O37" s="229">
        <v>2.1739927569071691</v>
      </c>
      <c r="P37" s="229">
        <v>2.16922232230365</v>
      </c>
      <c r="Q37" s="229">
        <v>2.1634689774265778</v>
      </c>
      <c r="R37" s="229">
        <v>2.1713029562860311</v>
      </c>
      <c r="S37" s="229">
        <v>2.1702625801535649</v>
      </c>
      <c r="T37" s="229">
        <v>3.252951375179435</v>
      </c>
      <c r="U37" s="229">
        <v>1.5154352061318881</v>
      </c>
      <c r="V37" s="229">
        <v>1.781392053952358</v>
      </c>
      <c r="W37" s="229">
        <v>1.771392615541558</v>
      </c>
      <c r="X37" s="229">
        <v>1.998396917587701</v>
      </c>
      <c r="Y37" s="229">
        <v>1.775022455772298</v>
      </c>
      <c r="DA37" s="73" t="s">
        <v>2330</v>
      </c>
    </row>
    <row r="38" spans="1:105" ht="12" customHeight="1" x14ac:dyDescent="0.25">
      <c r="A38" s="64" t="s">
        <v>159</v>
      </c>
      <c r="B38" s="229">
        <v>56.822317250397283</v>
      </c>
      <c r="C38" s="229">
        <v>59.660929511656718</v>
      </c>
      <c r="D38" s="229">
        <v>59.2860804170328</v>
      </c>
      <c r="E38" s="229">
        <v>30.443605339574749</v>
      </c>
      <c r="F38" s="229">
        <v>76.363705059990622</v>
      </c>
      <c r="G38" s="229">
        <v>32.574127750254938</v>
      </c>
      <c r="H38" s="229">
        <v>16.426040721504659</v>
      </c>
      <c r="I38" s="229">
        <v>14.110454404472531</v>
      </c>
      <c r="J38" s="229">
        <v>11.75877827320404</v>
      </c>
      <c r="K38" s="229">
        <v>11.65190336455845</v>
      </c>
      <c r="L38" s="229">
        <v>11.446765943697709</v>
      </c>
      <c r="M38" s="229">
        <v>11.63294480908246</v>
      </c>
      <c r="N38" s="229">
        <v>13.92641661661485</v>
      </c>
      <c r="O38" s="229">
        <v>16.20676720250853</v>
      </c>
      <c r="P38" s="229">
        <v>11.55004467081385</v>
      </c>
      <c r="Q38" s="229">
        <v>18.422509942327011</v>
      </c>
      <c r="R38" s="229">
        <v>18.500829566476948</v>
      </c>
      <c r="S38" s="229">
        <v>10.63191908854116</v>
      </c>
      <c r="T38" s="229">
        <v>10.621565431154719</v>
      </c>
      <c r="U38" s="229">
        <v>63.608083542775127</v>
      </c>
      <c r="V38" s="229">
        <v>59.57790521001516</v>
      </c>
      <c r="W38" s="229">
        <v>60.586928413980317</v>
      </c>
      <c r="X38" s="229">
        <v>62.61797810103181</v>
      </c>
      <c r="Y38" s="229">
        <v>57.936256660913728</v>
      </c>
      <c r="DA38" s="73" t="s">
        <v>2331</v>
      </c>
    </row>
    <row r="39" spans="1:105" ht="12" customHeight="1" x14ac:dyDescent="0.25">
      <c r="A39" s="64" t="s">
        <v>32</v>
      </c>
      <c r="B39" s="229">
        <v>342.02991623616953</v>
      </c>
      <c r="C39" s="229">
        <v>356.20745710773389</v>
      </c>
      <c r="D39" s="229">
        <v>341.97249267195667</v>
      </c>
      <c r="E39" s="229">
        <v>388.40008533595261</v>
      </c>
      <c r="F39" s="229">
        <v>337.58070194298449</v>
      </c>
      <c r="G39" s="229">
        <v>313.06733457173931</v>
      </c>
      <c r="H39" s="229">
        <v>223.3622782480075</v>
      </c>
      <c r="I39" s="229">
        <v>193.14337902380541</v>
      </c>
      <c r="J39" s="229">
        <v>89.44425776705728</v>
      </c>
      <c r="K39" s="229">
        <v>109.82236373165659</v>
      </c>
      <c r="L39" s="229">
        <v>165.6201363127866</v>
      </c>
      <c r="M39" s="229">
        <v>93.211841619930055</v>
      </c>
      <c r="N39" s="229">
        <v>11.620789027217389</v>
      </c>
      <c r="O39" s="229">
        <v>11.59411969717622</v>
      </c>
      <c r="P39" s="229">
        <v>6.9410821561220173</v>
      </c>
      <c r="Q39" s="229">
        <v>6.9226725910656102</v>
      </c>
      <c r="R39" s="229">
        <v>4.6318265154143026</v>
      </c>
      <c r="S39" s="229">
        <v>4.1666881321101359</v>
      </c>
      <c r="T39" s="229">
        <v>3.4697043098019451</v>
      </c>
      <c r="U39" s="229">
        <v>3.001958354509338</v>
      </c>
      <c r="V39" s="229">
        <v>4.4325640022676511</v>
      </c>
      <c r="W39" s="229">
        <v>4.1757430281655186</v>
      </c>
      <c r="X39" s="229">
        <v>4.6525651492873683</v>
      </c>
      <c r="Y39" s="229">
        <v>3.254432330305276</v>
      </c>
      <c r="DA39" s="73" t="s">
        <v>2332</v>
      </c>
    </row>
    <row r="40" spans="1:105" ht="12" customHeight="1" x14ac:dyDescent="0.25">
      <c r="A40" s="64" t="s">
        <v>33</v>
      </c>
      <c r="B40" s="229">
        <v>0</v>
      </c>
      <c r="C40" s="229">
        <v>0</v>
      </c>
      <c r="D40" s="229">
        <v>0</v>
      </c>
      <c r="E40" s="229">
        <v>0</v>
      </c>
      <c r="F40" s="229">
        <v>0</v>
      </c>
      <c r="G40" s="229">
        <v>0</v>
      </c>
      <c r="H40" s="229">
        <v>0</v>
      </c>
      <c r="I40" s="229">
        <v>0</v>
      </c>
      <c r="J40" s="229">
        <v>0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DA40" s="73" t="s">
        <v>2333</v>
      </c>
    </row>
    <row r="41" spans="1:105" ht="12" customHeight="1" x14ac:dyDescent="0.25">
      <c r="A41" s="64" t="s">
        <v>35</v>
      </c>
      <c r="B41" s="229">
        <v>319.83104324463358</v>
      </c>
      <c r="C41" s="229">
        <v>263.75060063385672</v>
      </c>
      <c r="D41" s="229">
        <v>321.08971231931628</v>
      </c>
      <c r="E41" s="229">
        <v>792.62649180010612</v>
      </c>
      <c r="F41" s="229">
        <v>891.43368792778324</v>
      </c>
      <c r="G41" s="229">
        <v>943.55691119269568</v>
      </c>
      <c r="H41" s="229">
        <v>935.88336774126537</v>
      </c>
      <c r="I41" s="229">
        <v>939.55866869830049</v>
      </c>
      <c r="J41" s="229">
        <v>1054.6708232724179</v>
      </c>
      <c r="K41" s="229">
        <v>1059.7726681311999</v>
      </c>
      <c r="L41" s="229">
        <v>1252.9856210032251</v>
      </c>
      <c r="M41" s="229">
        <v>1169.992469379973</v>
      </c>
      <c r="N41" s="229">
        <v>1241.9457927968811</v>
      </c>
      <c r="O41" s="229">
        <v>1269.51627231936</v>
      </c>
      <c r="P41" s="229">
        <v>1328.9607720577219</v>
      </c>
      <c r="Q41" s="229">
        <v>1382.941675102491</v>
      </c>
      <c r="R41" s="229">
        <v>1403.377001205989</v>
      </c>
      <c r="S41" s="229">
        <v>1448.928177101516</v>
      </c>
      <c r="T41" s="229">
        <v>1546.680905692624</v>
      </c>
      <c r="U41" s="229">
        <v>1577.7430035226139</v>
      </c>
      <c r="V41" s="229">
        <v>1460.4309207363051</v>
      </c>
      <c r="W41" s="229">
        <v>1520.782222631776</v>
      </c>
      <c r="X41" s="229">
        <v>1497.804880451873</v>
      </c>
      <c r="Y41" s="229">
        <v>1496.2336059578449</v>
      </c>
      <c r="DA41" s="73" t="s">
        <v>2334</v>
      </c>
    </row>
    <row r="42" spans="1:105" ht="12" customHeight="1" x14ac:dyDescent="0.25">
      <c r="A42" s="64" t="s">
        <v>36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2335</v>
      </c>
    </row>
    <row r="43" spans="1:105" ht="12" customHeight="1" x14ac:dyDescent="0.25">
      <c r="A43" s="64" t="s">
        <v>38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2.6548688055175809E-2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2336</v>
      </c>
    </row>
    <row r="44" spans="1:105" ht="12" customHeight="1" x14ac:dyDescent="0.25">
      <c r="A44" s="64" t="s">
        <v>39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2337</v>
      </c>
    </row>
    <row r="45" spans="1:105" ht="12" customHeight="1" x14ac:dyDescent="0.25">
      <c r="A45" s="57" t="s">
        <v>2183</v>
      </c>
      <c r="B45" s="261">
        <f t="shared" ref="B45:Y45" si="2">B46+B52+B63+B64+B65</f>
        <v>136.11396004226418</v>
      </c>
      <c r="C45" s="261">
        <f t="shared" si="2"/>
        <v>133.89523505713416</v>
      </c>
      <c r="D45" s="261">
        <f t="shared" si="2"/>
        <v>132.80148468262792</v>
      </c>
      <c r="E45" s="261">
        <f t="shared" si="2"/>
        <v>216.91146942656115</v>
      </c>
      <c r="F45" s="261">
        <f t="shared" si="2"/>
        <v>240.94427749252918</v>
      </c>
      <c r="G45" s="261">
        <f t="shared" si="2"/>
        <v>221.07261676078667</v>
      </c>
      <c r="H45" s="261">
        <f t="shared" si="2"/>
        <v>199.99058337296475</v>
      </c>
      <c r="I45" s="261">
        <f t="shared" si="2"/>
        <v>204.19741189955514</v>
      </c>
      <c r="J45" s="261">
        <f t="shared" si="2"/>
        <v>207.7476123400379</v>
      </c>
      <c r="K45" s="261">
        <f t="shared" si="2"/>
        <v>223.87074331100234</v>
      </c>
      <c r="L45" s="261">
        <f t="shared" si="2"/>
        <v>259.85560212474979</v>
      </c>
      <c r="M45" s="261">
        <f t="shared" si="2"/>
        <v>230.71003017473225</v>
      </c>
      <c r="N45" s="261">
        <f t="shared" si="2"/>
        <v>229.58665579354508</v>
      </c>
      <c r="O45" s="261">
        <f t="shared" si="2"/>
        <v>233.47673600192752</v>
      </c>
      <c r="P45" s="261">
        <f t="shared" si="2"/>
        <v>241.9886148529238</v>
      </c>
      <c r="Q45" s="261">
        <f t="shared" si="2"/>
        <v>251.7940800792764</v>
      </c>
      <c r="R45" s="261">
        <f t="shared" si="2"/>
        <v>252.72445421419479</v>
      </c>
      <c r="S45" s="261">
        <f t="shared" si="2"/>
        <v>259.93111993476788</v>
      </c>
      <c r="T45" s="261">
        <f t="shared" si="2"/>
        <v>277.5284891575468</v>
      </c>
      <c r="U45" s="261">
        <f t="shared" si="2"/>
        <v>290.63205082965692</v>
      </c>
      <c r="V45" s="261">
        <f t="shared" si="2"/>
        <v>267.26208148815738</v>
      </c>
      <c r="W45" s="261">
        <f t="shared" si="2"/>
        <v>275.36725056329271</v>
      </c>
      <c r="X45" s="261">
        <f t="shared" si="2"/>
        <v>271.1081239588965</v>
      </c>
      <c r="Y45" s="261">
        <f t="shared" si="2"/>
        <v>266.79033901347367</v>
      </c>
      <c r="DA45" s="70"/>
    </row>
    <row r="46" spans="1:105" ht="12" customHeight="1" x14ac:dyDescent="0.25">
      <c r="A46" s="165" t="s">
        <v>2184</v>
      </c>
      <c r="B46" s="346">
        <v>73.796725324119137</v>
      </c>
      <c r="C46" s="346">
        <v>72.593802139410087</v>
      </c>
      <c r="D46" s="346">
        <v>72.000804948412721</v>
      </c>
      <c r="E46" s="346">
        <v>117.6026039059669</v>
      </c>
      <c r="F46" s="346">
        <v>132.95046711002729</v>
      </c>
      <c r="G46" s="346">
        <v>122.422912355861</v>
      </c>
      <c r="H46" s="346">
        <v>110.955128339445</v>
      </c>
      <c r="I46" s="346">
        <v>113.7130131347744</v>
      </c>
      <c r="J46" s="346">
        <v>115.72268341530351</v>
      </c>
      <c r="K46" s="346">
        <v>124.9321748716998</v>
      </c>
      <c r="L46" s="346">
        <v>147.18400566519719</v>
      </c>
      <c r="M46" s="346">
        <v>131.45346319242179</v>
      </c>
      <c r="N46" s="346">
        <v>131.17828660539249</v>
      </c>
      <c r="O46" s="346">
        <v>133.68329829071851</v>
      </c>
      <c r="P46" s="346">
        <v>139.01108253212431</v>
      </c>
      <c r="Q46" s="346">
        <v>144.13607698812979</v>
      </c>
      <c r="R46" s="346">
        <v>144.20591147472041</v>
      </c>
      <c r="S46" s="346">
        <v>148.26581971996049</v>
      </c>
      <c r="T46" s="346">
        <v>158.0664238074726</v>
      </c>
      <c r="U46" s="346">
        <v>165.2126073533158</v>
      </c>
      <c r="V46" s="346">
        <v>152.1078915272773</v>
      </c>
      <c r="W46" s="346">
        <v>157.83239359637881</v>
      </c>
      <c r="X46" s="346">
        <v>154.66915912098861</v>
      </c>
      <c r="Y46" s="346">
        <v>152.20026977503389</v>
      </c>
      <c r="DA46" s="167" t="s">
        <v>2338</v>
      </c>
    </row>
    <row r="47" spans="1:105" ht="12" customHeight="1" x14ac:dyDescent="0.25">
      <c r="A47" s="59" t="s">
        <v>28</v>
      </c>
      <c r="B47" s="230">
        <v>12.289027619851289</v>
      </c>
      <c r="C47" s="230">
        <v>14.429377593202149</v>
      </c>
      <c r="D47" s="230">
        <v>10.179441609930871</v>
      </c>
      <c r="E47" s="230">
        <v>13.920294641220771</v>
      </c>
      <c r="F47" s="230">
        <v>16.808189571009081</v>
      </c>
      <c r="G47" s="230">
        <v>6.798461704822242</v>
      </c>
      <c r="H47" s="230">
        <v>5.0703646480261941</v>
      </c>
      <c r="I47" s="230">
        <v>9.5551896534802925</v>
      </c>
      <c r="J47" s="230">
        <v>10.273889262690959</v>
      </c>
      <c r="K47" s="230">
        <v>16.7339145980343</v>
      </c>
      <c r="L47" s="230">
        <v>11.7682810204006</v>
      </c>
      <c r="M47" s="230">
        <v>9.0153710719677402</v>
      </c>
      <c r="N47" s="230">
        <v>8.8619477062663954</v>
      </c>
      <c r="O47" s="230">
        <v>7.8743562742308546</v>
      </c>
      <c r="P47" s="230">
        <v>7.3426013474725398</v>
      </c>
      <c r="Q47" s="230">
        <v>7.6629356970018794</v>
      </c>
      <c r="R47" s="230">
        <v>6.996133563632438</v>
      </c>
      <c r="S47" s="230">
        <v>7.5997704998752598</v>
      </c>
      <c r="T47" s="230">
        <v>8.5061162589814643</v>
      </c>
      <c r="U47" s="230">
        <v>8.5243469171964001</v>
      </c>
      <c r="V47" s="230">
        <v>6.4101068224661342</v>
      </c>
      <c r="W47" s="230">
        <v>3.784435227955433</v>
      </c>
      <c r="X47" s="230">
        <v>4.2310525043387823</v>
      </c>
      <c r="Y47" s="230">
        <v>2.530844422757994</v>
      </c>
      <c r="DA47" s="71" t="s">
        <v>2339</v>
      </c>
    </row>
    <row r="48" spans="1:105" ht="12" customHeight="1" x14ac:dyDescent="0.25">
      <c r="A48" s="59" t="s">
        <v>31</v>
      </c>
      <c r="B48" s="230">
        <v>0</v>
      </c>
      <c r="C48" s="230">
        <v>0</v>
      </c>
      <c r="D48" s="230">
        <v>0</v>
      </c>
      <c r="E48" s="230">
        <v>0</v>
      </c>
      <c r="F48" s="230">
        <v>0</v>
      </c>
      <c r="G48" s="230">
        <v>0</v>
      </c>
      <c r="H48" s="230">
        <v>0</v>
      </c>
      <c r="I48" s="230">
        <v>0</v>
      </c>
      <c r="J48" s="230">
        <v>0.40111500064039268</v>
      </c>
      <c r="K48" s="230">
        <v>0.39984216865606992</v>
      </c>
      <c r="L48" s="230">
        <v>0.40720547999614809</v>
      </c>
      <c r="M48" s="230">
        <v>0.41822608454811522</v>
      </c>
      <c r="N48" s="230">
        <v>0.2099176055779961</v>
      </c>
      <c r="O48" s="230">
        <v>0.2104729441844321</v>
      </c>
      <c r="P48" s="230">
        <v>0.21162843707879819</v>
      </c>
      <c r="Q48" s="230">
        <v>0.20933414092239561</v>
      </c>
      <c r="R48" s="230">
        <v>0.2085308089769593</v>
      </c>
      <c r="S48" s="230">
        <v>0.20825627800090149</v>
      </c>
      <c r="T48" s="230">
        <v>0.31106431717296279</v>
      </c>
      <c r="U48" s="230">
        <v>0.1442708874053773</v>
      </c>
      <c r="V48" s="230">
        <v>0.170057005446522</v>
      </c>
      <c r="W48" s="230">
        <v>0.17191243999782871</v>
      </c>
      <c r="X48" s="230">
        <v>0.1918448541444851</v>
      </c>
      <c r="Y48" s="230">
        <v>0.17038654903018199</v>
      </c>
      <c r="DA48" s="71" t="s">
        <v>2340</v>
      </c>
    </row>
    <row r="49" spans="1:105" ht="12" customHeight="1" x14ac:dyDescent="0.25">
      <c r="A49" s="59" t="s">
        <v>159</v>
      </c>
      <c r="B49" s="230">
        <v>4.8630739373675897</v>
      </c>
      <c r="C49" s="230">
        <v>5.1060133663456693</v>
      </c>
      <c r="D49" s="230">
        <v>5.0739323293390557</v>
      </c>
      <c r="E49" s="230">
        <v>2.6054816285296001</v>
      </c>
      <c r="F49" s="230">
        <v>6.7942419605682174</v>
      </c>
      <c r="G49" s="230">
        <v>2.921478729679043</v>
      </c>
      <c r="H49" s="230">
        <v>1.479381922557103</v>
      </c>
      <c r="I49" s="230">
        <v>1.281564524607598</v>
      </c>
      <c r="J49" s="230">
        <v>1.0686567200310499</v>
      </c>
      <c r="K49" s="230">
        <v>1.0633312249568041</v>
      </c>
      <c r="L49" s="230">
        <v>1.0806672441387219</v>
      </c>
      <c r="M49" s="230">
        <v>1.1134365274778351</v>
      </c>
      <c r="N49" s="230">
        <v>1.3416286295780919</v>
      </c>
      <c r="O49" s="230">
        <v>1.5690420301475361</v>
      </c>
      <c r="P49" s="230">
        <v>1.126817604974139</v>
      </c>
      <c r="Q49" s="230">
        <v>1.7825355171020441</v>
      </c>
      <c r="R49" s="230">
        <v>1.7768100693057149</v>
      </c>
      <c r="S49" s="230">
        <v>1.0202285740141399</v>
      </c>
      <c r="T49" s="230">
        <v>1.0156899434034239</v>
      </c>
      <c r="U49" s="230">
        <v>6.0555506574874247</v>
      </c>
      <c r="V49" s="230">
        <v>5.6874847557071684</v>
      </c>
      <c r="W49" s="230">
        <v>5.8799199027014204</v>
      </c>
      <c r="X49" s="230">
        <v>6.0112867318250416</v>
      </c>
      <c r="Y49" s="230">
        <v>5.5613712401654949</v>
      </c>
      <c r="DA49" s="71" t="s">
        <v>2341</v>
      </c>
    </row>
    <row r="50" spans="1:105" ht="12" customHeight="1" x14ac:dyDescent="0.25">
      <c r="A50" s="59" t="s">
        <v>32</v>
      </c>
      <c r="B50" s="230">
        <v>29.272244637937689</v>
      </c>
      <c r="C50" s="230">
        <v>30.485613483925501</v>
      </c>
      <c r="D50" s="230">
        <v>29.267330106957111</v>
      </c>
      <c r="E50" s="230">
        <v>33.240783263822493</v>
      </c>
      <c r="F50" s="230">
        <v>30.035276161852849</v>
      </c>
      <c r="G50" s="230">
        <v>28.078098235538789</v>
      </c>
      <c r="H50" s="230">
        <v>20.116723331184058</v>
      </c>
      <c r="I50" s="230">
        <v>17.54200790594604</v>
      </c>
      <c r="J50" s="230">
        <v>8.128838295112276</v>
      </c>
      <c r="K50" s="230">
        <v>10.022186496125251</v>
      </c>
      <c r="L50" s="230">
        <v>15.63587979027041</v>
      </c>
      <c r="M50" s="230">
        <v>8.9216850037901008</v>
      </c>
      <c r="N50" s="230">
        <v>1.1195114785379381</v>
      </c>
      <c r="O50" s="230">
        <v>1.1224731545853981</v>
      </c>
      <c r="P50" s="230">
        <v>0.67716911873545438</v>
      </c>
      <c r="Q50" s="230">
        <v>0.66982782506152871</v>
      </c>
      <c r="R50" s="230">
        <v>0.44483821454026412</v>
      </c>
      <c r="S50" s="230">
        <v>0.39983132452220871</v>
      </c>
      <c r="T50" s="230">
        <v>0.33179137264573882</v>
      </c>
      <c r="U50" s="230">
        <v>0.28578931913856848</v>
      </c>
      <c r="V50" s="230">
        <v>0.42314579713278949</v>
      </c>
      <c r="W50" s="230">
        <v>0.40525300064909009</v>
      </c>
      <c r="X50" s="230">
        <v>0.44664334427626479</v>
      </c>
      <c r="Y50" s="230">
        <v>0.31239688940819949</v>
      </c>
      <c r="DA50" s="71" t="s">
        <v>2342</v>
      </c>
    </row>
    <row r="51" spans="1:105" ht="12" customHeight="1" x14ac:dyDescent="0.25">
      <c r="A51" s="59" t="s">
        <v>35</v>
      </c>
      <c r="B51" s="230">
        <v>27.372379128962571</v>
      </c>
      <c r="C51" s="230">
        <v>22.57279769593676</v>
      </c>
      <c r="D51" s="230">
        <v>27.48010090218569</v>
      </c>
      <c r="E51" s="230">
        <v>67.836044372394014</v>
      </c>
      <c r="F51" s="230">
        <v>79.31275941659716</v>
      </c>
      <c r="G51" s="230">
        <v>84.624873685820916</v>
      </c>
      <c r="H51" s="230">
        <v>84.28865843767764</v>
      </c>
      <c r="I51" s="230">
        <v>85.33425105074042</v>
      </c>
      <c r="J51" s="230">
        <v>95.850184136828858</v>
      </c>
      <c r="K51" s="230">
        <v>96.712900383927362</v>
      </c>
      <c r="L51" s="230">
        <v>118.2919721303913</v>
      </c>
      <c r="M51" s="230">
        <v>111.984744504638</v>
      </c>
      <c r="N51" s="230">
        <v>119.6452811854321</v>
      </c>
      <c r="O51" s="230">
        <v>122.9069538875702</v>
      </c>
      <c r="P51" s="230">
        <v>129.65286602386331</v>
      </c>
      <c r="Q51" s="230">
        <v>133.81144380804199</v>
      </c>
      <c r="R51" s="230">
        <v>134.77959881826499</v>
      </c>
      <c r="S51" s="230">
        <v>139.037733043548</v>
      </c>
      <c r="T51" s="230">
        <v>147.90176191526899</v>
      </c>
      <c r="U51" s="230">
        <v>150.20264957208801</v>
      </c>
      <c r="V51" s="230">
        <v>139.4170971465247</v>
      </c>
      <c r="W51" s="230">
        <v>147.59087302507501</v>
      </c>
      <c r="X51" s="230">
        <v>143.78833168640401</v>
      </c>
      <c r="Y51" s="230">
        <v>143.62527067367211</v>
      </c>
      <c r="DA51" s="71" t="s">
        <v>2343</v>
      </c>
    </row>
    <row r="52" spans="1:105" ht="12" customHeight="1" x14ac:dyDescent="0.25">
      <c r="A52" s="165" t="s">
        <v>2191</v>
      </c>
      <c r="B52" s="346">
        <v>62.317234718145052</v>
      </c>
      <c r="C52" s="346">
        <v>61.301432917724071</v>
      </c>
      <c r="D52" s="346">
        <v>60.800679734215187</v>
      </c>
      <c r="E52" s="346">
        <v>99.308865520594239</v>
      </c>
      <c r="F52" s="346">
        <v>107.99381038250191</v>
      </c>
      <c r="G52" s="346">
        <v>98.649704404925686</v>
      </c>
      <c r="H52" s="346">
        <v>89.035455033519767</v>
      </c>
      <c r="I52" s="346">
        <v>90.484398764780735</v>
      </c>
      <c r="J52" s="346">
        <v>92.024928924734382</v>
      </c>
      <c r="K52" s="346">
        <v>98.938568439302557</v>
      </c>
      <c r="L52" s="346">
        <v>112.6715964595526</v>
      </c>
      <c r="M52" s="346">
        <v>99.256566982310446</v>
      </c>
      <c r="N52" s="346">
        <v>98.408369188152591</v>
      </c>
      <c r="O52" s="346">
        <v>99.793437711209009</v>
      </c>
      <c r="P52" s="346">
        <v>102.9775323207995</v>
      </c>
      <c r="Q52" s="346">
        <v>107.6580030911466</v>
      </c>
      <c r="R52" s="346">
        <v>108.5185427394744</v>
      </c>
      <c r="S52" s="346">
        <v>111.6653002148074</v>
      </c>
      <c r="T52" s="346">
        <v>119.4620653500742</v>
      </c>
      <c r="U52" s="346">
        <v>125.4194434763411</v>
      </c>
      <c r="V52" s="346">
        <v>115.1541899608801</v>
      </c>
      <c r="W52" s="346">
        <v>117.53485696691391</v>
      </c>
      <c r="X52" s="346">
        <v>116.4389648379079</v>
      </c>
      <c r="Y52" s="346">
        <v>114.5900692384398</v>
      </c>
      <c r="DA52" s="167" t="s">
        <v>2344</v>
      </c>
    </row>
    <row r="53" spans="1:105" ht="12" customHeight="1" x14ac:dyDescent="0.25">
      <c r="A53" s="64" t="s">
        <v>28</v>
      </c>
      <c r="B53" s="229">
        <v>10.377401101207759</v>
      </c>
      <c r="C53" s="229">
        <v>12.18480774537071</v>
      </c>
      <c r="D53" s="229">
        <v>8.5959729150527338</v>
      </c>
      <c r="E53" s="229">
        <v>11.75491547480865</v>
      </c>
      <c r="F53" s="229">
        <v>13.653057991157651</v>
      </c>
      <c r="G53" s="229">
        <v>5.4782738352067399</v>
      </c>
      <c r="H53" s="229">
        <v>4.0686918250573108</v>
      </c>
      <c r="I53" s="229">
        <v>7.6033126468462022</v>
      </c>
      <c r="J53" s="229">
        <v>8.1699965925150497</v>
      </c>
      <c r="K53" s="229">
        <v>13.252227109752351</v>
      </c>
      <c r="L53" s="229">
        <v>9.0087982329368028</v>
      </c>
      <c r="M53" s="229">
        <v>6.8072362716324113</v>
      </c>
      <c r="N53" s="229">
        <v>6.6481263338022263</v>
      </c>
      <c r="O53" s="229">
        <v>5.8781395463436326</v>
      </c>
      <c r="P53" s="229">
        <v>5.4392999018863541</v>
      </c>
      <c r="Q53" s="229">
        <v>5.7235937885490351</v>
      </c>
      <c r="R53" s="229">
        <v>5.2646718010483644</v>
      </c>
      <c r="S53" s="229">
        <v>5.7237106707066614</v>
      </c>
      <c r="T53" s="229">
        <v>6.4286784753444488</v>
      </c>
      <c r="U53" s="229">
        <v>6.4711698670045816</v>
      </c>
      <c r="V53" s="229">
        <v>4.8528097476877274</v>
      </c>
      <c r="W53" s="229">
        <v>2.8181987428751598</v>
      </c>
      <c r="X53" s="229">
        <v>3.1852463450368118</v>
      </c>
      <c r="Y53" s="229">
        <v>1.905447592597693</v>
      </c>
      <c r="DA53" s="73" t="s">
        <v>2345</v>
      </c>
    </row>
    <row r="54" spans="1:105" ht="12" customHeight="1" x14ac:dyDescent="0.25">
      <c r="A54" s="64" t="s">
        <v>30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2346</v>
      </c>
    </row>
    <row r="55" spans="1:105" ht="12" customHeight="1" x14ac:dyDescent="0.25">
      <c r="A55" s="64" t="s">
        <v>31</v>
      </c>
      <c r="B55" s="229">
        <v>0</v>
      </c>
      <c r="C55" s="229">
        <v>0</v>
      </c>
      <c r="D55" s="229">
        <v>0</v>
      </c>
      <c r="E55" s="229">
        <v>0</v>
      </c>
      <c r="F55" s="229">
        <v>0</v>
      </c>
      <c r="G55" s="229">
        <v>0</v>
      </c>
      <c r="H55" s="229">
        <v>0</v>
      </c>
      <c r="I55" s="229">
        <v>0</v>
      </c>
      <c r="J55" s="229">
        <v>0.31897445112040568</v>
      </c>
      <c r="K55" s="229">
        <v>0.31665030893061802</v>
      </c>
      <c r="L55" s="229">
        <v>0.3117219925554266</v>
      </c>
      <c r="M55" s="229">
        <v>0.31578997134472259</v>
      </c>
      <c r="N55" s="229">
        <v>0.1574776570375119</v>
      </c>
      <c r="O55" s="229">
        <v>0.15711625097465279</v>
      </c>
      <c r="P55" s="229">
        <v>0.15677148772829719</v>
      </c>
      <c r="Q55" s="229">
        <v>0.1563556887451692</v>
      </c>
      <c r="R55" s="229">
        <v>0.15692185686357771</v>
      </c>
      <c r="S55" s="229">
        <v>0.15684666802174871</v>
      </c>
      <c r="T55" s="229">
        <v>0.23509348089923651</v>
      </c>
      <c r="U55" s="229">
        <v>0.1095217532008592</v>
      </c>
      <c r="V55" s="229">
        <v>0.12874267411599391</v>
      </c>
      <c r="W55" s="229">
        <v>0.12802000644841999</v>
      </c>
      <c r="X55" s="229">
        <v>0.14442579472866601</v>
      </c>
      <c r="Y55" s="229">
        <v>0.1282823379979979</v>
      </c>
      <c r="DA55" s="73" t="s">
        <v>2347</v>
      </c>
    </row>
    <row r="56" spans="1:105" ht="12" customHeight="1" x14ac:dyDescent="0.25">
      <c r="A56" s="64" t="s">
        <v>159</v>
      </c>
      <c r="B56" s="229">
        <v>4.1065957693326309</v>
      </c>
      <c r="C56" s="229">
        <v>4.3117446204696748</v>
      </c>
      <c r="D56" s="229">
        <v>4.2846539669974257</v>
      </c>
      <c r="E56" s="229">
        <v>2.200184486313884</v>
      </c>
      <c r="F56" s="229">
        <v>5.5188679959673719</v>
      </c>
      <c r="G56" s="229">
        <v>2.3541590994859032</v>
      </c>
      <c r="H56" s="229">
        <v>1.1871235211433571</v>
      </c>
      <c r="I56" s="229">
        <v>1.0197741867058889</v>
      </c>
      <c r="J56" s="229">
        <v>0.84981661160470412</v>
      </c>
      <c r="K56" s="229">
        <v>0.84209267374138685</v>
      </c>
      <c r="L56" s="229">
        <v>0.82726722301352751</v>
      </c>
      <c r="M56" s="229">
        <v>0.84072252328857699</v>
      </c>
      <c r="N56" s="229">
        <v>1.006473623870985</v>
      </c>
      <c r="O56" s="229">
        <v>1.171276442935193</v>
      </c>
      <c r="P56" s="229">
        <v>0.83473126186939184</v>
      </c>
      <c r="Q56" s="229">
        <v>1.331409999635653</v>
      </c>
      <c r="R56" s="229">
        <v>1.337070223518684</v>
      </c>
      <c r="S56" s="229">
        <v>0.76837756820951686</v>
      </c>
      <c r="T56" s="229">
        <v>0.76762930084419845</v>
      </c>
      <c r="U56" s="229">
        <v>4.5970087003146736</v>
      </c>
      <c r="V56" s="229">
        <v>4.3057443856610416</v>
      </c>
      <c r="W56" s="229">
        <v>4.3786673254683386</v>
      </c>
      <c r="X56" s="229">
        <v>4.5254529627980373</v>
      </c>
      <c r="Y56" s="229">
        <v>4.1871010899861574</v>
      </c>
      <c r="DA56" s="73" t="s">
        <v>2348</v>
      </c>
    </row>
    <row r="57" spans="1:105" ht="12" customHeight="1" x14ac:dyDescent="0.25">
      <c r="A57" s="64" t="s">
        <v>32</v>
      </c>
      <c r="B57" s="229">
        <v>24.718784360925159</v>
      </c>
      <c r="C57" s="229">
        <v>25.743406941981529</v>
      </c>
      <c r="D57" s="229">
        <v>24.714634312541559</v>
      </c>
      <c r="E57" s="229">
        <v>28.06999475611676</v>
      </c>
      <c r="F57" s="229">
        <v>24.397235971535579</v>
      </c>
      <c r="G57" s="229">
        <v>22.625634678064081</v>
      </c>
      <c r="H57" s="229">
        <v>16.142576214196058</v>
      </c>
      <c r="I57" s="229">
        <v>13.95863142431458</v>
      </c>
      <c r="J57" s="229">
        <v>6.4642103369117088</v>
      </c>
      <c r="K57" s="229">
        <v>7.9369528752433416</v>
      </c>
      <c r="L57" s="229">
        <v>11.969503955659739</v>
      </c>
      <c r="M57" s="229">
        <v>6.7364967317560733</v>
      </c>
      <c r="N57" s="229">
        <v>0.83984401489969707</v>
      </c>
      <c r="O57" s="229">
        <v>0.83791660040451987</v>
      </c>
      <c r="P57" s="229">
        <v>0.50163773665393041</v>
      </c>
      <c r="Q57" s="229">
        <v>0.50030726219188504</v>
      </c>
      <c r="R57" s="229">
        <v>0.33474592541982401</v>
      </c>
      <c r="S57" s="229">
        <v>0.30112999052907019</v>
      </c>
      <c r="T57" s="229">
        <v>0.25075839439420688</v>
      </c>
      <c r="U57" s="229">
        <v>0.21695400812353541</v>
      </c>
      <c r="V57" s="229">
        <v>0.32034505912166372</v>
      </c>
      <c r="W57" s="229">
        <v>0.30178439534098472</v>
      </c>
      <c r="X57" s="229">
        <v>0.33624472360768343</v>
      </c>
      <c r="Y57" s="229">
        <v>0.23520051074857451</v>
      </c>
      <c r="DA57" s="73" t="s">
        <v>2349</v>
      </c>
    </row>
    <row r="58" spans="1:105" ht="12" customHeight="1" x14ac:dyDescent="0.25">
      <c r="A58" s="64" t="s">
        <v>33</v>
      </c>
      <c r="B58" s="229">
        <v>0</v>
      </c>
      <c r="C58" s="229">
        <v>0</v>
      </c>
      <c r="D58" s="229">
        <v>0</v>
      </c>
      <c r="E58" s="229">
        <v>0</v>
      </c>
      <c r="F58" s="229">
        <v>0</v>
      </c>
      <c r="G58" s="229">
        <v>0</v>
      </c>
      <c r="H58" s="229">
        <v>0</v>
      </c>
      <c r="I58" s="229">
        <v>0</v>
      </c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0</v>
      </c>
      <c r="S58" s="229">
        <v>0</v>
      </c>
      <c r="T58" s="229">
        <v>0</v>
      </c>
      <c r="U58" s="229">
        <v>0</v>
      </c>
      <c r="V58" s="229">
        <v>0</v>
      </c>
      <c r="W58" s="229">
        <v>0</v>
      </c>
      <c r="X58" s="229">
        <v>0</v>
      </c>
      <c r="Y58" s="229">
        <v>0</v>
      </c>
      <c r="DA58" s="73" t="s">
        <v>2350</v>
      </c>
    </row>
    <row r="59" spans="1:105" ht="12" customHeight="1" x14ac:dyDescent="0.25">
      <c r="A59" s="64" t="s">
        <v>35</v>
      </c>
      <c r="B59" s="229">
        <v>23.114453486679501</v>
      </c>
      <c r="C59" s="229">
        <v>19.061473609902151</v>
      </c>
      <c r="D59" s="229">
        <v>23.205418539623469</v>
      </c>
      <c r="E59" s="229">
        <v>57.28377080335494</v>
      </c>
      <c r="F59" s="229">
        <v>64.424648423841319</v>
      </c>
      <c r="G59" s="229">
        <v>68.191636792168964</v>
      </c>
      <c r="H59" s="229">
        <v>67.63706347312305</v>
      </c>
      <c r="I59" s="229">
        <v>67.902680506914066</v>
      </c>
      <c r="J59" s="229">
        <v>76.221930932582524</v>
      </c>
      <c r="K59" s="229">
        <v>76.590645471634872</v>
      </c>
      <c r="L59" s="229">
        <v>90.554305055387161</v>
      </c>
      <c r="M59" s="229">
        <v>84.556321484288659</v>
      </c>
      <c r="N59" s="229">
        <v>89.756447558542177</v>
      </c>
      <c r="O59" s="229">
        <v>91.748988870551003</v>
      </c>
      <c r="P59" s="229">
        <v>96.045091932661549</v>
      </c>
      <c r="Q59" s="229">
        <v>99.946336352024815</v>
      </c>
      <c r="R59" s="229">
        <v>101.42321423702469</v>
      </c>
      <c r="S59" s="229">
        <v>104.7152353173404</v>
      </c>
      <c r="T59" s="229">
        <v>111.7799056985921</v>
      </c>
      <c r="U59" s="229">
        <v>114.0247891476975</v>
      </c>
      <c r="V59" s="229">
        <v>105.5465480942937</v>
      </c>
      <c r="W59" s="229">
        <v>109.908186496781</v>
      </c>
      <c r="X59" s="229">
        <v>108.24759501173671</v>
      </c>
      <c r="Y59" s="229">
        <v>108.1340377071094</v>
      </c>
      <c r="DA59" s="73" t="s">
        <v>2351</v>
      </c>
    </row>
    <row r="60" spans="1:105" ht="12" customHeight="1" x14ac:dyDescent="0.25">
      <c r="A60" s="64" t="s">
        <v>36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DA60" s="73" t="s">
        <v>2352</v>
      </c>
    </row>
    <row r="61" spans="1:105" ht="12" customHeight="1" x14ac:dyDescent="0.25">
      <c r="A61" s="64" t="s">
        <v>38</v>
      </c>
      <c r="B61" s="229">
        <v>0</v>
      </c>
      <c r="C61" s="229">
        <v>0</v>
      </c>
      <c r="D61" s="229">
        <v>0</v>
      </c>
      <c r="E61" s="229">
        <v>0</v>
      </c>
      <c r="F61" s="229">
        <v>0</v>
      </c>
      <c r="G61" s="229">
        <v>0</v>
      </c>
      <c r="H61" s="229">
        <v>0</v>
      </c>
      <c r="I61" s="229">
        <v>0</v>
      </c>
      <c r="J61" s="229">
        <v>0</v>
      </c>
      <c r="K61" s="229">
        <v>0</v>
      </c>
      <c r="L61" s="229">
        <v>0</v>
      </c>
      <c r="M61" s="229">
        <v>0</v>
      </c>
      <c r="N61" s="229">
        <v>0</v>
      </c>
      <c r="O61" s="229">
        <v>0</v>
      </c>
      <c r="P61" s="229">
        <v>0</v>
      </c>
      <c r="Q61" s="229">
        <v>0</v>
      </c>
      <c r="R61" s="229">
        <v>1.918695599270979E-3</v>
      </c>
      <c r="S61" s="229">
        <v>0</v>
      </c>
      <c r="T61" s="229">
        <v>0</v>
      </c>
      <c r="U61" s="229">
        <v>0</v>
      </c>
      <c r="V61" s="229">
        <v>0</v>
      </c>
      <c r="W61" s="229">
        <v>0</v>
      </c>
      <c r="X61" s="229">
        <v>0</v>
      </c>
      <c r="Y61" s="229">
        <v>0</v>
      </c>
      <c r="DA61" s="73" t="s">
        <v>2353</v>
      </c>
    </row>
    <row r="62" spans="1:105" ht="12" customHeight="1" x14ac:dyDescent="0.25">
      <c r="A62" s="64" t="s">
        <v>39</v>
      </c>
      <c r="B62" s="229">
        <v>0</v>
      </c>
      <c r="C62" s="229">
        <v>0</v>
      </c>
      <c r="D62" s="229">
        <v>0</v>
      </c>
      <c r="E62" s="229">
        <v>0</v>
      </c>
      <c r="F62" s="229">
        <v>0</v>
      </c>
      <c r="G62" s="229">
        <v>0</v>
      </c>
      <c r="H62" s="229">
        <v>0</v>
      </c>
      <c r="I62" s="229">
        <v>0</v>
      </c>
      <c r="J62" s="229">
        <v>0</v>
      </c>
      <c r="K62" s="229">
        <v>0</v>
      </c>
      <c r="L62" s="229">
        <v>0</v>
      </c>
      <c r="M62" s="229">
        <v>0</v>
      </c>
      <c r="N62" s="229">
        <v>0</v>
      </c>
      <c r="O62" s="229">
        <v>0</v>
      </c>
      <c r="P62" s="229">
        <v>0</v>
      </c>
      <c r="Q62" s="229">
        <v>0</v>
      </c>
      <c r="R62" s="229">
        <v>0</v>
      </c>
      <c r="S62" s="229">
        <v>0</v>
      </c>
      <c r="T62" s="229">
        <v>0</v>
      </c>
      <c r="U62" s="229">
        <v>0</v>
      </c>
      <c r="V62" s="229">
        <v>0</v>
      </c>
      <c r="W62" s="229">
        <v>0</v>
      </c>
      <c r="X62" s="229">
        <v>0</v>
      </c>
      <c r="Y62" s="229">
        <v>0</v>
      </c>
      <c r="DA62" s="73" t="s">
        <v>2354</v>
      </c>
    </row>
    <row r="63" spans="1:105" ht="12" customHeight="1" x14ac:dyDescent="0.25">
      <c r="A63" s="166" t="s">
        <v>2203</v>
      </c>
      <c r="B63" s="347">
        <v>0</v>
      </c>
      <c r="C63" s="347">
        <v>0</v>
      </c>
      <c r="D63" s="347">
        <v>0</v>
      </c>
      <c r="E63" s="347">
        <v>0</v>
      </c>
      <c r="F63" s="347">
        <v>0</v>
      </c>
      <c r="G63" s="347">
        <v>0</v>
      </c>
      <c r="H63" s="347">
        <v>0</v>
      </c>
      <c r="I63" s="347">
        <v>0</v>
      </c>
      <c r="J63" s="347">
        <v>0</v>
      </c>
      <c r="K63" s="347">
        <v>0</v>
      </c>
      <c r="L63" s="347">
        <v>0</v>
      </c>
      <c r="M63" s="347">
        <v>0</v>
      </c>
      <c r="N63" s="347">
        <v>0</v>
      </c>
      <c r="O63" s="347">
        <v>0</v>
      </c>
      <c r="P63" s="347">
        <v>0</v>
      </c>
      <c r="Q63" s="347">
        <v>0</v>
      </c>
      <c r="R63" s="347">
        <v>0</v>
      </c>
      <c r="S63" s="347">
        <v>0</v>
      </c>
      <c r="T63" s="347">
        <v>0</v>
      </c>
      <c r="U63" s="347">
        <v>0</v>
      </c>
      <c r="V63" s="347">
        <v>0</v>
      </c>
      <c r="W63" s="347">
        <v>0</v>
      </c>
      <c r="X63" s="347">
        <v>0</v>
      </c>
      <c r="Y63" s="347">
        <v>0</v>
      </c>
      <c r="DA63" s="168" t="s">
        <v>2355</v>
      </c>
    </row>
    <row r="64" spans="1:105" ht="12" customHeight="1" x14ac:dyDescent="0.25">
      <c r="A64" s="60" t="s">
        <v>2205</v>
      </c>
      <c r="B64" s="262">
        <v>0</v>
      </c>
      <c r="C64" s="262">
        <v>0</v>
      </c>
      <c r="D64" s="262">
        <v>0</v>
      </c>
      <c r="E64" s="262">
        <v>0</v>
      </c>
      <c r="F64" s="262">
        <v>0</v>
      </c>
      <c r="G64" s="262">
        <v>0</v>
      </c>
      <c r="H64" s="262">
        <v>0</v>
      </c>
      <c r="I64" s="262">
        <v>0</v>
      </c>
      <c r="J64" s="262">
        <v>0</v>
      </c>
      <c r="K64" s="262">
        <v>0</v>
      </c>
      <c r="L64" s="262">
        <v>0</v>
      </c>
      <c r="M64" s="262">
        <v>0</v>
      </c>
      <c r="N64" s="262">
        <v>0</v>
      </c>
      <c r="O64" s="262">
        <v>0</v>
      </c>
      <c r="P64" s="262">
        <v>0</v>
      </c>
      <c r="Q64" s="262">
        <v>0</v>
      </c>
      <c r="R64" s="262">
        <v>0</v>
      </c>
      <c r="S64" s="262">
        <v>0</v>
      </c>
      <c r="T64" s="262">
        <v>0</v>
      </c>
      <c r="U64" s="262">
        <v>0</v>
      </c>
      <c r="V64" s="262">
        <v>0</v>
      </c>
      <c r="W64" s="262">
        <v>0</v>
      </c>
      <c r="X64" s="262">
        <v>0</v>
      </c>
      <c r="Y64" s="262">
        <v>0</v>
      </c>
      <c r="DA64" s="72" t="s">
        <v>2356</v>
      </c>
    </row>
    <row r="65" spans="1:105" ht="12" customHeight="1" x14ac:dyDescent="0.25">
      <c r="A65" s="101" t="s">
        <v>2207</v>
      </c>
      <c r="B65" s="278">
        <v>0</v>
      </c>
      <c r="C65" s="278">
        <v>0</v>
      </c>
      <c r="D65" s="278">
        <v>0</v>
      </c>
      <c r="E65" s="278">
        <v>0</v>
      </c>
      <c r="F65" s="278">
        <v>0</v>
      </c>
      <c r="G65" s="278">
        <v>0</v>
      </c>
      <c r="H65" s="278">
        <v>0</v>
      </c>
      <c r="I65" s="278">
        <v>0</v>
      </c>
      <c r="J65" s="278">
        <v>0</v>
      </c>
      <c r="K65" s="278">
        <v>0</v>
      </c>
      <c r="L65" s="278">
        <v>0</v>
      </c>
      <c r="M65" s="278">
        <v>0</v>
      </c>
      <c r="N65" s="278">
        <v>0</v>
      </c>
      <c r="O65" s="278">
        <v>0</v>
      </c>
      <c r="P65" s="278">
        <v>0</v>
      </c>
      <c r="Q65" s="278">
        <v>0</v>
      </c>
      <c r="R65" s="278">
        <v>0</v>
      </c>
      <c r="S65" s="278">
        <v>0</v>
      </c>
      <c r="T65" s="278">
        <v>0</v>
      </c>
      <c r="U65" s="278">
        <v>0</v>
      </c>
      <c r="V65" s="278">
        <v>0</v>
      </c>
      <c r="W65" s="278">
        <v>0</v>
      </c>
      <c r="X65" s="278">
        <v>0</v>
      </c>
      <c r="Y65" s="278">
        <v>0</v>
      </c>
      <c r="DA65" s="102" t="s">
        <v>2357</v>
      </c>
    </row>
    <row r="66" spans="1:105" ht="12" customHeight="1" x14ac:dyDescent="0.25">
      <c r="A66" s="57" t="s">
        <v>2209</v>
      </c>
      <c r="B66" s="261">
        <f t="shared" ref="B66:Y66" si="3">B67+B68+B79</f>
        <v>34.971491766844338</v>
      </c>
      <c r="C66" s="261">
        <f t="shared" si="3"/>
        <v>33.535567155078667</v>
      </c>
      <c r="D66" s="261">
        <f t="shared" si="3"/>
        <v>34.342556055018612</v>
      </c>
      <c r="E66" s="261">
        <f t="shared" si="3"/>
        <v>59.250224819473416</v>
      </c>
      <c r="F66" s="261">
        <f t="shared" si="3"/>
        <v>66.471203127445619</v>
      </c>
      <c r="G66" s="261">
        <f t="shared" si="3"/>
        <v>62.922856306271527</v>
      </c>
      <c r="H66" s="261">
        <f t="shared" si="3"/>
        <v>58.603595536630586</v>
      </c>
      <c r="I66" s="261">
        <f t="shared" si="3"/>
        <v>58.914578717681017</v>
      </c>
      <c r="J66" s="261">
        <f t="shared" si="3"/>
        <v>61.006217323180948</v>
      </c>
      <c r="K66" s="261">
        <f t="shared" si="3"/>
        <v>64.799372643732141</v>
      </c>
      <c r="L66" s="261">
        <f t="shared" si="3"/>
        <v>76.300591380168058</v>
      </c>
      <c r="M66" s="261">
        <f t="shared" si="3"/>
        <v>68.77351047568466</v>
      </c>
      <c r="N66" s="261">
        <f t="shared" si="3"/>
        <v>69.46095417094746</v>
      </c>
      <c r="O66" s="261">
        <f t="shared" si="3"/>
        <v>70.869487820616968</v>
      </c>
      <c r="P66" s="261">
        <f t="shared" si="3"/>
        <v>73.809913791507583</v>
      </c>
      <c r="Q66" s="261">
        <f t="shared" si="3"/>
        <v>76.61026838661958</v>
      </c>
      <c r="R66" s="261">
        <f t="shared" si="3"/>
        <v>76.951964078237523</v>
      </c>
      <c r="S66" s="261">
        <f t="shared" si="3"/>
        <v>79.156191025909692</v>
      </c>
      <c r="T66" s="261">
        <f t="shared" si="3"/>
        <v>84.408413390344464</v>
      </c>
      <c r="U66" s="261">
        <f t="shared" si="3"/>
        <v>87.855277134933047</v>
      </c>
      <c r="V66" s="261">
        <f t="shared" si="3"/>
        <v>81.027534475911452</v>
      </c>
      <c r="W66" s="261">
        <f t="shared" si="3"/>
        <v>84.227860629741286</v>
      </c>
      <c r="X66" s="261">
        <f t="shared" si="3"/>
        <v>82.649898690612929</v>
      </c>
      <c r="Y66" s="261">
        <f t="shared" si="3"/>
        <v>81.673330045701135</v>
      </c>
      <c r="DA66" s="70"/>
    </row>
    <row r="67" spans="1:105" ht="12" customHeight="1" x14ac:dyDescent="0.25">
      <c r="A67" s="165" t="s">
        <v>2210</v>
      </c>
      <c r="B67" s="346">
        <v>23.233065282540011</v>
      </c>
      <c r="C67" s="346">
        <v>21.988482838166661</v>
      </c>
      <c r="D67" s="346">
        <v>22.88979643749331</v>
      </c>
      <c r="E67" s="346">
        <v>40.543845718641258</v>
      </c>
      <c r="F67" s="346">
        <v>46.128878734065758</v>
      </c>
      <c r="G67" s="346">
        <v>44.340640518086083</v>
      </c>
      <c r="H67" s="346">
        <v>41.832374089873397</v>
      </c>
      <c r="I67" s="346">
        <v>41.870426041766649</v>
      </c>
      <c r="J67" s="346">
        <v>43.671881680848713</v>
      </c>
      <c r="K67" s="346">
        <v>46.162744793669603</v>
      </c>
      <c r="L67" s="346">
        <v>55.077132767288333</v>
      </c>
      <c r="M67" s="346">
        <v>50.076982623061092</v>
      </c>
      <c r="N67" s="346">
        <v>50.92419764797134</v>
      </c>
      <c r="O67" s="346">
        <v>52.071831963657942</v>
      </c>
      <c r="P67" s="346">
        <v>54.412483880664453</v>
      </c>
      <c r="Q67" s="346">
        <v>56.331198552276192</v>
      </c>
      <c r="R67" s="346">
        <v>56.510798132851761</v>
      </c>
      <c r="S67" s="346">
        <v>58.1222840602396</v>
      </c>
      <c r="T67" s="346">
        <v>61.905863684513321</v>
      </c>
      <c r="U67" s="346">
        <v>64.230562020275983</v>
      </c>
      <c r="V67" s="346">
        <v>59.336440522061459</v>
      </c>
      <c r="W67" s="346">
        <v>62.088330785558043</v>
      </c>
      <c r="X67" s="346">
        <v>60.716797280702302</v>
      </c>
      <c r="Y67" s="346">
        <v>60.088497058959007</v>
      </c>
      <c r="DA67" s="167" t="s">
        <v>2358</v>
      </c>
    </row>
    <row r="68" spans="1:105" ht="12" customHeight="1" x14ac:dyDescent="0.25">
      <c r="A68" s="165" t="s">
        <v>2212</v>
      </c>
      <c r="B68" s="346">
        <v>11.73842648430433</v>
      </c>
      <c r="C68" s="346">
        <v>11.547084316912009</v>
      </c>
      <c r="D68" s="346">
        <v>11.452759617525301</v>
      </c>
      <c r="E68" s="346">
        <v>18.706379100832159</v>
      </c>
      <c r="F68" s="346">
        <v>20.342324393379862</v>
      </c>
      <c r="G68" s="346">
        <v>18.58221578818544</v>
      </c>
      <c r="H68" s="346">
        <v>16.771221446757188</v>
      </c>
      <c r="I68" s="346">
        <v>17.044152675914368</v>
      </c>
      <c r="J68" s="346">
        <v>17.334335642332238</v>
      </c>
      <c r="K68" s="346">
        <v>18.636627850062531</v>
      </c>
      <c r="L68" s="346">
        <v>21.223458612879721</v>
      </c>
      <c r="M68" s="346">
        <v>18.696527852623571</v>
      </c>
      <c r="N68" s="346">
        <v>18.53675652297612</v>
      </c>
      <c r="O68" s="346">
        <v>18.797655856959029</v>
      </c>
      <c r="P68" s="346">
        <v>19.39742991084313</v>
      </c>
      <c r="Q68" s="346">
        <v>20.279069834343389</v>
      </c>
      <c r="R68" s="346">
        <v>20.441165945385759</v>
      </c>
      <c r="S68" s="346">
        <v>21.033906965670091</v>
      </c>
      <c r="T68" s="346">
        <v>22.50254970583115</v>
      </c>
      <c r="U68" s="346">
        <v>23.624715114657061</v>
      </c>
      <c r="V68" s="346">
        <v>21.69109395384999</v>
      </c>
      <c r="W68" s="346">
        <v>22.13952984418324</v>
      </c>
      <c r="X68" s="346">
        <v>21.933101409910631</v>
      </c>
      <c r="Y68" s="346">
        <v>21.584832986742121</v>
      </c>
      <c r="DA68" s="167" t="s">
        <v>2359</v>
      </c>
    </row>
    <row r="69" spans="1:105" ht="12" customHeight="1" x14ac:dyDescent="0.25">
      <c r="A69" s="64" t="s">
        <v>28</v>
      </c>
      <c r="B69" s="229">
        <v>1.9547459138009069</v>
      </c>
      <c r="C69" s="229">
        <v>2.2951992428953139</v>
      </c>
      <c r="D69" s="229">
        <v>1.6191860338603481</v>
      </c>
      <c r="E69" s="229">
        <v>2.2142223055041228</v>
      </c>
      <c r="F69" s="229">
        <v>2.571767156229142</v>
      </c>
      <c r="G69" s="229">
        <v>1.0319186171580561</v>
      </c>
      <c r="H69" s="229">
        <v>0.76640178422132166</v>
      </c>
      <c r="I69" s="229">
        <v>1.432202936248038</v>
      </c>
      <c r="J69" s="229">
        <v>1.538946726567932</v>
      </c>
      <c r="K69" s="229">
        <v>2.4962643863245431</v>
      </c>
      <c r="L69" s="229">
        <v>1.696948143600284</v>
      </c>
      <c r="M69" s="229">
        <v>1.2822494916094289</v>
      </c>
      <c r="N69" s="229">
        <v>1.252278644594325</v>
      </c>
      <c r="O69" s="229">
        <v>1.1072395821367511</v>
      </c>
      <c r="P69" s="229">
        <v>1.024577266837319</v>
      </c>
      <c r="Q69" s="229">
        <v>1.0781284698651921</v>
      </c>
      <c r="R69" s="229">
        <v>0.99168333094539851</v>
      </c>
      <c r="S69" s="229">
        <v>1.0781504864489</v>
      </c>
      <c r="T69" s="229">
        <v>1.2109422058820569</v>
      </c>
      <c r="U69" s="229">
        <v>1.2189461245327191</v>
      </c>
      <c r="V69" s="229">
        <v>0.91410266715447464</v>
      </c>
      <c r="W69" s="229">
        <v>0.53085184076318825</v>
      </c>
      <c r="X69" s="229">
        <v>0.59999100128117211</v>
      </c>
      <c r="Y69" s="229">
        <v>0.35892087616798629</v>
      </c>
      <c r="DA69" s="73" t="s">
        <v>2360</v>
      </c>
    </row>
    <row r="70" spans="1:105" ht="12" customHeight="1" x14ac:dyDescent="0.25">
      <c r="A70" s="64" t="s">
        <v>30</v>
      </c>
      <c r="B70" s="229">
        <v>0</v>
      </c>
      <c r="C70" s="229">
        <v>0</v>
      </c>
      <c r="D70" s="229">
        <v>0</v>
      </c>
      <c r="E70" s="229">
        <v>0</v>
      </c>
      <c r="F70" s="229">
        <v>0</v>
      </c>
      <c r="G70" s="229">
        <v>0</v>
      </c>
      <c r="H70" s="229">
        <v>0</v>
      </c>
      <c r="I70" s="229">
        <v>0</v>
      </c>
      <c r="J70" s="229">
        <v>0</v>
      </c>
      <c r="K70" s="229">
        <v>0</v>
      </c>
      <c r="L70" s="229">
        <v>0</v>
      </c>
      <c r="M70" s="229">
        <v>0</v>
      </c>
      <c r="N70" s="229">
        <v>0</v>
      </c>
      <c r="O70" s="229">
        <v>0</v>
      </c>
      <c r="P70" s="229">
        <v>0</v>
      </c>
      <c r="Q70" s="229">
        <v>0</v>
      </c>
      <c r="R70" s="229">
        <v>0</v>
      </c>
      <c r="S70" s="229">
        <v>0</v>
      </c>
      <c r="T70" s="229">
        <v>0</v>
      </c>
      <c r="U70" s="229">
        <v>0</v>
      </c>
      <c r="V70" s="229">
        <v>0</v>
      </c>
      <c r="W70" s="229">
        <v>0</v>
      </c>
      <c r="X70" s="229">
        <v>0</v>
      </c>
      <c r="Y70" s="229">
        <v>0</v>
      </c>
      <c r="DA70" s="73" t="s">
        <v>2361</v>
      </c>
    </row>
    <row r="71" spans="1:105" ht="12" customHeight="1" x14ac:dyDescent="0.25">
      <c r="A71" s="64" t="s">
        <v>31</v>
      </c>
      <c r="B71" s="229">
        <v>0</v>
      </c>
      <c r="C71" s="229">
        <v>0</v>
      </c>
      <c r="D71" s="229">
        <v>0</v>
      </c>
      <c r="E71" s="229">
        <v>0</v>
      </c>
      <c r="F71" s="229">
        <v>0</v>
      </c>
      <c r="G71" s="229">
        <v>0</v>
      </c>
      <c r="H71" s="229">
        <v>0</v>
      </c>
      <c r="I71" s="229">
        <v>0</v>
      </c>
      <c r="J71" s="229">
        <v>6.0083830127943473E-2</v>
      </c>
      <c r="K71" s="229">
        <v>5.9646041571418347E-2</v>
      </c>
      <c r="L71" s="229">
        <v>5.8717716049221623E-2</v>
      </c>
      <c r="M71" s="229">
        <v>5.9483983521997602E-2</v>
      </c>
      <c r="N71" s="229">
        <v>2.9663381381027181E-2</v>
      </c>
      <c r="O71" s="229">
        <v>2.959530489273238E-2</v>
      </c>
      <c r="P71" s="229">
        <v>2.953036333940225E-2</v>
      </c>
      <c r="Q71" s="229">
        <v>2.945204109327286E-2</v>
      </c>
      <c r="R71" s="229">
        <v>2.9558687719455069E-2</v>
      </c>
      <c r="S71" s="229">
        <v>2.9544524724318309E-2</v>
      </c>
      <c r="T71" s="229">
        <v>4.4283536568277222E-2</v>
      </c>
      <c r="U71" s="229">
        <v>2.0630136337003949E-2</v>
      </c>
      <c r="V71" s="229">
        <v>2.425069761741714E-2</v>
      </c>
      <c r="W71" s="229">
        <v>2.411457185177994E-2</v>
      </c>
      <c r="X71" s="229">
        <v>2.7204858840856761E-2</v>
      </c>
      <c r="Y71" s="229">
        <v>2.4163986104886029E-2</v>
      </c>
      <c r="DA71" s="73" t="s">
        <v>2362</v>
      </c>
    </row>
    <row r="72" spans="1:105" ht="12" customHeight="1" x14ac:dyDescent="0.25">
      <c r="A72" s="64" t="s">
        <v>159</v>
      </c>
      <c r="B72" s="229">
        <v>0.77354158535905504</v>
      </c>
      <c r="C72" s="229">
        <v>0.81218458224913537</v>
      </c>
      <c r="D72" s="229">
        <v>0.80708163367264507</v>
      </c>
      <c r="E72" s="229">
        <v>0.41443918301757382</v>
      </c>
      <c r="F72" s="229">
        <v>1.039565162675294</v>
      </c>
      <c r="G72" s="229">
        <v>0.44344271126050228</v>
      </c>
      <c r="H72" s="229">
        <v>0.22361329484140799</v>
      </c>
      <c r="I72" s="229">
        <v>0.19209042852077671</v>
      </c>
      <c r="J72" s="229">
        <v>0.16007625924963961</v>
      </c>
      <c r="K72" s="229">
        <v>0.15862133466596759</v>
      </c>
      <c r="L72" s="229">
        <v>0.15582872898869771</v>
      </c>
      <c r="M72" s="229">
        <v>0.15836324538399779</v>
      </c>
      <c r="N72" s="229">
        <v>0.18958505934411921</v>
      </c>
      <c r="O72" s="229">
        <v>0.22062824963876199</v>
      </c>
      <c r="P72" s="229">
        <v>0.1572346975266444</v>
      </c>
      <c r="Q72" s="229">
        <v>0.25079191128871031</v>
      </c>
      <c r="R72" s="229">
        <v>0.25185810304507061</v>
      </c>
      <c r="S72" s="229">
        <v>0.14473594082616939</v>
      </c>
      <c r="T72" s="229">
        <v>0.14459499295680189</v>
      </c>
      <c r="U72" s="229">
        <v>0.8659185363473626</v>
      </c>
      <c r="V72" s="229">
        <v>0.81105434411343746</v>
      </c>
      <c r="W72" s="229">
        <v>0.82479052114085072</v>
      </c>
      <c r="X72" s="229">
        <v>0.85243989326943626</v>
      </c>
      <c r="Y72" s="229">
        <v>0.78870602249046728</v>
      </c>
      <c r="DA72" s="73" t="s">
        <v>2363</v>
      </c>
    </row>
    <row r="73" spans="1:105" ht="12" customHeight="1" x14ac:dyDescent="0.25">
      <c r="A73" s="64" t="s">
        <v>32</v>
      </c>
      <c r="B73" s="229">
        <v>4.6561699073210807</v>
      </c>
      <c r="C73" s="229">
        <v>4.8491736067998454</v>
      </c>
      <c r="D73" s="229">
        <v>4.6553881807557511</v>
      </c>
      <c r="E73" s="229">
        <v>5.2874228349472006</v>
      </c>
      <c r="F73" s="229">
        <v>4.5956012356355114</v>
      </c>
      <c r="G73" s="229">
        <v>4.2618924047322908</v>
      </c>
      <c r="H73" s="229">
        <v>3.0407068769122771</v>
      </c>
      <c r="I73" s="229">
        <v>2.6293266948847389</v>
      </c>
      <c r="J73" s="229">
        <v>1.217635188116333</v>
      </c>
      <c r="K73" s="229">
        <v>1.4950492950596881</v>
      </c>
      <c r="L73" s="229">
        <v>2.2546434043901988</v>
      </c>
      <c r="M73" s="229">
        <v>1.268924592131337</v>
      </c>
      <c r="N73" s="229">
        <v>0.15819776457944429</v>
      </c>
      <c r="O73" s="229">
        <v>0.15783470589337209</v>
      </c>
      <c r="P73" s="229">
        <v>9.4491318815698791E-2</v>
      </c>
      <c r="Q73" s="229">
        <v>9.4240703127557293E-2</v>
      </c>
      <c r="R73" s="229">
        <v>6.3054634151102601E-2</v>
      </c>
      <c r="S73" s="229">
        <v>5.6722546692456438E-2</v>
      </c>
      <c r="T73" s="229">
        <v>4.7234268196138678E-2</v>
      </c>
      <c r="U73" s="229">
        <v>4.0866682970638252E-2</v>
      </c>
      <c r="V73" s="229">
        <v>6.0342005596324473E-2</v>
      </c>
      <c r="W73" s="229">
        <v>5.6845814080850307E-2</v>
      </c>
      <c r="X73" s="229">
        <v>6.3336956247430645E-2</v>
      </c>
      <c r="Y73" s="229">
        <v>4.4303697315520953E-2</v>
      </c>
      <c r="DA73" s="73" t="s">
        <v>2364</v>
      </c>
    </row>
    <row r="74" spans="1:105" ht="12" customHeight="1" x14ac:dyDescent="0.25">
      <c r="A74" s="64" t="s">
        <v>33</v>
      </c>
      <c r="B74" s="229">
        <v>0</v>
      </c>
      <c r="C74" s="229">
        <v>0</v>
      </c>
      <c r="D74" s="229">
        <v>0</v>
      </c>
      <c r="E74" s="229">
        <v>0</v>
      </c>
      <c r="F74" s="229">
        <v>0</v>
      </c>
      <c r="G74" s="229">
        <v>0</v>
      </c>
      <c r="H74" s="229">
        <v>0</v>
      </c>
      <c r="I74" s="229">
        <v>0</v>
      </c>
      <c r="J74" s="229">
        <v>0</v>
      </c>
      <c r="K74" s="229">
        <v>0</v>
      </c>
      <c r="L74" s="229">
        <v>0</v>
      </c>
      <c r="M74" s="229">
        <v>0</v>
      </c>
      <c r="N74" s="229">
        <v>0</v>
      </c>
      <c r="O74" s="229">
        <v>0</v>
      </c>
      <c r="P74" s="229">
        <v>0</v>
      </c>
      <c r="Q74" s="229">
        <v>0</v>
      </c>
      <c r="R74" s="229">
        <v>0</v>
      </c>
      <c r="S74" s="229">
        <v>0</v>
      </c>
      <c r="T74" s="229">
        <v>0</v>
      </c>
      <c r="U74" s="229">
        <v>0</v>
      </c>
      <c r="V74" s="229">
        <v>0</v>
      </c>
      <c r="W74" s="229">
        <v>0</v>
      </c>
      <c r="X74" s="229">
        <v>0</v>
      </c>
      <c r="Y74" s="229">
        <v>0</v>
      </c>
      <c r="DA74" s="73" t="s">
        <v>2365</v>
      </c>
    </row>
    <row r="75" spans="1:105" ht="12" customHeight="1" x14ac:dyDescent="0.25">
      <c r="A75" s="64" t="s">
        <v>35</v>
      </c>
      <c r="B75" s="229">
        <v>4.3539690778232858</v>
      </c>
      <c r="C75" s="229">
        <v>3.5905268849677179</v>
      </c>
      <c r="D75" s="229">
        <v>4.3711037692365524</v>
      </c>
      <c r="E75" s="229">
        <v>10.790294777363259</v>
      </c>
      <c r="F75" s="229">
        <v>12.135390838839911</v>
      </c>
      <c r="G75" s="229">
        <v>12.844962055034591</v>
      </c>
      <c r="H75" s="229">
        <v>12.74049949078219</v>
      </c>
      <c r="I75" s="229">
        <v>12.790532616260821</v>
      </c>
      <c r="J75" s="229">
        <v>14.357593638270391</v>
      </c>
      <c r="K75" s="229">
        <v>14.427046792440921</v>
      </c>
      <c r="L75" s="229">
        <v>17.057320619851321</v>
      </c>
      <c r="M75" s="229">
        <v>15.927506539976809</v>
      </c>
      <c r="N75" s="229">
        <v>16.907031673077199</v>
      </c>
      <c r="O75" s="229">
        <v>17.28235801439741</v>
      </c>
      <c r="P75" s="229">
        <v>18.09159626432406</v>
      </c>
      <c r="Q75" s="229">
        <v>18.82645670896866</v>
      </c>
      <c r="R75" s="229">
        <v>19.104649773179158</v>
      </c>
      <c r="S75" s="229">
        <v>19.72475346697825</v>
      </c>
      <c r="T75" s="229">
        <v>21.055494702227868</v>
      </c>
      <c r="U75" s="229">
        <v>21.47835363446934</v>
      </c>
      <c r="V75" s="229">
        <v>19.881344239368339</v>
      </c>
      <c r="W75" s="229">
        <v>20.702927096346571</v>
      </c>
      <c r="X75" s="229">
        <v>20.390128700271731</v>
      </c>
      <c r="Y75" s="229">
        <v>20.368738404663262</v>
      </c>
      <c r="DA75" s="73" t="s">
        <v>2366</v>
      </c>
    </row>
    <row r="76" spans="1:105" ht="12" customHeight="1" x14ac:dyDescent="0.25">
      <c r="A76" s="64" t="s">
        <v>36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0</v>
      </c>
      <c r="H76" s="229">
        <v>0</v>
      </c>
      <c r="I76" s="229">
        <v>0</v>
      </c>
      <c r="J76" s="229">
        <v>0</v>
      </c>
      <c r="K76" s="229">
        <v>0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0</v>
      </c>
      <c r="R76" s="229">
        <v>0</v>
      </c>
      <c r="S76" s="229">
        <v>0</v>
      </c>
      <c r="T76" s="229">
        <v>0</v>
      </c>
      <c r="U76" s="229">
        <v>0</v>
      </c>
      <c r="V76" s="229">
        <v>0</v>
      </c>
      <c r="W76" s="229">
        <v>0</v>
      </c>
      <c r="X76" s="229">
        <v>0</v>
      </c>
      <c r="Y76" s="229">
        <v>0</v>
      </c>
      <c r="DA76" s="73" t="s">
        <v>2367</v>
      </c>
    </row>
    <row r="77" spans="1:105" ht="12" customHeight="1" x14ac:dyDescent="0.25">
      <c r="A77" s="64" t="s">
        <v>38</v>
      </c>
      <c r="B77" s="229">
        <v>0</v>
      </c>
      <c r="C77" s="229">
        <v>0</v>
      </c>
      <c r="D77" s="229">
        <v>0</v>
      </c>
      <c r="E77" s="229">
        <v>0</v>
      </c>
      <c r="F77" s="229">
        <v>0</v>
      </c>
      <c r="G77" s="229">
        <v>0</v>
      </c>
      <c r="H77" s="229">
        <v>0</v>
      </c>
      <c r="I77" s="229">
        <v>0</v>
      </c>
      <c r="J77" s="229">
        <v>0</v>
      </c>
      <c r="K77" s="229">
        <v>0</v>
      </c>
      <c r="L77" s="229">
        <v>0</v>
      </c>
      <c r="M77" s="229">
        <v>0</v>
      </c>
      <c r="N77" s="229">
        <v>0</v>
      </c>
      <c r="O77" s="229">
        <v>0</v>
      </c>
      <c r="P77" s="229">
        <v>0</v>
      </c>
      <c r="Q77" s="229">
        <v>0</v>
      </c>
      <c r="R77" s="229">
        <v>3.6141634556904867E-4</v>
      </c>
      <c r="S77" s="229">
        <v>0</v>
      </c>
      <c r="T77" s="229">
        <v>0</v>
      </c>
      <c r="U77" s="229">
        <v>0</v>
      </c>
      <c r="V77" s="229">
        <v>0</v>
      </c>
      <c r="W77" s="229">
        <v>0</v>
      </c>
      <c r="X77" s="229">
        <v>0</v>
      </c>
      <c r="Y77" s="229">
        <v>0</v>
      </c>
      <c r="DA77" s="73" t="s">
        <v>2368</v>
      </c>
    </row>
    <row r="78" spans="1:105" ht="12" customHeight="1" x14ac:dyDescent="0.25">
      <c r="A78" s="64" t="s">
        <v>39</v>
      </c>
      <c r="B78" s="229">
        <v>0</v>
      </c>
      <c r="C78" s="229">
        <v>0</v>
      </c>
      <c r="D78" s="229">
        <v>0</v>
      </c>
      <c r="E78" s="229">
        <v>0</v>
      </c>
      <c r="F78" s="229">
        <v>0</v>
      </c>
      <c r="G78" s="229">
        <v>0</v>
      </c>
      <c r="H78" s="229">
        <v>0</v>
      </c>
      <c r="I78" s="229">
        <v>0</v>
      </c>
      <c r="J78" s="229">
        <v>0</v>
      </c>
      <c r="K78" s="229">
        <v>0</v>
      </c>
      <c r="L78" s="229">
        <v>0</v>
      </c>
      <c r="M78" s="229">
        <v>0</v>
      </c>
      <c r="N78" s="229">
        <v>0</v>
      </c>
      <c r="O78" s="229">
        <v>0</v>
      </c>
      <c r="P78" s="229">
        <v>0</v>
      </c>
      <c r="Q78" s="229">
        <v>0</v>
      </c>
      <c r="R78" s="229">
        <v>0</v>
      </c>
      <c r="S78" s="229">
        <v>0</v>
      </c>
      <c r="T78" s="229">
        <v>0</v>
      </c>
      <c r="U78" s="229">
        <v>0</v>
      </c>
      <c r="V78" s="229">
        <v>0</v>
      </c>
      <c r="W78" s="229">
        <v>0</v>
      </c>
      <c r="X78" s="229">
        <v>0</v>
      </c>
      <c r="Y78" s="229">
        <v>0</v>
      </c>
      <c r="DA78" s="73" t="s">
        <v>2369</v>
      </c>
    </row>
    <row r="79" spans="1:105" ht="12" customHeight="1" x14ac:dyDescent="0.25">
      <c r="A79" s="165" t="s">
        <v>2224</v>
      </c>
      <c r="B79" s="346">
        <v>0</v>
      </c>
      <c r="C79" s="346">
        <v>0</v>
      </c>
      <c r="D79" s="346">
        <v>0</v>
      </c>
      <c r="E79" s="346">
        <v>0</v>
      </c>
      <c r="F79" s="346">
        <v>0</v>
      </c>
      <c r="G79" s="346">
        <v>0</v>
      </c>
      <c r="H79" s="346">
        <v>0</v>
      </c>
      <c r="I79" s="346">
        <v>0</v>
      </c>
      <c r="J79" s="346">
        <v>0</v>
      </c>
      <c r="K79" s="346">
        <v>0</v>
      </c>
      <c r="L79" s="346">
        <v>0</v>
      </c>
      <c r="M79" s="346">
        <v>0</v>
      </c>
      <c r="N79" s="346">
        <v>0</v>
      </c>
      <c r="O79" s="346">
        <v>0</v>
      </c>
      <c r="P79" s="346">
        <v>0</v>
      </c>
      <c r="Q79" s="346">
        <v>0</v>
      </c>
      <c r="R79" s="346">
        <v>0</v>
      </c>
      <c r="S79" s="346">
        <v>0</v>
      </c>
      <c r="T79" s="346">
        <v>0</v>
      </c>
      <c r="U79" s="346">
        <v>0</v>
      </c>
      <c r="V79" s="346">
        <v>0</v>
      </c>
      <c r="W79" s="346">
        <v>0</v>
      </c>
      <c r="X79" s="346">
        <v>0</v>
      </c>
      <c r="Y79" s="346">
        <v>0</v>
      </c>
      <c r="DA79" s="167" t="s">
        <v>2370</v>
      </c>
    </row>
    <row r="80" spans="1:105" ht="12" customHeight="1" x14ac:dyDescent="0.25">
      <c r="A80" s="132" t="s">
        <v>2226</v>
      </c>
      <c r="B80" s="316">
        <v>0</v>
      </c>
      <c r="C80" s="316">
        <v>0</v>
      </c>
      <c r="D80" s="316">
        <v>0</v>
      </c>
      <c r="E80" s="316">
        <v>0</v>
      </c>
      <c r="F80" s="316">
        <v>0</v>
      </c>
      <c r="G80" s="316">
        <v>0</v>
      </c>
      <c r="H80" s="316">
        <v>0</v>
      </c>
      <c r="I80" s="316">
        <v>0</v>
      </c>
      <c r="J80" s="316">
        <v>0</v>
      </c>
      <c r="K80" s="316">
        <v>0</v>
      </c>
      <c r="L80" s="316">
        <v>0</v>
      </c>
      <c r="M80" s="316">
        <v>0</v>
      </c>
      <c r="N80" s="316">
        <v>0</v>
      </c>
      <c r="O80" s="316">
        <v>0</v>
      </c>
      <c r="P80" s="316">
        <v>0</v>
      </c>
      <c r="Q80" s="316">
        <v>0</v>
      </c>
      <c r="R80" s="316">
        <v>0</v>
      </c>
      <c r="S80" s="316">
        <v>0</v>
      </c>
      <c r="T80" s="316">
        <v>0</v>
      </c>
      <c r="U80" s="316">
        <v>0</v>
      </c>
      <c r="V80" s="316">
        <v>0</v>
      </c>
      <c r="W80" s="316">
        <v>0</v>
      </c>
      <c r="X80" s="316">
        <v>0</v>
      </c>
      <c r="Y80" s="316">
        <v>0</v>
      </c>
      <c r="DA80" s="139" t="s">
        <v>2371</v>
      </c>
    </row>
    <row r="81" spans="1:105" ht="12" customHeight="1" x14ac:dyDescent="0.25">
      <c r="A81" s="172"/>
      <c r="B81" s="172"/>
      <c r="C81" s="172"/>
      <c r="D81" s="172"/>
      <c r="E81" s="172"/>
      <c r="F81" s="172"/>
      <c r="G81" s="172"/>
      <c r="H81" s="172"/>
      <c r="I81" s="172"/>
      <c r="J81" s="172"/>
      <c r="K81" s="172"/>
      <c r="L81" s="172"/>
      <c r="M81" s="172"/>
      <c r="N81" s="172"/>
      <c r="O81" s="172"/>
      <c r="P81" s="172"/>
      <c r="Q81" s="172"/>
      <c r="R81" s="172"/>
      <c r="S81" s="172"/>
      <c r="T81" s="172"/>
      <c r="U81" s="172"/>
      <c r="V81" s="172"/>
      <c r="W81" s="172"/>
      <c r="X81" s="172"/>
      <c r="Y81" s="172"/>
      <c r="DA81" s="176"/>
    </row>
    <row r="82" spans="1:105" ht="15" customHeight="1" x14ac:dyDescent="0.25">
      <c r="A82" s="32" t="s">
        <v>429</v>
      </c>
      <c r="B82" s="257"/>
      <c r="C82" s="257"/>
      <c r="D82" s="257"/>
      <c r="E82" s="257"/>
      <c r="F82" s="257"/>
      <c r="G82" s="257"/>
      <c r="H82" s="257"/>
      <c r="I82" s="257"/>
      <c r="J82" s="257"/>
      <c r="K82" s="257"/>
      <c r="L82" s="257"/>
      <c r="M82" s="257"/>
      <c r="N82" s="257"/>
      <c r="O82" s="257"/>
      <c r="P82" s="257"/>
      <c r="Q82" s="257"/>
      <c r="R82" s="257"/>
      <c r="S82" s="257"/>
      <c r="T82" s="257"/>
      <c r="U82" s="257"/>
      <c r="V82" s="257"/>
      <c r="W82" s="257"/>
      <c r="X82" s="257"/>
      <c r="Y82" s="257"/>
      <c r="DA82" s="88"/>
    </row>
    <row r="83" spans="1:105" ht="12" customHeight="1" x14ac:dyDescent="0.25">
      <c r="A83" s="172"/>
      <c r="B83" s="172"/>
      <c r="C83" s="172"/>
      <c r="D83" s="172"/>
      <c r="E83" s="172"/>
      <c r="F83" s="172"/>
      <c r="G83" s="172"/>
      <c r="H83" s="172"/>
      <c r="I83" s="172"/>
      <c r="J83" s="172"/>
      <c r="K83" s="172"/>
      <c r="L83" s="172"/>
      <c r="M83" s="172"/>
      <c r="N83" s="172"/>
      <c r="O83" s="172"/>
      <c r="P83" s="172"/>
      <c r="Q83" s="172"/>
      <c r="R83" s="172"/>
      <c r="S83" s="172"/>
      <c r="T83" s="172"/>
      <c r="U83" s="172"/>
      <c r="V83" s="172"/>
      <c r="W83" s="172"/>
      <c r="X83" s="172"/>
      <c r="Y83" s="172"/>
      <c r="DA83" s="176"/>
    </row>
    <row r="84" spans="1:105" ht="12" customHeight="1" x14ac:dyDescent="0.25">
      <c r="A84" s="35" t="s">
        <v>22</v>
      </c>
      <c r="B84" s="232">
        <f t="shared" ref="B84:Y84" si="4">SUM(B$85:B$89,B$91:B$93,B$95:B$97,B$98,B$100:B$104,B$106:B$109)</f>
        <v>0.99999999999999956</v>
      </c>
      <c r="C84" s="232">
        <f t="shared" si="4"/>
        <v>0.99999999999999989</v>
      </c>
      <c r="D84" s="232">
        <f t="shared" si="4"/>
        <v>1.0000000000000004</v>
      </c>
      <c r="E84" s="232">
        <f t="shared" si="4"/>
        <v>1</v>
      </c>
      <c r="F84" s="232">
        <f t="shared" si="4"/>
        <v>0.99999999999999978</v>
      </c>
      <c r="G84" s="232">
        <f t="shared" si="4"/>
        <v>1</v>
      </c>
      <c r="H84" s="232">
        <f t="shared" si="4"/>
        <v>0.99999999999999978</v>
      </c>
      <c r="I84" s="232">
        <f t="shared" si="4"/>
        <v>0.99999999999999978</v>
      </c>
      <c r="J84" s="232">
        <f t="shared" si="4"/>
        <v>0.99999999999999989</v>
      </c>
      <c r="K84" s="232">
        <f t="shared" si="4"/>
        <v>1.0000000000000002</v>
      </c>
      <c r="L84" s="232">
        <f t="shared" si="4"/>
        <v>0.99999999999999956</v>
      </c>
      <c r="M84" s="232">
        <f t="shared" si="4"/>
        <v>0.99999999999999967</v>
      </c>
      <c r="N84" s="232">
        <f t="shared" si="4"/>
        <v>0.99999999999999978</v>
      </c>
      <c r="O84" s="232">
        <f t="shared" si="4"/>
        <v>1</v>
      </c>
      <c r="P84" s="232">
        <f t="shared" si="4"/>
        <v>1</v>
      </c>
      <c r="Q84" s="232">
        <f t="shared" si="4"/>
        <v>1.0000000000000002</v>
      </c>
      <c r="R84" s="232">
        <f t="shared" si="4"/>
        <v>1.0000000000000002</v>
      </c>
      <c r="S84" s="232">
        <f t="shared" si="4"/>
        <v>0.99999999999999989</v>
      </c>
      <c r="T84" s="232">
        <f t="shared" si="4"/>
        <v>0.99999999999999989</v>
      </c>
      <c r="U84" s="232">
        <f t="shared" si="4"/>
        <v>0.99999999999999989</v>
      </c>
      <c r="V84" s="232">
        <f t="shared" si="4"/>
        <v>1.0000000000000002</v>
      </c>
      <c r="W84" s="232">
        <f t="shared" si="4"/>
        <v>0.99999999999999989</v>
      </c>
      <c r="X84" s="232">
        <f t="shared" si="4"/>
        <v>0.99999999999999978</v>
      </c>
      <c r="Y84" s="232">
        <f t="shared" si="4"/>
        <v>1.0000000000000002</v>
      </c>
      <c r="DA84" s="95"/>
    </row>
    <row r="85" spans="1:105" ht="12" customHeight="1" x14ac:dyDescent="0.25">
      <c r="A85" s="55" t="s">
        <v>91</v>
      </c>
      <c r="B85" s="299">
        <f t="shared" ref="B85:Y85" si="5">IF(B$6=0,0,B$6/B$5)</f>
        <v>0</v>
      </c>
      <c r="C85" s="299">
        <f t="shared" si="5"/>
        <v>0</v>
      </c>
      <c r="D85" s="299">
        <f t="shared" si="5"/>
        <v>0</v>
      </c>
      <c r="E85" s="299">
        <f t="shared" si="5"/>
        <v>0</v>
      </c>
      <c r="F85" s="299">
        <f t="shared" si="5"/>
        <v>0</v>
      </c>
      <c r="G85" s="299">
        <f t="shared" si="5"/>
        <v>0</v>
      </c>
      <c r="H85" s="299">
        <f t="shared" si="5"/>
        <v>0</v>
      </c>
      <c r="I85" s="299">
        <f t="shared" si="5"/>
        <v>0</v>
      </c>
      <c r="J85" s="299">
        <f t="shared" si="5"/>
        <v>0</v>
      </c>
      <c r="K85" s="299">
        <f t="shared" si="5"/>
        <v>0</v>
      </c>
      <c r="L85" s="299">
        <f t="shared" si="5"/>
        <v>0</v>
      </c>
      <c r="M85" s="299">
        <f t="shared" si="5"/>
        <v>0</v>
      </c>
      <c r="N85" s="299">
        <f t="shared" si="5"/>
        <v>0</v>
      </c>
      <c r="O85" s="299">
        <f t="shared" si="5"/>
        <v>0</v>
      </c>
      <c r="P85" s="299">
        <f t="shared" si="5"/>
        <v>0</v>
      </c>
      <c r="Q85" s="299">
        <f t="shared" si="5"/>
        <v>0</v>
      </c>
      <c r="R85" s="299">
        <f t="shared" si="5"/>
        <v>0</v>
      </c>
      <c r="S85" s="299">
        <f t="shared" si="5"/>
        <v>0</v>
      </c>
      <c r="T85" s="299">
        <f t="shared" si="5"/>
        <v>0</v>
      </c>
      <c r="U85" s="299">
        <f t="shared" si="5"/>
        <v>0</v>
      </c>
      <c r="V85" s="299">
        <f t="shared" si="5"/>
        <v>0</v>
      </c>
      <c r="W85" s="299">
        <f t="shared" si="5"/>
        <v>0</v>
      </c>
      <c r="X85" s="299">
        <f t="shared" si="5"/>
        <v>0</v>
      </c>
      <c r="Y85" s="299">
        <f t="shared" si="5"/>
        <v>0</v>
      </c>
      <c r="DA85" s="67"/>
    </row>
    <row r="86" spans="1:105" ht="12" customHeight="1" x14ac:dyDescent="0.25">
      <c r="A86" s="173" t="s">
        <v>92</v>
      </c>
      <c r="B86" s="233">
        <f t="shared" ref="B86:Y86" si="6">IF(B$7=0,0,B$7/B$5)</f>
        <v>0</v>
      </c>
      <c r="C86" s="233">
        <f t="shared" si="6"/>
        <v>0</v>
      </c>
      <c r="D86" s="233">
        <f t="shared" si="6"/>
        <v>0</v>
      </c>
      <c r="E86" s="233">
        <f t="shared" si="6"/>
        <v>0</v>
      </c>
      <c r="F86" s="233">
        <f t="shared" si="6"/>
        <v>0</v>
      </c>
      <c r="G86" s="233">
        <f t="shared" si="6"/>
        <v>0</v>
      </c>
      <c r="H86" s="233">
        <f t="shared" si="6"/>
        <v>0</v>
      </c>
      <c r="I86" s="233">
        <f t="shared" si="6"/>
        <v>0</v>
      </c>
      <c r="J86" s="233">
        <f t="shared" si="6"/>
        <v>0</v>
      </c>
      <c r="K86" s="233">
        <f t="shared" si="6"/>
        <v>0</v>
      </c>
      <c r="L86" s="233">
        <f t="shared" si="6"/>
        <v>0</v>
      </c>
      <c r="M86" s="233">
        <f t="shared" si="6"/>
        <v>0</v>
      </c>
      <c r="N86" s="233">
        <f t="shared" si="6"/>
        <v>0</v>
      </c>
      <c r="O86" s="233">
        <f t="shared" si="6"/>
        <v>0</v>
      </c>
      <c r="P86" s="233">
        <f t="shared" si="6"/>
        <v>0</v>
      </c>
      <c r="Q86" s="233">
        <f t="shared" si="6"/>
        <v>0</v>
      </c>
      <c r="R86" s="233">
        <f t="shared" si="6"/>
        <v>0</v>
      </c>
      <c r="S86" s="233">
        <f t="shared" si="6"/>
        <v>0</v>
      </c>
      <c r="T86" s="233">
        <f t="shared" si="6"/>
        <v>0</v>
      </c>
      <c r="U86" s="233">
        <f t="shared" si="6"/>
        <v>0</v>
      </c>
      <c r="V86" s="233">
        <f t="shared" si="6"/>
        <v>0</v>
      </c>
      <c r="W86" s="233">
        <f t="shared" si="6"/>
        <v>0</v>
      </c>
      <c r="X86" s="233">
        <f t="shared" si="6"/>
        <v>0</v>
      </c>
      <c r="Y86" s="233">
        <f t="shared" si="6"/>
        <v>0</v>
      </c>
      <c r="DA86" s="177"/>
    </row>
    <row r="87" spans="1:105" ht="12" customHeight="1" x14ac:dyDescent="0.25">
      <c r="A87" s="173" t="s">
        <v>93</v>
      </c>
      <c r="B87" s="233">
        <f t="shared" ref="B87:Y87" si="7">IF(B$8=0,0,B$8/B$5)</f>
        <v>0</v>
      </c>
      <c r="C87" s="233">
        <f t="shared" si="7"/>
        <v>0</v>
      </c>
      <c r="D87" s="233">
        <f t="shared" si="7"/>
        <v>0</v>
      </c>
      <c r="E87" s="233">
        <f t="shared" si="7"/>
        <v>0</v>
      </c>
      <c r="F87" s="233">
        <f t="shared" si="7"/>
        <v>0</v>
      </c>
      <c r="G87" s="233">
        <f t="shared" si="7"/>
        <v>0</v>
      </c>
      <c r="H87" s="233">
        <f t="shared" si="7"/>
        <v>0</v>
      </c>
      <c r="I87" s="233">
        <f t="shared" si="7"/>
        <v>0</v>
      </c>
      <c r="J87" s="233">
        <f t="shared" si="7"/>
        <v>0</v>
      </c>
      <c r="K87" s="233">
        <f t="shared" si="7"/>
        <v>0</v>
      </c>
      <c r="L87" s="233">
        <f t="shared" si="7"/>
        <v>0</v>
      </c>
      <c r="M87" s="233">
        <f t="shared" si="7"/>
        <v>0</v>
      </c>
      <c r="N87" s="233">
        <f t="shared" si="7"/>
        <v>0</v>
      </c>
      <c r="O87" s="233">
        <f t="shared" si="7"/>
        <v>0</v>
      </c>
      <c r="P87" s="233">
        <f t="shared" si="7"/>
        <v>0</v>
      </c>
      <c r="Q87" s="233">
        <f t="shared" si="7"/>
        <v>0</v>
      </c>
      <c r="R87" s="233">
        <f t="shared" si="7"/>
        <v>0</v>
      </c>
      <c r="S87" s="233">
        <f t="shared" si="7"/>
        <v>0</v>
      </c>
      <c r="T87" s="233">
        <f t="shared" si="7"/>
        <v>0</v>
      </c>
      <c r="U87" s="233">
        <f t="shared" si="7"/>
        <v>0</v>
      </c>
      <c r="V87" s="233">
        <f t="shared" si="7"/>
        <v>0</v>
      </c>
      <c r="W87" s="233">
        <f t="shared" si="7"/>
        <v>0</v>
      </c>
      <c r="X87" s="233">
        <f t="shared" si="7"/>
        <v>0</v>
      </c>
      <c r="Y87" s="233">
        <f t="shared" si="7"/>
        <v>0</v>
      </c>
      <c r="DA87" s="177"/>
    </row>
    <row r="88" spans="1:105" ht="12" customHeight="1" x14ac:dyDescent="0.25">
      <c r="A88" s="173" t="s">
        <v>94</v>
      </c>
      <c r="B88" s="233">
        <f t="shared" ref="B88:Y88" si="8">IF(B$9=0,0,B$9/B$5)</f>
        <v>0</v>
      </c>
      <c r="C88" s="233">
        <f t="shared" si="8"/>
        <v>0</v>
      </c>
      <c r="D88" s="233">
        <f t="shared" si="8"/>
        <v>0</v>
      </c>
      <c r="E88" s="233">
        <f t="shared" si="8"/>
        <v>0</v>
      </c>
      <c r="F88" s="233">
        <f t="shared" si="8"/>
        <v>0</v>
      </c>
      <c r="G88" s="233">
        <f t="shared" si="8"/>
        <v>0</v>
      </c>
      <c r="H88" s="233">
        <f t="shared" si="8"/>
        <v>0</v>
      </c>
      <c r="I88" s="233">
        <f t="shared" si="8"/>
        <v>0</v>
      </c>
      <c r="J88" s="233">
        <f t="shared" si="8"/>
        <v>0</v>
      </c>
      <c r="K88" s="233">
        <f t="shared" si="8"/>
        <v>0</v>
      </c>
      <c r="L88" s="233">
        <f t="shared" si="8"/>
        <v>0</v>
      </c>
      <c r="M88" s="233">
        <f t="shared" si="8"/>
        <v>0</v>
      </c>
      <c r="N88" s="233">
        <f t="shared" si="8"/>
        <v>0</v>
      </c>
      <c r="O88" s="233">
        <f t="shared" si="8"/>
        <v>0</v>
      </c>
      <c r="P88" s="233">
        <f t="shared" si="8"/>
        <v>0</v>
      </c>
      <c r="Q88" s="233">
        <f t="shared" si="8"/>
        <v>0</v>
      </c>
      <c r="R88" s="233">
        <f t="shared" si="8"/>
        <v>0</v>
      </c>
      <c r="S88" s="233">
        <f t="shared" si="8"/>
        <v>0</v>
      </c>
      <c r="T88" s="233">
        <f t="shared" si="8"/>
        <v>0</v>
      </c>
      <c r="U88" s="233">
        <f t="shared" si="8"/>
        <v>0</v>
      </c>
      <c r="V88" s="233">
        <f t="shared" si="8"/>
        <v>0</v>
      </c>
      <c r="W88" s="233">
        <f t="shared" si="8"/>
        <v>0</v>
      </c>
      <c r="X88" s="233">
        <f t="shared" si="8"/>
        <v>0</v>
      </c>
      <c r="Y88" s="233">
        <f t="shared" si="8"/>
        <v>0</v>
      </c>
      <c r="DA88" s="177"/>
    </row>
    <row r="89" spans="1:105" ht="12" customHeight="1" x14ac:dyDescent="0.25">
      <c r="A89" s="56" t="s">
        <v>95</v>
      </c>
      <c r="B89" s="300">
        <f t="shared" ref="B89:Y89" si="9">IF(B$10=0,0,B$10/B$5)</f>
        <v>6.5907165425658316E-3</v>
      </c>
      <c r="C89" s="300">
        <f t="shared" si="9"/>
        <v>5.4187899439241734E-3</v>
      </c>
      <c r="D89" s="300">
        <f t="shared" si="9"/>
        <v>6.7945853895212327E-3</v>
      </c>
      <c r="E89" s="300">
        <f t="shared" si="9"/>
        <v>1.4360340435992484E-2</v>
      </c>
      <c r="F89" s="300">
        <f t="shared" si="9"/>
        <v>1.6069271881015909E-2</v>
      </c>
      <c r="G89" s="300">
        <f t="shared" si="9"/>
        <v>1.6342248843744911E-2</v>
      </c>
      <c r="H89" s="300">
        <f t="shared" si="9"/>
        <v>1.6008439677869028E-2</v>
      </c>
      <c r="I89" s="300">
        <f t="shared" si="9"/>
        <v>1.5490365141891007E-2</v>
      </c>
      <c r="J89" s="300">
        <f t="shared" si="9"/>
        <v>1.644463277645463E-2</v>
      </c>
      <c r="K89" s="300">
        <f t="shared" si="9"/>
        <v>1.6764636282643495E-2</v>
      </c>
      <c r="L89" s="300">
        <f t="shared" si="9"/>
        <v>1.8967975090148012E-2</v>
      </c>
      <c r="M89" s="300">
        <f t="shared" si="9"/>
        <v>1.7462611181056437E-2</v>
      </c>
      <c r="N89" s="300">
        <f t="shared" si="9"/>
        <v>1.8440649072202955E-2</v>
      </c>
      <c r="O89" s="300">
        <f t="shared" si="9"/>
        <v>1.8795555330285599E-2</v>
      </c>
      <c r="P89" s="300">
        <f t="shared" si="9"/>
        <v>1.9053672507930434E-2</v>
      </c>
      <c r="Q89" s="300">
        <f t="shared" si="9"/>
        <v>1.9474176528899403E-2</v>
      </c>
      <c r="R89" s="300">
        <f t="shared" si="9"/>
        <v>1.903273217797281E-2</v>
      </c>
      <c r="S89" s="300">
        <f t="shared" si="9"/>
        <v>1.9060743031180435E-2</v>
      </c>
      <c r="T89" s="300">
        <f t="shared" si="9"/>
        <v>1.9214940751332722E-2</v>
      </c>
      <c r="U89" s="300">
        <f t="shared" si="9"/>
        <v>1.9529183979355966E-2</v>
      </c>
      <c r="V89" s="300">
        <f t="shared" si="9"/>
        <v>1.9537858515087193E-2</v>
      </c>
      <c r="W89" s="300">
        <f t="shared" si="9"/>
        <v>2.0584818168355196E-2</v>
      </c>
      <c r="X89" s="300">
        <f t="shared" si="9"/>
        <v>2.0410172445147579E-2</v>
      </c>
      <c r="Y89" s="300">
        <f t="shared" si="9"/>
        <v>2.0657010392194669E-2</v>
      </c>
      <c r="DA89" s="68"/>
    </row>
    <row r="90" spans="1:105" ht="12" customHeight="1" x14ac:dyDescent="0.25">
      <c r="A90" s="174" t="s">
        <v>2147</v>
      </c>
      <c r="B90" s="301">
        <f t="shared" ref="B90:Y90" si="10">IF(B$16=0,0,B$16/B$5)</f>
        <v>3.6571201351975086E-2</v>
      </c>
      <c r="C90" s="301">
        <f t="shared" si="10"/>
        <v>3.4022082093168225E-2</v>
      </c>
      <c r="D90" s="301">
        <f t="shared" si="10"/>
        <v>3.663920754356375E-2</v>
      </c>
      <c r="E90" s="301">
        <f t="shared" si="10"/>
        <v>5.747975662063199E-2</v>
      </c>
      <c r="F90" s="301">
        <f t="shared" si="10"/>
        <v>6.1119822716146889E-2</v>
      </c>
      <c r="G90" s="301">
        <f t="shared" si="10"/>
        <v>5.9117125068605489E-2</v>
      </c>
      <c r="H90" s="301">
        <f t="shared" si="10"/>
        <v>5.59624830075824E-2</v>
      </c>
      <c r="I90" s="301">
        <f t="shared" si="10"/>
        <v>5.4867047734204782E-2</v>
      </c>
      <c r="J90" s="301">
        <f t="shared" si="10"/>
        <v>5.5076989731784029E-2</v>
      </c>
      <c r="K90" s="301">
        <f t="shared" si="10"/>
        <v>5.8353339458547142E-2</v>
      </c>
      <c r="L90" s="301">
        <f t="shared" si="10"/>
        <v>6.4166858279164379E-2</v>
      </c>
      <c r="M90" s="301">
        <f t="shared" si="10"/>
        <v>5.7708373836900639E-2</v>
      </c>
      <c r="N90" s="301">
        <f t="shared" si="10"/>
        <v>5.8596230802169372E-2</v>
      </c>
      <c r="O90" s="301">
        <f t="shared" si="10"/>
        <v>5.94395574041452E-2</v>
      </c>
      <c r="P90" s="301">
        <f t="shared" si="10"/>
        <v>6.0128221306088622E-2</v>
      </c>
      <c r="Q90" s="301">
        <f t="shared" si="10"/>
        <v>6.1653817105791729E-2</v>
      </c>
      <c r="R90" s="301">
        <f t="shared" si="10"/>
        <v>6.0301500813358846E-2</v>
      </c>
      <c r="S90" s="301">
        <f t="shared" si="10"/>
        <v>6.0553984742708539E-2</v>
      </c>
      <c r="T90" s="301">
        <f t="shared" si="10"/>
        <v>6.1027820856596339E-2</v>
      </c>
      <c r="U90" s="301">
        <f t="shared" si="10"/>
        <v>6.1953897016940394E-2</v>
      </c>
      <c r="V90" s="301">
        <f t="shared" si="10"/>
        <v>6.1724954023680431E-2</v>
      </c>
      <c r="W90" s="301">
        <f t="shared" si="10"/>
        <v>6.3585508197166629E-2</v>
      </c>
      <c r="X90" s="301">
        <f t="shared" si="10"/>
        <v>6.2748162514365949E-2</v>
      </c>
      <c r="Y90" s="301">
        <f t="shared" si="10"/>
        <v>6.3064466380930495E-2</v>
      </c>
      <c r="DA90" s="178"/>
    </row>
    <row r="91" spans="1:105" ht="12" customHeight="1" x14ac:dyDescent="0.25">
      <c r="A91" s="62" t="s">
        <v>2148</v>
      </c>
      <c r="B91" s="302">
        <f t="shared" ref="B91:Y91" si="11">IF(B$17=0,0,B$17/B$5)</f>
        <v>3.6571201351975086E-2</v>
      </c>
      <c r="C91" s="302">
        <f t="shared" si="11"/>
        <v>3.4022082093168225E-2</v>
      </c>
      <c r="D91" s="302">
        <f t="shared" si="11"/>
        <v>3.663920754356375E-2</v>
      </c>
      <c r="E91" s="302">
        <f t="shared" si="11"/>
        <v>5.747975662063199E-2</v>
      </c>
      <c r="F91" s="302">
        <f t="shared" si="11"/>
        <v>6.1119822716146889E-2</v>
      </c>
      <c r="G91" s="302">
        <f t="shared" si="11"/>
        <v>5.9117125068605489E-2</v>
      </c>
      <c r="H91" s="302">
        <f t="shared" si="11"/>
        <v>5.59624830075824E-2</v>
      </c>
      <c r="I91" s="302">
        <f t="shared" si="11"/>
        <v>5.4867047734204782E-2</v>
      </c>
      <c r="J91" s="302">
        <f t="shared" si="11"/>
        <v>5.5076989731784029E-2</v>
      </c>
      <c r="K91" s="302">
        <f t="shared" si="11"/>
        <v>5.8353339458547142E-2</v>
      </c>
      <c r="L91" s="302">
        <f t="shared" si="11"/>
        <v>6.4166858279164379E-2</v>
      </c>
      <c r="M91" s="302">
        <f t="shared" si="11"/>
        <v>5.7708373836900639E-2</v>
      </c>
      <c r="N91" s="302">
        <f t="shared" si="11"/>
        <v>5.8596230802169372E-2</v>
      </c>
      <c r="O91" s="302">
        <f t="shared" si="11"/>
        <v>5.94395574041452E-2</v>
      </c>
      <c r="P91" s="302">
        <f t="shared" si="11"/>
        <v>6.0128221306088622E-2</v>
      </c>
      <c r="Q91" s="302">
        <f t="shared" si="11"/>
        <v>6.1653817105791729E-2</v>
      </c>
      <c r="R91" s="302">
        <f t="shared" si="11"/>
        <v>6.0301500813358846E-2</v>
      </c>
      <c r="S91" s="302">
        <f t="shared" si="11"/>
        <v>6.0553984742708539E-2</v>
      </c>
      <c r="T91" s="302">
        <f t="shared" si="11"/>
        <v>6.1027820856596339E-2</v>
      </c>
      <c r="U91" s="302">
        <f t="shared" si="11"/>
        <v>6.1953897016940394E-2</v>
      </c>
      <c r="V91" s="302">
        <f t="shared" si="11"/>
        <v>6.1724954023680431E-2</v>
      </c>
      <c r="W91" s="302">
        <f t="shared" si="11"/>
        <v>6.3585508197166629E-2</v>
      </c>
      <c r="X91" s="302">
        <f t="shared" si="11"/>
        <v>6.2748162514365949E-2</v>
      </c>
      <c r="Y91" s="302">
        <f t="shared" si="11"/>
        <v>6.3064466380930495E-2</v>
      </c>
      <c r="DA91" s="72"/>
    </row>
    <row r="92" spans="1:105" ht="12" customHeight="1" x14ac:dyDescent="0.25">
      <c r="A92" s="62" t="s">
        <v>2155</v>
      </c>
      <c r="B92" s="302">
        <f t="shared" ref="B92:Y92" si="12">IF(B$23=0,0,B$23/B$5)</f>
        <v>0</v>
      </c>
      <c r="C92" s="302">
        <f t="shared" si="12"/>
        <v>0</v>
      </c>
      <c r="D92" s="302">
        <f t="shared" si="12"/>
        <v>0</v>
      </c>
      <c r="E92" s="302">
        <f t="shared" si="12"/>
        <v>0</v>
      </c>
      <c r="F92" s="302">
        <f t="shared" si="12"/>
        <v>0</v>
      </c>
      <c r="G92" s="302">
        <f t="shared" si="12"/>
        <v>0</v>
      </c>
      <c r="H92" s="302">
        <f t="shared" si="12"/>
        <v>0</v>
      </c>
      <c r="I92" s="302">
        <f t="shared" si="12"/>
        <v>0</v>
      </c>
      <c r="J92" s="302">
        <f t="shared" si="12"/>
        <v>0</v>
      </c>
      <c r="K92" s="302">
        <f t="shared" si="12"/>
        <v>0</v>
      </c>
      <c r="L92" s="302">
        <f t="shared" si="12"/>
        <v>0</v>
      </c>
      <c r="M92" s="302">
        <f t="shared" si="12"/>
        <v>0</v>
      </c>
      <c r="N92" s="302">
        <f t="shared" si="12"/>
        <v>0</v>
      </c>
      <c r="O92" s="302">
        <f t="shared" si="12"/>
        <v>0</v>
      </c>
      <c r="P92" s="302">
        <f t="shared" si="12"/>
        <v>0</v>
      </c>
      <c r="Q92" s="302">
        <f t="shared" si="12"/>
        <v>0</v>
      </c>
      <c r="R92" s="302">
        <f t="shared" si="12"/>
        <v>0</v>
      </c>
      <c r="S92" s="302">
        <f t="shared" si="12"/>
        <v>0</v>
      </c>
      <c r="T92" s="302">
        <f t="shared" si="12"/>
        <v>0</v>
      </c>
      <c r="U92" s="302">
        <f t="shared" si="12"/>
        <v>0</v>
      </c>
      <c r="V92" s="302">
        <f t="shared" si="12"/>
        <v>0</v>
      </c>
      <c r="W92" s="302">
        <f t="shared" si="12"/>
        <v>0</v>
      </c>
      <c r="X92" s="302">
        <f t="shared" si="12"/>
        <v>0</v>
      </c>
      <c r="Y92" s="302">
        <f t="shared" si="12"/>
        <v>0</v>
      </c>
      <c r="DA92" s="72"/>
    </row>
    <row r="93" spans="1:105" ht="12" customHeight="1" x14ac:dyDescent="0.25">
      <c r="A93" s="62" t="s">
        <v>2157</v>
      </c>
      <c r="B93" s="302">
        <f t="shared" ref="B93:Y93" si="13">IF(B$24=0,0,B$24/B$5)</f>
        <v>0</v>
      </c>
      <c r="C93" s="302">
        <f t="shared" si="13"/>
        <v>0</v>
      </c>
      <c r="D93" s="302">
        <f t="shared" si="13"/>
        <v>0</v>
      </c>
      <c r="E93" s="302">
        <f t="shared" si="13"/>
        <v>0</v>
      </c>
      <c r="F93" s="302">
        <f t="shared" si="13"/>
        <v>0</v>
      </c>
      <c r="G93" s="302">
        <f t="shared" si="13"/>
        <v>0</v>
      </c>
      <c r="H93" s="302">
        <f t="shared" si="13"/>
        <v>0</v>
      </c>
      <c r="I93" s="302">
        <f t="shared" si="13"/>
        <v>0</v>
      </c>
      <c r="J93" s="302">
        <f t="shared" si="13"/>
        <v>0</v>
      </c>
      <c r="K93" s="302">
        <f t="shared" si="13"/>
        <v>0</v>
      </c>
      <c r="L93" s="302">
        <f t="shared" si="13"/>
        <v>0</v>
      </c>
      <c r="M93" s="302">
        <f t="shared" si="13"/>
        <v>0</v>
      </c>
      <c r="N93" s="302">
        <f t="shared" si="13"/>
        <v>0</v>
      </c>
      <c r="O93" s="302">
        <f t="shared" si="13"/>
        <v>0</v>
      </c>
      <c r="P93" s="302">
        <f t="shared" si="13"/>
        <v>0</v>
      </c>
      <c r="Q93" s="302">
        <f t="shared" si="13"/>
        <v>0</v>
      </c>
      <c r="R93" s="302">
        <f t="shared" si="13"/>
        <v>0</v>
      </c>
      <c r="S93" s="302">
        <f t="shared" si="13"/>
        <v>0</v>
      </c>
      <c r="T93" s="302">
        <f t="shared" si="13"/>
        <v>0</v>
      </c>
      <c r="U93" s="302">
        <f t="shared" si="13"/>
        <v>0</v>
      </c>
      <c r="V93" s="302">
        <f t="shared" si="13"/>
        <v>0</v>
      </c>
      <c r="W93" s="302">
        <f t="shared" si="13"/>
        <v>0</v>
      </c>
      <c r="X93" s="302">
        <f t="shared" si="13"/>
        <v>0</v>
      </c>
      <c r="Y93" s="302">
        <f t="shared" si="13"/>
        <v>0</v>
      </c>
      <c r="DA93" s="72"/>
    </row>
    <row r="94" spans="1:105" ht="12" customHeight="1" x14ac:dyDescent="0.25">
      <c r="A94" s="174" t="s">
        <v>2159</v>
      </c>
      <c r="B94" s="301">
        <f t="shared" ref="B94:Y94" si="14">IF(B$25=0,0,B$25/B$5)</f>
        <v>3.0476001126645901E-2</v>
      </c>
      <c r="C94" s="301">
        <f t="shared" si="14"/>
        <v>2.8351735077640185E-2</v>
      </c>
      <c r="D94" s="301">
        <f t="shared" si="14"/>
        <v>3.053267295296979E-2</v>
      </c>
      <c r="E94" s="301">
        <f t="shared" si="14"/>
        <v>4.7899797183859991E-2</v>
      </c>
      <c r="F94" s="301">
        <f t="shared" si="14"/>
        <v>5.0933185596789096E-2</v>
      </c>
      <c r="G94" s="301">
        <f t="shared" si="14"/>
        <v>4.9264270890504606E-2</v>
      </c>
      <c r="H94" s="301">
        <f t="shared" si="14"/>
        <v>4.663540250631866E-2</v>
      </c>
      <c r="I94" s="301">
        <f t="shared" si="14"/>
        <v>4.5722539778504004E-2</v>
      </c>
      <c r="J94" s="301">
        <f t="shared" si="14"/>
        <v>4.5897491443153367E-2</v>
      </c>
      <c r="K94" s="301">
        <f t="shared" si="14"/>
        <v>4.8627782882122654E-2</v>
      </c>
      <c r="L94" s="301">
        <f t="shared" si="14"/>
        <v>5.3472381899303638E-2</v>
      </c>
      <c r="M94" s="301">
        <f t="shared" si="14"/>
        <v>4.8090311530750537E-2</v>
      </c>
      <c r="N94" s="301">
        <f t="shared" si="14"/>
        <v>4.8830192335141138E-2</v>
      </c>
      <c r="O94" s="301">
        <f t="shared" si="14"/>
        <v>4.9532964503454333E-2</v>
      </c>
      <c r="P94" s="301">
        <f t="shared" si="14"/>
        <v>5.0106851088407192E-2</v>
      </c>
      <c r="Q94" s="301">
        <f t="shared" si="14"/>
        <v>5.1378180921493086E-2</v>
      </c>
      <c r="R94" s="301">
        <f t="shared" si="14"/>
        <v>5.0251250677799043E-2</v>
      </c>
      <c r="S94" s="301">
        <f t="shared" si="14"/>
        <v>5.0461653952257074E-2</v>
      </c>
      <c r="T94" s="301">
        <f t="shared" si="14"/>
        <v>5.0856517380496943E-2</v>
      </c>
      <c r="U94" s="301">
        <f t="shared" si="14"/>
        <v>5.1628247514117001E-2</v>
      </c>
      <c r="V94" s="301">
        <f t="shared" si="14"/>
        <v>5.1437461686400371E-2</v>
      </c>
      <c r="W94" s="301">
        <f t="shared" si="14"/>
        <v>5.2987923497638888E-2</v>
      </c>
      <c r="X94" s="301">
        <f t="shared" si="14"/>
        <v>5.2290135428638272E-2</v>
      </c>
      <c r="Y94" s="301">
        <f t="shared" si="14"/>
        <v>5.2553721984108764E-2</v>
      </c>
      <c r="DA94" s="178"/>
    </row>
    <row r="95" spans="1:105" ht="12" customHeight="1" x14ac:dyDescent="0.25">
      <c r="A95" s="62" t="s">
        <v>2160</v>
      </c>
      <c r="B95" s="302">
        <f t="shared" ref="B95:Y95" si="15">IF(B$26=0,0,B$26/B$5)</f>
        <v>3.0476001126645901E-2</v>
      </c>
      <c r="C95" s="302">
        <f t="shared" si="15"/>
        <v>2.8351735077640185E-2</v>
      </c>
      <c r="D95" s="302">
        <f t="shared" si="15"/>
        <v>3.053267295296979E-2</v>
      </c>
      <c r="E95" s="302">
        <f t="shared" si="15"/>
        <v>4.7899797183859991E-2</v>
      </c>
      <c r="F95" s="302">
        <f t="shared" si="15"/>
        <v>5.0933185596789096E-2</v>
      </c>
      <c r="G95" s="302">
        <f t="shared" si="15"/>
        <v>4.9264270890504606E-2</v>
      </c>
      <c r="H95" s="302">
        <f t="shared" si="15"/>
        <v>4.663540250631866E-2</v>
      </c>
      <c r="I95" s="302">
        <f t="shared" si="15"/>
        <v>4.5722539778504004E-2</v>
      </c>
      <c r="J95" s="302">
        <f t="shared" si="15"/>
        <v>4.5897491443153367E-2</v>
      </c>
      <c r="K95" s="302">
        <f t="shared" si="15"/>
        <v>4.8627782882122654E-2</v>
      </c>
      <c r="L95" s="302">
        <f t="shared" si="15"/>
        <v>5.3472381899303638E-2</v>
      </c>
      <c r="M95" s="302">
        <f t="shared" si="15"/>
        <v>4.8090311530750537E-2</v>
      </c>
      <c r="N95" s="302">
        <f t="shared" si="15"/>
        <v>4.8830192335141138E-2</v>
      </c>
      <c r="O95" s="302">
        <f t="shared" si="15"/>
        <v>4.9532964503454333E-2</v>
      </c>
      <c r="P95" s="302">
        <f t="shared" si="15"/>
        <v>5.0106851088407192E-2</v>
      </c>
      <c r="Q95" s="302">
        <f t="shared" si="15"/>
        <v>5.1378180921493086E-2</v>
      </c>
      <c r="R95" s="302">
        <f t="shared" si="15"/>
        <v>5.0251250677799043E-2</v>
      </c>
      <c r="S95" s="302">
        <f t="shared" si="15"/>
        <v>5.0461653952257074E-2</v>
      </c>
      <c r="T95" s="302">
        <f t="shared" si="15"/>
        <v>5.0856517380496943E-2</v>
      </c>
      <c r="U95" s="302">
        <f t="shared" si="15"/>
        <v>5.1628247514117001E-2</v>
      </c>
      <c r="V95" s="302">
        <f t="shared" si="15"/>
        <v>5.1437461686400371E-2</v>
      </c>
      <c r="W95" s="302">
        <f t="shared" si="15"/>
        <v>5.2987923497638888E-2</v>
      </c>
      <c r="X95" s="302">
        <f t="shared" si="15"/>
        <v>5.2290135428638272E-2</v>
      </c>
      <c r="Y95" s="302">
        <f t="shared" si="15"/>
        <v>5.2553721984108764E-2</v>
      </c>
      <c r="DA95" s="72"/>
    </row>
    <row r="96" spans="1:105" ht="12" customHeight="1" x14ac:dyDescent="0.25">
      <c r="A96" s="62" t="s">
        <v>2167</v>
      </c>
      <c r="B96" s="302">
        <f t="shared" ref="B96:Y96" si="16">IF(B$32=0,0,B$32/B$5)</f>
        <v>0</v>
      </c>
      <c r="C96" s="302">
        <f t="shared" si="16"/>
        <v>0</v>
      </c>
      <c r="D96" s="302">
        <f t="shared" si="16"/>
        <v>0</v>
      </c>
      <c r="E96" s="302">
        <f t="shared" si="16"/>
        <v>0</v>
      </c>
      <c r="F96" s="302">
        <f t="shared" si="16"/>
        <v>0</v>
      </c>
      <c r="G96" s="302">
        <f t="shared" si="16"/>
        <v>0</v>
      </c>
      <c r="H96" s="302">
        <f t="shared" si="16"/>
        <v>0</v>
      </c>
      <c r="I96" s="302">
        <f t="shared" si="16"/>
        <v>0</v>
      </c>
      <c r="J96" s="302">
        <f t="shared" si="16"/>
        <v>0</v>
      </c>
      <c r="K96" s="302">
        <f t="shared" si="16"/>
        <v>0</v>
      </c>
      <c r="L96" s="302">
        <f t="shared" si="16"/>
        <v>0</v>
      </c>
      <c r="M96" s="302">
        <f t="shared" si="16"/>
        <v>0</v>
      </c>
      <c r="N96" s="302">
        <f t="shared" si="16"/>
        <v>0</v>
      </c>
      <c r="O96" s="302">
        <f t="shared" si="16"/>
        <v>0</v>
      </c>
      <c r="P96" s="302">
        <f t="shared" si="16"/>
        <v>0</v>
      </c>
      <c r="Q96" s="302">
        <f t="shared" si="16"/>
        <v>0</v>
      </c>
      <c r="R96" s="302">
        <f t="shared" si="16"/>
        <v>0</v>
      </c>
      <c r="S96" s="302">
        <f t="shared" si="16"/>
        <v>0</v>
      </c>
      <c r="T96" s="302">
        <f t="shared" si="16"/>
        <v>0</v>
      </c>
      <c r="U96" s="302">
        <f t="shared" si="16"/>
        <v>0</v>
      </c>
      <c r="V96" s="302">
        <f t="shared" si="16"/>
        <v>0</v>
      </c>
      <c r="W96" s="302">
        <f t="shared" si="16"/>
        <v>0</v>
      </c>
      <c r="X96" s="302">
        <f t="shared" si="16"/>
        <v>0</v>
      </c>
      <c r="Y96" s="302">
        <f t="shared" si="16"/>
        <v>0</v>
      </c>
      <c r="DA96" s="72"/>
    </row>
    <row r="97" spans="1:105" ht="12" customHeight="1" x14ac:dyDescent="0.25">
      <c r="A97" s="62" t="s">
        <v>2169</v>
      </c>
      <c r="B97" s="302">
        <f t="shared" ref="B97:Y97" si="17">IF(B$33=0,0,B$33/B$5)</f>
        <v>0</v>
      </c>
      <c r="C97" s="302">
        <f t="shared" si="17"/>
        <v>0</v>
      </c>
      <c r="D97" s="302">
        <f t="shared" si="17"/>
        <v>0</v>
      </c>
      <c r="E97" s="302">
        <f t="shared" si="17"/>
        <v>0</v>
      </c>
      <c r="F97" s="302">
        <f t="shared" si="17"/>
        <v>0</v>
      </c>
      <c r="G97" s="302">
        <f t="shared" si="17"/>
        <v>0</v>
      </c>
      <c r="H97" s="302">
        <f t="shared" si="17"/>
        <v>0</v>
      </c>
      <c r="I97" s="302">
        <f t="shared" si="17"/>
        <v>0</v>
      </c>
      <c r="J97" s="302">
        <f t="shared" si="17"/>
        <v>0</v>
      </c>
      <c r="K97" s="302">
        <f t="shared" si="17"/>
        <v>0</v>
      </c>
      <c r="L97" s="302">
        <f t="shared" si="17"/>
        <v>0</v>
      </c>
      <c r="M97" s="302">
        <f t="shared" si="17"/>
        <v>0</v>
      </c>
      <c r="N97" s="302">
        <f t="shared" si="17"/>
        <v>0</v>
      </c>
      <c r="O97" s="302">
        <f t="shared" si="17"/>
        <v>0</v>
      </c>
      <c r="P97" s="302">
        <f t="shared" si="17"/>
        <v>0</v>
      </c>
      <c r="Q97" s="302">
        <f t="shared" si="17"/>
        <v>0</v>
      </c>
      <c r="R97" s="302">
        <f t="shared" si="17"/>
        <v>0</v>
      </c>
      <c r="S97" s="302">
        <f t="shared" si="17"/>
        <v>0</v>
      </c>
      <c r="T97" s="302">
        <f t="shared" si="17"/>
        <v>0</v>
      </c>
      <c r="U97" s="302">
        <f t="shared" si="17"/>
        <v>0</v>
      </c>
      <c r="V97" s="302">
        <f t="shared" si="17"/>
        <v>0</v>
      </c>
      <c r="W97" s="302">
        <f t="shared" si="17"/>
        <v>0</v>
      </c>
      <c r="X97" s="302">
        <f t="shared" si="17"/>
        <v>0</v>
      </c>
      <c r="Y97" s="302">
        <f t="shared" si="17"/>
        <v>0</v>
      </c>
      <c r="DA97" s="72"/>
    </row>
    <row r="98" spans="1:105" ht="12" customHeight="1" x14ac:dyDescent="0.25">
      <c r="A98" s="174" t="s">
        <v>2171</v>
      </c>
      <c r="B98" s="301">
        <f t="shared" ref="B98:Y98" si="18">IF(B$34=0,0,B$34/B$5)</f>
        <v>0.77299132970092077</v>
      </c>
      <c r="C98" s="301">
        <f t="shared" si="18"/>
        <v>0.7785320346800052</v>
      </c>
      <c r="D98" s="301">
        <f t="shared" si="18"/>
        <v>0.77254696804751521</v>
      </c>
      <c r="E98" s="301">
        <f t="shared" si="18"/>
        <v>0.73295558060164723</v>
      </c>
      <c r="F98" s="301">
        <f t="shared" si="18"/>
        <v>0.72311410674547438</v>
      </c>
      <c r="G98" s="301">
        <f t="shared" si="18"/>
        <v>0.72453339149814655</v>
      </c>
      <c r="H98" s="301">
        <f t="shared" si="18"/>
        <v>0.7284828855534814</v>
      </c>
      <c r="I98" s="301">
        <f t="shared" si="18"/>
        <v>0.73042172531745331</v>
      </c>
      <c r="J98" s="301">
        <f t="shared" si="18"/>
        <v>0.72876543838777996</v>
      </c>
      <c r="K98" s="301">
        <f t="shared" si="18"/>
        <v>0.72366126436664635</v>
      </c>
      <c r="L98" s="301">
        <f t="shared" si="18"/>
        <v>0.71024872753131718</v>
      </c>
      <c r="M98" s="301">
        <f t="shared" si="18"/>
        <v>0.71978264181349783</v>
      </c>
      <c r="N98" s="301">
        <f t="shared" si="18"/>
        <v>0.71672581203065266</v>
      </c>
      <c r="O98" s="301">
        <f t="shared" si="18"/>
        <v>0.71470470873735747</v>
      </c>
      <c r="P98" s="301">
        <f t="shared" si="18"/>
        <v>0.71274485307052216</v>
      </c>
      <c r="Q98" s="301">
        <f t="shared" si="18"/>
        <v>0.71079375332070727</v>
      </c>
      <c r="R98" s="301">
        <f t="shared" si="18"/>
        <v>0.71371378304620969</v>
      </c>
      <c r="S98" s="301">
        <f t="shared" si="18"/>
        <v>0.7133676211433857</v>
      </c>
      <c r="T98" s="301">
        <f t="shared" si="18"/>
        <v>0.71282103922432394</v>
      </c>
      <c r="U98" s="301">
        <f t="shared" si="18"/>
        <v>0.7116746399695818</v>
      </c>
      <c r="V98" s="301">
        <f t="shared" si="18"/>
        <v>0.71172588967284101</v>
      </c>
      <c r="W98" s="301">
        <f t="shared" si="18"/>
        <v>0.70660393352068218</v>
      </c>
      <c r="X98" s="301">
        <f t="shared" si="18"/>
        <v>0.70889924762631507</v>
      </c>
      <c r="Y98" s="301">
        <f t="shared" si="18"/>
        <v>0.70810313668511671</v>
      </c>
      <c r="DA98" s="178"/>
    </row>
    <row r="99" spans="1:105" ht="12" customHeight="1" x14ac:dyDescent="0.25">
      <c r="A99" s="174" t="s">
        <v>2183</v>
      </c>
      <c r="B99" s="301">
        <f t="shared" ref="B99:Y99" si="19">IF(B$45=0,0,B$45/B$5)</f>
        <v>0.12202031260018342</v>
      </c>
      <c r="C99" s="301">
        <f t="shared" si="19"/>
        <v>0.12289493890916779</v>
      </c>
      <c r="D99" s="301">
        <f t="shared" si="19"/>
        <v>0.12195016802575842</v>
      </c>
      <c r="E99" s="301">
        <f t="shared" si="19"/>
        <v>0.11570048153278192</v>
      </c>
      <c r="F99" s="301">
        <f t="shared" si="19"/>
        <v>0.11659706008874646</v>
      </c>
      <c r="G99" s="301">
        <f t="shared" si="19"/>
        <v>0.11734391778612957</v>
      </c>
      <c r="H99" s="301">
        <f t="shared" si="19"/>
        <v>0.11825756510075434</v>
      </c>
      <c r="I99" s="301">
        <f t="shared" si="19"/>
        <v>0.11912782847904874</v>
      </c>
      <c r="J99" s="301">
        <f t="shared" si="19"/>
        <v>0.11889985728796598</v>
      </c>
      <c r="K99" s="301">
        <f t="shared" si="19"/>
        <v>0.11833959006907797</v>
      </c>
      <c r="L99" s="301">
        <f t="shared" si="19"/>
        <v>0.11838348352480424</v>
      </c>
      <c r="M99" s="301">
        <f t="shared" si="19"/>
        <v>0.12091261388829258</v>
      </c>
      <c r="N99" s="301">
        <f t="shared" si="19"/>
        <v>0.12084555134782236</v>
      </c>
      <c r="O99" s="301">
        <f t="shared" si="19"/>
        <v>0.12084572399170687</v>
      </c>
      <c r="P99" s="301">
        <f t="shared" si="19"/>
        <v>0.12104575339192415</v>
      </c>
      <c r="Q99" s="301">
        <f t="shared" si="19"/>
        <v>0.12014503063954371</v>
      </c>
      <c r="R99" s="301">
        <f t="shared" si="19"/>
        <v>0.12012417357434872</v>
      </c>
      <c r="S99" s="301">
        <f t="shared" si="19"/>
        <v>0.12000972714471751</v>
      </c>
      <c r="T99" s="301">
        <f t="shared" si="19"/>
        <v>0.1196798612401081</v>
      </c>
      <c r="U99" s="301">
        <f t="shared" si="19"/>
        <v>0.11918542303857085</v>
      </c>
      <c r="V99" s="301">
        <f t="shared" si="19"/>
        <v>0.1193804964486942</v>
      </c>
      <c r="W99" s="301">
        <f t="shared" si="19"/>
        <v>0.1196422772625183</v>
      </c>
      <c r="X99" s="301">
        <f t="shared" si="19"/>
        <v>0.11928661813227008</v>
      </c>
      <c r="Y99" s="301">
        <f t="shared" si="19"/>
        <v>0.1191468733520276</v>
      </c>
      <c r="DA99" s="178"/>
    </row>
    <row r="100" spans="1:105" ht="12" customHeight="1" x14ac:dyDescent="0.25">
      <c r="A100" s="62" t="s">
        <v>2184</v>
      </c>
      <c r="B100" s="302">
        <f t="shared" ref="B100:Y100" si="20">IF(B$46=0,0,B$46/B$5)</f>
        <v>6.6155591168774147E-2</v>
      </c>
      <c r="C100" s="302">
        <f t="shared" si="20"/>
        <v>6.6629786155572898E-2</v>
      </c>
      <c r="D100" s="302">
        <f t="shared" si="20"/>
        <v>6.611756097782083E-2</v>
      </c>
      <c r="E100" s="302">
        <f t="shared" si="20"/>
        <v>6.2729176734640804E-2</v>
      </c>
      <c r="F100" s="302">
        <f t="shared" si="20"/>
        <v>6.4337006729431087E-2</v>
      </c>
      <c r="G100" s="302">
        <f t="shared" si="20"/>
        <v>6.4981291546248307E-2</v>
      </c>
      <c r="H100" s="302">
        <f t="shared" si="20"/>
        <v>6.560950566554645E-2</v>
      </c>
      <c r="I100" s="302">
        <f t="shared" si="20"/>
        <v>6.6339647493763032E-2</v>
      </c>
      <c r="J100" s="302">
        <f t="shared" si="20"/>
        <v>6.6231377526201729E-2</v>
      </c>
      <c r="K100" s="302">
        <f t="shared" si="20"/>
        <v>6.6039993176851719E-2</v>
      </c>
      <c r="L100" s="302">
        <f t="shared" si="20"/>
        <v>6.7053221740494509E-2</v>
      </c>
      <c r="M100" s="302">
        <f t="shared" si="20"/>
        <v>6.8893328249431937E-2</v>
      </c>
      <c r="N100" s="302">
        <f t="shared" si="20"/>
        <v>6.9047185320502455E-2</v>
      </c>
      <c r="O100" s="302">
        <f t="shared" si="20"/>
        <v>6.9193424767630018E-2</v>
      </c>
      <c r="P100" s="302">
        <f t="shared" si="20"/>
        <v>6.953509455457188E-2</v>
      </c>
      <c r="Q100" s="302">
        <f t="shared" si="20"/>
        <v>6.8775379391565597E-2</v>
      </c>
      <c r="R100" s="302">
        <f t="shared" si="20"/>
        <v>6.8543489367890065E-2</v>
      </c>
      <c r="S100" s="302">
        <f t="shared" si="20"/>
        <v>6.8454060344701084E-2</v>
      </c>
      <c r="T100" s="302">
        <f t="shared" si="20"/>
        <v>6.8163696366535784E-2</v>
      </c>
      <c r="U100" s="302">
        <f t="shared" si="20"/>
        <v>6.7752109385386922E-2</v>
      </c>
      <c r="V100" s="302">
        <f t="shared" si="20"/>
        <v>6.7943478937153745E-2</v>
      </c>
      <c r="W100" s="302">
        <f t="shared" si="20"/>
        <v>6.8575427749802603E-2</v>
      </c>
      <c r="X100" s="302">
        <f t="shared" si="20"/>
        <v>6.8053884374567608E-2</v>
      </c>
      <c r="Y100" s="302">
        <f t="shared" si="20"/>
        <v>6.7971675189162556E-2</v>
      </c>
      <c r="DA100" s="72"/>
    </row>
    <row r="101" spans="1:105" ht="12" customHeight="1" x14ac:dyDescent="0.25">
      <c r="A101" s="62" t="s">
        <v>2191</v>
      </c>
      <c r="B101" s="302">
        <f t="shared" ref="B101:Y101" si="21">IF(B$52=0,0,B$52/B$5)</f>
        <v>5.5864721431409282E-2</v>
      </c>
      <c r="C101" s="302">
        <f t="shared" si="21"/>
        <v>5.6265152753594887E-2</v>
      </c>
      <c r="D101" s="302">
        <f t="shared" si="21"/>
        <v>5.5832607047937591E-2</v>
      </c>
      <c r="E101" s="302">
        <f t="shared" si="21"/>
        <v>5.2971304798141106E-2</v>
      </c>
      <c r="F101" s="302">
        <f t="shared" si="21"/>
        <v>5.2260053359315377E-2</v>
      </c>
      <c r="G101" s="302">
        <f t="shared" si="21"/>
        <v>5.236262623988127E-2</v>
      </c>
      <c r="H101" s="302">
        <f t="shared" si="21"/>
        <v>5.2648059435207901E-2</v>
      </c>
      <c r="I101" s="302">
        <f t="shared" si="21"/>
        <v>5.2788180985285704E-2</v>
      </c>
      <c r="J101" s="302">
        <f t="shared" si="21"/>
        <v>5.2668479761764246E-2</v>
      </c>
      <c r="K101" s="302">
        <f t="shared" si="21"/>
        <v>5.2299596892226255E-2</v>
      </c>
      <c r="L101" s="302">
        <f t="shared" si="21"/>
        <v>5.1330261784309723E-2</v>
      </c>
      <c r="M101" s="302">
        <f t="shared" si="21"/>
        <v>5.201928563886063E-2</v>
      </c>
      <c r="N101" s="302">
        <f t="shared" si="21"/>
        <v>5.1798366027319902E-2</v>
      </c>
      <c r="O101" s="302">
        <f t="shared" si="21"/>
        <v>5.1652299224076846E-2</v>
      </c>
      <c r="P101" s="302">
        <f t="shared" si="21"/>
        <v>5.1510658837352272E-2</v>
      </c>
      <c r="Q101" s="302">
        <f t="shared" si="21"/>
        <v>5.1369651247978099E-2</v>
      </c>
      <c r="R101" s="302">
        <f t="shared" si="21"/>
        <v>5.1580684206458664E-2</v>
      </c>
      <c r="S101" s="302">
        <f t="shared" si="21"/>
        <v>5.1555666800016435E-2</v>
      </c>
      <c r="T101" s="302">
        <f t="shared" si="21"/>
        <v>5.1516164873572308E-2</v>
      </c>
      <c r="U101" s="302">
        <f t="shared" si="21"/>
        <v>5.1433313653183932E-2</v>
      </c>
      <c r="V101" s="302">
        <f t="shared" si="21"/>
        <v>5.1437017511540457E-2</v>
      </c>
      <c r="W101" s="302">
        <f t="shared" si="21"/>
        <v>5.1066849512715694E-2</v>
      </c>
      <c r="X101" s="302">
        <f t="shared" si="21"/>
        <v>5.1232733757702473E-2</v>
      </c>
      <c r="Y101" s="302">
        <f t="shared" si="21"/>
        <v>5.1175198162865046E-2</v>
      </c>
      <c r="DA101" s="72"/>
    </row>
    <row r="102" spans="1:105" ht="12" customHeight="1" x14ac:dyDescent="0.25">
      <c r="A102" s="62" t="s">
        <v>2203</v>
      </c>
      <c r="B102" s="302">
        <f t="shared" ref="B102:Y102" si="22">IF(B$63=0,0,B$63/B$5)</f>
        <v>0</v>
      </c>
      <c r="C102" s="302">
        <f t="shared" si="22"/>
        <v>0</v>
      </c>
      <c r="D102" s="302">
        <f t="shared" si="22"/>
        <v>0</v>
      </c>
      <c r="E102" s="302">
        <f t="shared" si="22"/>
        <v>0</v>
      </c>
      <c r="F102" s="302">
        <f t="shared" si="22"/>
        <v>0</v>
      </c>
      <c r="G102" s="302">
        <f t="shared" si="22"/>
        <v>0</v>
      </c>
      <c r="H102" s="302">
        <f t="shared" si="22"/>
        <v>0</v>
      </c>
      <c r="I102" s="302">
        <f t="shared" si="22"/>
        <v>0</v>
      </c>
      <c r="J102" s="302">
        <f t="shared" si="22"/>
        <v>0</v>
      </c>
      <c r="K102" s="302">
        <f t="shared" si="22"/>
        <v>0</v>
      </c>
      <c r="L102" s="302">
        <f t="shared" si="22"/>
        <v>0</v>
      </c>
      <c r="M102" s="302">
        <f t="shared" si="22"/>
        <v>0</v>
      </c>
      <c r="N102" s="302">
        <f t="shared" si="22"/>
        <v>0</v>
      </c>
      <c r="O102" s="302">
        <f t="shared" si="22"/>
        <v>0</v>
      </c>
      <c r="P102" s="302">
        <f t="shared" si="22"/>
        <v>0</v>
      </c>
      <c r="Q102" s="302">
        <f t="shared" si="22"/>
        <v>0</v>
      </c>
      <c r="R102" s="302">
        <f t="shared" si="22"/>
        <v>0</v>
      </c>
      <c r="S102" s="302">
        <f t="shared" si="22"/>
        <v>0</v>
      </c>
      <c r="T102" s="302">
        <f t="shared" si="22"/>
        <v>0</v>
      </c>
      <c r="U102" s="302">
        <f t="shared" si="22"/>
        <v>0</v>
      </c>
      <c r="V102" s="302">
        <f t="shared" si="22"/>
        <v>0</v>
      </c>
      <c r="W102" s="302">
        <f t="shared" si="22"/>
        <v>0</v>
      </c>
      <c r="X102" s="302">
        <f t="shared" si="22"/>
        <v>0</v>
      </c>
      <c r="Y102" s="302">
        <f t="shared" si="22"/>
        <v>0</v>
      </c>
      <c r="DA102" s="72"/>
    </row>
    <row r="103" spans="1:105" ht="12" customHeight="1" x14ac:dyDescent="0.25">
      <c r="A103" s="62" t="s">
        <v>2205</v>
      </c>
      <c r="B103" s="302">
        <f t="shared" ref="B103:Y103" si="23">IF(B$64=0,0,B$64/B$5)</f>
        <v>0</v>
      </c>
      <c r="C103" s="302">
        <f t="shared" si="23"/>
        <v>0</v>
      </c>
      <c r="D103" s="302">
        <f t="shared" si="23"/>
        <v>0</v>
      </c>
      <c r="E103" s="302">
        <f t="shared" si="23"/>
        <v>0</v>
      </c>
      <c r="F103" s="302">
        <f t="shared" si="23"/>
        <v>0</v>
      </c>
      <c r="G103" s="302">
        <f t="shared" si="23"/>
        <v>0</v>
      </c>
      <c r="H103" s="302">
        <f t="shared" si="23"/>
        <v>0</v>
      </c>
      <c r="I103" s="302">
        <f t="shared" si="23"/>
        <v>0</v>
      </c>
      <c r="J103" s="302">
        <f t="shared" si="23"/>
        <v>0</v>
      </c>
      <c r="K103" s="302">
        <f t="shared" si="23"/>
        <v>0</v>
      </c>
      <c r="L103" s="302">
        <f t="shared" si="23"/>
        <v>0</v>
      </c>
      <c r="M103" s="302">
        <f t="shared" si="23"/>
        <v>0</v>
      </c>
      <c r="N103" s="302">
        <f t="shared" si="23"/>
        <v>0</v>
      </c>
      <c r="O103" s="302">
        <f t="shared" si="23"/>
        <v>0</v>
      </c>
      <c r="P103" s="302">
        <f t="shared" si="23"/>
        <v>0</v>
      </c>
      <c r="Q103" s="302">
        <f t="shared" si="23"/>
        <v>0</v>
      </c>
      <c r="R103" s="302">
        <f t="shared" si="23"/>
        <v>0</v>
      </c>
      <c r="S103" s="302">
        <f t="shared" si="23"/>
        <v>0</v>
      </c>
      <c r="T103" s="302">
        <f t="shared" si="23"/>
        <v>0</v>
      </c>
      <c r="U103" s="302">
        <f t="shared" si="23"/>
        <v>0</v>
      </c>
      <c r="V103" s="302">
        <f t="shared" si="23"/>
        <v>0</v>
      </c>
      <c r="W103" s="302">
        <f t="shared" si="23"/>
        <v>0</v>
      </c>
      <c r="X103" s="302">
        <f t="shared" si="23"/>
        <v>0</v>
      </c>
      <c r="Y103" s="302">
        <f t="shared" si="23"/>
        <v>0</v>
      </c>
      <c r="DA103" s="72"/>
    </row>
    <row r="104" spans="1:105" ht="12" customHeight="1" x14ac:dyDescent="0.25">
      <c r="A104" s="62" t="s">
        <v>2207</v>
      </c>
      <c r="B104" s="302">
        <f t="shared" ref="B104:Y104" si="24">IF(B$65=0,0,B$65/B$5)</f>
        <v>0</v>
      </c>
      <c r="C104" s="302">
        <f t="shared" si="24"/>
        <v>0</v>
      </c>
      <c r="D104" s="302">
        <f t="shared" si="24"/>
        <v>0</v>
      </c>
      <c r="E104" s="302">
        <f t="shared" si="24"/>
        <v>0</v>
      </c>
      <c r="F104" s="302">
        <f t="shared" si="24"/>
        <v>0</v>
      </c>
      <c r="G104" s="302">
        <f t="shared" si="24"/>
        <v>0</v>
      </c>
      <c r="H104" s="302">
        <f t="shared" si="24"/>
        <v>0</v>
      </c>
      <c r="I104" s="302">
        <f t="shared" si="24"/>
        <v>0</v>
      </c>
      <c r="J104" s="302">
        <f t="shared" si="24"/>
        <v>0</v>
      </c>
      <c r="K104" s="302">
        <f t="shared" si="24"/>
        <v>0</v>
      </c>
      <c r="L104" s="302">
        <f t="shared" si="24"/>
        <v>0</v>
      </c>
      <c r="M104" s="302">
        <f t="shared" si="24"/>
        <v>0</v>
      </c>
      <c r="N104" s="302">
        <f t="shared" si="24"/>
        <v>0</v>
      </c>
      <c r="O104" s="302">
        <f t="shared" si="24"/>
        <v>0</v>
      </c>
      <c r="P104" s="302">
        <f t="shared" si="24"/>
        <v>0</v>
      </c>
      <c r="Q104" s="302">
        <f t="shared" si="24"/>
        <v>0</v>
      </c>
      <c r="R104" s="302">
        <f t="shared" si="24"/>
        <v>0</v>
      </c>
      <c r="S104" s="302">
        <f t="shared" si="24"/>
        <v>0</v>
      </c>
      <c r="T104" s="302">
        <f t="shared" si="24"/>
        <v>0</v>
      </c>
      <c r="U104" s="302">
        <f t="shared" si="24"/>
        <v>0</v>
      </c>
      <c r="V104" s="302">
        <f t="shared" si="24"/>
        <v>0</v>
      </c>
      <c r="W104" s="302">
        <f t="shared" si="24"/>
        <v>0</v>
      </c>
      <c r="X104" s="302">
        <f t="shared" si="24"/>
        <v>0</v>
      </c>
      <c r="Y104" s="302">
        <f t="shared" si="24"/>
        <v>0</v>
      </c>
      <c r="DA104" s="72"/>
    </row>
    <row r="105" spans="1:105" ht="12" customHeight="1" x14ac:dyDescent="0.25">
      <c r="A105" s="174" t="s">
        <v>2209</v>
      </c>
      <c r="B105" s="301">
        <f t="shared" ref="B105:Y105" si="25">IF(B$66=0,0,B$66/B$5)</f>
        <v>3.1350438677708641E-2</v>
      </c>
      <c r="C105" s="301">
        <f t="shared" si="25"/>
        <v>3.0780419296094243E-2</v>
      </c>
      <c r="D105" s="301">
        <f t="shared" si="25"/>
        <v>3.1536398040671904E-2</v>
      </c>
      <c r="E105" s="301">
        <f t="shared" si="25"/>
        <v>3.1604043625086529E-2</v>
      </c>
      <c r="F105" s="301">
        <f t="shared" si="25"/>
        <v>3.2166552971827099E-2</v>
      </c>
      <c r="G105" s="301">
        <f t="shared" si="25"/>
        <v>3.3399045912868838E-2</v>
      </c>
      <c r="H105" s="301">
        <f t="shared" si="25"/>
        <v>3.4653224153993974E-2</v>
      </c>
      <c r="I105" s="301">
        <f t="shared" si="25"/>
        <v>3.4370493548897964E-2</v>
      </c>
      <c r="J105" s="301">
        <f t="shared" si="25"/>
        <v>3.49155903728618E-2</v>
      </c>
      <c r="K105" s="301">
        <f t="shared" si="25"/>
        <v>3.4253386940962638E-2</v>
      </c>
      <c r="L105" s="301">
        <f t="shared" si="25"/>
        <v>3.4760573675262044E-2</v>
      </c>
      <c r="M105" s="301">
        <f t="shared" si="25"/>
        <v>3.604344774950162E-2</v>
      </c>
      <c r="N105" s="301">
        <f t="shared" si="25"/>
        <v>3.6561564412011305E-2</v>
      </c>
      <c r="O105" s="301">
        <f t="shared" si="25"/>
        <v>3.6681490033050684E-2</v>
      </c>
      <c r="P105" s="301">
        <f t="shared" si="25"/>
        <v>3.6920648635127555E-2</v>
      </c>
      <c r="Q105" s="301">
        <f t="shared" si="25"/>
        <v>3.6555041483565157E-2</v>
      </c>
      <c r="R105" s="301">
        <f t="shared" si="25"/>
        <v>3.6576559710310992E-2</v>
      </c>
      <c r="S105" s="301">
        <f t="shared" si="25"/>
        <v>3.6546269985750647E-2</v>
      </c>
      <c r="T105" s="301">
        <f t="shared" si="25"/>
        <v>3.6399820547141852E-2</v>
      </c>
      <c r="U105" s="301">
        <f t="shared" si="25"/>
        <v>3.6028608481433799E-2</v>
      </c>
      <c r="V105" s="301">
        <f t="shared" si="25"/>
        <v>3.6193339653296901E-2</v>
      </c>
      <c r="W105" s="301">
        <f t="shared" si="25"/>
        <v>3.6595539353638663E-2</v>
      </c>
      <c r="X105" s="301">
        <f t="shared" si="25"/>
        <v>3.6365663853262876E-2</v>
      </c>
      <c r="Y105" s="301">
        <f t="shared" si="25"/>
        <v>3.6474791205621783E-2</v>
      </c>
      <c r="DA105" s="178"/>
    </row>
    <row r="106" spans="1:105" ht="12" customHeight="1" x14ac:dyDescent="0.25">
      <c r="A106" s="62" t="s">
        <v>2210</v>
      </c>
      <c r="B106" s="302">
        <f t="shared" ref="B106:Y106" si="26">IF(B$67=0,0,B$67/B$5)</f>
        <v>2.0827444059049828E-2</v>
      </c>
      <c r="C106" s="302">
        <f t="shared" si="26"/>
        <v>2.0181997170763355E-2</v>
      </c>
      <c r="D106" s="302">
        <f t="shared" si="26"/>
        <v>2.1019452668761221E-2</v>
      </c>
      <c r="E106" s="302">
        <f t="shared" si="26"/>
        <v>2.1626069314079337E-2</v>
      </c>
      <c r="F106" s="302">
        <f t="shared" si="26"/>
        <v>2.2322554001097335E-2</v>
      </c>
      <c r="G106" s="302">
        <f t="shared" si="26"/>
        <v>2.3535725734719459E-2</v>
      </c>
      <c r="H106" s="302">
        <f t="shared" si="26"/>
        <v>2.473613816619858E-2</v>
      </c>
      <c r="I106" s="302">
        <f t="shared" si="26"/>
        <v>2.4427013474107306E-2</v>
      </c>
      <c r="J106" s="302">
        <f t="shared" si="26"/>
        <v>2.4994657896961613E-2</v>
      </c>
      <c r="K106" s="302">
        <f t="shared" si="26"/>
        <v>2.4401939326914476E-2</v>
      </c>
      <c r="L106" s="302">
        <f t="shared" si="26"/>
        <v>2.5091715499824196E-2</v>
      </c>
      <c r="M106" s="302">
        <f t="shared" si="26"/>
        <v>2.6244801147167766E-2</v>
      </c>
      <c r="N106" s="302">
        <f t="shared" si="26"/>
        <v>2.6804531476117249E-2</v>
      </c>
      <c r="O106" s="302">
        <f t="shared" si="26"/>
        <v>2.6951971065634552E-2</v>
      </c>
      <c r="P106" s="302">
        <f t="shared" si="26"/>
        <v>2.7217809851360363E-2</v>
      </c>
      <c r="Q106" s="302">
        <f t="shared" si="26"/>
        <v>2.6878763686162085E-2</v>
      </c>
      <c r="R106" s="302">
        <f t="shared" si="26"/>
        <v>2.6860530552307697E-2</v>
      </c>
      <c r="S106" s="302">
        <f t="shared" si="26"/>
        <v>2.6834953247797416E-2</v>
      </c>
      <c r="T106" s="302">
        <f t="shared" si="26"/>
        <v>2.6695944615277821E-2</v>
      </c>
      <c r="U106" s="302">
        <f t="shared" si="26"/>
        <v>2.6340338873631835E-2</v>
      </c>
      <c r="V106" s="302">
        <f t="shared" si="26"/>
        <v>2.6504372365804513E-2</v>
      </c>
      <c r="W106" s="302">
        <f t="shared" si="26"/>
        <v>2.6976299002212985E-2</v>
      </c>
      <c r="X106" s="302">
        <f t="shared" si="26"/>
        <v>2.6715176608044681E-2</v>
      </c>
      <c r="Y106" s="302">
        <f t="shared" si="26"/>
        <v>2.683514169017906E-2</v>
      </c>
      <c r="DA106" s="72"/>
    </row>
    <row r="107" spans="1:105" ht="12" customHeight="1" x14ac:dyDescent="0.25">
      <c r="A107" s="62" t="s">
        <v>2212</v>
      </c>
      <c r="B107" s="302">
        <f t="shared" ref="B107:Y107" si="27">IF(B$68=0,0,B$68/B$5)</f>
        <v>1.0522994618658811E-2</v>
      </c>
      <c r="C107" s="302">
        <f t="shared" si="27"/>
        <v>1.0598422125330889E-2</v>
      </c>
      <c r="D107" s="302">
        <f t="shared" si="27"/>
        <v>1.0516945371910683E-2</v>
      </c>
      <c r="E107" s="302">
        <f t="shared" si="27"/>
        <v>9.9779743110071911E-3</v>
      </c>
      <c r="F107" s="302">
        <f t="shared" si="27"/>
        <v>9.843998970729767E-3</v>
      </c>
      <c r="G107" s="302">
        <f t="shared" si="27"/>
        <v>9.8633201781493773E-3</v>
      </c>
      <c r="H107" s="302">
        <f t="shared" si="27"/>
        <v>9.9170859877953949E-3</v>
      </c>
      <c r="I107" s="302">
        <f t="shared" si="27"/>
        <v>9.9434800747906539E-3</v>
      </c>
      <c r="J107" s="302">
        <f t="shared" si="27"/>
        <v>9.9209324759001911E-3</v>
      </c>
      <c r="K107" s="302">
        <f t="shared" si="27"/>
        <v>9.8514476140481588E-3</v>
      </c>
      <c r="L107" s="302">
        <f t="shared" si="27"/>
        <v>9.6688581754378455E-3</v>
      </c>
      <c r="M107" s="302">
        <f t="shared" si="27"/>
        <v>9.7986466023338575E-3</v>
      </c>
      <c r="N107" s="302">
        <f t="shared" si="27"/>
        <v>9.757032935894059E-3</v>
      </c>
      <c r="O107" s="302">
        <f t="shared" si="27"/>
        <v>9.7295189674161328E-3</v>
      </c>
      <c r="P107" s="302">
        <f t="shared" si="27"/>
        <v>9.7028387837671936E-3</v>
      </c>
      <c r="Q107" s="302">
        <f t="shared" si="27"/>
        <v>9.6762777974030694E-3</v>
      </c>
      <c r="R107" s="302">
        <f t="shared" si="27"/>
        <v>9.7160291580032938E-3</v>
      </c>
      <c r="S107" s="302">
        <f t="shared" si="27"/>
        <v>9.7113167379532343E-3</v>
      </c>
      <c r="T107" s="302">
        <f t="shared" si="27"/>
        <v>9.7038759318640345E-3</v>
      </c>
      <c r="U107" s="302">
        <f t="shared" si="27"/>
        <v>9.6882696078019644E-3</v>
      </c>
      <c r="V107" s="302">
        <f t="shared" si="27"/>
        <v>9.6889672874923838E-3</v>
      </c>
      <c r="W107" s="302">
        <f t="shared" si="27"/>
        <v>9.6192403514256761E-3</v>
      </c>
      <c r="X107" s="302">
        <f t="shared" si="27"/>
        <v>9.650487245218194E-3</v>
      </c>
      <c r="Y107" s="302">
        <f t="shared" si="27"/>
        <v>9.6396495154427234E-3</v>
      </c>
      <c r="DA107" s="72"/>
    </row>
    <row r="108" spans="1:105" ht="12" customHeight="1" x14ac:dyDescent="0.25">
      <c r="A108" s="62" t="s">
        <v>2224</v>
      </c>
      <c r="B108" s="302">
        <f t="shared" ref="B108:Y108" si="28">IF(B$79=0,0,B$79/B$5)</f>
        <v>0</v>
      </c>
      <c r="C108" s="302">
        <f t="shared" si="28"/>
        <v>0</v>
      </c>
      <c r="D108" s="302">
        <f t="shared" si="28"/>
        <v>0</v>
      </c>
      <c r="E108" s="302">
        <f t="shared" si="28"/>
        <v>0</v>
      </c>
      <c r="F108" s="302">
        <f t="shared" si="28"/>
        <v>0</v>
      </c>
      <c r="G108" s="302">
        <f t="shared" si="28"/>
        <v>0</v>
      </c>
      <c r="H108" s="302">
        <f t="shared" si="28"/>
        <v>0</v>
      </c>
      <c r="I108" s="302">
        <f t="shared" si="28"/>
        <v>0</v>
      </c>
      <c r="J108" s="302">
        <f t="shared" si="28"/>
        <v>0</v>
      </c>
      <c r="K108" s="302">
        <f t="shared" si="28"/>
        <v>0</v>
      </c>
      <c r="L108" s="302">
        <f t="shared" si="28"/>
        <v>0</v>
      </c>
      <c r="M108" s="302">
        <f t="shared" si="28"/>
        <v>0</v>
      </c>
      <c r="N108" s="302">
        <f t="shared" si="28"/>
        <v>0</v>
      </c>
      <c r="O108" s="302">
        <f t="shared" si="28"/>
        <v>0</v>
      </c>
      <c r="P108" s="302">
        <f t="shared" si="28"/>
        <v>0</v>
      </c>
      <c r="Q108" s="302">
        <f t="shared" si="28"/>
        <v>0</v>
      </c>
      <c r="R108" s="302">
        <f t="shared" si="28"/>
        <v>0</v>
      </c>
      <c r="S108" s="302">
        <f t="shared" si="28"/>
        <v>0</v>
      </c>
      <c r="T108" s="302">
        <f t="shared" si="28"/>
        <v>0</v>
      </c>
      <c r="U108" s="302">
        <f t="shared" si="28"/>
        <v>0</v>
      </c>
      <c r="V108" s="302">
        <f t="shared" si="28"/>
        <v>0</v>
      </c>
      <c r="W108" s="302">
        <f t="shared" si="28"/>
        <v>0</v>
      </c>
      <c r="X108" s="302">
        <f t="shared" si="28"/>
        <v>0</v>
      </c>
      <c r="Y108" s="302">
        <f t="shared" si="28"/>
        <v>0</v>
      </c>
      <c r="DA108" s="72"/>
    </row>
    <row r="109" spans="1:105" ht="12" customHeight="1" x14ac:dyDescent="0.25">
      <c r="A109" s="41" t="s">
        <v>2226</v>
      </c>
      <c r="B109" s="235">
        <f t="shared" ref="B109:Y109" si="29">IF(B$80=0,0,B$80/B$5)</f>
        <v>0</v>
      </c>
      <c r="C109" s="235">
        <f t="shared" si="29"/>
        <v>0</v>
      </c>
      <c r="D109" s="235">
        <f t="shared" si="29"/>
        <v>0</v>
      </c>
      <c r="E109" s="235">
        <f t="shared" si="29"/>
        <v>0</v>
      </c>
      <c r="F109" s="235">
        <f t="shared" si="29"/>
        <v>0</v>
      </c>
      <c r="G109" s="235">
        <f t="shared" si="29"/>
        <v>0</v>
      </c>
      <c r="H109" s="235">
        <f t="shared" si="29"/>
        <v>0</v>
      </c>
      <c r="I109" s="235">
        <f t="shared" si="29"/>
        <v>0</v>
      </c>
      <c r="J109" s="235">
        <f t="shared" si="29"/>
        <v>0</v>
      </c>
      <c r="K109" s="235">
        <f t="shared" si="29"/>
        <v>0</v>
      </c>
      <c r="L109" s="235">
        <f t="shared" si="29"/>
        <v>0</v>
      </c>
      <c r="M109" s="235">
        <f t="shared" si="29"/>
        <v>0</v>
      </c>
      <c r="N109" s="235">
        <f t="shared" si="29"/>
        <v>0</v>
      </c>
      <c r="O109" s="235">
        <f t="shared" si="29"/>
        <v>0</v>
      </c>
      <c r="P109" s="235">
        <f t="shared" si="29"/>
        <v>0</v>
      </c>
      <c r="Q109" s="235">
        <f t="shared" si="29"/>
        <v>0</v>
      </c>
      <c r="R109" s="235">
        <f t="shared" si="29"/>
        <v>0</v>
      </c>
      <c r="S109" s="235">
        <f t="shared" si="29"/>
        <v>0</v>
      </c>
      <c r="T109" s="235">
        <f t="shared" si="29"/>
        <v>0</v>
      </c>
      <c r="U109" s="235">
        <f t="shared" si="29"/>
        <v>0</v>
      </c>
      <c r="V109" s="235">
        <f t="shared" si="29"/>
        <v>0</v>
      </c>
      <c r="W109" s="235">
        <f t="shared" si="29"/>
        <v>0</v>
      </c>
      <c r="X109" s="235">
        <f t="shared" si="29"/>
        <v>0</v>
      </c>
      <c r="Y109" s="235">
        <f t="shared" si="29"/>
        <v>0</v>
      </c>
      <c r="DA109" s="97"/>
    </row>
    <row r="110" spans="1:105" ht="12" customHeight="1" x14ac:dyDescent="0.25">
      <c r="A110" s="172"/>
      <c r="B110" s="172"/>
      <c r="C110" s="172"/>
      <c r="D110" s="172"/>
      <c r="E110" s="172"/>
      <c r="F110" s="172"/>
      <c r="G110" s="172"/>
      <c r="H110" s="172"/>
      <c r="I110" s="172"/>
      <c r="J110" s="172"/>
      <c r="K110" s="172"/>
      <c r="L110" s="172"/>
      <c r="M110" s="172"/>
      <c r="N110" s="172"/>
      <c r="O110" s="172"/>
      <c r="P110" s="172"/>
      <c r="Q110" s="172"/>
      <c r="R110" s="172"/>
      <c r="S110" s="172"/>
      <c r="T110" s="172"/>
      <c r="U110" s="172"/>
      <c r="V110" s="172"/>
      <c r="W110" s="172"/>
      <c r="X110" s="172"/>
      <c r="Y110" s="172"/>
      <c r="DA110" s="176"/>
    </row>
    <row r="111" spans="1:105" ht="15" customHeight="1" x14ac:dyDescent="0.25">
      <c r="A111" s="32" t="s">
        <v>430</v>
      </c>
      <c r="B111" s="257"/>
      <c r="C111" s="257"/>
      <c r="D111" s="257"/>
      <c r="E111" s="257"/>
      <c r="F111" s="257"/>
      <c r="G111" s="257"/>
      <c r="H111" s="257"/>
      <c r="I111" s="257"/>
      <c r="J111" s="257"/>
      <c r="K111" s="257"/>
      <c r="L111" s="257"/>
      <c r="M111" s="257"/>
      <c r="N111" s="257"/>
      <c r="O111" s="257"/>
      <c r="P111" s="257"/>
      <c r="Q111" s="257"/>
      <c r="R111" s="257"/>
      <c r="S111" s="257"/>
      <c r="T111" s="257"/>
      <c r="U111" s="257"/>
      <c r="V111" s="257"/>
      <c r="W111" s="257"/>
      <c r="X111" s="257"/>
      <c r="Y111" s="257"/>
      <c r="DA111" s="88"/>
    </row>
    <row r="112" spans="1:105" ht="12" customHeight="1" x14ac:dyDescent="0.25">
      <c r="A112" s="172"/>
      <c r="B112" s="172"/>
      <c r="C112" s="172"/>
      <c r="D112" s="172"/>
      <c r="E112" s="172"/>
      <c r="F112" s="172"/>
      <c r="G112" s="172"/>
      <c r="H112" s="172"/>
      <c r="I112" s="172"/>
      <c r="J112" s="172"/>
      <c r="K112" s="172"/>
      <c r="L112" s="172"/>
      <c r="M112" s="172"/>
      <c r="N112" s="172"/>
      <c r="O112" s="172"/>
      <c r="P112" s="172"/>
      <c r="Q112" s="172"/>
      <c r="R112" s="172"/>
      <c r="S112" s="172"/>
      <c r="T112" s="172"/>
      <c r="U112" s="172"/>
      <c r="V112" s="172"/>
      <c r="W112" s="172"/>
      <c r="X112" s="172"/>
      <c r="Y112" s="172"/>
      <c r="DA112" s="176"/>
    </row>
    <row r="113" spans="1:105" ht="12" customHeight="1" x14ac:dyDescent="0.25">
      <c r="A113" s="35" t="s">
        <v>22</v>
      </c>
      <c r="B113" s="320">
        <f>IF(B$5=0,0,B$5/FBT_fec!B$5)</f>
        <v>1.5370567328514353</v>
      </c>
      <c r="C113" s="320">
        <f>IF(C$5=0,0,C$5/FBT_fec!C$5)</f>
        <v>1.5224449183565756</v>
      </c>
      <c r="D113" s="320">
        <f>IF(D$5=0,0,D$5/FBT_fec!D$5)</f>
        <v>1.5162703212194242</v>
      </c>
      <c r="E113" s="320">
        <f>IF(E$5=0,0,E$5/FBT_fec!E$5)</f>
        <v>1.7989369926769136</v>
      </c>
      <c r="F113" s="320">
        <f>IF(F$5=0,0,F$5/FBT_fec!F$5)</f>
        <v>1.7780213168096868</v>
      </c>
      <c r="G113" s="320">
        <f>IF(G$5=0,0,G$5/FBT_fec!G$5)</f>
        <v>1.6560734628739335</v>
      </c>
      <c r="H113" s="320">
        <f>IF(H$5=0,0,H$5/FBT_fec!H$5)</f>
        <v>1.5431086325601899</v>
      </c>
      <c r="I113" s="320">
        <f>IF(I$5=0,0,I$5/FBT_fec!I$5)</f>
        <v>1.5504210326167012</v>
      </c>
      <c r="J113" s="320">
        <f>IF(J$5=0,0,J$5/FBT_fec!J$5)</f>
        <v>1.5160800514118009</v>
      </c>
      <c r="K113" s="320">
        <f>IF(K$5=0,0,K$5/FBT_fec!K$5)</f>
        <v>1.5717144763626811</v>
      </c>
      <c r="L113" s="320">
        <f>IF(L$5=0,0,L$5/FBT_fec!L$5)</f>
        <v>1.5786972003991695</v>
      </c>
      <c r="M113" s="320">
        <f>IF(M$5=0,0,M$5/FBT_fec!M$5)</f>
        <v>1.4420258590126858</v>
      </c>
      <c r="N113" s="320">
        <f>IF(N$5=0,0,N$5/FBT_fec!N$5)</f>
        <v>1.417629815304043</v>
      </c>
      <c r="O113" s="320">
        <f>IF(O$5=0,0,O$5/FBT_fec!O$5)</f>
        <v>1.413945725232983</v>
      </c>
      <c r="P113" s="320">
        <f>IF(P$5=0,0,P$5/FBT_fec!P$5)</f>
        <v>1.4067662434628632</v>
      </c>
      <c r="Q113" s="320">
        <f>IF(Q$5=0,0,Q$5/FBT_fec!Q$5)</f>
        <v>1.430864619425833</v>
      </c>
      <c r="R113" s="320">
        <f>IF(R$5=0,0,R$5/FBT_fec!R$5)</f>
        <v>1.424716364572685</v>
      </c>
      <c r="S113" s="320">
        <f>IF(S$5=0,0,S$5/FBT_fec!S$5)</f>
        <v>1.4279646970851712</v>
      </c>
      <c r="T113" s="320">
        <f>IF(T$5=0,0,T$5/FBT_fec!T$5)</f>
        <v>1.4401638006256443</v>
      </c>
      <c r="U113" s="320">
        <f>IF(U$5=0,0,U$5/FBT_fec!U$5)</f>
        <v>1.464250785642123</v>
      </c>
      <c r="V113" s="320">
        <f>IF(V$5=0,0,V$5/FBT_fec!V$5)</f>
        <v>1.4483034416747391</v>
      </c>
      <c r="W113" s="320">
        <f>IF(W$5=0,0,W$5/FBT_fec!W$5)</f>
        <v>1.4330948683878246</v>
      </c>
      <c r="X113" s="320">
        <f>IF(X$5=0,0,X$5/FBT_fec!X$5)</f>
        <v>1.4436100222266559</v>
      </c>
      <c r="Y113" s="320">
        <f>IF(Y$5=0,0,Y$5/FBT_fec!Y$5)</f>
        <v>1.4385644781137006</v>
      </c>
      <c r="DA113" s="95"/>
    </row>
    <row r="114" spans="1:105" ht="12" customHeight="1" x14ac:dyDescent="0.25">
      <c r="A114" s="55" t="s">
        <v>91</v>
      </c>
      <c r="B114" s="330">
        <f>IF(B$6=0,0,B$6/FBT_fec!B$6)</f>
        <v>0</v>
      </c>
      <c r="C114" s="330">
        <f>IF(C$6=0,0,C$6/FBT_fec!C$6)</f>
        <v>0</v>
      </c>
      <c r="D114" s="330">
        <f>IF(D$6=0,0,D$6/FBT_fec!D$6)</f>
        <v>0</v>
      </c>
      <c r="E114" s="330">
        <f>IF(E$6=0,0,E$6/FBT_fec!E$6)</f>
        <v>0</v>
      </c>
      <c r="F114" s="330">
        <f>IF(F$6=0,0,F$6/FBT_fec!F$6)</f>
        <v>0</v>
      </c>
      <c r="G114" s="330">
        <f>IF(G$6=0,0,G$6/FBT_fec!G$6)</f>
        <v>0</v>
      </c>
      <c r="H114" s="330">
        <f>IF(H$6=0,0,H$6/FBT_fec!H$6)</f>
        <v>0</v>
      </c>
      <c r="I114" s="330">
        <f>IF(I$6=0,0,I$6/FBT_fec!I$6)</f>
        <v>0</v>
      </c>
      <c r="J114" s="330">
        <f>IF(J$6=0,0,J$6/FBT_fec!J$6)</f>
        <v>0</v>
      </c>
      <c r="K114" s="330">
        <f>IF(K$6=0,0,K$6/FBT_fec!K$6)</f>
        <v>0</v>
      </c>
      <c r="L114" s="330">
        <f>IF(L$6=0,0,L$6/FBT_fec!L$6)</f>
        <v>0</v>
      </c>
      <c r="M114" s="330">
        <f>IF(M$6=0,0,M$6/FBT_fec!M$6)</f>
        <v>0</v>
      </c>
      <c r="N114" s="330">
        <f>IF(N$6=0,0,N$6/FBT_fec!N$6)</f>
        <v>0</v>
      </c>
      <c r="O114" s="330">
        <f>IF(O$6=0,0,O$6/FBT_fec!O$6)</f>
        <v>0</v>
      </c>
      <c r="P114" s="330">
        <f>IF(P$6=0,0,P$6/FBT_fec!P$6)</f>
        <v>0</v>
      </c>
      <c r="Q114" s="330">
        <f>IF(Q$6=0,0,Q$6/FBT_fec!Q$6)</f>
        <v>0</v>
      </c>
      <c r="R114" s="330">
        <f>IF(R$6=0,0,R$6/FBT_fec!R$6)</f>
        <v>0</v>
      </c>
      <c r="S114" s="330">
        <f>IF(S$6=0,0,S$6/FBT_fec!S$6)</f>
        <v>0</v>
      </c>
      <c r="T114" s="330">
        <f>IF(T$6=0,0,T$6/FBT_fec!T$6)</f>
        <v>0</v>
      </c>
      <c r="U114" s="330">
        <f>IF(U$6=0,0,U$6/FBT_fec!U$6)</f>
        <v>0</v>
      </c>
      <c r="V114" s="330">
        <f>IF(V$6=0,0,V$6/FBT_fec!V$6)</f>
        <v>0</v>
      </c>
      <c r="W114" s="330">
        <f>IF(W$6=0,0,W$6/FBT_fec!W$6)</f>
        <v>0</v>
      </c>
      <c r="X114" s="330">
        <f>IF(X$6=0,0,X$6/FBT_fec!X$6)</f>
        <v>0</v>
      </c>
      <c r="Y114" s="330">
        <f>IF(Y$6=0,0,Y$6/FBT_fec!Y$6)</f>
        <v>0</v>
      </c>
      <c r="DA114" s="67"/>
    </row>
    <row r="115" spans="1:105" ht="12" customHeight="1" x14ac:dyDescent="0.25">
      <c r="A115" s="173" t="s">
        <v>92</v>
      </c>
      <c r="B115" s="331">
        <f>IF(B$7=0,0,B$7/FBT_fec!B$7)</f>
        <v>0</v>
      </c>
      <c r="C115" s="331">
        <f>IF(C$7=0,0,C$7/FBT_fec!C$7)</f>
        <v>0</v>
      </c>
      <c r="D115" s="331">
        <f>IF(D$7=0,0,D$7/FBT_fec!D$7)</f>
        <v>0</v>
      </c>
      <c r="E115" s="331">
        <f>IF(E$7=0,0,E$7/FBT_fec!E$7)</f>
        <v>0</v>
      </c>
      <c r="F115" s="331">
        <f>IF(F$7=0,0,F$7/FBT_fec!F$7)</f>
        <v>0</v>
      </c>
      <c r="G115" s="331">
        <f>IF(G$7=0,0,G$7/FBT_fec!G$7)</f>
        <v>0</v>
      </c>
      <c r="H115" s="331">
        <f>IF(H$7=0,0,H$7/FBT_fec!H$7)</f>
        <v>0</v>
      </c>
      <c r="I115" s="331">
        <f>IF(I$7=0,0,I$7/FBT_fec!I$7)</f>
        <v>0</v>
      </c>
      <c r="J115" s="331">
        <f>IF(J$7=0,0,J$7/FBT_fec!J$7)</f>
        <v>0</v>
      </c>
      <c r="K115" s="331">
        <f>IF(K$7=0,0,K$7/FBT_fec!K$7)</f>
        <v>0</v>
      </c>
      <c r="L115" s="331">
        <f>IF(L$7=0,0,L$7/FBT_fec!L$7)</f>
        <v>0</v>
      </c>
      <c r="M115" s="331">
        <f>IF(M$7=0,0,M$7/FBT_fec!M$7)</f>
        <v>0</v>
      </c>
      <c r="N115" s="331">
        <f>IF(N$7=0,0,N$7/FBT_fec!N$7)</f>
        <v>0</v>
      </c>
      <c r="O115" s="331">
        <f>IF(O$7=0,0,O$7/FBT_fec!O$7)</f>
        <v>0</v>
      </c>
      <c r="P115" s="331">
        <f>IF(P$7=0,0,P$7/FBT_fec!P$7)</f>
        <v>0</v>
      </c>
      <c r="Q115" s="331">
        <f>IF(Q$7=0,0,Q$7/FBT_fec!Q$7)</f>
        <v>0</v>
      </c>
      <c r="R115" s="331">
        <f>IF(R$7=0,0,R$7/FBT_fec!R$7)</f>
        <v>0</v>
      </c>
      <c r="S115" s="331">
        <f>IF(S$7=0,0,S$7/FBT_fec!S$7)</f>
        <v>0</v>
      </c>
      <c r="T115" s="331">
        <f>IF(T$7=0,0,T$7/FBT_fec!T$7)</f>
        <v>0</v>
      </c>
      <c r="U115" s="331">
        <f>IF(U$7=0,0,U$7/FBT_fec!U$7)</f>
        <v>0</v>
      </c>
      <c r="V115" s="331">
        <f>IF(V$7=0,0,V$7/FBT_fec!V$7)</f>
        <v>0</v>
      </c>
      <c r="W115" s="331">
        <f>IF(W$7=0,0,W$7/FBT_fec!W$7)</f>
        <v>0</v>
      </c>
      <c r="X115" s="331">
        <f>IF(X$7=0,0,X$7/FBT_fec!X$7)</f>
        <v>0</v>
      </c>
      <c r="Y115" s="331">
        <f>IF(Y$7=0,0,Y$7/FBT_fec!Y$7)</f>
        <v>0</v>
      </c>
      <c r="DA115" s="177"/>
    </row>
    <row r="116" spans="1:105" ht="12" customHeight="1" x14ac:dyDescent="0.25">
      <c r="A116" s="173" t="s">
        <v>93</v>
      </c>
      <c r="B116" s="331">
        <f>IF(B$8=0,0,B$8/FBT_fec!B$8)</f>
        <v>0</v>
      </c>
      <c r="C116" s="331">
        <f>IF(C$8=0,0,C$8/FBT_fec!C$8)</f>
        <v>0</v>
      </c>
      <c r="D116" s="331">
        <f>IF(D$8=0,0,D$8/FBT_fec!D$8)</f>
        <v>0</v>
      </c>
      <c r="E116" s="331">
        <f>IF(E$8=0,0,E$8/FBT_fec!E$8)</f>
        <v>0</v>
      </c>
      <c r="F116" s="331">
        <f>IF(F$8=0,0,F$8/FBT_fec!F$8)</f>
        <v>0</v>
      </c>
      <c r="G116" s="331">
        <f>IF(G$8=0,0,G$8/FBT_fec!G$8)</f>
        <v>0</v>
      </c>
      <c r="H116" s="331">
        <f>IF(H$8=0,0,H$8/FBT_fec!H$8)</f>
        <v>0</v>
      </c>
      <c r="I116" s="331">
        <f>IF(I$8=0,0,I$8/FBT_fec!I$8)</f>
        <v>0</v>
      </c>
      <c r="J116" s="331">
        <f>IF(J$8=0,0,J$8/FBT_fec!J$8)</f>
        <v>0</v>
      </c>
      <c r="K116" s="331">
        <f>IF(K$8=0,0,K$8/FBT_fec!K$8)</f>
        <v>0</v>
      </c>
      <c r="L116" s="331">
        <f>IF(L$8=0,0,L$8/FBT_fec!L$8)</f>
        <v>0</v>
      </c>
      <c r="M116" s="331">
        <f>IF(M$8=0,0,M$8/FBT_fec!M$8)</f>
        <v>0</v>
      </c>
      <c r="N116" s="331">
        <f>IF(N$8=0,0,N$8/FBT_fec!N$8)</f>
        <v>0</v>
      </c>
      <c r="O116" s="331">
        <f>IF(O$8=0,0,O$8/FBT_fec!O$8)</f>
        <v>0</v>
      </c>
      <c r="P116" s="331">
        <f>IF(P$8=0,0,P$8/FBT_fec!P$8)</f>
        <v>0</v>
      </c>
      <c r="Q116" s="331">
        <f>IF(Q$8=0,0,Q$8/FBT_fec!Q$8)</f>
        <v>0</v>
      </c>
      <c r="R116" s="331">
        <f>IF(R$8=0,0,R$8/FBT_fec!R$8)</f>
        <v>0</v>
      </c>
      <c r="S116" s="331">
        <f>IF(S$8=0,0,S$8/FBT_fec!S$8)</f>
        <v>0</v>
      </c>
      <c r="T116" s="331">
        <f>IF(T$8=0,0,T$8/FBT_fec!T$8)</f>
        <v>0</v>
      </c>
      <c r="U116" s="331">
        <f>IF(U$8=0,0,U$8/FBT_fec!U$8)</f>
        <v>0</v>
      </c>
      <c r="V116" s="331">
        <f>IF(V$8=0,0,V$8/FBT_fec!V$8)</f>
        <v>0</v>
      </c>
      <c r="W116" s="331">
        <f>IF(W$8=0,0,W$8/FBT_fec!W$8)</f>
        <v>0</v>
      </c>
      <c r="X116" s="331">
        <f>IF(X$8=0,0,X$8/FBT_fec!X$8)</f>
        <v>0</v>
      </c>
      <c r="Y116" s="331">
        <f>IF(Y$8=0,0,Y$8/FBT_fec!Y$8)</f>
        <v>0</v>
      </c>
      <c r="DA116" s="177"/>
    </row>
    <row r="117" spans="1:105" ht="12" customHeight="1" x14ac:dyDescent="0.25">
      <c r="A117" s="173" t="s">
        <v>94</v>
      </c>
      <c r="B117" s="331">
        <f>IF(B$9=0,0,B$9/FBT_fec!B$9)</f>
        <v>0</v>
      </c>
      <c r="C117" s="331">
        <f>IF(C$9=0,0,C$9/FBT_fec!C$9)</f>
        <v>0</v>
      </c>
      <c r="D117" s="331">
        <f>IF(D$9=0,0,D$9/FBT_fec!D$9)</f>
        <v>0</v>
      </c>
      <c r="E117" s="331">
        <f>IF(E$9=0,0,E$9/FBT_fec!E$9)</f>
        <v>0</v>
      </c>
      <c r="F117" s="331">
        <f>IF(F$9=0,0,F$9/FBT_fec!F$9)</f>
        <v>0</v>
      </c>
      <c r="G117" s="331">
        <f>IF(G$9=0,0,G$9/FBT_fec!G$9)</f>
        <v>0</v>
      </c>
      <c r="H117" s="331">
        <f>IF(H$9=0,0,H$9/FBT_fec!H$9)</f>
        <v>0</v>
      </c>
      <c r="I117" s="331">
        <f>IF(I$9=0,0,I$9/FBT_fec!I$9)</f>
        <v>0</v>
      </c>
      <c r="J117" s="331">
        <f>IF(J$9=0,0,J$9/FBT_fec!J$9)</f>
        <v>0</v>
      </c>
      <c r="K117" s="331">
        <f>IF(K$9=0,0,K$9/FBT_fec!K$9)</f>
        <v>0</v>
      </c>
      <c r="L117" s="331">
        <f>IF(L$9=0,0,L$9/FBT_fec!L$9)</f>
        <v>0</v>
      </c>
      <c r="M117" s="331">
        <f>IF(M$9=0,0,M$9/FBT_fec!M$9)</f>
        <v>0</v>
      </c>
      <c r="N117" s="331">
        <f>IF(N$9=0,0,N$9/FBT_fec!N$9)</f>
        <v>0</v>
      </c>
      <c r="O117" s="331">
        <f>IF(O$9=0,0,O$9/FBT_fec!O$9)</f>
        <v>0</v>
      </c>
      <c r="P117" s="331">
        <f>IF(P$9=0,0,P$9/FBT_fec!P$9)</f>
        <v>0</v>
      </c>
      <c r="Q117" s="331">
        <f>IF(Q$9=0,0,Q$9/FBT_fec!Q$9)</f>
        <v>0</v>
      </c>
      <c r="R117" s="331">
        <f>IF(R$9=0,0,R$9/FBT_fec!R$9)</f>
        <v>0</v>
      </c>
      <c r="S117" s="331">
        <f>IF(S$9=0,0,S$9/FBT_fec!S$9)</f>
        <v>0</v>
      </c>
      <c r="T117" s="331">
        <f>IF(T$9=0,0,T$9/FBT_fec!T$9)</f>
        <v>0</v>
      </c>
      <c r="U117" s="331">
        <f>IF(U$9=0,0,U$9/FBT_fec!U$9)</f>
        <v>0</v>
      </c>
      <c r="V117" s="331">
        <f>IF(V$9=0,0,V$9/FBT_fec!V$9)</f>
        <v>0</v>
      </c>
      <c r="W117" s="331">
        <f>IF(W$9=0,0,W$9/FBT_fec!W$9)</f>
        <v>0</v>
      </c>
      <c r="X117" s="331">
        <f>IF(X$9=0,0,X$9/FBT_fec!X$9)</f>
        <v>0</v>
      </c>
      <c r="Y117" s="331">
        <f>IF(Y$9=0,0,Y$9/FBT_fec!Y$9)</f>
        <v>0</v>
      </c>
      <c r="DA117" s="177"/>
    </row>
    <row r="118" spans="1:105" ht="12" customHeight="1" x14ac:dyDescent="0.25">
      <c r="A118" s="56" t="s">
        <v>95</v>
      </c>
      <c r="B118" s="332">
        <f>IF(B$10=0,0,B$10/FBT_fec!B$10)</f>
        <v>0.43031663658943786</v>
      </c>
      <c r="C118" s="332">
        <f>IF(C$10=0,0,C$10/FBT_fec!C$10)</f>
        <v>0.33843256436696989</v>
      </c>
      <c r="D118" s="332">
        <f>IF(D$10=0,0,D$10/FBT_fec!D$10)</f>
        <v>0.43885614050788352</v>
      </c>
      <c r="E118" s="332">
        <f>IF(E$10=0,0,E$10/FBT_fec!E$10)</f>
        <v>1.2875640445870269</v>
      </c>
      <c r="F118" s="332">
        <f>IF(F$10=0,0,F$10/FBT_fec!F$10)</f>
        <v>1.4373393312883034</v>
      </c>
      <c r="G118" s="332">
        <f>IF(G$10=0,0,G$10/FBT_fec!G$10)</f>
        <v>1.3541301477339669</v>
      </c>
      <c r="H118" s="332">
        <f>IF(H$10=0,0,H$10/FBT_fec!H$10)</f>
        <v>1.2246342516670943</v>
      </c>
      <c r="I118" s="332">
        <f>IF(I$10=0,0,I$10/FBT_fec!I$10)</f>
        <v>1.1846934317219389</v>
      </c>
      <c r="J118" s="332">
        <f>IF(J$10=0,0,J$10/FBT_fec!J$10)</f>
        <v>1.2333710273518257</v>
      </c>
      <c r="K118" s="332">
        <f>IF(K$10=0,0,K$10/FBT_fec!K$10)</f>
        <v>1.3155333939474414</v>
      </c>
      <c r="L118" s="332">
        <f>IF(L$10=0,0,L$10/FBT_fec!L$10)</f>
        <v>1.5068407889000694</v>
      </c>
      <c r="M118" s="332">
        <f>IF(M$10=0,0,M$10/FBT_fec!M$10)</f>
        <v>1.2492308930804874</v>
      </c>
      <c r="N118" s="332">
        <f>IF(N$10=0,0,N$10/FBT_fec!N$10)</f>
        <v>1.299303792748802</v>
      </c>
      <c r="O118" s="332">
        <f>IF(O$10=0,0,O$10/FBT_fec!O$10)</f>
        <v>1.3215947121816332</v>
      </c>
      <c r="P118" s="332">
        <f>IF(P$10=0,0,P$10/FBT_fec!P$10)</f>
        <v>1.3294707478469887</v>
      </c>
      <c r="Q118" s="332">
        <f>IF(Q$10=0,0,Q$10/FBT_fec!Q$10)</f>
        <v>1.3813121464371831</v>
      </c>
      <c r="R118" s="332">
        <f>IF(R$10=0,0,R$10/FBT_fec!R$10)</f>
        <v>1.3352477321508256</v>
      </c>
      <c r="S118" s="332">
        <f>IF(S$10=0,0,S$10/FBT_fec!S$10)</f>
        <v>1.339464584059382</v>
      </c>
      <c r="T118" s="332">
        <f>IF(T$10=0,0,T$10/FBT_fec!T$10)</f>
        <v>1.3651474912080512</v>
      </c>
      <c r="U118" s="332">
        <f>IF(U$10=0,0,U$10/FBT_fec!U$10)</f>
        <v>1.4104137687265961</v>
      </c>
      <c r="V118" s="332">
        <f>IF(V$10=0,0,V$10/FBT_fec!V$10)</f>
        <v>1.3938366932312665</v>
      </c>
      <c r="W118" s="332">
        <f>IF(W$10=0,0,W$10/FBT_fec!W$10)</f>
        <v>1.4708731366070142</v>
      </c>
      <c r="X118" s="332">
        <f>IF(X$10=0,0,X$10/FBT_fec!X$10)</f>
        <v>1.4773299734496714</v>
      </c>
      <c r="Y118" s="332">
        <f>IF(Y$10=0,0,Y$10/FBT_fec!Y$10)</f>
        <v>1.4897473475390415</v>
      </c>
      <c r="DA118" s="68"/>
    </row>
    <row r="119" spans="1:105" ht="12" customHeight="1" x14ac:dyDescent="0.25">
      <c r="A119" s="174" t="s">
        <v>2147</v>
      </c>
      <c r="B119" s="348">
        <f>IF(B$16=0,0,B$16/FBT_fec!B$16)</f>
        <v>0.82886691558314041</v>
      </c>
      <c r="C119" s="348">
        <f>IF(C$16=0,0,C$16/FBT_fec!C$16)</f>
        <v>0.74840225143990435</v>
      </c>
      <c r="D119" s="348">
        <f>IF(D$16=0,0,D$16/FBT_fec!D$16)</f>
        <v>0.81963563676326512</v>
      </c>
      <c r="E119" s="348">
        <f>IF(E$16=0,0,E$16/FBT_fec!E$16)</f>
        <v>1.6843837489075533</v>
      </c>
      <c r="F119" s="348">
        <f>IF(F$16=0,0,F$16/FBT_fec!F$16)</f>
        <v>1.7792114254792901</v>
      </c>
      <c r="G119" s="348">
        <f>IF(G$16=0,0,G$16/FBT_fec!G$16)</f>
        <v>1.5995839669690588</v>
      </c>
      <c r="H119" s="348">
        <f>IF(H$16=0,0,H$16/FBT_fec!H$16)</f>
        <v>1.4014801903390219</v>
      </c>
      <c r="I119" s="348">
        <f>IF(I$16=0,0,I$16/FBT_fec!I$16)</f>
        <v>1.3755183898627645</v>
      </c>
      <c r="J119" s="348">
        <f>IF(J$16=0,0,J$16/FBT_fec!J$16)</f>
        <v>1.3512993011794683</v>
      </c>
      <c r="K119" s="348">
        <f>IF(K$16=0,0,K$16/FBT_fec!K$16)</f>
        <v>1.4964107853035458</v>
      </c>
      <c r="L119" s="348">
        <f>IF(L$16=0,0,L$16/FBT_fec!L$16)</f>
        <v>1.6669826802371335</v>
      </c>
      <c r="M119" s="348">
        <f>IF(M$16=0,0,M$16/FBT_fec!M$16)</f>
        <v>1.3543341445311925</v>
      </c>
      <c r="N119" s="348">
        <f>IF(N$16=0,0,N$16/FBT_fec!N$16)</f>
        <v>1.3551386103125307</v>
      </c>
      <c r="O119" s="348">
        <f>IF(O$16=0,0,O$16/FBT_fec!O$16)</f>
        <v>1.3738911820832742</v>
      </c>
      <c r="P119" s="348">
        <f>IF(P$16=0,0,P$16/FBT_fec!P$16)</f>
        <v>1.3849499170332122</v>
      </c>
      <c r="Q119" s="348">
        <f>IF(Q$16=0,0,Q$16/FBT_fec!Q$16)</f>
        <v>1.4490802851212445</v>
      </c>
      <c r="R119" s="348">
        <f>IF(R$16=0,0,R$16/FBT_fec!R$16)</f>
        <v>1.4077024067554715</v>
      </c>
      <c r="S119" s="348">
        <f>IF(S$16=0,0,S$16/FBT_fec!S$16)</f>
        <v>1.4175807746847848</v>
      </c>
      <c r="T119" s="348">
        <f>IF(T$16=0,0,T$16/FBT_fec!T$16)</f>
        <v>1.4421394755336856</v>
      </c>
      <c r="U119" s="348">
        <f>IF(U$16=0,0,U$16/FBT_fec!U$16)</f>
        <v>1.4907081926118433</v>
      </c>
      <c r="V119" s="348">
        <f>IF(V$16=0,0,V$16/FBT_fec!V$16)</f>
        <v>1.4686301448309313</v>
      </c>
      <c r="W119" s="348">
        <f>IF(W$16=0,0,W$16/FBT_fec!W$16)</f>
        <v>1.5011133708937079</v>
      </c>
      <c r="X119" s="348">
        <f>IF(X$16=0,0,X$16/FBT_fec!X$16)</f>
        <v>1.4900614519557409</v>
      </c>
      <c r="Y119" s="348">
        <f>IF(Y$16=0,0,Y$16/FBT_fec!Y$16)</f>
        <v>1.4929641440277284</v>
      </c>
      <c r="DA119" s="178"/>
    </row>
    <row r="120" spans="1:105" ht="12" customHeight="1" x14ac:dyDescent="0.25">
      <c r="A120" s="174" t="s">
        <v>2159</v>
      </c>
      <c r="B120" s="348">
        <f>IF(B$25=0,0,B$25/FBT_fec!B$25)</f>
        <v>0.82886691558314041</v>
      </c>
      <c r="C120" s="348">
        <f>IF(C$25=0,0,C$25/FBT_fec!C$25)</f>
        <v>0.74840225143990435</v>
      </c>
      <c r="D120" s="348">
        <f>IF(D$25=0,0,D$25/FBT_fec!D$25)</f>
        <v>0.81963563676326501</v>
      </c>
      <c r="E120" s="348">
        <f>IF(E$25=0,0,E$25/FBT_fec!E$25)</f>
        <v>1.684383748907553</v>
      </c>
      <c r="F120" s="348">
        <f>IF(F$25=0,0,F$25/FBT_fec!F$25)</f>
        <v>1.7792114254792901</v>
      </c>
      <c r="G120" s="348">
        <f>IF(G$25=0,0,G$25/FBT_fec!G$25)</f>
        <v>1.599583966969059</v>
      </c>
      <c r="H120" s="348">
        <f>IF(H$25=0,0,H$25/FBT_fec!H$25)</f>
        <v>1.4014801903390222</v>
      </c>
      <c r="I120" s="348">
        <f>IF(I$25=0,0,I$25/FBT_fec!I$25)</f>
        <v>1.3755183898627645</v>
      </c>
      <c r="J120" s="348">
        <f>IF(J$25=0,0,J$25/FBT_fec!J$25)</f>
        <v>1.3512993011794685</v>
      </c>
      <c r="K120" s="348">
        <f>IF(K$25=0,0,K$25/FBT_fec!K$25)</f>
        <v>1.4964107853035469</v>
      </c>
      <c r="L120" s="348">
        <f>IF(L$25=0,0,L$25/FBT_fec!L$25)</f>
        <v>1.666982680237133</v>
      </c>
      <c r="M120" s="348">
        <f>IF(M$25=0,0,M$25/FBT_fec!M$25)</f>
        <v>1.3543341445311923</v>
      </c>
      <c r="N120" s="348">
        <f>IF(N$25=0,0,N$25/FBT_fec!N$25)</f>
        <v>1.3551386103125307</v>
      </c>
      <c r="O120" s="348">
        <f>IF(O$25=0,0,O$25/FBT_fec!O$25)</f>
        <v>1.3738911820832738</v>
      </c>
      <c r="P120" s="348">
        <f>IF(P$25=0,0,P$25/FBT_fec!P$25)</f>
        <v>1.3849499170332127</v>
      </c>
      <c r="Q120" s="348">
        <f>IF(Q$25=0,0,Q$25/FBT_fec!Q$25)</f>
        <v>1.4490802851212443</v>
      </c>
      <c r="R120" s="348">
        <f>IF(R$25=0,0,R$25/FBT_fec!R$25)</f>
        <v>1.4077024067554711</v>
      </c>
      <c r="S120" s="348">
        <f>IF(S$25=0,0,S$25/FBT_fec!S$25)</f>
        <v>1.4175807746847842</v>
      </c>
      <c r="T120" s="348">
        <f>IF(T$25=0,0,T$25/FBT_fec!T$25)</f>
        <v>1.4421394755336849</v>
      </c>
      <c r="U120" s="348">
        <f>IF(U$25=0,0,U$25/FBT_fec!U$25)</f>
        <v>1.4907081926118435</v>
      </c>
      <c r="V120" s="348">
        <f>IF(V$25=0,0,V$25/FBT_fec!V$25)</f>
        <v>1.4686301448309311</v>
      </c>
      <c r="W120" s="348">
        <f>IF(W$25=0,0,W$25/FBT_fec!W$25)</f>
        <v>1.5011133708937088</v>
      </c>
      <c r="X120" s="348">
        <f>IF(X$25=0,0,X$25/FBT_fec!X$25)</f>
        <v>1.4900614519557405</v>
      </c>
      <c r="Y120" s="348">
        <f>IF(Y$25=0,0,Y$25/FBT_fec!Y$25)</f>
        <v>1.4929641440277286</v>
      </c>
      <c r="DA120" s="178"/>
    </row>
    <row r="121" spans="1:105" ht="12" customHeight="1" x14ac:dyDescent="0.25">
      <c r="A121" s="174" t="s">
        <v>2171</v>
      </c>
      <c r="B121" s="348">
        <f>IF(B$34=0,0,B$34/FBT_fec!B$34)</f>
        <v>2.9103875271352431</v>
      </c>
      <c r="C121" s="348">
        <f>IF(C$34=0,0,C$34/FBT_fec!C$34)</f>
        <v>2.9809125776298315</v>
      </c>
      <c r="D121" s="348">
        <f>IF(D$34=0,0,D$34/FBT_fec!D$34)</f>
        <v>2.8671681204393233</v>
      </c>
      <c r="E121" s="348">
        <f>IF(E$34=0,0,E$34/FBT_fec!E$34)</f>
        <v>2.7013773805759271</v>
      </c>
      <c r="F121" s="348">
        <f>IF(F$34=0,0,F$34/FBT_fec!F$34)</f>
        <v>2.5777726064129962</v>
      </c>
      <c r="G121" s="348">
        <f>IF(G$34=0,0,G$34/FBT_fec!G$34)</f>
        <v>2.4457755278014055</v>
      </c>
      <c r="H121" s="348">
        <f>IF(H$34=0,0,H$34/FBT_fec!H$34)</f>
        <v>2.3478837052523556</v>
      </c>
      <c r="I121" s="348">
        <f>IF(I$34=0,0,I$34/FBT_fec!I$34)</f>
        <v>2.3886531580950727</v>
      </c>
      <c r="J121" s="348">
        <f>IF(J$34=0,0,J$34/FBT_fec!J$34)</f>
        <v>2.3261323658283311</v>
      </c>
      <c r="K121" s="348">
        <f>IF(K$34=0,0,K$34/FBT_fec!K$34)</f>
        <v>2.3383661376256559</v>
      </c>
      <c r="L121" s="348">
        <f>IF(L$34=0,0,L$34/FBT_fec!L$34)</f>
        <v>2.2196196442741432</v>
      </c>
      <c r="M121" s="348">
        <f>IF(M$34=0,0,M$34/FBT_fec!M$34)</f>
        <v>2.158536056248066</v>
      </c>
      <c r="N121" s="348">
        <f>IF(N$34=0,0,N$34/FBT_fec!N$34)</f>
        <v>2.1008476036798767</v>
      </c>
      <c r="O121" s="348">
        <f>IF(O$34=0,0,O$34/FBT_fec!O$34)</f>
        <v>2.0783064465387509</v>
      </c>
      <c r="P121" s="348">
        <f>IF(P$34=0,0,P$34/FBT_fec!P$34)</f>
        <v>2.0543578357327235</v>
      </c>
      <c r="Q121" s="348">
        <f>IF(Q$34=0,0,Q$34/FBT_fec!Q$34)</f>
        <v>2.0588692081814002</v>
      </c>
      <c r="R121" s="348">
        <f>IF(R$34=0,0,R$34/FBT_fec!R$34)</f>
        <v>2.0763315203369115</v>
      </c>
      <c r="S121" s="348">
        <f>IF(S$34=0,0,S$34/FBT_fec!S$34)</f>
        <v>2.0760852505453364</v>
      </c>
      <c r="T121" s="348">
        <f>IF(T$34=0,0,T$34/FBT_fec!T$34)</f>
        <v>2.0838185972354579</v>
      </c>
      <c r="U121" s="348">
        <f>IF(U$34=0,0,U$34/FBT_fec!U$34)</f>
        <v>2.0996839679315187</v>
      </c>
      <c r="V121" s="348">
        <f>IF(V$34=0,0,V$34/FBT_fec!V$34)</f>
        <v>2.0813490547639395</v>
      </c>
      <c r="W121" s="348">
        <f>IF(W$34=0,0,W$34/FBT_fec!W$34)</f>
        <v>2.0219190071489508</v>
      </c>
      <c r="X121" s="348">
        <f>IF(X$34=0,0,X$34/FBT_fec!X$34)</f>
        <v>2.0516163919597141</v>
      </c>
      <c r="Y121" s="348">
        <f>IF(Y$34=0,0,Y$34/FBT_fec!Y$34)</f>
        <v>2.0371920808627015</v>
      </c>
      <c r="DA121" s="178"/>
    </row>
    <row r="122" spans="1:105" ht="12" customHeight="1" x14ac:dyDescent="0.25">
      <c r="A122" s="174" t="s">
        <v>2183</v>
      </c>
      <c r="B122" s="348">
        <f>IF(B$45=0,0,B$45/FBT_fec!B$45)</f>
        <v>2.1719837540459386</v>
      </c>
      <c r="C122" s="348">
        <f>IF(C$45=0,0,C$45/FBT_fec!C$45)</f>
        <v>2.1947139310714112</v>
      </c>
      <c r="D122" s="348">
        <f>IF(D$45=0,0,D$45/FBT_fec!D$45)</f>
        <v>2.1405286529790422</v>
      </c>
      <c r="E122" s="348">
        <f>IF(E$45=0,0,E$45/FBT_fec!E$45)</f>
        <v>2.2137364245037379</v>
      </c>
      <c r="F122" s="348">
        <f>IF(F$45=0,0,F$45/FBT_fec!F$45)</f>
        <v>2.187175611591182</v>
      </c>
      <c r="G122" s="348">
        <f>IF(G$45=0,0,G$45/FBT_fec!G$45)</f>
        <v>2.0664427220901129</v>
      </c>
      <c r="H122" s="348">
        <f>IF(H$45=0,0,H$45/FBT_fec!H$45)</f>
        <v>1.962676600302153</v>
      </c>
      <c r="I122" s="348">
        <f>IF(I$45=0,0,I$45/FBT_fec!I$45)</f>
        <v>1.9963133634602299</v>
      </c>
      <c r="J122" s="348">
        <f>IF(J$45=0,0,J$45/FBT_fec!J$45)</f>
        <v>1.9467369736985147</v>
      </c>
      <c r="K122" s="348">
        <f>IF(K$45=0,0,K$45/FBT_fec!K$45)</f>
        <v>1.9871814807150021</v>
      </c>
      <c r="L122" s="348">
        <f>IF(L$45=0,0,L$45/FBT_fec!L$45)</f>
        <v>1.9661038868426759</v>
      </c>
      <c r="M122" s="348">
        <f>IF(M$45=0,0,M$45/FBT_fec!M$45)</f>
        <v>1.8768554090671266</v>
      </c>
      <c r="N122" s="348">
        <f>IF(N$45=0,0,N$45/FBT_fec!N$45)</f>
        <v>1.8398070570262752</v>
      </c>
      <c r="O122" s="348">
        <f>IF(O$45=0,0,O$45/FBT_fec!O$45)</f>
        <v>1.8309966206722053</v>
      </c>
      <c r="P122" s="348">
        <f>IF(P$45=0,0,P$45/FBT_fec!P$45)</f>
        <v>1.8223380204774853</v>
      </c>
      <c r="Q122" s="348">
        <f>IF(Q$45=0,0,Q$45/FBT_fec!Q$45)</f>
        <v>1.8291258846659262</v>
      </c>
      <c r="R122" s="348">
        <f>IF(R$45=0,0,R$45/FBT_fec!R$45)</f>
        <v>1.8275386376907377</v>
      </c>
      <c r="S122" s="348">
        <f>IF(S$45=0,0,S$45/FBT_fec!S$45)</f>
        <v>1.8283275162354375</v>
      </c>
      <c r="T122" s="348">
        <f>IF(T$45=0,0,T$45/FBT_fec!T$45)</f>
        <v>1.8352079718463981</v>
      </c>
      <c r="U122" s="348">
        <f>IF(U$45=0,0,U$45/FBT_fec!U$45)</f>
        <v>1.8516613884375372</v>
      </c>
      <c r="V122" s="348">
        <f>IF(V$45=0,0,V$45/FBT_fec!V$45)</f>
        <v>1.8364908477646225</v>
      </c>
      <c r="W122" s="348">
        <f>IF(W$45=0,0,W$45/FBT_fec!W$45)</f>
        <v>1.8132977347392534</v>
      </c>
      <c r="X122" s="348">
        <f>IF(X$45=0,0,X$45/FBT_fec!X$45)</f>
        <v>1.8233886636054362</v>
      </c>
      <c r="Y122" s="348">
        <f>IF(Y$45=0,0,Y$45/FBT_fec!Y$45)</f>
        <v>1.812924620972181</v>
      </c>
      <c r="DA122" s="178"/>
    </row>
    <row r="123" spans="1:105" ht="12" customHeight="1" x14ac:dyDescent="0.25">
      <c r="A123" s="174" t="s">
        <v>2209</v>
      </c>
      <c r="B123" s="348">
        <f>IF(B$66=0,0,B$66/FBT_fec!B$66)</f>
        <v>0.46620984031710372</v>
      </c>
      <c r="C123" s="348">
        <f>IF(C$66=0,0,C$66/FBT_fec!C$66)</f>
        <v>0.44626916461198968</v>
      </c>
      <c r="D123" s="348">
        <f>IF(D$66=0,0,D$66/FBT_fec!D$66)</f>
        <v>0.4627918564385578</v>
      </c>
      <c r="E123" s="348">
        <f>IF(E$66=0,0,E$66/FBT_fec!E$66)</f>
        <v>0.64343639408230602</v>
      </c>
      <c r="F123" s="348">
        <f>IF(F$66=0,0,F$66/FBT_fec!F$66)</f>
        <v>0.66472846500898719</v>
      </c>
      <c r="G123" s="348">
        <f>IF(G$66=0,0,G$66/FBT_fec!G$66)</f>
        <v>0.62924671871136451</v>
      </c>
      <c r="H123" s="348">
        <f>IF(H$66=0,0,H$66/FBT_fec!H$66)</f>
        <v>0.59114917016560475</v>
      </c>
      <c r="I123" s="348">
        <f>IF(I$66=0,0,I$66/FBT_fec!I$66)</f>
        <v>0.58284274353880283</v>
      </c>
      <c r="J123" s="348">
        <f>IF(J$66=0,0,J$66/FBT_fec!J$66)</f>
        <v>0.57990874587532693</v>
      </c>
      <c r="K123" s="348">
        <f>IF(K$66=0,0,K$66/FBT_fec!K$66)</f>
        <v>0.60588364017965757</v>
      </c>
      <c r="L123" s="348">
        <f>IF(L$66=0,0,L$66/FBT_fec!L$66)</f>
        <v>0.64767976415874939</v>
      </c>
      <c r="M123" s="348">
        <f>IF(M$66=0,0,M$66/FBT_fec!M$66)</f>
        <v>0.57713737853176195</v>
      </c>
      <c r="N123" s="348">
        <f>IF(N$66=0,0,N$66/FBT_fec!N$66)</f>
        <v>0.57916447764677248</v>
      </c>
      <c r="O123" s="348">
        <f>IF(O$66=0,0,O$66/FBT_fec!O$66)</f>
        <v>0.5831447078009897</v>
      </c>
      <c r="P123" s="348">
        <f>IF(P$66=0,0,P$66/FBT_fec!P$66)</f>
        <v>0.5865917464298176</v>
      </c>
      <c r="Q123" s="348">
        <f>IF(Q$66=0,0,Q$66/FBT_fec!Q$66)</f>
        <v>0.59951835889212457</v>
      </c>
      <c r="R123" s="348">
        <f>IF(R$66=0,0,R$66/FBT_fec!R$66)</f>
        <v>0.59118438895222947</v>
      </c>
      <c r="S123" s="348">
        <f>IF(S$66=0,0,S$66/FBT_fec!S$66)</f>
        <v>0.59343385485593925</v>
      </c>
      <c r="T123" s="348">
        <f>IF(T$66=0,0,T$66/FBT_fec!T$66)</f>
        <v>0.5990105870338196</v>
      </c>
      <c r="U123" s="348">
        <f>IF(U$66=0,0,U$66/FBT_fec!U$66)</f>
        <v>0.60850487672810794</v>
      </c>
      <c r="V123" s="348">
        <f>IF(V$66=0,0,V$66/FBT_fec!V$66)</f>
        <v>0.60302053474304829</v>
      </c>
      <c r="W123" s="348">
        <f>IF(W$66=0,0,W$66/FBT_fec!W$66)</f>
        <v>0.611592845486713</v>
      </c>
      <c r="X123" s="348">
        <f>IF(X$66=0,0,X$66/FBT_fec!X$66)</f>
        <v>0.60893026194382982</v>
      </c>
      <c r="Y123" s="348">
        <f>IF(Y$66=0,0,Y$66/FBT_fec!Y$66)</f>
        <v>0.61053836231370029</v>
      </c>
      <c r="DA123" s="178"/>
    </row>
    <row r="124" spans="1:105" ht="12" customHeight="1" x14ac:dyDescent="0.25">
      <c r="A124" s="41" t="s">
        <v>2226</v>
      </c>
      <c r="B124" s="333">
        <f>IF(B$80=0,0,B$80/FBT_fec!B$80)</f>
        <v>0</v>
      </c>
      <c r="C124" s="333">
        <f>IF(C$80=0,0,C$80/FBT_fec!C$80)</f>
        <v>0</v>
      </c>
      <c r="D124" s="333">
        <f>IF(D$80=0,0,D$80/FBT_fec!D$80)</f>
        <v>0</v>
      </c>
      <c r="E124" s="333">
        <f>IF(E$80=0,0,E$80/FBT_fec!E$80)</f>
        <v>0</v>
      </c>
      <c r="F124" s="333">
        <f>IF(F$80=0,0,F$80/FBT_fec!F$80)</f>
        <v>0</v>
      </c>
      <c r="G124" s="333">
        <f>IF(G$80=0,0,G$80/FBT_fec!G$80)</f>
        <v>0</v>
      </c>
      <c r="H124" s="333">
        <f>IF(H$80=0,0,H$80/FBT_fec!H$80)</f>
        <v>0</v>
      </c>
      <c r="I124" s="333">
        <f>IF(I$80=0,0,I$80/FBT_fec!I$80)</f>
        <v>0</v>
      </c>
      <c r="J124" s="333">
        <f>IF(J$80=0,0,J$80/FBT_fec!J$80)</f>
        <v>0</v>
      </c>
      <c r="K124" s="333">
        <f>IF(K$80=0,0,K$80/FBT_fec!K$80)</f>
        <v>0</v>
      </c>
      <c r="L124" s="333">
        <f>IF(L$80=0,0,L$80/FBT_fec!L$80)</f>
        <v>0</v>
      </c>
      <c r="M124" s="333">
        <f>IF(M$80=0,0,M$80/FBT_fec!M$80)</f>
        <v>0</v>
      </c>
      <c r="N124" s="333">
        <f>IF(N$80=0,0,N$80/FBT_fec!N$80)</f>
        <v>0</v>
      </c>
      <c r="O124" s="333">
        <f>IF(O$80=0,0,O$80/FBT_fec!O$80)</f>
        <v>0</v>
      </c>
      <c r="P124" s="333">
        <f>IF(P$80=0,0,P$80/FBT_fec!P$80)</f>
        <v>0</v>
      </c>
      <c r="Q124" s="333">
        <f>IF(Q$80=0,0,Q$80/FBT_fec!Q$80)</f>
        <v>0</v>
      </c>
      <c r="R124" s="333">
        <f>IF(R$80=0,0,R$80/FBT_fec!R$80)</f>
        <v>0</v>
      </c>
      <c r="S124" s="333">
        <f>IF(S$80=0,0,S$80/FBT_fec!S$80)</f>
        <v>0</v>
      </c>
      <c r="T124" s="333">
        <f>IF(T$80=0,0,T$80/FBT_fec!T$80)</f>
        <v>0</v>
      </c>
      <c r="U124" s="333">
        <f>IF(U$80=0,0,U$80/FBT_fec!U$80)</f>
        <v>0</v>
      </c>
      <c r="V124" s="333">
        <f>IF(V$80=0,0,V$80/FBT_fec!V$80)</f>
        <v>0</v>
      </c>
      <c r="W124" s="333">
        <f>IF(W$80=0,0,W$80/FBT_fec!W$80)</f>
        <v>0</v>
      </c>
      <c r="X124" s="333">
        <f>IF(X$80=0,0,X$80/FBT_fec!X$80)</f>
        <v>0</v>
      </c>
      <c r="Y124" s="333">
        <f>IF(Y$80=0,0,Y$80/FBT_fec!Y$80)</f>
        <v>0</v>
      </c>
      <c r="DA124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tabColor theme="6" tint="-0.249977111117893"/>
    <pageSetUpPr fitToPage="1"/>
  </sheetPr>
  <dimension ref="A1:DA3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equipment"</f>
        <v>BE: Transport equipment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v>6634.2888047593297</v>
      </c>
      <c r="C3" s="203">
        <v>6621.5644760257974</v>
      </c>
      <c r="D3" s="203">
        <v>6470.6913255166919</v>
      </c>
      <c r="E3" s="203">
        <v>6283.8440361937983</v>
      </c>
      <c r="F3" s="203">
        <v>5927.5799253392033</v>
      </c>
      <c r="G3" s="203">
        <v>5737.9591082862307</v>
      </c>
      <c r="H3" s="203">
        <v>5544.9293872776689</v>
      </c>
      <c r="I3" s="203">
        <v>5232.0171490300227</v>
      </c>
      <c r="J3" s="203">
        <v>4992.1623754152824</v>
      </c>
      <c r="K3" s="203">
        <v>4021.022727272727</v>
      </c>
      <c r="L3" s="203">
        <v>4435.1629877489349</v>
      </c>
      <c r="M3" s="203">
        <v>4616.8804152578195</v>
      </c>
      <c r="N3" s="203">
        <v>4578.8744542840004</v>
      </c>
      <c r="O3" s="203">
        <v>4708.3106013481129</v>
      </c>
      <c r="P3" s="203">
        <v>4660.5939035238462</v>
      </c>
      <c r="Q3" s="203">
        <v>4027.3184999999999</v>
      </c>
      <c r="R3" s="203">
        <v>3783.3365231729581</v>
      </c>
      <c r="S3" s="203">
        <v>3987.2553879621519</v>
      </c>
      <c r="T3" s="203">
        <v>3895.6213552711288</v>
      </c>
      <c r="U3" s="203">
        <v>3889.563321008528</v>
      </c>
      <c r="V3" s="203">
        <v>3075.0380268951781</v>
      </c>
      <c r="W3" s="203">
        <v>2891.3867626592441</v>
      </c>
      <c r="X3" s="203">
        <v>3116.6318412708961</v>
      </c>
      <c r="Y3" s="203">
        <v>3404.4</v>
      </c>
      <c r="DA3" s="112" t="s">
        <v>2372</v>
      </c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2" customHeight="1" x14ac:dyDescent="0.25">
      <c r="A5" s="30" t="s">
        <v>2110</v>
      </c>
      <c r="B5" s="203">
        <v>5976.2611366956862</v>
      </c>
      <c r="C5" s="203">
        <v>6137.6089179116998</v>
      </c>
      <c r="D5" s="203">
        <v>6969.7474804838366</v>
      </c>
      <c r="E5" s="203">
        <v>6591.7932696070266</v>
      </c>
      <c r="F5" s="203">
        <v>5214.2722733594101</v>
      </c>
      <c r="G5" s="203">
        <v>5830.7662268868226</v>
      </c>
      <c r="H5" s="203">
        <v>6165.9126446355594</v>
      </c>
      <c r="I5" s="203">
        <v>5976.6576249316568</v>
      </c>
      <c r="J5" s="203">
        <v>5872.7475138456903</v>
      </c>
      <c r="K5" s="203">
        <v>4950.87368836326</v>
      </c>
      <c r="L5" s="203">
        <v>6477.1580596329977</v>
      </c>
      <c r="M5" s="203">
        <v>7303.5137983983059</v>
      </c>
      <c r="N5" s="203">
        <v>7107.8705868691613</v>
      </c>
      <c r="O5" s="203">
        <v>7359.8138749598083</v>
      </c>
      <c r="P5" s="203">
        <v>6557.5086885690607</v>
      </c>
      <c r="Q5" s="203">
        <v>5605.4682420387726</v>
      </c>
      <c r="R5" s="203">
        <v>5542.7703036663388</v>
      </c>
      <c r="S5" s="203">
        <v>5681.0539783816539</v>
      </c>
      <c r="T5" s="203">
        <v>6003.5776263601956</v>
      </c>
      <c r="U5" s="203">
        <v>5798.6275358678849</v>
      </c>
      <c r="V5" s="203">
        <v>4613.8065235040276</v>
      </c>
      <c r="W5" s="203">
        <v>5224.3036980805464</v>
      </c>
      <c r="X5" s="203">
        <v>4693.9685025138142</v>
      </c>
      <c r="Y5" s="203">
        <v>4639.2423750279986</v>
      </c>
      <c r="DA5" s="112" t="s">
        <v>2373</v>
      </c>
    </row>
    <row r="6" spans="1:105" ht="12" customHeight="1" x14ac:dyDescent="0.25">
      <c r="A6" s="154" t="s">
        <v>2112</v>
      </c>
      <c r="B6" s="338">
        <v>7470.3264208696073</v>
      </c>
      <c r="C6" s="338">
        <v>7096.810099826127</v>
      </c>
      <c r="D6" s="338">
        <v>7470.3264208696073</v>
      </c>
      <c r="E6" s="338">
        <v>7470.3264208696073</v>
      </c>
      <c r="F6" s="338">
        <v>7096.810099826127</v>
      </c>
      <c r="G6" s="338">
        <v>7096.810099826127</v>
      </c>
      <c r="H6" s="338">
        <v>6723.2937787826468</v>
      </c>
      <c r="I6" s="338">
        <v>6349.7774577391656</v>
      </c>
      <c r="J6" s="338">
        <v>6349.7774577391656</v>
      </c>
      <c r="K6" s="338">
        <v>5976.2611366956862</v>
      </c>
      <c r="L6" s="338">
        <v>7096.810099826127</v>
      </c>
      <c r="M6" s="338">
        <v>7843.8427419130876</v>
      </c>
      <c r="N6" s="338">
        <v>7843.8427419130876</v>
      </c>
      <c r="O6" s="338">
        <v>7843.8427419130876</v>
      </c>
      <c r="P6" s="338">
        <v>7470.3264208696073</v>
      </c>
      <c r="Q6" s="338">
        <v>7470.3264208696073</v>
      </c>
      <c r="R6" s="338">
        <v>7096.810099826127</v>
      </c>
      <c r="S6" s="338">
        <v>6723.2937787826468</v>
      </c>
      <c r="T6" s="338">
        <v>6723.2937787826468</v>
      </c>
      <c r="U6" s="338">
        <v>6349.7774577391656</v>
      </c>
      <c r="V6" s="338">
        <v>5976.2611366956862</v>
      </c>
      <c r="W6" s="338">
        <v>5976.2611366956862</v>
      </c>
      <c r="X6" s="338">
        <v>5602.7448156522059</v>
      </c>
      <c r="Y6" s="338">
        <v>5229.2284946087257</v>
      </c>
      <c r="DA6" s="160" t="s">
        <v>2374</v>
      </c>
    </row>
    <row r="7" spans="1:105" ht="12" customHeight="1" x14ac:dyDescent="0.25">
      <c r="A7" s="156" t="s">
        <v>2114</v>
      </c>
      <c r="B7" s="339">
        <v>0</v>
      </c>
      <c r="C7" s="340">
        <v>0</v>
      </c>
      <c r="D7" s="340">
        <v>747.03264208696078</v>
      </c>
      <c r="E7" s="340">
        <v>0</v>
      </c>
      <c r="F7" s="340">
        <v>0</v>
      </c>
      <c r="G7" s="340">
        <v>0</v>
      </c>
      <c r="H7" s="340">
        <v>0</v>
      </c>
      <c r="I7" s="340">
        <v>0</v>
      </c>
      <c r="J7" s="340">
        <v>0</v>
      </c>
      <c r="K7" s="340">
        <v>0</v>
      </c>
      <c r="L7" s="340">
        <v>1494.065284173922</v>
      </c>
      <c r="M7" s="340">
        <v>747.03264208696078</v>
      </c>
      <c r="N7" s="340">
        <v>373.51632104348039</v>
      </c>
      <c r="O7" s="340">
        <v>373.51632104348039</v>
      </c>
      <c r="P7" s="340">
        <v>0</v>
      </c>
      <c r="Q7" s="340">
        <v>0</v>
      </c>
      <c r="R7" s="340">
        <v>0</v>
      </c>
      <c r="S7" s="340">
        <v>0</v>
      </c>
      <c r="T7" s="340">
        <v>0</v>
      </c>
      <c r="U7" s="340">
        <v>0</v>
      </c>
      <c r="V7" s="340">
        <v>0</v>
      </c>
      <c r="W7" s="340">
        <v>0</v>
      </c>
      <c r="X7" s="340">
        <v>0</v>
      </c>
      <c r="Y7" s="340">
        <v>0</v>
      </c>
      <c r="DA7" s="161" t="s">
        <v>2375</v>
      </c>
    </row>
    <row r="8" spans="1:105" ht="12" customHeight="1" x14ac:dyDescent="0.25">
      <c r="A8" s="157" t="s">
        <v>2116</v>
      </c>
      <c r="B8" s="341">
        <v>0</v>
      </c>
      <c r="C8" s="342">
        <f t="shared" ref="C8:Y8" si="0">B6+C7-C6</f>
        <v>373.51632104348027</v>
      </c>
      <c r="D8" s="342">
        <f t="shared" si="0"/>
        <v>373.51632104348027</v>
      </c>
      <c r="E8" s="342">
        <f t="shared" si="0"/>
        <v>0</v>
      </c>
      <c r="F8" s="342">
        <f t="shared" si="0"/>
        <v>373.51632104348027</v>
      </c>
      <c r="G8" s="342">
        <f t="shared" si="0"/>
        <v>0</v>
      </c>
      <c r="H8" s="342">
        <f t="shared" si="0"/>
        <v>373.51632104348027</v>
      </c>
      <c r="I8" s="342">
        <f t="shared" si="0"/>
        <v>373.51632104348118</v>
      </c>
      <c r="J8" s="342">
        <f t="shared" si="0"/>
        <v>0</v>
      </c>
      <c r="K8" s="342">
        <f t="shared" si="0"/>
        <v>373.51632104347937</v>
      </c>
      <c r="L8" s="342">
        <f t="shared" si="0"/>
        <v>373.51632104348118</v>
      </c>
      <c r="M8" s="342">
        <f t="shared" si="0"/>
        <v>0</v>
      </c>
      <c r="N8" s="342">
        <f t="shared" si="0"/>
        <v>373.51632104348027</v>
      </c>
      <c r="O8" s="342">
        <f t="shared" si="0"/>
        <v>373.51632104348027</v>
      </c>
      <c r="P8" s="342">
        <f t="shared" si="0"/>
        <v>373.51632104348027</v>
      </c>
      <c r="Q8" s="342">
        <f t="shared" si="0"/>
        <v>0</v>
      </c>
      <c r="R8" s="342">
        <f t="shared" si="0"/>
        <v>373.51632104348027</v>
      </c>
      <c r="S8" s="342">
        <f t="shared" si="0"/>
        <v>373.51632104348027</v>
      </c>
      <c r="T8" s="342">
        <f t="shared" si="0"/>
        <v>0</v>
      </c>
      <c r="U8" s="342">
        <f t="shared" si="0"/>
        <v>373.51632104348118</v>
      </c>
      <c r="V8" s="342">
        <f t="shared" si="0"/>
        <v>373.51632104347937</v>
      </c>
      <c r="W8" s="342">
        <f t="shared" si="0"/>
        <v>0</v>
      </c>
      <c r="X8" s="342">
        <f t="shared" si="0"/>
        <v>373.51632104348027</v>
      </c>
      <c r="Y8" s="342">
        <f t="shared" si="0"/>
        <v>373.51632104348027</v>
      </c>
      <c r="DA8" s="162"/>
    </row>
    <row r="9" spans="1:105" ht="12" customHeight="1" x14ac:dyDescent="0.25">
      <c r="A9" s="155" t="s">
        <v>2117</v>
      </c>
      <c r="B9" s="343">
        <f t="shared" ref="B9:Y9" si="1">B6-B5</f>
        <v>1494.0652841739211</v>
      </c>
      <c r="C9" s="343">
        <f t="shared" si="1"/>
        <v>959.20118191442725</v>
      </c>
      <c r="D9" s="343">
        <f t="shared" si="1"/>
        <v>500.57894038577069</v>
      </c>
      <c r="E9" s="343">
        <f t="shared" si="1"/>
        <v>878.53315126258076</v>
      </c>
      <c r="F9" s="343">
        <f t="shared" si="1"/>
        <v>1882.537826466717</v>
      </c>
      <c r="G9" s="343">
        <f t="shared" si="1"/>
        <v>1266.0438729393045</v>
      </c>
      <c r="H9" s="343">
        <f t="shared" si="1"/>
        <v>557.38113414708732</v>
      </c>
      <c r="I9" s="343">
        <f t="shared" si="1"/>
        <v>373.11983280750883</v>
      </c>
      <c r="J9" s="343">
        <f t="shared" si="1"/>
        <v>477.02994389347532</v>
      </c>
      <c r="K9" s="343">
        <f t="shared" si="1"/>
        <v>1025.3874483324262</v>
      </c>
      <c r="L9" s="343">
        <f t="shared" si="1"/>
        <v>619.65204019312932</v>
      </c>
      <c r="M9" s="343">
        <f t="shared" si="1"/>
        <v>540.32894351478171</v>
      </c>
      <c r="N9" s="343">
        <f t="shared" si="1"/>
        <v>735.97215504392625</v>
      </c>
      <c r="O9" s="343">
        <f t="shared" si="1"/>
        <v>484.02886695327925</v>
      </c>
      <c r="P9" s="343">
        <f t="shared" si="1"/>
        <v>912.8177323005466</v>
      </c>
      <c r="Q9" s="343">
        <f t="shared" si="1"/>
        <v>1864.8581788308347</v>
      </c>
      <c r="R9" s="343">
        <f t="shared" si="1"/>
        <v>1554.0397961597882</v>
      </c>
      <c r="S9" s="343">
        <f t="shared" si="1"/>
        <v>1042.2398004009929</v>
      </c>
      <c r="T9" s="343">
        <f t="shared" si="1"/>
        <v>719.71615242245116</v>
      </c>
      <c r="U9" s="343">
        <f t="shared" si="1"/>
        <v>551.14992187128064</v>
      </c>
      <c r="V9" s="343">
        <f t="shared" si="1"/>
        <v>1362.4546131916586</v>
      </c>
      <c r="W9" s="343">
        <f t="shared" si="1"/>
        <v>751.95743861513984</v>
      </c>
      <c r="X9" s="343">
        <f t="shared" si="1"/>
        <v>908.77631313839174</v>
      </c>
      <c r="Y9" s="343">
        <f t="shared" si="1"/>
        <v>589.98611958072706</v>
      </c>
      <c r="DA9" s="163"/>
    </row>
    <row r="10" spans="1:105" ht="12" customHeight="1" x14ac:dyDescent="0.25">
      <c r="A10" s="172"/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DA10" s="176"/>
    </row>
    <row r="11" spans="1:105" ht="12" customHeight="1" x14ac:dyDescent="0.25">
      <c r="A11" s="30" t="s">
        <v>69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DA11" s="112"/>
    </row>
    <row r="12" spans="1:105" ht="12" customHeight="1" x14ac:dyDescent="0.25">
      <c r="A12" s="31" t="s">
        <v>70</v>
      </c>
      <c r="B12" s="210">
        <v>207.05012897678421</v>
      </c>
      <c r="C12" s="210">
        <v>207.8162510748065</v>
      </c>
      <c r="D12" s="210">
        <v>226.91186586414449</v>
      </c>
      <c r="E12" s="210">
        <v>226.8276010318142</v>
      </c>
      <c r="F12" s="210">
        <v>182.5294926913156</v>
      </c>
      <c r="G12" s="210">
        <v>194.00945829750651</v>
      </c>
      <c r="H12" s="210">
        <v>186.70429922613931</v>
      </c>
      <c r="I12" s="210">
        <v>174.6565778159931</v>
      </c>
      <c r="J12" s="210">
        <v>173.45993121238169</v>
      </c>
      <c r="K12" s="210">
        <v>155.16294067067929</v>
      </c>
      <c r="L12" s="210">
        <v>179.43078591591731</v>
      </c>
      <c r="M12" s="210">
        <v>182.03637430157471</v>
      </c>
      <c r="N12" s="210">
        <v>182.3742582480622</v>
      </c>
      <c r="O12" s="210">
        <v>188.87794512765021</v>
      </c>
      <c r="P12" s="210">
        <v>147.1341611142048</v>
      </c>
      <c r="Q12" s="210">
        <v>119.6743531088288</v>
      </c>
      <c r="R12" s="210">
        <v>117.6898983974758</v>
      </c>
      <c r="S12" s="210">
        <v>118.5207677127308</v>
      </c>
      <c r="T12" s="210">
        <v>127.0093890894469</v>
      </c>
      <c r="U12" s="210">
        <v>121.8259736552162</v>
      </c>
      <c r="V12" s="210">
        <v>106.71319265402209</v>
      </c>
      <c r="W12" s="210">
        <v>113.6800481210621</v>
      </c>
      <c r="X12" s="210">
        <v>93.600020189216281</v>
      </c>
      <c r="Y12" s="210">
        <v>89.185684375409323</v>
      </c>
      <c r="DA12" s="109" t="s">
        <v>2376</v>
      </c>
    </row>
    <row r="13" spans="1:105" ht="12" customHeight="1" x14ac:dyDescent="0.25">
      <c r="A13" s="24" t="s">
        <v>28</v>
      </c>
      <c r="B13" s="213">
        <v>0</v>
      </c>
      <c r="C13" s="213">
        <v>0</v>
      </c>
      <c r="D13" s="213">
        <v>0</v>
      </c>
      <c r="E13" s="213">
        <v>0</v>
      </c>
      <c r="F13" s="213">
        <v>0</v>
      </c>
      <c r="G13" s="213">
        <v>0</v>
      </c>
      <c r="H13" s="213">
        <v>0</v>
      </c>
      <c r="I13" s="213">
        <v>0</v>
      </c>
      <c r="J13" s="213">
        <v>0</v>
      </c>
      <c r="K13" s="213">
        <v>0</v>
      </c>
      <c r="L13" s="213">
        <v>0</v>
      </c>
      <c r="M13" s="213">
        <v>0</v>
      </c>
      <c r="N13" s="213">
        <v>0</v>
      </c>
      <c r="O13" s="213">
        <v>0</v>
      </c>
      <c r="P13" s="213">
        <v>0</v>
      </c>
      <c r="Q13" s="213">
        <v>0</v>
      </c>
      <c r="R13" s="213">
        <v>0</v>
      </c>
      <c r="S13" s="213">
        <v>0</v>
      </c>
      <c r="T13" s="213">
        <v>0</v>
      </c>
      <c r="U13" s="213">
        <v>0</v>
      </c>
      <c r="V13" s="213">
        <v>0</v>
      </c>
      <c r="W13" s="213">
        <v>0</v>
      </c>
      <c r="X13" s="213">
        <v>0</v>
      </c>
      <c r="Y13" s="213">
        <v>0</v>
      </c>
      <c r="DA13" s="85" t="s">
        <v>2377</v>
      </c>
    </row>
    <row r="14" spans="1:105" ht="12" customHeight="1" x14ac:dyDescent="0.25">
      <c r="A14" s="14" t="s">
        <v>29</v>
      </c>
      <c r="B14" s="204">
        <f t="shared" ref="B14:Y14" si="2">B15+B16+B17+B18+B19</f>
        <v>0</v>
      </c>
      <c r="C14" s="204">
        <f t="shared" si="2"/>
        <v>17.29724849527085</v>
      </c>
      <c r="D14" s="204">
        <f t="shared" si="2"/>
        <v>0</v>
      </c>
      <c r="E14" s="204">
        <f t="shared" si="2"/>
        <v>0</v>
      </c>
      <c r="F14" s="204">
        <f t="shared" si="2"/>
        <v>0</v>
      </c>
      <c r="G14" s="204">
        <f t="shared" si="2"/>
        <v>0</v>
      </c>
      <c r="H14" s="204">
        <f t="shared" si="2"/>
        <v>0</v>
      </c>
      <c r="I14" s="204">
        <f t="shared" si="2"/>
        <v>0</v>
      </c>
      <c r="J14" s="204">
        <f t="shared" si="2"/>
        <v>0</v>
      </c>
      <c r="K14" s="204">
        <f t="shared" si="2"/>
        <v>3.0524505588993982</v>
      </c>
      <c r="L14" s="204">
        <f t="shared" si="2"/>
        <v>5.0874462596732588</v>
      </c>
      <c r="M14" s="204">
        <f t="shared" si="2"/>
        <v>4.0699054170249349</v>
      </c>
      <c r="N14" s="204">
        <f t="shared" si="2"/>
        <v>4.0699054170249349</v>
      </c>
      <c r="O14" s="204">
        <f t="shared" si="2"/>
        <v>5.0874462596732588</v>
      </c>
      <c r="P14" s="204">
        <f t="shared" si="2"/>
        <v>6.1049011177987964</v>
      </c>
      <c r="Q14" s="204">
        <f t="shared" si="2"/>
        <v>7.1223559759243331</v>
      </c>
      <c r="R14" s="204">
        <f t="shared" si="2"/>
        <v>5.0874462596732588</v>
      </c>
      <c r="S14" s="204">
        <f t="shared" si="2"/>
        <v>4.3751504729148749</v>
      </c>
      <c r="T14" s="204">
        <f t="shared" si="2"/>
        <v>4.3751504729148749</v>
      </c>
      <c r="U14" s="204">
        <f t="shared" si="2"/>
        <v>3.1541702493551158</v>
      </c>
      <c r="V14" s="204">
        <f t="shared" si="2"/>
        <v>2.8756663800515909</v>
      </c>
      <c r="W14" s="204">
        <f t="shared" si="2"/>
        <v>2.9784178847807401</v>
      </c>
      <c r="X14" s="204">
        <f t="shared" si="2"/>
        <v>3.0810834049871021</v>
      </c>
      <c r="Y14" s="204">
        <f t="shared" si="2"/>
        <v>2.8756663800515909</v>
      </c>
      <c r="DA14" s="71"/>
    </row>
    <row r="15" spans="1:105" ht="12" customHeight="1" x14ac:dyDescent="0.25">
      <c r="A15" s="18" t="s">
        <v>30</v>
      </c>
      <c r="B15" s="204">
        <v>0</v>
      </c>
      <c r="C15" s="204">
        <v>0</v>
      </c>
      <c r="D15" s="204">
        <v>0</v>
      </c>
      <c r="E15" s="204">
        <v>0</v>
      </c>
      <c r="F15" s="204">
        <v>0</v>
      </c>
      <c r="G15" s="204">
        <v>0</v>
      </c>
      <c r="H15" s="204">
        <v>0</v>
      </c>
      <c r="I15" s="204">
        <v>0</v>
      </c>
      <c r="J15" s="204">
        <v>0</v>
      </c>
      <c r="K15" s="204">
        <v>0</v>
      </c>
      <c r="L15" s="204">
        <v>0</v>
      </c>
      <c r="M15" s="204">
        <v>0</v>
      </c>
      <c r="N15" s="204">
        <v>0</v>
      </c>
      <c r="O15" s="204">
        <v>0</v>
      </c>
      <c r="P15" s="204">
        <v>0</v>
      </c>
      <c r="Q15" s="204">
        <v>0</v>
      </c>
      <c r="R15" s="204">
        <v>0</v>
      </c>
      <c r="S15" s="204">
        <v>0</v>
      </c>
      <c r="T15" s="204">
        <v>0</v>
      </c>
      <c r="U15" s="204">
        <v>0</v>
      </c>
      <c r="V15" s="204">
        <v>0</v>
      </c>
      <c r="W15" s="204">
        <v>0</v>
      </c>
      <c r="X15" s="204">
        <v>0</v>
      </c>
      <c r="Y15" s="204">
        <v>0</v>
      </c>
      <c r="DA15" s="71" t="s">
        <v>2378</v>
      </c>
    </row>
    <row r="16" spans="1:105" ht="12" customHeight="1" x14ac:dyDescent="0.25">
      <c r="A16" s="18" t="s">
        <v>31</v>
      </c>
      <c r="B16" s="204">
        <v>0</v>
      </c>
      <c r="C16" s="204">
        <v>0</v>
      </c>
      <c r="D16" s="204">
        <v>0</v>
      </c>
      <c r="E16" s="204">
        <v>0</v>
      </c>
      <c r="F16" s="204">
        <v>0</v>
      </c>
      <c r="G16" s="204">
        <v>0</v>
      </c>
      <c r="H16" s="204">
        <v>0</v>
      </c>
      <c r="I16" s="204">
        <v>0</v>
      </c>
      <c r="J16" s="204">
        <v>0</v>
      </c>
      <c r="K16" s="204">
        <v>0</v>
      </c>
      <c r="L16" s="204">
        <v>0</v>
      </c>
      <c r="M16" s="204">
        <v>0</v>
      </c>
      <c r="N16" s="204">
        <v>0</v>
      </c>
      <c r="O16" s="204">
        <v>0</v>
      </c>
      <c r="P16" s="204">
        <v>0</v>
      </c>
      <c r="Q16" s="204">
        <v>0</v>
      </c>
      <c r="R16" s="204">
        <v>0</v>
      </c>
      <c r="S16" s="204">
        <v>0</v>
      </c>
      <c r="T16" s="204">
        <v>0</v>
      </c>
      <c r="U16" s="204">
        <v>0</v>
      </c>
      <c r="V16" s="204">
        <v>0</v>
      </c>
      <c r="W16" s="204">
        <v>0</v>
      </c>
      <c r="X16" s="204">
        <v>0</v>
      </c>
      <c r="Y16" s="204">
        <v>0</v>
      </c>
      <c r="DA16" s="71" t="s">
        <v>2379</v>
      </c>
    </row>
    <row r="17" spans="1:105" ht="12" customHeight="1" x14ac:dyDescent="0.25">
      <c r="A17" s="18" t="s">
        <v>71</v>
      </c>
      <c r="B17" s="204">
        <v>0</v>
      </c>
      <c r="C17" s="204">
        <v>17.29724849527085</v>
      </c>
      <c r="D17" s="204">
        <v>0</v>
      </c>
      <c r="E17" s="204">
        <v>0</v>
      </c>
      <c r="F17" s="204">
        <v>0</v>
      </c>
      <c r="G17" s="204">
        <v>0</v>
      </c>
      <c r="H17" s="204">
        <v>0</v>
      </c>
      <c r="I17" s="204">
        <v>0</v>
      </c>
      <c r="J17" s="204">
        <v>0</v>
      </c>
      <c r="K17" s="204">
        <v>3.0524505588993982</v>
      </c>
      <c r="L17" s="204">
        <v>5.0874462596732588</v>
      </c>
      <c r="M17" s="204">
        <v>4.0699054170249349</v>
      </c>
      <c r="N17" s="204">
        <v>4.0699054170249349</v>
      </c>
      <c r="O17" s="204">
        <v>5.0874462596732588</v>
      </c>
      <c r="P17" s="204">
        <v>6.1049011177987964</v>
      </c>
      <c r="Q17" s="204">
        <v>7.1223559759243331</v>
      </c>
      <c r="R17" s="204">
        <v>5.0874462596732588</v>
      </c>
      <c r="S17" s="204">
        <v>4.3751504729148749</v>
      </c>
      <c r="T17" s="204">
        <v>4.3751504729148749</v>
      </c>
      <c r="U17" s="204">
        <v>3.1541702493551158</v>
      </c>
      <c r="V17" s="204">
        <v>2.8756663800515909</v>
      </c>
      <c r="W17" s="204">
        <v>2.9784178847807401</v>
      </c>
      <c r="X17" s="204">
        <v>3.0810834049871021</v>
      </c>
      <c r="Y17" s="204">
        <v>2.8756663800515909</v>
      </c>
      <c r="DA17" s="71" t="s">
        <v>2380</v>
      </c>
    </row>
    <row r="18" spans="1:105" ht="12" customHeight="1" x14ac:dyDescent="0.25">
      <c r="A18" s="18" t="s">
        <v>32</v>
      </c>
      <c r="B18" s="204">
        <v>0</v>
      </c>
      <c r="C18" s="204">
        <v>0</v>
      </c>
      <c r="D18" s="204">
        <v>0</v>
      </c>
      <c r="E18" s="204">
        <v>0</v>
      </c>
      <c r="F18" s="204">
        <v>0</v>
      </c>
      <c r="G18" s="204">
        <v>0</v>
      </c>
      <c r="H18" s="204">
        <v>0</v>
      </c>
      <c r="I18" s="204">
        <v>0</v>
      </c>
      <c r="J18" s="204">
        <v>0</v>
      </c>
      <c r="K18" s="204">
        <v>0</v>
      </c>
      <c r="L18" s="204">
        <v>0</v>
      </c>
      <c r="M18" s="204">
        <v>0</v>
      </c>
      <c r="N18" s="204">
        <v>0</v>
      </c>
      <c r="O18" s="204">
        <v>0</v>
      </c>
      <c r="P18" s="204">
        <v>0</v>
      </c>
      <c r="Q18" s="204">
        <v>0</v>
      </c>
      <c r="R18" s="204">
        <v>0</v>
      </c>
      <c r="S18" s="204">
        <v>0</v>
      </c>
      <c r="T18" s="204">
        <v>0</v>
      </c>
      <c r="U18" s="204">
        <v>0</v>
      </c>
      <c r="V18" s="204">
        <v>0</v>
      </c>
      <c r="W18" s="204">
        <v>0</v>
      </c>
      <c r="X18" s="204">
        <v>0</v>
      </c>
      <c r="Y18" s="204">
        <v>0</v>
      </c>
      <c r="DA18" s="71" t="s">
        <v>2381</v>
      </c>
    </row>
    <row r="19" spans="1:105" ht="12" customHeight="1" x14ac:dyDescent="0.25">
      <c r="A19" s="18" t="s">
        <v>33</v>
      </c>
      <c r="B19" s="204">
        <v>0</v>
      </c>
      <c r="C19" s="204">
        <v>0</v>
      </c>
      <c r="D19" s="204">
        <v>0</v>
      </c>
      <c r="E19" s="204">
        <v>0</v>
      </c>
      <c r="F19" s="204">
        <v>0</v>
      </c>
      <c r="G19" s="204">
        <v>0</v>
      </c>
      <c r="H19" s="204">
        <v>0</v>
      </c>
      <c r="I19" s="204">
        <v>0</v>
      </c>
      <c r="J19" s="204">
        <v>0</v>
      </c>
      <c r="K19" s="204">
        <v>0</v>
      </c>
      <c r="L19" s="204">
        <v>0</v>
      </c>
      <c r="M19" s="204">
        <v>0</v>
      </c>
      <c r="N19" s="204">
        <v>0</v>
      </c>
      <c r="O19" s="204">
        <v>0</v>
      </c>
      <c r="P19" s="204">
        <v>0</v>
      </c>
      <c r="Q19" s="204">
        <v>0</v>
      </c>
      <c r="R19" s="204">
        <v>0</v>
      </c>
      <c r="S19" s="204">
        <v>0</v>
      </c>
      <c r="T19" s="204">
        <v>0</v>
      </c>
      <c r="U19" s="204">
        <v>0</v>
      </c>
      <c r="V19" s="204">
        <v>0</v>
      </c>
      <c r="W19" s="204">
        <v>0</v>
      </c>
      <c r="X19" s="204">
        <v>0</v>
      </c>
      <c r="Y19" s="204">
        <v>0</v>
      </c>
      <c r="DA19" s="71" t="s">
        <v>2382</v>
      </c>
    </row>
    <row r="20" spans="1:105" ht="12" customHeight="1" x14ac:dyDescent="0.25">
      <c r="A20" s="14" t="s">
        <v>34</v>
      </c>
      <c r="B20" s="204">
        <f t="shared" ref="B20:Y20" si="3">B21+B22</f>
        <v>109.1137575236457</v>
      </c>
      <c r="C20" s="204">
        <f t="shared" si="3"/>
        <v>101.7829750644884</v>
      </c>
      <c r="D20" s="204">
        <f t="shared" si="3"/>
        <v>144.45270851246781</v>
      </c>
      <c r="E20" s="204">
        <f t="shared" si="3"/>
        <v>140.7570937231298</v>
      </c>
      <c r="F20" s="204">
        <f t="shared" si="3"/>
        <v>101.3944969905417</v>
      </c>
      <c r="G20" s="204">
        <f t="shared" si="3"/>
        <v>106.2794496990542</v>
      </c>
      <c r="H20" s="204">
        <f t="shared" si="3"/>
        <v>96.282975064488383</v>
      </c>
      <c r="I20" s="204">
        <f t="shared" si="3"/>
        <v>90.761478933791921</v>
      </c>
      <c r="J20" s="204">
        <f t="shared" si="3"/>
        <v>86.417798796216672</v>
      </c>
      <c r="K20" s="204">
        <f t="shared" si="3"/>
        <v>80.08985382631127</v>
      </c>
      <c r="L20" s="204">
        <f t="shared" si="3"/>
        <v>102.34135855546</v>
      </c>
      <c r="M20" s="204">
        <f t="shared" si="3"/>
        <v>102.9602751504729</v>
      </c>
      <c r="N20" s="204">
        <f t="shared" si="3"/>
        <v>103.7257953568358</v>
      </c>
      <c r="O20" s="204">
        <f t="shared" si="3"/>
        <v>110.7375752364574</v>
      </c>
      <c r="P20" s="204">
        <f t="shared" si="3"/>
        <v>70.267841788478066</v>
      </c>
      <c r="Q20" s="204">
        <f t="shared" si="3"/>
        <v>44.19888220120378</v>
      </c>
      <c r="R20" s="204">
        <f t="shared" si="3"/>
        <v>48.236285468615648</v>
      </c>
      <c r="S20" s="204">
        <f t="shared" si="3"/>
        <v>46.556233877901967</v>
      </c>
      <c r="T20" s="204">
        <f t="shared" si="3"/>
        <v>47.129785696884419</v>
      </c>
      <c r="U20" s="204">
        <f t="shared" si="3"/>
        <v>46.794763716248639</v>
      </c>
      <c r="V20" s="204">
        <f t="shared" si="3"/>
        <v>41.913474735439529</v>
      </c>
      <c r="W20" s="204">
        <f t="shared" si="3"/>
        <v>47.114016234368471</v>
      </c>
      <c r="X20" s="204">
        <f t="shared" si="3"/>
        <v>39.465266448155248</v>
      </c>
      <c r="Y20" s="204">
        <f t="shared" si="3"/>
        <v>36.747485005518151</v>
      </c>
      <c r="DA20" s="71"/>
    </row>
    <row r="21" spans="1:105" ht="12" customHeight="1" x14ac:dyDescent="0.25">
      <c r="A21" s="18" t="s">
        <v>73</v>
      </c>
      <c r="B21" s="204">
        <v>109.1137575236457</v>
      </c>
      <c r="C21" s="204">
        <v>101.7829750644884</v>
      </c>
      <c r="D21" s="204">
        <v>144.45270851246781</v>
      </c>
      <c r="E21" s="204">
        <v>140.7570937231298</v>
      </c>
      <c r="F21" s="204">
        <v>101.3944969905417</v>
      </c>
      <c r="G21" s="204">
        <v>106.2794496990542</v>
      </c>
      <c r="H21" s="204">
        <v>96.282975064488383</v>
      </c>
      <c r="I21" s="204">
        <v>90.761478933791921</v>
      </c>
      <c r="J21" s="204">
        <v>86.417798796216672</v>
      </c>
      <c r="K21" s="204">
        <v>80.08985382631127</v>
      </c>
      <c r="L21" s="204">
        <v>102.34135855546</v>
      </c>
      <c r="M21" s="204">
        <v>102.9602751504729</v>
      </c>
      <c r="N21" s="204">
        <v>103.7257953568358</v>
      </c>
      <c r="O21" s="204">
        <v>110.7375752364574</v>
      </c>
      <c r="P21" s="204">
        <v>70.267841788478066</v>
      </c>
      <c r="Q21" s="204">
        <v>44.19888220120378</v>
      </c>
      <c r="R21" s="204">
        <v>48.236285468615648</v>
      </c>
      <c r="S21" s="204">
        <v>46.556233877901967</v>
      </c>
      <c r="T21" s="204">
        <v>47.129785696884419</v>
      </c>
      <c r="U21" s="204">
        <v>46.794763716248639</v>
      </c>
      <c r="V21" s="204">
        <v>41.913474735439529</v>
      </c>
      <c r="W21" s="204">
        <v>47.114016234368471</v>
      </c>
      <c r="X21" s="204">
        <v>39.465266448155248</v>
      </c>
      <c r="Y21" s="204">
        <v>36.747485005518151</v>
      </c>
      <c r="DA21" s="71" t="s">
        <v>2383</v>
      </c>
    </row>
    <row r="22" spans="1:105" ht="12" customHeight="1" x14ac:dyDescent="0.25">
      <c r="A22" s="18" t="s">
        <v>36</v>
      </c>
      <c r="B22" s="204">
        <v>0</v>
      </c>
      <c r="C22" s="204">
        <v>0</v>
      </c>
      <c r="D22" s="204">
        <v>0</v>
      </c>
      <c r="E22" s="204">
        <v>0</v>
      </c>
      <c r="F22" s="204">
        <v>0</v>
      </c>
      <c r="G22" s="204">
        <v>0</v>
      </c>
      <c r="H22" s="204">
        <v>0</v>
      </c>
      <c r="I22" s="204">
        <v>0</v>
      </c>
      <c r="J22" s="204">
        <v>0</v>
      </c>
      <c r="K22" s="204">
        <v>0</v>
      </c>
      <c r="L22" s="204">
        <v>0</v>
      </c>
      <c r="M22" s="204">
        <v>0</v>
      </c>
      <c r="N22" s="204">
        <v>0</v>
      </c>
      <c r="O22" s="204">
        <v>0</v>
      </c>
      <c r="P22" s="204">
        <v>0</v>
      </c>
      <c r="Q22" s="204">
        <v>0</v>
      </c>
      <c r="R22" s="204">
        <v>0</v>
      </c>
      <c r="S22" s="204">
        <v>0</v>
      </c>
      <c r="T22" s="204">
        <v>0</v>
      </c>
      <c r="U22" s="204">
        <v>0</v>
      </c>
      <c r="V22" s="204">
        <v>0</v>
      </c>
      <c r="W22" s="204">
        <v>0</v>
      </c>
      <c r="X22" s="204">
        <v>0</v>
      </c>
      <c r="Y22" s="204">
        <v>0</v>
      </c>
      <c r="DA22" s="71" t="s">
        <v>2384</v>
      </c>
    </row>
    <row r="23" spans="1:105" ht="12" customHeight="1" x14ac:dyDescent="0.25">
      <c r="A23" s="14" t="s">
        <v>37</v>
      </c>
      <c r="B23" s="204">
        <f t="shared" ref="B23:Y23" si="4">B24+B25+B26+B27+B28+B29</f>
        <v>0</v>
      </c>
      <c r="C23" s="204">
        <f t="shared" si="4"/>
        <v>0</v>
      </c>
      <c r="D23" s="204">
        <f t="shared" si="4"/>
        <v>0</v>
      </c>
      <c r="E23" s="204">
        <f t="shared" si="4"/>
        <v>0</v>
      </c>
      <c r="F23" s="204">
        <f t="shared" si="4"/>
        <v>0</v>
      </c>
      <c r="G23" s="204">
        <f t="shared" si="4"/>
        <v>0</v>
      </c>
      <c r="H23" s="204">
        <f t="shared" si="4"/>
        <v>0</v>
      </c>
      <c r="I23" s="204">
        <f t="shared" si="4"/>
        <v>0</v>
      </c>
      <c r="J23" s="204">
        <f t="shared" si="4"/>
        <v>0</v>
      </c>
      <c r="K23" s="204">
        <f t="shared" si="4"/>
        <v>0</v>
      </c>
      <c r="L23" s="204">
        <f t="shared" si="4"/>
        <v>2.43370767083321E-2</v>
      </c>
      <c r="M23" s="204">
        <f t="shared" si="4"/>
        <v>2.7689864773304859E-2</v>
      </c>
      <c r="N23" s="204">
        <f t="shared" si="4"/>
        <v>3.8574671105976961E-2</v>
      </c>
      <c r="O23" s="204">
        <f t="shared" si="4"/>
        <v>5.2063786291643918E-2</v>
      </c>
      <c r="P23" s="204">
        <f t="shared" si="4"/>
        <v>6.5889403112807998E-2</v>
      </c>
      <c r="Q23" s="204">
        <f t="shared" si="4"/>
        <v>7.1343650531276503E-2</v>
      </c>
      <c r="R23" s="204">
        <f t="shared" si="4"/>
        <v>9.0844227226443822E-2</v>
      </c>
      <c r="S23" s="204">
        <f t="shared" si="4"/>
        <v>9.6778030873503396E-2</v>
      </c>
      <c r="T23" s="204">
        <f t="shared" si="4"/>
        <v>9.5510529277835404E-2</v>
      </c>
      <c r="U23" s="204">
        <f t="shared" si="4"/>
        <v>1.5331015984688425</v>
      </c>
      <c r="V23" s="204">
        <f t="shared" si="4"/>
        <v>1.5280068265791553</v>
      </c>
      <c r="W23" s="204">
        <f t="shared" si="4"/>
        <v>1.5077343802447936</v>
      </c>
      <c r="X23" s="204">
        <f t="shared" si="4"/>
        <v>1.4902997427807034</v>
      </c>
      <c r="Y23" s="204">
        <f t="shared" si="4"/>
        <v>1.4848029812411343</v>
      </c>
      <c r="DA23" s="71"/>
    </row>
    <row r="24" spans="1:105" ht="12" customHeight="1" x14ac:dyDescent="0.25">
      <c r="A24" s="18" t="s">
        <v>38</v>
      </c>
      <c r="B24" s="204">
        <v>0</v>
      </c>
      <c r="C24" s="204">
        <v>0</v>
      </c>
      <c r="D24" s="204">
        <v>0</v>
      </c>
      <c r="E24" s="204">
        <v>0</v>
      </c>
      <c r="F24" s="204">
        <v>0</v>
      </c>
      <c r="G24" s="204">
        <v>0</v>
      </c>
      <c r="H24" s="204">
        <v>0</v>
      </c>
      <c r="I24" s="204">
        <v>0</v>
      </c>
      <c r="J24" s="204">
        <v>0</v>
      </c>
      <c r="K24" s="204">
        <v>0</v>
      </c>
      <c r="L24" s="204">
        <v>0</v>
      </c>
      <c r="M24" s="204">
        <v>0</v>
      </c>
      <c r="N24" s="204">
        <v>0</v>
      </c>
      <c r="O24" s="204">
        <v>0</v>
      </c>
      <c r="P24" s="204">
        <v>0</v>
      </c>
      <c r="Q24" s="204">
        <v>0</v>
      </c>
      <c r="R24" s="204">
        <v>0</v>
      </c>
      <c r="S24" s="204">
        <v>0</v>
      </c>
      <c r="T24" s="204">
        <v>0</v>
      </c>
      <c r="U24" s="204">
        <v>0</v>
      </c>
      <c r="V24" s="204">
        <v>0</v>
      </c>
      <c r="W24" s="204">
        <v>0</v>
      </c>
      <c r="X24" s="204">
        <v>0</v>
      </c>
      <c r="Y24" s="204">
        <v>0</v>
      </c>
      <c r="DA24" s="71" t="s">
        <v>2385</v>
      </c>
    </row>
    <row r="25" spans="1:105" ht="12" customHeight="1" x14ac:dyDescent="0.25">
      <c r="A25" s="18" t="s">
        <v>74</v>
      </c>
      <c r="B25" s="204">
        <v>0</v>
      </c>
      <c r="C25" s="204">
        <v>0</v>
      </c>
      <c r="D25" s="204">
        <v>0</v>
      </c>
      <c r="E25" s="204">
        <v>0</v>
      </c>
      <c r="F25" s="204">
        <v>0</v>
      </c>
      <c r="G25" s="204">
        <v>0</v>
      </c>
      <c r="H25" s="204">
        <v>0</v>
      </c>
      <c r="I25" s="204">
        <v>0</v>
      </c>
      <c r="J25" s="204">
        <v>0</v>
      </c>
      <c r="K25" s="204">
        <v>0</v>
      </c>
      <c r="L25" s="204">
        <v>0</v>
      </c>
      <c r="M25" s="204">
        <v>0</v>
      </c>
      <c r="N25" s="204">
        <v>0</v>
      </c>
      <c r="O25" s="204">
        <v>0</v>
      </c>
      <c r="P25" s="204">
        <v>0</v>
      </c>
      <c r="Q25" s="204">
        <v>0</v>
      </c>
      <c r="R25" s="204">
        <v>0</v>
      </c>
      <c r="S25" s="204">
        <v>0</v>
      </c>
      <c r="T25" s="204">
        <v>1.3691704506609451E-4</v>
      </c>
      <c r="U25" s="204">
        <v>1.434041098884633</v>
      </c>
      <c r="V25" s="204">
        <v>1.4366542413446579</v>
      </c>
      <c r="W25" s="204">
        <v>1.455545244565321</v>
      </c>
      <c r="X25" s="204">
        <v>1.473512571621183</v>
      </c>
      <c r="Y25" s="204">
        <v>1.467304332401018</v>
      </c>
      <c r="DA25" s="71" t="s">
        <v>2386</v>
      </c>
    </row>
    <row r="26" spans="1:105" ht="12" customHeight="1" x14ac:dyDescent="0.25">
      <c r="A26" s="18" t="s">
        <v>75</v>
      </c>
      <c r="B26" s="204">
        <v>0</v>
      </c>
      <c r="C26" s="204">
        <v>0</v>
      </c>
      <c r="D26" s="204">
        <v>0</v>
      </c>
      <c r="E26" s="204">
        <v>0</v>
      </c>
      <c r="F26" s="204">
        <v>0</v>
      </c>
      <c r="G26" s="204">
        <v>0</v>
      </c>
      <c r="H26" s="204">
        <v>0</v>
      </c>
      <c r="I26" s="204">
        <v>0</v>
      </c>
      <c r="J26" s="204">
        <v>0</v>
      </c>
      <c r="K26" s="204">
        <v>0</v>
      </c>
      <c r="L26" s="204">
        <v>0</v>
      </c>
      <c r="M26" s="204">
        <v>0</v>
      </c>
      <c r="N26" s="204">
        <v>0</v>
      </c>
      <c r="O26" s="204">
        <v>0</v>
      </c>
      <c r="P26" s="204">
        <v>0</v>
      </c>
      <c r="Q26" s="204">
        <v>0</v>
      </c>
      <c r="R26" s="204">
        <v>0</v>
      </c>
      <c r="S26" s="204">
        <v>0</v>
      </c>
      <c r="T26" s="204">
        <v>0</v>
      </c>
      <c r="U26" s="204">
        <v>0</v>
      </c>
      <c r="V26" s="204">
        <v>0</v>
      </c>
      <c r="W26" s="204">
        <v>0</v>
      </c>
      <c r="X26" s="204">
        <v>0</v>
      </c>
      <c r="Y26" s="204">
        <v>0</v>
      </c>
      <c r="DA26" s="71" t="s">
        <v>2387</v>
      </c>
    </row>
    <row r="27" spans="1:105" ht="12" customHeight="1" x14ac:dyDescent="0.25">
      <c r="A27" s="18" t="s">
        <v>76</v>
      </c>
      <c r="B27" s="204">
        <v>0</v>
      </c>
      <c r="C27" s="204">
        <v>0</v>
      </c>
      <c r="D27" s="204">
        <v>0</v>
      </c>
      <c r="E27" s="204">
        <v>0</v>
      </c>
      <c r="F27" s="204">
        <v>0</v>
      </c>
      <c r="G27" s="204">
        <v>0</v>
      </c>
      <c r="H27" s="204">
        <v>0</v>
      </c>
      <c r="I27" s="204">
        <v>0</v>
      </c>
      <c r="J27" s="204">
        <v>0</v>
      </c>
      <c r="K27" s="204">
        <v>0</v>
      </c>
      <c r="L27" s="204">
        <v>0</v>
      </c>
      <c r="M27" s="204">
        <v>0</v>
      </c>
      <c r="N27" s="204">
        <v>0</v>
      </c>
      <c r="O27" s="204">
        <v>0</v>
      </c>
      <c r="P27" s="204">
        <v>0</v>
      </c>
      <c r="Q27" s="204">
        <v>0</v>
      </c>
      <c r="R27" s="204">
        <v>0</v>
      </c>
      <c r="S27" s="204">
        <v>0</v>
      </c>
      <c r="T27" s="204">
        <v>0</v>
      </c>
      <c r="U27" s="204">
        <v>0</v>
      </c>
      <c r="V27" s="204">
        <v>0</v>
      </c>
      <c r="W27" s="204">
        <v>0</v>
      </c>
      <c r="X27" s="204">
        <v>0</v>
      </c>
      <c r="Y27" s="204">
        <v>0</v>
      </c>
      <c r="DA27" s="71" t="s">
        <v>2388</v>
      </c>
    </row>
    <row r="28" spans="1:105" ht="12" customHeight="1" x14ac:dyDescent="0.25">
      <c r="A28" s="18" t="s">
        <v>77</v>
      </c>
      <c r="B28" s="204">
        <v>0</v>
      </c>
      <c r="C28" s="204">
        <v>0</v>
      </c>
      <c r="D28" s="204">
        <v>0</v>
      </c>
      <c r="E28" s="204">
        <v>0</v>
      </c>
      <c r="F28" s="204">
        <v>0</v>
      </c>
      <c r="G28" s="204">
        <v>0</v>
      </c>
      <c r="H28" s="204">
        <v>0</v>
      </c>
      <c r="I28" s="204">
        <v>0</v>
      </c>
      <c r="J28" s="204">
        <v>0</v>
      </c>
      <c r="K28" s="204">
        <v>0</v>
      </c>
      <c r="L28" s="204">
        <v>0</v>
      </c>
      <c r="M28" s="204">
        <v>0</v>
      </c>
      <c r="N28" s="204">
        <v>0</v>
      </c>
      <c r="O28" s="204">
        <v>0</v>
      </c>
      <c r="P28" s="204">
        <v>0</v>
      </c>
      <c r="Q28" s="204">
        <v>0</v>
      </c>
      <c r="R28" s="204">
        <v>0</v>
      </c>
      <c r="S28" s="204">
        <v>0</v>
      </c>
      <c r="T28" s="204">
        <v>0</v>
      </c>
      <c r="U28" s="204">
        <v>0</v>
      </c>
      <c r="V28" s="204">
        <v>0</v>
      </c>
      <c r="W28" s="204">
        <v>0</v>
      </c>
      <c r="X28" s="204">
        <v>0</v>
      </c>
      <c r="Y28" s="204">
        <v>0</v>
      </c>
      <c r="DA28" s="71" t="s">
        <v>2389</v>
      </c>
    </row>
    <row r="29" spans="1:105" ht="12" customHeight="1" x14ac:dyDescent="0.25">
      <c r="A29" s="18" t="s">
        <v>78</v>
      </c>
      <c r="B29" s="204">
        <v>0</v>
      </c>
      <c r="C29" s="204">
        <v>0</v>
      </c>
      <c r="D29" s="204">
        <v>0</v>
      </c>
      <c r="E29" s="204">
        <v>0</v>
      </c>
      <c r="F29" s="204">
        <v>0</v>
      </c>
      <c r="G29" s="204">
        <v>0</v>
      </c>
      <c r="H29" s="204">
        <v>0</v>
      </c>
      <c r="I29" s="204">
        <v>0</v>
      </c>
      <c r="J29" s="204">
        <v>0</v>
      </c>
      <c r="K29" s="204">
        <v>0</v>
      </c>
      <c r="L29" s="204">
        <v>2.43370767083321E-2</v>
      </c>
      <c r="M29" s="204">
        <v>2.7689864773304859E-2</v>
      </c>
      <c r="N29" s="204">
        <v>3.8574671105976961E-2</v>
      </c>
      <c r="O29" s="204">
        <v>5.2063786291643918E-2</v>
      </c>
      <c r="P29" s="204">
        <v>6.5889403112807998E-2</v>
      </c>
      <c r="Q29" s="204">
        <v>7.1343650531276503E-2</v>
      </c>
      <c r="R29" s="204">
        <v>9.0844227226443822E-2</v>
      </c>
      <c r="S29" s="204">
        <v>9.6778030873503396E-2</v>
      </c>
      <c r="T29" s="204">
        <v>9.5373612232769314E-2</v>
      </c>
      <c r="U29" s="204">
        <v>9.9060499584209399E-2</v>
      </c>
      <c r="V29" s="204">
        <v>9.1352585234497449E-2</v>
      </c>
      <c r="W29" s="204">
        <v>5.2189135679472608E-2</v>
      </c>
      <c r="X29" s="204">
        <v>1.6787171159520449E-2</v>
      </c>
      <c r="Y29" s="204">
        <v>1.7498648840116319E-2</v>
      </c>
      <c r="DA29" s="71" t="s">
        <v>2390</v>
      </c>
    </row>
    <row r="30" spans="1:105" ht="12" customHeight="1" x14ac:dyDescent="0.25">
      <c r="A30" s="14" t="s">
        <v>39</v>
      </c>
      <c r="B30" s="204">
        <v>0</v>
      </c>
      <c r="C30" s="204">
        <v>0</v>
      </c>
      <c r="D30" s="204">
        <v>0</v>
      </c>
      <c r="E30" s="204">
        <v>0</v>
      </c>
      <c r="F30" s="204">
        <v>0</v>
      </c>
      <c r="G30" s="204">
        <v>0</v>
      </c>
      <c r="H30" s="204">
        <v>0</v>
      </c>
      <c r="I30" s="204">
        <v>0</v>
      </c>
      <c r="J30" s="204">
        <v>0</v>
      </c>
      <c r="K30" s="204">
        <v>0</v>
      </c>
      <c r="L30" s="204">
        <v>0</v>
      </c>
      <c r="M30" s="204">
        <v>0</v>
      </c>
      <c r="N30" s="204">
        <v>0</v>
      </c>
      <c r="O30" s="204">
        <v>0</v>
      </c>
      <c r="P30" s="204">
        <v>3.3447979363714533E-2</v>
      </c>
      <c r="Q30" s="204">
        <v>3.5855546001719689E-2</v>
      </c>
      <c r="R30" s="204">
        <v>1.9088564058469471E-2</v>
      </c>
      <c r="S30" s="204">
        <v>5.4944110060189157E-2</v>
      </c>
      <c r="T30" s="204">
        <v>2.6311263972484952E-2</v>
      </c>
      <c r="U30" s="204">
        <v>8.5984522785898534E-2</v>
      </c>
      <c r="V30" s="204">
        <v>0.15528804815133279</v>
      </c>
      <c r="W30" s="204">
        <v>0.20541702493551159</v>
      </c>
      <c r="X30" s="204">
        <v>0.40601891659501288</v>
      </c>
      <c r="Y30" s="204">
        <v>0.72605331040412724</v>
      </c>
      <c r="DA30" s="71" t="s">
        <v>2391</v>
      </c>
    </row>
    <row r="31" spans="1:105" ht="12" customHeight="1" x14ac:dyDescent="0.25">
      <c r="A31" s="21" t="s">
        <v>40</v>
      </c>
      <c r="B31" s="207">
        <v>97.936371453138435</v>
      </c>
      <c r="C31" s="207">
        <v>88.736027515047283</v>
      </c>
      <c r="D31" s="207">
        <v>82.459157351676694</v>
      </c>
      <c r="E31" s="207">
        <v>86.070507308684427</v>
      </c>
      <c r="F31" s="207">
        <v>81.134995700773857</v>
      </c>
      <c r="G31" s="207">
        <v>87.730008598452272</v>
      </c>
      <c r="H31" s="207">
        <v>90.421324161650887</v>
      </c>
      <c r="I31" s="207">
        <v>83.895098882201196</v>
      </c>
      <c r="J31" s="207">
        <v>87.042132416165074</v>
      </c>
      <c r="K31" s="207">
        <v>72.020636285468612</v>
      </c>
      <c r="L31" s="207">
        <v>71.977644024075659</v>
      </c>
      <c r="M31" s="207">
        <v>74.978503869303523</v>
      </c>
      <c r="N31" s="207">
        <v>74.539982803095441</v>
      </c>
      <c r="O31" s="207">
        <v>73.000859845227851</v>
      </c>
      <c r="P31" s="207">
        <v>70.662080825451412</v>
      </c>
      <c r="Q31" s="207">
        <v>68.245915735167671</v>
      </c>
      <c r="R31" s="207">
        <v>64.256233877901963</v>
      </c>
      <c r="S31" s="207">
        <v>67.437661220980218</v>
      </c>
      <c r="T31" s="207">
        <v>75.382631126397243</v>
      </c>
      <c r="U31" s="207">
        <v>70.257953568357692</v>
      </c>
      <c r="V31" s="207">
        <v>60.240756663800511</v>
      </c>
      <c r="W31" s="207">
        <v>61.874462596732577</v>
      </c>
      <c r="X31" s="207">
        <v>49.157351676698198</v>
      </c>
      <c r="Y31" s="207">
        <v>47.351676698194318</v>
      </c>
      <c r="DA31" s="86" t="s">
        <v>2392</v>
      </c>
    </row>
    <row r="32" spans="1:105" ht="12" customHeight="1" x14ac:dyDescent="0.25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DA32" s="176"/>
    </row>
    <row r="33" spans="1:105" ht="12" customHeight="1" x14ac:dyDescent="0.25">
      <c r="A33" s="30" t="s">
        <v>84</v>
      </c>
      <c r="B33" s="203">
        <f>TRE_emi!B5</f>
        <v>256.28582627835141</v>
      </c>
      <c r="C33" s="203">
        <f>TRE_emi!C5</f>
        <v>292.7306314778449</v>
      </c>
      <c r="D33" s="203">
        <f>TRE_emi!D5</f>
        <v>339.28977059914718</v>
      </c>
      <c r="E33" s="203">
        <f>TRE_emi!E5</f>
        <v>330.60952979868142</v>
      </c>
      <c r="F33" s="203">
        <f>TRE_emi!F5</f>
        <v>238.15486727898829</v>
      </c>
      <c r="G33" s="203">
        <f>TRE_emi!G5</f>
        <v>249.6286187991592</v>
      </c>
      <c r="H33" s="203">
        <f>TRE_emi!H5</f>
        <v>226.14895115891031</v>
      </c>
      <c r="I33" s="203">
        <f>TRE_emi!I5</f>
        <v>213.18008975886539</v>
      </c>
      <c r="J33" s="203">
        <f>TRE_emi!J5</f>
        <v>202.97767643769589</v>
      </c>
      <c r="K33" s="203">
        <f>TRE_emi!K5</f>
        <v>197.58461219839009</v>
      </c>
      <c r="L33" s="203">
        <f>TRE_emi!L5</f>
        <v>256.1622397185867</v>
      </c>
      <c r="M33" s="203">
        <f>TRE_emi!M5</f>
        <v>254.45910995903679</v>
      </c>
      <c r="N33" s="203">
        <f>TRE_emi!N5</f>
        <v>256.25715983891718</v>
      </c>
      <c r="O33" s="203">
        <f>TRE_emi!O5</f>
        <v>275.88322979915768</v>
      </c>
      <c r="P33" s="203">
        <f>TRE_emi!P5</f>
        <v>183.98470139901571</v>
      </c>
      <c r="Q33" s="203">
        <f>TRE_emi!Q5</f>
        <v>125.9106357584277</v>
      </c>
      <c r="R33" s="203">
        <f>TRE_emi!R5</f>
        <v>129.08052539767019</v>
      </c>
      <c r="S33" s="203">
        <f>TRE_emi!S5</f>
        <v>122.92458911842</v>
      </c>
      <c r="T33" s="203">
        <f>TRE_emi!T5</f>
        <v>124.2717446488509</v>
      </c>
      <c r="U33" s="203">
        <f>TRE_emi!U5</f>
        <v>119.6968547625611</v>
      </c>
      <c r="V33" s="203">
        <f>TRE_emi!V5</f>
        <v>107.3676729470112</v>
      </c>
      <c r="W33" s="203">
        <f>TRE_emi!W5</f>
        <v>119.90145597777099</v>
      </c>
      <c r="X33" s="203">
        <f>TRE_emi!X5</f>
        <v>102.25462369325329</v>
      </c>
      <c r="Y33" s="203">
        <f>TRE_emi!Y5</f>
        <v>95.233823133313791</v>
      </c>
      <c r="DA33" s="112"/>
    </row>
    <row r="34" spans="1:105" ht="12" customHeight="1" x14ac:dyDescent="0.25">
      <c r="A34" s="172"/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DA34" s="176"/>
    </row>
    <row r="35" spans="1:105" ht="12" customHeight="1" x14ac:dyDescent="0.25">
      <c r="A35" s="115" t="s">
        <v>86</v>
      </c>
      <c r="B35" s="284">
        <f t="shared" ref="B35:Y35" si="5">IF(B$12=0,"",B$12/B$3*1000)</f>
        <v>31.209091896670198</v>
      </c>
      <c r="C35" s="284">
        <f t="shared" si="5"/>
        <v>31.384765915552318</v>
      </c>
      <c r="D35" s="284">
        <f t="shared" si="5"/>
        <v>35.067638749716643</v>
      </c>
      <c r="E35" s="284">
        <f t="shared" si="5"/>
        <v>36.0969495304671</v>
      </c>
      <c r="F35" s="284">
        <f t="shared" si="5"/>
        <v>30.793257111732732</v>
      </c>
      <c r="G35" s="284">
        <f t="shared" si="5"/>
        <v>33.811579106120845</v>
      </c>
      <c r="H35" s="284">
        <f t="shared" si="5"/>
        <v>33.67117706755927</v>
      </c>
      <c r="I35" s="284">
        <f t="shared" si="5"/>
        <v>33.382264018070572</v>
      </c>
      <c r="J35" s="284">
        <f t="shared" si="5"/>
        <v>34.74645217203139</v>
      </c>
      <c r="K35" s="284">
        <f t="shared" si="5"/>
        <v>38.58792928930275</v>
      </c>
      <c r="L35" s="284">
        <f t="shared" si="5"/>
        <v>40.456413081447394</v>
      </c>
      <c r="M35" s="284">
        <f t="shared" si="5"/>
        <v>39.428436071244725</v>
      </c>
      <c r="N35" s="284">
        <f t="shared" si="5"/>
        <v>39.829495232705632</v>
      </c>
      <c r="O35" s="284">
        <f t="shared" si="5"/>
        <v>40.115863442307628</v>
      </c>
      <c r="P35" s="284">
        <f t="shared" si="5"/>
        <v>31.569830832709449</v>
      </c>
      <c r="Q35" s="284">
        <f t="shared" si="5"/>
        <v>29.715641588523184</v>
      </c>
      <c r="R35" s="284">
        <f t="shared" si="5"/>
        <v>31.107435903897127</v>
      </c>
      <c r="S35" s="284">
        <f t="shared" si="5"/>
        <v>29.724900007798507</v>
      </c>
      <c r="T35" s="284">
        <f t="shared" si="5"/>
        <v>32.603114498690097</v>
      </c>
      <c r="U35" s="284">
        <f t="shared" si="5"/>
        <v>31.321247040047634</v>
      </c>
      <c r="V35" s="284">
        <f t="shared" si="5"/>
        <v>34.703048131658022</v>
      </c>
      <c r="W35" s="284">
        <f t="shared" si="5"/>
        <v>39.316790679538549</v>
      </c>
      <c r="X35" s="284">
        <f t="shared" si="5"/>
        <v>30.032427619377778</v>
      </c>
      <c r="Y35" s="284">
        <f t="shared" si="5"/>
        <v>26.197181405066772</v>
      </c>
      <c r="DA35" s="118"/>
    </row>
    <row r="36" spans="1:105" ht="12" customHeight="1" x14ac:dyDescent="0.25">
      <c r="A36" s="158" t="s">
        <v>2135</v>
      </c>
      <c r="B36" s="344">
        <f t="shared" ref="B36:Y36" si="6">IF(B$12=0,"",B$12/B$5*1000)</f>
        <v>34.645428678717941</v>
      </c>
      <c r="C36" s="344">
        <f t="shared" si="6"/>
        <v>33.859480761038007</v>
      </c>
      <c r="D36" s="344">
        <f t="shared" si="6"/>
        <v>32.556683940060388</v>
      </c>
      <c r="E36" s="344">
        <f t="shared" si="6"/>
        <v>34.410605999683703</v>
      </c>
      <c r="F36" s="344">
        <f t="shared" si="6"/>
        <v>35.00574636730984</v>
      </c>
      <c r="G36" s="344">
        <f t="shared" si="6"/>
        <v>33.273407087200702</v>
      </c>
      <c r="H36" s="344">
        <f t="shared" si="6"/>
        <v>30.280075308652805</v>
      </c>
      <c r="I36" s="344">
        <f t="shared" si="6"/>
        <v>29.223119137260319</v>
      </c>
      <c r="J36" s="344">
        <f t="shared" si="6"/>
        <v>29.536418993568102</v>
      </c>
      <c r="K36" s="344">
        <f t="shared" si="6"/>
        <v>31.340516934491934</v>
      </c>
      <c r="L36" s="344">
        <f t="shared" si="6"/>
        <v>27.702085430671744</v>
      </c>
      <c r="M36" s="344">
        <f t="shared" si="6"/>
        <v>24.924492419182684</v>
      </c>
      <c r="N36" s="344">
        <f t="shared" si="6"/>
        <v>25.658072416930917</v>
      </c>
      <c r="O36" s="344">
        <f t="shared" si="6"/>
        <v>25.663413278733447</v>
      </c>
      <c r="P36" s="344">
        <f t="shared" si="6"/>
        <v>22.437509136768146</v>
      </c>
      <c r="Q36" s="344">
        <f t="shared" si="6"/>
        <v>21.349572942242176</v>
      </c>
      <c r="R36" s="344">
        <f t="shared" si="6"/>
        <v>21.233046283665814</v>
      </c>
      <c r="S36" s="344">
        <f t="shared" si="6"/>
        <v>20.862461114388758</v>
      </c>
      <c r="T36" s="344">
        <f t="shared" si="6"/>
        <v>21.155617032714076</v>
      </c>
      <c r="U36" s="344">
        <f t="shared" si="6"/>
        <v>21.009449719205392</v>
      </c>
      <c r="V36" s="344">
        <f t="shared" si="6"/>
        <v>23.129100041450609</v>
      </c>
      <c r="W36" s="344">
        <f t="shared" si="6"/>
        <v>21.759846802709635</v>
      </c>
      <c r="X36" s="344">
        <f t="shared" si="6"/>
        <v>19.940487487099581</v>
      </c>
      <c r="Y36" s="344">
        <f t="shared" si="6"/>
        <v>19.224191617035547</v>
      </c>
      <c r="DA36" s="119"/>
    </row>
    <row r="37" spans="1:105" ht="12" customHeight="1" x14ac:dyDescent="0.25">
      <c r="A37" s="158" t="s">
        <v>2136</v>
      </c>
      <c r="B37" s="344">
        <f>IF(TRE_ued!B$5=0,"",TRE_ued!B$5/B$5*1000)</f>
        <v>19.388193356384871</v>
      </c>
      <c r="C37" s="344">
        <f>IF(TRE_ued!C$5=0,"",TRE_ued!C$5/C$5*1000)</f>
        <v>18.714407093298835</v>
      </c>
      <c r="D37" s="344">
        <f>IF(TRE_ued!D$5=0,"",TRE_ued!D$5/D$5*1000)</f>
        <v>17.936467657305133</v>
      </c>
      <c r="E37" s="344">
        <f>IF(TRE_ued!E$5=0,"",TRE_ued!E$5/E$5*1000)</f>
        <v>18.999827512244714</v>
      </c>
      <c r="F37" s="344">
        <f>IF(TRE_ued!F$5=0,"",TRE_ued!F$5/F$5*1000)</f>
        <v>19.508420639490371</v>
      </c>
      <c r="G37" s="344">
        <f>IF(TRE_ued!G$5=0,"",TRE_ued!G$5/G$5*1000)</f>
        <v>18.563772932061216</v>
      </c>
      <c r="H37" s="344">
        <f>IF(TRE_ued!H$5=0,"",TRE_ued!H$5/H$5*1000)</f>
        <v>16.973404065629801</v>
      </c>
      <c r="I37" s="344">
        <f>IF(TRE_ued!I$5=0,"",TRE_ued!I$5/I$5*1000)</f>
        <v>16.37139888483452</v>
      </c>
      <c r="J37" s="344">
        <f>IF(TRE_ued!J$5=0,"",TRE_ued!J$5/J$5*1000)</f>
        <v>16.599251408783559</v>
      </c>
      <c r="K37" s="344">
        <f>IF(TRE_ued!K$5=0,"",TRE_ued!K$5/K$5*1000)</f>
        <v>17.492448501024587</v>
      </c>
      <c r="L37" s="344">
        <f>IF(TRE_ued!L$5=0,"",TRE_ued!L$5/L$5*1000)</f>
        <v>15.313603801840179</v>
      </c>
      <c r="M37" s="344">
        <f>IF(TRE_ued!M$5=0,"",TRE_ued!M$5/M$5*1000)</f>
        <v>13.805114028262913</v>
      </c>
      <c r="N37" s="344">
        <f>IF(TRE_ued!N$5=0,"",TRE_ued!N$5/N$5*1000)</f>
        <v>14.205579004872101</v>
      </c>
      <c r="O37" s="344">
        <f>IF(TRE_ued!O$5=0,"",TRE_ued!O$5/O$5*1000)</f>
        <v>14.160022676158519</v>
      </c>
      <c r="P37" s="344">
        <f>IF(TRE_ued!P$5=0,"",TRE_ued!P$5/P$5*1000)</f>
        <v>12.5384544772332</v>
      </c>
      <c r="Q37" s="344">
        <f>IF(TRE_ued!Q$5=0,"",TRE_ued!Q$5/Q$5*1000)</f>
        <v>12.076540426192663</v>
      </c>
      <c r="R37" s="344">
        <f>IF(TRE_ued!R$5=0,"",TRE_ued!R$5/R$5*1000)</f>
        <v>11.981862350411076</v>
      </c>
      <c r="S37" s="344">
        <f>IF(TRE_ued!S$5=0,"",TRE_ued!S$5/S$5*1000)</f>
        <v>11.818541619801644</v>
      </c>
      <c r="T37" s="344">
        <f>IF(TRE_ued!T$5=0,"",TRE_ued!T$5/T$5*1000)</f>
        <v>12.028066404130522</v>
      </c>
      <c r="U37" s="344">
        <f>IF(TRE_ued!U$5=0,"",TRE_ued!U$5/U$5*1000)</f>
        <v>11.924493449481183</v>
      </c>
      <c r="V37" s="344">
        <f>IF(TRE_ued!V$5=0,"",TRE_ued!V$5/V$5*1000)</f>
        <v>13.105844926805592</v>
      </c>
      <c r="W37" s="344">
        <f>IF(TRE_ued!W$5=0,"",TRE_ued!W$5/W$5*1000)</f>
        <v>12.292148129765179</v>
      </c>
      <c r="X37" s="344">
        <f>IF(TRE_ued!X$5=0,"",TRE_ued!X$5/X$5*1000)</f>
        <v>11.232019699554229</v>
      </c>
      <c r="Y37" s="344">
        <f>IF(TRE_ued!Y$5=0,"",TRE_ued!Y$5/Y$5*1000)</f>
        <v>10.847420072053357</v>
      </c>
      <c r="DA37" s="119"/>
    </row>
    <row r="38" spans="1:105" ht="12" customHeight="1" x14ac:dyDescent="0.25">
      <c r="A38" s="159" t="s">
        <v>87</v>
      </c>
      <c r="B38" s="345">
        <f t="shared" ref="B38:Y38" si="7">IF(B$12=0,"",B$33/B$12)</f>
        <v>1.2377960233344643</v>
      </c>
      <c r="C38" s="345">
        <f t="shared" si="7"/>
        <v>1.4086031769116663</v>
      </c>
      <c r="D38" s="345">
        <f t="shared" si="7"/>
        <v>1.4952491325521293</v>
      </c>
      <c r="E38" s="345">
        <f t="shared" si="7"/>
        <v>1.4575365973751628</v>
      </c>
      <c r="F38" s="345">
        <f t="shared" si="7"/>
        <v>1.3047473247610644</v>
      </c>
      <c r="G38" s="345">
        <f t="shared" si="7"/>
        <v>1.28668272665533</v>
      </c>
      <c r="H38" s="345">
        <f t="shared" si="7"/>
        <v>1.2112680430834375</v>
      </c>
      <c r="I38" s="345">
        <f t="shared" si="7"/>
        <v>1.2205671977808827</v>
      </c>
      <c r="J38" s="345">
        <f t="shared" si="7"/>
        <v>1.1701703962350425</v>
      </c>
      <c r="K38" s="345">
        <f t="shared" si="7"/>
        <v>1.2734007962490692</v>
      </c>
      <c r="L38" s="345">
        <f t="shared" si="7"/>
        <v>1.4276381748593931</v>
      </c>
      <c r="M38" s="345">
        <f t="shared" si="7"/>
        <v>1.3978476056520512</v>
      </c>
      <c r="N38" s="345">
        <f t="shared" si="7"/>
        <v>1.4051169408478732</v>
      </c>
      <c r="O38" s="345">
        <f t="shared" si="7"/>
        <v>1.4606429014923172</v>
      </c>
      <c r="P38" s="345">
        <f t="shared" si="7"/>
        <v>1.250455366760189</v>
      </c>
      <c r="Q38" s="345">
        <f t="shared" si="7"/>
        <v>1.0521104354241029</v>
      </c>
      <c r="R38" s="345">
        <f t="shared" si="7"/>
        <v>1.0967850865307458</v>
      </c>
      <c r="S38" s="345">
        <f t="shared" si="7"/>
        <v>1.0371565379694732</v>
      </c>
      <c r="T38" s="345">
        <f t="shared" si="7"/>
        <v>0.97844533809490253</v>
      </c>
      <c r="U38" s="345">
        <f t="shared" si="7"/>
        <v>0.98252327620478708</v>
      </c>
      <c r="V38" s="345">
        <f t="shared" si="7"/>
        <v>1.0061330776140398</v>
      </c>
      <c r="W38" s="345">
        <f t="shared" si="7"/>
        <v>1.0547273506612478</v>
      </c>
      <c r="X38" s="345">
        <f t="shared" si="7"/>
        <v>1.0924636927058495</v>
      </c>
      <c r="Y38" s="345">
        <f t="shared" si="7"/>
        <v>1.0678151297516094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tabColor theme="6" tint="-0.249977111117893"/>
    <pageSetUpPr fitToPage="1"/>
  </sheetPr>
  <dimension ref="A1:DA8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 / final energy consumption"</f>
        <v>BE: Transport equipment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23</v>
      </c>
      <c r="B5" s="223">
        <v>207.05012897678409</v>
      </c>
      <c r="C5" s="223">
        <v>207.8162510748065</v>
      </c>
      <c r="D5" s="223">
        <v>226.9118658641446</v>
      </c>
      <c r="E5" s="223">
        <v>226.82760103181431</v>
      </c>
      <c r="F5" s="223">
        <v>182.52949269131551</v>
      </c>
      <c r="G5" s="223">
        <v>194.00945829750651</v>
      </c>
      <c r="H5" s="223">
        <v>186.70429922613931</v>
      </c>
      <c r="I5" s="223">
        <v>174.65657781599319</v>
      </c>
      <c r="J5" s="223">
        <v>173.45993121238169</v>
      </c>
      <c r="K5" s="223">
        <v>155.16294067067929</v>
      </c>
      <c r="L5" s="223">
        <v>179.43078591591731</v>
      </c>
      <c r="M5" s="223">
        <v>182.03637430157471</v>
      </c>
      <c r="N5" s="223">
        <v>182.3742582480622</v>
      </c>
      <c r="O5" s="223">
        <v>188.87794512765021</v>
      </c>
      <c r="P5" s="223">
        <v>147.1341611142048</v>
      </c>
      <c r="Q5" s="223">
        <v>119.6743531088288</v>
      </c>
      <c r="R5" s="223">
        <v>117.6898983974758</v>
      </c>
      <c r="S5" s="223">
        <v>118.5207677127308</v>
      </c>
      <c r="T5" s="223">
        <v>127.0093890894469</v>
      </c>
      <c r="U5" s="223">
        <v>121.8259736552162</v>
      </c>
      <c r="V5" s="223">
        <v>106.71319265402219</v>
      </c>
      <c r="W5" s="223">
        <v>113.6800481210621</v>
      </c>
      <c r="X5" s="223">
        <v>93.600020189216295</v>
      </c>
      <c r="Y5" s="223">
        <v>89.185684375409352</v>
      </c>
      <c r="DA5" s="89" t="s">
        <v>2376</v>
      </c>
    </row>
    <row r="6" spans="1:105" ht="12" customHeight="1" x14ac:dyDescent="0.25">
      <c r="A6" s="55" t="s">
        <v>91</v>
      </c>
      <c r="B6" s="259">
        <v>4.5617648224977234</v>
      </c>
      <c r="C6" s="259">
        <v>4.3644211292149206</v>
      </c>
      <c r="D6" s="259">
        <v>4.3777968687829274</v>
      </c>
      <c r="E6" s="259">
        <v>4.4815326485460414</v>
      </c>
      <c r="F6" s="259">
        <v>3.9075264545398412</v>
      </c>
      <c r="G6" s="259">
        <v>4.1869923699473661</v>
      </c>
      <c r="H6" s="259">
        <v>4.1571072934327136</v>
      </c>
      <c r="I6" s="259">
        <v>3.874704158259036</v>
      </c>
      <c r="J6" s="259">
        <v>3.9225303107754308</v>
      </c>
      <c r="K6" s="259">
        <v>3.3895567525447321</v>
      </c>
      <c r="L6" s="259">
        <v>3.650980704203981</v>
      </c>
      <c r="M6" s="259">
        <v>3.7543106489293918</v>
      </c>
      <c r="N6" s="259">
        <v>3.7465527799805769</v>
      </c>
      <c r="O6" s="259">
        <v>3.768849052201702</v>
      </c>
      <c r="P6" s="259">
        <v>3.2638339820061248</v>
      </c>
      <c r="Q6" s="259">
        <v>2.8528382953191169</v>
      </c>
      <c r="R6" s="259">
        <v>2.7568942825564831</v>
      </c>
      <c r="S6" s="259">
        <v>2.822256066479349</v>
      </c>
      <c r="T6" s="259">
        <v>3.0750763705961619</v>
      </c>
      <c r="U6" s="259">
        <v>2.915973588028637</v>
      </c>
      <c r="V6" s="259">
        <v>2.532009892536303</v>
      </c>
      <c r="W6" s="259">
        <v>2.6578296868813891</v>
      </c>
      <c r="X6" s="259">
        <v>2.1545001585066941</v>
      </c>
      <c r="Y6" s="259">
        <v>2.0591290621235609</v>
      </c>
      <c r="DA6" s="67" t="s">
        <v>2393</v>
      </c>
    </row>
    <row r="7" spans="1:105" ht="12" customHeight="1" x14ac:dyDescent="0.25">
      <c r="A7" s="173" t="s">
        <v>92</v>
      </c>
      <c r="B7" s="224">
        <v>6.2040001585969033</v>
      </c>
      <c r="C7" s="224">
        <v>5.9356127357322901</v>
      </c>
      <c r="D7" s="224">
        <v>5.9538037415447818</v>
      </c>
      <c r="E7" s="224">
        <v>6.0948844020226156</v>
      </c>
      <c r="F7" s="224">
        <v>5.3142359781741826</v>
      </c>
      <c r="G7" s="224">
        <v>5.6943096231284187</v>
      </c>
      <c r="H7" s="224">
        <v>5.6536659190684917</v>
      </c>
      <c r="I7" s="224">
        <v>5.2695976552322881</v>
      </c>
      <c r="J7" s="224">
        <v>5.3346412226545858</v>
      </c>
      <c r="K7" s="224">
        <v>4.6097971834608353</v>
      </c>
      <c r="L7" s="224">
        <v>4.9653337577174144</v>
      </c>
      <c r="M7" s="224">
        <v>5.105862482543972</v>
      </c>
      <c r="N7" s="224">
        <v>5.095311780773585</v>
      </c>
      <c r="O7" s="224">
        <v>5.1256347109943139</v>
      </c>
      <c r="P7" s="224">
        <v>4.4388142155283292</v>
      </c>
      <c r="Q7" s="224">
        <v>3.879860081633999</v>
      </c>
      <c r="R7" s="224">
        <v>3.7493762242768178</v>
      </c>
      <c r="S7" s="224">
        <v>3.838268250411915</v>
      </c>
      <c r="T7" s="224">
        <v>4.1821038640107817</v>
      </c>
      <c r="U7" s="224">
        <v>3.965724079718945</v>
      </c>
      <c r="V7" s="224">
        <v>3.4435334538493731</v>
      </c>
      <c r="W7" s="224">
        <v>3.6146483741586879</v>
      </c>
      <c r="X7" s="224">
        <v>2.9301202155691031</v>
      </c>
      <c r="Y7" s="224">
        <v>2.8004155244880442</v>
      </c>
      <c r="DA7" s="177" t="s">
        <v>2394</v>
      </c>
    </row>
    <row r="8" spans="1:105" ht="12" customHeight="1" x14ac:dyDescent="0.25">
      <c r="A8" s="173" t="s">
        <v>93</v>
      </c>
      <c r="B8" s="224">
        <v>7.6637649017961769</v>
      </c>
      <c r="C8" s="224">
        <v>7.3322274970810666</v>
      </c>
      <c r="D8" s="224">
        <v>7.3546987395553174</v>
      </c>
      <c r="E8" s="224">
        <v>7.5289748495573487</v>
      </c>
      <c r="F8" s="224">
        <v>6.5646444436269293</v>
      </c>
      <c r="G8" s="224">
        <v>7.0341471815115764</v>
      </c>
      <c r="H8" s="224">
        <v>6.9839402529669607</v>
      </c>
      <c r="I8" s="224">
        <v>6.5095029858751792</v>
      </c>
      <c r="J8" s="224">
        <v>6.5898509221027242</v>
      </c>
      <c r="K8" s="224">
        <v>5.6944553442751493</v>
      </c>
      <c r="L8" s="224">
        <v>6.1336475830626904</v>
      </c>
      <c r="M8" s="224">
        <v>6.3072418902013787</v>
      </c>
      <c r="N8" s="224">
        <v>6.2942086703673681</v>
      </c>
      <c r="O8" s="224">
        <v>6.3316664076988589</v>
      </c>
      <c r="P8" s="224">
        <v>5.4832410897702903</v>
      </c>
      <c r="Q8" s="224">
        <v>4.7927683361361169</v>
      </c>
      <c r="R8" s="224">
        <v>4.6315823946948944</v>
      </c>
      <c r="S8" s="224">
        <v>4.7413901916853076</v>
      </c>
      <c r="T8" s="224">
        <v>5.1661283026015541</v>
      </c>
      <c r="U8" s="224">
        <v>4.8988356278881096</v>
      </c>
      <c r="V8" s="224">
        <v>4.2537766194609903</v>
      </c>
      <c r="W8" s="224">
        <v>4.465153873960733</v>
      </c>
      <c r="X8" s="224">
        <v>3.6195602662912449</v>
      </c>
      <c r="Y8" s="224">
        <v>3.4593368243675839</v>
      </c>
      <c r="DA8" s="177" t="s">
        <v>2395</v>
      </c>
    </row>
    <row r="9" spans="1:105" ht="12" customHeight="1" x14ac:dyDescent="0.25">
      <c r="A9" s="173" t="s">
        <v>94</v>
      </c>
      <c r="B9" s="224">
        <v>4.7442354153976316</v>
      </c>
      <c r="C9" s="224">
        <v>4.5389979743835172</v>
      </c>
      <c r="D9" s="224">
        <v>4.5529087435342452</v>
      </c>
      <c r="E9" s="224">
        <v>4.6607939544878816</v>
      </c>
      <c r="F9" s="224">
        <v>4.0638275127214341</v>
      </c>
      <c r="G9" s="224">
        <v>4.3544720647452628</v>
      </c>
      <c r="H9" s="224">
        <v>4.3233915851700244</v>
      </c>
      <c r="I9" s="224">
        <v>4.0296923245893961</v>
      </c>
      <c r="J9" s="224">
        <v>4.0794315232064484</v>
      </c>
      <c r="K9" s="224">
        <v>3.52513902264652</v>
      </c>
      <c r="L9" s="224">
        <v>3.7970199323721401</v>
      </c>
      <c r="M9" s="224">
        <v>3.9044830748865671</v>
      </c>
      <c r="N9" s="224">
        <v>3.8964148911797989</v>
      </c>
      <c r="O9" s="224">
        <v>3.9196030142897689</v>
      </c>
      <c r="P9" s="224">
        <v>3.3943873412863699</v>
      </c>
      <c r="Q9" s="224">
        <v>2.966951827131882</v>
      </c>
      <c r="R9" s="224">
        <v>2.867170053858743</v>
      </c>
      <c r="S9" s="224">
        <v>2.9351463091385228</v>
      </c>
      <c r="T9" s="224">
        <v>3.1980794254200089</v>
      </c>
      <c r="U9" s="224">
        <v>3.0326125315497809</v>
      </c>
      <c r="V9" s="224">
        <v>2.633290288237756</v>
      </c>
      <c r="W9" s="224">
        <v>2.7641428743566441</v>
      </c>
      <c r="X9" s="224">
        <v>2.2406801648469612</v>
      </c>
      <c r="Y9" s="224">
        <v>2.141494224608504</v>
      </c>
      <c r="DA9" s="177" t="s">
        <v>2396</v>
      </c>
    </row>
    <row r="10" spans="1:105" ht="12" customHeight="1" x14ac:dyDescent="0.25">
      <c r="A10" s="56" t="s">
        <v>95</v>
      </c>
      <c r="B10" s="260">
        <v>5.756976887912419</v>
      </c>
      <c r="C10" s="260">
        <v>5.8869041525346741</v>
      </c>
      <c r="D10" s="260">
        <v>6.6299623941915096</v>
      </c>
      <c r="E10" s="260">
        <v>6.5684764290222644</v>
      </c>
      <c r="F10" s="260">
        <v>5.1282919472208732</v>
      </c>
      <c r="G10" s="260">
        <v>5.4346548421530141</v>
      </c>
      <c r="H10" s="260">
        <v>5.1722311114013504</v>
      </c>
      <c r="I10" s="260">
        <v>4.8445712981858087</v>
      </c>
      <c r="J10" s="260">
        <v>4.780410983010098</v>
      </c>
      <c r="K10" s="260">
        <v>4.3284391071462487</v>
      </c>
      <c r="L10" s="260">
        <v>5.1513348657012576</v>
      </c>
      <c r="M10" s="260">
        <v>5.2006457673760256</v>
      </c>
      <c r="N10" s="260">
        <v>5.2230740452173006</v>
      </c>
      <c r="O10" s="260">
        <v>5.4749740267534301</v>
      </c>
      <c r="P10" s="260">
        <v>4.1140371916424581</v>
      </c>
      <c r="Q10" s="260">
        <v>3.2865214335428772</v>
      </c>
      <c r="R10" s="260">
        <v>3.2543966276999878</v>
      </c>
      <c r="S10" s="260">
        <v>3.266438575383324</v>
      </c>
      <c r="T10" s="260">
        <v>3.4858433034521119</v>
      </c>
      <c r="U10" s="260">
        <v>3.3527972130832731</v>
      </c>
      <c r="V10" s="260">
        <v>2.943545581302089</v>
      </c>
      <c r="W10" s="260">
        <v>3.1249131382327069</v>
      </c>
      <c r="X10" s="260">
        <v>2.5688402757721138</v>
      </c>
      <c r="Y10" s="260">
        <v>2.4416114050350979</v>
      </c>
      <c r="DA10" s="68" t="s">
        <v>2397</v>
      </c>
    </row>
    <row r="11" spans="1:105" ht="12" customHeight="1" x14ac:dyDescent="0.25">
      <c r="A11" s="37" t="s">
        <v>159</v>
      </c>
      <c r="B11" s="226">
        <v>0</v>
      </c>
      <c r="C11" s="226">
        <v>0.70668301526020838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0.1216987997533347</v>
      </c>
      <c r="L11" s="226">
        <v>0.2104336507042564</v>
      </c>
      <c r="M11" s="226">
        <v>0.16729488289870739</v>
      </c>
      <c r="N11" s="226">
        <v>0.16742000292655049</v>
      </c>
      <c r="O11" s="226">
        <v>0.21154902737645079</v>
      </c>
      <c r="P11" s="226">
        <v>0.23865844355652169</v>
      </c>
      <c r="Q11" s="226">
        <v>0.25494586614747983</v>
      </c>
      <c r="R11" s="226">
        <v>0.18639501806249081</v>
      </c>
      <c r="S11" s="226">
        <v>0.1562059389550782</v>
      </c>
      <c r="T11" s="226">
        <v>0.1516406483761496</v>
      </c>
      <c r="U11" s="226">
        <v>0.1116213612542282</v>
      </c>
      <c r="V11" s="226">
        <v>0.1032594853885012</v>
      </c>
      <c r="W11" s="226">
        <v>0.1101860786686526</v>
      </c>
      <c r="X11" s="226">
        <v>0.1171214851343106</v>
      </c>
      <c r="Y11" s="226">
        <v>0.1092165487634824</v>
      </c>
      <c r="DA11" s="69" t="s">
        <v>2398</v>
      </c>
    </row>
    <row r="12" spans="1:105" ht="12" customHeight="1" x14ac:dyDescent="0.25">
      <c r="A12" s="37" t="s">
        <v>35</v>
      </c>
      <c r="B12" s="226">
        <v>3.762691474418248</v>
      </c>
      <c r="C12" s="226">
        <v>3.5687062502744342</v>
      </c>
      <c r="D12" s="226">
        <v>5.4046993238734187</v>
      </c>
      <c r="E12" s="226">
        <v>5.2151752579499151</v>
      </c>
      <c r="F12" s="226">
        <v>3.5846243270617641</v>
      </c>
      <c r="G12" s="226">
        <v>3.7332598438263478</v>
      </c>
      <c r="H12" s="226">
        <v>3.284810905332558</v>
      </c>
      <c r="I12" s="226">
        <v>3.1082867489520818</v>
      </c>
      <c r="J12" s="226">
        <v>2.8965656474156249</v>
      </c>
      <c r="K12" s="226">
        <v>2.7696933133028132</v>
      </c>
      <c r="L12" s="226">
        <v>3.7058336697269079</v>
      </c>
      <c r="M12" s="226">
        <v>3.7036062845310771</v>
      </c>
      <c r="N12" s="226">
        <v>3.7358974895805992</v>
      </c>
      <c r="O12" s="226">
        <v>4.0417819450418646</v>
      </c>
      <c r="P12" s="226">
        <v>2.3586909674588159</v>
      </c>
      <c r="Q12" s="226">
        <v>1.3125587522905591</v>
      </c>
      <c r="R12" s="226">
        <v>1.489634071150262</v>
      </c>
      <c r="S12" s="226">
        <v>1.394348659023479</v>
      </c>
      <c r="T12" s="226">
        <v>1.3604773742781879</v>
      </c>
      <c r="U12" s="226">
        <v>1.434973407382951</v>
      </c>
      <c r="V12" s="226">
        <v>1.3127422212361151</v>
      </c>
      <c r="W12" s="226">
        <v>1.5248106301651601</v>
      </c>
      <c r="X12" s="226">
        <v>1.3231896809702799</v>
      </c>
      <c r="Y12" s="226">
        <v>1.23064892964391</v>
      </c>
      <c r="DA12" s="69" t="s">
        <v>2399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2400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2.4337076708245559E-2</v>
      </c>
      <c r="M14" s="226">
        <v>2.7689864773239859E-2</v>
      </c>
      <c r="N14" s="226">
        <v>3.8574671105874578E-2</v>
      </c>
      <c r="O14" s="226">
        <v>5.2063786291536178E-2</v>
      </c>
      <c r="P14" s="226">
        <v>6.5889403112649958E-2</v>
      </c>
      <c r="Q14" s="226">
        <v>7.1343650531107319E-2</v>
      </c>
      <c r="R14" s="226">
        <v>9.0844227226014554E-2</v>
      </c>
      <c r="S14" s="226">
        <v>9.6778030873261742E-2</v>
      </c>
      <c r="T14" s="226">
        <v>9.5373612232662192E-2</v>
      </c>
      <c r="U14" s="226">
        <v>9.9060499584011613E-2</v>
      </c>
      <c r="V14" s="226">
        <v>9.1352585234233299E-2</v>
      </c>
      <c r="W14" s="226">
        <v>5.2189135679401553E-2</v>
      </c>
      <c r="X14" s="226">
        <v>1.6787171159480949E-2</v>
      </c>
      <c r="Y14" s="226">
        <v>1.7498648840079539E-2</v>
      </c>
      <c r="DA14" s="69" t="s">
        <v>2401</v>
      </c>
    </row>
    <row r="15" spans="1:105" ht="12" customHeight="1" x14ac:dyDescent="0.25">
      <c r="A15" s="37" t="s">
        <v>40</v>
      </c>
      <c r="B15" s="226">
        <v>1.9942854134941721</v>
      </c>
      <c r="C15" s="226">
        <v>1.611514887000032</v>
      </c>
      <c r="D15" s="226">
        <v>1.2252630703180909</v>
      </c>
      <c r="E15" s="226">
        <v>1.353301171072349</v>
      </c>
      <c r="F15" s="226">
        <v>1.5436676201591091</v>
      </c>
      <c r="G15" s="226">
        <v>1.701394998326667</v>
      </c>
      <c r="H15" s="226">
        <v>1.8874202060687919</v>
      </c>
      <c r="I15" s="226">
        <v>1.7362845492337271</v>
      </c>
      <c r="J15" s="226">
        <v>1.8838453355944731</v>
      </c>
      <c r="K15" s="226">
        <v>1.4370469940901009</v>
      </c>
      <c r="L15" s="226">
        <v>1.2107304685618481</v>
      </c>
      <c r="M15" s="226">
        <v>1.302054735173001</v>
      </c>
      <c r="N15" s="226">
        <v>1.281181881604277</v>
      </c>
      <c r="O15" s="226">
        <v>1.169579268043577</v>
      </c>
      <c r="P15" s="226">
        <v>1.450798377514471</v>
      </c>
      <c r="Q15" s="226">
        <v>1.647673164573731</v>
      </c>
      <c r="R15" s="226">
        <v>1.4875233112612209</v>
      </c>
      <c r="S15" s="226">
        <v>1.619105946531505</v>
      </c>
      <c r="T15" s="226">
        <v>1.8783516685651129</v>
      </c>
      <c r="U15" s="226">
        <v>1.7071419448620819</v>
      </c>
      <c r="V15" s="226">
        <v>1.43619128944324</v>
      </c>
      <c r="W15" s="226">
        <v>1.4377272937194929</v>
      </c>
      <c r="X15" s="226">
        <v>1.1117419385080429</v>
      </c>
      <c r="Y15" s="226">
        <v>1.084247277787626</v>
      </c>
      <c r="DA15" s="69" t="s">
        <v>2402</v>
      </c>
    </row>
    <row r="16" spans="1:105" ht="12" customHeight="1" x14ac:dyDescent="0.25">
      <c r="A16" s="57" t="s">
        <v>2403</v>
      </c>
      <c r="B16" s="261">
        <f t="shared" ref="B16:Y16" si="0">B17+B23</f>
        <v>37.313739088321228</v>
      </c>
      <c r="C16" s="261">
        <f t="shared" si="0"/>
        <v>38.155860247909921</v>
      </c>
      <c r="D16" s="261">
        <f t="shared" si="0"/>
        <v>42.971978480870881</v>
      </c>
      <c r="E16" s="261">
        <f t="shared" si="0"/>
        <v>42.573458336255413</v>
      </c>
      <c r="F16" s="261">
        <f t="shared" si="0"/>
        <v>33.238929287542703</v>
      </c>
      <c r="G16" s="261">
        <f t="shared" si="0"/>
        <v>35.224614717658419</v>
      </c>
      <c r="H16" s="261">
        <f t="shared" si="0"/>
        <v>33.523720166490229</v>
      </c>
      <c r="I16" s="261">
        <f t="shared" si="0"/>
        <v>31.39999915490802</v>
      </c>
      <c r="J16" s="261">
        <f t="shared" si="0"/>
        <v>30.984145260250632</v>
      </c>
      <c r="K16" s="261">
        <f t="shared" si="0"/>
        <v>28.054697916688639</v>
      </c>
      <c r="L16" s="261">
        <f t="shared" si="0"/>
        <v>33.311577189118545</v>
      </c>
      <c r="M16" s="261">
        <f t="shared" si="0"/>
        <v>33.620590935965637</v>
      </c>
      <c r="N16" s="261">
        <f t="shared" si="0"/>
        <v>33.731583057947269</v>
      </c>
      <c r="O16" s="261">
        <f t="shared" si="0"/>
        <v>35.321683001842757</v>
      </c>
      <c r="P16" s="261">
        <f t="shared" si="0"/>
        <v>26.45658940620358</v>
      </c>
      <c r="Q16" s="261">
        <f t="shared" si="0"/>
        <v>21.075337806922029</v>
      </c>
      <c r="R16" s="261">
        <f t="shared" si="0"/>
        <v>20.804857625591715</v>
      </c>
      <c r="S16" s="261">
        <f t="shared" si="0"/>
        <v>20.863894378173569</v>
      </c>
      <c r="T16" s="261">
        <f t="shared" si="0"/>
        <v>22.290576608108047</v>
      </c>
      <c r="U16" s="261">
        <f t="shared" si="0"/>
        <v>21.41637178960141</v>
      </c>
      <c r="V16" s="261">
        <f t="shared" si="0"/>
        <v>18.788208146881608</v>
      </c>
      <c r="W16" s="261">
        <f t="shared" si="0"/>
        <v>20.088843205105601</v>
      </c>
      <c r="X16" s="261">
        <f t="shared" si="0"/>
        <v>16.596893514191542</v>
      </c>
      <c r="Y16" s="261">
        <f t="shared" si="0"/>
        <v>15.770008401239281</v>
      </c>
      <c r="DA16" s="70"/>
    </row>
    <row r="17" spans="1:105" ht="12" customHeight="1" x14ac:dyDescent="0.25">
      <c r="A17" s="60" t="s">
        <v>2404</v>
      </c>
      <c r="B17" s="329">
        <v>24.38781511197012</v>
      </c>
      <c r="C17" s="329">
        <v>27.710856350687489</v>
      </c>
      <c r="D17" s="329">
        <v>35.030458580661033</v>
      </c>
      <c r="E17" s="329">
        <v>33.802061857082784</v>
      </c>
      <c r="F17" s="329">
        <v>23.233676193918839</v>
      </c>
      <c r="G17" s="329">
        <v>24.19705454331892</v>
      </c>
      <c r="H17" s="329">
        <v>21.290441053081391</v>
      </c>
      <c r="I17" s="329">
        <v>20.146303002467199</v>
      </c>
      <c r="J17" s="329">
        <v>18.774036603619791</v>
      </c>
      <c r="K17" s="329">
        <v>18.740504436475021</v>
      </c>
      <c r="L17" s="329">
        <v>25.445113594127001</v>
      </c>
      <c r="M17" s="329">
        <v>25.158146938431731</v>
      </c>
      <c r="N17" s="329">
        <v>25.39590974926282</v>
      </c>
      <c r="O17" s="329">
        <v>27.7037239504232</v>
      </c>
      <c r="P17" s="329">
        <v>16.97492544772776</v>
      </c>
      <c r="Q17" s="329">
        <v>10.274918395506701</v>
      </c>
      <c r="R17" s="329">
        <v>11.022275645630909</v>
      </c>
      <c r="S17" s="329">
        <v>10.206331847064231</v>
      </c>
      <c r="T17" s="329">
        <v>9.9413903364976974</v>
      </c>
      <c r="U17" s="329">
        <v>10.179818310303469</v>
      </c>
      <c r="V17" s="329">
        <v>9.3276068053881236</v>
      </c>
      <c r="W17" s="329">
        <v>10.689275215519899</v>
      </c>
      <c r="X17" s="329">
        <v>9.3668470330547198</v>
      </c>
      <c r="Y17" s="329">
        <v>8.71646329033846</v>
      </c>
      <c r="DA17" s="72" t="s">
        <v>2405</v>
      </c>
    </row>
    <row r="18" spans="1:105" ht="12" customHeight="1" x14ac:dyDescent="0.25">
      <c r="A18" s="59" t="s">
        <v>28</v>
      </c>
      <c r="B18" s="230">
        <v>0</v>
      </c>
      <c r="C18" s="230">
        <v>0</v>
      </c>
      <c r="D18" s="230">
        <v>0</v>
      </c>
      <c r="E18" s="230">
        <v>0</v>
      </c>
      <c r="F18" s="230">
        <v>0</v>
      </c>
      <c r="G18" s="230">
        <v>0</v>
      </c>
      <c r="H18" s="230">
        <v>0</v>
      </c>
      <c r="I18" s="230">
        <v>0</v>
      </c>
      <c r="J18" s="230">
        <v>0</v>
      </c>
      <c r="K18" s="230">
        <v>0</v>
      </c>
      <c r="L18" s="230">
        <v>0</v>
      </c>
      <c r="M18" s="230">
        <v>0</v>
      </c>
      <c r="N18" s="230">
        <v>0</v>
      </c>
      <c r="O18" s="230">
        <v>0</v>
      </c>
      <c r="P18" s="230">
        <v>0</v>
      </c>
      <c r="Q18" s="230">
        <v>0</v>
      </c>
      <c r="R18" s="230">
        <v>0</v>
      </c>
      <c r="S18" s="230">
        <v>0</v>
      </c>
      <c r="T18" s="230">
        <v>0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DA18" s="71" t="s">
        <v>2406</v>
      </c>
    </row>
    <row r="19" spans="1:105" ht="12" customHeight="1" x14ac:dyDescent="0.25">
      <c r="A19" s="59" t="s">
        <v>31</v>
      </c>
      <c r="B19" s="230">
        <v>0</v>
      </c>
      <c r="C19" s="230">
        <v>0</v>
      </c>
      <c r="D19" s="230">
        <v>0</v>
      </c>
      <c r="E19" s="230">
        <v>0</v>
      </c>
      <c r="F19" s="230">
        <v>0</v>
      </c>
      <c r="G19" s="230">
        <v>0</v>
      </c>
      <c r="H19" s="230">
        <v>0</v>
      </c>
      <c r="I19" s="230">
        <v>0</v>
      </c>
      <c r="J19" s="230">
        <v>0</v>
      </c>
      <c r="K19" s="230">
        <v>0</v>
      </c>
      <c r="L19" s="230">
        <v>0</v>
      </c>
      <c r="M19" s="230">
        <v>0</v>
      </c>
      <c r="N19" s="230">
        <v>0</v>
      </c>
      <c r="O19" s="230">
        <v>0</v>
      </c>
      <c r="P19" s="230">
        <v>0</v>
      </c>
      <c r="Q19" s="230">
        <v>0</v>
      </c>
      <c r="R19" s="230">
        <v>0</v>
      </c>
      <c r="S19" s="230">
        <v>0</v>
      </c>
      <c r="T19" s="230">
        <v>0</v>
      </c>
      <c r="U19" s="230">
        <v>0</v>
      </c>
      <c r="V19" s="230">
        <v>0</v>
      </c>
      <c r="W19" s="230">
        <v>0</v>
      </c>
      <c r="X19" s="230">
        <v>0</v>
      </c>
      <c r="Y19" s="230">
        <v>0</v>
      </c>
      <c r="DA19" s="71" t="s">
        <v>2407</v>
      </c>
    </row>
    <row r="20" spans="1:105" ht="12" customHeight="1" x14ac:dyDescent="0.25">
      <c r="A20" s="59" t="s">
        <v>159</v>
      </c>
      <c r="B20" s="230">
        <v>0</v>
      </c>
      <c r="C20" s="230">
        <v>4.5803528766865336</v>
      </c>
      <c r="D20" s="230">
        <v>0</v>
      </c>
      <c r="E20" s="230">
        <v>0</v>
      </c>
      <c r="F20" s="230">
        <v>0</v>
      </c>
      <c r="G20" s="230">
        <v>0</v>
      </c>
      <c r="H20" s="230">
        <v>0</v>
      </c>
      <c r="I20" s="230">
        <v>0</v>
      </c>
      <c r="J20" s="230">
        <v>0</v>
      </c>
      <c r="K20" s="230">
        <v>0.78878851691976137</v>
      </c>
      <c r="L20" s="230">
        <v>1.36724786846449</v>
      </c>
      <c r="M20" s="230">
        <v>1.087299588381897</v>
      </c>
      <c r="N20" s="230">
        <v>1.089274262907326</v>
      </c>
      <c r="O20" s="230">
        <v>1.377907314155121</v>
      </c>
      <c r="P20" s="230">
        <v>1.559747514008532</v>
      </c>
      <c r="Q20" s="230">
        <v>1.671158055373013</v>
      </c>
      <c r="R20" s="230">
        <v>1.225812416550683</v>
      </c>
      <c r="S20" s="230">
        <v>1.0282060699676401</v>
      </c>
      <c r="T20" s="230">
        <v>0.99695847400894977</v>
      </c>
      <c r="U20" s="230">
        <v>0.73470129355089941</v>
      </c>
      <c r="V20" s="230">
        <v>0.68019965945280825</v>
      </c>
      <c r="W20" s="230">
        <v>0.72037412273951662</v>
      </c>
      <c r="X20" s="230">
        <v>0.7616819624500607</v>
      </c>
      <c r="Y20" s="230">
        <v>0.71050568384365864</v>
      </c>
      <c r="DA20" s="71" t="s">
        <v>2408</v>
      </c>
    </row>
    <row r="21" spans="1:105" ht="12" customHeight="1" x14ac:dyDescent="0.25">
      <c r="A21" s="59" t="s">
        <v>32</v>
      </c>
      <c r="B21" s="230">
        <v>0</v>
      </c>
      <c r="C21" s="230">
        <v>0</v>
      </c>
      <c r="D21" s="230">
        <v>0</v>
      </c>
      <c r="E21" s="230">
        <v>0</v>
      </c>
      <c r="F21" s="230">
        <v>0</v>
      </c>
      <c r="G21" s="230">
        <v>0</v>
      </c>
      <c r="H21" s="230">
        <v>0</v>
      </c>
      <c r="I21" s="230">
        <v>0</v>
      </c>
      <c r="J21" s="230">
        <v>0</v>
      </c>
      <c r="K21" s="230">
        <v>0</v>
      </c>
      <c r="L21" s="230">
        <v>0</v>
      </c>
      <c r="M21" s="230">
        <v>0</v>
      </c>
      <c r="N21" s="230">
        <v>0</v>
      </c>
      <c r="O21" s="230">
        <v>0</v>
      </c>
      <c r="P21" s="230">
        <v>0</v>
      </c>
      <c r="Q21" s="230">
        <v>0</v>
      </c>
      <c r="R21" s="230">
        <v>0</v>
      </c>
      <c r="S21" s="230">
        <v>0</v>
      </c>
      <c r="T21" s="230">
        <v>0</v>
      </c>
      <c r="U21" s="230">
        <v>0</v>
      </c>
      <c r="V21" s="230">
        <v>0</v>
      </c>
      <c r="W21" s="230">
        <v>0</v>
      </c>
      <c r="X21" s="230">
        <v>0</v>
      </c>
      <c r="Y21" s="230">
        <v>0</v>
      </c>
      <c r="DA21" s="71" t="s">
        <v>2409</v>
      </c>
    </row>
    <row r="22" spans="1:105" ht="12" customHeight="1" x14ac:dyDescent="0.25">
      <c r="A22" s="59" t="s">
        <v>35</v>
      </c>
      <c r="B22" s="230">
        <v>24.38781511197012</v>
      </c>
      <c r="C22" s="230">
        <v>23.13050347400095</v>
      </c>
      <c r="D22" s="230">
        <v>35.030458580661033</v>
      </c>
      <c r="E22" s="230">
        <v>33.802061857082784</v>
      </c>
      <c r="F22" s="230">
        <v>23.233676193918839</v>
      </c>
      <c r="G22" s="230">
        <v>24.19705454331892</v>
      </c>
      <c r="H22" s="230">
        <v>21.290441053081391</v>
      </c>
      <c r="I22" s="230">
        <v>20.146303002467199</v>
      </c>
      <c r="J22" s="230">
        <v>18.774036603619791</v>
      </c>
      <c r="K22" s="230">
        <v>17.951715919555259</v>
      </c>
      <c r="L22" s="230">
        <v>24.077865725662509</v>
      </c>
      <c r="M22" s="230">
        <v>24.070847350049839</v>
      </c>
      <c r="N22" s="230">
        <v>24.306635486355489</v>
      </c>
      <c r="O22" s="230">
        <v>26.32581663626808</v>
      </c>
      <c r="P22" s="230">
        <v>15.41517793371923</v>
      </c>
      <c r="Q22" s="230">
        <v>8.6037603401336842</v>
      </c>
      <c r="R22" s="230">
        <v>9.7964632290802225</v>
      </c>
      <c r="S22" s="230">
        <v>9.1781257770965929</v>
      </c>
      <c r="T22" s="230">
        <v>8.9444318624887469</v>
      </c>
      <c r="U22" s="230">
        <v>9.4451170167525689</v>
      </c>
      <c r="V22" s="230">
        <v>8.6474071459353148</v>
      </c>
      <c r="W22" s="230">
        <v>9.9689010927803885</v>
      </c>
      <c r="X22" s="230">
        <v>8.6051650706046594</v>
      </c>
      <c r="Y22" s="230">
        <v>8.0059576064948015</v>
      </c>
      <c r="DA22" s="71" t="s">
        <v>2410</v>
      </c>
    </row>
    <row r="23" spans="1:105" ht="12" customHeight="1" x14ac:dyDescent="0.25">
      <c r="A23" s="60" t="s">
        <v>2411</v>
      </c>
      <c r="B23" s="329">
        <v>12.925923976351109</v>
      </c>
      <c r="C23" s="329">
        <v>10.44500389722243</v>
      </c>
      <c r="D23" s="329">
        <v>7.9415199002098467</v>
      </c>
      <c r="E23" s="329">
        <v>8.7713964791726333</v>
      </c>
      <c r="F23" s="329">
        <v>10.00525309362386</v>
      </c>
      <c r="G23" s="329">
        <v>11.0275601743395</v>
      </c>
      <c r="H23" s="329">
        <v>12.233279113408839</v>
      </c>
      <c r="I23" s="329">
        <v>11.253696152440821</v>
      </c>
      <c r="J23" s="329">
        <v>12.21010865663084</v>
      </c>
      <c r="K23" s="329">
        <v>9.3141934802136159</v>
      </c>
      <c r="L23" s="329">
        <v>7.8664635949915427</v>
      </c>
      <c r="M23" s="329">
        <v>8.4624439975339083</v>
      </c>
      <c r="N23" s="329">
        <v>8.3356733086844486</v>
      </c>
      <c r="O23" s="329">
        <v>7.6179590514195592</v>
      </c>
      <c r="P23" s="329">
        <v>9.4816639584758207</v>
      </c>
      <c r="Q23" s="329">
        <v>10.80041941141533</v>
      </c>
      <c r="R23" s="329">
        <v>9.7825819799608045</v>
      </c>
      <c r="S23" s="329">
        <v>10.65756253110934</v>
      </c>
      <c r="T23" s="329">
        <v>12.34918627161035</v>
      </c>
      <c r="U23" s="329">
        <v>11.236553479297941</v>
      </c>
      <c r="V23" s="329">
        <v>9.4606013414934829</v>
      </c>
      <c r="W23" s="329">
        <v>9.3995679895857016</v>
      </c>
      <c r="X23" s="329">
        <v>7.2300464811368244</v>
      </c>
      <c r="Y23" s="329">
        <v>7.0535451109008216</v>
      </c>
      <c r="DA23" s="72" t="s">
        <v>2412</v>
      </c>
    </row>
    <row r="24" spans="1:105" ht="12" customHeight="1" x14ac:dyDescent="0.25">
      <c r="A24" s="57" t="s">
        <v>2413</v>
      </c>
      <c r="B24" s="261">
        <f t="shared" ref="B24:Y24" si="1">B25+B26</f>
        <v>18.781555101315259</v>
      </c>
      <c r="C24" s="261">
        <f t="shared" si="1"/>
        <v>18.884631643784303</v>
      </c>
      <c r="D24" s="261">
        <f t="shared" si="1"/>
        <v>20.998680056062568</v>
      </c>
      <c r="E24" s="261">
        <f t="shared" si="1"/>
        <v>20.944333733285806</v>
      </c>
      <c r="F24" s="261">
        <f t="shared" si="1"/>
        <v>16.66280064764149</v>
      </c>
      <c r="G24" s="261">
        <f t="shared" si="1"/>
        <v>17.682008133996636</v>
      </c>
      <c r="H24" s="261">
        <f t="shared" si="1"/>
        <v>16.889062040532909</v>
      </c>
      <c r="I24" s="261">
        <f t="shared" si="1"/>
        <v>15.814886214521024</v>
      </c>
      <c r="J24" s="261">
        <f t="shared" si="1"/>
        <v>15.618823620072209</v>
      </c>
      <c r="K24" s="261">
        <f t="shared" si="1"/>
        <v>14.077725274328648</v>
      </c>
      <c r="L24" s="261">
        <f t="shared" si="1"/>
        <v>16.473083213697073</v>
      </c>
      <c r="M24" s="261">
        <f t="shared" si="1"/>
        <v>16.68932334194292</v>
      </c>
      <c r="N24" s="261">
        <f t="shared" si="1"/>
        <v>16.729281554589118</v>
      </c>
      <c r="O24" s="261">
        <f t="shared" si="1"/>
        <v>17.382827141871665</v>
      </c>
      <c r="P24" s="261">
        <f t="shared" si="1"/>
        <v>13.261458305357467</v>
      </c>
      <c r="Q24" s="261">
        <f t="shared" si="1"/>
        <v>10.440166727804668</v>
      </c>
      <c r="R24" s="261">
        <f t="shared" si="1"/>
        <v>10.390400046652013</v>
      </c>
      <c r="S24" s="261">
        <f t="shared" si="1"/>
        <v>10.380816920320044</v>
      </c>
      <c r="T24" s="261">
        <f t="shared" si="1"/>
        <v>11.013877345103486</v>
      </c>
      <c r="U24" s="261">
        <f t="shared" si="1"/>
        <v>10.6539558527863</v>
      </c>
      <c r="V24" s="261">
        <f t="shared" si="1"/>
        <v>9.3743103018213052</v>
      </c>
      <c r="W24" s="261">
        <f t="shared" si="1"/>
        <v>10.063696169319515</v>
      </c>
      <c r="X24" s="261">
        <f t="shared" si="1"/>
        <v>8.3275741681155964</v>
      </c>
      <c r="Y24" s="261">
        <f t="shared" si="1"/>
        <v>7.9121749348283927</v>
      </c>
      <c r="DA24" s="70"/>
    </row>
    <row r="25" spans="1:105" ht="12" customHeight="1" x14ac:dyDescent="0.25">
      <c r="A25" s="60" t="s">
        <v>2414</v>
      </c>
      <c r="B25" s="262">
        <v>14.12855498236758</v>
      </c>
      <c r="C25" s="262">
        <v>14.43292209198508</v>
      </c>
      <c r="D25" s="262">
        <v>16.53332724990398</v>
      </c>
      <c r="E25" s="262">
        <v>16.373170431768841</v>
      </c>
      <c r="F25" s="262">
        <v>12.67712366401085</v>
      </c>
      <c r="G25" s="262">
        <v>13.41127591665032</v>
      </c>
      <c r="H25" s="262">
        <v>12.64881260123154</v>
      </c>
      <c r="I25" s="262">
        <v>11.86268797309681</v>
      </c>
      <c r="J25" s="262">
        <v>11.617842703081269</v>
      </c>
      <c r="K25" s="262">
        <v>10.62037738673302</v>
      </c>
      <c r="L25" s="262">
        <v>12.749082895409011</v>
      </c>
      <c r="M25" s="262">
        <v>12.85992648003494</v>
      </c>
      <c r="N25" s="262">
        <v>12.907797719008929</v>
      </c>
      <c r="O25" s="262">
        <v>13.538601108625929</v>
      </c>
      <c r="P25" s="262">
        <v>9.9323476437112177</v>
      </c>
      <c r="Q25" s="262">
        <v>7.5302716665791669</v>
      </c>
      <c r="R25" s="262">
        <v>7.5783678784444</v>
      </c>
      <c r="S25" s="262">
        <v>7.5021157325111076</v>
      </c>
      <c r="T25" s="262">
        <v>7.8772994470953988</v>
      </c>
      <c r="U25" s="262">
        <v>7.679662792997088</v>
      </c>
      <c r="V25" s="262">
        <v>6.7916602114342757</v>
      </c>
      <c r="W25" s="262">
        <v>7.352709888700498</v>
      </c>
      <c r="X25" s="262">
        <v>6.129984006438769</v>
      </c>
      <c r="Y25" s="262">
        <v>5.8118632914623589</v>
      </c>
      <c r="DA25" s="72" t="s">
        <v>2415</v>
      </c>
    </row>
    <row r="26" spans="1:105" ht="12" customHeight="1" x14ac:dyDescent="0.25">
      <c r="A26" s="60" t="s">
        <v>2416</v>
      </c>
      <c r="B26" s="262">
        <v>4.6530001189476788</v>
      </c>
      <c r="C26" s="262">
        <v>4.4517095517992207</v>
      </c>
      <c r="D26" s="262">
        <v>4.4653528061585872</v>
      </c>
      <c r="E26" s="262">
        <v>4.5711633015169646</v>
      </c>
      <c r="F26" s="262">
        <v>3.9856769836306389</v>
      </c>
      <c r="G26" s="262">
        <v>4.2707322173463158</v>
      </c>
      <c r="H26" s="262">
        <v>4.2402494393013699</v>
      </c>
      <c r="I26" s="262">
        <v>3.9521982414242158</v>
      </c>
      <c r="J26" s="262">
        <v>4.0009809169909394</v>
      </c>
      <c r="K26" s="262">
        <v>3.4573478875956281</v>
      </c>
      <c r="L26" s="262">
        <v>3.7240003182880619</v>
      </c>
      <c r="M26" s="262">
        <v>3.8293968619079801</v>
      </c>
      <c r="N26" s="262">
        <v>3.8214838355801888</v>
      </c>
      <c r="O26" s="262">
        <v>3.8442260332457359</v>
      </c>
      <c r="P26" s="262">
        <v>3.3291106616462489</v>
      </c>
      <c r="Q26" s="262">
        <v>2.9098950612255008</v>
      </c>
      <c r="R26" s="262">
        <v>2.8120321682076139</v>
      </c>
      <c r="S26" s="262">
        <v>2.8787011878089368</v>
      </c>
      <c r="T26" s="262">
        <v>3.136577898008087</v>
      </c>
      <c r="U26" s="262">
        <v>2.9742930597892112</v>
      </c>
      <c r="V26" s="262">
        <v>2.58265009038703</v>
      </c>
      <c r="W26" s="262">
        <v>2.710986280619017</v>
      </c>
      <c r="X26" s="262">
        <v>2.1975901616768279</v>
      </c>
      <c r="Y26" s="262">
        <v>2.1003116433660338</v>
      </c>
      <c r="DA26" s="72" t="s">
        <v>2417</v>
      </c>
    </row>
    <row r="27" spans="1:105" ht="12" customHeight="1" x14ac:dyDescent="0.25">
      <c r="A27" s="57" t="s">
        <v>2418</v>
      </c>
      <c r="B27" s="261">
        <f t="shared" ref="B27:Y27" si="2">B28+B34</f>
        <v>53.305341554744622</v>
      </c>
      <c r="C27" s="261">
        <f t="shared" si="2"/>
        <v>54.508371782728453</v>
      </c>
      <c r="D27" s="261">
        <f t="shared" si="2"/>
        <v>61.388540686958422</v>
      </c>
      <c r="E27" s="261">
        <f t="shared" si="2"/>
        <v>60.819226194650597</v>
      </c>
      <c r="F27" s="261">
        <f t="shared" si="2"/>
        <v>47.484184696489578</v>
      </c>
      <c r="G27" s="261">
        <f t="shared" si="2"/>
        <v>50.320878168083475</v>
      </c>
      <c r="H27" s="261">
        <f t="shared" si="2"/>
        <v>47.891028809271752</v>
      </c>
      <c r="I27" s="261">
        <f t="shared" si="2"/>
        <v>44.857141649868623</v>
      </c>
      <c r="J27" s="261">
        <f t="shared" si="2"/>
        <v>44.263064657500919</v>
      </c>
      <c r="K27" s="261">
        <f t="shared" si="2"/>
        <v>40.078139880983791</v>
      </c>
      <c r="L27" s="261">
        <f t="shared" si="2"/>
        <v>47.58796741302649</v>
      </c>
      <c r="M27" s="261">
        <f t="shared" si="2"/>
        <v>48.029415622808074</v>
      </c>
      <c r="N27" s="261">
        <f t="shared" si="2"/>
        <v>48.187975797067523</v>
      </c>
      <c r="O27" s="261">
        <f t="shared" si="2"/>
        <v>50.459547145489672</v>
      </c>
      <c r="P27" s="261">
        <f t="shared" si="2"/>
        <v>37.795127723147971</v>
      </c>
      <c r="Q27" s="261">
        <f t="shared" si="2"/>
        <v>30.107625438460047</v>
      </c>
      <c r="R27" s="261">
        <f t="shared" si="2"/>
        <v>29.721225179416727</v>
      </c>
      <c r="S27" s="261">
        <f t="shared" si="2"/>
        <v>29.805563397390809</v>
      </c>
      <c r="T27" s="261">
        <f t="shared" si="2"/>
        <v>31.84368086872578</v>
      </c>
      <c r="U27" s="261">
        <f t="shared" si="2"/>
        <v>30.594816842287731</v>
      </c>
      <c r="V27" s="261">
        <f t="shared" si="2"/>
        <v>26.840297352688012</v>
      </c>
      <c r="W27" s="261">
        <f t="shared" si="2"/>
        <v>28.698347435865138</v>
      </c>
      <c r="X27" s="261">
        <f t="shared" si="2"/>
        <v>23.70984787741649</v>
      </c>
      <c r="Y27" s="261">
        <f t="shared" si="2"/>
        <v>22.528583430341833</v>
      </c>
      <c r="DA27" s="70"/>
    </row>
    <row r="28" spans="1:105" ht="12" customHeight="1" x14ac:dyDescent="0.25">
      <c r="A28" s="60" t="s">
        <v>2419</v>
      </c>
      <c r="B28" s="329">
        <v>34.839735874243033</v>
      </c>
      <c r="C28" s="329">
        <v>39.586937643839271</v>
      </c>
      <c r="D28" s="329">
        <v>50.043512258087212</v>
      </c>
      <c r="E28" s="329">
        <v>48.288659795832551</v>
      </c>
      <c r="F28" s="329">
        <v>33.190965991312638</v>
      </c>
      <c r="G28" s="329">
        <v>34.567220776169897</v>
      </c>
      <c r="H28" s="329">
        <v>30.414915790116272</v>
      </c>
      <c r="I28" s="329">
        <v>28.780432860667439</v>
      </c>
      <c r="J28" s="329">
        <v>26.820052290885432</v>
      </c>
      <c r="K28" s="329">
        <v>26.772149194964332</v>
      </c>
      <c r="L28" s="329">
        <v>36.350162277324287</v>
      </c>
      <c r="M28" s="329">
        <v>35.94020991204534</v>
      </c>
      <c r="N28" s="329">
        <v>36.279871070375449</v>
      </c>
      <c r="O28" s="329">
        <v>39.57674850060458</v>
      </c>
      <c r="P28" s="329">
        <v>24.249893496753941</v>
      </c>
      <c r="Q28" s="329">
        <v>14.67845485072386</v>
      </c>
      <c r="R28" s="329">
        <v>15.746108065187009</v>
      </c>
      <c r="S28" s="329">
        <v>14.58047406723462</v>
      </c>
      <c r="T28" s="329">
        <v>14.20198619499671</v>
      </c>
      <c r="U28" s="329">
        <v>14.54259758614781</v>
      </c>
      <c r="V28" s="329">
        <v>13.32515257912589</v>
      </c>
      <c r="W28" s="329">
        <v>15.27039316502843</v>
      </c>
      <c r="X28" s="329">
        <v>13.38121004722103</v>
      </c>
      <c r="Y28" s="329">
        <v>12.452090414769231</v>
      </c>
      <c r="DA28" s="72" t="s">
        <v>2420</v>
      </c>
    </row>
    <row r="29" spans="1:105" ht="12" customHeight="1" x14ac:dyDescent="0.25">
      <c r="A29" s="59" t="s">
        <v>28</v>
      </c>
      <c r="B29" s="230">
        <v>0</v>
      </c>
      <c r="C29" s="230">
        <v>0</v>
      </c>
      <c r="D29" s="230">
        <v>0</v>
      </c>
      <c r="E29" s="230">
        <v>0</v>
      </c>
      <c r="F29" s="230">
        <v>0</v>
      </c>
      <c r="G29" s="230">
        <v>0</v>
      </c>
      <c r="H29" s="230">
        <v>0</v>
      </c>
      <c r="I29" s="230">
        <v>0</v>
      </c>
      <c r="J29" s="230">
        <v>0</v>
      </c>
      <c r="K29" s="230">
        <v>0</v>
      </c>
      <c r="L29" s="230">
        <v>0</v>
      </c>
      <c r="M29" s="230">
        <v>0</v>
      </c>
      <c r="N29" s="230">
        <v>0</v>
      </c>
      <c r="O29" s="230">
        <v>0</v>
      </c>
      <c r="P29" s="230">
        <v>0</v>
      </c>
      <c r="Q29" s="230">
        <v>0</v>
      </c>
      <c r="R29" s="230">
        <v>0</v>
      </c>
      <c r="S29" s="230">
        <v>0</v>
      </c>
      <c r="T29" s="230">
        <v>0</v>
      </c>
      <c r="U29" s="230">
        <v>0</v>
      </c>
      <c r="V29" s="230">
        <v>0</v>
      </c>
      <c r="W29" s="230">
        <v>0</v>
      </c>
      <c r="X29" s="230">
        <v>0</v>
      </c>
      <c r="Y29" s="230">
        <v>0</v>
      </c>
      <c r="DA29" s="71" t="s">
        <v>2421</v>
      </c>
    </row>
    <row r="30" spans="1:105" ht="12" customHeight="1" x14ac:dyDescent="0.25">
      <c r="A30" s="59" t="s">
        <v>31</v>
      </c>
      <c r="B30" s="230">
        <v>0</v>
      </c>
      <c r="C30" s="230">
        <v>0</v>
      </c>
      <c r="D30" s="230">
        <v>0</v>
      </c>
      <c r="E30" s="230">
        <v>0</v>
      </c>
      <c r="F30" s="230">
        <v>0</v>
      </c>
      <c r="G30" s="230">
        <v>0</v>
      </c>
      <c r="H30" s="230">
        <v>0</v>
      </c>
      <c r="I30" s="230">
        <v>0</v>
      </c>
      <c r="J30" s="230">
        <v>0</v>
      </c>
      <c r="K30" s="230">
        <v>0</v>
      </c>
      <c r="L30" s="230">
        <v>0</v>
      </c>
      <c r="M30" s="230">
        <v>0</v>
      </c>
      <c r="N30" s="230">
        <v>0</v>
      </c>
      <c r="O30" s="230">
        <v>0</v>
      </c>
      <c r="P30" s="230">
        <v>0</v>
      </c>
      <c r="Q30" s="230">
        <v>0</v>
      </c>
      <c r="R30" s="230">
        <v>0</v>
      </c>
      <c r="S30" s="230">
        <v>0</v>
      </c>
      <c r="T30" s="230">
        <v>0</v>
      </c>
      <c r="U30" s="230">
        <v>0</v>
      </c>
      <c r="V30" s="230">
        <v>0</v>
      </c>
      <c r="W30" s="230">
        <v>0</v>
      </c>
      <c r="X30" s="230">
        <v>0</v>
      </c>
      <c r="Y30" s="230">
        <v>0</v>
      </c>
      <c r="DA30" s="71" t="s">
        <v>2422</v>
      </c>
    </row>
    <row r="31" spans="1:105" ht="12" customHeight="1" x14ac:dyDescent="0.25">
      <c r="A31" s="59" t="s">
        <v>159</v>
      </c>
      <c r="B31" s="230">
        <v>0</v>
      </c>
      <c r="C31" s="230">
        <v>6.5433612524093361</v>
      </c>
      <c r="D31" s="230">
        <v>0</v>
      </c>
      <c r="E31" s="230">
        <v>0</v>
      </c>
      <c r="F31" s="230">
        <v>0</v>
      </c>
      <c r="G31" s="230">
        <v>0</v>
      </c>
      <c r="H31" s="230">
        <v>0</v>
      </c>
      <c r="I31" s="230">
        <v>0</v>
      </c>
      <c r="J31" s="230">
        <v>0</v>
      </c>
      <c r="K31" s="230">
        <v>1.126840738456802</v>
      </c>
      <c r="L31" s="230">
        <v>1.9532112406635569</v>
      </c>
      <c r="M31" s="230">
        <v>1.553285126259853</v>
      </c>
      <c r="N31" s="230">
        <v>1.556106089867608</v>
      </c>
      <c r="O31" s="230">
        <v>1.9684390202216011</v>
      </c>
      <c r="P31" s="230">
        <v>2.2282107342979041</v>
      </c>
      <c r="Q31" s="230">
        <v>2.3873686505328759</v>
      </c>
      <c r="R31" s="230">
        <v>1.7511605950724041</v>
      </c>
      <c r="S31" s="230">
        <v>1.468865814239485</v>
      </c>
      <c r="T31" s="230">
        <v>1.4242263914413571</v>
      </c>
      <c r="U31" s="230">
        <v>1.0495732765012851</v>
      </c>
      <c r="V31" s="230">
        <v>0.97171379921829781</v>
      </c>
      <c r="W31" s="230">
        <v>1.0291058896278811</v>
      </c>
      <c r="X31" s="230">
        <v>1.088117089214373</v>
      </c>
      <c r="Y31" s="230">
        <v>1.0150081197766549</v>
      </c>
      <c r="DA31" s="71" t="s">
        <v>2423</v>
      </c>
    </row>
    <row r="32" spans="1:105" ht="12" customHeight="1" x14ac:dyDescent="0.25">
      <c r="A32" s="59" t="s">
        <v>32</v>
      </c>
      <c r="B32" s="230">
        <v>0</v>
      </c>
      <c r="C32" s="230">
        <v>0</v>
      </c>
      <c r="D32" s="230">
        <v>0</v>
      </c>
      <c r="E32" s="230">
        <v>0</v>
      </c>
      <c r="F32" s="230">
        <v>0</v>
      </c>
      <c r="G32" s="230">
        <v>0</v>
      </c>
      <c r="H32" s="230">
        <v>0</v>
      </c>
      <c r="I32" s="230">
        <v>0</v>
      </c>
      <c r="J32" s="230">
        <v>0</v>
      </c>
      <c r="K32" s="230">
        <v>0</v>
      </c>
      <c r="L32" s="230">
        <v>0</v>
      </c>
      <c r="M32" s="230">
        <v>0</v>
      </c>
      <c r="N32" s="230">
        <v>0</v>
      </c>
      <c r="O32" s="230">
        <v>0</v>
      </c>
      <c r="P32" s="230">
        <v>0</v>
      </c>
      <c r="Q32" s="230">
        <v>0</v>
      </c>
      <c r="R32" s="230">
        <v>0</v>
      </c>
      <c r="S32" s="230">
        <v>0</v>
      </c>
      <c r="T32" s="230">
        <v>0</v>
      </c>
      <c r="U32" s="230">
        <v>0</v>
      </c>
      <c r="V32" s="230">
        <v>0</v>
      </c>
      <c r="W32" s="230">
        <v>0</v>
      </c>
      <c r="X32" s="230">
        <v>0</v>
      </c>
      <c r="Y32" s="230">
        <v>0</v>
      </c>
      <c r="DA32" s="71" t="s">
        <v>2424</v>
      </c>
    </row>
    <row r="33" spans="1:105" ht="12" customHeight="1" x14ac:dyDescent="0.25">
      <c r="A33" s="59" t="s">
        <v>35</v>
      </c>
      <c r="B33" s="230">
        <v>34.839735874243033</v>
      </c>
      <c r="C33" s="230">
        <v>33.043576391429937</v>
      </c>
      <c r="D33" s="230">
        <v>50.043512258087212</v>
      </c>
      <c r="E33" s="230">
        <v>48.288659795832551</v>
      </c>
      <c r="F33" s="230">
        <v>33.190965991312638</v>
      </c>
      <c r="G33" s="230">
        <v>34.567220776169897</v>
      </c>
      <c r="H33" s="230">
        <v>30.414915790116272</v>
      </c>
      <c r="I33" s="230">
        <v>28.780432860667439</v>
      </c>
      <c r="J33" s="230">
        <v>26.820052290885432</v>
      </c>
      <c r="K33" s="230">
        <v>25.645308456507529</v>
      </c>
      <c r="L33" s="230">
        <v>34.396951036660731</v>
      </c>
      <c r="M33" s="230">
        <v>34.386924785785489</v>
      </c>
      <c r="N33" s="230">
        <v>34.723764980507838</v>
      </c>
      <c r="O33" s="230">
        <v>37.608309480382978</v>
      </c>
      <c r="P33" s="230">
        <v>22.021682762456042</v>
      </c>
      <c r="Q33" s="230">
        <v>12.291086200190991</v>
      </c>
      <c r="R33" s="230">
        <v>13.99494747011461</v>
      </c>
      <c r="S33" s="230">
        <v>13.111608252995129</v>
      </c>
      <c r="T33" s="230">
        <v>12.77775980355535</v>
      </c>
      <c r="U33" s="230">
        <v>13.493024309646531</v>
      </c>
      <c r="V33" s="230">
        <v>12.3534387799076</v>
      </c>
      <c r="W33" s="230">
        <v>14.24128727540055</v>
      </c>
      <c r="X33" s="230">
        <v>12.29309295800666</v>
      </c>
      <c r="Y33" s="230">
        <v>11.43708229499258</v>
      </c>
      <c r="DA33" s="71" t="s">
        <v>2425</v>
      </c>
    </row>
    <row r="34" spans="1:105" ht="12" customHeight="1" x14ac:dyDescent="0.25">
      <c r="A34" s="60" t="s">
        <v>2426</v>
      </c>
      <c r="B34" s="329">
        <v>18.465605680501589</v>
      </c>
      <c r="C34" s="329">
        <v>14.921434138889181</v>
      </c>
      <c r="D34" s="329">
        <v>11.34502842887121</v>
      </c>
      <c r="E34" s="329">
        <v>12.530566398818049</v>
      </c>
      <c r="F34" s="329">
        <v>14.29321870517694</v>
      </c>
      <c r="G34" s="329">
        <v>15.753657391913579</v>
      </c>
      <c r="H34" s="329">
        <v>17.476113019155481</v>
      </c>
      <c r="I34" s="329">
        <v>16.076708789201181</v>
      </c>
      <c r="J34" s="329">
        <v>17.443012366615491</v>
      </c>
      <c r="K34" s="329">
        <v>13.305990686019459</v>
      </c>
      <c r="L34" s="329">
        <v>11.2378051357022</v>
      </c>
      <c r="M34" s="329">
        <v>12.08920571076273</v>
      </c>
      <c r="N34" s="329">
        <v>11.90810472669207</v>
      </c>
      <c r="O34" s="329">
        <v>10.88279864488509</v>
      </c>
      <c r="P34" s="329">
        <v>13.54523422639403</v>
      </c>
      <c r="Q34" s="329">
        <v>15.42917058773619</v>
      </c>
      <c r="R34" s="329">
        <v>13.97511711422972</v>
      </c>
      <c r="S34" s="329">
        <v>15.225089330156189</v>
      </c>
      <c r="T34" s="329">
        <v>17.64169467372907</v>
      </c>
      <c r="U34" s="329">
        <v>16.052219256139921</v>
      </c>
      <c r="V34" s="329">
        <v>13.51514477356212</v>
      </c>
      <c r="W34" s="329">
        <v>13.427954270836709</v>
      </c>
      <c r="X34" s="329">
        <v>10.32863783019546</v>
      </c>
      <c r="Y34" s="329">
        <v>10.0764930155726</v>
      </c>
      <c r="DA34" s="72" t="s">
        <v>2427</v>
      </c>
    </row>
    <row r="35" spans="1:105" ht="12" customHeight="1" x14ac:dyDescent="0.25">
      <c r="A35" s="57" t="s">
        <v>2428</v>
      </c>
      <c r="B35" s="261">
        <v>31.99496007994485</v>
      </c>
      <c r="C35" s="261">
        <v>33.074118206832559</v>
      </c>
      <c r="D35" s="261">
        <v>37.440711099579019</v>
      </c>
      <c r="E35" s="261">
        <v>37.0780263799343</v>
      </c>
      <c r="F35" s="261">
        <v>28.70810681380685</v>
      </c>
      <c r="G35" s="261">
        <v>30.370638618730691</v>
      </c>
      <c r="H35" s="261">
        <v>28.643994714262689</v>
      </c>
      <c r="I35" s="261">
        <v>26.863768348125301</v>
      </c>
      <c r="J35" s="261">
        <v>26.309301550233581</v>
      </c>
      <c r="K35" s="261">
        <v>24.117881253303889</v>
      </c>
      <c r="L35" s="261">
        <v>28.968178727248411</v>
      </c>
      <c r="M35" s="261">
        <v>29.200996069150531</v>
      </c>
      <c r="N35" s="261">
        <v>29.30880474225043</v>
      </c>
      <c r="O35" s="261">
        <v>30.752616963704671</v>
      </c>
      <c r="P35" s="261">
        <v>22.65167488602226</v>
      </c>
      <c r="Q35" s="261">
        <v>17.305944191236058</v>
      </c>
      <c r="R35" s="261">
        <v>17.320039612905049</v>
      </c>
      <c r="S35" s="261">
        <v>17.146852215429849</v>
      </c>
      <c r="T35" s="261">
        <v>17.99859034911206</v>
      </c>
      <c r="U35" s="261">
        <v>17.520286128587149</v>
      </c>
      <c r="V35" s="261">
        <v>15.520662101753221</v>
      </c>
      <c r="W35" s="261">
        <v>16.806021410294079</v>
      </c>
      <c r="X35" s="261">
        <v>14.10752908819309</v>
      </c>
      <c r="Y35" s="261">
        <v>13.496226553072891</v>
      </c>
      <c r="DA35" s="70" t="s">
        <v>2429</v>
      </c>
    </row>
    <row r="36" spans="1:105" ht="12" customHeight="1" x14ac:dyDescent="0.25">
      <c r="A36" s="46" t="s">
        <v>28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2430</v>
      </c>
    </row>
    <row r="37" spans="1:105" ht="12" customHeight="1" x14ac:dyDescent="0.25">
      <c r="A37" s="46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2431</v>
      </c>
    </row>
    <row r="38" spans="1:105" ht="12" customHeight="1" x14ac:dyDescent="0.25">
      <c r="A38" s="46" t="s">
        <v>31</v>
      </c>
      <c r="B38" s="229">
        <v>0</v>
      </c>
      <c r="C38" s="229">
        <v>0</v>
      </c>
      <c r="D38" s="229">
        <v>0</v>
      </c>
      <c r="E38" s="229">
        <v>0</v>
      </c>
      <c r="F38" s="229">
        <v>0</v>
      </c>
      <c r="G38" s="229">
        <v>0</v>
      </c>
      <c r="H38" s="229">
        <v>0</v>
      </c>
      <c r="I38" s="229">
        <v>0</v>
      </c>
      <c r="J38" s="229">
        <v>0</v>
      </c>
      <c r="K38" s="229">
        <v>0</v>
      </c>
      <c r="L38" s="229">
        <v>0</v>
      </c>
      <c r="M38" s="229">
        <v>0</v>
      </c>
      <c r="N38" s="229">
        <v>0</v>
      </c>
      <c r="O38" s="229">
        <v>0</v>
      </c>
      <c r="P38" s="229">
        <v>0</v>
      </c>
      <c r="Q38" s="229">
        <v>0</v>
      </c>
      <c r="R38" s="229">
        <v>0</v>
      </c>
      <c r="S38" s="229">
        <v>0</v>
      </c>
      <c r="T38" s="229">
        <v>0</v>
      </c>
      <c r="U38" s="229">
        <v>0</v>
      </c>
      <c r="V38" s="229">
        <v>0</v>
      </c>
      <c r="W38" s="229">
        <v>0</v>
      </c>
      <c r="X38" s="229">
        <v>0</v>
      </c>
      <c r="Y38" s="229">
        <v>0</v>
      </c>
      <c r="DA38" s="73" t="s">
        <v>2432</v>
      </c>
    </row>
    <row r="39" spans="1:105" ht="12" customHeight="1" x14ac:dyDescent="0.25">
      <c r="A39" s="46" t="s">
        <v>159</v>
      </c>
      <c r="B39" s="229">
        <v>0</v>
      </c>
      <c r="C39" s="229">
        <v>5.4668513507983896</v>
      </c>
      <c r="D39" s="229">
        <v>0</v>
      </c>
      <c r="E39" s="229">
        <v>0</v>
      </c>
      <c r="F39" s="229">
        <v>0</v>
      </c>
      <c r="G39" s="229">
        <v>0</v>
      </c>
      <c r="H39" s="229">
        <v>0</v>
      </c>
      <c r="I39" s="229">
        <v>0</v>
      </c>
      <c r="J39" s="229">
        <v>0</v>
      </c>
      <c r="K39" s="229">
        <v>1.015122503747224</v>
      </c>
      <c r="L39" s="229">
        <v>1.5565534998150059</v>
      </c>
      <c r="M39" s="229">
        <v>1.26202581947031</v>
      </c>
      <c r="N39" s="229">
        <v>1.25710506130761</v>
      </c>
      <c r="O39" s="229">
        <v>1.52955089790563</v>
      </c>
      <c r="P39" s="229">
        <v>2.0782844259068258</v>
      </c>
      <c r="Q39" s="229">
        <v>2.8088834037953938</v>
      </c>
      <c r="R39" s="229">
        <v>1.9240782299088079</v>
      </c>
      <c r="S39" s="229">
        <v>1.721872649704856</v>
      </c>
      <c r="T39" s="229">
        <v>1.802324959055621</v>
      </c>
      <c r="U39" s="229">
        <v>1.258274318017591</v>
      </c>
      <c r="V39" s="229">
        <v>1.1204934359572769</v>
      </c>
      <c r="W39" s="229">
        <v>1.118751793731251</v>
      </c>
      <c r="X39" s="229">
        <v>1.11416286816774</v>
      </c>
      <c r="Y39" s="229">
        <v>1.04093602764884</v>
      </c>
      <c r="DA39" s="73" t="s">
        <v>2433</v>
      </c>
    </row>
    <row r="40" spans="1:105" ht="12" customHeight="1" x14ac:dyDescent="0.25">
      <c r="A40" s="46" t="s">
        <v>32</v>
      </c>
      <c r="B40" s="229">
        <v>0</v>
      </c>
      <c r="C40" s="229">
        <v>0</v>
      </c>
      <c r="D40" s="229">
        <v>0</v>
      </c>
      <c r="E40" s="229">
        <v>0</v>
      </c>
      <c r="F40" s="229">
        <v>0</v>
      </c>
      <c r="G40" s="229">
        <v>0</v>
      </c>
      <c r="H40" s="229">
        <v>0</v>
      </c>
      <c r="I40" s="229">
        <v>0</v>
      </c>
      <c r="J40" s="229">
        <v>0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DA40" s="73" t="s">
        <v>2434</v>
      </c>
    </row>
    <row r="41" spans="1:105" ht="12" customHeight="1" x14ac:dyDescent="0.25">
      <c r="A41" s="46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DA41" s="73" t="s">
        <v>2435</v>
      </c>
    </row>
    <row r="42" spans="1:105" ht="12" customHeight="1" x14ac:dyDescent="0.25">
      <c r="A42" s="46" t="s">
        <v>35</v>
      </c>
      <c r="B42" s="229">
        <v>31.99496007994485</v>
      </c>
      <c r="C42" s="229">
        <v>27.607266856034169</v>
      </c>
      <c r="D42" s="229">
        <v>37.440711099579019</v>
      </c>
      <c r="E42" s="229">
        <v>37.0780263799343</v>
      </c>
      <c r="F42" s="229">
        <v>28.70810681380685</v>
      </c>
      <c r="G42" s="229">
        <v>30.370638618730691</v>
      </c>
      <c r="H42" s="229">
        <v>28.643994714262689</v>
      </c>
      <c r="I42" s="229">
        <v>26.863768348125301</v>
      </c>
      <c r="J42" s="229">
        <v>26.309301550233581</v>
      </c>
      <c r="K42" s="229">
        <v>23.10275874955666</v>
      </c>
      <c r="L42" s="229">
        <v>27.411625227433412</v>
      </c>
      <c r="M42" s="229">
        <v>27.938970249680221</v>
      </c>
      <c r="N42" s="229">
        <v>28.051699680942821</v>
      </c>
      <c r="O42" s="229">
        <v>29.223066065799049</v>
      </c>
      <c r="P42" s="229">
        <v>20.539942480752039</v>
      </c>
      <c r="Q42" s="229">
        <v>14.46120524143978</v>
      </c>
      <c r="R42" s="229">
        <v>15.376872818938409</v>
      </c>
      <c r="S42" s="229">
        <v>15.37003545566612</v>
      </c>
      <c r="T42" s="229">
        <v>16.169954126084392</v>
      </c>
      <c r="U42" s="229">
        <v>16.176027287785541</v>
      </c>
      <c r="V42" s="229">
        <v>14.244880617648731</v>
      </c>
      <c r="W42" s="229">
        <v>15.48185259162933</v>
      </c>
      <c r="X42" s="229">
        <v>12.58734730343618</v>
      </c>
      <c r="Y42" s="229">
        <v>11.729237215030469</v>
      </c>
      <c r="DA42" s="73" t="s">
        <v>2436</v>
      </c>
    </row>
    <row r="43" spans="1:105" ht="12" customHeight="1" x14ac:dyDescent="0.25">
      <c r="A43" s="46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2437</v>
      </c>
    </row>
    <row r="44" spans="1:105" ht="12" customHeight="1" x14ac:dyDescent="0.25">
      <c r="A44" s="46" t="s">
        <v>38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2438</v>
      </c>
    </row>
    <row r="45" spans="1:105" ht="12" customHeight="1" x14ac:dyDescent="0.25">
      <c r="A45" s="46" t="s">
        <v>39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3.3447979363401242E-2</v>
      </c>
      <c r="Q45" s="229">
        <v>3.585554600088324E-2</v>
      </c>
      <c r="R45" s="229">
        <v>1.908856405783188E-2</v>
      </c>
      <c r="S45" s="229">
        <v>5.494411005886958E-2</v>
      </c>
      <c r="T45" s="229">
        <v>2.6311263972047371E-2</v>
      </c>
      <c r="U45" s="229">
        <v>8.5984522784024728E-2</v>
      </c>
      <c r="V45" s="229">
        <v>0.15528804814720809</v>
      </c>
      <c r="W45" s="229">
        <v>0.20541702493350281</v>
      </c>
      <c r="X45" s="229">
        <v>0.40601891658917771</v>
      </c>
      <c r="Y45" s="229">
        <v>0.72605331039358101</v>
      </c>
      <c r="DA45" s="73" t="s">
        <v>2439</v>
      </c>
    </row>
    <row r="46" spans="1:105" ht="12" customHeight="1" x14ac:dyDescent="0.25">
      <c r="A46" s="57" t="s">
        <v>2440</v>
      </c>
      <c r="B46" s="261">
        <v>21.896471147989072</v>
      </c>
      <c r="C46" s="261">
        <v>20.949221420231609</v>
      </c>
      <c r="D46" s="261">
        <v>21.013424970158059</v>
      </c>
      <c r="E46" s="261">
        <v>21.511356713021001</v>
      </c>
      <c r="F46" s="261">
        <v>18.75612698179123</v>
      </c>
      <c r="G46" s="261">
        <v>20.09756337574736</v>
      </c>
      <c r="H46" s="261">
        <v>19.954115008477029</v>
      </c>
      <c r="I46" s="261">
        <v>18.59857995964337</v>
      </c>
      <c r="J46" s="261">
        <v>18.828145491722069</v>
      </c>
      <c r="K46" s="261">
        <v>16.26987241221471</v>
      </c>
      <c r="L46" s="261">
        <v>17.524707380179109</v>
      </c>
      <c r="M46" s="261">
        <v>18.02069111486108</v>
      </c>
      <c r="N46" s="261">
        <v>17.98345334390676</v>
      </c>
      <c r="O46" s="261">
        <v>18.09047545056816</v>
      </c>
      <c r="P46" s="261">
        <v>15.6664031136294</v>
      </c>
      <c r="Q46" s="261">
        <v>13.69362381753176</v>
      </c>
      <c r="R46" s="261">
        <v>13.233092556271121</v>
      </c>
      <c r="S46" s="261">
        <v>13.546829119100879</v>
      </c>
      <c r="T46" s="261">
        <v>14.76036657886158</v>
      </c>
      <c r="U46" s="261">
        <v>13.996673222537449</v>
      </c>
      <c r="V46" s="261">
        <v>12.15364748417425</v>
      </c>
      <c r="W46" s="261">
        <v>12.75758249703067</v>
      </c>
      <c r="X46" s="261">
        <v>10.341600760832129</v>
      </c>
      <c r="Y46" s="261">
        <v>9.8838194981930929</v>
      </c>
      <c r="DA46" s="70" t="s">
        <v>2441</v>
      </c>
    </row>
    <row r="47" spans="1:105" ht="12" customHeight="1" x14ac:dyDescent="0.25">
      <c r="A47" s="41" t="s">
        <v>2442</v>
      </c>
      <c r="B47" s="350">
        <v>14.827319818268251</v>
      </c>
      <c r="C47" s="350">
        <v>14.18588428437323</v>
      </c>
      <c r="D47" s="350">
        <v>14.229360082906849</v>
      </c>
      <c r="E47" s="350">
        <v>14.56653739103098</v>
      </c>
      <c r="F47" s="350">
        <v>12.70081792776045</v>
      </c>
      <c r="G47" s="350">
        <v>13.609179201804309</v>
      </c>
      <c r="H47" s="350">
        <v>13.51204232506511</v>
      </c>
      <c r="I47" s="350">
        <v>12.594134066785131</v>
      </c>
      <c r="J47" s="350">
        <v>12.749585670853049</v>
      </c>
      <c r="K47" s="350">
        <v>11.01723652308613</v>
      </c>
      <c r="L47" s="350">
        <v>11.86695514959017</v>
      </c>
      <c r="M47" s="350">
        <v>12.20281335290912</v>
      </c>
      <c r="N47" s="350">
        <v>12.17759758478249</v>
      </c>
      <c r="O47" s="350">
        <v>12.25006821223513</v>
      </c>
      <c r="P47" s="350">
        <v>10.60859385961056</v>
      </c>
      <c r="Q47" s="350">
        <v>9.2727151531102123</v>
      </c>
      <c r="R47" s="350">
        <v>8.960863793552253</v>
      </c>
      <c r="S47" s="350">
        <v>9.1733122892171934</v>
      </c>
      <c r="T47" s="350">
        <v>9.9950660734553107</v>
      </c>
      <c r="U47" s="350">
        <v>9.4779267791474027</v>
      </c>
      <c r="V47" s="350">
        <v>8.2299114313172197</v>
      </c>
      <c r="W47" s="350">
        <v>8.6388694558569128</v>
      </c>
      <c r="X47" s="350">
        <v>7.0028736994813192</v>
      </c>
      <c r="Y47" s="350">
        <v>6.6928845171110387</v>
      </c>
      <c r="DA47" s="97" t="s">
        <v>2443</v>
      </c>
    </row>
    <row r="48" spans="1:105" ht="12" customHeight="1" x14ac:dyDescent="0.25">
      <c r="A48" s="172"/>
      <c r="B48" s="172"/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DA48" s="176"/>
    </row>
    <row r="49" spans="1:105" ht="15" customHeight="1" x14ac:dyDescent="0.25">
      <c r="A49" s="32" t="s">
        <v>99</v>
      </c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  <c r="DA49" s="88"/>
    </row>
    <row r="50" spans="1:105" ht="12" customHeight="1" x14ac:dyDescent="0.25">
      <c r="A50" s="172"/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DA50" s="176"/>
    </row>
    <row r="51" spans="1:105" ht="12" customHeight="1" x14ac:dyDescent="0.25">
      <c r="A51" s="35" t="s">
        <v>23</v>
      </c>
      <c r="B51" s="232">
        <f t="shared" ref="B51:Y51" si="3">SUM(B$52:B$56,B$58:B$59,B$61:B$62,B$64:B$65,B$66:B$68)</f>
        <v>1.0000000000000002</v>
      </c>
      <c r="C51" s="232">
        <f t="shared" si="3"/>
        <v>1.0000000000000002</v>
      </c>
      <c r="D51" s="232">
        <f t="shared" si="3"/>
        <v>0.99999999999999978</v>
      </c>
      <c r="E51" s="232">
        <f t="shared" si="3"/>
        <v>0.99999999999999978</v>
      </c>
      <c r="F51" s="232">
        <f t="shared" si="3"/>
        <v>1.0000000000000002</v>
      </c>
      <c r="G51" s="232">
        <f t="shared" si="3"/>
        <v>1</v>
      </c>
      <c r="H51" s="232">
        <f t="shared" si="3"/>
        <v>0.99999999999999978</v>
      </c>
      <c r="I51" s="232">
        <f t="shared" si="3"/>
        <v>0.99999999999999978</v>
      </c>
      <c r="J51" s="232">
        <f t="shared" si="3"/>
        <v>1.0000000000000004</v>
      </c>
      <c r="K51" s="232">
        <f t="shared" si="3"/>
        <v>0.99999999999999989</v>
      </c>
      <c r="L51" s="232">
        <f t="shared" si="3"/>
        <v>0.99999999999999978</v>
      </c>
      <c r="M51" s="232">
        <f t="shared" si="3"/>
        <v>0.99999999999999989</v>
      </c>
      <c r="N51" s="232">
        <f t="shared" si="3"/>
        <v>1</v>
      </c>
      <c r="O51" s="232">
        <f t="shared" si="3"/>
        <v>0.99999999999999956</v>
      </c>
      <c r="P51" s="232">
        <f t="shared" si="3"/>
        <v>1</v>
      </c>
      <c r="Q51" s="232">
        <f t="shared" si="3"/>
        <v>0.99999999999999989</v>
      </c>
      <c r="R51" s="232">
        <f t="shared" si="3"/>
        <v>1</v>
      </c>
      <c r="S51" s="232">
        <f t="shared" si="3"/>
        <v>0.99999999999999967</v>
      </c>
      <c r="T51" s="232">
        <f t="shared" si="3"/>
        <v>0.99999999999999989</v>
      </c>
      <c r="U51" s="232">
        <f t="shared" si="3"/>
        <v>1</v>
      </c>
      <c r="V51" s="232">
        <f t="shared" si="3"/>
        <v>0.99999999999999944</v>
      </c>
      <c r="W51" s="232">
        <f t="shared" si="3"/>
        <v>0.99999999999999978</v>
      </c>
      <c r="X51" s="232">
        <f t="shared" si="3"/>
        <v>0.99999999999999989</v>
      </c>
      <c r="Y51" s="232">
        <f t="shared" si="3"/>
        <v>0.99999999999999967</v>
      </c>
      <c r="DA51" s="95"/>
    </row>
    <row r="52" spans="1:105" ht="12" customHeight="1" x14ac:dyDescent="0.25">
      <c r="A52" s="55" t="s">
        <v>91</v>
      </c>
      <c r="B52" s="299">
        <f t="shared" ref="B52:Y52" si="4">IF(B$6=0,0,B$6/B$5)</f>
        <v>2.2032175710497724E-2</v>
      </c>
      <c r="C52" s="299">
        <f t="shared" si="4"/>
        <v>2.1001346654280099E-2</v>
      </c>
      <c r="D52" s="299">
        <f t="shared" si="4"/>
        <v>1.9292939362650949E-2</v>
      </c>
      <c r="E52" s="299">
        <f t="shared" si="4"/>
        <v>1.9757439694993169E-2</v>
      </c>
      <c r="F52" s="299">
        <f t="shared" si="4"/>
        <v>2.1407644304079938E-2</v>
      </c>
      <c r="G52" s="299">
        <f t="shared" si="4"/>
        <v>2.1581382715510519E-2</v>
      </c>
      <c r="H52" s="299">
        <f t="shared" si="4"/>
        <v>2.2265728805728018E-2</v>
      </c>
      <c r="I52" s="299">
        <f t="shared" si="4"/>
        <v>2.2184702154997977E-2</v>
      </c>
      <c r="J52" s="299">
        <f t="shared" si="4"/>
        <v>2.2613466310976132E-2</v>
      </c>
      <c r="K52" s="299">
        <f t="shared" si="4"/>
        <v>2.1845143807494537E-2</v>
      </c>
      <c r="L52" s="299">
        <f t="shared" si="4"/>
        <v>2.0347571268594117E-2</v>
      </c>
      <c r="M52" s="299">
        <f t="shared" si="4"/>
        <v>2.0623958609007051E-2</v>
      </c>
      <c r="N52" s="299">
        <f t="shared" si="4"/>
        <v>2.054321051650054E-2</v>
      </c>
      <c r="O52" s="299">
        <f t="shared" si="4"/>
        <v>1.9953886355839928E-2</v>
      </c>
      <c r="P52" s="299">
        <f t="shared" si="4"/>
        <v>2.2182706974981516E-2</v>
      </c>
      <c r="Q52" s="299">
        <f t="shared" si="4"/>
        <v>2.3838343147130434E-2</v>
      </c>
      <c r="R52" s="299">
        <f t="shared" si="4"/>
        <v>2.3425071481033861E-2</v>
      </c>
      <c r="S52" s="299">
        <f t="shared" si="4"/>
        <v>2.381233366054377E-2</v>
      </c>
      <c r="T52" s="299">
        <f t="shared" si="4"/>
        <v>2.4211409822863777E-2</v>
      </c>
      <c r="U52" s="299">
        <f t="shared" si="4"/>
        <v>2.3935565631358978E-2</v>
      </c>
      <c r="V52" s="299">
        <f t="shared" si="4"/>
        <v>2.3727243366669787E-2</v>
      </c>
      <c r="W52" s="299">
        <f t="shared" si="4"/>
        <v>2.3379913457205505E-2</v>
      </c>
      <c r="X52" s="299">
        <f t="shared" si="4"/>
        <v>2.3018159121667745E-2</v>
      </c>
      <c r="Y52" s="299">
        <f t="shared" si="4"/>
        <v>2.3088111915540926E-2</v>
      </c>
      <c r="DA52" s="67"/>
    </row>
    <row r="53" spans="1:105" ht="12" customHeight="1" x14ac:dyDescent="0.25">
      <c r="A53" s="173" t="s">
        <v>92</v>
      </c>
      <c r="B53" s="233">
        <f t="shared" ref="B53:Y53" si="5">IF(B$7=0,0,B$7/B$5)</f>
        <v>2.9963758966276902E-2</v>
      </c>
      <c r="C53" s="233">
        <f t="shared" si="5"/>
        <v>2.8561831449820926E-2</v>
      </c>
      <c r="D53" s="233">
        <f t="shared" si="5"/>
        <v>2.6238397533205293E-2</v>
      </c>
      <c r="E53" s="233">
        <f t="shared" si="5"/>
        <v>2.6870117985190706E-2</v>
      </c>
      <c r="F53" s="233">
        <f t="shared" si="5"/>
        <v>2.9114396253548707E-2</v>
      </c>
      <c r="G53" s="233">
        <f t="shared" si="5"/>
        <v>2.9350680493094312E-2</v>
      </c>
      <c r="H53" s="233">
        <f t="shared" si="5"/>
        <v>3.0281391175790113E-2</v>
      </c>
      <c r="I53" s="233">
        <f t="shared" si="5"/>
        <v>3.0171194930797243E-2</v>
      </c>
      <c r="J53" s="233">
        <f t="shared" si="5"/>
        <v>3.0754314182927543E-2</v>
      </c>
      <c r="K53" s="233">
        <f t="shared" si="5"/>
        <v>2.970939557819257E-2</v>
      </c>
      <c r="L53" s="233">
        <f t="shared" si="5"/>
        <v>2.7672696925287999E-2</v>
      </c>
      <c r="M53" s="233">
        <f t="shared" si="5"/>
        <v>2.8048583708249586E-2</v>
      </c>
      <c r="N53" s="233">
        <f t="shared" si="5"/>
        <v>2.7938766302440736E-2</v>
      </c>
      <c r="O53" s="233">
        <f t="shared" si="5"/>
        <v>2.7137285443942297E-2</v>
      </c>
      <c r="P53" s="233">
        <f t="shared" si="5"/>
        <v>3.0168481485974858E-2</v>
      </c>
      <c r="Q53" s="233">
        <f t="shared" si="5"/>
        <v>3.2420146680097392E-2</v>
      </c>
      <c r="R53" s="233">
        <f t="shared" si="5"/>
        <v>3.1858097214206058E-2</v>
      </c>
      <c r="S53" s="233">
        <f t="shared" si="5"/>
        <v>3.238477377833953E-2</v>
      </c>
      <c r="T53" s="233">
        <f t="shared" si="5"/>
        <v>3.292751735909475E-2</v>
      </c>
      <c r="U53" s="233">
        <f t="shared" si="5"/>
        <v>3.2552369258648198E-2</v>
      </c>
      <c r="V53" s="233">
        <f t="shared" si="5"/>
        <v>3.2269050978670916E-2</v>
      </c>
      <c r="W53" s="233">
        <f t="shared" si="5"/>
        <v>3.1796682301799474E-2</v>
      </c>
      <c r="X53" s="233">
        <f t="shared" si="5"/>
        <v>3.1304696405468124E-2</v>
      </c>
      <c r="Y53" s="233">
        <f t="shared" si="5"/>
        <v>3.1399832205135675E-2</v>
      </c>
      <c r="DA53" s="177"/>
    </row>
    <row r="54" spans="1:105" ht="12" customHeight="1" x14ac:dyDescent="0.25">
      <c r="A54" s="173" t="s">
        <v>93</v>
      </c>
      <c r="B54" s="233">
        <f t="shared" ref="B54:Y54" si="6">IF(B$8=0,0,B$8/B$5)</f>
        <v>3.7014055193636181E-2</v>
      </c>
      <c r="C54" s="233">
        <f t="shared" si="6"/>
        <v>3.528226237919057E-2</v>
      </c>
      <c r="D54" s="233">
        <f t="shared" si="6"/>
        <v>3.2412138129253587E-2</v>
      </c>
      <c r="E54" s="233">
        <f t="shared" si="6"/>
        <v>3.3192498687588522E-2</v>
      </c>
      <c r="F54" s="233">
        <f t="shared" si="6"/>
        <v>3.5964842430854273E-2</v>
      </c>
      <c r="G54" s="233">
        <f t="shared" si="6"/>
        <v>3.6256722962057682E-2</v>
      </c>
      <c r="H54" s="233">
        <f t="shared" si="6"/>
        <v>3.7406424393623079E-2</v>
      </c>
      <c r="I54" s="233">
        <f t="shared" si="6"/>
        <v>3.7270299620396595E-2</v>
      </c>
      <c r="J54" s="233">
        <f t="shared" si="6"/>
        <v>3.7990623402439909E-2</v>
      </c>
      <c r="K54" s="233">
        <f t="shared" si="6"/>
        <v>3.6699841596590822E-2</v>
      </c>
      <c r="L54" s="233">
        <f t="shared" si="6"/>
        <v>3.4183919731238133E-2</v>
      </c>
      <c r="M54" s="233">
        <f t="shared" si="6"/>
        <v>3.4648250463131851E-2</v>
      </c>
      <c r="N54" s="233">
        <f t="shared" si="6"/>
        <v>3.4512593667720901E-2</v>
      </c>
      <c r="O54" s="233">
        <f t="shared" si="6"/>
        <v>3.3522529077811079E-2</v>
      </c>
      <c r="P54" s="233">
        <f t="shared" si="6"/>
        <v>3.726694771796895E-2</v>
      </c>
      <c r="Q54" s="233">
        <f t="shared" si="6"/>
        <v>4.0048416487179134E-2</v>
      </c>
      <c r="R54" s="233">
        <f t="shared" si="6"/>
        <v>3.9354120088136914E-2</v>
      </c>
      <c r="S54" s="233">
        <f t="shared" si="6"/>
        <v>4.0004720549713546E-2</v>
      </c>
      <c r="T54" s="233">
        <f t="shared" si="6"/>
        <v>4.0675168502411159E-2</v>
      </c>
      <c r="U54" s="233">
        <f t="shared" si="6"/>
        <v>4.0211750260683077E-2</v>
      </c>
      <c r="V54" s="233">
        <f t="shared" si="6"/>
        <v>3.9861768856005252E-2</v>
      </c>
      <c r="W54" s="233">
        <f t="shared" si="6"/>
        <v>3.9278254608105238E-2</v>
      </c>
      <c r="X54" s="233">
        <f t="shared" si="6"/>
        <v>3.8670507324401797E-2</v>
      </c>
      <c r="Y54" s="233">
        <f t="shared" si="6"/>
        <v>3.8788028018108774E-2</v>
      </c>
      <c r="DA54" s="177"/>
    </row>
    <row r="55" spans="1:105" ht="12" customHeight="1" x14ac:dyDescent="0.25">
      <c r="A55" s="173" t="s">
        <v>94</v>
      </c>
      <c r="B55" s="233">
        <f t="shared" ref="B55:Y55" si="7">IF(B$9=0,0,B$9/B$5)</f>
        <v>2.2913462738917627E-2</v>
      </c>
      <c r="C55" s="233">
        <f t="shared" si="7"/>
        <v>2.1841400520451301E-2</v>
      </c>
      <c r="D55" s="233">
        <f t="shared" si="7"/>
        <v>2.0064656937156991E-2</v>
      </c>
      <c r="E55" s="233">
        <f t="shared" si="7"/>
        <v>2.054773728279289E-2</v>
      </c>
      <c r="F55" s="233">
        <f t="shared" si="7"/>
        <v>2.2263950076243131E-2</v>
      </c>
      <c r="G55" s="233">
        <f t="shared" si="7"/>
        <v>2.244463802413095E-2</v>
      </c>
      <c r="H55" s="233">
        <f t="shared" si="7"/>
        <v>2.3156357957957154E-2</v>
      </c>
      <c r="I55" s="233">
        <f t="shared" si="7"/>
        <v>2.3072090241197888E-2</v>
      </c>
      <c r="J55" s="233">
        <f t="shared" si="7"/>
        <v>2.351800496341518E-2</v>
      </c>
      <c r="K55" s="233">
        <f t="shared" si="7"/>
        <v>2.271894955979431E-2</v>
      </c>
      <c r="L55" s="233">
        <f t="shared" si="7"/>
        <v>2.1161474119337879E-2</v>
      </c>
      <c r="M55" s="233">
        <f t="shared" si="7"/>
        <v>2.1448916953367331E-2</v>
      </c>
      <c r="N55" s="233">
        <f t="shared" si="7"/>
        <v>2.1364938937160557E-2</v>
      </c>
      <c r="O55" s="233">
        <f t="shared" si="7"/>
        <v>2.0752041810073518E-2</v>
      </c>
      <c r="P55" s="233">
        <f t="shared" si="7"/>
        <v>2.3070015253980777E-2</v>
      </c>
      <c r="Q55" s="233">
        <f t="shared" si="7"/>
        <v>2.4791876873015657E-2</v>
      </c>
      <c r="R55" s="233">
        <f t="shared" si="7"/>
        <v>2.4362074340275222E-2</v>
      </c>
      <c r="S55" s="233">
        <f t="shared" si="7"/>
        <v>2.4764827006965522E-2</v>
      </c>
      <c r="T55" s="233">
        <f t="shared" si="7"/>
        <v>2.5179866215778331E-2</v>
      </c>
      <c r="U55" s="233">
        <f t="shared" si="7"/>
        <v>2.4892988256613322E-2</v>
      </c>
      <c r="V55" s="233">
        <f t="shared" si="7"/>
        <v>2.4676333101336587E-2</v>
      </c>
      <c r="W55" s="233">
        <f t="shared" si="7"/>
        <v>2.431510999549372E-2</v>
      </c>
      <c r="X55" s="233">
        <f t="shared" si="7"/>
        <v>2.3938885486534448E-2</v>
      </c>
      <c r="Y55" s="233">
        <f t="shared" si="7"/>
        <v>2.4011636392162573E-2</v>
      </c>
      <c r="DA55" s="177"/>
    </row>
    <row r="56" spans="1:105" ht="12" customHeight="1" x14ac:dyDescent="0.25">
      <c r="A56" s="56" t="s">
        <v>95</v>
      </c>
      <c r="B56" s="300">
        <f t="shared" ref="B56:Y56" si="8">IF(B$10=0,0,B$10/B$5)</f>
        <v>2.7804749102850988E-2</v>
      </c>
      <c r="C56" s="300">
        <f t="shared" si="8"/>
        <v>2.8327448513232958E-2</v>
      </c>
      <c r="D56" s="300">
        <f t="shared" si="8"/>
        <v>2.9218226948787965E-2</v>
      </c>
      <c r="E56" s="300">
        <f t="shared" si="8"/>
        <v>2.8958012160526202E-2</v>
      </c>
      <c r="F56" s="300">
        <f t="shared" si="8"/>
        <v>2.8095689477938651E-2</v>
      </c>
      <c r="G56" s="300">
        <f t="shared" si="8"/>
        <v>2.801231903765829E-2</v>
      </c>
      <c r="H56" s="300">
        <f t="shared" si="8"/>
        <v>2.7702795987234654E-2</v>
      </c>
      <c r="I56" s="300">
        <f t="shared" si="8"/>
        <v>2.7737697364537475E-2</v>
      </c>
      <c r="J56" s="300">
        <f t="shared" si="8"/>
        <v>2.7559165679346638E-2</v>
      </c>
      <c r="K56" s="300">
        <f t="shared" si="8"/>
        <v>2.7896088385776396E-2</v>
      </c>
      <c r="L56" s="300">
        <f t="shared" si="8"/>
        <v>2.8709314510360635E-2</v>
      </c>
      <c r="M56" s="300">
        <f t="shared" si="8"/>
        <v>2.8569266924423891E-2</v>
      </c>
      <c r="N56" s="300">
        <f t="shared" si="8"/>
        <v>2.8639316180866757E-2</v>
      </c>
      <c r="O56" s="300">
        <f t="shared" si="8"/>
        <v>2.8986836038761721E-2</v>
      </c>
      <c r="P56" s="300">
        <f t="shared" si="8"/>
        <v>2.7961128540700774E-2</v>
      </c>
      <c r="Q56" s="300">
        <f t="shared" si="8"/>
        <v>2.7462203456025357E-2</v>
      </c>
      <c r="R56" s="300">
        <f t="shared" si="8"/>
        <v>2.7652302126295214E-2</v>
      </c>
      <c r="S56" s="300">
        <f t="shared" si="8"/>
        <v>2.7560052456802153E-2</v>
      </c>
      <c r="T56" s="300">
        <f t="shared" si="8"/>
        <v>2.7445556021037092E-2</v>
      </c>
      <c r="U56" s="300">
        <f t="shared" si="8"/>
        <v>2.752120186268437E-2</v>
      </c>
      <c r="V56" s="300">
        <f t="shared" si="8"/>
        <v>2.75837083315972E-2</v>
      </c>
      <c r="W56" s="300">
        <f t="shared" si="8"/>
        <v>2.7488668327311675E-2</v>
      </c>
      <c r="X56" s="300">
        <f t="shared" si="8"/>
        <v>2.7444868821385908E-2</v>
      </c>
      <c r="Y56" s="300">
        <f t="shared" si="8"/>
        <v>2.7376718832560858E-2</v>
      </c>
      <c r="DA56" s="68"/>
    </row>
    <row r="57" spans="1:105" ht="12" customHeight="1" x14ac:dyDescent="0.25">
      <c r="A57" s="174" t="s">
        <v>2403</v>
      </c>
      <c r="B57" s="301">
        <f t="shared" ref="B57:Y57" si="9">IF(B$16=0,0,B$16/B$5)</f>
        <v>0.18021596640736748</v>
      </c>
      <c r="C57" s="301">
        <f t="shared" si="9"/>
        <v>0.1836038329561395</v>
      </c>
      <c r="D57" s="301">
        <f t="shared" si="9"/>
        <v>0.18937739689029229</v>
      </c>
      <c r="E57" s="301">
        <f t="shared" si="9"/>
        <v>0.1876908195589661</v>
      </c>
      <c r="F57" s="301">
        <f t="shared" si="9"/>
        <v>0.18210169106071353</v>
      </c>
      <c r="G57" s="301">
        <f t="shared" si="9"/>
        <v>0.18156132709593334</v>
      </c>
      <c r="H57" s="301">
        <f t="shared" si="9"/>
        <v>0.17955515917652087</v>
      </c>
      <c r="I57" s="301">
        <f t="shared" si="9"/>
        <v>0.17978137180718734</v>
      </c>
      <c r="J57" s="301">
        <f t="shared" si="9"/>
        <v>0.17862422199576522</v>
      </c>
      <c r="K57" s="301">
        <f t="shared" si="9"/>
        <v>0.18080798027818029</v>
      </c>
      <c r="L57" s="301">
        <f t="shared" si="9"/>
        <v>0.18565140323650264</v>
      </c>
      <c r="M57" s="301">
        <f t="shared" si="9"/>
        <v>0.18469160938278917</v>
      </c>
      <c r="N57" s="301">
        <f t="shared" si="9"/>
        <v>0.18495802742109674</v>
      </c>
      <c r="O57" s="301">
        <f t="shared" si="9"/>
        <v>0.18700798008984665</v>
      </c>
      <c r="P57" s="301">
        <f t="shared" si="9"/>
        <v>0.17981269071611525</v>
      </c>
      <c r="Q57" s="301">
        <f t="shared" si="9"/>
        <v>0.17610571738588515</v>
      </c>
      <c r="R57" s="301">
        <f t="shared" si="9"/>
        <v>0.17677691891046729</v>
      </c>
      <c r="S57" s="301">
        <f t="shared" si="9"/>
        <v>0.17603576808364271</v>
      </c>
      <c r="T57" s="301">
        <f t="shared" si="9"/>
        <v>0.17550337630873741</v>
      </c>
      <c r="U57" s="301">
        <f t="shared" si="9"/>
        <v>0.17579479274438312</v>
      </c>
      <c r="V57" s="301">
        <f t="shared" si="9"/>
        <v>0.17606265616844002</v>
      </c>
      <c r="W57" s="301">
        <f t="shared" si="9"/>
        <v>0.17671388724002163</v>
      </c>
      <c r="X57" s="301">
        <f t="shared" si="9"/>
        <v>0.17731720015273755</v>
      </c>
      <c r="Y57" s="301">
        <f t="shared" si="9"/>
        <v>0.17682219418599263</v>
      </c>
      <c r="DA57" s="178"/>
    </row>
    <row r="58" spans="1:105" ht="12" customHeight="1" x14ac:dyDescent="0.25">
      <c r="A58" s="62" t="s">
        <v>2404</v>
      </c>
      <c r="B58" s="302">
        <f t="shared" ref="B58:Y58" si="10">IF(B$17=0,0,B$17/B$5)</f>
        <v>0.1177870075835821</v>
      </c>
      <c r="C58" s="302">
        <f t="shared" si="10"/>
        <v>0.13334306728838333</v>
      </c>
      <c r="D58" s="302">
        <f t="shared" si="10"/>
        <v>0.15437913943924939</v>
      </c>
      <c r="E58" s="302">
        <f t="shared" si="10"/>
        <v>0.14902093794282903</v>
      </c>
      <c r="F58" s="302">
        <f t="shared" si="10"/>
        <v>0.12728724466029409</v>
      </c>
      <c r="G58" s="302">
        <f t="shared" si="10"/>
        <v>0.12472100461315452</v>
      </c>
      <c r="H58" s="302">
        <f t="shared" si="10"/>
        <v>0.11403294482948172</v>
      </c>
      <c r="I58" s="302">
        <f t="shared" si="10"/>
        <v>0.11534809197791585</v>
      </c>
      <c r="J58" s="302">
        <f t="shared" si="10"/>
        <v>0.10823269946206278</v>
      </c>
      <c r="K58" s="302">
        <f t="shared" si="10"/>
        <v>0.12077951317157759</v>
      </c>
      <c r="L58" s="302">
        <f t="shared" si="10"/>
        <v>0.14181018861529585</v>
      </c>
      <c r="M58" s="302">
        <f t="shared" si="10"/>
        <v>0.1382039553081458</v>
      </c>
      <c r="N58" s="302">
        <f t="shared" si="10"/>
        <v>0.13925161364999089</v>
      </c>
      <c r="O58" s="302">
        <f t="shared" si="10"/>
        <v>0.1466752718624722</v>
      </c>
      <c r="P58" s="302">
        <f t="shared" si="10"/>
        <v>0.11537038930443833</v>
      </c>
      <c r="Q58" s="302">
        <f t="shared" si="10"/>
        <v>8.5857313021470469E-2</v>
      </c>
      <c r="R58" s="302">
        <f t="shared" si="10"/>
        <v>9.3655239708043736E-2</v>
      </c>
      <c r="S58" s="302">
        <f t="shared" si="10"/>
        <v>8.6114290719093337E-2</v>
      </c>
      <c r="T58" s="302">
        <f t="shared" si="10"/>
        <v>7.8272877365754681E-2</v>
      </c>
      <c r="U58" s="302">
        <f t="shared" si="10"/>
        <v>8.3560327940523718E-2</v>
      </c>
      <c r="V58" s="302">
        <f t="shared" si="10"/>
        <v>8.7408187998173917E-2</v>
      </c>
      <c r="W58" s="302">
        <f t="shared" si="10"/>
        <v>9.4029474760043141E-2</v>
      </c>
      <c r="X58" s="302">
        <f t="shared" si="10"/>
        <v>0.10007313047710088</v>
      </c>
      <c r="Y58" s="302">
        <f t="shared" si="10"/>
        <v>9.7733883541760422E-2</v>
      </c>
      <c r="DA58" s="72"/>
    </row>
    <row r="59" spans="1:105" ht="12" customHeight="1" x14ac:dyDescent="0.25">
      <c r="A59" s="62" t="s">
        <v>2411</v>
      </c>
      <c r="B59" s="302">
        <f t="shared" ref="B59:Y59" si="11">IF(B$23=0,0,B$23/B$5)</f>
        <v>6.2428958823785394E-2</v>
      </c>
      <c r="C59" s="302">
        <f t="shared" si="11"/>
        <v>5.0260765667756162E-2</v>
      </c>
      <c r="D59" s="302">
        <f t="shared" si="11"/>
        <v>3.4998257451042902E-2</v>
      </c>
      <c r="E59" s="302">
        <f t="shared" si="11"/>
        <v>3.8669881616137082E-2</v>
      </c>
      <c r="F59" s="302">
        <f t="shared" si="11"/>
        <v>5.4814446400419409E-2</v>
      </c>
      <c r="G59" s="302">
        <f t="shared" si="11"/>
        <v>5.6840322482778823E-2</v>
      </c>
      <c r="H59" s="302">
        <f t="shared" si="11"/>
        <v>6.552221434703917E-2</v>
      </c>
      <c r="I59" s="302">
        <f t="shared" si="11"/>
        <v>6.4433279829271495E-2</v>
      </c>
      <c r="J59" s="302">
        <f t="shared" si="11"/>
        <v>7.0391522533702441E-2</v>
      </c>
      <c r="K59" s="302">
        <f t="shared" si="11"/>
        <v>6.0028467106602687E-2</v>
      </c>
      <c r="L59" s="302">
        <f t="shared" si="11"/>
        <v>4.3841214621206812E-2</v>
      </c>
      <c r="M59" s="302">
        <f t="shared" si="11"/>
        <v>4.6487654074643385E-2</v>
      </c>
      <c r="N59" s="302">
        <f t="shared" si="11"/>
        <v>4.5706413771105868E-2</v>
      </c>
      <c r="O59" s="302">
        <f t="shared" si="11"/>
        <v>4.0332708227374461E-2</v>
      </c>
      <c r="P59" s="302">
        <f t="shared" si="11"/>
        <v>6.4442301411676922E-2</v>
      </c>
      <c r="Q59" s="302">
        <f t="shared" si="11"/>
        <v>9.0248404364414697E-2</v>
      </c>
      <c r="R59" s="302">
        <f t="shared" si="11"/>
        <v>8.312167920242354E-2</v>
      </c>
      <c r="S59" s="302">
        <f t="shared" si="11"/>
        <v>8.9921477364549404E-2</v>
      </c>
      <c r="T59" s="302">
        <f t="shared" si="11"/>
        <v>9.7230498942982732E-2</v>
      </c>
      <c r="U59" s="302">
        <f t="shared" si="11"/>
        <v>9.2234464803859398E-2</v>
      </c>
      <c r="V59" s="302">
        <f t="shared" si="11"/>
        <v>8.8654468170266079E-2</v>
      </c>
      <c r="W59" s="302">
        <f t="shared" si="11"/>
        <v>8.2684412479978486E-2</v>
      </c>
      <c r="X59" s="302">
        <f t="shared" si="11"/>
        <v>7.7244069675636684E-2</v>
      </c>
      <c r="Y59" s="302">
        <f t="shared" si="11"/>
        <v>7.9088310644232204E-2</v>
      </c>
      <c r="DA59" s="72"/>
    </row>
    <row r="60" spans="1:105" ht="12" customHeight="1" x14ac:dyDescent="0.25">
      <c r="A60" s="174" t="s">
        <v>2413</v>
      </c>
      <c r="B60" s="301">
        <f t="shared" ref="B60:Y60" si="12">IF(B$24=0,0,B$24/B$5)</f>
        <v>9.0710183056303129E-2</v>
      </c>
      <c r="C60" s="301">
        <f t="shared" si="12"/>
        <v>9.0871775167315968E-2</v>
      </c>
      <c r="D60" s="301">
        <f t="shared" si="12"/>
        <v>9.2541128142830484E-2</v>
      </c>
      <c r="E60" s="301">
        <f t="shared" si="12"/>
        <v>9.2335913433869113E-2</v>
      </c>
      <c r="F60" s="301">
        <f t="shared" si="12"/>
        <v>9.1288264717969497E-2</v>
      </c>
      <c r="G60" s="301">
        <f t="shared" si="12"/>
        <v>9.1139928378553142E-2</v>
      </c>
      <c r="H60" s="301">
        <f t="shared" si="12"/>
        <v>9.0458881292693749E-2</v>
      </c>
      <c r="I60" s="301">
        <f t="shared" si="12"/>
        <v>9.0548471819839271E-2</v>
      </c>
      <c r="J60" s="301">
        <f t="shared" si="12"/>
        <v>9.004283300994026E-2</v>
      </c>
      <c r="K60" s="301">
        <f t="shared" si="12"/>
        <v>9.0728657329377849E-2</v>
      </c>
      <c r="L60" s="301">
        <f t="shared" si="12"/>
        <v>9.180745171241958E-2</v>
      </c>
      <c r="M60" s="301">
        <f t="shared" si="12"/>
        <v>9.1681255496190953E-2</v>
      </c>
      <c r="N60" s="301">
        <f t="shared" si="12"/>
        <v>9.1730498126738086E-2</v>
      </c>
      <c r="O60" s="301">
        <f t="shared" si="12"/>
        <v>9.2032064040742045E-2</v>
      </c>
      <c r="P60" s="301">
        <f t="shared" si="12"/>
        <v>9.0131742383497124E-2</v>
      </c>
      <c r="Q60" s="301">
        <f t="shared" si="12"/>
        <v>8.7238129612538171E-2</v>
      </c>
      <c r="R60" s="301">
        <f t="shared" si="12"/>
        <v>8.8286252160405171E-2</v>
      </c>
      <c r="S60" s="301">
        <f t="shared" si="12"/>
        <v>8.7586480586093918E-2</v>
      </c>
      <c r="T60" s="301">
        <f t="shared" si="12"/>
        <v>8.6717032686039586E-2</v>
      </c>
      <c r="U60" s="301">
        <f t="shared" si="12"/>
        <v>8.7452252858150101E-2</v>
      </c>
      <c r="V60" s="301">
        <f t="shared" si="12"/>
        <v>8.7845842380651254E-2</v>
      </c>
      <c r="W60" s="301">
        <f t="shared" si="12"/>
        <v>8.852649462817179E-2</v>
      </c>
      <c r="X60" s="301">
        <f t="shared" si="12"/>
        <v>8.8969790297919404E-2</v>
      </c>
      <c r="Y60" s="301">
        <f t="shared" si="12"/>
        <v>8.8715750630153495E-2</v>
      </c>
      <c r="DA60" s="178"/>
    </row>
    <row r="61" spans="1:105" ht="12" customHeight="1" x14ac:dyDescent="0.25">
      <c r="A61" s="62" t="s">
        <v>2414</v>
      </c>
      <c r="B61" s="302">
        <f t="shared" ref="B61:Y61" si="13">IF(B$25=0,0,B$25/B$5)</f>
        <v>6.8237363831595454E-2</v>
      </c>
      <c r="C61" s="302">
        <f t="shared" si="13"/>
        <v>6.9450401579950249E-2</v>
      </c>
      <c r="D61" s="302">
        <f t="shared" si="13"/>
        <v>7.2862329992926508E-2</v>
      </c>
      <c r="E61" s="302">
        <f t="shared" si="13"/>
        <v>7.2183324944976063E-2</v>
      </c>
      <c r="F61" s="302">
        <f t="shared" si="13"/>
        <v>6.9452467527807954E-2</v>
      </c>
      <c r="G61" s="302">
        <f t="shared" si="13"/>
        <v>6.9126918008732399E-2</v>
      </c>
      <c r="H61" s="302">
        <f t="shared" si="13"/>
        <v>6.7747837910851164E-2</v>
      </c>
      <c r="I61" s="302">
        <f t="shared" si="13"/>
        <v>6.7920075621741349E-2</v>
      </c>
      <c r="J61" s="302">
        <f t="shared" si="13"/>
        <v>6.6977097372744598E-2</v>
      </c>
      <c r="K61" s="302">
        <f t="shared" si="13"/>
        <v>6.8446610645733416E-2</v>
      </c>
      <c r="L61" s="302">
        <f t="shared" si="13"/>
        <v>7.1052929018453559E-2</v>
      </c>
      <c r="M61" s="302">
        <f t="shared" si="13"/>
        <v>7.0644817715003749E-2</v>
      </c>
      <c r="N61" s="302">
        <f t="shared" si="13"/>
        <v>7.0776423399907529E-2</v>
      </c>
      <c r="O61" s="302">
        <f t="shared" si="13"/>
        <v>7.1679099957785319E-2</v>
      </c>
      <c r="P61" s="302">
        <f t="shared" si="13"/>
        <v>6.7505381269015965E-2</v>
      </c>
      <c r="Q61" s="302">
        <f t="shared" si="13"/>
        <v>6.2923019602465116E-2</v>
      </c>
      <c r="R61" s="302">
        <f t="shared" si="13"/>
        <v>6.4392679249750631E-2</v>
      </c>
      <c r="S61" s="302">
        <f t="shared" si="13"/>
        <v>6.3297900252339279E-2</v>
      </c>
      <c r="T61" s="302">
        <f t="shared" si="13"/>
        <v>6.2021394666718514E-2</v>
      </c>
      <c r="U61" s="302">
        <f t="shared" si="13"/>
        <v>6.3037975914163921E-2</v>
      </c>
      <c r="V61" s="302">
        <f t="shared" si="13"/>
        <v>6.3644054146648074E-2</v>
      </c>
      <c r="W61" s="302">
        <f t="shared" si="13"/>
        <v>6.4678982901822182E-2</v>
      </c>
      <c r="X61" s="302">
        <f t="shared" si="13"/>
        <v>6.5491267993818311E-2</v>
      </c>
      <c r="Y61" s="302">
        <f t="shared" si="13"/>
        <v>6.5165876476301732E-2</v>
      </c>
      <c r="DA61" s="72"/>
    </row>
    <row r="62" spans="1:105" ht="12" customHeight="1" x14ac:dyDescent="0.25">
      <c r="A62" s="62" t="s">
        <v>2416</v>
      </c>
      <c r="B62" s="302">
        <f t="shared" ref="B62:Y62" si="14">IF(B$26=0,0,B$26/B$5)</f>
        <v>2.2472819224707681E-2</v>
      </c>
      <c r="C62" s="302">
        <f t="shared" si="14"/>
        <v>2.1421373587365709E-2</v>
      </c>
      <c r="D62" s="302">
        <f t="shared" si="14"/>
        <v>1.9678798149903972E-2</v>
      </c>
      <c r="E62" s="302">
        <f t="shared" si="14"/>
        <v>2.0152588488893043E-2</v>
      </c>
      <c r="F62" s="302">
        <f t="shared" si="14"/>
        <v>2.1835797190161543E-2</v>
      </c>
      <c r="G62" s="302">
        <f t="shared" si="14"/>
        <v>2.2013010369820743E-2</v>
      </c>
      <c r="H62" s="302">
        <f t="shared" si="14"/>
        <v>2.2711043381842589E-2</v>
      </c>
      <c r="I62" s="302">
        <f t="shared" si="14"/>
        <v>2.2628396198097932E-2</v>
      </c>
      <c r="J62" s="302">
        <f t="shared" si="14"/>
        <v>2.3065735637195654E-2</v>
      </c>
      <c r="K62" s="302">
        <f t="shared" si="14"/>
        <v>2.2282046683644436E-2</v>
      </c>
      <c r="L62" s="302">
        <f t="shared" si="14"/>
        <v>2.0754522693966007E-2</v>
      </c>
      <c r="M62" s="302">
        <f t="shared" si="14"/>
        <v>2.1036437781187196E-2</v>
      </c>
      <c r="N62" s="302">
        <f t="shared" si="14"/>
        <v>2.0954074726830554E-2</v>
      </c>
      <c r="O62" s="302">
        <f t="shared" si="14"/>
        <v>2.0352964082956726E-2</v>
      </c>
      <c r="P62" s="302">
        <f t="shared" si="14"/>
        <v>2.2626361114481155E-2</v>
      </c>
      <c r="Q62" s="302">
        <f t="shared" si="14"/>
        <v>2.4315110010073058E-2</v>
      </c>
      <c r="R62" s="302">
        <f t="shared" si="14"/>
        <v>2.3893572910654547E-2</v>
      </c>
      <c r="S62" s="302">
        <f t="shared" si="14"/>
        <v>2.4288580333754653E-2</v>
      </c>
      <c r="T62" s="302">
        <f t="shared" si="14"/>
        <v>2.4695638019321065E-2</v>
      </c>
      <c r="U62" s="302">
        <f t="shared" si="14"/>
        <v>2.4414276943986169E-2</v>
      </c>
      <c r="V62" s="302">
        <f t="shared" si="14"/>
        <v>2.420178823400319E-2</v>
      </c>
      <c r="W62" s="302">
        <f t="shared" si="14"/>
        <v>2.3847511726349614E-2</v>
      </c>
      <c r="X62" s="302">
        <f t="shared" si="14"/>
        <v>2.3478522304101097E-2</v>
      </c>
      <c r="Y62" s="302">
        <f t="shared" si="14"/>
        <v>2.3549874153851763E-2</v>
      </c>
      <c r="DA62" s="72"/>
    </row>
    <row r="63" spans="1:105" ht="12" customHeight="1" x14ac:dyDescent="0.25">
      <c r="A63" s="174" t="s">
        <v>2418</v>
      </c>
      <c r="B63" s="301">
        <f t="shared" ref="B63:Y63" si="15">IF(B$27=0,0,B$27/B$5)</f>
        <v>0.2574513805819536</v>
      </c>
      <c r="C63" s="301">
        <f t="shared" si="15"/>
        <v>0.26229118993734213</v>
      </c>
      <c r="D63" s="301">
        <f t="shared" si="15"/>
        <v>0.2705391384147034</v>
      </c>
      <c r="E63" s="301">
        <f t="shared" si="15"/>
        <v>0.26812974222709446</v>
      </c>
      <c r="F63" s="301">
        <f t="shared" si="15"/>
        <v>0.26014527294387646</v>
      </c>
      <c r="G63" s="301">
        <f t="shared" si="15"/>
        <v>0.25937332442276201</v>
      </c>
      <c r="H63" s="301">
        <f t="shared" si="15"/>
        <v>0.25650737025217268</v>
      </c>
      <c r="I63" s="301">
        <f t="shared" si="15"/>
        <v>0.25683053115312493</v>
      </c>
      <c r="J63" s="301">
        <f t="shared" si="15"/>
        <v>0.25517745999395042</v>
      </c>
      <c r="K63" s="301">
        <f t="shared" si="15"/>
        <v>0.25829711468311484</v>
      </c>
      <c r="L63" s="301">
        <f t="shared" si="15"/>
        <v>0.26521629033786093</v>
      </c>
      <c r="M63" s="301">
        <f t="shared" si="15"/>
        <v>0.26384515626112748</v>
      </c>
      <c r="N63" s="301">
        <f t="shared" si="15"/>
        <v>0.26422575345870963</v>
      </c>
      <c r="O63" s="301">
        <f t="shared" si="15"/>
        <v>0.26715425727120962</v>
      </c>
      <c r="P63" s="301">
        <f t="shared" si="15"/>
        <v>0.2568752724515932</v>
      </c>
      <c r="Q63" s="301">
        <f t="shared" si="15"/>
        <v>0.25157959626555026</v>
      </c>
      <c r="R63" s="301">
        <f t="shared" si="15"/>
        <v>0.25253845558638177</v>
      </c>
      <c r="S63" s="301">
        <f t="shared" si="15"/>
        <v>0.25147966869091815</v>
      </c>
      <c r="T63" s="301">
        <f t="shared" si="15"/>
        <v>0.25071910901248201</v>
      </c>
      <c r="U63" s="301">
        <f t="shared" si="15"/>
        <v>0.25113541820626162</v>
      </c>
      <c r="V63" s="301">
        <f t="shared" si="15"/>
        <v>0.25151808024062861</v>
      </c>
      <c r="W63" s="301">
        <f t="shared" si="15"/>
        <v>0.25244841034288801</v>
      </c>
      <c r="X63" s="301">
        <f t="shared" si="15"/>
        <v>0.25331028593248223</v>
      </c>
      <c r="Y63" s="301">
        <f t="shared" si="15"/>
        <v>0.25260313455141808</v>
      </c>
      <c r="DA63" s="178"/>
    </row>
    <row r="64" spans="1:105" ht="12" customHeight="1" x14ac:dyDescent="0.25">
      <c r="A64" s="62" t="s">
        <v>2419</v>
      </c>
      <c r="B64" s="302">
        <f t="shared" ref="B64:Y64" si="16">IF(B$28=0,0,B$28/B$5)</f>
        <v>0.16826715369083159</v>
      </c>
      <c r="C64" s="302">
        <f t="shared" si="16"/>
        <v>0.19049009612626192</v>
      </c>
      <c r="D64" s="302">
        <f t="shared" si="16"/>
        <v>0.22054162777035635</v>
      </c>
      <c r="E64" s="302">
        <f t="shared" si="16"/>
        <v>0.2128870542040415</v>
      </c>
      <c r="F64" s="302">
        <f t="shared" si="16"/>
        <v>0.18183892094327733</v>
      </c>
      <c r="G64" s="302">
        <f t="shared" si="16"/>
        <v>0.17817286373307795</v>
      </c>
      <c r="H64" s="302">
        <f t="shared" si="16"/>
        <v>0.16290420689925961</v>
      </c>
      <c r="I64" s="302">
        <f t="shared" si="16"/>
        <v>0.16478298853987985</v>
      </c>
      <c r="J64" s="302">
        <f t="shared" si="16"/>
        <v>0.1546181420886612</v>
      </c>
      <c r="K64" s="302">
        <f t="shared" si="16"/>
        <v>0.17254216167368236</v>
      </c>
      <c r="L64" s="302">
        <f t="shared" si="16"/>
        <v>0.2025859837361369</v>
      </c>
      <c r="M64" s="302">
        <f t="shared" si="16"/>
        <v>0.19743422186877976</v>
      </c>
      <c r="N64" s="302">
        <f t="shared" si="16"/>
        <v>0.19893087664284406</v>
      </c>
      <c r="O64" s="302">
        <f t="shared" si="16"/>
        <v>0.2095361026606746</v>
      </c>
      <c r="P64" s="302">
        <f t="shared" si="16"/>
        <v>0.16481484186348333</v>
      </c>
      <c r="Q64" s="302">
        <f t="shared" si="16"/>
        <v>0.12265330431638639</v>
      </c>
      <c r="R64" s="302">
        <f t="shared" si="16"/>
        <v>0.1337931995829196</v>
      </c>
      <c r="S64" s="302">
        <f t="shared" si="16"/>
        <v>0.12302041531299052</v>
      </c>
      <c r="T64" s="302">
        <f t="shared" si="16"/>
        <v>0.11181839623679239</v>
      </c>
      <c r="U64" s="302">
        <f t="shared" si="16"/>
        <v>0.119371897057891</v>
      </c>
      <c r="V64" s="302">
        <f t="shared" si="16"/>
        <v>0.12486883999739129</v>
      </c>
      <c r="W64" s="302">
        <f t="shared" si="16"/>
        <v>0.13432782108577596</v>
      </c>
      <c r="X64" s="302">
        <f t="shared" si="16"/>
        <v>0.14296161496728702</v>
      </c>
      <c r="Y64" s="302">
        <f t="shared" si="16"/>
        <v>0.13961983363108635</v>
      </c>
      <c r="DA64" s="72"/>
    </row>
    <row r="65" spans="1:105" ht="12" customHeight="1" x14ac:dyDescent="0.25">
      <c r="A65" s="62" t="s">
        <v>2426</v>
      </c>
      <c r="B65" s="302">
        <f t="shared" ref="B65:Y65" si="17">IF(B$34=0,0,B$34/B$5)</f>
        <v>8.9184226891122015E-2</v>
      </c>
      <c r="C65" s="302">
        <f t="shared" si="17"/>
        <v>7.1801093811080213E-2</v>
      </c>
      <c r="D65" s="302">
        <f t="shared" si="17"/>
        <v>4.9997510644347008E-2</v>
      </c>
      <c r="E65" s="302">
        <f t="shared" si="17"/>
        <v>5.5242688023052981E-2</v>
      </c>
      <c r="F65" s="302">
        <f t="shared" si="17"/>
        <v>7.8306352000599141E-2</v>
      </c>
      <c r="G65" s="302">
        <f t="shared" si="17"/>
        <v>8.1200460689684076E-2</v>
      </c>
      <c r="H65" s="302">
        <f t="shared" si="17"/>
        <v>9.3603163352913077E-2</v>
      </c>
      <c r="I65" s="302">
        <f t="shared" si="17"/>
        <v>9.2047542613245034E-2</v>
      </c>
      <c r="J65" s="302">
        <f t="shared" si="17"/>
        <v>0.10055931790528923</v>
      </c>
      <c r="K65" s="302">
        <f t="shared" si="17"/>
        <v>8.5754953009432464E-2</v>
      </c>
      <c r="L65" s="302">
        <f t="shared" si="17"/>
        <v>6.2630306601723987E-2</v>
      </c>
      <c r="M65" s="302">
        <f t="shared" si="17"/>
        <v>6.6410934392347715E-2</v>
      </c>
      <c r="N65" s="302">
        <f t="shared" si="17"/>
        <v>6.529487681586553E-2</v>
      </c>
      <c r="O65" s="302">
        <f t="shared" si="17"/>
        <v>5.7618154610534975E-2</v>
      </c>
      <c r="P65" s="302">
        <f t="shared" si="17"/>
        <v>9.2060430588109893E-2</v>
      </c>
      <c r="Q65" s="302">
        <f t="shared" si="17"/>
        <v>0.12892629194916388</v>
      </c>
      <c r="R65" s="302">
        <f t="shared" si="17"/>
        <v>0.1187452560034622</v>
      </c>
      <c r="S65" s="302">
        <f t="shared" si="17"/>
        <v>0.12845925337792763</v>
      </c>
      <c r="T65" s="302">
        <f t="shared" si="17"/>
        <v>0.13890071277568961</v>
      </c>
      <c r="U65" s="302">
        <f t="shared" si="17"/>
        <v>0.13176352114837062</v>
      </c>
      <c r="V65" s="302">
        <f t="shared" si="17"/>
        <v>0.12664924024323729</v>
      </c>
      <c r="W65" s="302">
        <f t="shared" si="17"/>
        <v>0.11812058925711205</v>
      </c>
      <c r="X65" s="302">
        <f t="shared" si="17"/>
        <v>0.11034867096519523</v>
      </c>
      <c r="Y65" s="302">
        <f t="shared" si="17"/>
        <v>0.11298330092033171</v>
      </c>
      <c r="DA65" s="72"/>
    </row>
    <row r="66" spans="1:105" ht="12" customHeight="1" x14ac:dyDescent="0.25">
      <c r="A66" s="174" t="s">
        <v>2428</v>
      </c>
      <c r="B66" s="301">
        <f t="shared" ref="B66:Y66" si="18">IF(B$35=0,0,B$35/B$5)</f>
        <v>0.15452760275040614</v>
      </c>
      <c r="C66" s="301">
        <f t="shared" si="18"/>
        <v>0.15915077880471939</v>
      </c>
      <c r="D66" s="301">
        <f t="shared" si="18"/>
        <v>0.16500111599274103</v>
      </c>
      <c r="E66" s="301">
        <f t="shared" si="18"/>
        <v>0.16346346834014183</v>
      </c>
      <c r="F66" s="301">
        <f t="shared" si="18"/>
        <v>0.15727927794308028</v>
      </c>
      <c r="G66" s="301">
        <f t="shared" si="18"/>
        <v>0.15654205153317016</v>
      </c>
      <c r="H66" s="301">
        <f t="shared" si="18"/>
        <v>0.15341904194487033</v>
      </c>
      <c r="I66" s="301">
        <f t="shared" si="18"/>
        <v>0.15380908457067802</v>
      </c>
      <c r="J66" s="301">
        <f t="shared" si="18"/>
        <v>0.1516736537732214</v>
      </c>
      <c r="K66" s="301">
        <f t="shared" si="18"/>
        <v>0.15543583505865699</v>
      </c>
      <c r="L66" s="301">
        <f t="shared" si="18"/>
        <v>0.16144486342952946</v>
      </c>
      <c r="M66" s="301">
        <f t="shared" si="18"/>
        <v>0.16041297340263455</v>
      </c>
      <c r="N66" s="301">
        <f t="shared" si="18"/>
        <v>0.16070691677542079</v>
      </c>
      <c r="O66" s="301">
        <f t="shared" si="18"/>
        <v>0.16281740540390249</v>
      </c>
      <c r="P66" s="301">
        <f t="shared" si="18"/>
        <v>0.15395252002993473</v>
      </c>
      <c r="Q66" s="301">
        <f t="shared" si="18"/>
        <v>0.14460862951561956</v>
      </c>
      <c r="R66" s="301">
        <f t="shared" si="18"/>
        <v>0.14716674794305479</v>
      </c>
      <c r="S66" s="301">
        <f t="shared" si="18"/>
        <v>0.14467382000925089</v>
      </c>
      <c r="T66" s="301">
        <f t="shared" si="18"/>
        <v>0.14171070720162646</v>
      </c>
      <c r="U66" s="301">
        <f t="shared" si="18"/>
        <v>0.14381404558416994</v>
      </c>
      <c r="V66" s="301">
        <f t="shared" si="18"/>
        <v>0.14544276781290941</v>
      </c>
      <c r="W66" s="301">
        <f t="shared" si="18"/>
        <v>0.14783615672291697</v>
      </c>
      <c r="X66" s="301">
        <f t="shared" si="18"/>
        <v>0.15072143210732369</v>
      </c>
      <c r="Y66" s="301">
        <f t="shared" si="18"/>
        <v>0.15132727463595186</v>
      </c>
      <c r="DA66" s="178"/>
    </row>
    <row r="67" spans="1:105" ht="12" customHeight="1" x14ac:dyDescent="0.25">
      <c r="A67" s="174" t="s">
        <v>2440</v>
      </c>
      <c r="B67" s="301">
        <f t="shared" ref="B67:Y67" si="19">IF(B$46=0,0,B$46/B$5)</f>
        <v>0.10575444341038907</v>
      </c>
      <c r="C67" s="301">
        <f t="shared" si="19"/>
        <v>0.10080646394054443</v>
      </c>
      <c r="D67" s="301">
        <f t="shared" si="19"/>
        <v>9.2606108940724588E-2</v>
      </c>
      <c r="E67" s="301">
        <f t="shared" si="19"/>
        <v>9.4835710535967219E-2</v>
      </c>
      <c r="F67" s="301">
        <f t="shared" si="19"/>
        <v>0.10275669265958366</v>
      </c>
      <c r="G67" s="301">
        <f t="shared" si="19"/>
        <v>0.10359063703445051</v>
      </c>
      <c r="H67" s="301">
        <f t="shared" si="19"/>
        <v>0.10687549826749451</v>
      </c>
      <c r="I67" s="301">
        <f t="shared" si="19"/>
        <v>0.10648657034399027</v>
      </c>
      <c r="J67" s="301">
        <f t="shared" si="19"/>
        <v>0.10854463829268544</v>
      </c>
      <c r="K67" s="301">
        <f t="shared" si="19"/>
        <v>0.10485669027597376</v>
      </c>
      <c r="L67" s="301">
        <f t="shared" si="19"/>
        <v>9.7668342089251764E-2</v>
      </c>
      <c r="M67" s="301">
        <f t="shared" si="19"/>
        <v>9.8995001323233842E-2</v>
      </c>
      <c r="N67" s="301">
        <f t="shared" si="19"/>
        <v>9.8607410479202545E-2</v>
      </c>
      <c r="O67" s="301">
        <f t="shared" si="19"/>
        <v>9.5778654508031608E-2</v>
      </c>
      <c r="P67" s="301">
        <f t="shared" si="19"/>
        <v>0.10647699347991128</v>
      </c>
      <c r="Q67" s="301">
        <f t="shared" si="19"/>
        <v>0.11442404710622608</v>
      </c>
      <c r="R67" s="301">
        <f t="shared" si="19"/>
        <v>0.11244034310896255</v>
      </c>
      <c r="S67" s="301">
        <f t="shared" si="19"/>
        <v>0.11429920157061013</v>
      </c>
      <c r="T67" s="301">
        <f t="shared" si="19"/>
        <v>0.11621476714974614</v>
      </c>
      <c r="U67" s="301">
        <f t="shared" si="19"/>
        <v>0.11489071503052302</v>
      </c>
      <c r="V67" s="301">
        <f t="shared" si="19"/>
        <v>0.11389076816001494</v>
      </c>
      <c r="W67" s="301">
        <f t="shared" si="19"/>
        <v>0.11222358459458644</v>
      </c>
      <c r="X67" s="301">
        <f t="shared" si="19"/>
        <v>0.11048716378400515</v>
      </c>
      <c r="Y67" s="301">
        <f t="shared" si="19"/>
        <v>0.11082293719459646</v>
      </c>
      <c r="DA67" s="178"/>
    </row>
    <row r="68" spans="1:105" ht="12" customHeight="1" x14ac:dyDescent="0.25">
      <c r="A68" s="41" t="s">
        <v>2442</v>
      </c>
      <c r="B68" s="235">
        <f t="shared" ref="B68:Y68" si="20">IF(B$47=0,0,B$47/B$5)</f>
        <v>7.1612222081401333E-2</v>
      </c>
      <c r="C68" s="235">
        <f t="shared" si="20"/>
        <v>6.8261669676962913E-2</v>
      </c>
      <c r="D68" s="235">
        <f t="shared" si="20"/>
        <v>6.2708752707653345E-2</v>
      </c>
      <c r="E68" s="235">
        <f t="shared" si="20"/>
        <v>6.4218540092869522E-2</v>
      </c>
      <c r="F68" s="235">
        <f t="shared" si="20"/>
        <v>6.9582278132112166E-2</v>
      </c>
      <c r="G68" s="235">
        <f t="shared" si="20"/>
        <v>7.0146988302679153E-2</v>
      </c>
      <c r="H68" s="235">
        <f t="shared" si="20"/>
        <v>7.2371350745914553E-2</v>
      </c>
      <c r="I68" s="235">
        <f t="shared" si="20"/>
        <v>7.2107985993252952E-2</v>
      </c>
      <c r="J68" s="235">
        <f t="shared" si="20"/>
        <v>7.3501618395332188E-2</v>
      </c>
      <c r="K68" s="235">
        <f t="shared" si="20"/>
        <v>7.1004303446847647E-2</v>
      </c>
      <c r="L68" s="235">
        <f t="shared" si="20"/>
        <v>6.61366726396167E-2</v>
      </c>
      <c r="M68" s="235">
        <f t="shared" si="20"/>
        <v>6.7035027475844194E-2</v>
      </c>
      <c r="N68" s="235">
        <f t="shared" si="20"/>
        <v>6.6772568134142812E-2</v>
      </c>
      <c r="O68" s="235">
        <f t="shared" si="20"/>
        <v>6.4857059959838675E-2</v>
      </c>
      <c r="P68" s="235">
        <f t="shared" si="20"/>
        <v>7.2101500965341569E-2</v>
      </c>
      <c r="Q68" s="235">
        <f t="shared" si="20"/>
        <v>7.7482893470732547E-2</v>
      </c>
      <c r="R68" s="235">
        <f t="shared" si="20"/>
        <v>7.6139617040781177E-2</v>
      </c>
      <c r="S68" s="235">
        <f t="shared" si="20"/>
        <v>7.7398353607119358E-2</v>
      </c>
      <c r="T68" s="235">
        <f t="shared" si="20"/>
        <v>7.8695489720183157E-2</v>
      </c>
      <c r="U68" s="235">
        <f t="shared" si="20"/>
        <v>7.7798900306524144E-2</v>
      </c>
      <c r="V68" s="235">
        <f t="shared" si="20"/>
        <v>7.7121780603075424E-2</v>
      </c>
      <c r="W68" s="235">
        <f t="shared" si="20"/>
        <v>7.5992837781499359E-2</v>
      </c>
      <c r="X68" s="235">
        <f t="shared" si="20"/>
        <v>7.481701056607383E-2</v>
      </c>
      <c r="Y68" s="235">
        <f t="shared" si="20"/>
        <v>7.5044381438378341E-2</v>
      </c>
      <c r="DA68" s="97"/>
    </row>
    <row r="69" spans="1:105" ht="12" customHeight="1" x14ac:dyDescent="0.25">
      <c r="A69" s="172"/>
      <c r="B69" s="172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DA69" s="176"/>
    </row>
    <row r="70" spans="1:105" ht="15" customHeight="1" x14ac:dyDescent="0.25">
      <c r="A70" s="32" t="s">
        <v>56</v>
      </c>
      <c r="B70" s="257"/>
      <c r="C70" s="257"/>
      <c r="D70" s="257"/>
      <c r="E70" s="257"/>
      <c r="F70" s="257"/>
      <c r="G70" s="257"/>
      <c r="H70" s="257"/>
      <c r="I70" s="257"/>
      <c r="J70" s="257"/>
      <c r="K70" s="257"/>
      <c r="L70" s="257"/>
      <c r="M70" s="257"/>
      <c r="N70" s="257"/>
      <c r="O70" s="257"/>
      <c r="P70" s="257"/>
      <c r="Q70" s="257"/>
      <c r="R70" s="257"/>
      <c r="S70" s="257"/>
      <c r="T70" s="257"/>
      <c r="U70" s="257"/>
      <c r="V70" s="257"/>
      <c r="W70" s="257"/>
      <c r="X70" s="257"/>
      <c r="Y70" s="257"/>
      <c r="DA70" s="88"/>
    </row>
    <row r="71" spans="1:105" ht="12" customHeight="1" x14ac:dyDescent="0.25">
      <c r="A71" s="172"/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DA71" s="176"/>
    </row>
    <row r="72" spans="1:105" ht="12" customHeight="1" x14ac:dyDescent="0.25">
      <c r="A72" s="35" t="s">
        <v>23</v>
      </c>
      <c r="B72" s="320">
        <f t="shared" ref="B72:Y72" si="21">SUM(B$73:B$83)</f>
        <v>34.645428678717934</v>
      </c>
      <c r="C72" s="320">
        <f t="shared" si="21"/>
        <v>33.859480761038014</v>
      </c>
      <c r="D72" s="320">
        <f t="shared" si="21"/>
        <v>32.556683940060402</v>
      </c>
      <c r="E72" s="320">
        <f t="shared" si="21"/>
        <v>34.41060599968371</v>
      </c>
      <c r="F72" s="320">
        <f t="shared" si="21"/>
        <v>35.005746367309833</v>
      </c>
      <c r="G72" s="320">
        <f t="shared" si="21"/>
        <v>33.273407087200709</v>
      </c>
      <c r="H72" s="320">
        <f t="shared" si="21"/>
        <v>30.280075308652798</v>
      </c>
      <c r="I72" s="320">
        <f t="shared" si="21"/>
        <v>29.223119137260333</v>
      </c>
      <c r="J72" s="320">
        <f t="shared" si="21"/>
        <v>29.536418993568109</v>
      </c>
      <c r="K72" s="320">
        <f t="shared" si="21"/>
        <v>31.34051693449193</v>
      </c>
      <c r="L72" s="320">
        <f t="shared" si="21"/>
        <v>27.70208543067174</v>
      </c>
      <c r="M72" s="320">
        <f t="shared" si="21"/>
        <v>24.92449241918268</v>
      </c>
      <c r="N72" s="320">
        <f t="shared" si="21"/>
        <v>25.658072416930917</v>
      </c>
      <c r="O72" s="320">
        <f t="shared" si="21"/>
        <v>25.663413278733433</v>
      </c>
      <c r="P72" s="320">
        <f t="shared" si="21"/>
        <v>22.437509136768146</v>
      </c>
      <c r="Q72" s="320">
        <f t="shared" si="21"/>
        <v>21.349572942242169</v>
      </c>
      <c r="R72" s="320">
        <f t="shared" si="21"/>
        <v>21.233046283665814</v>
      </c>
      <c r="S72" s="320">
        <f t="shared" si="21"/>
        <v>20.862461114388747</v>
      </c>
      <c r="T72" s="320">
        <f t="shared" si="21"/>
        <v>21.155617032714073</v>
      </c>
      <c r="U72" s="320">
        <f t="shared" si="21"/>
        <v>21.009449719205392</v>
      </c>
      <c r="V72" s="320">
        <f t="shared" si="21"/>
        <v>23.129100041450616</v>
      </c>
      <c r="W72" s="320">
        <f t="shared" si="21"/>
        <v>21.759846802709632</v>
      </c>
      <c r="X72" s="320">
        <f t="shared" si="21"/>
        <v>19.940487487099581</v>
      </c>
      <c r="Y72" s="320">
        <f t="shared" si="21"/>
        <v>19.224191617035544</v>
      </c>
      <c r="DA72" s="95"/>
    </row>
    <row r="73" spans="1:105" ht="12" customHeight="1" x14ac:dyDescent="0.25">
      <c r="A73" s="55" t="s">
        <v>91</v>
      </c>
      <c r="B73" s="330">
        <f>IF(B$6=0,0,B$6/TRE!B$5*1000)</f>
        <v>0.76331417221503028</v>
      </c>
      <c r="C73" s="330">
        <f>IF(C$6=0,0,C$6/TRE!C$5*1000)</f>
        <v>0.71109469299648687</v>
      </c>
      <c r="D73" s="330">
        <f>IF(D$6=0,0,D$6/TRE!D$5*1000)</f>
        <v>0.62811412910457731</v>
      </c>
      <c r="E73" s="330">
        <f>IF(E$6=0,0,E$6/TRE!E$5*1000)</f>
        <v>0.67986547290692123</v>
      </c>
      <c r="F73" s="330">
        <f>IF(F$6=0,0,F$6/TRE!F$5*1000)</f>
        <v>0.74939056683020722</v>
      </c>
      <c r="G73" s="330">
        <f>IF(G$6=0,0,G$6/TRE!G$5*1000)</f>
        <v>0.71808613259785847</v>
      </c>
      <c r="H73" s="330">
        <f>IF(H$6=0,0,H$6/TRE!H$5*1000)</f>
        <v>0.67420794503948456</v>
      </c>
      <c r="I73" s="330">
        <f>IF(I$6=0,0,I$6/TRE!I$5*1000)</f>
        <v>0.64830619410014201</v>
      </c>
      <c r="J73" s="330">
        <f>IF(J$6=0,0,J$6/TRE!J$5*1000)</f>
        <v>0.66792081585792784</v>
      </c>
      <c r="K73" s="330">
        <f>IF(K$6=0,0,K$6/TRE!K$5*1000)</f>
        <v>0.68463809943519416</v>
      </c>
      <c r="L73" s="330">
        <f>IF(L$6=0,0,L$6/TRE!L$5*1000)</f>
        <v>0.56367015758927597</v>
      </c>
      <c r="M73" s="330">
        <f>IF(M$6=0,0,M$6/TRE!M$5*1000)</f>
        <v>0.51404170000373373</v>
      </c>
      <c r="N73" s="330">
        <f>IF(N$6=0,0,N$6/TRE!N$5*1000)</f>
        <v>0.52709918310862769</v>
      </c>
      <c r="O73" s="330">
        <f>IF(O$6=0,0,O$6/TRE!O$5*1000)</f>
        <v>0.51208483206680055</v>
      </c>
      <c r="P73" s="330">
        <f>IF(P$6=0,0,P$6/TRE!P$5*1000)</f>
        <v>0.49772469042939815</v>
      </c>
      <c r="Q73" s="330">
        <f>IF(Q$6=0,0,Q$6/TRE!Q$5*1000)</f>
        <v>0.50893844584186021</v>
      </c>
      <c r="R73" s="330">
        <f>IF(R$6=0,0,R$6/TRE!R$5*1000)</f>
        <v>0.49738562695497213</v>
      </c>
      <c r="S73" s="330">
        <f>IF(S$6=0,0,S$6/TRE!S$5*1000)</f>
        <v>0.49678388503594489</v>
      </c>
      <c r="T73" s="330">
        <f>IF(T$6=0,0,T$6/TRE!T$5*1000)</f>
        <v>0.51220731403459774</v>
      </c>
      <c r="U73" s="330">
        <f>IF(U$6=0,0,U$6/TRE!U$5*1000)</f>
        <v>0.5028730626327772</v>
      </c>
      <c r="V73" s="330">
        <f>IF(V$6=0,0,V$6/TRE!V$5*1000)</f>
        <v>0.54878978553555136</v>
      </c>
      <c r="W73" s="330">
        <f>IF(W$6=0,0,W$6/TRE!W$5*1000)</f>
        <v>0.50874333508940117</v>
      </c>
      <c r="X73" s="330">
        <f>IF(X$6=0,0,X$6/TRE!X$5*1000)</f>
        <v>0.45899331394168286</v>
      </c>
      <c r="Y73" s="330">
        <f>IF(Y$6=0,0,Y$6/TRE!Y$5*1000)</f>
        <v>0.44385028753992051</v>
      </c>
      <c r="DA73" s="67"/>
    </row>
    <row r="74" spans="1:105" ht="12" customHeight="1" x14ac:dyDescent="0.25">
      <c r="A74" s="173" t="s">
        <v>92</v>
      </c>
      <c r="B74" s="331">
        <f>IF(B$7=0,0,B$7/TRE!B$5*1000)</f>
        <v>1.0381072742124411</v>
      </c>
      <c r="C74" s="331">
        <f>IF(C$7=0,0,C$7/TRE!C$5*1000)</f>
        <v>0.9670887824752219</v>
      </c>
      <c r="D74" s="331">
        <f>IF(D$7=0,0,D$7/TRE!D$5*1000)</f>
        <v>0.85423521558222526</v>
      </c>
      <c r="E74" s="331">
        <f>IF(E$7=0,0,E$7/TRE!E$5*1000)</f>
        <v>0.92461704315341264</v>
      </c>
      <c r="F74" s="331">
        <f>IF(F$7=0,0,F$7/TRE!F$5*1000)</f>
        <v>1.0191711708890814</v>
      </c>
      <c r="G74" s="331">
        <f>IF(G$7=0,0,G$7/TRE!G$5*1000)</f>
        <v>0.97659714033308764</v>
      </c>
      <c r="H74" s="331">
        <f>IF(H$7=0,0,H$7/TRE!H$5*1000)</f>
        <v>0.91692280525369907</v>
      </c>
      <c r="I74" s="331">
        <f>IF(I$7=0,0,I$7/TRE!I$5*1000)</f>
        <v>0.88169642397619286</v>
      </c>
      <c r="J74" s="331">
        <f>IF(J$7=0,0,J$7/TRE!J$5*1000)</f>
        <v>0.90837230956678183</v>
      </c>
      <c r="K74" s="331">
        <f>IF(K$7=0,0,K$7/TRE!K$5*1000)</f>
        <v>0.93110781523186403</v>
      </c>
      <c r="L74" s="331">
        <f>IF(L$7=0,0,L$7/TRE!L$5*1000)</f>
        <v>0.76659141432141531</v>
      </c>
      <c r="M74" s="331">
        <f>IF(M$7=0,0,M$7/TRE!M$5*1000)</f>
        <v>0.69909671200507784</v>
      </c>
      <c r="N74" s="331">
        <f>IF(N$7=0,0,N$7/TRE!N$5*1000)</f>
        <v>0.71685488902773364</v>
      </c>
      <c r="O74" s="331">
        <f>IF(O$7=0,0,O$7/TRE!O$5*1000)</f>
        <v>0.69643537161084867</v>
      </c>
      <c r="P74" s="331">
        <f>IF(P$7=0,0,P$7/TRE!P$5*1000)</f>
        <v>0.67690557898398152</v>
      </c>
      <c r="Q74" s="331">
        <f>IF(Q$7=0,0,Q$7/TRE!Q$5*1000)</f>
        <v>0.69215628634492987</v>
      </c>
      <c r="R74" s="331">
        <f>IF(R$7=0,0,R$7/TRE!R$5*1000)</f>
        <v>0.6764444526587623</v>
      </c>
      <c r="S74" s="331">
        <f>IF(S$7=0,0,S$7/TRE!S$5*1000)</f>
        <v>0.6756260836488851</v>
      </c>
      <c r="T74" s="331">
        <f>IF(T$7=0,0,T$7/TRE!T$5*1000)</f>
        <v>0.69660194708705325</v>
      </c>
      <c r="U74" s="331">
        <f>IF(U$7=0,0,U$7/TRE!U$5*1000)</f>
        <v>0.6839073651805766</v>
      </c>
      <c r="V74" s="331">
        <f>IF(V$7=0,0,V$7/TRE!V$5*1000)</f>
        <v>0.74635410832835003</v>
      </c>
      <c r="W74" s="331">
        <f>IF(W$7=0,0,W$7/TRE!W$5*1000)</f>
        <v>0.69189093572158533</v>
      </c>
      <c r="X74" s="331">
        <f>IF(X$7=0,0,X$7/TRE!X$5*1000)</f>
        <v>0.6242309069606885</v>
      </c>
      <c r="Y74" s="331">
        <f>IF(Y$7=0,0,Y$7/TRE!Y$5*1000)</f>
        <v>0.60363639105429223</v>
      </c>
      <c r="DA74" s="177"/>
    </row>
    <row r="75" spans="1:105" ht="12" customHeight="1" x14ac:dyDescent="0.25">
      <c r="A75" s="173" t="s">
        <v>93</v>
      </c>
      <c r="B75" s="331">
        <f>IF(B$8=0,0,B$8/TRE!B$5*1000)</f>
        <v>1.2823678093212509</v>
      </c>
      <c r="C75" s="331">
        <f>IF(C$8=0,0,C$8/TRE!C$5*1000)</f>
        <v>1.1946390842340981</v>
      </c>
      <c r="D75" s="331">
        <f>IF(D$8=0,0,D$8/TRE!D$5*1000)</f>
        <v>1.0552317368956898</v>
      </c>
      <c r="E75" s="331">
        <f>IF(E$8=0,0,E$8/TRE!E$5*1000)</f>
        <v>1.1421739944836273</v>
      </c>
      <c r="F75" s="331">
        <f>IF(F$8=0,0,F$8/TRE!F$5*1000)</f>
        <v>1.2589761522747474</v>
      </c>
      <c r="G75" s="331">
        <f>IF(G$8=0,0,G$8/TRE!G$5*1000)</f>
        <v>1.2063847027644024</v>
      </c>
      <c r="H75" s="331">
        <f>IF(H$8=0,0,H$8/TRE!H$5*1000)</f>
        <v>1.1326693476663343</v>
      </c>
      <c r="I75" s="331">
        <f>IF(I$8=0,0,I$8/TRE!I$5*1000)</f>
        <v>1.0891544060882383</v>
      </c>
      <c r="J75" s="331">
        <f>IF(J$8=0,0,J$8/TRE!J$5*1000)</f>
        <v>1.1221069706413189</v>
      </c>
      <c r="K75" s="331">
        <f>IF(K$8=0,0,K$8/TRE!K$5*1000)</f>
        <v>1.1501920070511262</v>
      </c>
      <c r="L75" s="331">
        <f>IF(L$8=0,0,L$8/TRE!L$5*1000)</f>
        <v>0.94696586474998412</v>
      </c>
      <c r="M75" s="331">
        <f>IF(M$8=0,0,M$8/TRE!M$5*1000)</f>
        <v>0.86359005600627281</v>
      </c>
      <c r="N75" s="331">
        <f>IF(N$8=0,0,N$8/TRE!N$5*1000)</f>
        <v>0.88552662762249434</v>
      </c>
      <c r="O75" s="331">
        <f>IF(O$8=0,0,O$8/TRE!O$5*1000)</f>
        <v>0.86030251787222489</v>
      </c>
      <c r="P75" s="331">
        <f>IF(P$8=0,0,P$8/TRE!P$5*1000)</f>
        <v>0.83617747992138913</v>
      </c>
      <c r="Q75" s="331">
        <f>IF(Q$8=0,0,Q$8/TRE!Q$5*1000)</f>
        <v>0.8550165890143252</v>
      </c>
      <c r="R75" s="331">
        <f>IF(R$8=0,0,R$8/TRE!R$5*1000)</f>
        <v>0.83560785328435372</v>
      </c>
      <c r="S75" s="331">
        <f>IF(S$8=0,0,S$8/TRE!S$5*1000)</f>
        <v>0.83459692686038767</v>
      </c>
      <c r="T75" s="331">
        <f>IF(T$8=0,0,T$8/TRE!T$5*1000)</f>
        <v>0.8605082875781247</v>
      </c>
      <c r="U75" s="331">
        <f>IF(U$8=0,0,U$8/TRE!U$5*1000)</f>
        <v>0.84482674522306545</v>
      </c>
      <c r="V75" s="331">
        <f>IF(V$8=0,0,V$8/TRE!V$5*1000)</f>
        <v>0.92196683969972648</v>
      </c>
      <c r="W75" s="331">
        <f>IF(W$8=0,0,W$8/TRE!W$5*1000)</f>
        <v>0.85468880295019378</v>
      </c>
      <c r="X75" s="331">
        <f>IF(X$8=0,0,X$8/TRE!X$5*1000)</f>
        <v>0.77110876742202694</v>
      </c>
      <c r="Y75" s="331">
        <f>IF(Y$8=0,0,Y$8/TRE!Y$5*1000)</f>
        <v>0.74566848306706679</v>
      </c>
      <c r="DA75" s="177"/>
    </row>
    <row r="76" spans="1:105" ht="12" customHeight="1" x14ac:dyDescent="0.25">
      <c r="A76" s="173" t="s">
        <v>94</v>
      </c>
      <c r="B76" s="331">
        <f>IF(B$9=0,0,B$9/TRE!B$5*1000)</f>
        <v>0.79384673910363135</v>
      </c>
      <c r="C76" s="331">
        <f>IF(C$9=0,0,C$9/TRE!C$5*1000)</f>
        <v>0.73953848071634642</v>
      </c>
      <c r="D76" s="331">
        <f>IF(D$9=0,0,D$9/TRE!D$5*1000)</f>
        <v>0.65323869426876058</v>
      </c>
      <c r="E76" s="331">
        <f>IF(E$9=0,0,E$9/TRE!E$5*1000)</f>
        <v>0.70706009182319784</v>
      </c>
      <c r="F76" s="331">
        <f>IF(F$9=0,0,F$9/TRE!F$5*1000)</f>
        <v>0.7793661895034153</v>
      </c>
      <c r="G76" s="331">
        <f>IF(G$9=0,0,G$9/TRE!G$5*1000)</f>
        <v>0.74680957790177316</v>
      </c>
      <c r="H76" s="331">
        <f>IF(H$9=0,0,H$9/TRE!H$5*1000)</f>
        <v>0.70117626284106416</v>
      </c>
      <c r="I76" s="331">
        <f>IF(I$9=0,0,I$9/TRE!I$5*1000)</f>
        <v>0.67423844186414739</v>
      </c>
      <c r="J76" s="331">
        <f>IF(J$9=0,0,J$9/TRE!J$5*1000)</f>
        <v>0.69463764849224507</v>
      </c>
      <c r="K76" s="331">
        <f>IF(K$9=0,0,K$9/TRE!K$5*1000)</f>
        <v>0.71202362341260172</v>
      </c>
      <c r="L76" s="331">
        <f>IF(L$9=0,0,L$9/TRE!L$5*1000)</f>
        <v>0.58621696389284705</v>
      </c>
      <c r="M76" s="331">
        <f>IF(M$9=0,0,M$9/TRE!M$5*1000)</f>
        <v>0.53460336800388308</v>
      </c>
      <c r="N76" s="331">
        <f>IF(N$9=0,0,N$9/TRE!N$5*1000)</f>
        <v>0.54818315043297261</v>
      </c>
      <c r="O76" s="331">
        <f>IF(O$9=0,0,O$9/TRE!O$5*1000)</f>
        <v>0.53256822534947235</v>
      </c>
      <c r="P76" s="331">
        <f>IF(P$9=0,0,P$9/TRE!P$5*1000)</f>
        <v>0.51763367804657412</v>
      </c>
      <c r="Q76" s="331">
        <f>IF(Q$9=0,0,Q$9/TRE!Q$5*1000)</f>
        <v>0.52929598367553465</v>
      </c>
      <c r="R76" s="331">
        <f>IF(R$9=0,0,R$9/TRE!R$5*1000)</f>
        <v>0.5172810520331711</v>
      </c>
      <c r="S76" s="331">
        <f>IF(S$9=0,0,S$9/TRE!S$5*1000)</f>
        <v>0.51665524043738265</v>
      </c>
      <c r="T76" s="331">
        <f>IF(T$9=0,0,T$9/TRE!T$5*1000)</f>
        <v>0.53269560659598181</v>
      </c>
      <c r="U76" s="331">
        <f>IF(U$9=0,0,U$9/TRE!U$5*1000)</f>
        <v>0.52298798513808786</v>
      </c>
      <c r="V76" s="331">
        <f>IF(V$9=0,0,V$9/TRE!V$5*1000)</f>
        <v>0.57074137695697358</v>
      </c>
      <c r="W76" s="331">
        <f>IF(W$9=0,0,W$9/TRE!W$5*1000)</f>
        <v>0.5290930684929771</v>
      </c>
      <c r="X76" s="331">
        <f>IF(X$9=0,0,X$9/TRE!X$5*1000)</f>
        <v>0.47735304649935001</v>
      </c>
      <c r="Y76" s="331">
        <f>IF(Y$9=0,0,Y$9/TRE!Y$5*1000)</f>
        <v>0.46160429904151745</v>
      </c>
      <c r="DA76" s="177"/>
    </row>
    <row r="77" spans="1:105" ht="12" customHeight="1" x14ac:dyDescent="0.25">
      <c r="A77" s="56" t="s">
        <v>95</v>
      </c>
      <c r="B77" s="332">
        <f>IF(B$10=0,0,B$10/TRE!B$5*1000)</f>
        <v>0.96330745197247003</v>
      </c>
      <c r="C77" s="332">
        <f>IF(C$10=0,0,C$10/TRE!C$5*1000)</f>
        <v>0.95915269794310598</v>
      </c>
      <c r="D77" s="332">
        <f>IF(D$10=0,0,D$10/TRE!D$5*1000)</f>
        <v>0.95124858006064528</v>
      </c>
      <c r="E77" s="332">
        <f>IF(E$10=0,0,E$10/TRE!E$5*1000)</f>
        <v>0.99646274698991699</v>
      </c>
      <c r="F77" s="332">
        <f>IF(F$10=0,0,F$10/TRE!F$5*1000)</f>
        <v>0.98351057987941592</v>
      </c>
      <c r="G77" s="332">
        <f>IF(G$10=0,0,G$10/TRE!G$5*1000)</f>
        <v>0.93206529479654654</v>
      </c>
      <c r="H77" s="332">
        <f>IF(H$10=0,0,H$10/TRE!H$5*1000)</f>
        <v>0.83884274875371001</v>
      </c>
      <c r="I77" s="332">
        <f>IF(I$10=0,0,I$10/TRE!I$5*1000)</f>
        <v>0.81058203467715062</v>
      </c>
      <c r="J77" s="332">
        <f>IF(J$10=0,0,J$10/TRE!J$5*1000)</f>
        <v>0.81399906461834415</v>
      </c>
      <c r="K77" s="332">
        <f>IF(K$10=0,0,K$10/TRE!K$5*1000)</f>
        <v>0.87427783046050889</v>
      </c>
      <c r="L77" s="332">
        <f>IF(L$10=0,0,L$10/TRE!L$5*1000)</f>
        <v>0.79530788322203427</v>
      </c>
      <c r="M77" s="332">
        <f>IF(M$10=0,0,M$10/TRE!M$5*1000)</f>
        <v>0.71207447687940995</v>
      </c>
      <c r="N77" s="332">
        <f>IF(N$10=0,0,N$10/TRE!N$5*1000)</f>
        <v>0.73482964854006061</v>
      </c>
      <c r="O77" s="332">
        <f>IF(O$10=0,0,O$10/TRE!O$5*1000)</f>
        <v>0.74390115290562675</v>
      </c>
      <c r="P77" s="332">
        <f>IF(P$10=0,0,P$10/TRE!P$5*1000)</f>
        <v>0.62737807710632221</v>
      </c>
      <c r="Q77" s="332">
        <f>IF(Q$10=0,0,Q$10/TRE!Q$5*1000)</f>
        <v>0.58630631583910853</v>
      </c>
      <c r="R77" s="332">
        <f>IF(R$10=0,0,R$10/TRE!R$5*1000)</f>
        <v>0.58714261089753694</v>
      </c>
      <c r="S77" s="332">
        <f>IF(S$10=0,0,S$10/TRE!S$5*1000)</f>
        <v>0.57497052269054927</v>
      </c>
      <c r="T77" s="332">
        <f>IF(T$10=0,0,T$10/TRE!T$5*1000)</f>
        <v>0.5806276724309607</v>
      </c>
      <c r="U77" s="332">
        <f>IF(U$10=0,0,U$10/TRE!U$5*1000)</f>
        <v>0.5782053067461691</v>
      </c>
      <c r="V77" s="332">
        <f>IF(V$10=0,0,V$10/TRE!V$5*1000)</f>
        <v>0.63798634951570687</v>
      </c>
      <c r="W77" s="332">
        <f>IF(W$10=0,0,W$10/TRE!W$5*1000)</f>
        <v>0.59814921161279855</v>
      </c>
      <c r="X77" s="332">
        <f>IF(X$10=0,0,X$10/TRE!X$5*1000)</f>
        <v>0.54726406331793531</v>
      </c>
      <c r="Y77" s="332">
        <f>IF(Y$10=0,0,Y$10/TRE!Y$5*1000)</f>
        <v>0.5262952886828558</v>
      </c>
      <c r="DA77" s="68"/>
    </row>
    <row r="78" spans="1:105" ht="12" customHeight="1" x14ac:dyDescent="0.25">
      <c r="A78" s="174" t="s">
        <v>2403</v>
      </c>
      <c r="B78" s="348">
        <f>IF(B$16=0,0,B$16/TRE!B$5*1000)</f>
        <v>6.2436594109326755</v>
      </c>
      <c r="C78" s="348">
        <f>IF(C$16=0,0,C$16/TRE!C$5*1000)</f>
        <v>6.2167304496312425</v>
      </c>
      <c r="D78" s="348">
        <f>IF(D$16=0,0,D$16/TRE!D$5*1000)</f>
        <v>6.165500055948625</v>
      </c>
      <c r="E78" s="348">
        <f>IF(E$16=0,0,E$16/TRE!E$5*1000)</f>
        <v>6.4585548416013134</v>
      </c>
      <c r="F78" s="348">
        <f>IF(F$16=0,0,F$16/TRE!F$5*1000)</f>
        <v>6.3746056103295485</v>
      </c>
      <c r="G78" s="348">
        <f>IF(G$16=0,0,G$16/TRE!G$5*1000)</f>
        <v>6.0411639477553933</v>
      </c>
      <c r="H78" s="348">
        <f>IF(H$16=0,0,H$16/TRE!H$5*1000)</f>
        <v>5.4369437419221933</v>
      </c>
      <c r="I78" s="348">
        <f>IF(I$16=0,0,I$16/TRE!I$5*1000)</f>
        <v>5.2537724469815323</v>
      </c>
      <c r="J78" s="348">
        <f>IF(J$16=0,0,J$16/TRE!J$5*1000)</f>
        <v>5.2759198632670454</v>
      </c>
      <c r="K78" s="348">
        <f>IF(K$16=0,0,K$16/TRE!K$5*1000)</f>
        <v>5.6666155677995924</v>
      </c>
      <c r="L78" s="348">
        <f>IF(L$16=0,0,L$16/TRE!L$5*1000)</f>
        <v>5.142931032781684</v>
      </c>
      <c r="M78" s="348">
        <f>IF(M$16=0,0,M$16/TRE!M$5*1000)</f>
        <v>4.603344617947978</v>
      </c>
      <c r="N78" s="348">
        <f>IF(N$16=0,0,N$16/TRE!N$5*1000)</f>
        <v>4.7456664616631947</v>
      </c>
      <c r="O78" s="348">
        <f>IF(O$16=0,0,O$16/TRE!O$5*1000)</f>
        <v>4.7992630794668907</v>
      </c>
      <c r="P78" s="348">
        <f>IF(P$16=0,0,P$16/TRE!P$5*1000)</f>
        <v>4.0345488908497007</v>
      </c>
      <c r="Q78" s="348">
        <f>IF(Q$16=0,0,Q$16/TRE!Q$5*1000)</f>
        <v>3.7597818588758409</v>
      </c>
      <c r="R78" s="348">
        <f>IF(R$16=0,0,R$16/TRE!R$5*1000)</f>
        <v>3.7535125011097907</v>
      </c>
      <c r="S78" s="348">
        <f>IF(S$16=0,0,S$16/TRE!S$5*1000)</f>
        <v>3.6725393663865535</v>
      </c>
      <c r="T78" s="348">
        <f>IF(T$16=0,0,T$16/TRE!T$5*1000)</f>
        <v>3.7128822171359537</v>
      </c>
      <c r="U78" s="348">
        <f>IF(U$16=0,0,U$16/TRE!U$5*1000)</f>
        <v>3.6933518590612504</v>
      </c>
      <c r="V78" s="348">
        <f>IF(V$16=0,0,V$16/TRE!V$5*1000)</f>
        <v>4.0721707880833735</v>
      </c>
      <c r="W78" s="348">
        <f>IF(W$16=0,0,W$16/TRE!W$5*1000)</f>
        <v>3.8452671142541757</v>
      </c>
      <c r="X78" s="348">
        <f>IF(X$16=0,0,X$16/TRE!X$5*1000)</f>
        <v>3.535791410893196</v>
      </c>
      <c r="Y78" s="348">
        <f>IF(Y$16=0,0,Y$16/TRE!Y$5*1000)</f>
        <v>3.3992637431761916</v>
      </c>
      <c r="DA78" s="178"/>
    </row>
    <row r="79" spans="1:105" ht="12" customHeight="1" x14ac:dyDescent="0.25">
      <c r="A79" s="174" t="s">
        <v>2413</v>
      </c>
      <c r="B79" s="348">
        <f>IF(B$24=0,0,B$24/TRE!B$5*1000)</f>
        <v>3.1426931775105973</v>
      </c>
      <c r="C79" s="348">
        <f>IF(C$24=0,0,C$24/TRE!C$5*1000)</f>
        <v>3.0768711229991066</v>
      </c>
      <c r="D79" s="348">
        <f>IF(D$24=0,0,D$24/TRE!D$5*1000)</f>
        <v>3.0128322604027615</v>
      </c>
      <c r="E79" s="348">
        <f>IF(E$24=0,0,E$24/TRE!E$5*1000)</f>
        <v>3.1773347367937732</v>
      </c>
      <c r="F79" s="348">
        <f>IF(F$24=0,0,F$24/TRE!F$5*1000)</f>
        <v>3.1956138410290782</v>
      </c>
      <c r="G79" s="348">
        <f>IF(G$24=0,0,G$24/TRE!G$5*1000)</f>
        <v>3.0325359388379147</v>
      </c>
      <c r="H79" s="348">
        <f>IF(H$24=0,0,H$24/TRE!H$5*1000)</f>
        <v>2.7391017378792513</v>
      </c>
      <c r="I79" s="348">
        <f>IF(I$24=0,0,I$24/TRE!I$5*1000)</f>
        <v>2.6461087796880234</v>
      </c>
      <c r="J79" s="348">
        <f>IF(J$24=0,0,J$24/TRE!J$5*1000)</f>
        <v>2.6595428431494805</v>
      </c>
      <c r="K79" s="348">
        <f>IF(K$24=0,0,K$24/TRE!K$5*1000)</f>
        <v>2.8434830214750826</v>
      </c>
      <c r="L79" s="348">
        <f>IF(L$24=0,0,L$24/TRE!L$5*1000)</f>
        <v>2.5432578705097177</v>
      </c>
      <c r="M79" s="348">
        <f>IF(M$24=0,0,M$24/TRE!M$5*1000)</f>
        <v>2.2851087575959621</v>
      </c>
      <c r="N79" s="348">
        <f>IF(N$24=0,0,N$24/TRE!N$5*1000)</f>
        <v>2.3536277637769918</v>
      </c>
      <c r="O79" s="348">
        <f>IF(O$24=0,0,O$24/TRE!O$5*1000)</f>
        <v>2.3618568943724263</v>
      </c>
      <c r="P79" s="348">
        <f>IF(P$24=0,0,P$24/TRE!P$5*1000)</f>
        <v>2.0223317932425493</v>
      </c>
      <c r="Q79" s="348">
        <f>IF(Q$24=0,0,Q$24/TRE!Q$5*1000)</f>
        <v>1.862496811507661</v>
      </c>
      <c r="R79" s="348">
        <f>IF(R$24=0,0,R$24/TRE!R$5*1000)</f>
        <v>1.8745860783332742</v>
      </c>
      <c r="S79" s="348">
        <f>IF(S$24=0,0,S$24/TRE!S$5*1000)</f>
        <v>1.8272695453735501</v>
      </c>
      <c r="T79" s="348">
        <f>IF(T$24=0,0,T$24/TRE!T$5*1000)</f>
        <v>1.8345523337192025</v>
      </c>
      <c r="U79" s="348">
        <f>IF(U$24=0,0,U$24/TRE!U$5*1000)</f>
        <v>1.8373237092545409</v>
      </c>
      <c r="V79" s="348">
        <f>IF(V$24=0,0,V$24/TRE!V$5*1000)</f>
        <v>2.0317952766475869</v>
      </c>
      <c r="W79" s="348">
        <f>IF(W$24=0,0,W$24/TRE!W$5*1000)</f>
        <v>1.9263229610899155</v>
      </c>
      <c r="X79" s="348">
        <f>IF(X$24=0,0,X$24/TRE!X$5*1000)</f>
        <v>1.7741009901655362</v>
      </c>
      <c r="Y79" s="348">
        <f>IF(Y$24=0,0,Y$24/TRE!Y$5*1000)</f>
        <v>1.7054885895632133</v>
      </c>
      <c r="DA79" s="178"/>
    </row>
    <row r="80" spans="1:105" ht="12" customHeight="1" x14ac:dyDescent="0.25">
      <c r="A80" s="174" t="s">
        <v>2418</v>
      </c>
      <c r="B80" s="348">
        <f>IF(B$27=0,0,B$27/TRE!B$5*1000)</f>
        <v>8.9195134441895387</v>
      </c>
      <c r="C80" s="348">
        <f>IF(C$27=0,0,C$27/TRE!C$5*1000)</f>
        <v>8.8810434994732024</v>
      </c>
      <c r="D80" s="348">
        <f>IF(D$27=0,0,D$27/TRE!D$5*1000)</f>
        <v>8.8078572227837526</v>
      </c>
      <c r="E80" s="348">
        <f>IF(E$27=0,0,E$27/TRE!E$5*1000)</f>
        <v>9.2265069165733049</v>
      </c>
      <c r="F80" s="348">
        <f>IF(F$27=0,0,F$27/TRE!F$5*1000)</f>
        <v>9.1065794433279272</v>
      </c>
      <c r="G80" s="348">
        <f>IF(G$27=0,0,G$27/TRE!G$5*1000)</f>
        <v>8.6302342110791379</v>
      </c>
      <c r="H80" s="348">
        <f>IF(H$27=0,0,H$27/TRE!H$5*1000)</f>
        <v>7.7670624884602768</v>
      </c>
      <c r="I80" s="348">
        <f>IF(I$27=0,0,I$27/TRE!I$5*1000)</f>
        <v>7.5053892099736208</v>
      </c>
      <c r="J80" s="348">
        <f>IF(J$27=0,0,J$27/TRE!J$5*1000)</f>
        <v>7.5370283760957815</v>
      </c>
      <c r="K80" s="348">
        <f>IF(K$27=0,0,K$27/TRE!K$5*1000)</f>
        <v>8.0951650968565652</v>
      </c>
      <c r="L80" s="348">
        <f>IF(L$27=0,0,L$27/TRE!L$5*1000)</f>
        <v>7.3470443325452637</v>
      </c>
      <c r="M80" s="348">
        <f>IF(M$27=0,0,M$27/TRE!M$5*1000)</f>
        <v>6.576206597068543</v>
      </c>
      <c r="N80" s="348">
        <f>IF(N$27=0,0,N$27/TRE!N$5*1000)</f>
        <v>6.7795235166617065</v>
      </c>
      <c r="O80" s="348">
        <f>IF(O$27=0,0,O$27/TRE!O$5*1000)</f>
        <v>6.8560901135241314</v>
      </c>
      <c r="P80" s="348">
        <f>IF(P$27=0,0,P$27/TRE!P$5*1000)</f>
        <v>5.7636412726424293</v>
      </c>
      <c r="Q80" s="348">
        <f>IF(Q$27=0,0,Q$27/TRE!Q$5*1000)</f>
        <v>5.3711169412512021</v>
      </c>
      <c r="R80" s="348">
        <f>IF(R$27=0,0,R$27/TRE!R$5*1000)</f>
        <v>5.362160715871128</v>
      </c>
      <c r="S80" s="348">
        <f>IF(S$27=0,0,S$27/TRE!S$5*1000)</f>
        <v>5.2464848091236478</v>
      </c>
      <c r="T80" s="348">
        <f>IF(T$27=0,0,T$27/TRE!T$5*1000)</f>
        <v>5.3041174530513615</v>
      </c>
      <c r="U80" s="348">
        <f>IF(U$27=0,0,U$27/TRE!U$5*1000)</f>
        <v>5.276216941516072</v>
      </c>
      <c r="V80" s="348">
        <f>IF(V$27=0,0,V$27/TRE!V$5*1000)</f>
        <v>5.8173868401191058</v>
      </c>
      <c r="W80" s="348">
        <f>IF(W$27=0,0,W$27/TRE!W$5*1000)</f>
        <v>5.4932387346488207</v>
      </c>
      <c r="X80" s="348">
        <f>IF(X$27=0,0,X$27/TRE!X$5*1000)</f>
        <v>5.0511305869902801</v>
      </c>
      <c r="Y80" s="348">
        <f>IF(Y$27=0,0,Y$27/TRE!Y$5*1000)</f>
        <v>4.8560910616802744</v>
      </c>
      <c r="DA80" s="178"/>
    </row>
    <row r="81" spans="1:105" ht="12" customHeight="1" x14ac:dyDescent="0.25">
      <c r="A81" s="174" t="s">
        <v>2428</v>
      </c>
      <c r="B81" s="348">
        <f>IF(B$35=0,0,B$35/TRE!B$5*1000)</f>
        <v>5.353675039982452</v>
      </c>
      <c r="C81" s="348">
        <f>IF(C$35=0,0,C$35/TRE!C$5*1000)</f>
        <v>5.3887627330426122</v>
      </c>
      <c r="D81" s="348">
        <f>IF(D$35=0,0,D$35/TRE!D$5*1000)</f>
        <v>5.3718891831329163</v>
      </c>
      <c r="E81" s="348">
        <f>IF(E$35=0,0,E$35/TRE!E$5*1000)</f>
        <v>5.6248770043943939</v>
      </c>
      <c r="F81" s="348">
        <f>IF(F$35=0,0,F$35/TRE!F$5*1000)</f>
        <v>5.5056785125090943</v>
      </c>
      <c r="G81" s="348">
        <f>IF(G$35=0,0,G$35/TRE!G$5*1000)</f>
        <v>5.2086874069287212</v>
      </c>
      <c r="H81" s="348">
        <f>IF(H$35=0,0,H$35/TRE!H$5*1000)</f>
        <v>4.6455401438720365</v>
      </c>
      <c r="I81" s="348">
        <f>IF(I$35=0,0,I$35/TRE!I$5*1000)</f>
        <v>4.4947812028018737</v>
      </c>
      <c r="J81" s="348">
        <f>IF(J$35=0,0,J$35/TRE!J$5*1000)</f>
        <v>4.4798965881312487</v>
      </c>
      <c r="K81" s="348">
        <f>IF(K$35=0,0,K$35/TRE!K$5*1000)</f>
        <v>4.8714394208827345</v>
      </c>
      <c r="L81" s="348">
        <f>IF(L$35=0,0,L$35/TRE!L$5*1000)</f>
        <v>4.4723593990679573</v>
      </c>
      <c r="M81" s="348">
        <f>IF(M$35=0,0,M$35/TRE!M$5*1000)</f>
        <v>3.9982119395125189</v>
      </c>
      <c r="N81" s="348">
        <f>IF(N$35=0,0,N$35/TRE!N$5*1000)</f>
        <v>4.1234297085254363</v>
      </c>
      <c r="O81" s="348">
        <f>IF(O$35=0,0,O$35/TRE!O$5*1000)</f>
        <v>4.1784503638514376</v>
      </c>
      <c r="P81" s="348">
        <f>IF(P$35=0,0,P$35/TRE!P$5*1000)</f>
        <v>3.4543110748001418</v>
      </c>
      <c r="Q81" s="348">
        <f>IF(Q$35=0,0,Q$35/TRE!Q$5*1000)</f>
        <v>3.0873324839213945</v>
      </c>
      <c r="R81" s="348">
        <f>IF(R$35=0,0,R$35/TRE!R$5*1000)</f>
        <v>3.1247983704914635</v>
      </c>
      <c r="S81" s="348">
        <f>IF(S$35=0,0,S$35/TRE!S$5*1000)</f>
        <v>3.0182519442130746</v>
      </c>
      <c r="T81" s="348">
        <f>IF(T$35=0,0,T$35/TRE!T$5*1000)</f>
        <v>2.997977450992686</v>
      </c>
      <c r="U81" s="348">
        <f>IF(U$35=0,0,U$35/TRE!U$5*1000)</f>
        <v>3.0214539596161307</v>
      </c>
      <c r="V81" s="348">
        <f>IF(V$35=0,0,V$35/TRE!V$5*1000)</f>
        <v>3.3639603270502576</v>
      </c>
      <c r="W81" s="348">
        <f>IF(W$35=0,0,W$35/TRE!W$5*1000)</f>
        <v>3.2168921221920455</v>
      </c>
      <c r="X81" s="348">
        <f>IF(X$35=0,0,X$35/TRE!X$5*1000)</f>
        <v>3.0054588309738177</v>
      </c>
      <c r="Y81" s="348">
        <f>IF(Y$35=0,0,Y$35/TRE!Y$5*1000)</f>
        <v>2.9091445244853023</v>
      </c>
      <c r="DA81" s="178"/>
    </row>
    <row r="82" spans="1:105" ht="12" customHeight="1" x14ac:dyDescent="0.25">
      <c r="A82" s="174" t="s">
        <v>2440</v>
      </c>
      <c r="B82" s="348">
        <f>IF(B$46=0,0,B$46/TRE!B$5*1000)</f>
        <v>3.6639080266321447</v>
      </c>
      <c r="C82" s="348">
        <f>IF(C$46=0,0,C$46/TRE!C$5*1000)</f>
        <v>3.4132545263831355</v>
      </c>
      <c r="D82" s="348">
        <f>IF(D$46=0,0,D$46/TRE!D$5*1000)</f>
        <v>3.0149478197019723</v>
      </c>
      <c r="E82" s="348">
        <f>IF(E$46=0,0,E$46/TRE!E$5*1000)</f>
        <v>3.2633542699532221</v>
      </c>
      <c r="F82" s="348">
        <f>IF(F$46=0,0,F$46/TRE!F$5*1000)</f>
        <v>3.5970747207849927</v>
      </c>
      <c r="G82" s="348">
        <f>IF(G$46=0,0,G$46/TRE!G$5*1000)</f>
        <v>3.4468134364697214</v>
      </c>
      <c r="H82" s="348">
        <f>IF(H$46=0,0,H$46/TRE!H$5*1000)</f>
        <v>3.2361981361895258</v>
      </c>
      <c r="I82" s="348">
        <f>IF(I$46=0,0,I$46/TRE!I$5*1000)</f>
        <v>3.1118697316806809</v>
      </c>
      <c r="J82" s="348">
        <f>IF(J$46=0,0,J$46/TRE!J$5*1000)</f>
        <v>3.2060199161180538</v>
      </c>
      <c r="K82" s="348">
        <f>IF(K$46=0,0,K$46/TRE!K$5*1000)</f>
        <v>3.2862628772889311</v>
      </c>
      <c r="L82" s="348">
        <f>IF(L$46=0,0,L$46/TRE!L$5*1000)</f>
        <v>2.7056167564285252</v>
      </c>
      <c r="M82" s="348">
        <f>IF(M$46=0,0,M$46/TRE!M$5*1000)</f>
        <v>2.4674001600179221</v>
      </c>
      <c r="N82" s="348">
        <f>IF(N$46=0,0,N$46/TRE!N$5*1000)</f>
        <v>2.5300760789214114</v>
      </c>
      <c r="O82" s="348">
        <f>IF(O$46=0,0,O$46/TRE!O$5*1000)</f>
        <v>2.4580071939206412</v>
      </c>
      <c r="P82" s="348">
        <f>IF(P$46=0,0,P$46/TRE!P$5*1000)</f>
        <v>2.3890785140611115</v>
      </c>
      <c r="Q82" s="348">
        <f>IF(Q$46=0,0,Q$46/TRE!Q$5*1000)</f>
        <v>2.4429045400409288</v>
      </c>
      <c r="R82" s="348">
        <f>IF(R$46=0,0,R$46/TRE!R$5*1000)</f>
        <v>2.3874510093838666</v>
      </c>
      <c r="S82" s="348">
        <f>IF(S$46=0,0,S$46/TRE!S$5*1000)</f>
        <v>2.3845626481725364</v>
      </c>
      <c r="T82" s="348">
        <f>IF(T$46=0,0,T$46/TRE!T$5*1000)</f>
        <v>2.4585951073660701</v>
      </c>
      <c r="U82" s="348">
        <f>IF(U$46=0,0,U$46/TRE!U$5*1000)</f>
        <v>2.4137907006373287</v>
      </c>
      <c r="V82" s="348">
        <f>IF(V$46=0,0,V$46/TRE!V$5*1000)</f>
        <v>2.6341909705706454</v>
      </c>
      <c r="W82" s="348">
        <f>IF(W$46=0,0,W$46/TRE!W$5*1000)</f>
        <v>2.441968008429126</v>
      </c>
      <c r="X82" s="348">
        <f>IF(X$46=0,0,X$46/TRE!X$5*1000)</f>
        <v>2.2031679069200774</v>
      </c>
      <c r="Y82" s="348">
        <f>IF(Y$46=0,0,Y$46/TRE!Y$5*1000)</f>
        <v>2.1304813801916187</v>
      </c>
      <c r="DA82" s="178"/>
    </row>
    <row r="83" spans="1:105" ht="12" customHeight="1" x14ac:dyDescent="0.25">
      <c r="A83" s="41" t="s">
        <v>2442</v>
      </c>
      <c r="B83" s="333">
        <f>IF(B$47=0,0,B$47/TRE!B$5*1000)</f>
        <v>2.4810361326456984</v>
      </c>
      <c r="C83" s="333">
        <f>IF(C$47=0,0,C$47/TRE!C$5*1000)</f>
        <v>2.3113046911434574</v>
      </c>
      <c r="D83" s="333">
        <f>IF(D$47=0,0,D$47/TRE!D$5*1000)</f>
        <v>2.0415890421784768</v>
      </c>
      <c r="E83" s="333">
        <f>IF(E$47=0,0,E$47/TRE!E$5*1000)</f>
        <v>2.2097988810106259</v>
      </c>
      <c r="F83" s="333">
        <f>IF(F$47=0,0,F$47/TRE!F$5*1000)</f>
        <v>2.4357795799523272</v>
      </c>
      <c r="G83" s="333">
        <f>IF(G$47=0,0,G$47/TRE!G$5*1000)</f>
        <v>2.3340292977361496</v>
      </c>
      <c r="H83" s="333">
        <f>IF(H$47=0,0,H$47/TRE!H$5*1000)</f>
        <v>2.1914099507752187</v>
      </c>
      <c r="I83" s="333">
        <f>IF(I$47=0,0,I$47/TRE!I$5*1000)</f>
        <v>2.10722026542873</v>
      </c>
      <c r="J83" s="333">
        <f>IF(J$47=0,0,J$47/TRE!J$5*1000)</f>
        <v>2.170974597629884</v>
      </c>
      <c r="K83" s="333">
        <f>IF(K$47=0,0,K$47/TRE!K$5*1000)</f>
        <v>2.2253115745977325</v>
      </c>
      <c r="L83" s="333">
        <f>IF(L$47=0,0,L$47/TRE!L$5*1000)</f>
        <v>1.8321237555630323</v>
      </c>
      <c r="M83" s="333">
        <f>IF(M$47=0,0,M$47/TRE!M$5*1000)</f>
        <v>1.6708140341413815</v>
      </c>
      <c r="N83" s="333">
        <f>IF(N$47=0,0,N$47/TRE!N$5*1000)</f>
        <v>1.7132553886502899</v>
      </c>
      <c r="O83" s="333">
        <f>IF(O$47=0,0,O$47/TRE!O$5*1000)</f>
        <v>1.6644535337929354</v>
      </c>
      <c r="P83" s="333">
        <f>IF(P$47=0,0,P$47/TRE!P$5*1000)</f>
        <v>1.6177780866845488</v>
      </c>
      <c r="Q83" s="333">
        <f>IF(Q$47=0,0,Q$47/TRE!Q$5*1000)</f>
        <v>1.6542266859293846</v>
      </c>
      <c r="R83" s="333">
        <f>IF(R$47=0,0,R$47/TRE!R$5*1000)</f>
        <v>1.6166760126474971</v>
      </c>
      <c r="S83" s="333">
        <f>IF(S$47=0,0,S$47/TRE!S$5*1000)</f>
        <v>1.6147201424462385</v>
      </c>
      <c r="T83" s="333">
        <f>IF(T$47=0,0,T$47/TRE!T$5*1000)</f>
        <v>1.6648516427220821</v>
      </c>
      <c r="U83" s="333">
        <f>IF(U$47=0,0,U$47/TRE!U$5*1000)</f>
        <v>1.6345120841993923</v>
      </c>
      <c r="V83" s="333">
        <f>IF(V$47=0,0,V$47/TRE!V$5*1000)</f>
        <v>1.7837573789433383</v>
      </c>
      <c r="W83" s="333">
        <f>IF(W$47=0,0,W$47/TRE!W$5*1000)</f>
        <v>1.6535925082285907</v>
      </c>
      <c r="X83" s="333">
        <f>IF(X$47=0,0,X$47/TRE!X$5*1000)</f>
        <v>1.4918876630149926</v>
      </c>
      <c r="Y83" s="333">
        <f>IF(Y$47=0,0,Y$47/TRE!Y$5*1000)</f>
        <v>1.4426675685532913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-0.249977111117893"/>
    <pageSetUpPr fitToPage="1"/>
  </sheetPr>
  <dimension ref="A1:DA8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 / Useful energy demand"</f>
        <v>BE: Transport equipment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23</v>
      </c>
      <c r="B5" s="223">
        <v>115.8689064665044</v>
      </c>
      <c r="C5" s="223">
        <v>114.8617118692609</v>
      </c>
      <c r="D5" s="223">
        <v>125.0126502632823</v>
      </c>
      <c r="E5" s="223">
        <v>125.2429351189091</v>
      </c>
      <c r="F5" s="223">
        <v>101.7222168375271</v>
      </c>
      <c r="G5" s="223">
        <v>108.2410202558583</v>
      </c>
      <c r="H5" s="223">
        <v>104.6565267507754</v>
      </c>
      <c r="I5" s="223">
        <v>97.846245975843857</v>
      </c>
      <c r="J5" s="223">
        <v>97.483212442633203</v>
      </c>
      <c r="K5" s="223">
        <v>86.602903028771976</v>
      </c>
      <c r="L5" s="223">
        <v>99.188632287115638</v>
      </c>
      <c r="M5" s="223">
        <v>100.8258407938802</v>
      </c>
      <c r="N5" s="223">
        <v>100.97141717817649</v>
      </c>
      <c r="O5" s="223">
        <v>104.21513136173699</v>
      </c>
      <c r="P5" s="223">
        <v>82.221024175684349</v>
      </c>
      <c r="Q5" s="223">
        <v>67.694663832720352</v>
      </c>
      <c r="R5" s="223">
        <v>66.41271081847627</v>
      </c>
      <c r="S5" s="223">
        <v>67.141772887843288</v>
      </c>
      <c r="T5" s="223">
        <v>72.21143035221273</v>
      </c>
      <c r="U5" s="223">
        <v>69.145696067437811</v>
      </c>
      <c r="V5" s="223">
        <v>60.467832819327803</v>
      </c>
      <c r="W5" s="223">
        <v>64.217914931686096</v>
      </c>
      <c r="X5" s="223">
        <v>52.722746689322221</v>
      </c>
      <c r="Y5" s="223">
        <v>50.323810857999199</v>
      </c>
      <c r="DA5" s="89" t="s">
        <v>2444</v>
      </c>
    </row>
    <row r="6" spans="1:105" ht="12" customHeight="1" x14ac:dyDescent="0.25">
      <c r="A6" s="55" t="s">
        <v>91</v>
      </c>
      <c r="B6" s="259">
        <v>2.227462133734877</v>
      </c>
      <c r="C6" s="259">
        <v>2.131101268757591</v>
      </c>
      <c r="D6" s="259">
        <v>2.1376325027334189</v>
      </c>
      <c r="E6" s="259">
        <v>2.188285600893197</v>
      </c>
      <c r="F6" s="259">
        <v>1.908004369521427</v>
      </c>
      <c r="G6" s="259">
        <v>2.0444646581294168</v>
      </c>
      <c r="H6" s="259">
        <v>2.029872087295459</v>
      </c>
      <c r="I6" s="259">
        <v>1.891977584942977</v>
      </c>
      <c r="J6" s="259">
        <v>1.9153305958669751</v>
      </c>
      <c r="K6" s="259">
        <v>1.6550851721252919</v>
      </c>
      <c r="L6" s="259">
        <v>1.782735758209973</v>
      </c>
      <c r="M6" s="259">
        <v>1.8331906913581371</v>
      </c>
      <c r="N6" s="259">
        <v>1.829402604949838</v>
      </c>
      <c r="O6" s="259">
        <v>1.84028964188148</v>
      </c>
      <c r="P6" s="259">
        <v>1.593696055934587</v>
      </c>
      <c r="Q6" s="259">
        <v>1.3930111533046401</v>
      </c>
      <c r="R6" s="259">
        <v>1.346162693617863</v>
      </c>
      <c r="S6" s="259">
        <v>1.3780781702692499</v>
      </c>
      <c r="T6" s="259">
        <v>1.5015276850890851</v>
      </c>
      <c r="U6" s="259">
        <v>1.4238394575432001</v>
      </c>
      <c r="V6" s="259">
        <v>1.2363539939743451</v>
      </c>
      <c r="W6" s="259">
        <v>1.2977904858767351</v>
      </c>
      <c r="X6" s="259">
        <v>1.0520199324023449</v>
      </c>
      <c r="Y6" s="259">
        <v>1.0054512218018961</v>
      </c>
      <c r="DA6" s="67" t="s">
        <v>2445</v>
      </c>
    </row>
    <row r="7" spans="1:105" ht="12" customHeight="1" x14ac:dyDescent="0.25">
      <c r="A7" s="173" t="s">
        <v>92</v>
      </c>
      <c r="B7" s="224">
        <v>0.78551557257547078</v>
      </c>
      <c r="C7" s="224">
        <v>0.75153386806964229</v>
      </c>
      <c r="D7" s="224">
        <v>0.75383711081323301</v>
      </c>
      <c r="E7" s="224">
        <v>0.77169994978189504</v>
      </c>
      <c r="F7" s="224">
        <v>0.6728586412771379</v>
      </c>
      <c r="G7" s="224">
        <v>0.72098142644879271</v>
      </c>
      <c r="H7" s="224">
        <v>0.71583534945813054</v>
      </c>
      <c r="I7" s="224">
        <v>0.66720678813269152</v>
      </c>
      <c r="J7" s="224">
        <v>0.6754422384550578</v>
      </c>
      <c r="K7" s="224">
        <v>0.58366656696571895</v>
      </c>
      <c r="L7" s="224">
        <v>0.62868260638533091</v>
      </c>
      <c r="M7" s="224">
        <v>0.64647556236913606</v>
      </c>
      <c r="N7" s="224">
        <v>0.64513969190969489</v>
      </c>
      <c r="O7" s="224">
        <v>0.64897901062110652</v>
      </c>
      <c r="P7" s="224">
        <v>0.5620176661722458</v>
      </c>
      <c r="Q7" s="224">
        <v>0.4912460405588881</v>
      </c>
      <c r="R7" s="224">
        <v>0.4747249091430949</v>
      </c>
      <c r="S7" s="224">
        <v>0.48597991704475441</v>
      </c>
      <c r="T7" s="224">
        <v>0.52951444670038128</v>
      </c>
      <c r="U7" s="224">
        <v>0.50211765659614016</v>
      </c>
      <c r="V7" s="224">
        <v>0.43600081939634078</v>
      </c>
      <c r="W7" s="224">
        <v>0.45766642725689533</v>
      </c>
      <c r="X7" s="224">
        <v>0.37099532559784271</v>
      </c>
      <c r="Y7" s="224">
        <v>0.35457284782935322</v>
      </c>
      <c r="DA7" s="177" t="s">
        <v>2446</v>
      </c>
    </row>
    <row r="8" spans="1:105" ht="12" customHeight="1" x14ac:dyDescent="0.25">
      <c r="A8" s="173" t="s">
        <v>93</v>
      </c>
      <c r="B8" s="224">
        <v>5.244579293435093</v>
      </c>
      <c r="C8" s="224">
        <v>5.0176967846357234</v>
      </c>
      <c r="D8" s="224">
        <v>5.0330746327936939</v>
      </c>
      <c r="E8" s="224">
        <v>5.1523378003841893</v>
      </c>
      <c r="F8" s="224">
        <v>4.4924131623270913</v>
      </c>
      <c r="G8" s="224">
        <v>4.8137101187021223</v>
      </c>
      <c r="H8" s="224">
        <v>4.7793517816176498</v>
      </c>
      <c r="I8" s="224">
        <v>4.4546779562971048</v>
      </c>
      <c r="J8" s="224">
        <v>4.5096628270504429</v>
      </c>
      <c r="K8" s="224">
        <v>3.8969126752540011</v>
      </c>
      <c r="L8" s="224">
        <v>4.1974671091253581</v>
      </c>
      <c r="M8" s="224">
        <v>4.3162636954434488</v>
      </c>
      <c r="N8" s="224">
        <v>4.3073446124934716</v>
      </c>
      <c r="O8" s="224">
        <v>4.3329782372333998</v>
      </c>
      <c r="P8" s="224">
        <v>3.752371458260916</v>
      </c>
      <c r="Q8" s="224">
        <v>3.2798570801721278</v>
      </c>
      <c r="R8" s="224">
        <v>3.1695519675143329</v>
      </c>
      <c r="S8" s="224">
        <v>3.2446972395487972</v>
      </c>
      <c r="T8" s="224">
        <v>3.5353602139730249</v>
      </c>
      <c r="U8" s="224">
        <v>3.3524425951456971</v>
      </c>
      <c r="V8" s="224">
        <v>2.9110064130613869</v>
      </c>
      <c r="W8" s="224">
        <v>3.0556591765866208</v>
      </c>
      <c r="X8" s="224">
        <v>2.476990234849501</v>
      </c>
      <c r="Y8" s="224">
        <v>2.367343793889551</v>
      </c>
      <c r="DA8" s="177" t="s">
        <v>2447</v>
      </c>
    </row>
    <row r="9" spans="1:105" ht="12" customHeight="1" x14ac:dyDescent="0.25">
      <c r="A9" s="173" t="s">
        <v>94</v>
      </c>
      <c r="B9" s="224">
        <v>2.2954141581319218</v>
      </c>
      <c r="C9" s="224">
        <v>2.1961136625550011</v>
      </c>
      <c r="D9" s="224">
        <v>2.202844141475893</v>
      </c>
      <c r="E9" s="224">
        <v>2.2550424872561838</v>
      </c>
      <c r="F9" s="224">
        <v>1.966210862688605</v>
      </c>
      <c r="G9" s="224">
        <v>2.1068340740777658</v>
      </c>
      <c r="H9" s="224">
        <v>2.0917963353038869</v>
      </c>
      <c r="I9" s="224">
        <v>1.949695157360309</v>
      </c>
      <c r="J9" s="224">
        <v>1.9737605863963901</v>
      </c>
      <c r="K9" s="224">
        <v>1.7055759913819439</v>
      </c>
      <c r="L9" s="224">
        <v>1.8371207472522999</v>
      </c>
      <c r="M9" s="224">
        <v>1.8891148827044271</v>
      </c>
      <c r="N9" s="224">
        <v>1.8852112351217589</v>
      </c>
      <c r="O9" s="224">
        <v>1.896430397205155</v>
      </c>
      <c r="P9" s="224">
        <v>1.6423141094737319</v>
      </c>
      <c r="Q9" s="224">
        <v>1.4355070172931319</v>
      </c>
      <c r="R9" s="224">
        <v>1.387229376105404</v>
      </c>
      <c r="S9" s="224">
        <v>1.420118481540515</v>
      </c>
      <c r="T9" s="224">
        <v>1.5473340062582499</v>
      </c>
      <c r="U9" s="224">
        <v>1.467275784514209</v>
      </c>
      <c r="V9" s="224">
        <v>1.2740707997909551</v>
      </c>
      <c r="W9" s="224">
        <v>1.337381502676954</v>
      </c>
      <c r="X9" s="224">
        <v>1.0841133552399831</v>
      </c>
      <c r="Y9" s="224">
        <v>1.036123997297909</v>
      </c>
      <c r="DA9" s="177" t="s">
        <v>2448</v>
      </c>
    </row>
    <row r="10" spans="1:105" ht="12" customHeight="1" x14ac:dyDescent="0.25">
      <c r="A10" s="56" t="s">
        <v>95</v>
      </c>
      <c r="B10" s="260">
        <v>4.238984475647861</v>
      </c>
      <c r="C10" s="260">
        <v>4.2159586210019917</v>
      </c>
      <c r="D10" s="260">
        <v>4.7029395988080669</v>
      </c>
      <c r="E10" s="260">
        <v>4.6825934282724653</v>
      </c>
      <c r="F10" s="260">
        <v>3.7372060364219681</v>
      </c>
      <c r="G10" s="260">
        <v>3.971400497380003</v>
      </c>
      <c r="H10" s="260">
        <v>3.8243974767565629</v>
      </c>
      <c r="I10" s="260">
        <v>3.5768533692357689</v>
      </c>
      <c r="J10" s="260">
        <v>3.5579513598405121</v>
      </c>
      <c r="K10" s="260">
        <v>3.168566201286422</v>
      </c>
      <c r="L10" s="260">
        <v>3.6900866306921118</v>
      </c>
      <c r="M10" s="260">
        <v>3.742625250159338</v>
      </c>
      <c r="N10" s="260">
        <v>3.7574369600860602</v>
      </c>
      <c r="O10" s="260">
        <v>3.910594247383159</v>
      </c>
      <c r="P10" s="260">
        <v>3.0362477122829992</v>
      </c>
      <c r="Q10" s="260">
        <v>2.508098287668918</v>
      </c>
      <c r="R10" s="260">
        <v>2.46968667252797</v>
      </c>
      <c r="S10" s="260">
        <v>2.5035235713060908</v>
      </c>
      <c r="T10" s="260">
        <v>2.6955696110851259</v>
      </c>
      <c r="U10" s="260">
        <v>2.5804433939153868</v>
      </c>
      <c r="V10" s="260">
        <v>2.2559138019671798</v>
      </c>
      <c r="W10" s="260">
        <v>2.3676587448265258</v>
      </c>
      <c r="X10" s="260">
        <v>1.9254479755352301</v>
      </c>
      <c r="Y10" s="260">
        <v>1.8352647246589919</v>
      </c>
      <c r="DA10" s="68" t="s">
        <v>2449</v>
      </c>
    </row>
    <row r="11" spans="1:105" ht="12" customHeight="1" x14ac:dyDescent="0.25">
      <c r="A11" s="37" t="s">
        <v>159</v>
      </c>
      <c r="B11" s="226">
        <v>0</v>
      </c>
      <c r="C11" s="226">
        <v>0.43219371606282031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7.4428641087987357E-2</v>
      </c>
      <c r="L11" s="226">
        <v>0.1286971662238833</v>
      </c>
      <c r="M11" s="226">
        <v>0.10231432701359559</v>
      </c>
      <c r="N11" s="226">
        <v>0.1023908480118645</v>
      </c>
      <c r="O11" s="226">
        <v>0.12937930910598999</v>
      </c>
      <c r="P11" s="226">
        <v>0.1459589057089227</v>
      </c>
      <c r="Q11" s="226">
        <v>0.1559199795463628</v>
      </c>
      <c r="R11" s="226">
        <v>0.1139956016664159</v>
      </c>
      <c r="S11" s="226">
        <v>9.5532542554767577E-2</v>
      </c>
      <c r="T11" s="226">
        <v>9.274049879878847E-2</v>
      </c>
      <c r="U11" s="226">
        <v>6.8265473869769069E-2</v>
      </c>
      <c r="V11" s="226">
        <v>6.3151511703388355E-2</v>
      </c>
      <c r="W11" s="226">
        <v>6.7387682694850654E-2</v>
      </c>
      <c r="X11" s="226">
        <v>7.1629243660760025E-2</v>
      </c>
      <c r="Y11" s="226">
        <v>6.6794736885341946E-2</v>
      </c>
      <c r="DA11" s="69" t="s">
        <v>2450</v>
      </c>
    </row>
    <row r="12" spans="1:105" ht="12" customHeight="1" x14ac:dyDescent="0.25">
      <c r="A12" s="37" t="s">
        <v>35</v>
      </c>
      <c r="B12" s="226">
        <v>2.5529808510813612</v>
      </c>
      <c r="C12" s="226">
        <v>2.421362150478636</v>
      </c>
      <c r="D12" s="226">
        <v>3.6670808578145651</v>
      </c>
      <c r="E12" s="226">
        <v>3.5384890467635159</v>
      </c>
      <c r="F12" s="226">
        <v>2.4321625430966298</v>
      </c>
      <c r="G12" s="226">
        <v>2.5330115312930999</v>
      </c>
      <c r="H12" s="226">
        <v>2.228739559900756</v>
      </c>
      <c r="I12" s="226">
        <v>2.1089681691139721</v>
      </c>
      <c r="J12" s="226">
        <v>1.965315700749954</v>
      </c>
      <c r="K12" s="226">
        <v>1.8792330012450511</v>
      </c>
      <c r="L12" s="226">
        <v>2.5144029109025281</v>
      </c>
      <c r="M12" s="226">
        <v>2.512891633193048</v>
      </c>
      <c r="N12" s="226">
        <v>2.5348011702120292</v>
      </c>
      <c r="O12" s="226">
        <v>2.742343341220562</v>
      </c>
      <c r="P12" s="226">
        <v>1.600368490077158</v>
      </c>
      <c r="Q12" s="226">
        <v>0.89056925961093603</v>
      </c>
      <c r="R12" s="226">
        <v>1.01071461336143</v>
      </c>
      <c r="S12" s="226">
        <v>0.94606359581163657</v>
      </c>
      <c r="T12" s="226">
        <v>0.9230819769507328</v>
      </c>
      <c r="U12" s="226">
        <v>0.97362743019637499</v>
      </c>
      <c r="V12" s="226">
        <v>0.89069374303137017</v>
      </c>
      <c r="W12" s="226">
        <v>1.034581858970733</v>
      </c>
      <c r="X12" s="226">
        <v>0.89778232970532523</v>
      </c>
      <c r="Y12" s="226">
        <v>0.83499356063213648</v>
      </c>
      <c r="DA12" s="69" t="s">
        <v>2451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2452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2.3413927222396231E-2</v>
      </c>
      <c r="M14" s="226">
        <v>2.6639537951531098E-2</v>
      </c>
      <c r="N14" s="226">
        <v>3.711146382650031E-2</v>
      </c>
      <c r="O14" s="226">
        <v>5.0088912393467841E-2</v>
      </c>
      <c r="P14" s="226">
        <v>6.3390098478180307E-2</v>
      </c>
      <c r="Q14" s="226">
        <v>6.8637456393826568E-2</v>
      </c>
      <c r="R14" s="226">
        <v>8.7398340825547163E-2</v>
      </c>
      <c r="S14" s="226">
        <v>9.3107064531938899E-2</v>
      </c>
      <c r="T14" s="226">
        <v>9.175591803908037E-2</v>
      </c>
      <c r="U14" s="226">
        <v>9.5302955062324057E-2</v>
      </c>
      <c r="V14" s="226">
        <v>8.7887415891959059E-2</v>
      </c>
      <c r="W14" s="226">
        <v>5.0209507051570609E-2</v>
      </c>
      <c r="X14" s="226">
        <v>1.6150403292472131E-2</v>
      </c>
      <c r="Y14" s="226">
        <v>1.6834893333474089E-2</v>
      </c>
      <c r="DA14" s="69" t="s">
        <v>2453</v>
      </c>
    </row>
    <row r="15" spans="1:105" ht="12" customHeight="1" x14ac:dyDescent="0.25">
      <c r="A15" s="37" t="s">
        <v>40</v>
      </c>
      <c r="B15" s="226">
        <v>1.6860036245665</v>
      </c>
      <c r="C15" s="226">
        <v>1.362402754460535</v>
      </c>
      <c r="D15" s="226">
        <v>1.0358587409935029</v>
      </c>
      <c r="E15" s="226">
        <v>1.14410438150895</v>
      </c>
      <c r="F15" s="226">
        <v>1.3050434933253381</v>
      </c>
      <c r="G15" s="226">
        <v>1.4383889660869029</v>
      </c>
      <c r="H15" s="226">
        <v>1.595657916855808</v>
      </c>
      <c r="I15" s="226">
        <v>1.4678852001217979</v>
      </c>
      <c r="J15" s="226">
        <v>1.592635659090557</v>
      </c>
      <c r="K15" s="226">
        <v>1.214904558953384</v>
      </c>
      <c r="L15" s="226">
        <v>1.023572626343304</v>
      </c>
      <c r="M15" s="226">
        <v>1.100779752001164</v>
      </c>
      <c r="N15" s="226">
        <v>1.0831334780356661</v>
      </c>
      <c r="O15" s="226">
        <v>0.98878268466313846</v>
      </c>
      <c r="P15" s="226">
        <v>1.226530218018737</v>
      </c>
      <c r="Q15" s="226">
        <v>1.3929715921177921</v>
      </c>
      <c r="R15" s="226">
        <v>1.2575781166745761</v>
      </c>
      <c r="S15" s="226">
        <v>1.368820368407748</v>
      </c>
      <c r="T15" s="226">
        <v>1.587991217296524</v>
      </c>
      <c r="U15" s="226">
        <v>1.4432475347869189</v>
      </c>
      <c r="V15" s="226">
        <v>1.2141811313404629</v>
      </c>
      <c r="W15" s="226">
        <v>1.2154796961093719</v>
      </c>
      <c r="X15" s="226">
        <v>0.93988599887667235</v>
      </c>
      <c r="Y15" s="226">
        <v>0.9166415338080397</v>
      </c>
      <c r="DA15" s="69" t="s">
        <v>2454</v>
      </c>
    </row>
    <row r="16" spans="1:105" ht="12" customHeight="1" x14ac:dyDescent="0.25">
      <c r="A16" s="57" t="s">
        <v>2403</v>
      </c>
      <c r="B16" s="261">
        <f t="shared" ref="B16:Y16" si="0">B17+B23</f>
        <v>21.147052843383982</v>
      </c>
      <c r="C16" s="261">
        <f t="shared" si="0"/>
        <v>21.090997258281668</v>
      </c>
      <c r="D16" s="261">
        <f t="shared" si="0"/>
        <v>23.477093924268431</v>
      </c>
      <c r="E16" s="261">
        <f t="shared" si="0"/>
        <v>23.373431766204526</v>
      </c>
      <c r="F16" s="261">
        <f t="shared" si="0"/>
        <v>18.647196420544724</v>
      </c>
      <c r="G16" s="261">
        <f t="shared" si="0"/>
        <v>19.814777340433935</v>
      </c>
      <c r="H16" s="261">
        <f t="shared" si="0"/>
        <v>19.077414806910902</v>
      </c>
      <c r="I16" s="261">
        <f t="shared" si="0"/>
        <v>17.84303425851752</v>
      </c>
      <c r="J16" s="261">
        <f t="shared" si="0"/>
        <v>17.746280677989958</v>
      </c>
      <c r="K16" s="261">
        <f t="shared" si="0"/>
        <v>15.817014336736088</v>
      </c>
      <c r="L16" s="261">
        <f t="shared" si="0"/>
        <v>18.360472608035433</v>
      </c>
      <c r="M16" s="261">
        <f t="shared" si="0"/>
        <v>18.60852885770101</v>
      </c>
      <c r="N16" s="261">
        <f t="shared" si="0"/>
        <v>18.650495370169942</v>
      </c>
      <c r="O16" s="261">
        <f t="shared" si="0"/>
        <v>19.379968555731345</v>
      </c>
      <c r="P16" s="261">
        <f t="shared" si="0"/>
        <v>14.971486977659062</v>
      </c>
      <c r="Q16" s="261">
        <f t="shared" si="0"/>
        <v>12.319092957814494</v>
      </c>
      <c r="R16" s="261">
        <f t="shared" si="0"/>
        <v>12.066957640299727</v>
      </c>
      <c r="S16" s="261">
        <f t="shared" si="0"/>
        <v>12.216201404469906</v>
      </c>
      <c r="T16" s="261">
        <f t="shared" si="0"/>
        <v>13.177167761711171</v>
      </c>
      <c r="U16" s="261">
        <f t="shared" si="0"/>
        <v>12.589987937241169</v>
      </c>
      <c r="V16" s="261">
        <f t="shared" si="0"/>
        <v>10.993427017175737</v>
      </c>
      <c r="W16" s="261">
        <f t="shared" si="0"/>
        <v>11.664352313698227</v>
      </c>
      <c r="X16" s="261">
        <f t="shared" si="0"/>
        <v>9.5625082695556678</v>
      </c>
      <c r="Y16" s="261">
        <f t="shared" si="0"/>
        <v>9.1098096036731881</v>
      </c>
      <c r="DA16" s="70"/>
    </row>
    <row r="17" spans="1:105" ht="12" customHeight="1" x14ac:dyDescent="0.25">
      <c r="A17" s="60" t="s">
        <v>2404</v>
      </c>
      <c r="B17" s="329">
        <v>12.754936371086361</v>
      </c>
      <c r="C17" s="329">
        <v>14.30961053347457</v>
      </c>
      <c r="D17" s="329">
        <v>18.321086501389861</v>
      </c>
      <c r="E17" s="329">
        <v>17.678629521305531</v>
      </c>
      <c r="F17" s="329">
        <v>12.15131655538941</v>
      </c>
      <c r="G17" s="329">
        <v>12.65516774055971</v>
      </c>
      <c r="H17" s="329">
        <v>11.1349958861682</v>
      </c>
      <c r="I17" s="329">
        <v>10.536606568866871</v>
      </c>
      <c r="J17" s="329">
        <v>9.8189051052008018</v>
      </c>
      <c r="K17" s="329">
        <v>9.7698028047421168</v>
      </c>
      <c r="L17" s="329">
        <v>13.253195260973859</v>
      </c>
      <c r="M17" s="329">
        <v>13.11431306333826</v>
      </c>
      <c r="N17" s="329">
        <v>13.238585056486521</v>
      </c>
      <c r="O17" s="329">
        <v>14.43403202092944</v>
      </c>
      <c r="P17" s="329">
        <v>8.8155457516162059</v>
      </c>
      <c r="Q17" s="329">
        <v>5.3069538011792821</v>
      </c>
      <c r="R17" s="329">
        <v>5.7156463123178796</v>
      </c>
      <c r="S17" s="329">
        <v>5.2968116389490456</v>
      </c>
      <c r="T17" s="329">
        <v>5.1594964742224088</v>
      </c>
      <c r="U17" s="329">
        <v>5.2946900755180817</v>
      </c>
      <c r="V17" s="329">
        <v>4.8511606305680006</v>
      </c>
      <c r="W17" s="329">
        <v>5.561711643506734</v>
      </c>
      <c r="X17" s="329">
        <v>4.868422780515524</v>
      </c>
      <c r="Y17" s="329">
        <v>4.5303170875803298</v>
      </c>
      <c r="DA17" s="72" t="s">
        <v>2455</v>
      </c>
    </row>
    <row r="18" spans="1:105" ht="12" customHeight="1" x14ac:dyDescent="0.25">
      <c r="A18" s="59" t="s">
        <v>28</v>
      </c>
      <c r="B18" s="230">
        <v>0</v>
      </c>
      <c r="C18" s="230">
        <v>0</v>
      </c>
      <c r="D18" s="230">
        <v>0</v>
      </c>
      <c r="E18" s="230">
        <v>0</v>
      </c>
      <c r="F18" s="230">
        <v>0</v>
      </c>
      <c r="G18" s="230">
        <v>0</v>
      </c>
      <c r="H18" s="230">
        <v>0</v>
      </c>
      <c r="I18" s="230">
        <v>0</v>
      </c>
      <c r="J18" s="230">
        <v>0</v>
      </c>
      <c r="K18" s="230">
        <v>0</v>
      </c>
      <c r="L18" s="230">
        <v>0</v>
      </c>
      <c r="M18" s="230">
        <v>0</v>
      </c>
      <c r="N18" s="230">
        <v>0</v>
      </c>
      <c r="O18" s="230">
        <v>0</v>
      </c>
      <c r="P18" s="230">
        <v>0</v>
      </c>
      <c r="Q18" s="230">
        <v>0</v>
      </c>
      <c r="R18" s="230">
        <v>0</v>
      </c>
      <c r="S18" s="230">
        <v>0</v>
      </c>
      <c r="T18" s="230">
        <v>0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DA18" s="71" t="s">
        <v>2456</v>
      </c>
    </row>
    <row r="19" spans="1:105" ht="12" customHeight="1" x14ac:dyDescent="0.25">
      <c r="A19" s="59" t="s">
        <v>31</v>
      </c>
      <c r="B19" s="230">
        <v>0</v>
      </c>
      <c r="C19" s="230">
        <v>0</v>
      </c>
      <c r="D19" s="230">
        <v>0</v>
      </c>
      <c r="E19" s="230">
        <v>0</v>
      </c>
      <c r="F19" s="230">
        <v>0</v>
      </c>
      <c r="G19" s="230">
        <v>0</v>
      </c>
      <c r="H19" s="230">
        <v>0</v>
      </c>
      <c r="I19" s="230">
        <v>0</v>
      </c>
      <c r="J19" s="230">
        <v>0</v>
      </c>
      <c r="K19" s="230">
        <v>0</v>
      </c>
      <c r="L19" s="230">
        <v>0</v>
      </c>
      <c r="M19" s="230">
        <v>0</v>
      </c>
      <c r="N19" s="230">
        <v>0</v>
      </c>
      <c r="O19" s="230">
        <v>0</v>
      </c>
      <c r="P19" s="230">
        <v>0</v>
      </c>
      <c r="Q19" s="230">
        <v>0</v>
      </c>
      <c r="R19" s="230">
        <v>0</v>
      </c>
      <c r="S19" s="230">
        <v>0</v>
      </c>
      <c r="T19" s="230">
        <v>0</v>
      </c>
      <c r="U19" s="230">
        <v>0</v>
      </c>
      <c r="V19" s="230">
        <v>0</v>
      </c>
      <c r="W19" s="230">
        <v>0</v>
      </c>
      <c r="X19" s="230">
        <v>0</v>
      </c>
      <c r="Y19" s="230">
        <v>0</v>
      </c>
      <c r="DA19" s="71" t="s">
        <v>2457</v>
      </c>
    </row>
    <row r="20" spans="1:105" ht="12" customHeight="1" x14ac:dyDescent="0.25">
      <c r="A20" s="59" t="s">
        <v>159</v>
      </c>
      <c r="B20" s="230">
        <v>0</v>
      </c>
      <c r="C20" s="230">
        <v>2.2122537720126831</v>
      </c>
      <c r="D20" s="230">
        <v>0</v>
      </c>
      <c r="E20" s="230">
        <v>0</v>
      </c>
      <c r="F20" s="230">
        <v>0</v>
      </c>
      <c r="G20" s="230">
        <v>0</v>
      </c>
      <c r="H20" s="230">
        <v>0</v>
      </c>
      <c r="I20" s="230">
        <v>0</v>
      </c>
      <c r="J20" s="230">
        <v>0</v>
      </c>
      <c r="K20" s="230">
        <v>0.38097509490106801</v>
      </c>
      <c r="L20" s="230">
        <v>0.66036380508633663</v>
      </c>
      <c r="M20" s="230">
        <v>0.52515224928385063</v>
      </c>
      <c r="N20" s="230">
        <v>0.52610599264926061</v>
      </c>
      <c r="O20" s="230">
        <v>0.66551218547787583</v>
      </c>
      <c r="P20" s="230">
        <v>0.75333875230786629</v>
      </c>
      <c r="Q20" s="230">
        <v>0.80714866543269181</v>
      </c>
      <c r="R20" s="230">
        <v>0.59205223162979836</v>
      </c>
      <c r="S20" s="230">
        <v>0.49661081098575782</v>
      </c>
      <c r="T20" s="230">
        <v>0.48151860872819968</v>
      </c>
      <c r="U20" s="230">
        <v>0.3548516351727824</v>
      </c>
      <c r="V20" s="230">
        <v>0.32852802018930549</v>
      </c>
      <c r="W20" s="230">
        <v>0.34793178892445581</v>
      </c>
      <c r="X20" s="230">
        <v>0.36788296445035851</v>
      </c>
      <c r="Y20" s="230">
        <v>0.34316545502857659</v>
      </c>
      <c r="DA20" s="71" t="s">
        <v>2458</v>
      </c>
    </row>
    <row r="21" spans="1:105" ht="12" customHeight="1" x14ac:dyDescent="0.25">
      <c r="A21" s="59" t="s">
        <v>32</v>
      </c>
      <c r="B21" s="230">
        <v>0</v>
      </c>
      <c r="C21" s="230">
        <v>0</v>
      </c>
      <c r="D21" s="230">
        <v>0</v>
      </c>
      <c r="E21" s="230">
        <v>0</v>
      </c>
      <c r="F21" s="230">
        <v>0</v>
      </c>
      <c r="G21" s="230">
        <v>0</v>
      </c>
      <c r="H21" s="230">
        <v>0</v>
      </c>
      <c r="I21" s="230">
        <v>0</v>
      </c>
      <c r="J21" s="230">
        <v>0</v>
      </c>
      <c r="K21" s="230">
        <v>0</v>
      </c>
      <c r="L21" s="230">
        <v>0</v>
      </c>
      <c r="M21" s="230">
        <v>0</v>
      </c>
      <c r="N21" s="230">
        <v>0</v>
      </c>
      <c r="O21" s="230">
        <v>0</v>
      </c>
      <c r="P21" s="230">
        <v>0</v>
      </c>
      <c r="Q21" s="230">
        <v>0</v>
      </c>
      <c r="R21" s="230">
        <v>0</v>
      </c>
      <c r="S21" s="230">
        <v>0</v>
      </c>
      <c r="T21" s="230">
        <v>0</v>
      </c>
      <c r="U21" s="230">
        <v>0</v>
      </c>
      <c r="V21" s="230">
        <v>0</v>
      </c>
      <c r="W21" s="230">
        <v>0</v>
      </c>
      <c r="X21" s="230">
        <v>0</v>
      </c>
      <c r="Y21" s="230">
        <v>0</v>
      </c>
      <c r="DA21" s="71" t="s">
        <v>2459</v>
      </c>
    </row>
    <row r="22" spans="1:105" ht="12" customHeight="1" x14ac:dyDescent="0.25">
      <c r="A22" s="59" t="s">
        <v>35</v>
      </c>
      <c r="B22" s="230">
        <v>12.754936371086361</v>
      </c>
      <c r="C22" s="230">
        <v>12.09735676146189</v>
      </c>
      <c r="D22" s="230">
        <v>18.321086501389861</v>
      </c>
      <c r="E22" s="230">
        <v>17.678629521305531</v>
      </c>
      <c r="F22" s="230">
        <v>12.15131655538941</v>
      </c>
      <c r="G22" s="230">
        <v>12.65516774055971</v>
      </c>
      <c r="H22" s="230">
        <v>11.1349958861682</v>
      </c>
      <c r="I22" s="230">
        <v>10.536606568866871</v>
      </c>
      <c r="J22" s="230">
        <v>9.8189051052008018</v>
      </c>
      <c r="K22" s="230">
        <v>9.3888277098410491</v>
      </c>
      <c r="L22" s="230">
        <v>12.59283145588752</v>
      </c>
      <c r="M22" s="230">
        <v>12.589160814054409</v>
      </c>
      <c r="N22" s="230">
        <v>12.712479063837259</v>
      </c>
      <c r="O22" s="230">
        <v>13.76851983545156</v>
      </c>
      <c r="P22" s="230">
        <v>8.062206999308339</v>
      </c>
      <c r="Q22" s="230">
        <v>4.4998051357465902</v>
      </c>
      <c r="R22" s="230">
        <v>5.1235940806880809</v>
      </c>
      <c r="S22" s="230">
        <v>4.8002008279632884</v>
      </c>
      <c r="T22" s="230">
        <v>4.677977865494209</v>
      </c>
      <c r="U22" s="230">
        <v>4.9398384403452988</v>
      </c>
      <c r="V22" s="230">
        <v>4.5226326103786949</v>
      </c>
      <c r="W22" s="230">
        <v>5.2137798545822784</v>
      </c>
      <c r="X22" s="230">
        <v>4.5005398160651664</v>
      </c>
      <c r="Y22" s="230">
        <v>4.1871516325517533</v>
      </c>
      <c r="DA22" s="71" t="s">
        <v>2460</v>
      </c>
    </row>
    <row r="23" spans="1:105" ht="12" customHeight="1" x14ac:dyDescent="0.25">
      <c r="A23" s="60" t="s">
        <v>2411</v>
      </c>
      <c r="B23" s="329">
        <v>8.3921164722976229</v>
      </c>
      <c r="C23" s="329">
        <v>6.7813867248070983</v>
      </c>
      <c r="D23" s="329">
        <v>5.1560074228785719</v>
      </c>
      <c r="E23" s="329">
        <v>5.6948022448989937</v>
      </c>
      <c r="F23" s="329">
        <v>6.4958798651553149</v>
      </c>
      <c r="G23" s="329">
        <v>7.1596095998742229</v>
      </c>
      <c r="H23" s="329">
        <v>7.9424189207426998</v>
      </c>
      <c r="I23" s="329">
        <v>7.3064276896506506</v>
      </c>
      <c r="J23" s="329">
        <v>7.9273755727891562</v>
      </c>
      <c r="K23" s="329">
        <v>6.0472115319939714</v>
      </c>
      <c r="L23" s="329">
        <v>5.1072773470615749</v>
      </c>
      <c r="M23" s="329">
        <v>5.4942157943627521</v>
      </c>
      <c r="N23" s="329">
        <v>5.4119103136834203</v>
      </c>
      <c r="O23" s="329">
        <v>4.9459365348019038</v>
      </c>
      <c r="P23" s="329">
        <v>6.1559412260428568</v>
      </c>
      <c r="Q23" s="329">
        <v>7.0121391566352127</v>
      </c>
      <c r="R23" s="329">
        <v>6.3513113279818461</v>
      </c>
      <c r="S23" s="329">
        <v>6.9193897655208616</v>
      </c>
      <c r="T23" s="329">
        <v>8.0176712874887635</v>
      </c>
      <c r="U23" s="329">
        <v>7.2952978617230873</v>
      </c>
      <c r="V23" s="329">
        <v>6.1422663866077363</v>
      </c>
      <c r="W23" s="329">
        <v>6.1026406701914926</v>
      </c>
      <c r="X23" s="329">
        <v>4.6940854890401429</v>
      </c>
      <c r="Y23" s="329">
        <v>4.5794925160928583</v>
      </c>
      <c r="DA23" s="72" t="s">
        <v>2461</v>
      </c>
    </row>
    <row r="24" spans="1:105" ht="12" customHeight="1" x14ac:dyDescent="0.25">
      <c r="A24" s="57" t="s">
        <v>2413</v>
      </c>
      <c r="B24" s="261">
        <f t="shared" ref="B24:Y24" si="1">B25+B26</f>
        <v>8.9230658476973304</v>
      </c>
      <c r="C24" s="261">
        <f t="shared" si="1"/>
        <v>8.9474927704626346</v>
      </c>
      <c r="D24" s="261">
        <f t="shared" si="1"/>
        <v>9.8966748836695668</v>
      </c>
      <c r="E24" s="261">
        <f t="shared" si="1"/>
        <v>9.8837615184478622</v>
      </c>
      <c r="F24" s="261">
        <f t="shared" si="1"/>
        <v>7.9010407892248358</v>
      </c>
      <c r="G24" s="261">
        <f t="shared" si="1"/>
        <v>8.3887860581493818</v>
      </c>
      <c r="H24" s="261">
        <f t="shared" si="1"/>
        <v>8.0300181376140927</v>
      </c>
      <c r="I24" s="261">
        <f t="shared" si="1"/>
        <v>7.5173069498156302</v>
      </c>
      <c r="J24" s="261">
        <f t="shared" si="1"/>
        <v>7.434692805113027</v>
      </c>
      <c r="K24" s="261">
        <f t="shared" si="1"/>
        <v>6.6850091788844459</v>
      </c>
      <c r="L24" s="261">
        <f t="shared" si="1"/>
        <v>7.7876769846054135</v>
      </c>
      <c r="M24" s="261">
        <f t="shared" si="1"/>
        <v>7.896019904286586</v>
      </c>
      <c r="N24" s="261">
        <f t="shared" si="1"/>
        <v>7.9130765020140608</v>
      </c>
      <c r="O24" s="261">
        <f t="shared" si="1"/>
        <v>8.2085150413539036</v>
      </c>
      <c r="P24" s="261">
        <f t="shared" si="1"/>
        <v>6.3052089577353536</v>
      </c>
      <c r="Q24" s="261">
        <f t="shared" si="1"/>
        <v>4.9950910257511101</v>
      </c>
      <c r="R24" s="261">
        <f t="shared" si="1"/>
        <v>4.962191612278871</v>
      </c>
      <c r="S24" s="261">
        <f t="shared" si="1"/>
        <v>4.9651097063058973</v>
      </c>
      <c r="T24" s="261">
        <f t="shared" si="1"/>
        <v>5.2768083548563123</v>
      </c>
      <c r="U24" s="261">
        <f t="shared" si="1"/>
        <v>5.0978988230287392</v>
      </c>
      <c r="V24" s="261">
        <f t="shared" si="1"/>
        <v>4.4818682652261064</v>
      </c>
      <c r="W24" s="261">
        <f t="shared" si="1"/>
        <v>4.8047997235048401</v>
      </c>
      <c r="X24" s="261">
        <f t="shared" si="1"/>
        <v>3.9709609012155402</v>
      </c>
      <c r="Y24" s="261">
        <f t="shared" si="1"/>
        <v>3.7742154702689028</v>
      </c>
      <c r="DA24" s="70"/>
    </row>
    <row r="25" spans="1:105" ht="12" customHeight="1" x14ac:dyDescent="0.25">
      <c r="A25" s="60" t="s">
        <v>2414</v>
      </c>
      <c r="B25" s="262">
        <v>6.3336835214557423</v>
      </c>
      <c r="C25" s="262">
        <v>6.470128115334119</v>
      </c>
      <c r="D25" s="262">
        <v>7.411717793379335</v>
      </c>
      <c r="E25" s="262">
        <v>7.3399211658305674</v>
      </c>
      <c r="F25" s="262">
        <v>5.6830220323598288</v>
      </c>
      <c r="G25" s="262">
        <v>6.0121348135738497</v>
      </c>
      <c r="H25" s="262">
        <v>5.6703304788340798</v>
      </c>
      <c r="I25" s="262">
        <v>5.3179190249209682</v>
      </c>
      <c r="J25" s="262">
        <v>5.2081574495907859</v>
      </c>
      <c r="K25" s="262">
        <v>4.7610041741664411</v>
      </c>
      <c r="L25" s="262">
        <v>5.7152806036498101</v>
      </c>
      <c r="M25" s="262">
        <v>5.7649706240574528</v>
      </c>
      <c r="N25" s="262">
        <v>5.7864308001207254</v>
      </c>
      <c r="O25" s="262">
        <v>6.0692133662841963</v>
      </c>
      <c r="P25" s="262">
        <v>4.4525676319236513</v>
      </c>
      <c r="Q25" s="262">
        <v>3.375742078805656</v>
      </c>
      <c r="R25" s="262">
        <v>3.3973031078645679</v>
      </c>
      <c r="S25" s="262">
        <v>3.3631200678596951</v>
      </c>
      <c r="T25" s="262">
        <v>3.5313110055420478</v>
      </c>
      <c r="U25" s="262">
        <v>3.4427125592847818</v>
      </c>
      <c r="V25" s="262">
        <v>3.044630283717769</v>
      </c>
      <c r="W25" s="262">
        <v>3.2961429897272589</v>
      </c>
      <c r="X25" s="262">
        <v>2.7480077571147592</v>
      </c>
      <c r="Y25" s="262">
        <v>2.605397565712003</v>
      </c>
      <c r="DA25" s="72" t="s">
        <v>2462</v>
      </c>
    </row>
    <row r="26" spans="1:105" ht="12" customHeight="1" x14ac:dyDescent="0.25">
      <c r="A26" s="60" t="s">
        <v>2416</v>
      </c>
      <c r="B26" s="262">
        <v>2.589382326241588</v>
      </c>
      <c r="C26" s="262">
        <v>2.477364655128516</v>
      </c>
      <c r="D26" s="262">
        <v>2.4849570902902318</v>
      </c>
      <c r="E26" s="262">
        <v>2.5438403526172939</v>
      </c>
      <c r="F26" s="262">
        <v>2.2180187568650069</v>
      </c>
      <c r="G26" s="262">
        <v>2.3766512445755321</v>
      </c>
      <c r="H26" s="262">
        <v>2.3596876587800129</v>
      </c>
      <c r="I26" s="262">
        <v>2.1993879248946619</v>
      </c>
      <c r="J26" s="262">
        <v>2.2265353555222411</v>
      </c>
      <c r="K26" s="262">
        <v>1.9240050047180051</v>
      </c>
      <c r="L26" s="262">
        <v>2.072396380955603</v>
      </c>
      <c r="M26" s="262">
        <v>2.1310492802291332</v>
      </c>
      <c r="N26" s="262">
        <v>2.1266457018933349</v>
      </c>
      <c r="O26" s="262">
        <v>2.1393016750697078</v>
      </c>
      <c r="P26" s="262">
        <v>1.852641325811702</v>
      </c>
      <c r="Q26" s="262">
        <v>1.6193489469454541</v>
      </c>
      <c r="R26" s="262">
        <v>1.564888504414303</v>
      </c>
      <c r="S26" s="262">
        <v>1.601989638446202</v>
      </c>
      <c r="T26" s="262">
        <v>1.7454973493142649</v>
      </c>
      <c r="U26" s="262">
        <v>1.6551862637439569</v>
      </c>
      <c r="V26" s="262">
        <v>1.4372379815083369</v>
      </c>
      <c r="W26" s="262">
        <v>1.5086567337775809</v>
      </c>
      <c r="X26" s="262">
        <v>1.222953144100781</v>
      </c>
      <c r="Y26" s="262">
        <v>1.1688179045569</v>
      </c>
      <c r="DA26" s="72" t="s">
        <v>2463</v>
      </c>
    </row>
    <row r="27" spans="1:105" ht="12" customHeight="1" x14ac:dyDescent="0.25">
      <c r="A27" s="57" t="s">
        <v>2418</v>
      </c>
      <c r="B27" s="261">
        <f t="shared" ref="B27:Y27" si="2">B28+B34</f>
        <v>25.894350420470168</v>
      </c>
      <c r="C27" s="261">
        <f t="shared" si="2"/>
        <v>25.825710928508158</v>
      </c>
      <c r="D27" s="261">
        <f t="shared" si="2"/>
        <v>28.74746194808381</v>
      </c>
      <c r="E27" s="261">
        <f t="shared" si="2"/>
        <v>28.620528693311655</v>
      </c>
      <c r="F27" s="261">
        <f t="shared" si="2"/>
        <v>22.833301739442526</v>
      </c>
      <c r="G27" s="261">
        <f t="shared" si="2"/>
        <v>24.262992661755845</v>
      </c>
      <c r="H27" s="261">
        <f t="shared" si="2"/>
        <v>23.360099763564367</v>
      </c>
      <c r="I27" s="261">
        <f t="shared" si="2"/>
        <v>21.848613377776569</v>
      </c>
      <c r="J27" s="261">
        <f t="shared" si="2"/>
        <v>21.730139605702</v>
      </c>
      <c r="K27" s="261">
        <f t="shared" si="2"/>
        <v>19.367772657227871</v>
      </c>
      <c r="L27" s="261">
        <f t="shared" si="2"/>
        <v>22.48221135677808</v>
      </c>
      <c r="M27" s="261">
        <f t="shared" si="2"/>
        <v>22.785953703307371</v>
      </c>
      <c r="N27" s="261">
        <f t="shared" si="2"/>
        <v>22.837341269595839</v>
      </c>
      <c r="O27" s="261">
        <f t="shared" si="2"/>
        <v>23.730573741711851</v>
      </c>
      <c r="P27" s="261">
        <f t="shared" si="2"/>
        <v>18.332433033868242</v>
      </c>
      <c r="Q27" s="261">
        <f t="shared" si="2"/>
        <v>15.084603621813674</v>
      </c>
      <c r="R27" s="261">
        <f t="shared" si="2"/>
        <v>14.775866498326195</v>
      </c>
      <c r="S27" s="261">
        <f t="shared" si="2"/>
        <v>14.95861396465703</v>
      </c>
      <c r="T27" s="261">
        <f t="shared" si="2"/>
        <v>16.135307463319805</v>
      </c>
      <c r="U27" s="261">
        <f t="shared" si="2"/>
        <v>15.416311759887147</v>
      </c>
      <c r="V27" s="261">
        <f t="shared" si="2"/>
        <v>13.461339204704988</v>
      </c>
      <c r="W27" s="261">
        <f t="shared" si="2"/>
        <v>14.282880384120276</v>
      </c>
      <c r="X27" s="261">
        <f t="shared" si="2"/>
        <v>11.709193799455919</v>
      </c>
      <c r="Y27" s="261">
        <f t="shared" si="2"/>
        <v>11.154868902456968</v>
      </c>
      <c r="DA27" s="70"/>
    </row>
    <row r="28" spans="1:105" ht="12" customHeight="1" x14ac:dyDescent="0.25">
      <c r="A28" s="60" t="s">
        <v>2419</v>
      </c>
      <c r="B28" s="329">
        <v>15.618289433983289</v>
      </c>
      <c r="C28" s="329">
        <v>17.52197208180559</v>
      </c>
      <c r="D28" s="329">
        <v>22.43398347108964</v>
      </c>
      <c r="E28" s="329">
        <v>21.647301454659829</v>
      </c>
      <c r="F28" s="329">
        <v>14.87916312904826</v>
      </c>
      <c r="G28" s="329">
        <v>15.496123763950671</v>
      </c>
      <c r="H28" s="329">
        <v>13.634688840205961</v>
      </c>
      <c r="I28" s="329">
        <v>12.901967227183929</v>
      </c>
      <c r="J28" s="329">
        <v>12.02314910840915</v>
      </c>
      <c r="K28" s="329">
        <v>11.96302384254137</v>
      </c>
      <c r="L28" s="329">
        <v>16.228402360376151</v>
      </c>
      <c r="M28" s="329">
        <v>16.058342526536649</v>
      </c>
      <c r="N28" s="329">
        <v>16.21051231406512</v>
      </c>
      <c r="O28" s="329">
        <v>17.674324923587069</v>
      </c>
      <c r="P28" s="329">
        <v>10.79454581830556</v>
      </c>
      <c r="Q28" s="329">
        <v>6.4983107769542254</v>
      </c>
      <c r="R28" s="329">
        <v>6.9987505865116884</v>
      </c>
      <c r="S28" s="329">
        <v>6.4858918027947494</v>
      </c>
      <c r="T28" s="329">
        <v>6.3177507847621328</v>
      </c>
      <c r="U28" s="329">
        <v>6.4832939700221406</v>
      </c>
      <c r="V28" s="329">
        <v>5.9401966904914314</v>
      </c>
      <c r="W28" s="329">
        <v>6.8102591553143679</v>
      </c>
      <c r="X28" s="329">
        <v>5.9613340169577844</v>
      </c>
      <c r="Y28" s="329">
        <v>5.5473270460167319</v>
      </c>
      <c r="DA28" s="72" t="s">
        <v>2464</v>
      </c>
    </row>
    <row r="29" spans="1:105" ht="12" customHeight="1" x14ac:dyDescent="0.25">
      <c r="A29" s="59" t="s">
        <v>28</v>
      </c>
      <c r="B29" s="230">
        <v>0</v>
      </c>
      <c r="C29" s="230">
        <v>0</v>
      </c>
      <c r="D29" s="230">
        <v>0</v>
      </c>
      <c r="E29" s="230">
        <v>0</v>
      </c>
      <c r="F29" s="230">
        <v>0</v>
      </c>
      <c r="G29" s="230">
        <v>0</v>
      </c>
      <c r="H29" s="230">
        <v>0</v>
      </c>
      <c r="I29" s="230">
        <v>0</v>
      </c>
      <c r="J29" s="230">
        <v>0</v>
      </c>
      <c r="K29" s="230">
        <v>0</v>
      </c>
      <c r="L29" s="230">
        <v>0</v>
      </c>
      <c r="M29" s="230">
        <v>0</v>
      </c>
      <c r="N29" s="230">
        <v>0</v>
      </c>
      <c r="O29" s="230">
        <v>0</v>
      </c>
      <c r="P29" s="230">
        <v>0</v>
      </c>
      <c r="Q29" s="230">
        <v>0</v>
      </c>
      <c r="R29" s="230">
        <v>0</v>
      </c>
      <c r="S29" s="230">
        <v>0</v>
      </c>
      <c r="T29" s="230">
        <v>0</v>
      </c>
      <c r="U29" s="230">
        <v>0</v>
      </c>
      <c r="V29" s="230">
        <v>0</v>
      </c>
      <c r="W29" s="230">
        <v>0</v>
      </c>
      <c r="X29" s="230">
        <v>0</v>
      </c>
      <c r="Y29" s="230">
        <v>0</v>
      </c>
      <c r="DA29" s="71" t="s">
        <v>2465</v>
      </c>
    </row>
    <row r="30" spans="1:105" ht="12" customHeight="1" x14ac:dyDescent="0.25">
      <c r="A30" s="59" t="s">
        <v>31</v>
      </c>
      <c r="B30" s="230">
        <v>0</v>
      </c>
      <c r="C30" s="230">
        <v>0</v>
      </c>
      <c r="D30" s="230">
        <v>0</v>
      </c>
      <c r="E30" s="230">
        <v>0</v>
      </c>
      <c r="F30" s="230">
        <v>0</v>
      </c>
      <c r="G30" s="230">
        <v>0</v>
      </c>
      <c r="H30" s="230">
        <v>0</v>
      </c>
      <c r="I30" s="230">
        <v>0</v>
      </c>
      <c r="J30" s="230">
        <v>0</v>
      </c>
      <c r="K30" s="230">
        <v>0</v>
      </c>
      <c r="L30" s="230">
        <v>0</v>
      </c>
      <c r="M30" s="230">
        <v>0</v>
      </c>
      <c r="N30" s="230">
        <v>0</v>
      </c>
      <c r="O30" s="230">
        <v>0</v>
      </c>
      <c r="P30" s="230">
        <v>0</v>
      </c>
      <c r="Q30" s="230">
        <v>0</v>
      </c>
      <c r="R30" s="230">
        <v>0</v>
      </c>
      <c r="S30" s="230">
        <v>0</v>
      </c>
      <c r="T30" s="230">
        <v>0</v>
      </c>
      <c r="U30" s="230">
        <v>0</v>
      </c>
      <c r="V30" s="230">
        <v>0</v>
      </c>
      <c r="W30" s="230">
        <v>0</v>
      </c>
      <c r="X30" s="230">
        <v>0</v>
      </c>
      <c r="Y30" s="230">
        <v>0</v>
      </c>
      <c r="DA30" s="71" t="s">
        <v>2466</v>
      </c>
    </row>
    <row r="31" spans="1:105" ht="12" customHeight="1" x14ac:dyDescent="0.25">
      <c r="A31" s="59" t="s">
        <v>159</v>
      </c>
      <c r="B31" s="230">
        <v>0</v>
      </c>
      <c r="C31" s="230">
        <v>2.708882169811448</v>
      </c>
      <c r="D31" s="230">
        <v>0</v>
      </c>
      <c r="E31" s="230">
        <v>0</v>
      </c>
      <c r="F31" s="230">
        <v>0</v>
      </c>
      <c r="G31" s="230">
        <v>0</v>
      </c>
      <c r="H31" s="230">
        <v>0</v>
      </c>
      <c r="I31" s="230">
        <v>0</v>
      </c>
      <c r="J31" s="230">
        <v>0</v>
      </c>
      <c r="K31" s="230">
        <v>0.46650011620538928</v>
      </c>
      <c r="L31" s="230">
        <v>0.8086087409220446</v>
      </c>
      <c r="M31" s="230">
        <v>0.64304357055165373</v>
      </c>
      <c r="N31" s="230">
        <v>0.6442114195705233</v>
      </c>
      <c r="O31" s="230">
        <v>0.81491288017699071</v>
      </c>
      <c r="P31" s="230">
        <v>0.92245561507085683</v>
      </c>
      <c r="Q31" s="230">
        <v>0.98834530461145964</v>
      </c>
      <c r="R31" s="230">
        <v>0.72496191628138584</v>
      </c>
      <c r="S31" s="230">
        <v>0.60809487059480516</v>
      </c>
      <c r="T31" s="230">
        <v>0.58961462293248945</v>
      </c>
      <c r="U31" s="230">
        <v>0.43451220633401932</v>
      </c>
      <c r="V31" s="230">
        <v>0.40227920839506798</v>
      </c>
      <c r="W31" s="230">
        <v>0.42603892521361908</v>
      </c>
      <c r="X31" s="230">
        <v>0.45046893606166338</v>
      </c>
      <c r="Y31" s="230">
        <v>0.42020259799417548</v>
      </c>
      <c r="DA31" s="71" t="s">
        <v>2467</v>
      </c>
    </row>
    <row r="32" spans="1:105" ht="12" customHeight="1" x14ac:dyDescent="0.25">
      <c r="A32" s="59" t="s">
        <v>32</v>
      </c>
      <c r="B32" s="230">
        <v>0</v>
      </c>
      <c r="C32" s="230">
        <v>0</v>
      </c>
      <c r="D32" s="230">
        <v>0</v>
      </c>
      <c r="E32" s="230">
        <v>0</v>
      </c>
      <c r="F32" s="230">
        <v>0</v>
      </c>
      <c r="G32" s="230">
        <v>0</v>
      </c>
      <c r="H32" s="230">
        <v>0</v>
      </c>
      <c r="I32" s="230">
        <v>0</v>
      </c>
      <c r="J32" s="230">
        <v>0</v>
      </c>
      <c r="K32" s="230">
        <v>0</v>
      </c>
      <c r="L32" s="230">
        <v>0</v>
      </c>
      <c r="M32" s="230">
        <v>0</v>
      </c>
      <c r="N32" s="230">
        <v>0</v>
      </c>
      <c r="O32" s="230">
        <v>0</v>
      </c>
      <c r="P32" s="230">
        <v>0</v>
      </c>
      <c r="Q32" s="230">
        <v>0</v>
      </c>
      <c r="R32" s="230">
        <v>0</v>
      </c>
      <c r="S32" s="230">
        <v>0</v>
      </c>
      <c r="T32" s="230">
        <v>0</v>
      </c>
      <c r="U32" s="230">
        <v>0</v>
      </c>
      <c r="V32" s="230">
        <v>0</v>
      </c>
      <c r="W32" s="230">
        <v>0</v>
      </c>
      <c r="X32" s="230">
        <v>0</v>
      </c>
      <c r="Y32" s="230">
        <v>0</v>
      </c>
      <c r="DA32" s="71" t="s">
        <v>2468</v>
      </c>
    </row>
    <row r="33" spans="1:105" ht="12" customHeight="1" x14ac:dyDescent="0.25">
      <c r="A33" s="59" t="s">
        <v>35</v>
      </c>
      <c r="B33" s="230">
        <v>15.618289433983289</v>
      </c>
      <c r="C33" s="230">
        <v>14.813089911994149</v>
      </c>
      <c r="D33" s="230">
        <v>22.43398347108964</v>
      </c>
      <c r="E33" s="230">
        <v>21.647301454659829</v>
      </c>
      <c r="F33" s="230">
        <v>14.87916312904826</v>
      </c>
      <c r="G33" s="230">
        <v>15.496123763950671</v>
      </c>
      <c r="H33" s="230">
        <v>13.634688840205961</v>
      </c>
      <c r="I33" s="230">
        <v>12.901967227183929</v>
      </c>
      <c r="J33" s="230">
        <v>12.02314910840915</v>
      </c>
      <c r="K33" s="230">
        <v>11.49652372633598</v>
      </c>
      <c r="L33" s="230">
        <v>15.419793619454101</v>
      </c>
      <c r="M33" s="230">
        <v>15.415298955985</v>
      </c>
      <c r="N33" s="230">
        <v>15.56630089449459</v>
      </c>
      <c r="O33" s="230">
        <v>16.859412043410082</v>
      </c>
      <c r="P33" s="230">
        <v>9.872090203234702</v>
      </c>
      <c r="Q33" s="230">
        <v>5.509965472342766</v>
      </c>
      <c r="R33" s="230">
        <v>6.273788670230303</v>
      </c>
      <c r="S33" s="230">
        <v>5.8777969321999439</v>
      </c>
      <c r="T33" s="230">
        <v>5.7281361618296431</v>
      </c>
      <c r="U33" s="230">
        <v>6.0487817636881216</v>
      </c>
      <c r="V33" s="230">
        <v>5.5379174820963621</v>
      </c>
      <c r="W33" s="230">
        <v>6.3842202301007491</v>
      </c>
      <c r="X33" s="230">
        <v>5.5108650808961208</v>
      </c>
      <c r="Y33" s="230">
        <v>5.1271244480225562</v>
      </c>
      <c r="DA33" s="71" t="s">
        <v>2469</v>
      </c>
    </row>
    <row r="34" spans="1:105" ht="12" customHeight="1" x14ac:dyDescent="0.25">
      <c r="A34" s="60" t="s">
        <v>2426</v>
      </c>
      <c r="B34" s="329">
        <v>10.276060986486881</v>
      </c>
      <c r="C34" s="329">
        <v>8.3037388467025703</v>
      </c>
      <c r="D34" s="329">
        <v>6.3134784769941721</v>
      </c>
      <c r="E34" s="329">
        <v>6.9732272386518286</v>
      </c>
      <c r="F34" s="329">
        <v>7.9541386103942644</v>
      </c>
      <c r="G34" s="329">
        <v>8.7668688978051748</v>
      </c>
      <c r="H34" s="329">
        <v>9.7254109233584067</v>
      </c>
      <c r="I34" s="329">
        <v>8.94664615059264</v>
      </c>
      <c r="J34" s="329">
        <v>9.706990497292848</v>
      </c>
      <c r="K34" s="329">
        <v>7.4047488146865019</v>
      </c>
      <c r="L34" s="329">
        <v>6.2538089964019292</v>
      </c>
      <c r="M34" s="329">
        <v>6.7276111767707203</v>
      </c>
      <c r="N34" s="329">
        <v>6.62682895553072</v>
      </c>
      <c r="O34" s="329">
        <v>6.0562488181247822</v>
      </c>
      <c r="P34" s="329">
        <v>7.5378872155626837</v>
      </c>
      <c r="Q34" s="329">
        <v>8.5862928448594484</v>
      </c>
      <c r="R34" s="329">
        <v>7.7771159118145059</v>
      </c>
      <c r="S34" s="329">
        <v>8.472722161862281</v>
      </c>
      <c r="T34" s="329">
        <v>9.8175566785576702</v>
      </c>
      <c r="U34" s="329">
        <v>8.9330177898650067</v>
      </c>
      <c r="V34" s="329">
        <v>7.5211425142135564</v>
      </c>
      <c r="W34" s="329">
        <v>7.4726212288059068</v>
      </c>
      <c r="X34" s="329">
        <v>5.7478597824981348</v>
      </c>
      <c r="Y34" s="329">
        <v>5.6075418564402364</v>
      </c>
      <c r="DA34" s="72" t="s">
        <v>2470</v>
      </c>
    </row>
    <row r="35" spans="1:105" ht="12" customHeight="1" x14ac:dyDescent="0.25">
      <c r="A35" s="57" t="s">
        <v>2428</v>
      </c>
      <c r="B35" s="261">
        <v>22.64669586028414</v>
      </c>
      <c r="C35" s="261">
        <v>23.191199346129221</v>
      </c>
      <c r="D35" s="261">
        <v>26.501311298601021</v>
      </c>
      <c r="E35" s="261">
        <v>26.244595537167239</v>
      </c>
      <c r="F35" s="261">
        <v>20.32019299640756</v>
      </c>
      <c r="G35" s="261">
        <v>21.496967464951421</v>
      </c>
      <c r="H35" s="261">
        <v>20.274813123586551</v>
      </c>
      <c r="I35" s="261">
        <v>19.014732005321829</v>
      </c>
      <c r="J35" s="261">
        <v>18.622268914100459</v>
      </c>
      <c r="K35" s="261">
        <v>17.030406351506478</v>
      </c>
      <c r="L35" s="261">
        <v>20.44182354109963</v>
      </c>
      <c r="M35" s="261">
        <v>20.618433843432719</v>
      </c>
      <c r="N35" s="261">
        <v>20.694940492708572</v>
      </c>
      <c r="O35" s="261">
        <v>21.705969336463479</v>
      </c>
      <c r="P35" s="261">
        <v>15.95151398537153</v>
      </c>
      <c r="Q35" s="261">
        <v>12.138494569530421</v>
      </c>
      <c r="R35" s="261">
        <v>12.183182579840929</v>
      </c>
      <c r="S35" s="261">
        <v>12.070399757808421</v>
      </c>
      <c r="T35" s="261">
        <v>12.668700342405669</v>
      </c>
      <c r="U35" s="261">
        <v>12.354787801764511</v>
      </c>
      <c r="V35" s="261">
        <v>10.94820659780625</v>
      </c>
      <c r="W35" s="261">
        <v>11.86044276545687</v>
      </c>
      <c r="X35" s="261">
        <v>9.9600314622669206</v>
      </c>
      <c r="Y35" s="261">
        <v>9.5453585735127202</v>
      </c>
      <c r="DA35" s="70" t="s">
        <v>2471</v>
      </c>
    </row>
    <row r="36" spans="1:105" ht="12" customHeight="1" x14ac:dyDescent="0.25">
      <c r="A36" s="46" t="s">
        <v>28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2472</v>
      </c>
    </row>
    <row r="37" spans="1:105" ht="12" customHeight="1" x14ac:dyDescent="0.25">
      <c r="A37" s="46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2473</v>
      </c>
    </row>
    <row r="38" spans="1:105" ht="12" customHeight="1" x14ac:dyDescent="0.25">
      <c r="A38" s="46" t="s">
        <v>31</v>
      </c>
      <c r="B38" s="229">
        <v>0</v>
      </c>
      <c r="C38" s="229">
        <v>0</v>
      </c>
      <c r="D38" s="229">
        <v>0</v>
      </c>
      <c r="E38" s="229">
        <v>0</v>
      </c>
      <c r="F38" s="229">
        <v>0</v>
      </c>
      <c r="G38" s="229">
        <v>0</v>
      </c>
      <c r="H38" s="229">
        <v>0</v>
      </c>
      <c r="I38" s="229">
        <v>0</v>
      </c>
      <c r="J38" s="229">
        <v>0</v>
      </c>
      <c r="K38" s="229">
        <v>0</v>
      </c>
      <c r="L38" s="229">
        <v>0</v>
      </c>
      <c r="M38" s="229">
        <v>0</v>
      </c>
      <c r="N38" s="229">
        <v>0</v>
      </c>
      <c r="O38" s="229">
        <v>0</v>
      </c>
      <c r="P38" s="229">
        <v>0</v>
      </c>
      <c r="Q38" s="229">
        <v>0</v>
      </c>
      <c r="R38" s="229">
        <v>0</v>
      </c>
      <c r="S38" s="229">
        <v>0</v>
      </c>
      <c r="T38" s="229">
        <v>0</v>
      </c>
      <c r="U38" s="229">
        <v>0</v>
      </c>
      <c r="V38" s="229">
        <v>0</v>
      </c>
      <c r="W38" s="229">
        <v>0</v>
      </c>
      <c r="X38" s="229">
        <v>0</v>
      </c>
      <c r="Y38" s="229">
        <v>0</v>
      </c>
      <c r="DA38" s="73" t="s">
        <v>2474</v>
      </c>
    </row>
    <row r="39" spans="1:105" ht="12" customHeight="1" x14ac:dyDescent="0.25">
      <c r="A39" s="46" t="s">
        <v>159</v>
      </c>
      <c r="B39" s="229">
        <v>0</v>
      </c>
      <c r="C39" s="229">
        <v>3.6502036874346429</v>
      </c>
      <c r="D39" s="229">
        <v>0</v>
      </c>
      <c r="E39" s="229">
        <v>0</v>
      </c>
      <c r="F39" s="229">
        <v>0</v>
      </c>
      <c r="G39" s="229">
        <v>0</v>
      </c>
      <c r="H39" s="229">
        <v>0</v>
      </c>
      <c r="I39" s="229">
        <v>0</v>
      </c>
      <c r="J39" s="229">
        <v>0</v>
      </c>
      <c r="K39" s="229">
        <v>0.67779488934427656</v>
      </c>
      <c r="L39" s="229">
        <v>1.0393070819246371</v>
      </c>
      <c r="M39" s="229">
        <v>0.84265164795371417</v>
      </c>
      <c r="N39" s="229">
        <v>0.83936606939342673</v>
      </c>
      <c r="O39" s="229">
        <v>1.021277508641006</v>
      </c>
      <c r="P39" s="229">
        <v>1.3876655844822241</v>
      </c>
      <c r="Q39" s="229">
        <v>1.875484790090469</v>
      </c>
      <c r="R39" s="229">
        <v>1.2847024729692269</v>
      </c>
      <c r="S39" s="229">
        <v>1.149690286407298</v>
      </c>
      <c r="T39" s="229">
        <v>1.203408102643861</v>
      </c>
      <c r="U39" s="229">
        <v>0.84014677932688908</v>
      </c>
      <c r="V39" s="229">
        <v>0.74815081099292191</v>
      </c>
      <c r="W39" s="229">
        <v>0.74698792060726982</v>
      </c>
      <c r="X39" s="229">
        <v>0.74392390588683233</v>
      </c>
      <c r="Y39" s="229">
        <v>0.69503051806090532</v>
      </c>
      <c r="DA39" s="73" t="s">
        <v>2475</v>
      </c>
    </row>
    <row r="40" spans="1:105" ht="12" customHeight="1" x14ac:dyDescent="0.25">
      <c r="A40" s="46" t="s">
        <v>32</v>
      </c>
      <c r="B40" s="229">
        <v>0</v>
      </c>
      <c r="C40" s="229">
        <v>0</v>
      </c>
      <c r="D40" s="229">
        <v>0</v>
      </c>
      <c r="E40" s="229">
        <v>0</v>
      </c>
      <c r="F40" s="229">
        <v>0</v>
      </c>
      <c r="G40" s="229">
        <v>0</v>
      </c>
      <c r="H40" s="229">
        <v>0</v>
      </c>
      <c r="I40" s="229">
        <v>0</v>
      </c>
      <c r="J40" s="229">
        <v>0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DA40" s="73" t="s">
        <v>2476</v>
      </c>
    </row>
    <row r="41" spans="1:105" ht="12" customHeight="1" x14ac:dyDescent="0.25">
      <c r="A41" s="46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DA41" s="73" t="s">
        <v>2477</v>
      </c>
    </row>
    <row r="42" spans="1:105" ht="12" customHeight="1" x14ac:dyDescent="0.25">
      <c r="A42" s="46" t="s">
        <v>35</v>
      </c>
      <c r="B42" s="229">
        <v>22.64669586028414</v>
      </c>
      <c r="C42" s="229">
        <v>19.54099565869458</v>
      </c>
      <c r="D42" s="229">
        <v>26.501311298601021</v>
      </c>
      <c r="E42" s="229">
        <v>26.244595537167239</v>
      </c>
      <c r="F42" s="229">
        <v>20.32019299640756</v>
      </c>
      <c r="G42" s="229">
        <v>21.496967464951421</v>
      </c>
      <c r="H42" s="229">
        <v>20.274813123586551</v>
      </c>
      <c r="I42" s="229">
        <v>19.014732005321829</v>
      </c>
      <c r="J42" s="229">
        <v>18.622268914100459</v>
      </c>
      <c r="K42" s="229">
        <v>16.352611462162201</v>
      </c>
      <c r="L42" s="229">
        <v>19.40251645917499</v>
      </c>
      <c r="M42" s="229">
        <v>19.77578219547901</v>
      </c>
      <c r="N42" s="229">
        <v>19.85557442331514</v>
      </c>
      <c r="O42" s="229">
        <v>20.684691827822469</v>
      </c>
      <c r="P42" s="229">
        <v>14.53859699112096</v>
      </c>
      <c r="Q42" s="229">
        <v>10.235940787477871</v>
      </c>
      <c r="R42" s="229">
        <v>10.884069276618661</v>
      </c>
      <c r="S42" s="229">
        <v>10.879229649185881</v>
      </c>
      <c r="T42" s="229">
        <v>11.44542866292619</v>
      </c>
      <c r="U42" s="229">
        <v>11.449727372648359</v>
      </c>
      <c r="V42" s="229">
        <v>10.082821735294489</v>
      </c>
      <c r="W42" s="229">
        <v>10.958376135501201</v>
      </c>
      <c r="X42" s="229">
        <v>8.9095853020729319</v>
      </c>
      <c r="Y42" s="229">
        <v>8.3021971966273274</v>
      </c>
      <c r="DA42" s="73" t="s">
        <v>2478</v>
      </c>
    </row>
    <row r="43" spans="1:105" ht="12" customHeight="1" x14ac:dyDescent="0.25">
      <c r="A43" s="46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2479</v>
      </c>
    </row>
    <row r="44" spans="1:105" ht="12" customHeight="1" x14ac:dyDescent="0.25">
      <c r="A44" s="46" t="s">
        <v>38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2480</v>
      </c>
    </row>
    <row r="45" spans="1:105" ht="12" customHeight="1" x14ac:dyDescent="0.25">
      <c r="A45" s="46" t="s">
        <v>39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2.5251409768335582E-2</v>
      </c>
      <c r="Q45" s="229">
        <v>2.706899196207949E-2</v>
      </c>
      <c r="R45" s="229">
        <v>1.4410830253048229E-2</v>
      </c>
      <c r="S45" s="229">
        <v>4.1479822215244322E-2</v>
      </c>
      <c r="T45" s="229">
        <v>1.986357683561582E-2</v>
      </c>
      <c r="U45" s="229">
        <v>6.4913649789259148E-2</v>
      </c>
      <c r="V45" s="229">
        <v>0.1172340515188429</v>
      </c>
      <c r="W45" s="229">
        <v>0.15507870934840309</v>
      </c>
      <c r="X45" s="229">
        <v>0.30652225430715629</v>
      </c>
      <c r="Y45" s="229">
        <v>0.54813085882448742</v>
      </c>
      <c r="DA45" s="73" t="s">
        <v>2481</v>
      </c>
    </row>
    <row r="46" spans="1:105" ht="12" customHeight="1" x14ac:dyDescent="0.25">
      <c r="A46" s="57" t="s">
        <v>2440</v>
      </c>
      <c r="B46" s="261">
        <v>13.83923258254972</v>
      </c>
      <c r="C46" s="261">
        <v>13.240542080888851</v>
      </c>
      <c r="D46" s="261">
        <v>13.2811206679156</v>
      </c>
      <c r="E46" s="261">
        <v>13.595828602045319</v>
      </c>
      <c r="F46" s="261">
        <v>11.854440009740269</v>
      </c>
      <c r="G46" s="261">
        <v>12.702268416664211</v>
      </c>
      <c r="H46" s="261">
        <v>12.61160470629628</v>
      </c>
      <c r="I46" s="261">
        <v>11.75486552271648</v>
      </c>
      <c r="J46" s="261">
        <v>11.89995788805251</v>
      </c>
      <c r="K46" s="261">
        <v>10.283051861611369</v>
      </c>
      <c r="L46" s="261">
        <v>11.076145545840509</v>
      </c>
      <c r="M46" s="261">
        <v>11.38962227983267</v>
      </c>
      <c r="N46" s="261">
        <v>11.36608688138379</v>
      </c>
      <c r="O46" s="261">
        <v>11.433728092405939</v>
      </c>
      <c r="P46" s="261">
        <v>9.9016409975910591</v>
      </c>
      <c r="Q46" s="261">
        <v>8.6547847654515149</v>
      </c>
      <c r="R46" s="261">
        <v>8.3637150678255416</v>
      </c>
      <c r="S46" s="261">
        <v>8.5620060724950076</v>
      </c>
      <c r="T46" s="261">
        <v>9.3289984814433939</v>
      </c>
      <c r="U46" s="261">
        <v>8.8463211628706144</v>
      </c>
      <c r="V46" s="261">
        <v>7.6814731069236544</v>
      </c>
      <c r="W46" s="261">
        <v>8.0631783164607</v>
      </c>
      <c r="X46" s="261">
        <v>6.5362047262201344</v>
      </c>
      <c r="Y46" s="261">
        <v>6.2468731109668374</v>
      </c>
      <c r="DA46" s="70" t="s">
        <v>2482</v>
      </c>
    </row>
    <row r="47" spans="1:105" ht="12" customHeight="1" x14ac:dyDescent="0.25">
      <c r="A47" s="41" t="s">
        <v>2442</v>
      </c>
      <c r="B47" s="350">
        <v>8.6265532785938461</v>
      </c>
      <c r="C47" s="350">
        <v>8.2533652799704402</v>
      </c>
      <c r="D47" s="350">
        <v>8.2786595541195478</v>
      </c>
      <c r="E47" s="350">
        <v>8.4748297351445725</v>
      </c>
      <c r="F47" s="350">
        <v>7.3893518099309414</v>
      </c>
      <c r="G47" s="350">
        <v>7.9178375391654479</v>
      </c>
      <c r="H47" s="350">
        <v>7.8613231823715468</v>
      </c>
      <c r="I47" s="350">
        <v>7.3272830057269749</v>
      </c>
      <c r="J47" s="350">
        <v>7.4177249440658608</v>
      </c>
      <c r="K47" s="350">
        <v>6.4098420357923347</v>
      </c>
      <c r="L47" s="350">
        <v>6.9042093990914948</v>
      </c>
      <c r="M47" s="350">
        <v>7.099612123285385</v>
      </c>
      <c r="N47" s="350">
        <v>7.0849415577434582</v>
      </c>
      <c r="O47" s="350">
        <v>7.1271050597462331</v>
      </c>
      <c r="P47" s="350">
        <v>6.1720932213346247</v>
      </c>
      <c r="Q47" s="350">
        <v>5.3948773133614329</v>
      </c>
      <c r="R47" s="350">
        <v>5.2134418009963346</v>
      </c>
      <c r="S47" s="350">
        <v>5.3370446023976186</v>
      </c>
      <c r="T47" s="350">
        <v>5.8151419853705164</v>
      </c>
      <c r="U47" s="350">
        <v>5.5142696949310013</v>
      </c>
      <c r="V47" s="350">
        <v>4.7881727993008569</v>
      </c>
      <c r="W47" s="350">
        <v>5.0261050912214458</v>
      </c>
      <c r="X47" s="350">
        <v>4.0742807069831466</v>
      </c>
      <c r="Y47" s="350">
        <v>3.8939286116428788</v>
      </c>
      <c r="DA47" s="97" t="s">
        <v>2483</v>
      </c>
    </row>
    <row r="48" spans="1:105" ht="12" customHeight="1" x14ac:dyDescent="0.25">
      <c r="A48" s="172"/>
      <c r="B48" s="172"/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DA48" s="176"/>
    </row>
    <row r="49" spans="1:105" ht="15" customHeight="1" x14ac:dyDescent="0.25">
      <c r="A49" s="32" t="s">
        <v>101</v>
      </c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  <c r="DA49" s="88"/>
    </row>
    <row r="50" spans="1:105" ht="12" customHeight="1" x14ac:dyDescent="0.25">
      <c r="A50" s="172"/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DA50" s="176"/>
    </row>
    <row r="51" spans="1:105" ht="12" customHeight="1" x14ac:dyDescent="0.25">
      <c r="A51" s="35" t="s">
        <v>23</v>
      </c>
      <c r="B51" s="232">
        <f t="shared" ref="B51:Y51" si="3">SUM(B$52:B$56,B$58:B$59,B$61:B$62,B$64:B$65,B$66:B$68)</f>
        <v>1</v>
      </c>
      <c r="C51" s="232">
        <f t="shared" si="3"/>
        <v>1</v>
      </c>
      <c r="D51" s="232">
        <f t="shared" si="3"/>
        <v>1</v>
      </c>
      <c r="E51" s="232">
        <f t="shared" si="3"/>
        <v>1</v>
      </c>
      <c r="F51" s="232">
        <f t="shared" si="3"/>
        <v>0.99999999999999989</v>
      </c>
      <c r="G51" s="232">
        <f t="shared" si="3"/>
        <v>1.0000000000000004</v>
      </c>
      <c r="H51" s="232">
        <f t="shared" si="3"/>
        <v>1.0000000000000002</v>
      </c>
      <c r="I51" s="232">
        <f t="shared" si="3"/>
        <v>1</v>
      </c>
      <c r="J51" s="232">
        <f t="shared" si="3"/>
        <v>0.99999999999999989</v>
      </c>
      <c r="K51" s="232">
        <f t="shared" si="3"/>
        <v>0.99999999999999989</v>
      </c>
      <c r="L51" s="232">
        <f t="shared" si="3"/>
        <v>1</v>
      </c>
      <c r="M51" s="232">
        <f t="shared" si="3"/>
        <v>1.0000000000000002</v>
      </c>
      <c r="N51" s="232">
        <f t="shared" si="3"/>
        <v>0.99999999999999989</v>
      </c>
      <c r="O51" s="232">
        <f t="shared" si="3"/>
        <v>1.0000000000000007</v>
      </c>
      <c r="P51" s="232">
        <f t="shared" si="3"/>
        <v>1.0000000000000002</v>
      </c>
      <c r="Q51" s="232">
        <f t="shared" si="3"/>
        <v>1</v>
      </c>
      <c r="R51" s="232">
        <f t="shared" si="3"/>
        <v>0.99999999999999989</v>
      </c>
      <c r="S51" s="232">
        <f t="shared" si="3"/>
        <v>1</v>
      </c>
      <c r="T51" s="232">
        <f t="shared" si="3"/>
        <v>1</v>
      </c>
      <c r="U51" s="232">
        <f t="shared" si="3"/>
        <v>1</v>
      </c>
      <c r="V51" s="232">
        <f t="shared" si="3"/>
        <v>1</v>
      </c>
      <c r="W51" s="232">
        <f t="shared" si="3"/>
        <v>0.99999999999999978</v>
      </c>
      <c r="X51" s="232">
        <f t="shared" si="3"/>
        <v>1.0000000000000002</v>
      </c>
      <c r="Y51" s="232">
        <f t="shared" si="3"/>
        <v>1</v>
      </c>
      <c r="DA51" s="95"/>
    </row>
    <row r="52" spans="1:105" ht="12" customHeight="1" x14ac:dyDescent="0.25">
      <c r="A52" s="55" t="s">
        <v>91</v>
      </c>
      <c r="B52" s="299">
        <f t="shared" ref="B52:Y52" si="4">IF(B$6=0,0,B$6/B$5)</f>
        <v>1.9223985119586815E-2</v>
      </c>
      <c r="C52" s="299">
        <f t="shared" si="4"/>
        <v>1.855362621778853E-2</v>
      </c>
      <c r="D52" s="299">
        <f t="shared" si="4"/>
        <v>1.7099329533702936E-2</v>
      </c>
      <c r="E52" s="299">
        <f t="shared" si="4"/>
        <v>1.7472327671142315E-2</v>
      </c>
      <c r="F52" s="299">
        <f t="shared" si="4"/>
        <v>1.8757007356307743E-2</v>
      </c>
      <c r="G52" s="299">
        <f t="shared" si="4"/>
        <v>1.8888076380809655E-2</v>
      </c>
      <c r="H52" s="299">
        <f t="shared" si="4"/>
        <v>1.9395561369328736E-2</v>
      </c>
      <c r="I52" s="299">
        <f t="shared" si="4"/>
        <v>1.9336230696168615E-2</v>
      </c>
      <c r="J52" s="299">
        <f t="shared" si="4"/>
        <v>1.9647799327439135E-2</v>
      </c>
      <c r="K52" s="299">
        <f t="shared" si="4"/>
        <v>1.91111973645436E-2</v>
      </c>
      <c r="L52" s="299">
        <f t="shared" si="4"/>
        <v>1.7973186212000485E-2</v>
      </c>
      <c r="M52" s="299">
        <f t="shared" si="4"/>
        <v>1.8181754567321254E-2</v>
      </c>
      <c r="N52" s="299">
        <f t="shared" si="4"/>
        <v>1.8118024447667521E-2</v>
      </c>
      <c r="O52" s="299">
        <f t="shared" si="4"/>
        <v>1.7658564719299004E-2</v>
      </c>
      <c r="P52" s="299">
        <f t="shared" si="4"/>
        <v>1.9383072297047586E-2</v>
      </c>
      <c r="Q52" s="299">
        <f t="shared" si="4"/>
        <v>2.0577857609971991E-2</v>
      </c>
      <c r="R52" s="299">
        <f t="shared" si="4"/>
        <v>2.0269654363263175E-2</v>
      </c>
      <c r="S52" s="299">
        <f t="shared" si="4"/>
        <v>2.0524899939286013E-2</v>
      </c>
      <c r="T52" s="299">
        <f t="shared" si="4"/>
        <v>2.079349041786533E-2</v>
      </c>
      <c r="U52" s="299">
        <f t="shared" si="4"/>
        <v>2.0591873949096257E-2</v>
      </c>
      <c r="V52" s="299">
        <f t="shared" si="4"/>
        <v>2.044647437040541E-2</v>
      </c>
      <c r="W52" s="299">
        <f t="shared" si="4"/>
        <v>2.020916573291584E-2</v>
      </c>
      <c r="X52" s="299">
        <f t="shared" si="4"/>
        <v>1.9953814974806829E-2</v>
      </c>
      <c r="Y52" s="299">
        <f t="shared" si="4"/>
        <v>1.9979632000426593E-2</v>
      </c>
      <c r="DA52" s="67"/>
    </row>
    <row r="53" spans="1:105" ht="12" customHeight="1" x14ac:dyDescent="0.25">
      <c r="A53" s="173" t="s">
        <v>92</v>
      </c>
      <c r="B53" s="233">
        <f t="shared" ref="B53:Y53" si="5">IF(B$7=0,0,B$7/B$5)</f>
        <v>6.7793474240006668E-3</v>
      </c>
      <c r="C53" s="233">
        <f t="shared" si="5"/>
        <v>6.5429450409468124E-3</v>
      </c>
      <c r="D53" s="233">
        <f t="shared" si="5"/>
        <v>6.0300866290380851E-3</v>
      </c>
      <c r="E53" s="233">
        <f t="shared" si="5"/>
        <v>6.1616245982196267E-3</v>
      </c>
      <c r="F53" s="233">
        <f t="shared" si="5"/>
        <v>6.6146674954188434E-3</v>
      </c>
      <c r="G53" s="233">
        <f t="shared" si="5"/>
        <v>6.6608890487594163E-3</v>
      </c>
      <c r="H53" s="233">
        <f t="shared" si="5"/>
        <v>6.839853869437024E-3</v>
      </c>
      <c r="I53" s="233">
        <f t="shared" si="5"/>
        <v>6.8189308795496414E-3</v>
      </c>
      <c r="J53" s="233">
        <f t="shared" si="5"/>
        <v>6.928805704392858E-3</v>
      </c>
      <c r="K53" s="233">
        <f t="shared" si="5"/>
        <v>6.7395727689614302E-3</v>
      </c>
      <c r="L53" s="233">
        <f t="shared" si="5"/>
        <v>6.3382525990026703E-3</v>
      </c>
      <c r="M53" s="233">
        <f t="shared" si="5"/>
        <v>6.4118043279275585E-3</v>
      </c>
      <c r="N53" s="233">
        <f t="shared" si="5"/>
        <v>6.389329871158156E-3</v>
      </c>
      <c r="O53" s="233">
        <f t="shared" si="5"/>
        <v>6.2273011811352164E-3</v>
      </c>
      <c r="P53" s="233">
        <f t="shared" si="5"/>
        <v>6.8354495922036225E-3</v>
      </c>
      <c r="Q53" s="233">
        <f t="shared" si="5"/>
        <v>7.2567911966119154E-3</v>
      </c>
      <c r="R53" s="233">
        <f t="shared" si="5"/>
        <v>7.1481031762224744E-3</v>
      </c>
      <c r="S53" s="233">
        <f t="shared" si="5"/>
        <v>7.2381156490543917E-3</v>
      </c>
      <c r="T53" s="233">
        <f t="shared" si="5"/>
        <v>7.3328342080701591E-3</v>
      </c>
      <c r="U53" s="233">
        <f t="shared" si="5"/>
        <v>7.261734065218242E-3</v>
      </c>
      <c r="V53" s="233">
        <f t="shared" si="5"/>
        <v>7.2104588351805197E-3</v>
      </c>
      <c r="W53" s="233">
        <f t="shared" si="5"/>
        <v>7.1267718321865936E-3</v>
      </c>
      <c r="X53" s="233">
        <f t="shared" si="5"/>
        <v>7.0367222668423542E-3</v>
      </c>
      <c r="Y53" s="233">
        <f t="shared" si="5"/>
        <v>7.0458266531099219E-3</v>
      </c>
      <c r="DA53" s="177"/>
    </row>
    <row r="54" spans="1:105" ht="12" customHeight="1" x14ac:dyDescent="0.25">
      <c r="A54" s="173" t="s">
        <v>93</v>
      </c>
      <c r="B54" s="233">
        <f t="shared" ref="B54:Y54" si="6">IF(B$8=0,0,B$8/B$5)</f>
        <v>4.5263042979966382E-2</v>
      </c>
      <c r="C54" s="233">
        <f t="shared" si="6"/>
        <v>4.3684677017063953E-2</v>
      </c>
      <c r="D54" s="233">
        <f t="shared" si="6"/>
        <v>4.0260522612662088E-2</v>
      </c>
      <c r="E54" s="233">
        <f t="shared" si="6"/>
        <v>4.1138750026038735E-2</v>
      </c>
      <c r="F54" s="233">
        <f t="shared" si="6"/>
        <v>4.4163539706399337E-2</v>
      </c>
      <c r="G54" s="233">
        <f t="shared" si="6"/>
        <v>4.4472142883756595E-2</v>
      </c>
      <c r="H54" s="233">
        <f t="shared" si="6"/>
        <v>4.5667020777394943E-2</v>
      </c>
      <c r="I54" s="233">
        <f t="shared" si="6"/>
        <v>4.5527326182722122E-2</v>
      </c>
      <c r="J54" s="233">
        <f t="shared" si="6"/>
        <v>4.6260917280544933E-2</v>
      </c>
      <c r="K54" s="233">
        <f t="shared" si="6"/>
        <v>4.4997483213228252E-2</v>
      </c>
      <c r="L54" s="233">
        <f t="shared" si="6"/>
        <v>4.2318025890055538E-2</v>
      </c>
      <c r="M54" s="233">
        <f t="shared" si="6"/>
        <v>4.2809101927225701E-2</v>
      </c>
      <c r="N54" s="233">
        <f t="shared" si="6"/>
        <v>4.2659048796875175E-2</v>
      </c>
      <c r="O54" s="233">
        <f t="shared" si="6"/>
        <v>4.1577246802994197E-2</v>
      </c>
      <c r="P54" s="233">
        <f t="shared" si="6"/>
        <v>4.5637615146256284E-2</v>
      </c>
      <c r="Q54" s="233">
        <f t="shared" si="6"/>
        <v>4.8450747732154367E-2</v>
      </c>
      <c r="R54" s="233">
        <f t="shared" si="6"/>
        <v>4.7725080462045398E-2</v>
      </c>
      <c r="S54" s="233">
        <f t="shared" si="6"/>
        <v>4.8326058428169436E-2</v>
      </c>
      <c r="T54" s="233">
        <f t="shared" si="6"/>
        <v>4.8958457085384308E-2</v>
      </c>
      <c r="U54" s="233">
        <f t="shared" si="6"/>
        <v>4.8483749326582226E-2</v>
      </c>
      <c r="V54" s="233">
        <f t="shared" si="6"/>
        <v>4.8141404732648517E-2</v>
      </c>
      <c r="W54" s="233">
        <f t="shared" si="6"/>
        <v>4.7582659446934364E-2</v>
      </c>
      <c r="X54" s="233">
        <f t="shared" si="6"/>
        <v>4.6981433828658214E-2</v>
      </c>
      <c r="Y54" s="233">
        <f t="shared" si="6"/>
        <v>4.7042220243804347E-2</v>
      </c>
      <c r="DA54" s="177"/>
    </row>
    <row r="55" spans="1:105" ht="12" customHeight="1" x14ac:dyDescent="0.25">
      <c r="A55" s="173" t="s">
        <v>94</v>
      </c>
      <c r="B55" s="233">
        <f t="shared" ref="B55:Y55" si="7">IF(B$9=0,0,B$9/B$5)</f>
        <v>1.9810441197142776E-2</v>
      </c>
      <c r="C55" s="233">
        <f t="shared" si="7"/>
        <v>1.9119632006309329E-2</v>
      </c>
      <c r="D55" s="233">
        <f t="shared" si="7"/>
        <v>1.7620969852543751E-2</v>
      </c>
      <c r="E55" s="233">
        <f t="shared" si="7"/>
        <v>1.8005346849426552E-2</v>
      </c>
      <c r="F55" s="233">
        <f t="shared" si="7"/>
        <v>1.9329217587039801E-2</v>
      </c>
      <c r="G55" s="233">
        <f t="shared" si="7"/>
        <v>1.9464285065843492E-2</v>
      </c>
      <c r="H55" s="233">
        <f t="shared" si="7"/>
        <v>1.9987251633958786E-2</v>
      </c>
      <c r="I55" s="233">
        <f t="shared" si="7"/>
        <v>1.9926110990928021E-2</v>
      </c>
      <c r="J55" s="233">
        <f t="shared" si="7"/>
        <v>2.0247184483768488E-2</v>
      </c>
      <c r="K55" s="233">
        <f t="shared" si="7"/>
        <v>1.9694212684940857E-2</v>
      </c>
      <c r="L55" s="233">
        <f t="shared" si="7"/>
        <v>1.8521484820301706E-2</v>
      </c>
      <c r="M55" s="233">
        <f t="shared" si="7"/>
        <v>1.8736415861548561E-2</v>
      </c>
      <c r="N55" s="233">
        <f t="shared" si="7"/>
        <v>1.8670741560406857E-2</v>
      </c>
      <c r="O55" s="233">
        <f t="shared" si="7"/>
        <v>1.8197265333980448E-2</v>
      </c>
      <c r="P55" s="233">
        <f t="shared" si="7"/>
        <v>1.9974381564069863E-2</v>
      </c>
      <c r="Q55" s="233">
        <f t="shared" si="7"/>
        <v>2.1205615568760335E-2</v>
      </c>
      <c r="R55" s="233">
        <f t="shared" si="7"/>
        <v>2.0888010126511376E-2</v>
      </c>
      <c r="S55" s="233">
        <f t="shared" si="7"/>
        <v>2.1151042346062954E-2</v>
      </c>
      <c r="T55" s="233">
        <f t="shared" si="7"/>
        <v>2.1427826574146179E-2</v>
      </c>
      <c r="U55" s="233">
        <f t="shared" si="7"/>
        <v>2.1220059497024581E-2</v>
      </c>
      <c r="V55" s="233">
        <f t="shared" si="7"/>
        <v>2.1070224289297067E-2</v>
      </c>
      <c r="W55" s="233">
        <f t="shared" si="7"/>
        <v>2.0825676201098046E-2</v>
      </c>
      <c r="X55" s="233">
        <f t="shared" si="7"/>
        <v>2.0562535590725309E-2</v>
      </c>
      <c r="Y55" s="233">
        <f t="shared" si="7"/>
        <v>2.0589140202867059E-2</v>
      </c>
      <c r="DA55" s="177"/>
    </row>
    <row r="56" spans="1:105" ht="12" customHeight="1" x14ac:dyDescent="0.25">
      <c r="A56" s="56" t="s">
        <v>95</v>
      </c>
      <c r="B56" s="300">
        <f t="shared" ref="B56:Y56" si="8">IF(B$10=0,0,B$10/B$5)</f>
        <v>3.658431416087693E-2</v>
      </c>
      <c r="C56" s="300">
        <f t="shared" si="8"/>
        <v>3.6704647287520181E-2</v>
      </c>
      <c r="D56" s="300">
        <f t="shared" si="8"/>
        <v>3.7619709596616528E-2</v>
      </c>
      <c r="E56" s="300">
        <f t="shared" si="8"/>
        <v>3.7388084396350836E-2</v>
      </c>
      <c r="F56" s="300">
        <f t="shared" si="8"/>
        <v>3.6739329446497548E-2</v>
      </c>
      <c r="G56" s="300">
        <f t="shared" si="8"/>
        <v>3.6690346118250484E-2</v>
      </c>
      <c r="H56" s="300">
        <f t="shared" si="8"/>
        <v>3.6542369553920137E-2</v>
      </c>
      <c r="I56" s="300">
        <f t="shared" si="8"/>
        <v>3.6555856932097501E-2</v>
      </c>
      <c r="J56" s="300">
        <f t="shared" si="8"/>
        <v>3.6498093063298369E-2</v>
      </c>
      <c r="K56" s="300">
        <f t="shared" si="8"/>
        <v>3.6587297774922548E-2</v>
      </c>
      <c r="L56" s="300">
        <f t="shared" si="8"/>
        <v>3.7202717142128042E-2</v>
      </c>
      <c r="M56" s="300">
        <f t="shared" si="8"/>
        <v>3.7119702852867288E-2</v>
      </c>
      <c r="N56" s="300">
        <f t="shared" si="8"/>
        <v>3.7212877318098844E-2</v>
      </c>
      <c r="O56" s="300">
        <f t="shared" si="8"/>
        <v>3.75242462038382E-2</v>
      </c>
      <c r="P56" s="300">
        <f t="shared" si="8"/>
        <v>3.6927875111301821E-2</v>
      </c>
      <c r="Q56" s="300">
        <f t="shared" si="8"/>
        <v>3.7050162386014003E-2</v>
      </c>
      <c r="R56" s="300">
        <f t="shared" si="8"/>
        <v>3.7186957768947052E-2</v>
      </c>
      <c r="S56" s="300">
        <f t="shared" si="8"/>
        <v>3.7287123405098224E-2</v>
      </c>
      <c r="T56" s="300">
        <f t="shared" si="8"/>
        <v>3.7328849434742253E-2</v>
      </c>
      <c r="U56" s="300">
        <f t="shared" si="8"/>
        <v>3.7318930037217063E-2</v>
      </c>
      <c r="V56" s="300">
        <f t="shared" si="8"/>
        <v>3.7307667511545156E-2</v>
      </c>
      <c r="W56" s="300">
        <f t="shared" si="8"/>
        <v>3.6869131415200887E-2</v>
      </c>
      <c r="X56" s="300">
        <f t="shared" si="8"/>
        <v>3.6520251626518258E-2</v>
      </c>
      <c r="Y56" s="300">
        <f t="shared" si="8"/>
        <v>3.6469112600348075E-2</v>
      </c>
      <c r="DA56" s="68"/>
    </row>
    <row r="57" spans="1:105" ht="12" customHeight="1" x14ac:dyDescent="0.25">
      <c r="A57" s="174" t="s">
        <v>2403</v>
      </c>
      <c r="B57" s="301">
        <f t="shared" ref="B57:Y57" si="9">IF(B$16=0,0,B$16/B$5)</f>
        <v>0.18250843550937637</v>
      </c>
      <c r="C57" s="301">
        <f t="shared" si="9"/>
        <v>0.18362078115541308</v>
      </c>
      <c r="D57" s="301">
        <f t="shared" si="9"/>
        <v>0.18779774586671516</v>
      </c>
      <c r="E57" s="301">
        <f t="shared" si="9"/>
        <v>0.18662475247815891</v>
      </c>
      <c r="F57" s="301">
        <f t="shared" si="9"/>
        <v>0.18331488440060664</v>
      </c>
      <c r="G57" s="301">
        <f t="shared" si="9"/>
        <v>0.18306162759364331</v>
      </c>
      <c r="H57" s="301">
        <f t="shared" si="9"/>
        <v>0.18228595386450236</v>
      </c>
      <c r="I57" s="301">
        <f t="shared" si="9"/>
        <v>0.18235788282488205</v>
      </c>
      <c r="J57" s="301">
        <f t="shared" si="9"/>
        <v>0.18204447959112208</v>
      </c>
      <c r="K57" s="301">
        <f t="shared" si="9"/>
        <v>0.18263838489895912</v>
      </c>
      <c r="L57" s="301">
        <f t="shared" si="9"/>
        <v>0.18510662144113882</v>
      </c>
      <c r="M57" s="301">
        <f t="shared" si="9"/>
        <v>0.18456110766031406</v>
      </c>
      <c r="N57" s="301">
        <f t="shared" si="9"/>
        <v>0.1847106427877391</v>
      </c>
      <c r="O57" s="301">
        <f t="shared" si="9"/>
        <v>0.1859611776380371</v>
      </c>
      <c r="P57" s="301">
        <f t="shared" si="9"/>
        <v>0.18208830560987657</v>
      </c>
      <c r="Q57" s="301">
        <f t="shared" si="9"/>
        <v>0.18198026639523743</v>
      </c>
      <c r="R57" s="301">
        <f t="shared" si="9"/>
        <v>0.18169650796640352</v>
      </c>
      <c r="S57" s="301">
        <f t="shared" si="9"/>
        <v>0.18194636332997063</v>
      </c>
      <c r="T57" s="301">
        <f t="shared" si="9"/>
        <v>0.18248035937578394</v>
      </c>
      <c r="U57" s="301">
        <f t="shared" si="9"/>
        <v>0.18207912644283963</v>
      </c>
      <c r="V57" s="301">
        <f t="shared" si="9"/>
        <v>0.18180620182011586</v>
      </c>
      <c r="W57" s="301">
        <f t="shared" si="9"/>
        <v>0.18163704514708337</v>
      </c>
      <c r="X57" s="301">
        <f t="shared" si="9"/>
        <v>0.18137348431227188</v>
      </c>
      <c r="Y57" s="301">
        <f t="shared" si="9"/>
        <v>0.18102384235921082</v>
      </c>
      <c r="DA57" s="178"/>
    </row>
    <row r="58" spans="1:105" ht="12" customHeight="1" x14ac:dyDescent="0.25">
      <c r="A58" s="62" t="s">
        <v>2404</v>
      </c>
      <c r="B58" s="302">
        <f t="shared" ref="B58:Y58" si="10">IF(B$17=0,0,B$17/B$5)</f>
        <v>0.11008075211940989</v>
      </c>
      <c r="C58" s="302">
        <f t="shared" si="10"/>
        <v>0.1245812055261914</v>
      </c>
      <c r="D58" s="302">
        <f t="shared" si="10"/>
        <v>0.14655386045176086</v>
      </c>
      <c r="E58" s="302">
        <f t="shared" si="10"/>
        <v>0.14115470469069535</v>
      </c>
      <c r="F58" s="302">
        <f t="shared" si="10"/>
        <v>0.11945587633818237</v>
      </c>
      <c r="G58" s="302">
        <f t="shared" si="10"/>
        <v>0.11691656001251316</v>
      </c>
      <c r="H58" s="302">
        <f t="shared" si="10"/>
        <v>0.10639561842793241</v>
      </c>
      <c r="I58" s="302">
        <f t="shared" si="10"/>
        <v>0.10768534309909175</v>
      </c>
      <c r="J58" s="302">
        <f t="shared" si="10"/>
        <v>0.10072406170425517</v>
      </c>
      <c r="K58" s="302">
        <f t="shared" si="10"/>
        <v>0.1128114931839676</v>
      </c>
      <c r="L58" s="302">
        <f t="shared" si="10"/>
        <v>0.13361607026307809</v>
      </c>
      <c r="M58" s="302">
        <f t="shared" si="10"/>
        <v>0.13006896803516918</v>
      </c>
      <c r="N58" s="302">
        <f t="shared" si="10"/>
        <v>0.13111220409163327</v>
      </c>
      <c r="O58" s="302">
        <f t="shared" si="10"/>
        <v>0.13850226768729049</v>
      </c>
      <c r="P58" s="302">
        <f t="shared" si="10"/>
        <v>0.10721765923007406</v>
      </c>
      <c r="Q58" s="302">
        <f t="shared" si="10"/>
        <v>7.839545247308187E-2</v>
      </c>
      <c r="R58" s="302">
        <f t="shared" si="10"/>
        <v>8.6062535949485208E-2</v>
      </c>
      <c r="S58" s="302">
        <f t="shared" si="10"/>
        <v>7.8889957937171004E-2</v>
      </c>
      <c r="T58" s="302">
        <f t="shared" si="10"/>
        <v>7.1449858409629322E-2</v>
      </c>
      <c r="U58" s="302">
        <f t="shared" si="10"/>
        <v>7.6572952137963432E-2</v>
      </c>
      <c r="V58" s="302">
        <f t="shared" si="10"/>
        <v>8.022712910950211E-2</v>
      </c>
      <c r="W58" s="302">
        <f t="shared" si="10"/>
        <v>8.6606854947302261E-2</v>
      </c>
      <c r="X58" s="302">
        <f t="shared" si="10"/>
        <v>9.2340082530288789E-2</v>
      </c>
      <c r="Y58" s="302">
        <f t="shared" si="10"/>
        <v>9.0023331109873914E-2</v>
      </c>
      <c r="DA58" s="72"/>
    </row>
    <row r="59" spans="1:105" ht="12" customHeight="1" x14ac:dyDescent="0.25">
      <c r="A59" s="62" t="s">
        <v>2411</v>
      </c>
      <c r="B59" s="302">
        <f t="shared" ref="B59:Y59" si="11">IF(B$23=0,0,B$23/B$5)</f>
        <v>7.2427683389966496E-2</v>
      </c>
      <c r="C59" s="302">
        <f t="shared" si="11"/>
        <v>5.9039575629221679E-2</v>
      </c>
      <c r="D59" s="302">
        <f t="shared" si="11"/>
        <v>4.1243885414954301E-2</v>
      </c>
      <c r="E59" s="302">
        <f t="shared" si="11"/>
        <v>4.5470047787463552E-2</v>
      </c>
      <c r="F59" s="302">
        <f t="shared" si="11"/>
        <v>6.3859008062424297E-2</v>
      </c>
      <c r="G59" s="302">
        <f t="shared" si="11"/>
        <v>6.6145067581130132E-2</v>
      </c>
      <c r="H59" s="302">
        <f t="shared" si="11"/>
        <v>7.5890335436569936E-2</v>
      </c>
      <c r="I59" s="302">
        <f t="shared" si="11"/>
        <v>7.4672539725790313E-2</v>
      </c>
      <c r="J59" s="302">
        <f t="shared" si="11"/>
        <v>8.1320417886866905E-2</v>
      </c>
      <c r="K59" s="302">
        <f t="shared" si="11"/>
        <v>6.9826891714991512E-2</v>
      </c>
      <c r="L59" s="302">
        <f t="shared" si="11"/>
        <v>5.1490551178060735E-2</v>
      </c>
      <c r="M59" s="302">
        <f t="shared" si="11"/>
        <v>5.4492139625144917E-2</v>
      </c>
      <c r="N59" s="302">
        <f t="shared" si="11"/>
        <v>5.3598438696105831E-2</v>
      </c>
      <c r="O59" s="302">
        <f t="shared" si="11"/>
        <v>4.74589099507466E-2</v>
      </c>
      <c r="P59" s="302">
        <f t="shared" si="11"/>
        <v>7.4870646379802522E-2</v>
      </c>
      <c r="Q59" s="302">
        <f t="shared" si="11"/>
        <v>0.10358481392215557</v>
      </c>
      <c r="R59" s="302">
        <f t="shared" si="11"/>
        <v>9.5633972016918284E-2</v>
      </c>
      <c r="S59" s="302">
        <f t="shared" si="11"/>
        <v>0.10305640539279964</v>
      </c>
      <c r="T59" s="302">
        <f t="shared" si="11"/>
        <v>0.11103050096615463</v>
      </c>
      <c r="U59" s="302">
        <f t="shared" si="11"/>
        <v>0.10550617430487622</v>
      </c>
      <c r="V59" s="302">
        <f t="shared" si="11"/>
        <v>0.10157907271061377</v>
      </c>
      <c r="W59" s="302">
        <f t="shared" si="11"/>
        <v>9.5030190199781109E-2</v>
      </c>
      <c r="X59" s="302">
        <f t="shared" si="11"/>
        <v>8.903340178198306E-2</v>
      </c>
      <c r="Y59" s="302">
        <f t="shared" si="11"/>
        <v>9.1000511249336891E-2</v>
      </c>
      <c r="DA59" s="72"/>
    </row>
    <row r="60" spans="1:105" ht="12" customHeight="1" x14ac:dyDescent="0.25">
      <c r="A60" s="174" t="s">
        <v>2413</v>
      </c>
      <c r="B60" s="301">
        <f t="shared" ref="B60:Y60" si="12">IF(B$24=0,0,B$24/B$5)</f>
        <v>7.701001174354595E-2</v>
      </c>
      <c r="C60" s="301">
        <f t="shared" si="12"/>
        <v>7.7897957681903121E-2</v>
      </c>
      <c r="D60" s="301">
        <f t="shared" si="12"/>
        <v>7.9165387365412399E-2</v>
      </c>
      <c r="E60" s="301">
        <f t="shared" si="12"/>
        <v>7.8916719007454963E-2</v>
      </c>
      <c r="F60" s="301">
        <f t="shared" si="12"/>
        <v>7.767271531099787E-2</v>
      </c>
      <c r="G60" s="301">
        <f t="shared" si="12"/>
        <v>7.7500988426754569E-2</v>
      </c>
      <c r="H60" s="301">
        <f t="shared" si="12"/>
        <v>7.6727351718220468E-2</v>
      </c>
      <c r="I60" s="301">
        <f t="shared" si="12"/>
        <v>7.6827750261072789E-2</v>
      </c>
      <c r="J60" s="301">
        <f t="shared" si="12"/>
        <v>7.6266391092601568E-2</v>
      </c>
      <c r="K60" s="301">
        <f t="shared" si="12"/>
        <v>7.7191513737865036E-2</v>
      </c>
      <c r="L60" s="301">
        <f t="shared" si="12"/>
        <v>7.8513805514152796E-2</v>
      </c>
      <c r="M60" s="301">
        <f t="shared" si="12"/>
        <v>7.8313454587783105E-2</v>
      </c>
      <c r="N60" s="301">
        <f t="shared" si="12"/>
        <v>7.8369470521053128E-2</v>
      </c>
      <c r="O60" s="301">
        <f t="shared" si="12"/>
        <v>7.8765098062983332E-2</v>
      </c>
      <c r="P60" s="301">
        <f t="shared" si="12"/>
        <v>7.6686091190773881E-2</v>
      </c>
      <c r="Q60" s="301">
        <f t="shared" si="12"/>
        <v>7.3788549095899686E-2</v>
      </c>
      <c r="R60" s="301">
        <f t="shared" si="12"/>
        <v>7.4717498369278587E-2</v>
      </c>
      <c r="S60" s="301">
        <f t="shared" si="12"/>
        <v>7.3949636608491784E-2</v>
      </c>
      <c r="T60" s="301">
        <f t="shared" si="12"/>
        <v>7.3074419508359981E-2</v>
      </c>
      <c r="U60" s="301">
        <f t="shared" si="12"/>
        <v>7.3726914514776989E-2</v>
      </c>
      <c r="V60" s="301">
        <f t="shared" si="12"/>
        <v>7.4119875911834096E-2</v>
      </c>
      <c r="W60" s="301">
        <f t="shared" si="12"/>
        <v>7.4820238692210772E-2</v>
      </c>
      <c r="X60" s="301">
        <f t="shared" si="12"/>
        <v>7.5317792614544618E-2</v>
      </c>
      <c r="Y60" s="301">
        <f t="shared" si="12"/>
        <v>7.4998602171023263E-2</v>
      </c>
      <c r="DA60" s="178"/>
    </row>
    <row r="61" spans="1:105" ht="12" customHeight="1" x14ac:dyDescent="0.25">
      <c r="A61" s="62" t="s">
        <v>2414</v>
      </c>
      <c r="B61" s="302">
        <f t="shared" ref="B61:Y61" si="13">IF(B$25=0,0,B$25/B$5)</f>
        <v>5.4662495009277536E-2</v>
      </c>
      <c r="C61" s="302">
        <f t="shared" si="13"/>
        <v>5.6329720409344204E-2</v>
      </c>
      <c r="D61" s="302">
        <f t="shared" si="13"/>
        <v>5.9287742302638349E-2</v>
      </c>
      <c r="E61" s="302">
        <f t="shared" si="13"/>
        <v>5.8605470710677961E-2</v>
      </c>
      <c r="F61" s="302">
        <f t="shared" si="13"/>
        <v>5.5868051336679707E-2</v>
      </c>
      <c r="G61" s="302">
        <f t="shared" si="13"/>
        <v>5.5543959206615631E-2</v>
      </c>
      <c r="H61" s="302">
        <f t="shared" si="13"/>
        <v>5.4180380859926332E-2</v>
      </c>
      <c r="I61" s="302">
        <f t="shared" si="13"/>
        <v>5.4349750180848519E-2</v>
      </c>
      <c r="J61" s="302">
        <f t="shared" si="13"/>
        <v>5.3426198409861347E-2</v>
      </c>
      <c r="K61" s="302">
        <f t="shared" si="13"/>
        <v>5.497511062169242E-2</v>
      </c>
      <c r="L61" s="302">
        <f t="shared" si="13"/>
        <v>5.7620318698478626E-2</v>
      </c>
      <c r="M61" s="302">
        <f t="shared" si="13"/>
        <v>5.7177511029567009E-2</v>
      </c>
      <c r="N61" s="302">
        <f t="shared" si="13"/>
        <v>5.73076120137034E-2</v>
      </c>
      <c r="O61" s="302">
        <f t="shared" si="13"/>
        <v>5.8237352743121258E-2</v>
      </c>
      <c r="P61" s="302">
        <f t="shared" si="13"/>
        <v>5.4153638641251958E-2</v>
      </c>
      <c r="Q61" s="302">
        <f t="shared" si="13"/>
        <v>4.9867181365246462E-2</v>
      </c>
      <c r="R61" s="302">
        <f t="shared" si="13"/>
        <v>5.1154411045655213E-2</v>
      </c>
      <c r="S61" s="302">
        <f t="shared" si="13"/>
        <v>5.0089831161855169E-2</v>
      </c>
      <c r="T61" s="302">
        <f t="shared" si="13"/>
        <v>4.8902382743535283E-2</v>
      </c>
      <c r="U61" s="302">
        <f t="shared" si="13"/>
        <v>4.9789253056721036E-2</v>
      </c>
      <c r="V61" s="302">
        <f t="shared" si="13"/>
        <v>5.0351238696032613E-2</v>
      </c>
      <c r="W61" s="302">
        <f t="shared" si="13"/>
        <v>5.1327468249843342E-2</v>
      </c>
      <c r="X61" s="302">
        <f t="shared" si="13"/>
        <v>5.2121862567363259E-2</v>
      </c>
      <c r="Y61" s="302">
        <f t="shared" si="13"/>
        <v>5.1772660323037976E-2</v>
      </c>
      <c r="DA61" s="72"/>
    </row>
    <row r="62" spans="1:105" ht="12" customHeight="1" x14ac:dyDescent="0.25">
      <c r="A62" s="62" t="s">
        <v>2416</v>
      </c>
      <c r="B62" s="302">
        <f t="shared" ref="B62:Y62" si="14">IF(B$26=0,0,B$26/B$5)</f>
        <v>2.2347516734268408E-2</v>
      </c>
      <c r="C62" s="302">
        <f t="shared" si="14"/>
        <v>2.1568237272558917E-2</v>
      </c>
      <c r="D62" s="302">
        <f t="shared" si="14"/>
        <v>1.9877645062774046E-2</v>
      </c>
      <c r="E62" s="302">
        <f t="shared" si="14"/>
        <v>2.0311248296776992E-2</v>
      </c>
      <c r="F62" s="302">
        <f t="shared" si="14"/>
        <v>2.1804663974318156E-2</v>
      </c>
      <c r="G62" s="302">
        <f t="shared" si="14"/>
        <v>2.1957029220138945E-2</v>
      </c>
      <c r="H62" s="302">
        <f t="shared" si="14"/>
        <v>2.254697085829413E-2</v>
      </c>
      <c r="I62" s="302">
        <f t="shared" si="14"/>
        <v>2.247800008022427E-2</v>
      </c>
      <c r="J62" s="302">
        <f t="shared" si="14"/>
        <v>2.2840192682740217E-2</v>
      </c>
      <c r="K62" s="302">
        <f t="shared" si="14"/>
        <v>2.2216403116172623E-2</v>
      </c>
      <c r="L62" s="302">
        <f t="shared" si="14"/>
        <v>2.0893486815674159E-2</v>
      </c>
      <c r="M62" s="302">
        <f t="shared" si="14"/>
        <v>2.1135943558216089E-2</v>
      </c>
      <c r="N62" s="302">
        <f t="shared" si="14"/>
        <v>2.1061858507349727E-2</v>
      </c>
      <c r="O62" s="302">
        <f t="shared" si="14"/>
        <v>2.0527745319862074E-2</v>
      </c>
      <c r="P62" s="302">
        <f t="shared" si="14"/>
        <v>2.2532452549521919E-2</v>
      </c>
      <c r="Q62" s="302">
        <f t="shared" si="14"/>
        <v>2.3921367730653217E-2</v>
      </c>
      <c r="R62" s="302">
        <f t="shared" si="14"/>
        <v>2.3563087323623375E-2</v>
      </c>
      <c r="S62" s="302">
        <f t="shared" si="14"/>
        <v>2.3859805446636618E-2</v>
      </c>
      <c r="T62" s="302">
        <f t="shared" si="14"/>
        <v>2.4172036764824708E-2</v>
      </c>
      <c r="U62" s="302">
        <f t="shared" si="14"/>
        <v>2.393766145805595E-2</v>
      </c>
      <c r="V62" s="302">
        <f t="shared" si="14"/>
        <v>2.376863721580148E-2</v>
      </c>
      <c r="W62" s="302">
        <f t="shared" si="14"/>
        <v>2.3492770442367427E-2</v>
      </c>
      <c r="X62" s="302">
        <f t="shared" si="14"/>
        <v>2.3195930047181363E-2</v>
      </c>
      <c r="Y62" s="302">
        <f t="shared" si="14"/>
        <v>2.322594184798529E-2</v>
      </c>
      <c r="DA62" s="72"/>
    </row>
    <row r="63" spans="1:105" ht="12" customHeight="1" x14ac:dyDescent="0.25">
      <c r="A63" s="174" t="s">
        <v>2418</v>
      </c>
      <c r="B63" s="301">
        <f t="shared" ref="B63:Y63" si="15">IF(B$27=0,0,B$27/B$5)</f>
        <v>0.22347971695025667</v>
      </c>
      <c r="C63" s="301">
        <f t="shared" si="15"/>
        <v>0.22484177284336287</v>
      </c>
      <c r="D63" s="301">
        <f t="shared" si="15"/>
        <v>0.2299564235102636</v>
      </c>
      <c r="E63" s="301">
        <f t="shared" si="15"/>
        <v>0.22852010507529655</v>
      </c>
      <c r="F63" s="301">
        <f t="shared" si="15"/>
        <v>0.22446720538849801</v>
      </c>
      <c r="G63" s="301">
        <f t="shared" si="15"/>
        <v>0.22415709501262451</v>
      </c>
      <c r="H63" s="301">
        <f t="shared" si="15"/>
        <v>0.22320729044632939</v>
      </c>
      <c r="I63" s="301">
        <f t="shared" si="15"/>
        <v>0.2232953667243455</v>
      </c>
      <c r="J63" s="301">
        <f t="shared" si="15"/>
        <v>0.22291160766259857</v>
      </c>
      <c r="K63" s="301">
        <f t="shared" si="15"/>
        <v>0.22363883865178677</v>
      </c>
      <c r="L63" s="301">
        <f t="shared" si="15"/>
        <v>0.22666116911159853</v>
      </c>
      <c r="M63" s="301">
        <f t="shared" si="15"/>
        <v>0.2259931930534459</v>
      </c>
      <c r="N63" s="301">
        <f t="shared" si="15"/>
        <v>0.22617629729110902</v>
      </c>
      <c r="O63" s="301">
        <f t="shared" si="15"/>
        <v>0.2277075644547393</v>
      </c>
      <c r="P63" s="301">
        <f t="shared" si="15"/>
        <v>0.22296527217535911</v>
      </c>
      <c r="Q63" s="301">
        <f t="shared" si="15"/>
        <v>0.22283297925947451</v>
      </c>
      <c r="R63" s="301">
        <f t="shared" si="15"/>
        <v>0.22248551995886143</v>
      </c>
      <c r="S63" s="301">
        <f t="shared" si="15"/>
        <v>0.22279146530200489</v>
      </c>
      <c r="T63" s="301">
        <f t="shared" si="15"/>
        <v>0.22344533801116406</v>
      </c>
      <c r="U63" s="301">
        <f t="shared" si="15"/>
        <v>0.22295403237898734</v>
      </c>
      <c r="V63" s="301">
        <f t="shared" si="15"/>
        <v>0.22261983896340726</v>
      </c>
      <c r="W63" s="301">
        <f t="shared" si="15"/>
        <v>0.22241270834336735</v>
      </c>
      <c r="X63" s="301">
        <f t="shared" si="15"/>
        <v>0.22208998079053699</v>
      </c>
      <c r="Y63" s="301">
        <f t="shared" si="15"/>
        <v>0.2216618477867888</v>
      </c>
      <c r="DA63" s="178"/>
    </row>
    <row r="64" spans="1:105" ht="12" customHeight="1" x14ac:dyDescent="0.25">
      <c r="A64" s="62" t="s">
        <v>2419</v>
      </c>
      <c r="B64" s="302">
        <f t="shared" ref="B64:Y64" si="16">IF(B$28=0,0,B$28/B$5)</f>
        <v>0.13479275769723653</v>
      </c>
      <c r="C64" s="302">
        <f t="shared" si="16"/>
        <v>0.15254841493003021</v>
      </c>
      <c r="D64" s="302">
        <f t="shared" si="16"/>
        <v>0.17945370667562568</v>
      </c>
      <c r="E64" s="302">
        <f t="shared" si="16"/>
        <v>0.17284249553962691</v>
      </c>
      <c r="F64" s="302">
        <f t="shared" si="16"/>
        <v>0.14627250163859068</v>
      </c>
      <c r="G64" s="302">
        <f t="shared" si="16"/>
        <v>0.14316313470919984</v>
      </c>
      <c r="H64" s="302">
        <f t="shared" si="16"/>
        <v>0.13028034909542746</v>
      </c>
      <c r="I64" s="302">
        <f t="shared" si="16"/>
        <v>0.13185960379480627</v>
      </c>
      <c r="J64" s="302">
        <f t="shared" si="16"/>
        <v>0.1233355857603125</v>
      </c>
      <c r="K64" s="302">
        <f t="shared" si="16"/>
        <v>0.13813652226608281</v>
      </c>
      <c r="L64" s="302">
        <f t="shared" si="16"/>
        <v>0.1636115146078507</v>
      </c>
      <c r="M64" s="302">
        <f t="shared" si="16"/>
        <v>0.15926812412469699</v>
      </c>
      <c r="N64" s="302">
        <f t="shared" si="16"/>
        <v>0.16054555603057127</v>
      </c>
      <c r="O64" s="302">
        <f t="shared" si="16"/>
        <v>0.16959461349464142</v>
      </c>
      <c r="P64" s="302">
        <f t="shared" si="16"/>
        <v>0.13128692966947847</v>
      </c>
      <c r="Q64" s="302">
        <f t="shared" si="16"/>
        <v>9.599443159969212E-2</v>
      </c>
      <c r="R64" s="302">
        <f t="shared" si="16"/>
        <v>0.10538269708100229</v>
      </c>
      <c r="S64" s="302">
        <f t="shared" si="16"/>
        <v>9.6599948494495103E-2</v>
      </c>
      <c r="T64" s="302">
        <f t="shared" si="16"/>
        <v>8.748962254240325E-2</v>
      </c>
      <c r="U64" s="302">
        <f t="shared" si="16"/>
        <v>9.376279853628175E-2</v>
      </c>
      <c r="V64" s="302">
        <f t="shared" si="16"/>
        <v>9.8237300950410777E-2</v>
      </c>
      <c r="W64" s="302">
        <f t="shared" si="16"/>
        <v>0.10604921013955379</v>
      </c>
      <c r="X64" s="302">
        <f t="shared" si="16"/>
        <v>0.11306948881259851</v>
      </c>
      <c r="Y64" s="302">
        <f t="shared" si="16"/>
        <v>0.11023265033862115</v>
      </c>
      <c r="DA64" s="72"/>
    </row>
    <row r="65" spans="1:105" ht="12" customHeight="1" x14ac:dyDescent="0.25">
      <c r="A65" s="62" t="s">
        <v>2426</v>
      </c>
      <c r="B65" s="302">
        <f t="shared" ref="B65:Y65" si="17">IF(B$34=0,0,B$34/B$5)</f>
        <v>8.868695925302017E-2</v>
      </c>
      <c r="C65" s="302">
        <f t="shared" si="17"/>
        <v>7.2293357913332676E-2</v>
      </c>
      <c r="D65" s="302">
        <f t="shared" si="17"/>
        <v>5.0502716834637938E-2</v>
      </c>
      <c r="E65" s="302">
        <f t="shared" si="17"/>
        <v>5.567760953566965E-2</v>
      </c>
      <c r="F65" s="302">
        <f t="shared" si="17"/>
        <v>7.8194703749907307E-2</v>
      </c>
      <c r="G65" s="302">
        <f t="shared" si="17"/>
        <v>8.0993960303424692E-2</v>
      </c>
      <c r="H65" s="302">
        <f t="shared" si="17"/>
        <v>9.2926941350901945E-2</v>
      </c>
      <c r="I65" s="302">
        <f t="shared" si="17"/>
        <v>9.1435762929539227E-2</v>
      </c>
      <c r="J65" s="302">
        <f t="shared" si="17"/>
        <v>9.9576021902286052E-2</v>
      </c>
      <c r="K65" s="302">
        <f t="shared" si="17"/>
        <v>8.5502316385703964E-2</v>
      </c>
      <c r="L65" s="302">
        <f t="shared" si="17"/>
        <v>6.3049654503747846E-2</v>
      </c>
      <c r="M65" s="302">
        <f t="shared" si="17"/>
        <v>6.672506892874891E-2</v>
      </c>
      <c r="N65" s="302">
        <f t="shared" si="17"/>
        <v>6.5630741260537764E-2</v>
      </c>
      <c r="O65" s="302">
        <f t="shared" si="17"/>
        <v>5.8112950960097894E-2</v>
      </c>
      <c r="P65" s="302">
        <f t="shared" si="17"/>
        <v>9.1678342505880653E-2</v>
      </c>
      <c r="Q65" s="302">
        <f t="shared" si="17"/>
        <v>0.12683854765978239</v>
      </c>
      <c r="R65" s="302">
        <f t="shared" si="17"/>
        <v>0.11710282287785914</v>
      </c>
      <c r="S65" s="302">
        <f t="shared" si="17"/>
        <v>0.12619151680750978</v>
      </c>
      <c r="T65" s="302">
        <f t="shared" si="17"/>
        <v>0.13595571546876078</v>
      </c>
      <c r="U65" s="302">
        <f t="shared" si="17"/>
        <v>0.12919123384270559</v>
      </c>
      <c r="V65" s="302">
        <f t="shared" si="17"/>
        <v>0.12438253801299648</v>
      </c>
      <c r="W65" s="302">
        <f t="shared" si="17"/>
        <v>0.11636349820381356</v>
      </c>
      <c r="X65" s="302">
        <f t="shared" si="17"/>
        <v>0.10902049197793846</v>
      </c>
      <c r="Y65" s="302">
        <f t="shared" si="17"/>
        <v>0.11142919744816766</v>
      </c>
      <c r="DA65" s="72"/>
    </row>
    <row r="66" spans="1:105" ht="12" customHeight="1" x14ac:dyDescent="0.25">
      <c r="A66" s="174" t="s">
        <v>2428</v>
      </c>
      <c r="B66" s="301">
        <f t="shared" ref="B66:Y66" si="18">IF(B$35=0,0,B$35/B$5)</f>
        <v>0.19545101918115443</v>
      </c>
      <c r="C66" s="301">
        <f t="shared" si="18"/>
        <v>0.20190539535512189</v>
      </c>
      <c r="D66" s="301">
        <f t="shared" si="18"/>
        <v>0.21198903665179533</v>
      </c>
      <c r="E66" s="301">
        <f t="shared" si="18"/>
        <v>0.20954950881860038</v>
      </c>
      <c r="F66" s="301">
        <f t="shared" si="18"/>
        <v>0.19976160201918727</v>
      </c>
      <c r="G66" s="301">
        <f t="shared" si="18"/>
        <v>0.19860277937271148</v>
      </c>
      <c r="H66" s="301">
        <f t="shared" si="18"/>
        <v>0.19372717357483235</v>
      </c>
      <c r="I66" s="301">
        <f t="shared" si="18"/>
        <v>0.19433276990530796</v>
      </c>
      <c r="J66" s="301">
        <f t="shared" si="18"/>
        <v>0.19103052153784189</v>
      </c>
      <c r="K66" s="301">
        <f t="shared" si="18"/>
        <v>0.1966493703548077</v>
      </c>
      <c r="L66" s="301">
        <f t="shared" si="18"/>
        <v>0.20609038626450515</v>
      </c>
      <c r="M66" s="301">
        <f t="shared" si="18"/>
        <v>0.20449553091834161</v>
      </c>
      <c r="N66" s="301">
        <f t="shared" si="18"/>
        <v>0.20495840378460572</v>
      </c>
      <c r="O66" s="301">
        <f t="shared" si="18"/>
        <v>0.20828040086732466</v>
      </c>
      <c r="P66" s="301">
        <f t="shared" si="18"/>
        <v>0.19400772667690699</v>
      </c>
      <c r="Q66" s="301">
        <f t="shared" si="18"/>
        <v>0.17931242851764123</v>
      </c>
      <c r="R66" s="301">
        <f t="shared" si="18"/>
        <v>0.1834465485551528</v>
      </c>
      <c r="S66" s="301">
        <f t="shared" si="18"/>
        <v>0.17977481437631046</v>
      </c>
      <c r="T66" s="301">
        <f t="shared" si="18"/>
        <v>0.1754389890992856</v>
      </c>
      <c r="U66" s="301">
        <f t="shared" si="18"/>
        <v>0.17867761125312678</v>
      </c>
      <c r="V66" s="301">
        <f t="shared" si="18"/>
        <v>0.18105835925224012</v>
      </c>
      <c r="W66" s="301">
        <f t="shared" si="18"/>
        <v>0.1846905614745325</v>
      </c>
      <c r="X66" s="301">
        <f t="shared" si="18"/>
        <v>0.18891336449062687</v>
      </c>
      <c r="Y66" s="301">
        <f t="shared" si="18"/>
        <v>0.18967877056145963</v>
      </c>
      <c r="DA66" s="178"/>
    </row>
    <row r="67" spans="1:105" ht="12" customHeight="1" x14ac:dyDescent="0.25">
      <c r="A67" s="174" t="s">
        <v>2440</v>
      </c>
      <c r="B67" s="301">
        <f t="shared" ref="B67:Y67" si="19">IF(B$46=0,0,B$46/B$5)</f>
        <v>0.11943870883557869</v>
      </c>
      <c r="C67" s="301">
        <f t="shared" si="19"/>
        <v>0.11527376586516175</v>
      </c>
      <c r="D67" s="301">
        <f t="shared" si="19"/>
        <v>0.10623821381232186</v>
      </c>
      <c r="E67" s="301">
        <f t="shared" si="19"/>
        <v>0.10855565297265721</v>
      </c>
      <c r="F67" s="301">
        <f t="shared" si="19"/>
        <v>0.11653737382340412</v>
      </c>
      <c r="G67" s="301">
        <f t="shared" si="19"/>
        <v>0.11735170628139685</v>
      </c>
      <c r="H67" s="301">
        <f t="shared" si="19"/>
        <v>0.12050471287212712</v>
      </c>
      <c r="I67" s="301">
        <f t="shared" si="19"/>
        <v>0.12013609112421651</v>
      </c>
      <c r="J67" s="301">
        <f t="shared" si="19"/>
        <v>0.12207186847740971</v>
      </c>
      <c r="K67" s="301">
        <f t="shared" si="19"/>
        <v>0.11873795798964203</v>
      </c>
      <c r="L67" s="301">
        <f t="shared" si="19"/>
        <v>0.11166748941329312</v>
      </c>
      <c r="M67" s="301">
        <f t="shared" si="19"/>
        <v>0.11296332557361607</v>
      </c>
      <c r="N67" s="301">
        <f t="shared" si="19"/>
        <v>0.11256737004420697</v>
      </c>
      <c r="O67" s="301">
        <f t="shared" si="19"/>
        <v>0.10971274461784998</v>
      </c>
      <c r="P67" s="301">
        <f t="shared" si="19"/>
        <v>0.12042711820803763</v>
      </c>
      <c r="Q67" s="301">
        <f t="shared" si="19"/>
        <v>0.12785032490652842</v>
      </c>
      <c r="R67" s="301">
        <f t="shared" si="19"/>
        <v>0.12593545670324791</v>
      </c>
      <c r="S67" s="301">
        <f t="shared" si="19"/>
        <v>0.1275212986525896</v>
      </c>
      <c r="T67" s="301">
        <f t="shared" si="19"/>
        <v>0.12919005254349641</v>
      </c>
      <c r="U67" s="301">
        <f t="shared" si="19"/>
        <v>0.1279374084866077</v>
      </c>
      <c r="V67" s="301">
        <f t="shared" si="19"/>
        <v>0.1270340402288796</v>
      </c>
      <c r="W67" s="301">
        <f t="shared" si="19"/>
        <v>0.12555964056195487</v>
      </c>
      <c r="X67" s="301">
        <f t="shared" si="19"/>
        <v>0.12397314511582326</v>
      </c>
      <c r="Y67" s="301">
        <f t="shared" si="19"/>
        <v>0.12413354641590837</v>
      </c>
      <c r="DA67" s="178"/>
    </row>
    <row r="68" spans="1:105" ht="12" customHeight="1" x14ac:dyDescent="0.25">
      <c r="A68" s="41" t="s">
        <v>2442</v>
      </c>
      <c r="B68" s="235">
        <f t="shared" ref="B68:Y68" si="20">IF(B$47=0,0,B$47/B$5)</f>
        <v>7.4450976898514418E-2</v>
      </c>
      <c r="C68" s="235">
        <f t="shared" si="20"/>
        <v>7.1854799529408653E-2</v>
      </c>
      <c r="D68" s="235">
        <f t="shared" si="20"/>
        <v>6.6222574568928161E-2</v>
      </c>
      <c r="E68" s="235">
        <f t="shared" si="20"/>
        <v>6.7667128106653956E-2</v>
      </c>
      <c r="F68" s="235">
        <f t="shared" si="20"/>
        <v>7.2642457465642657E-2</v>
      </c>
      <c r="G68" s="235">
        <f t="shared" si="20"/>
        <v>7.3150063815449973E-2</v>
      </c>
      <c r="H68" s="235">
        <f t="shared" si="20"/>
        <v>7.5115460319948965E-2</v>
      </c>
      <c r="I68" s="235">
        <f t="shared" si="20"/>
        <v>7.4885683478709275E-2</v>
      </c>
      <c r="J68" s="235">
        <f t="shared" si="20"/>
        <v>7.6092331778982294E-2</v>
      </c>
      <c r="K68" s="235">
        <f t="shared" si="20"/>
        <v>7.401417056034254E-2</v>
      </c>
      <c r="L68" s="235">
        <f t="shared" si="20"/>
        <v>6.960686159182311E-2</v>
      </c>
      <c r="M68" s="235">
        <f t="shared" si="20"/>
        <v>7.0414608669609108E-2</v>
      </c>
      <c r="N68" s="235">
        <f t="shared" si="20"/>
        <v>7.0167793577079404E-2</v>
      </c>
      <c r="O68" s="235">
        <f t="shared" si="20"/>
        <v>6.8388390117819095E-2</v>
      </c>
      <c r="P68" s="235">
        <f t="shared" si="20"/>
        <v>7.5067092428166685E-2</v>
      </c>
      <c r="Q68" s="235">
        <f t="shared" si="20"/>
        <v>7.9694277331706143E-2</v>
      </c>
      <c r="R68" s="235">
        <f t="shared" si="20"/>
        <v>7.8500662550066172E-2</v>
      </c>
      <c r="S68" s="235">
        <f t="shared" si="20"/>
        <v>7.9489181962961619E-2</v>
      </c>
      <c r="T68" s="235">
        <f t="shared" si="20"/>
        <v>8.0529383741701863E-2</v>
      </c>
      <c r="U68" s="235">
        <f t="shared" si="20"/>
        <v>7.9748560048523237E-2</v>
      </c>
      <c r="V68" s="235">
        <f t="shared" si="20"/>
        <v>7.91854540844463E-2</v>
      </c>
      <c r="W68" s="235">
        <f t="shared" si="20"/>
        <v>7.8266401152515291E-2</v>
      </c>
      <c r="X68" s="235">
        <f t="shared" si="20"/>
        <v>7.7277474388645587E-2</v>
      </c>
      <c r="Y68" s="235">
        <f t="shared" si="20"/>
        <v>7.7377459005053092E-2</v>
      </c>
      <c r="DA68" s="97"/>
    </row>
    <row r="69" spans="1:105" ht="12" customHeight="1" x14ac:dyDescent="0.25">
      <c r="A69" s="172"/>
      <c r="B69" s="172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DA69" s="176"/>
    </row>
    <row r="70" spans="1:105" ht="15" customHeight="1" x14ac:dyDescent="0.25">
      <c r="A70" s="32" t="s">
        <v>341</v>
      </c>
      <c r="B70" s="257"/>
      <c r="C70" s="257"/>
      <c r="D70" s="257"/>
      <c r="E70" s="257"/>
      <c r="F70" s="257"/>
      <c r="G70" s="257"/>
      <c r="H70" s="257"/>
      <c r="I70" s="257"/>
      <c r="J70" s="257"/>
      <c r="K70" s="257"/>
      <c r="L70" s="257"/>
      <c r="M70" s="257"/>
      <c r="N70" s="257"/>
      <c r="O70" s="257"/>
      <c r="P70" s="257"/>
      <c r="Q70" s="257"/>
      <c r="R70" s="257"/>
      <c r="S70" s="257"/>
      <c r="T70" s="257"/>
      <c r="U70" s="257"/>
      <c r="V70" s="257"/>
      <c r="W70" s="257"/>
      <c r="X70" s="257"/>
      <c r="Y70" s="257"/>
      <c r="DA70" s="88"/>
    </row>
    <row r="71" spans="1:105" ht="12" customHeight="1" x14ac:dyDescent="0.25">
      <c r="A71" s="172"/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DA71" s="176"/>
    </row>
    <row r="72" spans="1:105" ht="12" customHeight="1" x14ac:dyDescent="0.25">
      <c r="A72" s="35" t="s">
        <v>23</v>
      </c>
      <c r="B72" s="322">
        <f>IF(B$5=0,0,B$5/TRE_fec!B$5)</f>
        <v>0.55961764930605973</v>
      </c>
      <c r="C72" s="322">
        <f>IF(C$5=0,0,C$5/TRE_fec!C$5)</f>
        <v>0.55270803546501635</v>
      </c>
      <c r="D72" s="322">
        <f>IF(D$5=0,0,D$5/TRE_fec!D$5)</f>
        <v>0.55093042308386453</v>
      </c>
      <c r="E72" s="322">
        <f>IF(E$5=0,0,E$5/TRE_fec!E$5)</f>
        <v>0.55215033156984639</v>
      </c>
      <c r="F72" s="322">
        <f>IF(F$5=0,0,F$5/TRE_fec!F$5)</f>
        <v>0.55729194957855099</v>
      </c>
      <c r="G72" s="322">
        <f>IF(G$5=0,0,G$5/TRE_fec!G$5)</f>
        <v>0.55791620267231812</v>
      </c>
      <c r="H72" s="322">
        <f>IF(H$5=0,0,H$5/TRE_fec!H$5)</f>
        <v>0.56054695678975075</v>
      </c>
      <c r="I72" s="322">
        <f>IF(I$5=0,0,I$5/TRE_fec!I$5)</f>
        <v>0.56022078984582135</v>
      </c>
      <c r="J72" s="322">
        <f>IF(J$5=0,0,J$5/TRE_fec!J$5)</f>
        <v>0.56199268477327047</v>
      </c>
      <c r="K72" s="322">
        <f>IF(K$5=0,0,K$5/TRE_fec!K$5)</f>
        <v>0.55814167129366021</v>
      </c>
      <c r="L72" s="322">
        <f>IF(L$5=0,0,L$5/TRE_fec!L$5)</f>
        <v>0.55279606440333051</v>
      </c>
      <c r="M72" s="322">
        <f>IF(M$5=0,0,M$5/TRE_fec!M$5)</f>
        <v>0.55387743894989239</v>
      </c>
      <c r="N72" s="322">
        <f>IF(N$5=0,0,N$5/TRE_fec!N$5)</f>
        <v>0.55364950156966219</v>
      </c>
      <c r="O72" s="322">
        <f>IF(O$5=0,0,O$5/TRE_fec!O$5)</f>
        <v>0.55175913361035789</v>
      </c>
      <c r="P72" s="322">
        <f>IF(P$5=0,0,P$5/TRE_fec!P$5)</f>
        <v>0.55881668507876159</v>
      </c>
      <c r="Q72" s="322">
        <f>IF(Q$5=0,0,Q$5/TRE_fec!Q$5)</f>
        <v>0.56565723627651909</v>
      </c>
      <c r="R72" s="322">
        <f>IF(R$5=0,0,R$5/TRE_fec!R$5)</f>
        <v>0.56430255886685921</v>
      </c>
      <c r="S72" s="322">
        <f>IF(S$5=0,0,S$5/TRE_fec!S$5)</f>
        <v>0.56649795798303215</v>
      </c>
      <c r="T72" s="322">
        <f>IF(T$5=0,0,T$5/TRE_fec!T$5)</f>
        <v>0.56855190683074242</v>
      </c>
      <c r="U72" s="322">
        <f>IF(U$5=0,0,U$5/TRE_fec!U$5)</f>
        <v>0.56757761906446469</v>
      </c>
      <c r="V72" s="322">
        <f>IF(V$5=0,0,V$5/TRE_fec!V$5)</f>
        <v>0.56663877553895559</v>
      </c>
      <c r="W72" s="322">
        <f>IF(W$5=0,0,W$5/TRE_fec!W$5)</f>
        <v>0.56490049039474421</v>
      </c>
      <c r="X72" s="322">
        <f>IF(X$5=0,0,X$5/TRE_fec!X$5)</f>
        <v>0.56327708672221455</v>
      </c>
      <c r="Y72" s="322">
        <f>IF(Y$5=0,0,Y$5/TRE_fec!Y$5)</f>
        <v>0.56425884053511499</v>
      </c>
      <c r="DA72" s="95"/>
    </row>
    <row r="73" spans="1:105" ht="12" customHeight="1" x14ac:dyDescent="0.25">
      <c r="A73" s="55" t="s">
        <v>91</v>
      </c>
      <c r="B73" s="334">
        <f>IF(B$6=0,0,B$6/TRE_fec!B$6)</f>
        <v>0.48828955906483246</v>
      </c>
      <c r="C73" s="334">
        <f>IF(C$6=0,0,C$6/TRE_fec!C$6)</f>
        <v>0.48828955906483229</v>
      </c>
      <c r="D73" s="334">
        <f>IF(D$6=0,0,D$6/TRE_fec!D$6)</f>
        <v>0.48828955906483223</v>
      </c>
      <c r="E73" s="334">
        <f>IF(E$6=0,0,E$6/TRE_fec!E$6)</f>
        <v>0.4882895590648324</v>
      </c>
      <c r="F73" s="334">
        <f>IF(F$6=0,0,F$6/TRE_fec!F$6)</f>
        <v>0.48828955906483246</v>
      </c>
      <c r="G73" s="334">
        <f>IF(G$6=0,0,G$6/TRE_fec!G$6)</f>
        <v>0.48828955906483235</v>
      </c>
      <c r="H73" s="334">
        <f>IF(H$6=0,0,H$6/TRE_fec!H$6)</f>
        <v>0.48828955906483251</v>
      </c>
      <c r="I73" s="334">
        <f>IF(I$6=0,0,I$6/TRE_fec!I$6)</f>
        <v>0.48828955906483235</v>
      </c>
      <c r="J73" s="334">
        <f>IF(J$6=0,0,J$6/TRE_fec!J$6)</f>
        <v>0.4882895590648324</v>
      </c>
      <c r="K73" s="334">
        <f>IF(K$6=0,0,K$6/TRE_fec!K$6)</f>
        <v>0.48828955906483223</v>
      </c>
      <c r="L73" s="334">
        <f>IF(L$6=0,0,L$6/TRE_fec!L$6)</f>
        <v>0.48828955906483235</v>
      </c>
      <c r="M73" s="334">
        <f>IF(M$6=0,0,M$6/TRE_fec!M$6)</f>
        <v>0.48828955906483229</v>
      </c>
      <c r="N73" s="334">
        <f>IF(N$6=0,0,N$6/TRE_fec!N$6)</f>
        <v>0.4882895590648324</v>
      </c>
      <c r="O73" s="334">
        <f>IF(O$6=0,0,O$6/TRE_fec!O$6)</f>
        <v>0.48828955906483223</v>
      </c>
      <c r="P73" s="334">
        <f>IF(P$6=0,0,P$6/TRE_fec!P$6)</f>
        <v>0.48828955906483246</v>
      </c>
      <c r="Q73" s="334">
        <f>IF(Q$6=0,0,Q$6/TRE_fec!Q$6)</f>
        <v>0.48828955906483251</v>
      </c>
      <c r="R73" s="334">
        <f>IF(R$6=0,0,R$6/TRE_fec!R$6)</f>
        <v>0.48828955906483257</v>
      </c>
      <c r="S73" s="334">
        <f>IF(S$6=0,0,S$6/TRE_fec!S$6)</f>
        <v>0.48828955906483251</v>
      </c>
      <c r="T73" s="334">
        <f>IF(T$6=0,0,T$6/TRE_fec!T$6)</f>
        <v>0.4882895590648324</v>
      </c>
      <c r="U73" s="334">
        <f>IF(U$6=0,0,U$6/TRE_fec!U$6)</f>
        <v>0.48828955906483229</v>
      </c>
      <c r="V73" s="334">
        <f>IF(V$6=0,0,V$6/TRE_fec!V$6)</f>
        <v>0.4882895590648324</v>
      </c>
      <c r="W73" s="334">
        <f>IF(W$6=0,0,W$6/TRE_fec!W$6)</f>
        <v>0.4882895590648324</v>
      </c>
      <c r="X73" s="334">
        <f>IF(X$6=0,0,X$6/TRE_fec!X$6)</f>
        <v>0.48828955906483229</v>
      </c>
      <c r="Y73" s="334">
        <f>IF(Y$6=0,0,Y$6/TRE_fec!Y$6)</f>
        <v>0.48828955906483268</v>
      </c>
      <c r="DA73" s="67"/>
    </row>
    <row r="74" spans="1:105" ht="12" customHeight="1" x14ac:dyDescent="0.25">
      <c r="A74" s="173" t="s">
        <v>92</v>
      </c>
      <c r="B74" s="335">
        <f>IF(B$7=0,0,B$7/TRE_fec!B$7)</f>
        <v>0.12661437016357571</v>
      </c>
      <c r="C74" s="335">
        <f>IF(C$7=0,0,C$7/TRE_fec!C$7)</f>
        <v>0.12661437016357568</v>
      </c>
      <c r="D74" s="335">
        <f>IF(D$7=0,0,D$7/TRE_fec!D$7)</f>
        <v>0.12661437016357571</v>
      </c>
      <c r="E74" s="335">
        <f>IF(E$7=0,0,E$7/TRE_fec!E$7)</f>
        <v>0.12661437016357568</v>
      </c>
      <c r="F74" s="335">
        <f>IF(F$7=0,0,F$7/TRE_fec!F$7)</f>
        <v>0.12661437016357574</v>
      </c>
      <c r="G74" s="335">
        <f>IF(G$7=0,0,G$7/TRE_fec!G$7)</f>
        <v>0.12661437016357568</v>
      </c>
      <c r="H74" s="335">
        <f>IF(H$7=0,0,H$7/TRE_fec!H$7)</f>
        <v>0.12661437016357571</v>
      </c>
      <c r="I74" s="335">
        <f>IF(I$7=0,0,I$7/TRE_fec!I$7)</f>
        <v>0.12661437016357571</v>
      </c>
      <c r="J74" s="335">
        <f>IF(J$7=0,0,J$7/TRE_fec!J$7)</f>
        <v>0.12661437016357571</v>
      </c>
      <c r="K74" s="335">
        <f>IF(K$7=0,0,K$7/TRE_fec!K$7)</f>
        <v>0.12661437016357571</v>
      </c>
      <c r="L74" s="335">
        <f>IF(L$7=0,0,L$7/TRE_fec!L$7)</f>
        <v>0.12661437016357568</v>
      </c>
      <c r="M74" s="335">
        <f>IF(M$7=0,0,M$7/TRE_fec!M$7)</f>
        <v>0.12661437016357571</v>
      </c>
      <c r="N74" s="335">
        <f>IF(N$7=0,0,N$7/TRE_fec!N$7)</f>
        <v>0.12661437016357571</v>
      </c>
      <c r="O74" s="335">
        <f>IF(O$7=0,0,O$7/TRE_fec!O$7)</f>
        <v>0.12661437016357571</v>
      </c>
      <c r="P74" s="335">
        <f>IF(P$7=0,0,P$7/TRE_fec!P$7)</f>
        <v>0.12661437016357571</v>
      </c>
      <c r="Q74" s="335">
        <f>IF(Q$7=0,0,Q$7/TRE_fec!Q$7)</f>
        <v>0.12661437016357568</v>
      </c>
      <c r="R74" s="335">
        <f>IF(R$7=0,0,R$7/TRE_fec!R$7)</f>
        <v>0.12661437016357571</v>
      </c>
      <c r="S74" s="335">
        <f>IF(S$7=0,0,S$7/TRE_fec!S$7)</f>
        <v>0.12661437016357574</v>
      </c>
      <c r="T74" s="335">
        <f>IF(T$7=0,0,T$7/TRE_fec!T$7)</f>
        <v>0.12661437016357568</v>
      </c>
      <c r="U74" s="335">
        <f>IF(U$7=0,0,U$7/TRE_fec!U$7)</f>
        <v>0.12661437016357571</v>
      </c>
      <c r="V74" s="335">
        <f>IF(V$7=0,0,V$7/TRE_fec!V$7)</f>
        <v>0.12661437016357568</v>
      </c>
      <c r="W74" s="335">
        <f>IF(W$7=0,0,W$7/TRE_fec!W$7)</f>
        <v>0.12661437016357574</v>
      </c>
      <c r="X74" s="335">
        <f>IF(X$7=0,0,X$7/TRE_fec!X$7)</f>
        <v>0.12661437016357571</v>
      </c>
      <c r="Y74" s="335">
        <f>IF(Y$7=0,0,Y$7/TRE_fec!Y$7)</f>
        <v>0.12661437016357571</v>
      </c>
      <c r="DA74" s="177"/>
    </row>
    <row r="75" spans="1:105" ht="12" customHeight="1" x14ac:dyDescent="0.25">
      <c r="A75" s="173" t="s">
        <v>93</v>
      </c>
      <c r="B75" s="335">
        <f>IF(B$8=0,0,B$8/TRE_fec!B$8)</f>
        <v>0.68433457453867186</v>
      </c>
      <c r="C75" s="335">
        <f>IF(C$8=0,0,C$8/TRE_fec!C$8)</f>
        <v>0.68433457453867197</v>
      </c>
      <c r="D75" s="335">
        <f>IF(D$8=0,0,D$8/TRE_fec!D$8)</f>
        <v>0.68433457453867186</v>
      </c>
      <c r="E75" s="335">
        <f>IF(E$8=0,0,E$8/TRE_fec!E$8)</f>
        <v>0.68433457453867186</v>
      </c>
      <c r="F75" s="335">
        <f>IF(F$8=0,0,F$8/TRE_fec!F$8)</f>
        <v>0.68433457453867197</v>
      </c>
      <c r="G75" s="335">
        <f>IF(G$8=0,0,G$8/TRE_fec!G$8)</f>
        <v>0.68433457453867186</v>
      </c>
      <c r="H75" s="335">
        <f>IF(H$8=0,0,H$8/TRE_fec!H$8)</f>
        <v>0.68433457453867197</v>
      </c>
      <c r="I75" s="335">
        <f>IF(I$8=0,0,I$8/TRE_fec!I$8)</f>
        <v>0.68433457453867186</v>
      </c>
      <c r="J75" s="335">
        <f>IF(J$8=0,0,J$8/TRE_fec!J$8)</f>
        <v>0.68433457453867197</v>
      </c>
      <c r="K75" s="335">
        <f>IF(K$8=0,0,K$8/TRE_fec!K$8)</f>
        <v>0.68433457453867197</v>
      </c>
      <c r="L75" s="335">
        <f>IF(L$8=0,0,L$8/TRE_fec!L$8)</f>
        <v>0.68433457453867164</v>
      </c>
      <c r="M75" s="335">
        <f>IF(M$8=0,0,M$8/TRE_fec!M$8)</f>
        <v>0.68433457453867186</v>
      </c>
      <c r="N75" s="335">
        <f>IF(N$8=0,0,N$8/TRE_fec!N$8)</f>
        <v>0.68433457453867175</v>
      </c>
      <c r="O75" s="335">
        <f>IF(O$8=0,0,O$8/TRE_fec!O$8)</f>
        <v>0.68433457453867197</v>
      </c>
      <c r="P75" s="335">
        <f>IF(P$8=0,0,P$8/TRE_fec!P$8)</f>
        <v>0.68433457453867208</v>
      </c>
      <c r="Q75" s="335">
        <f>IF(Q$8=0,0,Q$8/TRE_fec!Q$8)</f>
        <v>0.68433457453867186</v>
      </c>
      <c r="R75" s="335">
        <f>IF(R$8=0,0,R$8/TRE_fec!R$8)</f>
        <v>0.68433457453867175</v>
      </c>
      <c r="S75" s="335">
        <f>IF(S$8=0,0,S$8/TRE_fec!S$8)</f>
        <v>0.68433457453867197</v>
      </c>
      <c r="T75" s="335">
        <f>IF(T$8=0,0,T$8/TRE_fec!T$8)</f>
        <v>0.68433457453867175</v>
      </c>
      <c r="U75" s="335">
        <f>IF(U$8=0,0,U$8/TRE_fec!U$8)</f>
        <v>0.68433457453867186</v>
      </c>
      <c r="V75" s="335">
        <f>IF(V$8=0,0,V$8/TRE_fec!V$8)</f>
        <v>0.68433457453867186</v>
      </c>
      <c r="W75" s="335">
        <f>IF(W$8=0,0,W$8/TRE_fec!W$8)</f>
        <v>0.68433457453867186</v>
      </c>
      <c r="X75" s="335">
        <f>IF(X$8=0,0,X$8/TRE_fec!X$8)</f>
        <v>0.68433457453867186</v>
      </c>
      <c r="Y75" s="335">
        <f>IF(Y$8=0,0,Y$8/TRE_fec!Y$8)</f>
        <v>0.68433457453867197</v>
      </c>
      <c r="DA75" s="177"/>
    </row>
    <row r="76" spans="1:105" ht="12" customHeight="1" x14ac:dyDescent="0.25">
      <c r="A76" s="173" t="s">
        <v>94</v>
      </c>
      <c r="B76" s="335">
        <f>IF(B$9=0,0,B$9/TRE_fec!B$9)</f>
        <v>0.4838322631887218</v>
      </c>
      <c r="C76" s="335">
        <f>IF(C$9=0,0,C$9/TRE_fec!C$9)</f>
        <v>0.4838322631887218</v>
      </c>
      <c r="D76" s="335">
        <f>IF(D$9=0,0,D$9/TRE_fec!D$9)</f>
        <v>0.48383226318872169</v>
      </c>
      <c r="E76" s="335">
        <f>IF(E$9=0,0,E$9/TRE_fec!E$9)</f>
        <v>0.48383226318872175</v>
      </c>
      <c r="F76" s="335">
        <f>IF(F$9=0,0,F$9/TRE_fec!F$9)</f>
        <v>0.48383226318872169</v>
      </c>
      <c r="G76" s="335">
        <f>IF(G$9=0,0,G$9/TRE_fec!G$9)</f>
        <v>0.48383226318872158</v>
      </c>
      <c r="H76" s="335">
        <f>IF(H$9=0,0,H$9/TRE_fec!H$9)</f>
        <v>0.48383226318872147</v>
      </c>
      <c r="I76" s="335">
        <f>IF(I$9=0,0,I$9/TRE_fec!I$9)</f>
        <v>0.48383226318872186</v>
      </c>
      <c r="J76" s="335">
        <f>IF(J$9=0,0,J$9/TRE_fec!J$9)</f>
        <v>0.48383226318872169</v>
      </c>
      <c r="K76" s="335">
        <f>IF(K$9=0,0,K$9/TRE_fec!K$9)</f>
        <v>0.48383226318872163</v>
      </c>
      <c r="L76" s="335">
        <f>IF(L$9=0,0,L$9/TRE_fec!L$9)</f>
        <v>0.4838322631887218</v>
      </c>
      <c r="M76" s="335">
        <f>IF(M$9=0,0,M$9/TRE_fec!M$9)</f>
        <v>0.48383226318872175</v>
      </c>
      <c r="N76" s="335">
        <f>IF(N$9=0,0,N$9/TRE_fec!N$9)</f>
        <v>0.48383226318872169</v>
      </c>
      <c r="O76" s="335">
        <f>IF(O$9=0,0,O$9/TRE_fec!O$9)</f>
        <v>0.48383226318872186</v>
      </c>
      <c r="P76" s="335">
        <f>IF(P$9=0,0,P$9/TRE_fec!P$9)</f>
        <v>0.48383226318872163</v>
      </c>
      <c r="Q76" s="335">
        <f>IF(Q$9=0,0,Q$9/TRE_fec!Q$9)</f>
        <v>0.48383226318872186</v>
      </c>
      <c r="R76" s="335">
        <f>IF(R$9=0,0,R$9/TRE_fec!R$9)</f>
        <v>0.48383226318872147</v>
      </c>
      <c r="S76" s="335">
        <f>IF(S$9=0,0,S$9/TRE_fec!S$9)</f>
        <v>0.48383226318872175</v>
      </c>
      <c r="T76" s="335">
        <f>IF(T$9=0,0,T$9/TRE_fec!T$9)</f>
        <v>0.4838322631887218</v>
      </c>
      <c r="U76" s="335">
        <f>IF(U$9=0,0,U$9/TRE_fec!U$9)</f>
        <v>0.48383226318872163</v>
      </c>
      <c r="V76" s="335">
        <f>IF(V$9=0,0,V$9/TRE_fec!V$9)</f>
        <v>0.4838322631887218</v>
      </c>
      <c r="W76" s="335">
        <f>IF(W$9=0,0,W$9/TRE_fec!W$9)</f>
        <v>0.48383226318872186</v>
      </c>
      <c r="X76" s="335">
        <f>IF(X$9=0,0,X$9/TRE_fec!X$9)</f>
        <v>0.48383226318872163</v>
      </c>
      <c r="Y76" s="335">
        <f>IF(Y$9=0,0,Y$9/TRE_fec!Y$9)</f>
        <v>0.48383226318872163</v>
      </c>
      <c r="DA76" s="177"/>
    </row>
    <row r="77" spans="1:105" ht="12" customHeight="1" x14ac:dyDescent="0.25">
      <c r="A77" s="56" t="s">
        <v>95</v>
      </c>
      <c r="B77" s="336">
        <f>IF(B$10=0,0,B$10/TRE_fec!B$10)</f>
        <v>0.73632125995645459</v>
      </c>
      <c r="C77" s="336">
        <f>IF(C$10=0,0,C$10/TRE_fec!C$10)</f>
        <v>0.71615886920577132</v>
      </c>
      <c r="D77" s="336">
        <f>IF(D$10=0,0,D$10/TRE_fec!D$10)</f>
        <v>0.70934634605594415</v>
      </c>
      <c r="E77" s="336">
        <f>IF(E$10=0,0,E$10/TRE_fec!E$10)</f>
        <v>0.71288882267778531</v>
      </c>
      <c r="F77" s="336">
        <f>IF(F$10=0,0,F$10/TRE_fec!F$10)</f>
        <v>0.72874283969874942</v>
      </c>
      <c r="G77" s="336">
        <f>IF(G$10=0,0,G$10/TRE_fec!G$10)</f>
        <v>0.73075487086622004</v>
      </c>
      <c r="H77" s="336">
        <f>IF(H$10=0,0,H$10/TRE_fec!H$10)</f>
        <v>0.73940962698404844</v>
      </c>
      <c r="I77" s="336">
        <f>IF(I$10=0,0,I$10/TRE_fec!I$10)</f>
        <v>0.73832195855497595</v>
      </c>
      <c r="J77" s="336">
        <f>IF(J$10=0,0,J$10/TRE_fec!J$10)</f>
        <v>0.74427729592407654</v>
      </c>
      <c r="K77" s="336">
        <f>IF(K$10=0,0,K$10/TRE_fec!K$10)</f>
        <v>0.73203437147934514</v>
      </c>
      <c r="L77" s="336">
        <f>IF(L$10=0,0,L$10/TRE_fec!L$10)</f>
        <v>0.71633600355929794</v>
      </c>
      <c r="M77" s="336">
        <f>IF(M$10=0,0,M$10/TRE_fec!M$10)</f>
        <v>0.71964625501645563</v>
      </c>
      <c r="N77" s="336">
        <f>IF(N$10=0,0,N$10/TRE_fec!N$10)</f>
        <v>0.71939186148944134</v>
      </c>
      <c r="O77" s="336">
        <f>IF(O$10=0,0,O$10/TRE_fec!O$10)</f>
        <v>0.71426717793985173</v>
      </c>
      <c r="P77" s="336">
        <f>IF(P$10=0,0,P$10/TRE_fec!P$10)</f>
        <v>0.73802145455832158</v>
      </c>
      <c r="Q77" s="336">
        <f>IF(Q$10=0,0,Q$10/TRE_fec!Q$10)</f>
        <v>0.76314679164139287</v>
      </c>
      <c r="R77" s="336">
        <f>IF(R$10=0,0,R$10/TRE_fec!R$10)</f>
        <v>0.7588769763055575</v>
      </c>
      <c r="S77" s="336">
        <f>IF(S$10=0,0,S$10/TRE_fec!S$10)</f>
        <v>0.76643828240740652</v>
      </c>
      <c r="T77" s="336">
        <f>IF(T$10=0,0,T$10/TRE_fec!T$10)</f>
        <v>0.77329052869807446</v>
      </c>
      <c r="U77" s="336">
        <f>IF(U$10=0,0,U$10/TRE_fec!U$10)</f>
        <v>0.7696389700653502</v>
      </c>
      <c r="V77" s="336">
        <f>IF(V$10=0,0,V$10/TRE_fec!V$10)</f>
        <v>0.76639336462025076</v>
      </c>
      <c r="W77" s="336">
        <f>IF(W$10=0,0,W$10/TRE_fec!W$10)</f>
        <v>0.75767185841381635</v>
      </c>
      <c r="X77" s="336">
        <f>IF(X$10=0,0,X$10/TRE_fec!X$10)</f>
        <v>0.74953978014709377</v>
      </c>
      <c r="Y77" s="336">
        <f>IF(Y$10=0,0,Y$10/TRE_fec!Y$10)</f>
        <v>0.75166126799469557</v>
      </c>
      <c r="DA77" s="68"/>
    </row>
    <row r="78" spans="1:105" ht="12" customHeight="1" x14ac:dyDescent="0.25">
      <c r="A78" s="174" t="s">
        <v>2403</v>
      </c>
      <c r="B78" s="349">
        <f>IF(B$16=0,0,B$16/TRE_fec!B$16)</f>
        <v>0.5667363646760013</v>
      </c>
      <c r="C78" s="349">
        <f>IF(C$16=0,0,C$16/TRE_fec!C$16)</f>
        <v>0.55275905512933565</v>
      </c>
      <c r="D78" s="349">
        <f>IF(D$16=0,0,D$16/TRE_fec!D$16)</f>
        <v>0.54633495487575323</v>
      </c>
      <c r="E78" s="349">
        <f>IF(E$16=0,0,E$16/TRE_fec!E$16)</f>
        <v>0.54901416703326145</v>
      </c>
      <c r="F78" s="349">
        <f>IF(F$16=0,0,F$16/TRE_fec!F$16)</f>
        <v>0.5610047260918638</v>
      </c>
      <c r="G78" s="349">
        <f>IF(G$16=0,0,G$16/TRE_fec!G$16)</f>
        <v>0.56252644632903837</v>
      </c>
      <c r="H78" s="349">
        <f>IF(H$16=0,0,H$16/TRE_fec!H$16)</f>
        <v>0.56907212899302206</v>
      </c>
      <c r="I78" s="349">
        <f>IF(I$16=0,0,I$16/TRE_fec!I$16)</f>
        <v>0.56824951397263146</v>
      </c>
      <c r="J78" s="349">
        <f>IF(J$16=0,0,J$16/TRE_fec!J$16)</f>
        <v>0.5727535979750441</v>
      </c>
      <c r="K78" s="349">
        <f>IF(K$16=0,0,K$16/TRE_fec!K$16)</f>
        <v>0.56379200316846634</v>
      </c>
      <c r="L78" s="349">
        <f>IF(L$16=0,0,L$16/TRE_fec!L$16)</f>
        <v>0.5511739208203269</v>
      </c>
      <c r="M78" s="349">
        <f>IF(M$16=0,0,M$16/TRE_fec!M$16)</f>
        <v>0.55348607325621191</v>
      </c>
      <c r="N78" s="349">
        <f>IF(N$16=0,0,N$16/TRE_fec!N$16)</f>
        <v>0.55290898556792833</v>
      </c>
      <c r="O78" s="349">
        <f>IF(O$16=0,0,O$16/TRE_fec!O$16)</f>
        <v>0.54867058726279483</v>
      </c>
      <c r="P78" s="349">
        <f>IF(P$16=0,0,P$16/TRE_fec!P$16)</f>
        <v>0.56588877529877402</v>
      </c>
      <c r="Q78" s="349">
        <f>IF(Q$16=0,0,Q$16/TRE_fec!Q$16)</f>
        <v>0.58452647690270398</v>
      </c>
      <c r="R78" s="349">
        <f>IF(R$16=0,0,R$16/TRE_fec!R$16)</f>
        <v>0.58000673964989591</v>
      </c>
      <c r="S78" s="349">
        <f>IF(S$16=0,0,S$16/TRE_fec!S$16)</f>
        <v>0.5855187523020482</v>
      </c>
      <c r="T78" s="349">
        <f>IF(T$16=0,0,T$16/TRE_fec!T$16)</f>
        <v>0.59115419010372594</v>
      </c>
      <c r="U78" s="349">
        <f>IF(U$16=0,0,U$16/TRE_fec!U$16)</f>
        <v>0.58786745303675392</v>
      </c>
      <c r="V78" s="349">
        <f>IF(V$16=0,0,V$16/TRE_fec!V$16)</f>
        <v>0.58512376120340048</v>
      </c>
      <c r="W78" s="349">
        <f>IF(W$16=0,0,W$16/TRE_fec!W$16)</f>
        <v>0.58063832718519703</v>
      </c>
      <c r="X78" s="349">
        <f>IF(X$16=0,0,X$16/TRE_fec!X$16)</f>
        <v>0.57616253676502971</v>
      </c>
      <c r="Y78" s="349">
        <f>IF(Y$16=0,0,Y$16/TRE_fec!Y$16)</f>
        <v>0.57766675653497412</v>
      </c>
      <c r="DA78" s="178"/>
    </row>
    <row r="79" spans="1:105" ht="12" customHeight="1" x14ac:dyDescent="0.25">
      <c r="A79" s="174" t="s">
        <v>2413</v>
      </c>
      <c r="B79" s="349">
        <f>IF(B$24=0,0,B$24/TRE_fec!B$24)</f>
        <v>0.47509728558485842</v>
      </c>
      <c r="C79" s="349">
        <f>IF(C$24=0,0,C$24/TRE_fec!C$24)</f>
        <v>0.47379757991772198</v>
      </c>
      <c r="D79" s="349">
        <f>IF(D$24=0,0,D$24/TRE_fec!D$24)</f>
        <v>0.47129985585985817</v>
      </c>
      <c r="E79" s="349">
        <f>IF(E$24=0,0,E$24/TRE_fec!E$24)</f>
        <v>0.47190622744614136</v>
      </c>
      <c r="F79" s="349">
        <f>IF(F$24=0,0,F$24/TRE_fec!F$24)</f>
        <v>0.47417243693323408</v>
      </c>
      <c r="G79" s="349">
        <f>IF(G$24=0,0,G$24/TRE_fec!G$24)</f>
        <v>0.47442496319298311</v>
      </c>
      <c r="H79" s="349">
        <f>IF(H$24=0,0,H$24/TRE_fec!H$24)</f>
        <v>0.47545672568094355</v>
      </c>
      <c r="I79" s="349">
        <f>IF(I$24=0,0,I$24/TRE_fec!I$24)</f>
        <v>0.47533108034083332</v>
      </c>
      <c r="J79" s="349">
        <f>IF(J$24=0,0,J$24/TRE_fec!J$24)</f>
        <v>0.47600850012535417</v>
      </c>
      <c r="K79" s="349">
        <f>IF(K$24=0,0,K$24/TRE_fec!K$24)</f>
        <v>0.47486430148447739</v>
      </c>
      <c r="L79" s="349">
        <f>IF(L$24=0,0,L$24/TRE_fec!L$24)</f>
        <v>0.47275163268343717</v>
      </c>
      <c r="M79" s="349">
        <f>IF(M$24=0,0,M$24/TRE_fec!M$24)</f>
        <v>0.47311803735281671</v>
      </c>
      <c r="N79" s="349">
        <f>IF(N$24=0,0,N$24/TRE_fec!N$24)</f>
        <v>0.47300755123243016</v>
      </c>
      <c r="O79" s="349">
        <f>IF(O$24=0,0,O$24/TRE_fec!O$24)</f>
        <v>0.4722197933833947</v>
      </c>
      <c r="P79" s="349">
        <f>IF(P$24=0,0,P$24/TRE_fec!P$24)</f>
        <v>0.47545366524193849</v>
      </c>
      <c r="Q79" s="349">
        <f>IF(Q$24=0,0,Q$24/TRE_fec!Q$24)</f>
        <v>0.47844935392152166</v>
      </c>
      <c r="R79" s="349">
        <f>IF(R$24=0,0,R$24/TRE_fec!R$24)</f>
        <v>0.4775746448643991</v>
      </c>
      <c r="S79" s="349">
        <f>IF(S$24=0,0,S$24/TRE_fec!S$24)</f>
        <v>0.47829662582593946</v>
      </c>
      <c r="T79" s="349">
        <f>IF(T$24=0,0,T$24/TRE_fec!T$24)</f>
        <v>0.47910542214293483</v>
      </c>
      <c r="U79" s="349">
        <f>IF(U$24=0,0,U$24/TRE_fec!U$24)</f>
        <v>0.47849821169434448</v>
      </c>
      <c r="V79" s="349">
        <f>IF(V$24=0,0,V$24/TRE_fec!V$24)</f>
        <v>0.47810112114118286</v>
      </c>
      <c r="W79" s="349">
        <f>IF(W$24=0,0,W$24/TRE_fec!W$24)</f>
        <v>0.47743886964243776</v>
      </c>
      <c r="X79" s="349">
        <f>IF(X$24=0,0,X$24/TRE_fec!X$24)</f>
        <v>0.47684485554262057</v>
      </c>
      <c r="Y79" s="349">
        <f>IF(Y$24=0,0,Y$24/TRE_fec!Y$24)</f>
        <v>0.47701365318090783</v>
      </c>
      <c r="DA79" s="178"/>
    </row>
    <row r="80" spans="1:105" ht="12" customHeight="1" x14ac:dyDescent="0.25">
      <c r="A80" s="174" t="s">
        <v>2418</v>
      </c>
      <c r="B80" s="349">
        <f>IF(B$27=0,0,B$27/TRE_fec!B$27)</f>
        <v>0.48577402686514359</v>
      </c>
      <c r="C80" s="349">
        <f>IF(C$27=0,0,C$27/TRE_fec!C$27)</f>
        <v>0.47379347582514481</v>
      </c>
      <c r="D80" s="349">
        <f>IF(D$27=0,0,D$27/TRE_fec!D$27)</f>
        <v>0.46828710417921715</v>
      </c>
      <c r="E80" s="349">
        <f>IF(E$27=0,0,E$27/TRE_fec!E$27)</f>
        <v>0.4705835717427953</v>
      </c>
      <c r="F80" s="349">
        <f>IF(F$27=0,0,F$27/TRE_fec!F$27)</f>
        <v>0.48086119379302622</v>
      </c>
      <c r="G80" s="349">
        <f>IF(G$27=0,0,G$27/TRE_fec!G$27)</f>
        <v>0.48216552542489</v>
      </c>
      <c r="H80" s="349">
        <f>IF(H$27=0,0,H$27/TRE_fec!H$27)</f>
        <v>0.48777611056544745</v>
      </c>
      <c r="I80" s="349">
        <f>IF(I$27=0,0,I$27/TRE_fec!I$27)</f>
        <v>0.48707101197654129</v>
      </c>
      <c r="J80" s="349">
        <f>IF(J$27=0,0,J$27/TRE_fec!J$27)</f>
        <v>0.4909316554071807</v>
      </c>
      <c r="K80" s="349">
        <f>IF(K$27=0,0,K$27/TRE_fec!K$27)</f>
        <v>0.48325028843011397</v>
      </c>
      <c r="L80" s="349">
        <f>IF(L$27=0,0,L$27/TRE_fec!L$27)</f>
        <v>0.47243478927456595</v>
      </c>
      <c r="M80" s="349">
        <f>IF(M$27=0,0,M$27/TRE_fec!M$27)</f>
        <v>0.47441663421961022</v>
      </c>
      <c r="N80" s="349">
        <f>IF(N$27=0,0,N$27/TRE_fec!N$27)</f>
        <v>0.47392198762965271</v>
      </c>
      <c r="O80" s="349">
        <f>IF(O$27=0,0,O$27/TRE_fec!O$27)</f>
        <v>0.47028907479668114</v>
      </c>
      <c r="P80" s="349">
        <f>IF(P$27=0,0,P$27/TRE_fec!P$27)</f>
        <v>0.48504752168466347</v>
      </c>
      <c r="Q80" s="349">
        <f>IF(Q$27=0,0,Q$27/TRE_fec!Q$27)</f>
        <v>0.50102269448803216</v>
      </c>
      <c r="R80" s="349">
        <f>IF(R$27=0,0,R$27/TRE_fec!R$27)</f>
        <v>0.49714863398562525</v>
      </c>
      <c r="S80" s="349">
        <f>IF(S$27=0,0,S$27/TRE_fec!S$27)</f>
        <v>0.50187321625889858</v>
      </c>
      <c r="T80" s="349">
        <f>IF(T$27=0,0,T$27/TRE_fec!T$27)</f>
        <v>0.50670359151747946</v>
      </c>
      <c r="U80" s="349">
        <f>IF(U$27=0,0,U$27/TRE_fec!U$27)</f>
        <v>0.50388638831721766</v>
      </c>
      <c r="V80" s="349">
        <f>IF(V$27=0,0,V$27/TRE_fec!V$27)</f>
        <v>0.50153465246005768</v>
      </c>
      <c r="W80" s="349">
        <f>IF(W$27=0,0,W$27/TRE_fec!W$27)</f>
        <v>0.49768999473016884</v>
      </c>
      <c r="X80" s="349">
        <f>IF(X$27=0,0,X$27/TRE_fec!X$27)</f>
        <v>0.49385360294145403</v>
      </c>
      <c r="Y80" s="349">
        <f>IF(Y$27=0,0,Y$27/TRE_fec!Y$27)</f>
        <v>0.49514293417283506</v>
      </c>
      <c r="DA80" s="178"/>
    </row>
    <row r="81" spans="1:105" ht="12" customHeight="1" x14ac:dyDescent="0.25">
      <c r="A81" s="174" t="s">
        <v>2428</v>
      </c>
      <c r="B81" s="349">
        <f>IF(B$35=0,0,B$35/TRE_fec!B$35)</f>
        <v>0.70782072562983411</v>
      </c>
      <c r="C81" s="349">
        <f>IF(C$35=0,0,C$35/TRE_fec!C$35)</f>
        <v>0.70118874223949246</v>
      </c>
      <c r="D81" s="349">
        <f>IF(D$35=0,0,D$35/TRE_fec!D$35)</f>
        <v>0.70782072562983456</v>
      </c>
      <c r="E81" s="349">
        <f>IF(E$35=0,0,E$35/TRE_fec!E$35)</f>
        <v>0.70782072562983445</v>
      </c>
      <c r="F81" s="349">
        <f>IF(F$35=0,0,F$35/TRE_fec!F$35)</f>
        <v>0.70782072562983445</v>
      </c>
      <c r="G81" s="349">
        <f>IF(G$35=0,0,G$35/TRE_fec!G$35)</f>
        <v>0.70782072562983411</v>
      </c>
      <c r="H81" s="349">
        <f>IF(H$35=0,0,H$35/TRE_fec!H$35)</f>
        <v>0.70782072562983411</v>
      </c>
      <c r="I81" s="349">
        <f>IF(I$35=0,0,I$35/TRE_fec!I$35)</f>
        <v>0.70782072562983445</v>
      </c>
      <c r="J81" s="349">
        <f>IF(J$35=0,0,J$35/TRE_fec!J$35)</f>
        <v>0.70782072562983434</v>
      </c>
      <c r="K81" s="349">
        <f>IF(K$35=0,0,K$35/TRE_fec!K$35)</f>
        <v>0.70613194304427118</v>
      </c>
      <c r="L81" s="349">
        <f>IF(L$35=0,0,L$35/TRE_fec!L$35)</f>
        <v>0.70566478250396136</v>
      </c>
      <c r="M81" s="349">
        <f>IF(M$35=0,0,M$35/TRE_fec!M$35)</f>
        <v>0.70608666206476145</v>
      </c>
      <c r="N81" s="349">
        <f>IF(N$35=0,0,N$35/TRE_fec!N$35)</f>
        <v>0.70609977700235427</v>
      </c>
      <c r="O81" s="349">
        <f>IF(O$35=0,0,O$35/TRE_fec!O$35)</f>
        <v>0.70582511277273197</v>
      </c>
      <c r="P81" s="349">
        <f>IF(P$35=0,0,P$35/TRE_fec!P$35)</f>
        <v>0.70420902938240482</v>
      </c>
      <c r="Q81" s="349">
        <f>IF(Q$35=0,0,Q$35/TRE_fec!Q$35)</f>
        <v>0.70140608541182647</v>
      </c>
      <c r="R81" s="349">
        <f>IF(R$35=0,0,R$35/TRE_fec!R$35)</f>
        <v>0.70341539927907093</v>
      </c>
      <c r="S81" s="349">
        <f>IF(S$35=0,0,S$35/TRE_fec!S$35)</f>
        <v>0.70394260160163347</v>
      </c>
      <c r="T81" s="349">
        <f>IF(T$35=0,0,T$35/TRE_fec!T$35)</f>
        <v>0.70387180866254151</v>
      </c>
      <c r="U81" s="349">
        <f>IF(U$35=0,0,U$35/TRE_fec!U$35)</f>
        <v>0.70517043563607662</v>
      </c>
      <c r="V81" s="349">
        <f>IF(V$35=0,0,V$35/TRE_fec!V$35)</f>
        <v>0.70539558982922101</v>
      </c>
      <c r="W81" s="349">
        <f>IF(W$35=0,0,W$35/TRE_fec!W$35)</f>
        <v>0.70572579172082173</v>
      </c>
      <c r="X81" s="349">
        <f>IF(X$35=0,0,X$35/TRE_fec!X$35)</f>
        <v>0.70600821731444785</v>
      </c>
      <c r="Y81" s="349">
        <f>IF(Y$35=0,0,Y$35/TRE_fec!Y$35)</f>
        <v>0.70726128788490017</v>
      </c>
      <c r="DA81" s="178"/>
    </row>
    <row r="82" spans="1:105" ht="12" customHeight="1" x14ac:dyDescent="0.25">
      <c r="A82" s="174" t="s">
        <v>2440</v>
      </c>
      <c r="B82" s="349">
        <f>IF(B$46=0,0,B$46/TRE_fec!B$46)</f>
        <v>0.63203027049501015</v>
      </c>
      <c r="C82" s="349">
        <f>IF(C$46=0,0,C$46/TRE_fec!C$46)</f>
        <v>0.63203027049501048</v>
      </c>
      <c r="D82" s="349">
        <f>IF(D$46=0,0,D$46/TRE_fec!D$46)</f>
        <v>0.63203027049501015</v>
      </c>
      <c r="E82" s="349">
        <f>IF(E$46=0,0,E$46/TRE_fec!E$46)</f>
        <v>0.63203027049501026</v>
      </c>
      <c r="F82" s="349">
        <f>IF(F$46=0,0,F$46/TRE_fec!F$46)</f>
        <v>0.63203027049501015</v>
      </c>
      <c r="G82" s="349">
        <f>IF(G$46=0,0,G$46/TRE_fec!G$46)</f>
        <v>0.63203027049501004</v>
      </c>
      <c r="H82" s="349">
        <f>IF(H$46=0,0,H$46/TRE_fec!H$46)</f>
        <v>0.63203027049501026</v>
      </c>
      <c r="I82" s="349">
        <f>IF(I$46=0,0,I$46/TRE_fec!I$46)</f>
        <v>0.63203027049501048</v>
      </c>
      <c r="J82" s="349">
        <f>IF(J$46=0,0,J$46/TRE_fec!J$46)</f>
        <v>0.63203027049501048</v>
      </c>
      <c r="K82" s="349">
        <f>IF(K$46=0,0,K$46/TRE_fec!K$46)</f>
        <v>0.63203027049501037</v>
      </c>
      <c r="L82" s="349">
        <f>IF(L$46=0,0,L$46/TRE_fec!L$46)</f>
        <v>0.63203027049501048</v>
      </c>
      <c r="M82" s="349">
        <f>IF(M$46=0,0,M$46/TRE_fec!M$46)</f>
        <v>0.63203027049500993</v>
      </c>
      <c r="N82" s="349">
        <f>IF(N$46=0,0,N$46/TRE_fec!N$46)</f>
        <v>0.63203027049501048</v>
      </c>
      <c r="O82" s="349">
        <f>IF(O$46=0,0,O$46/TRE_fec!O$46)</f>
        <v>0.63203027049501037</v>
      </c>
      <c r="P82" s="349">
        <f>IF(P$46=0,0,P$46/TRE_fec!P$46)</f>
        <v>0.63203027049501015</v>
      </c>
      <c r="Q82" s="349">
        <f>IF(Q$46=0,0,Q$46/TRE_fec!Q$46)</f>
        <v>0.63203027049501037</v>
      </c>
      <c r="R82" s="349">
        <f>IF(R$46=0,0,R$46/TRE_fec!R$46)</f>
        <v>0.63203027049501015</v>
      </c>
      <c r="S82" s="349">
        <f>IF(S$46=0,0,S$46/TRE_fec!S$46)</f>
        <v>0.63203027049501004</v>
      </c>
      <c r="T82" s="349">
        <f>IF(T$46=0,0,T$46/TRE_fec!T$46)</f>
        <v>0.63203027049501026</v>
      </c>
      <c r="U82" s="349">
        <f>IF(U$46=0,0,U$46/TRE_fec!U$46)</f>
        <v>0.63203027049501048</v>
      </c>
      <c r="V82" s="349">
        <f>IF(V$46=0,0,V$46/TRE_fec!V$46)</f>
        <v>0.63203027049501037</v>
      </c>
      <c r="W82" s="349">
        <f>IF(W$46=0,0,W$46/TRE_fec!W$46)</f>
        <v>0.63203027049501004</v>
      </c>
      <c r="X82" s="349">
        <f>IF(X$46=0,0,X$46/TRE_fec!X$46)</f>
        <v>0.63203027049501026</v>
      </c>
      <c r="Y82" s="349">
        <f>IF(Y$46=0,0,Y$46/TRE_fec!Y$46)</f>
        <v>0.63203027049501026</v>
      </c>
      <c r="DA82" s="178"/>
    </row>
    <row r="83" spans="1:105" ht="12" customHeight="1" x14ac:dyDescent="0.25">
      <c r="A83" s="41" t="s">
        <v>2442</v>
      </c>
      <c r="B83" s="337">
        <f>IF(B$47=0,0,B$47/TRE_fec!B$47)</f>
        <v>0.58180125500263069</v>
      </c>
      <c r="C83" s="337">
        <f>IF(C$47=0,0,C$47/TRE_fec!C$47)</f>
        <v>0.58180125500263058</v>
      </c>
      <c r="D83" s="337">
        <f>IF(D$47=0,0,D$47/TRE_fec!D$47)</f>
        <v>0.58180125500263113</v>
      </c>
      <c r="E83" s="337">
        <f>IF(E$47=0,0,E$47/TRE_fec!E$47)</f>
        <v>0.5818012550026308</v>
      </c>
      <c r="F83" s="337">
        <f>IF(F$47=0,0,F$47/TRE_fec!F$47)</f>
        <v>0.58180125500263069</v>
      </c>
      <c r="G83" s="337">
        <f>IF(G$47=0,0,G$47/TRE_fec!G$47)</f>
        <v>0.5818012550026308</v>
      </c>
      <c r="H83" s="337">
        <f>IF(H$47=0,0,H$47/TRE_fec!H$47)</f>
        <v>0.5818012550026308</v>
      </c>
      <c r="I83" s="337">
        <f>IF(I$47=0,0,I$47/TRE_fec!I$47)</f>
        <v>0.5818012550026308</v>
      </c>
      <c r="J83" s="337">
        <f>IF(J$47=0,0,J$47/TRE_fec!J$47)</f>
        <v>0.58180125500263069</v>
      </c>
      <c r="K83" s="337">
        <f>IF(K$47=0,0,K$47/TRE_fec!K$47)</f>
        <v>0.58180125500263113</v>
      </c>
      <c r="L83" s="337">
        <f>IF(L$47=0,0,L$47/TRE_fec!L$47)</f>
        <v>0.58180125500263091</v>
      </c>
      <c r="M83" s="337">
        <f>IF(M$47=0,0,M$47/TRE_fec!M$47)</f>
        <v>0.58180125500263069</v>
      </c>
      <c r="N83" s="337">
        <f>IF(N$47=0,0,N$47/TRE_fec!N$47)</f>
        <v>0.5818012550026308</v>
      </c>
      <c r="O83" s="337">
        <f>IF(O$47=0,0,O$47/TRE_fec!O$47)</f>
        <v>0.58180125500263091</v>
      </c>
      <c r="P83" s="337">
        <f>IF(P$47=0,0,P$47/TRE_fec!P$47)</f>
        <v>0.58180125500263058</v>
      </c>
      <c r="Q83" s="337">
        <f>IF(Q$47=0,0,Q$47/TRE_fec!Q$47)</f>
        <v>0.5818012550026308</v>
      </c>
      <c r="R83" s="337">
        <f>IF(R$47=0,0,R$47/TRE_fec!R$47)</f>
        <v>0.58180125500263069</v>
      </c>
      <c r="S83" s="337">
        <f>IF(S$47=0,0,S$47/TRE_fec!S$47)</f>
        <v>0.58180125500263069</v>
      </c>
      <c r="T83" s="337">
        <f>IF(T$47=0,0,T$47/TRE_fec!T$47)</f>
        <v>0.58180125500263069</v>
      </c>
      <c r="U83" s="337">
        <f>IF(U$47=0,0,U$47/TRE_fec!U$47)</f>
        <v>0.5818012550026308</v>
      </c>
      <c r="V83" s="337">
        <f>IF(V$47=0,0,V$47/TRE_fec!V$47)</f>
        <v>0.58180125500263091</v>
      </c>
      <c r="W83" s="337">
        <f>IF(W$47=0,0,W$47/TRE_fec!W$47)</f>
        <v>0.5818012550026308</v>
      </c>
      <c r="X83" s="337">
        <f>IF(X$47=0,0,X$47/TRE_fec!X$47)</f>
        <v>0.58180125500263069</v>
      </c>
      <c r="Y83" s="337">
        <f>IF(Y$47=0,0,Y$47/TRE_fec!Y$47)</f>
        <v>0.5818012550026308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tabColor theme="6" tint="-0.249977111117893"/>
    <pageSetUpPr fitToPage="1"/>
  </sheetPr>
  <dimension ref="A1:DA8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 / CO2 emissions"</f>
        <v>BE: Transport equipment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23</v>
      </c>
      <c r="B5" s="223">
        <v>256.28582627835141</v>
      </c>
      <c r="C5" s="223">
        <v>292.7306314778449</v>
      </c>
      <c r="D5" s="223">
        <v>339.28977059914718</v>
      </c>
      <c r="E5" s="223">
        <v>330.60952979868142</v>
      </c>
      <c r="F5" s="223">
        <v>238.15486727898829</v>
      </c>
      <c r="G5" s="223">
        <v>249.6286187991592</v>
      </c>
      <c r="H5" s="223">
        <v>226.14895115891031</v>
      </c>
      <c r="I5" s="223">
        <v>213.18008975886539</v>
      </c>
      <c r="J5" s="223">
        <v>202.97767643769589</v>
      </c>
      <c r="K5" s="223">
        <v>197.58461219839009</v>
      </c>
      <c r="L5" s="223">
        <v>256.1622397185867</v>
      </c>
      <c r="M5" s="223">
        <v>254.45910995903679</v>
      </c>
      <c r="N5" s="223">
        <v>256.25715983891718</v>
      </c>
      <c r="O5" s="223">
        <v>275.88322979915768</v>
      </c>
      <c r="P5" s="223">
        <v>183.98470139901571</v>
      </c>
      <c r="Q5" s="223">
        <v>125.9106357584277</v>
      </c>
      <c r="R5" s="223">
        <v>129.08052539767019</v>
      </c>
      <c r="S5" s="223">
        <v>122.92458911842</v>
      </c>
      <c r="T5" s="223">
        <v>124.2717446488509</v>
      </c>
      <c r="U5" s="223">
        <v>119.6968547625611</v>
      </c>
      <c r="V5" s="223">
        <v>107.3676729470112</v>
      </c>
      <c r="W5" s="223">
        <v>119.90145597777099</v>
      </c>
      <c r="X5" s="223">
        <v>102.25462369325329</v>
      </c>
      <c r="Y5" s="223">
        <v>95.233823133313791</v>
      </c>
      <c r="DA5" s="89" t="s">
        <v>2484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2485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2486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2487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2488</v>
      </c>
    </row>
    <row r="10" spans="1:105" ht="12" customHeight="1" x14ac:dyDescent="0.25">
      <c r="A10" s="56" t="s">
        <v>95</v>
      </c>
      <c r="B10" s="260">
        <v>8.8377901691179144</v>
      </c>
      <c r="C10" s="260">
        <v>10.574585355556049</v>
      </c>
      <c r="D10" s="260">
        <v>12.694529667477401</v>
      </c>
      <c r="E10" s="260">
        <v>12.24937652696142</v>
      </c>
      <c r="F10" s="260">
        <v>8.4195469793561717</v>
      </c>
      <c r="G10" s="260">
        <v>8.7686613082281397</v>
      </c>
      <c r="H10" s="260">
        <v>7.7153467734284051</v>
      </c>
      <c r="I10" s="260">
        <v>7.300727752847556</v>
      </c>
      <c r="J10" s="260">
        <v>6.8034383305084551</v>
      </c>
      <c r="K10" s="260">
        <v>6.8830018961725994</v>
      </c>
      <c r="L10" s="260">
        <v>9.3570961672169979</v>
      </c>
      <c r="M10" s="260">
        <v>9.2180299722026646</v>
      </c>
      <c r="N10" s="260">
        <v>9.2942635614353506</v>
      </c>
      <c r="O10" s="260">
        <v>10.149630094902641</v>
      </c>
      <c r="P10" s="260">
        <v>6.2804995212427297</v>
      </c>
      <c r="Q10" s="260">
        <v>3.873880020192777</v>
      </c>
      <c r="R10" s="260">
        <v>4.077120168483976</v>
      </c>
      <c r="S10" s="260">
        <v>3.7596551213872078</v>
      </c>
      <c r="T10" s="260">
        <v>3.6659256973996439</v>
      </c>
      <c r="U10" s="260">
        <v>3.6165366800772119</v>
      </c>
      <c r="V10" s="260">
        <v>3.3015314490428458</v>
      </c>
      <c r="W10" s="260">
        <v>3.8159802986161759</v>
      </c>
      <c r="X10" s="260">
        <v>3.359398022019068</v>
      </c>
      <c r="Y10" s="260">
        <v>3.1183913355154811</v>
      </c>
      <c r="DA10" s="68" t="s">
        <v>2489</v>
      </c>
    </row>
    <row r="11" spans="1:105" ht="12" customHeight="1" x14ac:dyDescent="0.25">
      <c r="A11" s="37" t="s">
        <v>159</v>
      </c>
      <c r="B11" s="226">
        <v>0</v>
      </c>
      <c r="C11" s="226">
        <v>2.192426672183958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0.37756064429218078</v>
      </c>
      <c r="L11" s="226">
        <v>0.65285331409751846</v>
      </c>
      <c r="M11" s="226">
        <v>0.51901878984874839</v>
      </c>
      <c r="N11" s="226">
        <v>0.51940696457538549</v>
      </c>
      <c r="O11" s="226">
        <v>0.65631367965441556</v>
      </c>
      <c r="P11" s="226">
        <v>0.74041844206849183</v>
      </c>
      <c r="Q11" s="226">
        <v>0.79094884811822486</v>
      </c>
      <c r="R11" s="226">
        <v>0.57827540826341095</v>
      </c>
      <c r="S11" s="226">
        <v>0.48461624168588707</v>
      </c>
      <c r="T11" s="226">
        <v>0.47045279836635601</v>
      </c>
      <c r="U11" s="226">
        <v>0.34629620963670898</v>
      </c>
      <c r="V11" s="226">
        <v>0.32035416874761141</v>
      </c>
      <c r="W11" s="226">
        <v>0.34184336195990678</v>
      </c>
      <c r="X11" s="226">
        <v>0.36335989736460572</v>
      </c>
      <c r="Y11" s="226">
        <v>0.33883547415494469</v>
      </c>
      <c r="DA11" s="69" t="s">
        <v>2490</v>
      </c>
    </row>
    <row r="12" spans="1:105" ht="12" customHeight="1" x14ac:dyDescent="0.25">
      <c r="A12" s="37" t="s">
        <v>35</v>
      </c>
      <c r="B12" s="226">
        <v>8.8377901691179144</v>
      </c>
      <c r="C12" s="226">
        <v>8.38215868337209</v>
      </c>
      <c r="D12" s="226">
        <v>12.694529667477401</v>
      </c>
      <c r="E12" s="226">
        <v>12.24937652696142</v>
      </c>
      <c r="F12" s="226">
        <v>8.4195469793561717</v>
      </c>
      <c r="G12" s="226">
        <v>8.7686613082281397</v>
      </c>
      <c r="H12" s="226">
        <v>7.7153467734284051</v>
      </c>
      <c r="I12" s="226">
        <v>7.300727752847556</v>
      </c>
      <c r="J12" s="226">
        <v>6.8034383305084551</v>
      </c>
      <c r="K12" s="226">
        <v>6.505441251880419</v>
      </c>
      <c r="L12" s="226">
        <v>8.7042428531194798</v>
      </c>
      <c r="M12" s="226">
        <v>8.6990111823539156</v>
      </c>
      <c r="N12" s="226">
        <v>8.7748565968599657</v>
      </c>
      <c r="O12" s="226">
        <v>9.4933164152482199</v>
      </c>
      <c r="P12" s="226">
        <v>5.5400810791742376</v>
      </c>
      <c r="Q12" s="226">
        <v>3.0829311720745531</v>
      </c>
      <c r="R12" s="226">
        <v>3.4988447602205648</v>
      </c>
      <c r="S12" s="226">
        <v>3.275038879701321</v>
      </c>
      <c r="T12" s="226">
        <v>3.1954728990332879</v>
      </c>
      <c r="U12" s="226">
        <v>3.2702404704405028</v>
      </c>
      <c r="V12" s="226">
        <v>2.9811772802952352</v>
      </c>
      <c r="W12" s="226">
        <v>3.47413693665627</v>
      </c>
      <c r="X12" s="226">
        <v>2.9960381246544618</v>
      </c>
      <c r="Y12" s="226">
        <v>2.779555861360536</v>
      </c>
      <c r="DA12" s="69" t="s">
        <v>2491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2492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2493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2494</v>
      </c>
    </row>
    <row r="16" spans="1:105" ht="12" customHeight="1" x14ac:dyDescent="0.25">
      <c r="A16" s="57" t="s">
        <v>2403</v>
      </c>
      <c r="B16" s="261">
        <f t="shared" ref="B16:Y16" si="0">B17+B23</f>
        <v>57.281973318356833</v>
      </c>
      <c r="C16" s="261">
        <f t="shared" si="0"/>
        <v>68.538979156381771</v>
      </c>
      <c r="D16" s="261">
        <f t="shared" si="0"/>
        <v>82.279358955872027</v>
      </c>
      <c r="E16" s="261">
        <f t="shared" si="0"/>
        <v>79.394107119194402</v>
      </c>
      <c r="F16" s="261">
        <f t="shared" si="0"/>
        <v>54.571137829160378</v>
      </c>
      <c r="G16" s="261">
        <f t="shared" si="0"/>
        <v>56.833915886663853</v>
      </c>
      <c r="H16" s="261">
        <f t="shared" si="0"/>
        <v>50.006877235184099</v>
      </c>
      <c r="I16" s="261">
        <f t="shared" si="0"/>
        <v>47.319531731419353</v>
      </c>
      <c r="J16" s="261">
        <f t="shared" si="0"/>
        <v>44.096359549591838</v>
      </c>
      <c r="K16" s="261">
        <f t="shared" si="0"/>
        <v>44.612049327044609</v>
      </c>
      <c r="L16" s="261">
        <f t="shared" si="0"/>
        <v>60.795741302918501</v>
      </c>
      <c r="M16" s="261">
        <f t="shared" si="0"/>
        <v>59.910739771619099</v>
      </c>
      <c r="N16" s="261">
        <f t="shared" si="0"/>
        <v>60.470683987447089</v>
      </c>
      <c r="O16" s="261">
        <f t="shared" si="0"/>
        <v>66.108786777112314</v>
      </c>
      <c r="P16" s="261">
        <f t="shared" si="0"/>
        <v>41.046079782507803</v>
      </c>
      <c r="Q16" s="261">
        <f t="shared" si="0"/>
        <v>25.393099716112911</v>
      </c>
      <c r="R16" s="261">
        <f t="shared" si="0"/>
        <v>26.812865377235109</v>
      </c>
      <c r="S16" s="261">
        <f t="shared" si="0"/>
        <v>24.74745994073216</v>
      </c>
      <c r="T16" s="261">
        <f t="shared" si="0"/>
        <v>24.101556728008401</v>
      </c>
      <c r="U16" s="261">
        <f t="shared" si="0"/>
        <v>23.804352026985828</v>
      </c>
      <c r="V16" s="261">
        <f t="shared" si="0"/>
        <v>21.748128599154899</v>
      </c>
      <c r="W16" s="261">
        <f t="shared" si="0"/>
        <v>24.948101368353399</v>
      </c>
      <c r="X16" s="261">
        <f t="shared" si="0"/>
        <v>21.847339752633829</v>
      </c>
      <c r="Y16" s="261">
        <f t="shared" si="0"/>
        <v>20.286621335478269</v>
      </c>
      <c r="DA16" s="70"/>
    </row>
    <row r="17" spans="1:105" ht="12" customHeight="1" x14ac:dyDescent="0.25">
      <c r="A17" s="60" t="s">
        <v>2404</v>
      </c>
      <c r="B17" s="329">
        <v>57.281973318356833</v>
      </c>
      <c r="C17" s="329">
        <v>68.538979156381771</v>
      </c>
      <c r="D17" s="329">
        <v>82.279358955872027</v>
      </c>
      <c r="E17" s="329">
        <v>79.394107119194402</v>
      </c>
      <c r="F17" s="329">
        <v>54.571137829160378</v>
      </c>
      <c r="G17" s="329">
        <v>56.833915886663853</v>
      </c>
      <c r="H17" s="329">
        <v>50.006877235184099</v>
      </c>
      <c r="I17" s="329">
        <v>47.319531731419353</v>
      </c>
      <c r="J17" s="329">
        <v>44.096359549591838</v>
      </c>
      <c r="K17" s="329">
        <v>44.612049327044609</v>
      </c>
      <c r="L17" s="329">
        <v>60.795741302918501</v>
      </c>
      <c r="M17" s="329">
        <v>59.910739771619099</v>
      </c>
      <c r="N17" s="329">
        <v>60.470683987447089</v>
      </c>
      <c r="O17" s="329">
        <v>66.108786777112314</v>
      </c>
      <c r="P17" s="329">
        <v>41.046079782507803</v>
      </c>
      <c r="Q17" s="329">
        <v>25.393099716112911</v>
      </c>
      <c r="R17" s="329">
        <v>26.812865377235109</v>
      </c>
      <c r="S17" s="329">
        <v>24.74745994073216</v>
      </c>
      <c r="T17" s="329">
        <v>24.101556728008401</v>
      </c>
      <c r="U17" s="329">
        <v>23.804352026985828</v>
      </c>
      <c r="V17" s="329">
        <v>21.748128599154899</v>
      </c>
      <c r="W17" s="329">
        <v>24.948101368353399</v>
      </c>
      <c r="X17" s="329">
        <v>21.847339752633829</v>
      </c>
      <c r="Y17" s="329">
        <v>20.286621335478269</v>
      </c>
      <c r="DA17" s="72" t="s">
        <v>2495</v>
      </c>
    </row>
    <row r="18" spans="1:105" ht="12" customHeight="1" x14ac:dyDescent="0.25">
      <c r="A18" s="59" t="s">
        <v>28</v>
      </c>
      <c r="B18" s="230">
        <v>0</v>
      </c>
      <c r="C18" s="230">
        <v>0</v>
      </c>
      <c r="D18" s="230">
        <v>0</v>
      </c>
      <c r="E18" s="230">
        <v>0</v>
      </c>
      <c r="F18" s="230">
        <v>0</v>
      </c>
      <c r="G18" s="230">
        <v>0</v>
      </c>
      <c r="H18" s="230">
        <v>0</v>
      </c>
      <c r="I18" s="230">
        <v>0</v>
      </c>
      <c r="J18" s="230">
        <v>0</v>
      </c>
      <c r="K18" s="230">
        <v>0</v>
      </c>
      <c r="L18" s="230">
        <v>0</v>
      </c>
      <c r="M18" s="230">
        <v>0</v>
      </c>
      <c r="N18" s="230">
        <v>0</v>
      </c>
      <c r="O18" s="230">
        <v>0</v>
      </c>
      <c r="P18" s="230">
        <v>0</v>
      </c>
      <c r="Q18" s="230">
        <v>0</v>
      </c>
      <c r="R18" s="230">
        <v>0</v>
      </c>
      <c r="S18" s="230">
        <v>0</v>
      </c>
      <c r="T18" s="230">
        <v>0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DA18" s="71" t="s">
        <v>2496</v>
      </c>
    </row>
    <row r="19" spans="1:105" ht="12" customHeight="1" x14ac:dyDescent="0.25">
      <c r="A19" s="59" t="s">
        <v>31</v>
      </c>
      <c r="B19" s="230">
        <v>0</v>
      </c>
      <c r="C19" s="230">
        <v>0</v>
      </c>
      <c r="D19" s="230">
        <v>0</v>
      </c>
      <c r="E19" s="230">
        <v>0</v>
      </c>
      <c r="F19" s="230">
        <v>0</v>
      </c>
      <c r="G19" s="230">
        <v>0</v>
      </c>
      <c r="H19" s="230">
        <v>0</v>
      </c>
      <c r="I19" s="230">
        <v>0</v>
      </c>
      <c r="J19" s="230">
        <v>0</v>
      </c>
      <c r="K19" s="230">
        <v>0</v>
      </c>
      <c r="L19" s="230">
        <v>0</v>
      </c>
      <c r="M19" s="230">
        <v>0</v>
      </c>
      <c r="N19" s="230">
        <v>0</v>
      </c>
      <c r="O19" s="230">
        <v>0</v>
      </c>
      <c r="P19" s="230">
        <v>0</v>
      </c>
      <c r="Q19" s="230">
        <v>0</v>
      </c>
      <c r="R19" s="230">
        <v>0</v>
      </c>
      <c r="S19" s="230">
        <v>0</v>
      </c>
      <c r="T19" s="230">
        <v>0</v>
      </c>
      <c r="U19" s="230">
        <v>0</v>
      </c>
      <c r="V19" s="230">
        <v>0</v>
      </c>
      <c r="W19" s="230">
        <v>0</v>
      </c>
      <c r="X19" s="230">
        <v>0</v>
      </c>
      <c r="Y19" s="230">
        <v>0</v>
      </c>
      <c r="DA19" s="71" t="s">
        <v>2497</v>
      </c>
    </row>
    <row r="20" spans="1:105" ht="12" customHeight="1" x14ac:dyDescent="0.25">
      <c r="A20" s="59" t="s">
        <v>159</v>
      </c>
      <c r="B20" s="230">
        <v>0</v>
      </c>
      <c r="C20" s="230">
        <v>14.210172875266389</v>
      </c>
      <c r="D20" s="230">
        <v>0</v>
      </c>
      <c r="E20" s="230">
        <v>0</v>
      </c>
      <c r="F20" s="230">
        <v>0</v>
      </c>
      <c r="G20" s="230">
        <v>0</v>
      </c>
      <c r="H20" s="230">
        <v>0</v>
      </c>
      <c r="I20" s="230">
        <v>0</v>
      </c>
      <c r="J20" s="230">
        <v>0</v>
      </c>
      <c r="K20" s="230">
        <v>2.447152324115986</v>
      </c>
      <c r="L20" s="230">
        <v>4.2417754913841614</v>
      </c>
      <c r="M20" s="230">
        <v>3.3732586842282588</v>
      </c>
      <c r="N20" s="230">
        <v>3.37938495159983</v>
      </c>
      <c r="O20" s="230">
        <v>4.2748455560923544</v>
      </c>
      <c r="P20" s="230">
        <v>4.8389900107133341</v>
      </c>
      <c r="Q20" s="230">
        <v>5.1846321687606753</v>
      </c>
      <c r="R20" s="230">
        <v>3.8029834863802692</v>
      </c>
      <c r="S20" s="230">
        <v>3.1899258417417218</v>
      </c>
      <c r="T20" s="230">
        <v>3.0929827125846772</v>
      </c>
      <c r="U20" s="230">
        <v>2.2793511054966289</v>
      </c>
      <c r="V20" s="230">
        <v>2.1102642112399899</v>
      </c>
      <c r="W20" s="230">
        <v>2.234902221420584</v>
      </c>
      <c r="X20" s="230">
        <v>2.363056439925963</v>
      </c>
      <c r="Y20" s="230">
        <v>2.2042861910634231</v>
      </c>
      <c r="DA20" s="71" t="s">
        <v>2498</v>
      </c>
    </row>
    <row r="21" spans="1:105" ht="12" customHeight="1" x14ac:dyDescent="0.25">
      <c r="A21" s="59" t="s">
        <v>32</v>
      </c>
      <c r="B21" s="230">
        <v>0</v>
      </c>
      <c r="C21" s="230">
        <v>0</v>
      </c>
      <c r="D21" s="230">
        <v>0</v>
      </c>
      <c r="E21" s="230">
        <v>0</v>
      </c>
      <c r="F21" s="230">
        <v>0</v>
      </c>
      <c r="G21" s="230">
        <v>0</v>
      </c>
      <c r="H21" s="230">
        <v>0</v>
      </c>
      <c r="I21" s="230">
        <v>0</v>
      </c>
      <c r="J21" s="230">
        <v>0</v>
      </c>
      <c r="K21" s="230">
        <v>0</v>
      </c>
      <c r="L21" s="230">
        <v>0</v>
      </c>
      <c r="M21" s="230">
        <v>0</v>
      </c>
      <c r="N21" s="230">
        <v>0</v>
      </c>
      <c r="O21" s="230">
        <v>0</v>
      </c>
      <c r="P21" s="230">
        <v>0</v>
      </c>
      <c r="Q21" s="230">
        <v>0</v>
      </c>
      <c r="R21" s="230">
        <v>0</v>
      </c>
      <c r="S21" s="230">
        <v>0</v>
      </c>
      <c r="T21" s="230">
        <v>0</v>
      </c>
      <c r="U21" s="230">
        <v>0</v>
      </c>
      <c r="V21" s="230">
        <v>0</v>
      </c>
      <c r="W21" s="230">
        <v>0</v>
      </c>
      <c r="X21" s="230">
        <v>0</v>
      </c>
      <c r="Y21" s="230">
        <v>0</v>
      </c>
      <c r="DA21" s="71" t="s">
        <v>2499</v>
      </c>
    </row>
    <row r="22" spans="1:105" ht="12" customHeight="1" x14ac:dyDescent="0.25">
      <c r="A22" s="59" t="s">
        <v>35</v>
      </c>
      <c r="B22" s="230">
        <v>57.281973318356833</v>
      </c>
      <c r="C22" s="230">
        <v>54.328806281115376</v>
      </c>
      <c r="D22" s="230">
        <v>82.279358955872027</v>
      </c>
      <c r="E22" s="230">
        <v>79.394107119194402</v>
      </c>
      <c r="F22" s="230">
        <v>54.571137829160378</v>
      </c>
      <c r="G22" s="230">
        <v>56.833915886663853</v>
      </c>
      <c r="H22" s="230">
        <v>50.006877235184099</v>
      </c>
      <c r="I22" s="230">
        <v>47.319531731419353</v>
      </c>
      <c r="J22" s="230">
        <v>44.096359549591838</v>
      </c>
      <c r="K22" s="230">
        <v>42.164897002928633</v>
      </c>
      <c r="L22" s="230">
        <v>56.55396581153434</v>
      </c>
      <c r="M22" s="230">
        <v>56.537481087390837</v>
      </c>
      <c r="N22" s="230">
        <v>57.091299035847257</v>
      </c>
      <c r="O22" s="230">
        <v>61.833941221019963</v>
      </c>
      <c r="P22" s="230">
        <v>36.207089771794472</v>
      </c>
      <c r="Q22" s="230">
        <v>20.208467547352232</v>
      </c>
      <c r="R22" s="230">
        <v>23.009881890854839</v>
      </c>
      <c r="S22" s="230">
        <v>21.557534098990441</v>
      </c>
      <c r="T22" s="230">
        <v>21.008574015423719</v>
      </c>
      <c r="U22" s="230">
        <v>21.525000921489202</v>
      </c>
      <c r="V22" s="230">
        <v>19.63786438791491</v>
      </c>
      <c r="W22" s="230">
        <v>22.713199146932809</v>
      </c>
      <c r="X22" s="230">
        <v>19.48428331270787</v>
      </c>
      <c r="Y22" s="230">
        <v>18.082335144414849</v>
      </c>
      <c r="DA22" s="71" t="s">
        <v>2500</v>
      </c>
    </row>
    <row r="23" spans="1:105" ht="12" customHeight="1" x14ac:dyDescent="0.25">
      <c r="A23" s="60" t="s">
        <v>2411</v>
      </c>
      <c r="B23" s="329">
        <v>0</v>
      </c>
      <c r="C23" s="329">
        <v>0</v>
      </c>
      <c r="D23" s="329">
        <v>0</v>
      </c>
      <c r="E23" s="329">
        <v>0</v>
      </c>
      <c r="F23" s="329">
        <v>0</v>
      </c>
      <c r="G23" s="329">
        <v>0</v>
      </c>
      <c r="H23" s="329">
        <v>0</v>
      </c>
      <c r="I23" s="329">
        <v>0</v>
      </c>
      <c r="J23" s="329">
        <v>0</v>
      </c>
      <c r="K23" s="329">
        <v>0</v>
      </c>
      <c r="L23" s="329">
        <v>0</v>
      </c>
      <c r="M23" s="329">
        <v>0</v>
      </c>
      <c r="N23" s="329">
        <v>0</v>
      </c>
      <c r="O23" s="329">
        <v>0</v>
      </c>
      <c r="P23" s="329">
        <v>0</v>
      </c>
      <c r="Q23" s="329">
        <v>0</v>
      </c>
      <c r="R23" s="329">
        <v>0</v>
      </c>
      <c r="S23" s="329">
        <v>0</v>
      </c>
      <c r="T23" s="329">
        <v>0</v>
      </c>
      <c r="U23" s="329">
        <v>0</v>
      </c>
      <c r="V23" s="329">
        <v>0</v>
      </c>
      <c r="W23" s="329">
        <v>0</v>
      </c>
      <c r="X23" s="329">
        <v>0</v>
      </c>
      <c r="Y23" s="329">
        <v>0</v>
      </c>
      <c r="DA23" s="72" t="s">
        <v>2501</v>
      </c>
    </row>
    <row r="24" spans="1:105" ht="12" customHeight="1" x14ac:dyDescent="0.25">
      <c r="A24" s="57" t="s">
        <v>2413</v>
      </c>
      <c r="B24" s="261">
        <f t="shared" ref="B24:Y24" si="1">B25+B26</f>
        <v>33.185076474099063</v>
      </c>
      <c r="C24" s="261">
        <f t="shared" si="1"/>
        <v>33.899972358459671</v>
      </c>
      <c r="D24" s="261">
        <f t="shared" si="1"/>
        <v>38.833393071272781</v>
      </c>
      <c r="E24" s="261">
        <f t="shared" si="1"/>
        <v>38.457217569652407</v>
      </c>
      <c r="F24" s="261">
        <f t="shared" si="1"/>
        <v>29.775962140985641</v>
      </c>
      <c r="G24" s="261">
        <f t="shared" si="1"/>
        <v>31.500335134393509</v>
      </c>
      <c r="H24" s="261">
        <f t="shared" si="1"/>
        <v>29.709465263947131</v>
      </c>
      <c r="I24" s="261">
        <f t="shared" si="1"/>
        <v>27.863019825232328</v>
      </c>
      <c r="J24" s="261">
        <f t="shared" si="1"/>
        <v>27.28792852821525</v>
      </c>
      <c r="K24" s="261">
        <f t="shared" si="1"/>
        <v>24.945087179996101</v>
      </c>
      <c r="L24" s="261">
        <f t="shared" si="1"/>
        <v>29.94497960950563</v>
      </c>
      <c r="M24" s="261">
        <f t="shared" si="1"/>
        <v>30.205328444688369</v>
      </c>
      <c r="N24" s="261">
        <f t="shared" si="1"/>
        <v>30.317768161860041</v>
      </c>
      <c r="O24" s="261">
        <f t="shared" si="1"/>
        <v>31.799395883214821</v>
      </c>
      <c r="P24" s="261">
        <f t="shared" si="1"/>
        <v>23.32904649734116</v>
      </c>
      <c r="Q24" s="261">
        <f t="shared" si="1"/>
        <v>17.68706293304848</v>
      </c>
      <c r="R24" s="261">
        <f t="shared" si="1"/>
        <v>17.80003106537724</v>
      </c>
      <c r="S24" s="261">
        <f t="shared" si="1"/>
        <v>17.620930421520281</v>
      </c>
      <c r="T24" s="261">
        <f t="shared" si="1"/>
        <v>18.502106228792151</v>
      </c>
      <c r="U24" s="261">
        <f t="shared" si="1"/>
        <v>17.501609392746719</v>
      </c>
      <c r="V24" s="261">
        <f t="shared" si="1"/>
        <v>15.423548348089019</v>
      </c>
      <c r="W24" s="261">
        <f t="shared" si="1"/>
        <v>16.75245470061116</v>
      </c>
      <c r="X24" s="261">
        <f t="shared" si="1"/>
        <v>13.87984357113889</v>
      </c>
      <c r="Y24" s="261">
        <f t="shared" si="1"/>
        <v>13.126731993245739</v>
      </c>
      <c r="DA24" s="70"/>
    </row>
    <row r="25" spans="1:105" ht="12" customHeight="1" x14ac:dyDescent="0.25">
      <c r="A25" s="60" t="s">
        <v>2414</v>
      </c>
      <c r="B25" s="262">
        <v>33.185076474099063</v>
      </c>
      <c r="C25" s="262">
        <v>33.899972358459671</v>
      </c>
      <c r="D25" s="262">
        <v>38.833393071272781</v>
      </c>
      <c r="E25" s="262">
        <v>38.457217569652407</v>
      </c>
      <c r="F25" s="262">
        <v>29.775962140985641</v>
      </c>
      <c r="G25" s="262">
        <v>31.500335134393509</v>
      </c>
      <c r="H25" s="262">
        <v>29.709465263947131</v>
      </c>
      <c r="I25" s="262">
        <v>27.863019825232328</v>
      </c>
      <c r="J25" s="262">
        <v>27.28792852821525</v>
      </c>
      <c r="K25" s="262">
        <v>24.945087179996101</v>
      </c>
      <c r="L25" s="262">
        <v>29.94497960950563</v>
      </c>
      <c r="M25" s="262">
        <v>30.205328444688369</v>
      </c>
      <c r="N25" s="262">
        <v>30.317768161860041</v>
      </c>
      <c r="O25" s="262">
        <v>31.799395883214821</v>
      </c>
      <c r="P25" s="262">
        <v>23.32904649734116</v>
      </c>
      <c r="Q25" s="262">
        <v>17.68706293304848</v>
      </c>
      <c r="R25" s="262">
        <v>17.80003106537724</v>
      </c>
      <c r="S25" s="262">
        <v>17.620930421520281</v>
      </c>
      <c r="T25" s="262">
        <v>18.502106228792151</v>
      </c>
      <c r="U25" s="262">
        <v>17.501609392746719</v>
      </c>
      <c r="V25" s="262">
        <v>15.423548348089019</v>
      </c>
      <c r="W25" s="262">
        <v>16.75245470061116</v>
      </c>
      <c r="X25" s="262">
        <v>13.87984357113889</v>
      </c>
      <c r="Y25" s="262">
        <v>13.126731993245739</v>
      </c>
      <c r="DA25" s="72" t="s">
        <v>2502</v>
      </c>
    </row>
    <row r="26" spans="1:105" ht="12" customHeight="1" x14ac:dyDescent="0.25">
      <c r="A26" s="60" t="s">
        <v>2416</v>
      </c>
      <c r="B26" s="262">
        <v>0</v>
      </c>
      <c r="C26" s="262">
        <v>0</v>
      </c>
      <c r="D26" s="262">
        <v>0</v>
      </c>
      <c r="E26" s="262">
        <v>0</v>
      </c>
      <c r="F26" s="262">
        <v>0</v>
      </c>
      <c r="G26" s="262">
        <v>0</v>
      </c>
      <c r="H26" s="262">
        <v>0</v>
      </c>
      <c r="I26" s="262">
        <v>0</v>
      </c>
      <c r="J26" s="262">
        <v>0</v>
      </c>
      <c r="K26" s="262">
        <v>0</v>
      </c>
      <c r="L26" s="262">
        <v>0</v>
      </c>
      <c r="M26" s="262">
        <v>0</v>
      </c>
      <c r="N26" s="262">
        <v>0</v>
      </c>
      <c r="O26" s="262">
        <v>0</v>
      </c>
      <c r="P26" s="262">
        <v>0</v>
      </c>
      <c r="Q26" s="262">
        <v>0</v>
      </c>
      <c r="R26" s="262">
        <v>0</v>
      </c>
      <c r="S26" s="262">
        <v>0</v>
      </c>
      <c r="T26" s="262">
        <v>0</v>
      </c>
      <c r="U26" s="262">
        <v>0</v>
      </c>
      <c r="V26" s="262">
        <v>0</v>
      </c>
      <c r="W26" s="262">
        <v>0</v>
      </c>
      <c r="X26" s="262">
        <v>0</v>
      </c>
      <c r="Y26" s="262">
        <v>0</v>
      </c>
      <c r="DA26" s="72" t="s">
        <v>2503</v>
      </c>
    </row>
    <row r="27" spans="1:105" ht="12" customHeight="1" x14ac:dyDescent="0.25">
      <c r="A27" s="57" t="s">
        <v>2418</v>
      </c>
      <c r="B27" s="261">
        <f t="shared" ref="B27:Y27" si="2">B28+B34</f>
        <v>81.831390454795482</v>
      </c>
      <c r="C27" s="261">
        <f t="shared" si="2"/>
        <v>97.912827366259677</v>
      </c>
      <c r="D27" s="261">
        <f t="shared" si="2"/>
        <v>117.5419413655315</v>
      </c>
      <c r="E27" s="261">
        <f t="shared" si="2"/>
        <v>113.4201530274206</v>
      </c>
      <c r="F27" s="261">
        <f t="shared" si="2"/>
        <v>77.958768327371985</v>
      </c>
      <c r="G27" s="261">
        <f t="shared" si="2"/>
        <v>81.191308409519834</v>
      </c>
      <c r="H27" s="261">
        <f t="shared" si="2"/>
        <v>71.438396050262995</v>
      </c>
      <c r="I27" s="261">
        <f t="shared" si="2"/>
        <v>67.599331044884806</v>
      </c>
      <c r="J27" s="261">
        <f t="shared" si="2"/>
        <v>62.994799356559788</v>
      </c>
      <c r="K27" s="261">
        <f t="shared" si="2"/>
        <v>63.731499038635192</v>
      </c>
      <c r="L27" s="261">
        <f t="shared" si="2"/>
        <v>86.851059004169286</v>
      </c>
      <c r="M27" s="261">
        <f t="shared" si="2"/>
        <v>85.586771102313023</v>
      </c>
      <c r="N27" s="261">
        <f t="shared" si="2"/>
        <v>86.38669141063869</v>
      </c>
      <c r="O27" s="261">
        <f t="shared" si="2"/>
        <v>94.441123967303326</v>
      </c>
      <c r="P27" s="261">
        <f t="shared" si="2"/>
        <v>58.637256832154009</v>
      </c>
      <c r="Q27" s="261">
        <f t="shared" si="2"/>
        <v>36.275856737304167</v>
      </c>
      <c r="R27" s="261">
        <f t="shared" si="2"/>
        <v>38.304093396050163</v>
      </c>
      <c r="S27" s="261">
        <f t="shared" si="2"/>
        <v>35.353514201045947</v>
      </c>
      <c r="T27" s="261">
        <f t="shared" si="2"/>
        <v>34.43079532572628</v>
      </c>
      <c r="U27" s="261">
        <f t="shared" si="2"/>
        <v>34.006217181408317</v>
      </c>
      <c r="V27" s="261">
        <f t="shared" si="2"/>
        <v>31.068755141649859</v>
      </c>
      <c r="W27" s="261">
        <f t="shared" si="2"/>
        <v>35.640144811933418</v>
      </c>
      <c r="X27" s="261">
        <f t="shared" si="2"/>
        <v>31.21048536090548</v>
      </c>
      <c r="Y27" s="261">
        <f t="shared" si="2"/>
        <v>28.980887622111819</v>
      </c>
      <c r="DA27" s="70"/>
    </row>
    <row r="28" spans="1:105" ht="12" customHeight="1" x14ac:dyDescent="0.25">
      <c r="A28" s="60" t="s">
        <v>2419</v>
      </c>
      <c r="B28" s="329">
        <v>81.831390454795482</v>
      </c>
      <c r="C28" s="329">
        <v>97.912827366259677</v>
      </c>
      <c r="D28" s="329">
        <v>117.5419413655315</v>
      </c>
      <c r="E28" s="329">
        <v>113.4201530274206</v>
      </c>
      <c r="F28" s="329">
        <v>77.958768327371985</v>
      </c>
      <c r="G28" s="329">
        <v>81.191308409519834</v>
      </c>
      <c r="H28" s="329">
        <v>71.438396050262995</v>
      </c>
      <c r="I28" s="329">
        <v>67.599331044884806</v>
      </c>
      <c r="J28" s="329">
        <v>62.994799356559788</v>
      </c>
      <c r="K28" s="329">
        <v>63.731499038635192</v>
      </c>
      <c r="L28" s="329">
        <v>86.851059004169286</v>
      </c>
      <c r="M28" s="329">
        <v>85.586771102313023</v>
      </c>
      <c r="N28" s="329">
        <v>86.38669141063869</v>
      </c>
      <c r="O28" s="329">
        <v>94.441123967303326</v>
      </c>
      <c r="P28" s="329">
        <v>58.637256832154009</v>
      </c>
      <c r="Q28" s="329">
        <v>36.275856737304167</v>
      </c>
      <c r="R28" s="329">
        <v>38.304093396050163</v>
      </c>
      <c r="S28" s="329">
        <v>35.353514201045947</v>
      </c>
      <c r="T28" s="329">
        <v>34.43079532572628</v>
      </c>
      <c r="U28" s="329">
        <v>34.006217181408317</v>
      </c>
      <c r="V28" s="329">
        <v>31.068755141649859</v>
      </c>
      <c r="W28" s="329">
        <v>35.640144811933418</v>
      </c>
      <c r="X28" s="329">
        <v>31.21048536090548</v>
      </c>
      <c r="Y28" s="329">
        <v>28.980887622111819</v>
      </c>
      <c r="DA28" s="72" t="s">
        <v>2504</v>
      </c>
    </row>
    <row r="29" spans="1:105" ht="12" customHeight="1" x14ac:dyDescent="0.25">
      <c r="A29" s="59" t="s">
        <v>28</v>
      </c>
      <c r="B29" s="230">
        <v>0</v>
      </c>
      <c r="C29" s="230">
        <v>0</v>
      </c>
      <c r="D29" s="230">
        <v>0</v>
      </c>
      <c r="E29" s="230">
        <v>0</v>
      </c>
      <c r="F29" s="230">
        <v>0</v>
      </c>
      <c r="G29" s="230">
        <v>0</v>
      </c>
      <c r="H29" s="230">
        <v>0</v>
      </c>
      <c r="I29" s="230">
        <v>0</v>
      </c>
      <c r="J29" s="230">
        <v>0</v>
      </c>
      <c r="K29" s="230">
        <v>0</v>
      </c>
      <c r="L29" s="230">
        <v>0</v>
      </c>
      <c r="M29" s="230">
        <v>0</v>
      </c>
      <c r="N29" s="230">
        <v>0</v>
      </c>
      <c r="O29" s="230">
        <v>0</v>
      </c>
      <c r="P29" s="230">
        <v>0</v>
      </c>
      <c r="Q29" s="230">
        <v>0</v>
      </c>
      <c r="R29" s="230">
        <v>0</v>
      </c>
      <c r="S29" s="230">
        <v>0</v>
      </c>
      <c r="T29" s="230">
        <v>0</v>
      </c>
      <c r="U29" s="230">
        <v>0</v>
      </c>
      <c r="V29" s="230">
        <v>0</v>
      </c>
      <c r="W29" s="230">
        <v>0</v>
      </c>
      <c r="X29" s="230">
        <v>0</v>
      </c>
      <c r="Y29" s="230">
        <v>0</v>
      </c>
      <c r="DA29" s="71" t="s">
        <v>2505</v>
      </c>
    </row>
    <row r="30" spans="1:105" ht="12" customHeight="1" x14ac:dyDescent="0.25">
      <c r="A30" s="59" t="s">
        <v>31</v>
      </c>
      <c r="B30" s="230">
        <v>0</v>
      </c>
      <c r="C30" s="230">
        <v>0</v>
      </c>
      <c r="D30" s="230">
        <v>0</v>
      </c>
      <c r="E30" s="230">
        <v>0</v>
      </c>
      <c r="F30" s="230">
        <v>0</v>
      </c>
      <c r="G30" s="230">
        <v>0</v>
      </c>
      <c r="H30" s="230">
        <v>0</v>
      </c>
      <c r="I30" s="230">
        <v>0</v>
      </c>
      <c r="J30" s="230">
        <v>0</v>
      </c>
      <c r="K30" s="230">
        <v>0</v>
      </c>
      <c r="L30" s="230">
        <v>0</v>
      </c>
      <c r="M30" s="230">
        <v>0</v>
      </c>
      <c r="N30" s="230">
        <v>0</v>
      </c>
      <c r="O30" s="230">
        <v>0</v>
      </c>
      <c r="P30" s="230">
        <v>0</v>
      </c>
      <c r="Q30" s="230">
        <v>0</v>
      </c>
      <c r="R30" s="230">
        <v>0</v>
      </c>
      <c r="S30" s="230">
        <v>0</v>
      </c>
      <c r="T30" s="230">
        <v>0</v>
      </c>
      <c r="U30" s="230">
        <v>0</v>
      </c>
      <c r="V30" s="230">
        <v>0</v>
      </c>
      <c r="W30" s="230">
        <v>0</v>
      </c>
      <c r="X30" s="230">
        <v>0</v>
      </c>
      <c r="Y30" s="230">
        <v>0</v>
      </c>
      <c r="DA30" s="71" t="s">
        <v>2506</v>
      </c>
    </row>
    <row r="31" spans="1:105" ht="12" customHeight="1" x14ac:dyDescent="0.25">
      <c r="A31" s="59" t="s">
        <v>159</v>
      </c>
      <c r="B31" s="230">
        <v>0</v>
      </c>
      <c r="C31" s="230">
        <v>20.300246964666272</v>
      </c>
      <c r="D31" s="230">
        <v>0</v>
      </c>
      <c r="E31" s="230">
        <v>0</v>
      </c>
      <c r="F31" s="230">
        <v>0</v>
      </c>
      <c r="G31" s="230">
        <v>0</v>
      </c>
      <c r="H31" s="230">
        <v>0</v>
      </c>
      <c r="I31" s="230">
        <v>0</v>
      </c>
      <c r="J31" s="230">
        <v>0</v>
      </c>
      <c r="K31" s="230">
        <v>3.495931891594267</v>
      </c>
      <c r="L31" s="230">
        <v>6.0596792734059433</v>
      </c>
      <c r="M31" s="230">
        <v>4.8189409774689418</v>
      </c>
      <c r="N31" s="230">
        <v>4.8276927879997569</v>
      </c>
      <c r="O31" s="230">
        <v>6.1069222229890761</v>
      </c>
      <c r="P31" s="230">
        <v>6.9128428724476212</v>
      </c>
      <c r="Q31" s="230">
        <v>7.4066173839438258</v>
      </c>
      <c r="R31" s="230">
        <v>5.4328335519718136</v>
      </c>
      <c r="S31" s="230">
        <v>4.557036916773888</v>
      </c>
      <c r="T31" s="230">
        <v>4.4185467322638257</v>
      </c>
      <c r="U31" s="230">
        <v>3.2562158649951849</v>
      </c>
      <c r="V31" s="230">
        <v>3.0146631589142729</v>
      </c>
      <c r="W31" s="230">
        <v>3.192717459172262</v>
      </c>
      <c r="X31" s="230">
        <v>3.3757949141799468</v>
      </c>
      <c r="Y31" s="230">
        <v>3.1489802729477478</v>
      </c>
      <c r="DA31" s="71" t="s">
        <v>2507</v>
      </c>
    </row>
    <row r="32" spans="1:105" ht="12" customHeight="1" x14ac:dyDescent="0.25">
      <c r="A32" s="59" t="s">
        <v>32</v>
      </c>
      <c r="B32" s="230">
        <v>0</v>
      </c>
      <c r="C32" s="230">
        <v>0</v>
      </c>
      <c r="D32" s="230">
        <v>0</v>
      </c>
      <c r="E32" s="230">
        <v>0</v>
      </c>
      <c r="F32" s="230">
        <v>0</v>
      </c>
      <c r="G32" s="230">
        <v>0</v>
      </c>
      <c r="H32" s="230">
        <v>0</v>
      </c>
      <c r="I32" s="230">
        <v>0</v>
      </c>
      <c r="J32" s="230">
        <v>0</v>
      </c>
      <c r="K32" s="230">
        <v>0</v>
      </c>
      <c r="L32" s="230">
        <v>0</v>
      </c>
      <c r="M32" s="230">
        <v>0</v>
      </c>
      <c r="N32" s="230">
        <v>0</v>
      </c>
      <c r="O32" s="230">
        <v>0</v>
      </c>
      <c r="P32" s="230">
        <v>0</v>
      </c>
      <c r="Q32" s="230">
        <v>0</v>
      </c>
      <c r="R32" s="230">
        <v>0</v>
      </c>
      <c r="S32" s="230">
        <v>0</v>
      </c>
      <c r="T32" s="230">
        <v>0</v>
      </c>
      <c r="U32" s="230">
        <v>0</v>
      </c>
      <c r="V32" s="230">
        <v>0</v>
      </c>
      <c r="W32" s="230">
        <v>0</v>
      </c>
      <c r="X32" s="230">
        <v>0</v>
      </c>
      <c r="Y32" s="230">
        <v>0</v>
      </c>
      <c r="DA32" s="71" t="s">
        <v>2508</v>
      </c>
    </row>
    <row r="33" spans="1:105" ht="12" customHeight="1" x14ac:dyDescent="0.25">
      <c r="A33" s="59" t="s">
        <v>35</v>
      </c>
      <c r="B33" s="230">
        <v>81.831390454795482</v>
      </c>
      <c r="C33" s="230">
        <v>77.612580401593405</v>
      </c>
      <c r="D33" s="230">
        <v>117.5419413655315</v>
      </c>
      <c r="E33" s="230">
        <v>113.4201530274206</v>
      </c>
      <c r="F33" s="230">
        <v>77.958768327371985</v>
      </c>
      <c r="G33" s="230">
        <v>81.191308409519834</v>
      </c>
      <c r="H33" s="230">
        <v>71.438396050262995</v>
      </c>
      <c r="I33" s="230">
        <v>67.599331044884806</v>
      </c>
      <c r="J33" s="230">
        <v>62.994799356559788</v>
      </c>
      <c r="K33" s="230">
        <v>60.235567147040918</v>
      </c>
      <c r="L33" s="230">
        <v>80.791379730763339</v>
      </c>
      <c r="M33" s="230">
        <v>80.767830124844082</v>
      </c>
      <c r="N33" s="230">
        <v>81.558998622638939</v>
      </c>
      <c r="O33" s="230">
        <v>88.334201744314257</v>
      </c>
      <c r="P33" s="230">
        <v>51.724413959706389</v>
      </c>
      <c r="Q33" s="230">
        <v>28.869239353360349</v>
      </c>
      <c r="R33" s="230">
        <v>32.871259844078352</v>
      </c>
      <c r="S33" s="230">
        <v>30.796477284272061</v>
      </c>
      <c r="T33" s="230">
        <v>30.012248593462449</v>
      </c>
      <c r="U33" s="230">
        <v>30.75000131641314</v>
      </c>
      <c r="V33" s="230">
        <v>28.054091982735589</v>
      </c>
      <c r="W33" s="230">
        <v>32.447427352761153</v>
      </c>
      <c r="X33" s="230">
        <v>27.834690446725531</v>
      </c>
      <c r="Y33" s="230">
        <v>25.83190734916408</v>
      </c>
      <c r="DA33" s="71" t="s">
        <v>2509</v>
      </c>
    </row>
    <row r="34" spans="1:105" ht="12" customHeight="1" x14ac:dyDescent="0.25">
      <c r="A34" s="60" t="s">
        <v>2426</v>
      </c>
      <c r="B34" s="329">
        <v>0</v>
      </c>
      <c r="C34" s="329">
        <v>0</v>
      </c>
      <c r="D34" s="329">
        <v>0</v>
      </c>
      <c r="E34" s="329">
        <v>0</v>
      </c>
      <c r="F34" s="329">
        <v>0</v>
      </c>
      <c r="G34" s="329">
        <v>0</v>
      </c>
      <c r="H34" s="329">
        <v>0</v>
      </c>
      <c r="I34" s="329">
        <v>0</v>
      </c>
      <c r="J34" s="329">
        <v>0</v>
      </c>
      <c r="K34" s="329">
        <v>0</v>
      </c>
      <c r="L34" s="329">
        <v>0</v>
      </c>
      <c r="M34" s="329">
        <v>0</v>
      </c>
      <c r="N34" s="329">
        <v>0</v>
      </c>
      <c r="O34" s="329">
        <v>0</v>
      </c>
      <c r="P34" s="329">
        <v>0</v>
      </c>
      <c r="Q34" s="329">
        <v>0</v>
      </c>
      <c r="R34" s="329">
        <v>0</v>
      </c>
      <c r="S34" s="329">
        <v>0</v>
      </c>
      <c r="T34" s="329">
        <v>0</v>
      </c>
      <c r="U34" s="329">
        <v>0</v>
      </c>
      <c r="V34" s="329">
        <v>0</v>
      </c>
      <c r="W34" s="329">
        <v>0</v>
      </c>
      <c r="X34" s="329">
        <v>0</v>
      </c>
      <c r="Y34" s="329">
        <v>0</v>
      </c>
      <c r="DA34" s="72" t="s">
        <v>2510</v>
      </c>
    </row>
    <row r="35" spans="1:105" ht="12" customHeight="1" x14ac:dyDescent="0.25">
      <c r="A35" s="57" t="s">
        <v>2428</v>
      </c>
      <c r="B35" s="261">
        <v>75.14959586198205</v>
      </c>
      <c r="C35" s="261">
        <v>81.804267241187745</v>
      </c>
      <c r="D35" s="261">
        <v>87.940547538993499</v>
      </c>
      <c r="E35" s="261">
        <v>87.088675555452525</v>
      </c>
      <c r="F35" s="261">
        <v>67.429452002114118</v>
      </c>
      <c r="G35" s="261">
        <v>71.334398060353834</v>
      </c>
      <c r="H35" s="261">
        <v>67.278865836087689</v>
      </c>
      <c r="I35" s="261">
        <v>63.097479404481312</v>
      </c>
      <c r="J35" s="261">
        <v>61.79515067282059</v>
      </c>
      <c r="K35" s="261">
        <v>57.412974756541651</v>
      </c>
      <c r="L35" s="261">
        <v>69.213363634776286</v>
      </c>
      <c r="M35" s="261">
        <v>69.538240668213703</v>
      </c>
      <c r="N35" s="261">
        <v>69.787752717536051</v>
      </c>
      <c r="O35" s="261">
        <v>73.384293076624573</v>
      </c>
      <c r="P35" s="261">
        <v>54.69181876577003</v>
      </c>
      <c r="Q35" s="261">
        <v>42.680736351769333</v>
      </c>
      <c r="R35" s="261">
        <v>42.086415390523683</v>
      </c>
      <c r="S35" s="261">
        <v>41.443029433734388</v>
      </c>
      <c r="T35" s="261">
        <v>43.571360668924399</v>
      </c>
      <c r="U35" s="261">
        <v>40.76813948134307</v>
      </c>
      <c r="V35" s="261">
        <v>35.825709409074591</v>
      </c>
      <c r="W35" s="261">
        <v>38.744774798256891</v>
      </c>
      <c r="X35" s="261">
        <v>31.957556986555979</v>
      </c>
      <c r="Y35" s="261">
        <v>29.721190846962479</v>
      </c>
      <c r="DA35" s="70" t="s">
        <v>2511</v>
      </c>
    </row>
    <row r="36" spans="1:105" ht="12" customHeight="1" x14ac:dyDescent="0.25">
      <c r="A36" s="46" t="s">
        <v>28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2512</v>
      </c>
    </row>
    <row r="37" spans="1:105" ht="12" customHeight="1" x14ac:dyDescent="0.25">
      <c r="A37" s="46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2513</v>
      </c>
    </row>
    <row r="38" spans="1:105" ht="12" customHeight="1" x14ac:dyDescent="0.25">
      <c r="A38" s="46" t="s">
        <v>31</v>
      </c>
      <c r="B38" s="229">
        <v>0</v>
      </c>
      <c r="C38" s="229">
        <v>0</v>
      </c>
      <c r="D38" s="229">
        <v>0</v>
      </c>
      <c r="E38" s="229">
        <v>0</v>
      </c>
      <c r="F38" s="229">
        <v>0</v>
      </c>
      <c r="G38" s="229">
        <v>0</v>
      </c>
      <c r="H38" s="229">
        <v>0</v>
      </c>
      <c r="I38" s="229">
        <v>0</v>
      </c>
      <c r="J38" s="229">
        <v>0</v>
      </c>
      <c r="K38" s="229">
        <v>0</v>
      </c>
      <c r="L38" s="229">
        <v>0</v>
      </c>
      <c r="M38" s="229">
        <v>0</v>
      </c>
      <c r="N38" s="229">
        <v>0</v>
      </c>
      <c r="O38" s="229">
        <v>0</v>
      </c>
      <c r="P38" s="229">
        <v>0</v>
      </c>
      <c r="Q38" s="229">
        <v>0</v>
      </c>
      <c r="R38" s="229">
        <v>0</v>
      </c>
      <c r="S38" s="229">
        <v>0</v>
      </c>
      <c r="T38" s="229">
        <v>0</v>
      </c>
      <c r="U38" s="229">
        <v>0</v>
      </c>
      <c r="V38" s="229">
        <v>0</v>
      </c>
      <c r="W38" s="229">
        <v>0</v>
      </c>
      <c r="X38" s="229">
        <v>0</v>
      </c>
      <c r="Y38" s="229">
        <v>0</v>
      </c>
      <c r="DA38" s="73" t="s">
        <v>2514</v>
      </c>
    </row>
    <row r="39" spans="1:105" ht="12" customHeight="1" x14ac:dyDescent="0.25">
      <c r="A39" s="46" t="s">
        <v>159</v>
      </c>
      <c r="B39" s="229">
        <v>0</v>
      </c>
      <c r="C39" s="229">
        <v>16.960462407522321</v>
      </c>
      <c r="D39" s="229">
        <v>0</v>
      </c>
      <c r="E39" s="229">
        <v>0</v>
      </c>
      <c r="F39" s="229">
        <v>0</v>
      </c>
      <c r="G39" s="229">
        <v>0</v>
      </c>
      <c r="H39" s="229">
        <v>0</v>
      </c>
      <c r="I39" s="229">
        <v>0</v>
      </c>
      <c r="J39" s="229">
        <v>0</v>
      </c>
      <c r="K39" s="229">
        <v>3.1493351399284579</v>
      </c>
      <c r="L39" s="229">
        <v>4.8290808410318729</v>
      </c>
      <c r="M39" s="229">
        <v>3.9153326284100949</v>
      </c>
      <c r="N39" s="229">
        <v>3.9000663757758809</v>
      </c>
      <c r="O39" s="229">
        <v>4.7453074612193076</v>
      </c>
      <c r="P39" s="229">
        <v>6.4477086746805439</v>
      </c>
      <c r="Q39" s="229">
        <v>8.7143326789428208</v>
      </c>
      <c r="R39" s="229">
        <v>5.9692964731398073</v>
      </c>
      <c r="S39" s="229">
        <v>5.3419700796501584</v>
      </c>
      <c r="T39" s="229">
        <v>5.5915668366833877</v>
      </c>
      <c r="U39" s="229">
        <v>3.9036938997749528</v>
      </c>
      <c r="V39" s="229">
        <v>3.476239900990453</v>
      </c>
      <c r="W39" s="229">
        <v>3.4708365974055551</v>
      </c>
      <c r="X39" s="229">
        <v>3.4565998284655199</v>
      </c>
      <c r="Y39" s="229">
        <v>3.229419501775082</v>
      </c>
      <c r="DA39" s="73" t="s">
        <v>2515</v>
      </c>
    </row>
    <row r="40" spans="1:105" ht="12" customHeight="1" x14ac:dyDescent="0.25">
      <c r="A40" s="46" t="s">
        <v>32</v>
      </c>
      <c r="B40" s="229">
        <v>0</v>
      </c>
      <c r="C40" s="229">
        <v>0</v>
      </c>
      <c r="D40" s="229">
        <v>0</v>
      </c>
      <c r="E40" s="229">
        <v>0</v>
      </c>
      <c r="F40" s="229">
        <v>0</v>
      </c>
      <c r="G40" s="229">
        <v>0</v>
      </c>
      <c r="H40" s="229">
        <v>0</v>
      </c>
      <c r="I40" s="229">
        <v>0</v>
      </c>
      <c r="J40" s="229">
        <v>0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DA40" s="73" t="s">
        <v>2516</v>
      </c>
    </row>
    <row r="41" spans="1:105" ht="12" customHeight="1" x14ac:dyDescent="0.25">
      <c r="A41" s="46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DA41" s="73" t="s">
        <v>2517</v>
      </c>
    </row>
    <row r="42" spans="1:105" ht="12" customHeight="1" x14ac:dyDescent="0.25">
      <c r="A42" s="46" t="s">
        <v>35</v>
      </c>
      <c r="B42" s="229">
        <v>75.14959586198205</v>
      </c>
      <c r="C42" s="229">
        <v>64.843804833665416</v>
      </c>
      <c r="D42" s="229">
        <v>87.940547538993499</v>
      </c>
      <c r="E42" s="229">
        <v>87.088675555452525</v>
      </c>
      <c r="F42" s="229">
        <v>67.429452002114118</v>
      </c>
      <c r="G42" s="229">
        <v>71.334398060353834</v>
      </c>
      <c r="H42" s="229">
        <v>67.278865836087689</v>
      </c>
      <c r="I42" s="229">
        <v>63.097479404481312</v>
      </c>
      <c r="J42" s="229">
        <v>61.79515067282059</v>
      </c>
      <c r="K42" s="229">
        <v>54.26363961661319</v>
      </c>
      <c r="L42" s="229">
        <v>64.384282793744418</v>
      </c>
      <c r="M42" s="229">
        <v>65.622908039803605</v>
      </c>
      <c r="N42" s="229">
        <v>65.887686341760173</v>
      </c>
      <c r="O42" s="229">
        <v>68.638985615405261</v>
      </c>
      <c r="P42" s="229">
        <v>48.244110091089489</v>
      </c>
      <c r="Q42" s="229">
        <v>33.966403672826509</v>
      </c>
      <c r="R42" s="229">
        <v>36.11711891738387</v>
      </c>
      <c r="S42" s="229">
        <v>36.101059354084228</v>
      </c>
      <c r="T42" s="229">
        <v>37.979793832241008</v>
      </c>
      <c r="U42" s="229">
        <v>36.86444558156812</v>
      </c>
      <c r="V42" s="229">
        <v>32.349469508084127</v>
      </c>
      <c r="W42" s="229">
        <v>35.273938200851333</v>
      </c>
      <c r="X42" s="229">
        <v>28.500957158090461</v>
      </c>
      <c r="Y42" s="229">
        <v>26.491771345187399</v>
      </c>
      <c r="DA42" s="73" t="s">
        <v>2518</v>
      </c>
    </row>
    <row r="43" spans="1:105" ht="12" customHeight="1" x14ac:dyDescent="0.25">
      <c r="A43" s="46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2519</v>
      </c>
    </row>
    <row r="44" spans="1:105" ht="12" customHeight="1" x14ac:dyDescent="0.25">
      <c r="A44" s="46" t="s">
        <v>38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2520</v>
      </c>
    </row>
    <row r="45" spans="1:105" ht="12" customHeight="1" x14ac:dyDescent="0.25">
      <c r="A45" s="46" t="s">
        <v>39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2521</v>
      </c>
    </row>
    <row r="46" spans="1:105" ht="12" customHeight="1" x14ac:dyDescent="0.25">
      <c r="A46" s="57" t="s">
        <v>2440</v>
      </c>
      <c r="B46" s="261">
        <v>0</v>
      </c>
      <c r="C46" s="261">
        <v>0</v>
      </c>
      <c r="D46" s="261">
        <v>0</v>
      </c>
      <c r="E46" s="261">
        <v>0</v>
      </c>
      <c r="F46" s="261">
        <v>0</v>
      </c>
      <c r="G46" s="261">
        <v>0</v>
      </c>
      <c r="H46" s="261">
        <v>0</v>
      </c>
      <c r="I46" s="261">
        <v>0</v>
      </c>
      <c r="J46" s="261">
        <v>0</v>
      </c>
      <c r="K46" s="261">
        <v>0</v>
      </c>
      <c r="L46" s="261">
        <v>0</v>
      </c>
      <c r="M46" s="261">
        <v>0</v>
      </c>
      <c r="N46" s="261">
        <v>0</v>
      </c>
      <c r="O46" s="261">
        <v>0</v>
      </c>
      <c r="P46" s="261">
        <v>0</v>
      </c>
      <c r="Q46" s="261">
        <v>0</v>
      </c>
      <c r="R46" s="261">
        <v>0</v>
      </c>
      <c r="S46" s="261">
        <v>0</v>
      </c>
      <c r="T46" s="261">
        <v>0</v>
      </c>
      <c r="U46" s="261">
        <v>0</v>
      </c>
      <c r="V46" s="261">
        <v>0</v>
      </c>
      <c r="W46" s="261">
        <v>0</v>
      </c>
      <c r="X46" s="261">
        <v>0</v>
      </c>
      <c r="Y46" s="261">
        <v>0</v>
      </c>
      <c r="DA46" s="70" t="s">
        <v>2522</v>
      </c>
    </row>
    <row r="47" spans="1:105" ht="12" customHeight="1" x14ac:dyDescent="0.25">
      <c r="A47" s="41" t="s">
        <v>2442</v>
      </c>
      <c r="B47" s="350">
        <v>0</v>
      </c>
      <c r="C47" s="350">
        <v>0</v>
      </c>
      <c r="D47" s="350">
        <v>0</v>
      </c>
      <c r="E47" s="350">
        <v>0</v>
      </c>
      <c r="F47" s="350">
        <v>0</v>
      </c>
      <c r="G47" s="350">
        <v>0</v>
      </c>
      <c r="H47" s="350">
        <v>0</v>
      </c>
      <c r="I47" s="350">
        <v>0</v>
      </c>
      <c r="J47" s="350">
        <v>0</v>
      </c>
      <c r="K47" s="350">
        <v>0</v>
      </c>
      <c r="L47" s="350">
        <v>0</v>
      </c>
      <c r="M47" s="350">
        <v>0</v>
      </c>
      <c r="N47" s="350">
        <v>0</v>
      </c>
      <c r="O47" s="350">
        <v>0</v>
      </c>
      <c r="P47" s="350">
        <v>0</v>
      </c>
      <c r="Q47" s="350">
        <v>0</v>
      </c>
      <c r="R47" s="350">
        <v>0</v>
      </c>
      <c r="S47" s="350">
        <v>0</v>
      </c>
      <c r="T47" s="350">
        <v>0</v>
      </c>
      <c r="U47" s="350">
        <v>0</v>
      </c>
      <c r="V47" s="350">
        <v>0</v>
      </c>
      <c r="W47" s="350">
        <v>0</v>
      </c>
      <c r="X47" s="350">
        <v>0</v>
      </c>
      <c r="Y47" s="350">
        <v>0</v>
      </c>
      <c r="DA47" s="97" t="s">
        <v>2523</v>
      </c>
    </row>
    <row r="48" spans="1:105" ht="12" customHeight="1" x14ac:dyDescent="0.25">
      <c r="A48" s="172"/>
      <c r="B48" s="172"/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DA48" s="176"/>
    </row>
    <row r="49" spans="1:105" ht="15" customHeight="1" x14ac:dyDescent="0.25">
      <c r="A49" s="32" t="s">
        <v>429</v>
      </c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  <c r="DA49" s="88"/>
    </row>
    <row r="50" spans="1:105" ht="12" customHeight="1" x14ac:dyDescent="0.25">
      <c r="A50" s="172"/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DA50" s="176"/>
    </row>
    <row r="51" spans="1:105" ht="12" customHeight="1" x14ac:dyDescent="0.25">
      <c r="A51" s="35" t="s">
        <v>23</v>
      </c>
      <c r="B51" s="232">
        <f t="shared" ref="B51:Y51" si="3">SUM(B$52:B$56,B$58:B$59,B$61:B$62,B$64:B$65,B$66:B$68)</f>
        <v>0.99999999999999978</v>
      </c>
      <c r="C51" s="232">
        <f t="shared" si="3"/>
        <v>1.0000000000000002</v>
      </c>
      <c r="D51" s="232">
        <f t="shared" si="3"/>
        <v>1</v>
      </c>
      <c r="E51" s="232">
        <f t="shared" si="3"/>
        <v>0.99999999999999978</v>
      </c>
      <c r="F51" s="232">
        <f t="shared" si="3"/>
        <v>1</v>
      </c>
      <c r="G51" s="232">
        <f t="shared" si="3"/>
        <v>1</v>
      </c>
      <c r="H51" s="232">
        <f t="shared" si="3"/>
        <v>1</v>
      </c>
      <c r="I51" s="232">
        <f t="shared" si="3"/>
        <v>0.99999999999999978</v>
      </c>
      <c r="J51" s="232">
        <f t="shared" si="3"/>
        <v>1.0000000000000002</v>
      </c>
      <c r="K51" s="232">
        <f t="shared" si="3"/>
        <v>1.0000000000000002</v>
      </c>
      <c r="L51" s="232">
        <f t="shared" si="3"/>
        <v>1</v>
      </c>
      <c r="M51" s="232">
        <f t="shared" si="3"/>
        <v>1.0000000000000002</v>
      </c>
      <c r="N51" s="232">
        <f t="shared" si="3"/>
        <v>1.0000000000000002</v>
      </c>
      <c r="O51" s="232">
        <f t="shared" si="3"/>
        <v>1</v>
      </c>
      <c r="P51" s="232">
        <f t="shared" si="3"/>
        <v>1</v>
      </c>
      <c r="Q51" s="232">
        <f t="shared" si="3"/>
        <v>0.99999999999999967</v>
      </c>
      <c r="R51" s="232">
        <f t="shared" si="3"/>
        <v>1</v>
      </c>
      <c r="S51" s="232">
        <f t="shared" si="3"/>
        <v>1</v>
      </c>
      <c r="T51" s="232">
        <f t="shared" si="3"/>
        <v>0.99999999999999978</v>
      </c>
      <c r="U51" s="232">
        <f t="shared" si="3"/>
        <v>1.0000000000000004</v>
      </c>
      <c r="V51" s="232">
        <f t="shared" si="3"/>
        <v>1</v>
      </c>
      <c r="W51" s="232">
        <f t="shared" si="3"/>
        <v>1.0000000000000004</v>
      </c>
      <c r="X51" s="232">
        <f t="shared" si="3"/>
        <v>0.99999999999999956</v>
      </c>
      <c r="Y51" s="232">
        <f t="shared" si="3"/>
        <v>1</v>
      </c>
      <c r="DA51" s="95"/>
    </row>
    <row r="52" spans="1:105" ht="12" customHeight="1" x14ac:dyDescent="0.25">
      <c r="A52" s="55" t="s">
        <v>91</v>
      </c>
      <c r="B52" s="299">
        <f t="shared" ref="B52:Y52" si="4">IF(B$6=0,0,B$6/B$5)</f>
        <v>0</v>
      </c>
      <c r="C52" s="299">
        <f t="shared" si="4"/>
        <v>0</v>
      </c>
      <c r="D52" s="299">
        <f t="shared" si="4"/>
        <v>0</v>
      </c>
      <c r="E52" s="299">
        <f t="shared" si="4"/>
        <v>0</v>
      </c>
      <c r="F52" s="299">
        <f t="shared" si="4"/>
        <v>0</v>
      </c>
      <c r="G52" s="299">
        <f t="shared" si="4"/>
        <v>0</v>
      </c>
      <c r="H52" s="299">
        <f t="shared" si="4"/>
        <v>0</v>
      </c>
      <c r="I52" s="299">
        <f t="shared" si="4"/>
        <v>0</v>
      </c>
      <c r="J52" s="299">
        <f t="shared" si="4"/>
        <v>0</v>
      </c>
      <c r="K52" s="299">
        <f t="shared" si="4"/>
        <v>0</v>
      </c>
      <c r="L52" s="299">
        <f t="shared" si="4"/>
        <v>0</v>
      </c>
      <c r="M52" s="299">
        <f t="shared" si="4"/>
        <v>0</v>
      </c>
      <c r="N52" s="299">
        <f t="shared" si="4"/>
        <v>0</v>
      </c>
      <c r="O52" s="299">
        <f t="shared" si="4"/>
        <v>0</v>
      </c>
      <c r="P52" s="299">
        <f t="shared" si="4"/>
        <v>0</v>
      </c>
      <c r="Q52" s="299">
        <f t="shared" si="4"/>
        <v>0</v>
      </c>
      <c r="R52" s="299">
        <f t="shared" si="4"/>
        <v>0</v>
      </c>
      <c r="S52" s="299">
        <f t="shared" si="4"/>
        <v>0</v>
      </c>
      <c r="T52" s="299">
        <f t="shared" si="4"/>
        <v>0</v>
      </c>
      <c r="U52" s="299">
        <f t="shared" si="4"/>
        <v>0</v>
      </c>
      <c r="V52" s="299">
        <f t="shared" si="4"/>
        <v>0</v>
      </c>
      <c r="W52" s="299">
        <f t="shared" si="4"/>
        <v>0</v>
      </c>
      <c r="X52" s="299">
        <f t="shared" si="4"/>
        <v>0</v>
      </c>
      <c r="Y52" s="299">
        <f t="shared" si="4"/>
        <v>0</v>
      </c>
      <c r="DA52" s="67"/>
    </row>
    <row r="53" spans="1:105" ht="12" customHeight="1" x14ac:dyDescent="0.25">
      <c r="A53" s="173" t="s">
        <v>92</v>
      </c>
      <c r="B53" s="233">
        <f t="shared" ref="B53:Y53" si="5">IF(B$7=0,0,B$7/B$5)</f>
        <v>0</v>
      </c>
      <c r="C53" s="233">
        <f t="shared" si="5"/>
        <v>0</v>
      </c>
      <c r="D53" s="233">
        <f t="shared" si="5"/>
        <v>0</v>
      </c>
      <c r="E53" s="233">
        <f t="shared" si="5"/>
        <v>0</v>
      </c>
      <c r="F53" s="233">
        <f t="shared" si="5"/>
        <v>0</v>
      </c>
      <c r="G53" s="233">
        <f t="shared" si="5"/>
        <v>0</v>
      </c>
      <c r="H53" s="233">
        <f t="shared" si="5"/>
        <v>0</v>
      </c>
      <c r="I53" s="233">
        <f t="shared" si="5"/>
        <v>0</v>
      </c>
      <c r="J53" s="233">
        <f t="shared" si="5"/>
        <v>0</v>
      </c>
      <c r="K53" s="233">
        <f t="shared" si="5"/>
        <v>0</v>
      </c>
      <c r="L53" s="233">
        <f t="shared" si="5"/>
        <v>0</v>
      </c>
      <c r="M53" s="233">
        <f t="shared" si="5"/>
        <v>0</v>
      </c>
      <c r="N53" s="233">
        <f t="shared" si="5"/>
        <v>0</v>
      </c>
      <c r="O53" s="233">
        <f t="shared" si="5"/>
        <v>0</v>
      </c>
      <c r="P53" s="233">
        <f t="shared" si="5"/>
        <v>0</v>
      </c>
      <c r="Q53" s="233">
        <f t="shared" si="5"/>
        <v>0</v>
      </c>
      <c r="R53" s="233">
        <f t="shared" si="5"/>
        <v>0</v>
      </c>
      <c r="S53" s="233">
        <f t="shared" si="5"/>
        <v>0</v>
      </c>
      <c r="T53" s="233">
        <f t="shared" si="5"/>
        <v>0</v>
      </c>
      <c r="U53" s="233">
        <f t="shared" si="5"/>
        <v>0</v>
      </c>
      <c r="V53" s="233">
        <f t="shared" si="5"/>
        <v>0</v>
      </c>
      <c r="W53" s="233">
        <f t="shared" si="5"/>
        <v>0</v>
      </c>
      <c r="X53" s="233">
        <f t="shared" si="5"/>
        <v>0</v>
      </c>
      <c r="Y53" s="233">
        <f t="shared" si="5"/>
        <v>0</v>
      </c>
      <c r="DA53" s="177"/>
    </row>
    <row r="54" spans="1:105" ht="12" customHeight="1" x14ac:dyDescent="0.25">
      <c r="A54" s="173" t="s">
        <v>93</v>
      </c>
      <c r="B54" s="233">
        <f t="shared" ref="B54:Y54" si="6">IF(B$8=0,0,B$8/B$5)</f>
        <v>0</v>
      </c>
      <c r="C54" s="233">
        <f t="shared" si="6"/>
        <v>0</v>
      </c>
      <c r="D54" s="233">
        <f t="shared" si="6"/>
        <v>0</v>
      </c>
      <c r="E54" s="233">
        <f t="shared" si="6"/>
        <v>0</v>
      </c>
      <c r="F54" s="233">
        <f t="shared" si="6"/>
        <v>0</v>
      </c>
      <c r="G54" s="233">
        <f t="shared" si="6"/>
        <v>0</v>
      </c>
      <c r="H54" s="233">
        <f t="shared" si="6"/>
        <v>0</v>
      </c>
      <c r="I54" s="233">
        <f t="shared" si="6"/>
        <v>0</v>
      </c>
      <c r="J54" s="233">
        <f t="shared" si="6"/>
        <v>0</v>
      </c>
      <c r="K54" s="233">
        <f t="shared" si="6"/>
        <v>0</v>
      </c>
      <c r="L54" s="233">
        <f t="shared" si="6"/>
        <v>0</v>
      </c>
      <c r="M54" s="233">
        <f t="shared" si="6"/>
        <v>0</v>
      </c>
      <c r="N54" s="233">
        <f t="shared" si="6"/>
        <v>0</v>
      </c>
      <c r="O54" s="233">
        <f t="shared" si="6"/>
        <v>0</v>
      </c>
      <c r="P54" s="233">
        <f t="shared" si="6"/>
        <v>0</v>
      </c>
      <c r="Q54" s="233">
        <f t="shared" si="6"/>
        <v>0</v>
      </c>
      <c r="R54" s="233">
        <f t="shared" si="6"/>
        <v>0</v>
      </c>
      <c r="S54" s="233">
        <f t="shared" si="6"/>
        <v>0</v>
      </c>
      <c r="T54" s="233">
        <f t="shared" si="6"/>
        <v>0</v>
      </c>
      <c r="U54" s="233">
        <f t="shared" si="6"/>
        <v>0</v>
      </c>
      <c r="V54" s="233">
        <f t="shared" si="6"/>
        <v>0</v>
      </c>
      <c r="W54" s="233">
        <f t="shared" si="6"/>
        <v>0</v>
      </c>
      <c r="X54" s="233">
        <f t="shared" si="6"/>
        <v>0</v>
      </c>
      <c r="Y54" s="233">
        <f t="shared" si="6"/>
        <v>0</v>
      </c>
      <c r="DA54" s="177"/>
    </row>
    <row r="55" spans="1:105" ht="12" customHeight="1" x14ac:dyDescent="0.25">
      <c r="A55" s="173" t="s">
        <v>94</v>
      </c>
      <c r="B55" s="233">
        <f t="shared" ref="B55:Y55" si="7">IF(B$9=0,0,B$9/B$5)</f>
        <v>0</v>
      </c>
      <c r="C55" s="233">
        <f t="shared" si="7"/>
        <v>0</v>
      </c>
      <c r="D55" s="233">
        <f t="shared" si="7"/>
        <v>0</v>
      </c>
      <c r="E55" s="233">
        <f t="shared" si="7"/>
        <v>0</v>
      </c>
      <c r="F55" s="233">
        <f t="shared" si="7"/>
        <v>0</v>
      </c>
      <c r="G55" s="233">
        <f t="shared" si="7"/>
        <v>0</v>
      </c>
      <c r="H55" s="233">
        <f t="shared" si="7"/>
        <v>0</v>
      </c>
      <c r="I55" s="233">
        <f t="shared" si="7"/>
        <v>0</v>
      </c>
      <c r="J55" s="233">
        <f t="shared" si="7"/>
        <v>0</v>
      </c>
      <c r="K55" s="233">
        <f t="shared" si="7"/>
        <v>0</v>
      </c>
      <c r="L55" s="233">
        <f t="shared" si="7"/>
        <v>0</v>
      </c>
      <c r="M55" s="233">
        <f t="shared" si="7"/>
        <v>0</v>
      </c>
      <c r="N55" s="233">
        <f t="shared" si="7"/>
        <v>0</v>
      </c>
      <c r="O55" s="233">
        <f t="shared" si="7"/>
        <v>0</v>
      </c>
      <c r="P55" s="233">
        <f t="shared" si="7"/>
        <v>0</v>
      </c>
      <c r="Q55" s="233">
        <f t="shared" si="7"/>
        <v>0</v>
      </c>
      <c r="R55" s="233">
        <f t="shared" si="7"/>
        <v>0</v>
      </c>
      <c r="S55" s="233">
        <f t="shared" si="7"/>
        <v>0</v>
      </c>
      <c r="T55" s="233">
        <f t="shared" si="7"/>
        <v>0</v>
      </c>
      <c r="U55" s="233">
        <f t="shared" si="7"/>
        <v>0</v>
      </c>
      <c r="V55" s="233">
        <f t="shared" si="7"/>
        <v>0</v>
      </c>
      <c r="W55" s="233">
        <f t="shared" si="7"/>
        <v>0</v>
      </c>
      <c r="X55" s="233">
        <f t="shared" si="7"/>
        <v>0</v>
      </c>
      <c r="Y55" s="233">
        <f t="shared" si="7"/>
        <v>0</v>
      </c>
      <c r="DA55" s="177"/>
    </row>
    <row r="56" spans="1:105" ht="12" customHeight="1" x14ac:dyDescent="0.25">
      <c r="A56" s="56" t="s">
        <v>95</v>
      </c>
      <c r="B56" s="300">
        <f t="shared" ref="B56:Y56" si="8">IF(B$10=0,0,B$10/B$5)</f>
        <v>3.4484116025672105E-2</v>
      </c>
      <c r="C56" s="300">
        <f t="shared" si="8"/>
        <v>3.612394542440079E-2</v>
      </c>
      <c r="D56" s="300">
        <f t="shared" si="8"/>
        <v>3.7415008548770286E-2</v>
      </c>
      <c r="E56" s="300">
        <f t="shared" si="8"/>
        <v>3.7050887596677726E-2</v>
      </c>
      <c r="F56" s="300">
        <f t="shared" si="8"/>
        <v>3.5353243356110085E-2</v>
      </c>
      <c r="G56" s="300">
        <f t="shared" si="8"/>
        <v>3.5126827005692966E-2</v>
      </c>
      <c r="H56" s="300">
        <f t="shared" si="8"/>
        <v>3.4116217359801006E-2</v>
      </c>
      <c r="I56" s="300">
        <f t="shared" si="8"/>
        <v>3.4246761792368297E-2</v>
      </c>
      <c r="J56" s="300">
        <f t="shared" si="8"/>
        <v>3.3518160469221722E-2</v>
      </c>
      <c r="K56" s="300">
        <f t="shared" si="8"/>
        <v>3.4835718326392436E-2</v>
      </c>
      <c r="L56" s="300">
        <f t="shared" si="8"/>
        <v>3.6528007318707333E-2</v>
      </c>
      <c r="M56" s="300">
        <f t="shared" si="8"/>
        <v>3.6225977422017219E-2</v>
      </c>
      <c r="N56" s="300">
        <f t="shared" si="8"/>
        <v>3.6269283431056946E-2</v>
      </c>
      <c r="O56" s="300">
        <f t="shared" si="8"/>
        <v>3.6789587037572187E-2</v>
      </c>
      <c r="P56" s="300">
        <f t="shared" si="8"/>
        <v>3.4135987794017365E-2</v>
      </c>
      <c r="Q56" s="300">
        <f t="shared" si="8"/>
        <v>3.0766900642334997E-2</v>
      </c>
      <c r="R56" s="300">
        <f t="shared" si="8"/>
        <v>3.1585865923021456E-2</v>
      </c>
      <c r="S56" s="300">
        <f t="shared" si="8"/>
        <v>3.0585053392086801E-2</v>
      </c>
      <c r="T56" s="300">
        <f t="shared" si="8"/>
        <v>2.9499269586648887E-2</v>
      </c>
      <c r="U56" s="300">
        <f t="shared" si="8"/>
        <v>3.0214132921464163E-2</v>
      </c>
      <c r="V56" s="300">
        <f t="shared" si="8"/>
        <v>3.0749771867294166E-2</v>
      </c>
      <c r="W56" s="300">
        <f t="shared" si="8"/>
        <v>3.1825971315341123E-2</v>
      </c>
      <c r="X56" s="300">
        <f t="shared" si="8"/>
        <v>3.2853262773688337E-2</v>
      </c>
      <c r="Y56" s="300">
        <f t="shared" si="8"/>
        <v>3.2744577849722331E-2</v>
      </c>
      <c r="DA56" s="68"/>
    </row>
    <row r="57" spans="1:105" ht="12" customHeight="1" x14ac:dyDescent="0.25">
      <c r="A57" s="174" t="s">
        <v>2403</v>
      </c>
      <c r="B57" s="301">
        <f t="shared" ref="B57:Y57" si="9">IF(B$16=0,0,B$16/B$5)</f>
        <v>0.22350815942565244</v>
      </c>
      <c r="C57" s="301">
        <f t="shared" si="9"/>
        <v>0.23413668330630133</v>
      </c>
      <c r="D57" s="301">
        <f t="shared" si="9"/>
        <v>0.2425046850383259</v>
      </c>
      <c r="E57" s="301">
        <f t="shared" si="9"/>
        <v>0.24014464183031861</v>
      </c>
      <c r="F57" s="301">
        <f t="shared" si="9"/>
        <v>0.22914139212293574</v>
      </c>
      <c r="G57" s="301">
        <f t="shared" si="9"/>
        <v>0.22767387874060249</v>
      </c>
      <c r="H57" s="301">
        <f t="shared" si="9"/>
        <v>0.2211236310357472</v>
      </c>
      <c r="I57" s="301">
        <f t="shared" si="9"/>
        <v>0.22196975235794272</v>
      </c>
      <c r="J57" s="301">
        <f t="shared" si="9"/>
        <v>0.21724733637458521</v>
      </c>
      <c r="K57" s="301">
        <f t="shared" si="9"/>
        <v>0.22578706322661754</v>
      </c>
      <c r="L57" s="301">
        <f t="shared" si="9"/>
        <v>0.23733295496520934</v>
      </c>
      <c r="M57" s="301">
        <f t="shared" si="9"/>
        <v>0.23544348552214781</v>
      </c>
      <c r="N57" s="301">
        <f t="shared" si="9"/>
        <v>0.23597656364200267</v>
      </c>
      <c r="O57" s="301">
        <f t="shared" si="9"/>
        <v>0.23962597083280252</v>
      </c>
      <c r="P57" s="301">
        <f t="shared" si="9"/>
        <v>0.22309506970087348</v>
      </c>
      <c r="Q57" s="301">
        <f t="shared" si="9"/>
        <v>0.20167557381595738</v>
      </c>
      <c r="R57" s="301">
        <f t="shared" si="9"/>
        <v>0.20772200372310434</v>
      </c>
      <c r="S57" s="301">
        <f t="shared" si="9"/>
        <v>0.20132229131871715</v>
      </c>
      <c r="T57" s="301">
        <f t="shared" si="9"/>
        <v>0.19394237037639642</v>
      </c>
      <c r="U57" s="301">
        <f t="shared" si="9"/>
        <v>0.19887199270361594</v>
      </c>
      <c r="V57" s="301">
        <f t="shared" si="9"/>
        <v>0.20255751104793132</v>
      </c>
      <c r="W57" s="301">
        <f t="shared" si="9"/>
        <v>0.20807171326575571</v>
      </c>
      <c r="X57" s="301">
        <f t="shared" si="9"/>
        <v>0.21365625302355207</v>
      </c>
      <c r="Y57" s="301">
        <f t="shared" si="9"/>
        <v>0.21301907944071391</v>
      </c>
      <c r="DA57" s="178"/>
    </row>
    <row r="58" spans="1:105" ht="12" customHeight="1" x14ac:dyDescent="0.25">
      <c r="A58" s="62" t="s">
        <v>2404</v>
      </c>
      <c r="B58" s="302">
        <f t="shared" ref="B58:Y58" si="10">IF(B$17=0,0,B$17/B$5)</f>
        <v>0.22350815942565244</v>
      </c>
      <c r="C58" s="302">
        <f t="shared" si="10"/>
        <v>0.23413668330630133</v>
      </c>
      <c r="D58" s="302">
        <f t="shared" si="10"/>
        <v>0.2425046850383259</v>
      </c>
      <c r="E58" s="302">
        <f t="shared" si="10"/>
        <v>0.24014464183031861</v>
      </c>
      <c r="F58" s="302">
        <f t="shared" si="10"/>
        <v>0.22914139212293574</v>
      </c>
      <c r="G58" s="302">
        <f t="shared" si="10"/>
        <v>0.22767387874060249</v>
      </c>
      <c r="H58" s="302">
        <f t="shared" si="10"/>
        <v>0.2211236310357472</v>
      </c>
      <c r="I58" s="302">
        <f t="shared" si="10"/>
        <v>0.22196975235794272</v>
      </c>
      <c r="J58" s="302">
        <f t="shared" si="10"/>
        <v>0.21724733637458521</v>
      </c>
      <c r="K58" s="302">
        <f t="shared" si="10"/>
        <v>0.22578706322661754</v>
      </c>
      <c r="L58" s="302">
        <f t="shared" si="10"/>
        <v>0.23733295496520934</v>
      </c>
      <c r="M58" s="302">
        <f t="shared" si="10"/>
        <v>0.23544348552214781</v>
      </c>
      <c r="N58" s="302">
        <f t="shared" si="10"/>
        <v>0.23597656364200267</v>
      </c>
      <c r="O58" s="302">
        <f t="shared" si="10"/>
        <v>0.23962597083280252</v>
      </c>
      <c r="P58" s="302">
        <f t="shared" si="10"/>
        <v>0.22309506970087348</v>
      </c>
      <c r="Q58" s="302">
        <f t="shared" si="10"/>
        <v>0.20167557381595738</v>
      </c>
      <c r="R58" s="302">
        <f t="shared" si="10"/>
        <v>0.20772200372310434</v>
      </c>
      <c r="S58" s="302">
        <f t="shared" si="10"/>
        <v>0.20132229131871715</v>
      </c>
      <c r="T58" s="302">
        <f t="shared" si="10"/>
        <v>0.19394237037639642</v>
      </c>
      <c r="U58" s="302">
        <f t="shared" si="10"/>
        <v>0.19887199270361594</v>
      </c>
      <c r="V58" s="302">
        <f t="shared" si="10"/>
        <v>0.20255751104793132</v>
      </c>
      <c r="W58" s="302">
        <f t="shared" si="10"/>
        <v>0.20807171326575571</v>
      </c>
      <c r="X58" s="302">
        <f t="shared" si="10"/>
        <v>0.21365625302355207</v>
      </c>
      <c r="Y58" s="302">
        <f t="shared" si="10"/>
        <v>0.21301907944071391</v>
      </c>
      <c r="DA58" s="72"/>
    </row>
    <row r="59" spans="1:105" ht="12" customHeight="1" x14ac:dyDescent="0.25">
      <c r="A59" s="62" t="s">
        <v>2411</v>
      </c>
      <c r="B59" s="302">
        <f t="shared" ref="B59:Y59" si="11">IF(B$23=0,0,B$23/B$5)</f>
        <v>0</v>
      </c>
      <c r="C59" s="302">
        <f t="shared" si="11"/>
        <v>0</v>
      </c>
      <c r="D59" s="302">
        <f t="shared" si="11"/>
        <v>0</v>
      </c>
      <c r="E59" s="302">
        <f t="shared" si="11"/>
        <v>0</v>
      </c>
      <c r="F59" s="302">
        <f t="shared" si="11"/>
        <v>0</v>
      </c>
      <c r="G59" s="302">
        <f t="shared" si="11"/>
        <v>0</v>
      </c>
      <c r="H59" s="302">
        <f t="shared" si="11"/>
        <v>0</v>
      </c>
      <c r="I59" s="302">
        <f t="shared" si="11"/>
        <v>0</v>
      </c>
      <c r="J59" s="302">
        <f t="shared" si="11"/>
        <v>0</v>
      </c>
      <c r="K59" s="302">
        <f t="shared" si="11"/>
        <v>0</v>
      </c>
      <c r="L59" s="302">
        <f t="shared" si="11"/>
        <v>0</v>
      </c>
      <c r="M59" s="302">
        <f t="shared" si="11"/>
        <v>0</v>
      </c>
      <c r="N59" s="302">
        <f t="shared" si="11"/>
        <v>0</v>
      </c>
      <c r="O59" s="302">
        <f t="shared" si="11"/>
        <v>0</v>
      </c>
      <c r="P59" s="302">
        <f t="shared" si="11"/>
        <v>0</v>
      </c>
      <c r="Q59" s="302">
        <f t="shared" si="11"/>
        <v>0</v>
      </c>
      <c r="R59" s="302">
        <f t="shared" si="11"/>
        <v>0</v>
      </c>
      <c r="S59" s="302">
        <f t="shared" si="11"/>
        <v>0</v>
      </c>
      <c r="T59" s="302">
        <f t="shared" si="11"/>
        <v>0</v>
      </c>
      <c r="U59" s="302">
        <f t="shared" si="11"/>
        <v>0</v>
      </c>
      <c r="V59" s="302">
        <f t="shared" si="11"/>
        <v>0</v>
      </c>
      <c r="W59" s="302">
        <f t="shared" si="11"/>
        <v>0</v>
      </c>
      <c r="X59" s="302">
        <f t="shared" si="11"/>
        <v>0</v>
      </c>
      <c r="Y59" s="302">
        <f t="shared" si="11"/>
        <v>0</v>
      </c>
      <c r="DA59" s="72"/>
    </row>
    <row r="60" spans="1:105" ht="12" customHeight="1" x14ac:dyDescent="0.25">
      <c r="A60" s="174" t="s">
        <v>2413</v>
      </c>
      <c r="B60" s="301">
        <f t="shared" ref="B60:Y60" si="12">IF(B$24=0,0,B$24/B$5)</f>
        <v>0.12948463423044251</v>
      </c>
      <c r="C60" s="301">
        <f t="shared" si="12"/>
        <v>0.11580603023098854</v>
      </c>
      <c r="D60" s="301">
        <f t="shared" si="12"/>
        <v>0.11445494806017117</v>
      </c>
      <c r="E60" s="301">
        <f t="shared" si="12"/>
        <v>0.11632216891349206</v>
      </c>
      <c r="F60" s="301">
        <f t="shared" si="12"/>
        <v>0.12502772872621734</v>
      </c>
      <c r="G60" s="301">
        <f t="shared" si="12"/>
        <v>0.12618879712561071</v>
      </c>
      <c r="H60" s="301">
        <f t="shared" si="12"/>
        <v>0.13137122728935802</v>
      </c>
      <c r="I60" s="301">
        <f t="shared" si="12"/>
        <v>0.13070179235194551</v>
      </c>
      <c r="J60" s="301">
        <f t="shared" si="12"/>
        <v>0.1344380771675219</v>
      </c>
      <c r="K60" s="301">
        <f t="shared" si="12"/>
        <v>0.1262501512767063</v>
      </c>
      <c r="L60" s="301">
        <f t="shared" si="12"/>
        <v>0.11689849230863386</v>
      </c>
      <c r="M60" s="301">
        <f t="shared" si="12"/>
        <v>0.11870405602515417</v>
      </c>
      <c r="N60" s="301">
        <f t="shared" si="12"/>
        <v>0.11830993592888386</v>
      </c>
      <c r="O60" s="301">
        <f t="shared" si="12"/>
        <v>0.11526396840563562</v>
      </c>
      <c r="P60" s="301">
        <f t="shared" si="12"/>
        <v>0.12679883881620371</v>
      </c>
      <c r="Q60" s="301">
        <f t="shared" si="12"/>
        <v>0.14047314451642434</v>
      </c>
      <c r="R60" s="301">
        <f t="shared" si="12"/>
        <v>0.13789865675351923</v>
      </c>
      <c r="S60" s="301">
        <f t="shared" si="12"/>
        <v>0.14334748277698184</v>
      </c>
      <c r="T60" s="301">
        <f t="shared" si="12"/>
        <v>0.14888425587870133</v>
      </c>
      <c r="U60" s="301">
        <f t="shared" si="12"/>
        <v>0.14621611760362554</v>
      </c>
      <c r="V60" s="301">
        <f t="shared" si="12"/>
        <v>0.14365169631366556</v>
      </c>
      <c r="W60" s="301">
        <f t="shared" si="12"/>
        <v>0.13971852605123464</v>
      </c>
      <c r="X60" s="301">
        <f t="shared" si="12"/>
        <v>0.13573805339870099</v>
      </c>
      <c r="Y60" s="301">
        <f t="shared" si="12"/>
        <v>0.1378368688913201</v>
      </c>
      <c r="DA60" s="178"/>
    </row>
    <row r="61" spans="1:105" ht="12" customHeight="1" x14ac:dyDescent="0.25">
      <c r="A61" s="62" t="s">
        <v>2414</v>
      </c>
      <c r="B61" s="302">
        <f t="shared" ref="B61:Y61" si="13">IF(B$25=0,0,B$25/B$5)</f>
        <v>0.12948463423044251</v>
      </c>
      <c r="C61" s="302">
        <f t="shared" si="13"/>
        <v>0.11580603023098854</v>
      </c>
      <c r="D61" s="302">
        <f t="shared" si="13"/>
        <v>0.11445494806017117</v>
      </c>
      <c r="E61" s="302">
        <f t="shared" si="13"/>
        <v>0.11632216891349206</v>
      </c>
      <c r="F61" s="302">
        <f t="shared" si="13"/>
        <v>0.12502772872621734</v>
      </c>
      <c r="G61" s="302">
        <f t="shared" si="13"/>
        <v>0.12618879712561071</v>
      </c>
      <c r="H61" s="302">
        <f t="shared" si="13"/>
        <v>0.13137122728935802</v>
      </c>
      <c r="I61" s="302">
        <f t="shared" si="13"/>
        <v>0.13070179235194551</v>
      </c>
      <c r="J61" s="302">
        <f t="shared" si="13"/>
        <v>0.1344380771675219</v>
      </c>
      <c r="K61" s="302">
        <f t="shared" si="13"/>
        <v>0.1262501512767063</v>
      </c>
      <c r="L61" s="302">
        <f t="shared" si="13"/>
        <v>0.11689849230863386</v>
      </c>
      <c r="M61" s="302">
        <f t="shared" si="13"/>
        <v>0.11870405602515417</v>
      </c>
      <c r="N61" s="302">
        <f t="shared" si="13"/>
        <v>0.11830993592888386</v>
      </c>
      <c r="O61" s="302">
        <f t="shared" si="13"/>
        <v>0.11526396840563562</v>
      </c>
      <c r="P61" s="302">
        <f t="shared" si="13"/>
        <v>0.12679883881620371</v>
      </c>
      <c r="Q61" s="302">
        <f t="shared" si="13"/>
        <v>0.14047314451642434</v>
      </c>
      <c r="R61" s="302">
        <f t="shared" si="13"/>
        <v>0.13789865675351923</v>
      </c>
      <c r="S61" s="302">
        <f t="shared" si="13"/>
        <v>0.14334748277698184</v>
      </c>
      <c r="T61" s="302">
        <f t="shared" si="13"/>
        <v>0.14888425587870133</v>
      </c>
      <c r="U61" s="302">
        <f t="shared" si="13"/>
        <v>0.14621611760362554</v>
      </c>
      <c r="V61" s="302">
        <f t="shared" si="13"/>
        <v>0.14365169631366556</v>
      </c>
      <c r="W61" s="302">
        <f t="shared" si="13"/>
        <v>0.13971852605123464</v>
      </c>
      <c r="X61" s="302">
        <f t="shared" si="13"/>
        <v>0.13573805339870099</v>
      </c>
      <c r="Y61" s="302">
        <f t="shared" si="13"/>
        <v>0.1378368688913201</v>
      </c>
      <c r="DA61" s="72"/>
    </row>
    <row r="62" spans="1:105" ht="12" customHeight="1" x14ac:dyDescent="0.25">
      <c r="A62" s="62" t="s">
        <v>2416</v>
      </c>
      <c r="B62" s="302">
        <f t="shared" ref="B62:Y62" si="14">IF(B$26=0,0,B$26/B$5)</f>
        <v>0</v>
      </c>
      <c r="C62" s="302">
        <f t="shared" si="14"/>
        <v>0</v>
      </c>
      <c r="D62" s="302">
        <f t="shared" si="14"/>
        <v>0</v>
      </c>
      <c r="E62" s="302">
        <f t="shared" si="14"/>
        <v>0</v>
      </c>
      <c r="F62" s="302">
        <f t="shared" si="14"/>
        <v>0</v>
      </c>
      <c r="G62" s="302">
        <f t="shared" si="14"/>
        <v>0</v>
      </c>
      <c r="H62" s="302">
        <f t="shared" si="14"/>
        <v>0</v>
      </c>
      <c r="I62" s="302">
        <f t="shared" si="14"/>
        <v>0</v>
      </c>
      <c r="J62" s="302">
        <f t="shared" si="14"/>
        <v>0</v>
      </c>
      <c r="K62" s="302">
        <f t="shared" si="14"/>
        <v>0</v>
      </c>
      <c r="L62" s="302">
        <f t="shared" si="14"/>
        <v>0</v>
      </c>
      <c r="M62" s="302">
        <f t="shared" si="14"/>
        <v>0</v>
      </c>
      <c r="N62" s="302">
        <f t="shared" si="14"/>
        <v>0</v>
      </c>
      <c r="O62" s="302">
        <f t="shared" si="14"/>
        <v>0</v>
      </c>
      <c r="P62" s="302">
        <f t="shared" si="14"/>
        <v>0</v>
      </c>
      <c r="Q62" s="302">
        <f t="shared" si="14"/>
        <v>0</v>
      </c>
      <c r="R62" s="302">
        <f t="shared" si="14"/>
        <v>0</v>
      </c>
      <c r="S62" s="302">
        <f t="shared" si="14"/>
        <v>0</v>
      </c>
      <c r="T62" s="302">
        <f t="shared" si="14"/>
        <v>0</v>
      </c>
      <c r="U62" s="302">
        <f t="shared" si="14"/>
        <v>0</v>
      </c>
      <c r="V62" s="302">
        <f t="shared" si="14"/>
        <v>0</v>
      </c>
      <c r="W62" s="302">
        <f t="shared" si="14"/>
        <v>0</v>
      </c>
      <c r="X62" s="302">
        <f t="shared" si="14"/>
        <v>0</v>
      </c>
      <c r="Y62" s="302">
        <f t="shared" si="14"/>
        <v>0</v>
      </c>
      <c r="DA62" s="72"/>
    </row>
    <row r="63" spans="1:105" ht="12" customHeight="1" x14ac:dyDescent="0.25">
      <c r="A63" s="174" t="s">
        <v>2418</v>
      </c>
      <c r="B63" s="301">
        <f t="shared" ref="B63:Y63" si="15">IF(B$27=0,0,B$27/B$5)</f>
        <v>0.31929737060807495</v>
      </c>
      <c r="C63" s="301">
        <f t="shared" si="15"/>
        <v>0.33448097615185907</v>
      </c>
      <c r="D63" s="301">
        <f t="shared" si="15"/>
        <v>0.34643526434046562</v>
      </c>
      <c r="E63" s="301">
        <f t="shared" si="15"/>
        <v>0.3430637740433124</v>
      </c>
      <c r="F63" s="301">
        <f t="shared" si="15"/>
        <v>0.32734484588990831</v>
      </c>
      <c r="G63" s="301">
        <f t="shared" si="15"/>
        <v>0.32524839820086088</v>
      </c>
      <c r="H63" s="301">
        <f t="shared" si="15"/>
        <v>0.31589090147963883</v>
      </c>
      <c r="I63" s="301">
        <f t="shared" si="15"/>
        <v>0.31709964622563253</v>
      </c>
      <c r="J63" s="301">
        <f t="shared" si="15"/>
        <v>0.31035333767797896</v>
      </c>
      <c r="K63" s="301">
        <f t="shared" si="15"/>
        <v>0.32255294746659668</v>
      </c>
      <c r="L63" s="301">
        <f t="shared" si="15"/>
        <v>0.33904707852172766</v>
      </c>
      <c r="M63" s="301">
        <f t="shared" si="15"/>
        <v>0.33634783646021127</v>
      </c>
      <c r="N63" s="301">
        <f t="shared" si="15"/>
        <v>0.33710937663143237</v>
      </c>
      <c r="O63" s="301">
        <f t="shared" si="15"/>
        <v>0.34232281547543225</v>
      </c>
      <c r="P63" s="301">
        <f t="shared" si="15"/>
        <v>0.31870724242981929</v>
      </c>
      <c r="Q63" s="301">
        <f t="shared" si="15"/>
        <v>0.28810796259422494</v>
      </c>
      <c r="R63" s="301">
        <f t="shared" si="15"/>
        <v>0.2967457196044348</v>
      </c>
      <c r="S63" s="301">
        <f t="shared" si="15"/>
        <v>0.28760327331245311</v>
      </c>
      <c r="T63" s="301">
        <f t="shared" si="15"/>
        <v>0.2770605291091377</v>
      </c>
      <c r="U63" s="301">
        <f t="shared" si="15"/>
        <v>0.28410284671945124</v>
      </c>
      <c r="V63" s="301">
        <f t="shared" si="15"/>
        <v>0.28936787292561622</v>
      </c>
      <c r="W63" s="301">
        <f t="shared" si="15"/>
        <v>0.29724530466536525</v>
      </c>
      <c r="X63" s="301">
        <f t="shared" si="15"/>
        <v>0.30522321860507451</v>
      </c>
      <c r="Y63" s="301">
        <f t="shared" si="15"/>
        <v>0.30431297062959139</v>
      </c>
      <c r="DA63" s="178"/>
    </row>
    <row r="64" spans="1:105" ht="12" customHeight="1" x14ac:dyDescent="0.25">
      <c r="A64" s="62" t="s">
        <v>2419</v>
      </c>
      <c r="B64" s="302">
        <f t="shared" ref="B64:Y64" si="16">IF(B$28=0,0,B$28/B$5)</f>
        <v>0.31929737060807495</v>
      </c>
      <c r="C64" s="302">
        <f t="shared" si="16"/>
        <v>0.33448097615185907</v>
      </c>
      <c r="D64" s="302">
        <f t="shared" si="16"/>
        <v>0.34643526434046562</v>
      </c>
      <c r="E64" s="302">
        <f t="shared" si="16"/>
        <v>0.3430637740433124</v>
      </c>
      <c r="F64" s="302">
        <f t="shared" si="16"/>
        <v>0.32734484588990831</v>
      </c>
      <c r="G64" s="302">
        <f t="shared" si="16"/>
        <v>0.32524839820086088</v>
      </c>
      <c r="H64" s="302">
        <f t="shared" si="16"/>
        <v>0.31589090147963883</v>
      </c>
      <c r="I64" s="302">
        <f t="shared" si="16"/>
        <v>0.31709964622563253</v>
      </c>
      <c r="J64" s="302">
        <f t="shared" si="16"/>
        <v>0.31035333767797896</v>
      </c>
      <c r="K64" s="302">
        <f t="shared" si="16"/>
        <v>0.32255294746659668</v>
      </c>
      <c r="L64" s="302">
        <f t="shared" si="16"/>
        <v>0.33904707852172766</v>
      </c>
      <c r="M64" s="302">
        <f t="shared" si="16"/>
        <v>0.33634783646021127</v>
      </c>
      <c r="N64" s="302">
        <f t="shared" si="16"/>
        <v>0.33710937663143237</v>
      </c>
      <c r="O64" s="302">
        <f t="shared" si="16"/>
        <v>0.34232281547543225</v>
      </c>
      <c r="P64" s="302">
        <f t="shared" si="16"/>
        <v>0.31870724242981929</v>
      </c>
      <c r="Q64" s="302">
        <f t="shared" si="16"/>
        <v>0.28810796259422494</v>
      </c>
      <c r="R64" s="302">
        <f t="shared" si="16"/>
        <v>0.2967457196044348</v>
      </c>
      <c r="S64" s="302">
        <f t="shared" si="16"/>
        <v>0.28760327331245311</v>
      </c>
      <c r="T64" s="302">
        <f t="shared" si="16"/>
        <v>0.2770605291091377</v>
      </c>
      <c r="U64" s="302">
        <f t="shared" si="16"/>
        <v>0.28410284671945124</v>
      </c>
      <c r="V64" s="302">
        <f t="shared" si="16"/>
        <v>0.28936787292561622</v>
      </c>
      <c r="W64" s="302">
        <f t="shared" si="16"/>
        <v>0.29724530466536525</v>
      </c>
      <c r="X64" s="302">
        <f t="shared" si="16"/>
        <v>0.30522321860507451</v>
      </c>
      <c r="Y64" s="302">
        <f t="shared" si="16"/>
        <v>0.30431297062959139</v>
      </c>
      <c r="DA64" s="72"/>
    </row>
    <row r="65" spans="1:105" ht="12" customHeight="1" x14ac:dyDescent="0.25">
      <c r="A65" s="62" t="s">
        <v>2426</v>
      </c>
      <c r="B65" s="302">
        <f t="shared" ref="B65:Y65" si="17">IF(B$34=0,0,B$34/B$5)</f>
        <v>0</v>
      </c>
      <c r="C65" s="302">
        <f t="shared" si="17"/>
        <v>0</v>
      </c>
      <c r="D65" s="302">
        <f t="shared" si="17"/>
        <v>0</v>
      </c>
      <c r="E65" s="302">
        <f t="shared" si="17"/>
        <v>0</v>
      </c>
      <c r="F65" s="302">
        <f t="shared" si="17"/>
        <v>0</v>
      </c>
      <c r="G65" s="302">
        <f t="shared" si="17"/>
        <v>0</v>
      </c>
      <c r="H65" s="302">
        <f t="shared" si="17"/>
        <v>0</v>
      </c>
      <c r="I65" s="302">
        <f t="shared" si="17"/>
        <v>0</v>
      </c>
      <c r="J65" s="302">
        <f t="shared" si="17"/>
        <v>0</v>
      </c>
      <c r="K65" s="302">
        <f t="shared" si="17"/>
        <v>0</v>
      </c>
      <c r="L65" s="302">
        <f t="shared" si="17"/>
        <v>0</v>
      </c>
      <c r="M65" s="302">
        <f t="shared" si="17"/>
        <v>0</v>
      </c>
      <c r="N65" s="302">
        <f t="shared" si="17"/>
        <v>0</v>
      </c>
      <c r="O65" s="302">
        <f t="shared" si="17"/>
        <v>0</v>
      </c>
      <c r="P65" s="302">
        <f t="shared" si="17"/>
        <v>0</v>
      </c>
      <c r="Q65" s="302">
        <f t="shared" si="17"/>
        <v>0</v>
      </c>
      <c r="R65" s="302">
        <f t="shared" si="17"/>
        <v>0</v>
      </c>
      <c r="S65" s="302">
        <f t="shared" si="17"/>
        <v>0</v>
      </c>
      <c r="T65" s="302">
        <f t="shared" si="17"/>
        <v>0</v>
      </c>
      <c r="U65" s="302">
        <f t="shared" si="17"/>
        <v>0</v>
      </c>
      <c r="V65" s="302">
        <f t="shared" si="17"/>
        <v>0</v>
      </c>
      <c r="W65" s="302">
        <f t="shared" si="17"/>
        <v>0</v>
      </c>
      <c r="X65" s="302">
        <f t="shared" si="17"/>
        <v>0</v>
      </c>
      <c r="Y65" s="302">
        <f t="shared" si="17"/>
        <v>0</v>
      </c>
      <c r="DA65" s="72"/>
    </row>
    <row r="66" spans="1:105" ht="12" customHeight="1" x14ac:dyDescent="0.25">
      <c r="A66" s="174" t="s">
        <v>2428</v>
      </c>
      <c r="B66" s="301">
        <f t="shared" ref="B66:Y66" si="18">IF(B$35=0,0,B$35/B$5)</f>
        <v>0.29322571971015776</v>
      </c>
      <c r="C66" s="301">
        <f t="shared" si="18"/>
        <v>0.27945236488645037</v>
      </c>
      <c r="D66" s="301">
        <f t="shared" si="18"/>
        <v>0.25919009401226711</v>
      </c>
      <c r="E66" s="301">
        <f t="shared" si="18"/>
        <v>0.26341852761619899</v>
      </c>
      <c r="F66" s="301">
        <f t="shared" si="18"/>
        <v>0.28313278990482854</v>
      </c>
      <c r="G66" s="301">
        <f t="shared" si="18"/>
        <v>0.28576209892723287</v>
      </c>
      <c r="H66" s="301">
        <f t="shared" si="18"/>
        <v>0.29749802283545496</v>
      </c>
      <c r="I66" s="301">
        <f t="shared" si="18"/>
        <v>0.29598204727211075</v>
      </c>
      <c r="J66" s="301">
        <f t="shared" si="18"/>
        <v>0.30444308831069233</v>
      </c>
      <c r="K66" s="301">
        <f t="shared" si="18"/>
        <v>0.29057411970368735</v>
      </c>
      <c r="L66" s="301">
        <f t="shared" si="18"/>
        <v>0.27019346688572182</v>
      </c>
      <c r="M66" s="301">
        <f t="shared" si="18"/>
        <v>0.2732786445704698</v>
      </c>
      <c r="N66" s="301">
        <f t="shared" si="18"/>
        <v>0.27233484036662436</v>
      </c>
      <c r="O66" s="301">
        <f t="shared" si="18"/>
        <v>0.26599765824855742</v>
      </c>
      <c r="P66" s="301">
        <f t="shared" si="18"/>
        <v>0.2972628612590863</v>
      </c>
      <c r="Q66" s="301">
        <f t="shared" si="18"/>
        <v>0.33897641843105808</v>
      </c>
      <c r="R66" s="301">
        <f t="shared" si="18"/>
        <v>0.32604775399592006</v>
      </c>
      <c r="S66" s="301">
        <f t="shared" si="18"/>
        <v>0.33714189919976095</v>
      </c>
      <c r="T66" s="301">
        <f t="shared" si="18"/>
        <v>0.3506135750491155</v>
      </c>
      <c r="U66" s="301">
        <f t="shared" si="18"/>
        <v>0.34059491005184345</v>
      </c>
      <c r="V66" s="301">
        <f t="shared" si="18"/>
        <v>0.33367314784549285</v>
      </c>
      <c r="W66" s="301">
        <f t="shared" si="18"/>
        <v>0.32313848470230366</v>
      </c>
      <c r="X66" s="301">
        <f t="shared" si="18"/>
        <v>0.31252921219898366</v>
      </c>
      <c r="Y66" s="301">
        <f t="shared" si="18"/>
        <v>0.31208650318865228</v>
      </c>
      <c r="DA66" s="178"/>
    </row>
    <row r="67" spans="1:105" ht="12" customHeight="1" x14ac:dyDescent="0.25">
      <c r="A67" s="174" t="s">
        <v>2440</v>
      </c>
      <c r="B67" s="301">
        <f t="shared" ref="B67:Y67" si="19">IF(B$46=0,0,B$46/B$5)</f>
        <v>0</v>
      </c>
      <c r="C67" s="301">
        <f t="shared" si="19"/>
        <v>0</v>
      </c>
      <c r="D67" s="301">
        <f t="shared" si="19"/>
        <v>0</v>
      </c>
      <c r="E67" s="301">
        <f t="shared" si="19"/>
        <v>0</v>
      </c>
      <c r="F67" s="301">
        <f t="shared" si="19"/>
        <v>0</v>
      </c>
      <c r="G67" s="301">
        <f t="shared" si="19"/>
        <v>0</v>
      </c>
      <c r="H67" s="301">
        <f t="shared" si="19"/>
        <v>0</v>
      </c>
      <c r="I67" s="301">
        <f t="shared" si="19"/>
        <v>0</v>
      </c>
      <c r="J67" s="301">
        <f t="shared" si="19"/>
        <v>0</v>
      </c>
      <c r="K67" s="301">
        <f t="shared" si="19"/>
        <v>0</v>
      </c>
      <c r="L67" s="301">
        <f t="shared" si="19"/>
        <v>0</v>
      </c>
      <c r="M67" s="301">
        <f t="shared" si="19"/>
        <v>0</v>
      </c>
      <c r="N67" s="301">
        <f t="shared" si="19"/>
        <v>0</v>
      </c>
      <c r="O67" s="301">
        <f t="shared" si="19"/>
        <v>0</v>
      </c>
      <c r="P67" s="301">
        <f t="shared" si="19"/>
        <v>0</v>
      </c>
      <c r="Q67" s="301">
        <f t="shared" si="19"/>
        <v>0</v>
      </c>
      <c r="R67" s="301">
        <f t="shared" si="19"/>
        <v>0</v>
      </c>
      <c r="S67" s="301">
        <f t="shared" si="19"/>
        <v>0</v>
      </c>
      <c r="T67" s="301">
        <f t="shared" si="19"/>
        <v>0</v>
      </c>
      <c r="U67" s="301">
        <f t="shared" si="19"/>
        <v>0</v>
      </c>
      <c r="V67" s="301">
        <f t="shared" si="19"/>
        <v>0</v>
      </c>
      <c r="W67" s="301">
        <f t="shared" si="19"/>
        <v>0</v>
      </c>
      <c r="X67" s="301">
        <f t="shared" si="19"/>
        <v>0</v>
      </c>
      <c r="Y67" s="301">
        <f t="shared" si="19"/>
        <v>0</v>
      </c>
      <c r="DA67" s="178"/>
    </row>
    <row r="68" spans="1:105" ht="12" customHeight="1" x14ac:dyDescent="0.25">
      <c r="A68" s="41" t="s">
        <v>2442</v>
      </c>
      <c r="B68" s="235">
        <f t="shared" ref="B68:Y68" si="20">IF(B$47=0,0,B$47/B$5)</f>
        <v>0</v>
      </c>
      <c r="C68" s="235">
        <f t="shared" si="20"/>
        <v>0</v>
      </c>
      <c r="D68" s="235">
        <f t="shared" si="20"/>
        <v>0</v>
      </c>
      <c r="E68" s="235">
        <f t="shared" si="20"/>
        <v>0</v>
      </c>
      <c r="F68" s="235">
        <f t="shared" si="20"/>
        <v>0</v>
      </c>
      <c r="G68" s="235">
        <f t="shared" si="20"/>
        <v>0</v>
      </c>
      <c r="H68" s="235">
        <f t="shared" si="20"/>
        <v>0</v>
      </c>
      <c r="I68" s="235">
        <f t="shared" si="20"/>
        <v>0</v>
      </c>
      <c r="J68" s="235">
        <f t="shared" si="20"/>
        <v>0</v>
      </c>
      <c r="K68" s="235">
        <f t="shared" si="20"/>
        <v>0</v>
      </c>
      <c r="L68" s="235">
        <f t="shared" si="20"/>
        <v>0</v>
      </c>
      <c r="M68" s="235">
        <f t="shared" si="20"/>
        <v>0</v>
      </c>
      <c r="N68" s="235">
        <f t="shared" si="20"/>
        <v>0</v>
      </c>
      <c r="O68" s="235">
        <f t="shared" si="20"/>
        <v>0</v>
      </c>
      <c r="P68" s="235">
        <f t="shared" si="20"/>
        <v>0</v>
      </c>
      <c r="Q68" s="235">
        <f t="shared" si="20"/>
        <v>0</v>
      </c>
      <c r="R68" s="235">
        <f t="shared" si="20"/>
        <v>0</v>
      </c>
      <c r="S68" s="235">
        <f t="shared" si="20"/>
        <v>0</v>
      </c>
      <c r="T68" s="235">
        <f t="shared" si="20"/>
        <v>0</v>
      </c>
      <c r="U68" s="235">
        <f t="shared" si="20"/>
        <v>0</v>
      </c>
      <c r="V68" s="235">
        <f t="shared" si="20"/>
        <v>0</v>
      </c>
      <c r="W68" s="235">
        <f t="shared" si="20"/>
        <v>0</v>
      </c>
      <c r="X68" s="235">
        <f t="shared" si="20"/>
        <v>0</v>
      </c>
      <c r="Y68" s="235">
        <f t="shared" si="20"/>
        <v>0</v>
      </c>
      <c r="DA68" s="97"/>
    </row>
    <row r="69" spans="1:105" ht="12" customHeight="1" x14ac:dyDescent="0.25">
      <c r="A69" s="172"/>
      <c r="B69" s="172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DA69" s="176"/>
    </row>
    <row r="70" spans="1:105" ht="15" customHeight="1" x14ac:dyDescent="0.25">
      <c r="A70" s="32" t="s">
        <v>430</v>
      </c>
      <c r="B70" s="257"/>
      <c r="C70" s="257"/>
      <c r="D70" s="257"/>
      <c r="E70" s="257"/>
      <c r="F70" s="257"/>
      <c r="G70" s="257"/>
      <c r="H70" s="257"/>
      <c r="I70" s="257"/>
      <c r="J70" s="257"/>
      <c r="K70" s="257"/>
      <c r="L70" s="257"/>
      <c r="M70" s="257"/>
      <c r="N70" s="257"/>
      <c r="O70" s="257"/>
      <c r="P70" s="257"/>
      <c r="Q70" s="257"/>
      <c r="R70" s="257"/>
      <c r="S70" s="257"/>
      <c r="T70" s="257"/>
      <c r="U70" s="257"/>
      <c r="V70" s="257"/>
      <c r="W70" s="257"/>
      <c r="X70" s="257"/>
      <c r="Y70" s="257"/>
      <c r="DA70" s="88"/>
    </row>
    <row r="71" spans="1:105" ht="12" customHeight="1" x14ac:dyDescent="0.25">
      <c r="A71" s="172"/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DA71" s="176"/>
    </row>
    <row r="72" spans="1:105" ht="12" customHeight="1" x14ac:dyDescent="0.25">
      <c r="A72" s="35" t="s">
        <v>23</v>
      </c>
      <c r="B72" s="320">
        <f>IF(B$5=0,0,B$5/TRE_fec!B$5)</f>
        <v>1.2377960233344649</v>
      </c>
      <c r="C72" s="320">
        <f>IF(C$5=0,0,C$5/TRE_fec!C$5)</f>
        <v>1.4086031769116663</v>
      </c>
      <c r="D72" s="320">
        <f>IF(D$5=0,0,D$5/TRE_fec!D$5)</f>
        <v>1.4952491325521287</v>
      </c>
      <c r="E72" s="320">
        <f>IF(E$5=0,0,E$5/TRE_fec!E$5)</f>
        <v>1.4575365973751619</v>
      </c>
      <c r="F72" s="320">
        <f>IF(F$5=0,0,F$5/TRE_fec!F$5)</f>
        <v>1.304747324761065</v>
      </c>
      <c r="G72" s="320">
        <f>IF(G$5=0,0,G$5/TRE_fec!G$5)</f>
        <v>1.28668272665533</v>
      </c>
      <c r="H72" s="320">
        <f>IF(H$5=0,0,H$5/TRE_fec!H$5)</f>
        <v>1.2112680430834375</v>
      </c>
      <c r="I72" s="320">
        <f>IF(I$5=0,0,I$5/TRE_fec!I$5)</f>
        <v>1.2205671977808821</v>
      </c>
      <c r="J72" s="320">
        <f>IF(J$5=0,0,J$5/TRE_fec!J$5)</f>
        <v>1.1701703962350425</v>
      </c>
      <c r="K72" s="320">
        <f>IF(K$5=0,0,K$5/TRE_fec!K$5)</f>
        <v>1.2734007962490692</v>
      </c>
      <c r="L72" s="320">
        <f>IF(L$5=0,0,L$5/TRE_fec!L$5)</f>
        <v>1.4276381748593931</v>
      </c>
      <c r="M72" s="320">
        <f>IF(M$5=0,0,M$5/TRE_fec!M$5)</f>
        <v>1.3978476056520512</v>
      </c>
      <c r="N72" s="320">
        <f>IF(N$5=0,0,N$5/TRE_fec!N$5)</f>
        <v>1.4051169408478732</v>
      </c>
      <c r="O72" s="320">
        <f>IF(O$5=0,0,O$5/TRE_fec!O$5)</f>
        <v>1.4606429014923172</v>
      </c>
      <c r="P72" s="320">
        <f>IF(P$5=0,0,P$5/TRE_fec!P$5)</f>
        <v>1.250455366760189</v>
      </c>
      <c r="Q72" s="320">
        <f>IF(Q$5=0,0,Q$5/TRE_fec!Q$5)</f>
        <v>1.0521104354241029</v>
      </c>
      <c r="R72" s="320">
        <f>IF(R$5=0,0,R$5/TRE_fec!R$5)</f>
        <v>1.0967850865307458</v>
      </c>
      <c r="S72" s="320">
        <f>IF(S$5=0,0,S$5/TRE_fec!S$5)</f>
        <v>1.0371565379694732</v>
      </c>
      <c r="T72" s="320">
        <f>IF(T$5=0,0,T$5/TRE_fec!T$5)</f>
        <v>0.97844533809490253</v>
      </c>
      <c r="U72" s="320">
        <f>IF(U$5=0,0,U$5/TRE_fec!U$5)</f>
        <v>0.98252327620478708</v>
      </c>
      <c r="V72" s="320">
        <f>IF(V$5=0,0,V$5/TRE_fec!V$5)</f>
        <v>1.0061330776140389</v>
      </c>
      <c r="W72" s="320">
        <f>IF(W$5=0,0,W$5/TRE_fec!W$5)</f>
        <v>1.0547273506612478</v>
      </c>
      <c r="X72" s="320">
        <f>IF(X$5=0,0,X$5/TRE_fec!X$5)</f>
        <v>1.0924636927058495</v>
      </c>
      <c r="Y72" s="320">
        <f>IF(Y$5=0,0,Y$5/TRE_fec!Y$5)</f>
        <v>1.067815129751609</v>
      </c>
      <c r="DA72" s="95"/>
    </row>
    <row r="73" spans="1:105" ht="12" customHeight="1" x14ac:dyDescent="0.25">
      <c r="A73" s="55" t="s">
        <v>91</v>
      </c>
      <c r="B73" s="330">
        <f>IF(B$6=0,0,B$6/TRE_fec!B$6)</f>
        <v>0</v>
      </c>
      <c r="C73" s="330">
        <f>IF(C$6=0,0,C$6/TRE_fec!C$6)</f>
        <v>0</v>
      </c>
      <c r="D73" s="330">
        <f>IF(D$6=0,0,D$6/TRE_fec!D$6)</f>
        <v>0</v>
      </c>
      <c r="E73" s="330">
        <f>IF(E$6=0,0,E$6/TRE_fec!E$6)</f>
        <v>0</v>
      </c>
      <c r="F73" s="330">
        <f>IF(F$6=0,0,F$6/TRE_fec!F$6)</f>
        <v>0</v>
      </c>
      <c r="G73" s="330">
        <f>IF(G$6=0,0,G$6/TRE_fec!G$6)</f>
        <v>0</v>
      </c>
      <c r="H73" s="330">
        <f>IF(H$6=0,0,H$6/TRE_fec!H$6)</f>
        <v>0</v>
      </c>
      <c r="I73" s="330">
        <f>IF(I$6=0,0,I$6/TRE_fec!I$6)</f>
        <v>0</v>
      </c>
      <c r="J73" s="330">
        <f>IF(J$6=0,0,J$6/TRE_fec!J$6)</f>
        <v>0</v>
      </c>
      <c r="K73" s="330">
        <f>IF(K$6=0,0,K$6/TRE_fec!K$6)</f>
        <v>0</v>
      </c>
      <c r="L73" s="330">
        <f>IF(L$6=0,0,L$6/TRE_fec!L$6)</f>
        <v>0</v>
      </c>
      <c r="M73" s="330">
        <f>IF(M$6=0,0,M$6/TRE_fec!M$6)</f>
        <v>0</v>
      </c>
      <c r="N73" s="330">
        <f>IF(N$6=0,0,N$6/TRE_fec!N$6)</f>
        <v>0</v>
      </c>
      <c r="O73" s="330">
        <f>IF(O$6=0,0,O$6/TRE_fec!O$6)</f>
        <v>0</v>
      </c>
      <c r="P73" s="330">
        <f>IF(P$6=0,0,P$6/TRE_fec!P$6)</f>
        <v>0</v>
      </c>
      <c r="Q73" s="330">
        <f>IF(Q$6=0,0,Q$6/TRE_fec!Q$6)</f>
        <v>0</v>
      </c>
      <c r="R73" s="330">
        <f>IF(R$6=0,0,R$6/TRE_fec!R$6)</f>
        <v>0</v>
      </c>
      <c r="S73" s="330">
        <f>IF(S$6=0,0,S$6/TRE_fec!S$6)</f>
        <v>0</v>
      </c>
      <c r="T73" s="330">
        <f>IF(T$6=0,0,T$6/TRE_fec!T$6)</f>
        <v>0</v>
      </c>
      <c r="U73" s="330">
        <f>IF(U$6=0,0,U$6/TRE_fec!U$6)</f>
        <v>0</v>
      </c>
      <c r="V73" s="330">
        <f>IF(V$6=0,0,V$6/TRE_fec!V$6)</f>
        <v>0</v>
      </c>
      <c r="W73" s="330">
        <f>IF(W$6=0,0,W$6/TRE_fec!W$6)</f>
        <v>0</v>
      </c>
      <c r="X73" s="330">
        <f>IF(X$6=0,0,X$6/TRE_fec!X$6)</f>
        <v>0</v>
      </c>
      <c r="Y73" s="330">
        <f>IF(Y$6=0,0,Y$6/TRE_fec!Y$6)</f>
        <v>0</v>
      </c>
      <c r="DA73" s="67"/>
    </row>
    <row r="74" spans="1:105" ht="12" customHeight="1" x14ac:dyDescent="0.25">
      <c r="A74" s="173" t="s">
        <v>92</v>
      </c>
      <c r="B74" s="331">
        <f>IF(B$7=0,0,B$7/TRE_fec!B$7)</f>
        <v>0</v>
      </c>
      <c r="C74" s="331">
        <f>IF(C$7=0,0,C$7/TRE_fec!C$7)</f>
        <v>0</v>
      </c>
      <c r="D74" s="331">
        <f>IF(D$7=0,0,D$7/TRE_fec!D$7)</f>
        <v>0</v>
      </c>
      <c r="E74" s="331">
        <f>IF(E$7=0,0,E$7/TRE_fec!E$7)</f>
        <v>0</v>
      </c>
      <c r="F74" s="331">
        <f>IF(F$7=0,0,F$7/TRE_fec!F$7)</f>
        <v>0</v>
      </c>
      <c r="G74" s="331">
        <f>IF(G$7=0,0,G$7/TRE_fec!G$7)</f>
        <v>0</v>
      </c>
      <c r="H74" s="331">
        <f>IF(H$7=0,0,H$7/TRE_fec!H$7)</f>
        <v>0</v>
      </c>
      <c r="I74" s="331">
        <f>IF(I$7=0,0,I$7/TRE_fec!I$7)</f>
        <v>0</v>
      </c>
      <c r="J74" s="331">
        <f>IF(J$7=0,0,J$7/TRE_fec!J$7)</f>
        <v>0</v>
      </c>
      <c r="K74" s="331">
        <f>IF(K$7=0,0,K$7/TRE_fec!K$7)</f>
        <v>0</v>
      </c>
      <c r="L74" s="331">
        <f>IF(L$7=0,0,L$7/TRE_fec!L$7)</f>
        <v>0</v>
      </c>
      <c r="M74" s="331">
        <f>IF(M$7=0,0,M$7/TRE_fec!M$7)</f>
        <v>0</v>
      </c>
      <c r="N74" s="331">
        <f>IF(N$7=0,0,N$7/TRE_fec!N$7)</f>
        <v>0</v>
      </c>
      <c r="O74" s="331">
        <f>IF(O$7=0,0,O$7/TRE_fec!O$7)</f>
        <v>0</v>
      </c>
      <c r="P74" s="331">
        <f>IF(P$7=0,0,P$7/TRE_fec!P$7)</f>
        <v>0</v>
      </c>
      <c r="Q74" s="331">
        <f>IF(Q$7=0,0,Q$7/TRE_fec!Q$7)</f>
        <v>0</v>
      </c>
      <c r="R74" s="331">
        <f>IF(R$7=0,0,R$7/TRE_fec!R$7)</f>
        <v>0</v>
      </c>
      <c r="S74" s="331">
        <f>IF(S$7=0,0,S$7/TRE_fec!S$7)</f>
        <v>0</v>
      </c>
      <c r="T74" s="331">
        <f>IF(T$7=0,0,T$7/TRE_fec!T$7)</f>
        <v>0</v>
      </c>
      <c r="U74" s="331">
        <f>IF(U$7=0,0,U$7/TRE_fec!U$7)</f>
        <v>0</v>
      </c>
      <c r="V74" s="331">
        <f>IF(V$7=0,0,V$7/TRE_fec!V$7)</f>
        <v>0</v>
      </c>
      <c r="W74" s="331">
        <f>IF(W$7=0,0,W$7/TRE_fec!W$7)</f>
        <v>0</v>
      </c>
      <c r="X74" s="331">
        <f>IF(X$7=0,0,X$7/TRE_fec!X$7)</f>
        <v>0</v>
      </c>
      <c r="Y74" s="331">
        <f>IF(Y$7=0,0,Y$7/TRE_fec!Y$7)</f>
        <v>0</v>
      </c>
      <c r="DA74" s="177"/>
    </row>
    <row r="75" spans="1:105" ht="12" customHeight="1" x14ac:dyDescent="0.25">
      <c r="A75" s="173" t="s">
        <v>93</v>
      </c>
      <c r="B75" s="331">
        <f>IF(B$8=0,0,B$8/TRE_fec!B$8)</f>
        <v>0</v>
      </c>
      <c r="C75" s="331">
        <f>IF(C$8=0,0,C$8/TRE_fec!C$8)</f>
        <v>0</v>
      </c>
      <c r="D75" s="331">
        <f>IF(D$8=0,0,D$8/TRE_fec!D$8)</f>
        <v>0</v>
      </c>
      <c r="E75" s="331">
        <f>IF(E$8=0,0,E$8/TRE_fec!E$8)</f>
        <v>0</v>
      </c>
      <c r="F75" s="331">
        <f>IF(F$8=0,0,F$8/TRE_fec!F$8)</f>
        <v>0</v>
      </c>
      <c r="G75" s="331">
        <f>IF(G$8=0,0,G$8/TRE_fec!G$8)</f>
        <v>0</v>
      </c>
      <c r="H75" s="331">
        <f>IF(H$8=0,0,H$8/TRE_fec!H$8)</f>
        <v>0</v>
      </c>
      <c r="I75" s="331">
        <f>IF(I$8=0,0,I$8/TRE_fec!I$8)</f>
        <v>0</v>
      </c>
      <c r="J75" s="331">
        <f>IF(J$8=0,0,J$8/TRE_fec!J$8)</f>
        <v>0</v>
      </c>
      <c r="K75" s="331">
        <f>IF(K$8=0,0,K$8/TRE_fec!K$8)</f>
        <v>0</v>
      </c>
      <c r="L75" s="331">
        <f>IF(L$8=0,0,L$8/TRE_fec!L$8)</f>
        <v>0</v>
      </c>
      <c r="M75" s="331">
        <f>IF(M$8=0,0,M$8/TRE_fec!M$8)</f>
        <v>0</v>
      </c>
      <c r="N75" s="331">
        <f>IF(N$8=0,0,N$8/TRE_fec!N$8)</f>
        <v>0</v>
      </c>
      <c r="O75" s="331">
        <f>IF(O$8=0,0,O$8/TRE_fec!O$8)</f>
        <v>0</v>
      </c>
      <c r="P75" s="331">
        <f>IF(P$8=0,0,P$8/TRE_fec!P$8)</f>
        <v>0</v>
      </c>
      <c r="Q75" s="331">
        <f>IF(Q$8=0,0,Q$8/TRE_fec!Q$8)</f>
        <v>0</v>
      </c>
      <c r="R75" s="331">
        <f>IF(R$8=0,0,R$8/TRE_fec!R$8)</f>
        <v>0</v>
      </c>
      <c r="S75" s="331">
        <f>IF(S$8=0,0,S$8/TRE_fec!S$8)</f>
        <v>0</v>
      </c>
      <c r="T75" s="331">
        <f>IF(T$8=0,0,T$8/TRE_fec!T$8)</f>
        <v>0</v>
      </c>
      <c r="U75" s="331">
        <f>IF(U$8=0,0,U$8/TRE_fec!U$8)</f>
        <v>0</v>
      </c>
      <c r="V75" s="331">
        <f>IF(V$8=0,0,V$8/TRE_fec!V$8)</f>
        <v>0</v>
      </c>
      <c r="W75" s="331">
        <f>IF(W$8=0,0,W$8/TRE_fec!W$8)</f>
        <v>0</v>
      </c>
      <c r="X75" s="331">
        <f>IF(X$8=0,0,X$8/TRE_fec!X$8)</f>
        <v>0</v>
      </c>
      <c r="Y75" s="331">
        <f>IF(Y$8=0,0,Y$8/TRE_fec!Y$8)</f>
        <v>0</v>
      </c>
      <c r="DA75" s="177"/>
    </row>
    <row r="76" spans="1:105" ht="12" customHeight="1" x14ac:dyDescent="0.25">
      <c r="A76" s="173" t="s">
        <v>94</v>
      </c>
      <c r="B76" s="331">
        <f>IF(B$9=0,0,B$9/TRE_fec!B$9)</f>
        <v>0</v>
      </c>
      <c r="C76" s="331">
        <f>IF(C$9=0,0,C$9/TRE_fec!C$9)</f>
        <v>0</v>
      </c>
      <c r="D76" s="331">
        <f>IF(D$9=0,0,D$9/TRE_fec!D$9)</f>
        <v>0</v>
      </c>
      <c r="E76" s="331">
        <f>IF(E$9=0,0,E$9/TRE_fec!E$9)</f>
        <v>0</v>
      </c>
      <c r="F76" s="331">
        <f>IF(F$9=0,0,F$9/TRE_fec!F$9)</f>
        <v>0</v>
      </c>
      <c r="G76" s="331">
        <f>IF(G$9=0,0,G$9/TRE_fec!G$9)</f>
        <v>0</v>
      </c>
      <c r="H76" s="331">
        <f>IF(H$9=0,0,H$9/TRE_fec!H$9)</f>
        <v>0</v>
      </c>
      <c r="I76" s="331">
        <f>IF(I$9=0,0,I$9/TRE_fec!I$9)</f>
        <v>0</v>
      </c>
      <c r="J76" s="331">
        <f>IF(J$9=0,0,J$9/TRE_fec!J$9)</f>
        <v>0</v>
      </c>
      <c r="K76" s="331">
        <f>IF(K$9=0,0,K$9/TRE_fec!K$9)</f>
        <v>0</v>
      </c>
      <c r="L76" s="331">
        <f>IF(L$9=0,0,L$9/TRE_fec!L$9)</f>
        <v>0</v>
      </c>
      <c r="M76" s="331">
        <f>IF(M$9=0,0,M$9/TRE_fec!M$9)</f>
        <v>0</v>
      </c>
      <c r="N76" s="331">
        <f>IF(N$9=0,0,N$9/TRE_fec!N$9)</f>
        <v>0</v>
      </c>
      <c r="O76" s="331">
        <f>IF(O$9=0,0,O$9/TRE_fec!O$9)</f>
        <v>0</v>
      </c>
      <c r="P76" s="331">
        <f>IF(P$9=0,0,P$9/TRE_fec!P$9)</f>
        <v>0</v>
      </c>
      <c r="Q76" s="331">
        <f>IF(Q$9=0,0,Q$9/TRE_fec!Q$9)</f>
        <v>0</v>
      </c>
      <c r="R76" s="331">
        <f>IF(R$9=0,0,R$9/TRE_fec!R$9)</f>
        <v>0</v>
      </c>
      <c r="S76" s="331">
        <f>IF(S$9=0,0,S$9/TRE_fec!S$9)</f>
        <v>0</v>
      </c>
      <c r="T76" s="331">
        <f>IF(T$9=0,0,T$9/TRE_fec!T$9)</f>
        <v>0</v>
      </c>
      <c r="U76" s="331">
        <f>IF(U$9=0,0,U$9/TRE_fec!U$9)</f>
        <v>0</v>
      </c>
      <c r="V76" s="331">
        <f>IF(V$9=0,0,V$9/TRE_fec!V$9)</f>
        <v>0</v>
      </c>
      <c r="W76" s="331">
        <f>IF(W$9=0,0,W$9/TRE_fec!W$9)</f>
        <v>0</v>
      </c>
      <c r="X76" s="331">
        <f>IF(X$9=0,0,X$9/TRE_fec!X$9)</f>
        <v>0</v>
      </c>
      <c r="Y76" s="331">
        <f>IF(Y$9=0,0,Y$9/TRE_fec!Y$9)</f>
        <v>0</v>
      </c>
      <c r="DA76" s="177"/>
    </row>
    <row r="77" spans="1:105" ht="12" customHeight="1" x14ac:dyDescent="0.25">
      <c r="A77" s="56" t="s">
        <v>95</v>
      </c>
      <c r="B77" s="332">
        <f>IF(B$10=0,0,B$10/TRE_fec!B$10)</f>
        <v>1.5351442851323749</v>
      </c>
      <c r="C77" s="332">
        <f>IF(C$10=0,0,C$10/TRE_fec!C$10)</f>
        <v>1.7962897104419544</v>
      </c>
      <c r="D77" s="332">
        <f>IF(D$10=0,0,D$10/TRE_fec!D$10)</f>
        <v>1.914721217513849</v>
      </c>
      <c r="E77" s="332">
        <f>IF(E$10=0,0,E$10/TRE_fec!E$10)</f>
        <v>1.8648733323969273</v>
      </c>
      <c r="F77" s="332">
        <f>IF(F$10=0,0,F$10/TRE_fec!F$10)</f>
        <v>1.6417838660528867</v>
      </c>
      <c r="G77" s="332">
        <f>IF(G$10=0,0,G$10/TRE_fec!G$10)</f>
        <v>1.613471611888845</v>
      </c>
      <c r="H77" s="332">
        <f>IF(H$10=0,0,H$10/TRE_fec!H$10)</f>
        <v>1.491686393599305</v>
      </c>
      <c r="I77" s="332">
        <f>IF(I$10=0,0,I$10/TRE_fec!I$10)</f>
        <v>1.5069914969734324</v>
      </c>
      <c r="J77" s="332">
        <f>IF(J$10=0,0,J$10/TRE_fec!J$10)</f>
        <v>1.4231910927090436</v>
      </c>
      <c r="K77" s="332">
        <f>IF(K$10=0,0,K$10/TRE_fec!K$10)</f>
        <v>1.5901810619927101</v>
      </c>
      <c r="L77" s="332">
        <f>IF(L$10=0,0,L$10/TRE_fec!L$10)</f>
        <v>1.8164410606498602</v>
      </c>
      <c r="M77" s="332">
        <f>IF(M$10=0,0,M$10/TRE_fec!M$10)</f>
        <v>1.772477954570169</v>
      </c>
      <c r="N77" s="332">
        <f>IF(N$10=0,0,N$10/TRE_fec!N$10)</f>
        <v>1.7794623397969984</v>
      </c>
      <c r="O77" s="332">
        <f>IF(O$10=0,0,O$10/TRE_fec!O$10)</f>
        <v>1.8538225104459911</v>
      </c>
      <c r="P77" s="332">
        <f>IF(P$10=0,0,P$10/TRE_fec!P$10)</f>
        <v>1.5266025144355462</v>
      </c>
      <c r="Q77" s="332">
        <f>IF(Q$10=0,0,Q$10/TRE_fec!Q$10)</f>
        <v>1.1787174063906001</v>
      </c>
      <c r="R77" s="332">
        <f>IF(R$10=0,0,R$10/TRE_fec!R$10)</f>
        <v>1.2528037098432712</v>
      </c>
      <c r="S77" s="332">
        <f>IF(S$10=0,0,S$10/TRE_fec!S$10)</f>
        <v>1.1509952000080099</v>
      </c>
      <c r="T77" s="332">
        <f>IF(T$10=0,0,T$10/TRE_fec!T$10)</f>
        <v>1.0516610697242736</v>
      </c>
      <c r="U77" s="332">
        <f>IF(U$10=0,0,U$10/TRE_fec!U$10)</f>
        <v>1.0786625167680215</v>
      </c>
      <c r="V77" s="332">
        <f>IF(V$10=0,0,V$10/TRE_fec!V$10)</f>
        <v>1.1216172326376548</v>
      </c>
      <c r="W77" s="332">
        <f>IF(W$10=0,0,W$10/TRE_fec!W$10)</f>
        <v>1.2211476382906123</v>
      </c>
      <c r="X77" s="332">
        <f>IF(X$10=0,0,X$10/TRE_fec!X$10)</f>
        <v>1.3077488910864017</v>
      </c>
      <c r="Y77" s="332">
        <f>IF(Y$10=0,0,Y$10/TRE_fec!Y$10)</f>
        <v>1.2771857671883109</v>
      </c>
      <c r="DA77" s="68"/>
    </row>
    <row r="78" spans="1:105" ht="12" customHeight="1" x14ac:dyDescent="0.25">
      <c r="A78" s="174" t="s">
        <v>2403</v>
      </c>
      <c r="B78" s="348">
        <f>IF(B$16=0,0,B$16/TRE_fec!B$16)</f>
        <v>1.5351442851323747</v>
      </c>
      <c r="C78" s="348">
        <f>IF(C$16=0,0,C$16/TRE_fec!C$16)</f>
        <v>1.796289710441954</v>
      </c>
      <c r="D78" s="348">
        <f>IF(D$16=0,0,D$16/TRE_fec!D$16)</f>
        <v>1.9147212175138493</v>
      </c>
      <c r="E78" s="348">
        <f>IF(E$16=0,0,E$16/TRE_fec!E$16)</f>
        <v>1.864873332396928</v>
      </c>
      <c r="F78" s="348">
        <f>IF(F$16=0,0,F$16/TRE_fec!F$16)</f>
        <v>1.6417838660528865</v>
      </c>
      <c r="G78" s="348">
        <f>IF(G$16=0,0,G$16/TRE_fec!G$16)</f>
        <v>1.6134716118888448</v>
      </c>
      <c r="H78" s="348">
        <f>IF(H$16=0,0,H$16/TRE_fec!H$16)</f>
        <v>1.491686393599305</v>
      </c>
      <c r="I78" s="348">
        <f>IF(I$16=0,0,I$16/TRE_fec!I$16)</f>
        <v>1.5069914969734326</v>
      </c>
      <c r="J78" s="348">
        <f>IF(J$16=0,0,J$16/TRE_fec!J$16)</f>
        <v>1.4231910927090439</v>
      </c>
      <c r="K78" s="348">
        <f>IF(K$16=0,0,K$16/TRE_fec!K$16)</f>
        <v>1.5901810619927099</v>
      </c>
      <c r="L78" s="348">
        <f>IF(L$16=0,0,L$16/TRE_fec!L$16)</f>
        <v>1.8250634293826786</v>
      </c>
      <c r="M78" s="348">
        <f>IF(M$16=0,0,M$16/TRE_fec!M$16)</f>
        <v>1.7819656973229929</v>
      </c>
      <c r="N78" s="348">
        <f>IF(N$16=0,0,N$16/TRE_fec!N$16)</f>
        <v>1.7927022246054949</v>
      </c>
      <c r="O78" s="348">
        <f>IF(O$16=0,0,O$16/TRE_fec!O$16)</f>
        <v>1.871620521979753</v>
      </c>
      <c r="P78" s="348">
        <f>IF(P$16=0,0,P$16/TRE_fec!P$16)</f>
        <v>1.5514501567947099</v>
      </c>
      <c r="Q78" s="348">
        <f>IF(Q$16=0,0,Q$16/TRE_fec!Q$16)</f>
        <v>1.2048727260624381</v>
      </c>
      <c r="R78" s="348">
        <f>IF(R$16=0,0,R$16/TRE_fec!R$16)</f>
        <v>1.288779085142743</v>
      </c>
      <c r="S78" s="348">
        <f>IF(S$16=0,0,S$16/TRE_fec!S$16)</f>
        <v>1.186138095418146</v>
      </c>
      <c r="T78" s="348">
        <f>IF(T$16=0,0,T$16/TRE_fec!T$16)</f>
        <v>1.0812442025049107</v>
      </c>
      <c r="U78" s="348">
        <f>IF(U$16=0,0,U$16/TRE_fec!U$16)</f>
        <v>1.1115025579890188</v>
      </c>
      <c r="V78" s="348">
        <f>IF(V$16=0,0,V$16/TRE_fec!V$16)</f>
        <v>1.1575413913414925</v>
      </c>
      <c r="W78" s="348">
        <f>IF(W$16=0,0,W$16/TRE_fec!W$16)</f>
        <v>1.2418884011207183</v>
      </c>
      <c r="X78" s="348">
        <f>IF(X$16=0,0,X$16/TRE_fec!X$16)</f>
        <v>1.3163511432999662</v>
      </c>
      <c r="Y78" s="348">
        <f>IF(Y$16=0,0,Y$16/TRE_fec!Y$16)</f>
        <v>1.2864052332327263</v>
      </c>
      <c r="DA78" s="178"/>
    </row>
    <row r="79" spans="1:105" ht="12" customHeight="1" x14ac:dyDescent="0.25">
      <c r="A79" s="174" t="s">
        <v>2413</v>
      </c>
      <c r="B79" s="348">
        <f>IF(B$24=0,0,B$24/TRE_fec!B$24)</f>
        <v>1.7668971656013264</v>
      </c>
      <c r="C79" s="348">
        <f>IF(C$24=0,0,C$24/TRE_fec!C$24)</f>
        <v>1.7951090070436997</v>
      </c>
      <c r="D79" s="348">
        <f>IF(D$24=0,0,D$24/TRE_fec!D$24)</f>
        <v>1.849325432245972</v>
      </c>
      <c r="E79" s="348">
        <f>IF(E$24=0,0,E$24/TRE_fec!E$24)</f>
        <v>1.8361633298716125</v>
      </c>
      <c r="F79" s="348">
        <f>IF(F$24=0,0,F$24/TRE_fec!F$24)</f>
        <v>1.7869722365789831</v>
      </c>
      <c r="G79" s="348">
        <f>IF(G$24=0,0,G$24/TRE_fec!G$24)</f>
        <v>1.7814908179930544</v>
      </c>
      <c r="H79" s="348">
        <f>IF(H$24=0,0,H$24/TRE_fec!H$24)</f>
        <v>1.7590950398930321</v>
      </c>
      <c r="I79" s="348">
        <f>IF(I$24=0,0,I$24/TRE_fec!I$24)</f>
        <v>1.7618223392368679</v>
      </c>
      <c r="J79" s="348">
        <f>IF(J$24=0,0,J$24/TRE_fec!J$24)</f>
        <v>1.7471180411530309</v>
      </c>
      <c r="K79" s="348">
        <f>IF(K$24=0,0,K$24/TRE_fec!K$24)</f>
        <v>1.7719543956071202</v>
      </c>
      <c r="L79" s="348">
        <f>IF(L$24=0,0,L$24/TRE_fec!L$24)</f>
        <v>1.8178126839429134</v>
      </c>
      <c r="M79" s="348">
        <f>IF(M$24=0,0,M$24/TRE_fec!M$24)</f>
        <v>1.8098593829012577</v>
      </c>
      <c r="N79" s="348">
        <f>IF(N$24=0,0,N$24/TRE_fec!N$24)</f>
        <v>1.8122576312037366</v>
      </c>
      <c r="O79" s="348">
        <f>IF(O$24=0,0,O$24/TRE_fec!O$24)</f>
        <v>1.8293569638402833</v>
      </c>
      <c r="P79" s="348">
        <f>IF(P$24=0,0,P$24/TRE_fec!P$24)</f>
        <v>1.7591614707951471</v>
      </c>
      <c r="Q79" s="348">
        <f>IF(Q$24=0,0,Q$24/TRE_fec!Q$24)</f>
        <v>1.6941360606764631</v>
      </c>
      <c r="R79" s="348">
        <f>IF(R$24=0,0,R$24/TRE_fec!R$24)</f>
        <v>1.7131227850185375</v>
      </c>
      <c r="S79" s="348">
        <f>IF(S$24=0,0,S$24/TRE_fec!S$24)</f>
        <v>1.697451227275572</v>
      </c>
      <c r="T79" s="348">
        <f>IF(T$24=0,0,T$24/TRE_fec!T$24)</f>
        <v>1.6798903464289765</v>
      </c>
      <c r="U79" s="348">
        <f>IF(U$24=0,0,U$24/TRE_fec!U$24)</f>
        <v>1.6427334254599497</v>
      </c>
      <c r="V79" s="348">
        <f>IF(V$24=0,0,V$24/TRE_fec!V$24)</f>
        <v>1.6452995315391283</v>
      </c>
      <c r="W79" s="348">
        <f>IF(W$24=0,0,W$24/TRE_fec!W$24)</f>
        <v>1.6646423360517575</v>
      </c>
      <c r="X79" s="348">
        <f>IF(X$24=0,0,X$24/TRE_fec!X$24)</f>
        <v>1.6667331074974607</v>
      </c>
      <c r="Y79" s="348">
        <f>IF(Y$24=0,0,Y$24/TRE_fec!Y$24)</f>
        <v>1.6590548239098615</v>
      </c>
      <c r="DA79" s="178"/>
    </row>
    <row r="80" spans="1:105" ht="12" customHeight="1" x14ac:dyDescent="0.25">
      <c r="A80" s="174" t="s">
        <v>2418</v>
      </c>
      <c r="B80" s="348">
        <f>IF(B$27=0,0,B$27/TRE_fec!B$27)</f>
        <v>1.5351442851323744</v>
      </c>
      <c r="C80" s="348">
        <f>IF(C$27=0,0,C$27/TRE_fec!C$27)</f>
        <v>1.7962897104419542</v>
      </c>
      <c r="D80" s="348">
        <f>IF(D$27=0,0,D$27/TRE_fec!D$27)</f>
        <v>1.9147212175138493</v>
      </c>
      <c r="E80" s="348">
        <f>IF(E$27=0,0,E$27/TRE_fec!E$27)</f>
        <v>1.864873332396928</v>
      </c>
      <c r="F80" s="348">
        <f>IF(F$27=0,0,F$27/TRE_fec!F$27)</f>
        <v>1.641783866052887</v>
      </c>
      <c r="G80" s="348">
        <f>IF(G$27=0,0,G$27/TRE_fec!G$27)</f>
        <v>1.613471611888845</v>
      </c>
      <c r="H80" s="348">
        <f>IF(H$27=0,0,H$27/TRE_fec!H$27)</f>
        <v>1.491686393599305</v>
      </c>
      <c r="I80" s="348">
        <f>IF(I$27=0,0,I$27/TRE_fec!I$27)</f>
        <v>1.5069914969734322</v>
      </c>
      <c r="J80" s="348">
        <f>IF(J$27=0,0,J$27/TRE_fec!J$27)</f>
        <v>1.4231910927090436</v>
      </c>
      <c r="K80" s="348">
        <f>IF(K$27=0,0,K$27/TRE_fec!K$27)</f>
        <v>1.5901810619927101</v>
      </c>
      <c r="L80" s="348">
        <f>IF(L$27=0,0,L$27/TRE_fec!L$27)</f>
        <v>1.8250634293826786</v>
      </c>
      <c r="M80" s="348">
        <f>IF(M$27=0,0,M$27/TRE_fec!M$27)</f>
        <v>1.7819656973229925</v>
      </c>
      <c r="N80" s="348">
        <f>IF(N$27=0,0,N$27/TRE_fec!N$27)</f>
        <v>1.7927022246054949</v>
      </c>
      <c r="O80" s="348">
        <f>IF(O$27=0,0,O$27/TRE_fec!O$27)</f>
        <v>1.8716205219797528</v>
      </c>
      <c r="P80" s="348">
        <f>IF(P$27=0,0,P$27/TRE_fec!P$27)</f>
        <v>1.5514501567947099</v>
      </c>
      <c r="Q80" s="348">
        <f>IF(Q$27=0,0,Q$27/TRE_fec!Q$27)</f>
        <v>1.2048727260624381</v>
      </c>
      <c r="R80" s="348">
        <f>IF(R$27=0,0,R$27/TRE_fec!R$27)</f>
        <v>1.2887790851427436</v>
      </c>
      <c r="S80" s="348">
        <f>IF(S$27=0,0,S$27/TRE_fec!S$27)</f>
        <v>1.1861380954181462</v>
      </c>
      <c r="T80" s="348">
        <f>IF(T$27=0,0,T$27/TRE_fec!T$27)</f>
        <v>1.0812442025049105</v>
      </c>
      <c r="U80" s="348">
        <f>IF(U$27=0,0,U$27/TRE_fec!U$27)</f>
        <v>1.1115025579890185</v>
      </c>
      <c r="V80" s="348">
        <f>IF(V$27=0,0,V$27/TRE_fec!V$27)</f>
        <v>1.1575413913414925</v>
      </c>
      <c r="W80" s="348">
        <f>IF(W$27=0,0,W$27/TRE_fec!W$27)</f>
        <v>1.2418884011207181</v>
      </c>
      <c r="X80" s="348">
        <f>IF(X$27=0,0,X$27/TRE_fec!X$27)</f>
        <v>1.3163511432999666</v>
      </c>
      <c r="Y80" s="348">
        <f>IF(Y$27=0,0,Y$27/TRE_fec!Y$27)</f>
        <v>1.2864052332327263</v>
      </c>
      <c r="DA80" s="178"/>
    </row>
    <row r="81" spans="1:105" ht="12" customHeight="1" x14ac:dyDescent="0.25">
      <c r="A81" s="174" t="s">
        <v>2428</v>
      </c>
      <c r="B81" s="348">
        <f>IF(B$35=0,0,B$35/TRE_fec!B$35)</f>
        <v>2.3487948000000003</v>
      </c>
      <c r="C81" s="348">
        <f>IF(C$35=0,0,C$35/TRE_fec!C$35)</f>
        <v>2.4733620025669603</v>
      </c>
      <c r="D81" s="348">
        <f>IF(D$35=0,0,D$35/TRE_fec!D$35)</f>
        <v>2.3487948000000003</v>
      </c>
      <c r="E81" s="348">
        <f>IF(E$35=0,0,E$35/TRE_fec!E$35)</f>
        <v>2.3487948000000003</v>
      </c>
      <c r="F81" s="348">
        <f>IF(F$35=0,0,F$35/TRE_fec!F$35)</f>
        <v>2.3487948000000007</v>
      </c>
      <c r="G81" s="348">
        <f>IF(G$35=0,0,G$35/TRE_fec!G$35)</f>
        <v>2.3487948000000003</v>
      </c>
      <c r="H81" s="348">
        <f>IF(H$35=0,0,H$35/TRE_fec!H$35)</f>
        <v>2.3487947999999998</v>
      </c>
      <c r="I81" s="348">
        <f>IF(I$35=0,0,I$35/TRE_fec!I$35)</f>
        <v>2.3487948000000007</v>
      </c>
      <c r="J81" s="348">
        <f>IF(J$35=0,0,J$35/TRE_fec!J$35)</f>
        <v>2.3487948000000007</v>
      </c>
      <c r="K81" s="348">
        <f>IF(K$35=0,0,K$35/TRE_fec!K$35)</f>
        <v>2.3805148617139285</v>
      </c>
      <c r="L81" s="348">
        <f>IF(L$35=0,0,L$35/TRE_fec!L$35)</f>
        <v>2.3892894436498331</v>
      </c>
      <c r="M81" s="348">
        <f>IF(M$35=0,0,M$35/TRE_fec!M$35)</f>
        <v>2.3813653651930577</v>
      </c>
      <c r="N81" s="348">
        <f>IF(N$35=0,0,N$35/TRE_fec!N$35)</f>
        <v>2.3811190299730218</v>
      </c>
      <c r="O81" s="348">
        <f>IF(O$35=0,0,O$35/TRE_fec!O$35)</f>
        <v>2.3862779926415798</v>
      </c>
      <c r="P81" s="348">
        <f>IF(P$35=0,0,P$35/TRE_fec!P$35)</f>
        <v>2.4144712936666277</v>
      </c>
      <c r="Q81" s="348">
        <f>IF(Q$35=0,0,Q$35/TRE_fec!Q$35)</f>
        <v>2.4662471969245909</v>
      </c>
      <c r="R81" s="348">
        <f>IF(R$35=0,0,R$35/TRE_fec!R$35)</f>
        <v>2.4299260470031125</v>
      </c>
      <c r="S81" s="348">
        <f>IF(S$35=0,0,S$35/TRE_fec!S$35)</f>
        <v>2.4169467907608877</v>
      </c>
      <c r="T81" s="348">
        <f>IF(T$35=0,0,T$35/TRE_fec!T$35)</f>
        <v>2.4208207322788442</v>
      </c>
      <c r="U81" s="348">
        <f>IF(U$35=0,0,U$35/TRE_fec!U$35)</f>
        <v>2.3269105984989213</v>
      </c>
      <c r="V81" s="348">
        <f>IF(V$35=0,0,V$35/TRE_fec!V$35)</f>
        <v>2.3082590919254473</v>
      </c>
      <c r="W81" s="348">
        <f>IF(W$35=0,0,W$35/TRE_fec!W$35)</f>
        <v>2.3054102962480352</v>
      </c>
      <c r="X81" s="348">
        <f>IF(X$35=0,0,X$35/TRE_fec!X$35)</f>
        <v>2.2652837918514011</v>
      </c>
      <c r="Y81" s="348">
        <f>IF(Y$35=0,0,Y$35/TRE_fec!Y$35)</f>
        <v>2.2021852352645492</v>
      </c>
      <c r="DA81" s="178"/>
    </row>
    <row r="82" spans="1:105" ht="12" customHeight="1" x14ac:dyDescent="0.25">
      <c r="A82" s="174" t="s">
        <v>2440</v>
      </c>
      <c r="B82" s="348">
        <f>IF(B$46=0,0,B$46/TRE_fec!B$46)</f>
        <v>0</v>
      </c>
      <c r="C82" s="348">
        <f>IF(C$46=0,0,C$46/TRE_fec!C$46)</f>
        <v>0</v>
      </c>
      <c r="D82" s="348">
        <f>IF(D$46=0,0,D$46/TRE_fec!D$46)</f>
        <v>0</v>
      </c>
      <c r="E82" s="348">
        <f>IF(E$46=0,0,E$46/TRE_fec!E$46)</f>
        <v>0</v>
      </c>
      <c r="F82" s="348">
        <f>IF(F$46=0,0,F$46/TRE_fec!F$46)</f>
        <v>0</v>
      </c>
      <c r="G82" s="348">
        <f>IF(G$46=0,0,G$46/TRE_fec!G$46)</f>
        <v>0</v>
      </c>
      <c r="H82" s="348">
        <f>IF(H$46=0,0,H$46/TRE_fec!H$46)</f>
        <v>0</v>
      </c>
      <c r="I82" s="348">
        <f>IF(I$46=0,0,I$46/TRE_fec!I$46)</f>
        <v>0</v>
      </c>
      <c r="J82" s="348">
        <f>IF(J$46=0,0,J$46/TRE_fec!J$46)</f>
        <v>0</v>
      </c>
      <c r="K82" s="348">
        <f>IF(K$46=0,0,K$46/TRE_fec!K$46)</f>
        <v>0</v>
      </c>
      <c r="L82" s="348">
        <f>IF(L$46=0,0,L$46/TRE_fec!L$46)</f>
        <v>0</v>
      </c>
      <c r="M82" s="348">
        <f>IF(M$46=0,0,M$46/TRE_fec!M$46)</f>
        <v>0</v>
      </c>
      <c r="N82" s="348">
        <f>IF(N$46=0,0,N$46/TRE_fec!N$46)</f>
        <v>0</v>
      </c>
      <c r="O82" s="348">
        <f>IF(O$46=0,0,O$46/TRE_fec!O$46)</f>
        <v>0</v>
      </c>
      <c r="P82" s="348">
        <f>IF(P$46=0,0,P$46/TRE_fec!P$46)</f>
        <v>0</v>
      </c>
      <c r="Q82" s="348">
        <f>IF(Q$46=0,0,Q$46/TRE_fec!Q$46)</f>
        <v>0</v>
      </c>
      <c r="R82" s="348">
        <f>IF(R$46=0,0,R$46/TRE_fec!R$46)</f>
        <v>0</v>
      </c>
      <c r="S82" s="348">
        <f>IF(S$46=0,0,S$46/TRE_fec!S$46)</f>
        <v>0</v>
      </c>
      <c r="T82" s="348">
        <f>IF(T$46=0,0,T$46/TRE_fec!T$46)</f>
        <v>0</v>
      </c>
      <c r="U82" s="348">
        <f>IF(U$46=0,0,U$46/TRE_fec!U$46)</f>
        <v>0</v>
      </c>
      <c r="V82" s="348">
        <f>IF(V$46=0,0,V$46/TRE_fec!V$46)</f>
        <v>0</v>
      </c>
      <c r="W82" s="348">
        <f>IF(W$46=0,0,W$46/TRE_fec!W$46)</f>
        <v>0</v>
      </c>
      <c r="X82" s="348">
        <f>IF(X$46=0,0,X$46/TRE_fec!X$46)</f>
        <v>0</v>
      </c>
      <c r="Y82" s="348">
        <f>IF(Y$46=0,0,Y$46/TRE_fec!Y$46)</f>
        <v>0</v>
      </c>
      <c r="DA82" s="178"/>
    </row>
    <row r="83" spans="1:105" ht="12" customHeight="1" x14ac:dyDescent="0.25">
      <c r="A83" s="41" t="s">
        <v>2442</v>
      </c>
      <c r="B83" s="333">
        <f>IF(B$47=0,0,B$47/TRE_fec!B$47)</f>
        <v>0</v>
      </c>
      <c r="C83" s="333">
        <f>IF(C$47=0,0,C$47/TRE_fec!C$47)</f>
        <v>0</v>
      </c>
      <c r="D83" s="333">
        <f>IF(D$47=0,0,D$47/TRE_fec!D$47)</f>
        <v>0</v>
      </c>
      <c r="E83" s="333">
        <f>IF(E$47=0,0,E$47/TRE_fec!E$47)</f>
        <v>0</v>
      </c>
      <c r="F83" s="333">
        <f>IF(F$47=0,0,F$47/TRE_fec!F$47)</f>
        <v>0</v>
      </c>
      <c r="G83" s="333">
        <f>IF(G$47=0,0,G$47/TRE_fec!G$47)</f>
        <v>0</v>
      </c>
      <c r="H83" s="333">
        <f>IF(H$47=0,0,H$47/TRE_fec!H$47)</f>
        <v>0</v>
      </c>
      <c r="I83" s="333">
        <f>IF(I$47=0,0,I$47/TRE_fec!I$47)</f>
        <v>0</v>
      </c>
      <c r="J83" s="333">
        <f>IF(J$47=0,0,J$47/TRE_fec!J$47)</f>
        <v>0</v>
      </c>
      <c r="K83" s="333">
        <f>IF(K$47=0,0,K$47/TRE_fec!K$47)</f>
        <v>0</v>
      </c>
      <c r="L83" s="333">
        <f>IF(L$47=0,0,L$47/TRE_fec!L$47)</f>
        <v>0</v>
      </c>
      <c r="M83" s="333">
        <f>IF(M$47=0,0,M$47/TRE_fec!M$47)</f>
        <v>0</v>
      </c>
      <c r="N83" s="333">
        <f>IF(N$47=0,0,N$47/TRE_fec!N$47)</f>
        <v>0</v>
      </c>
      <c r="O83" s="333">
        <f>IF(O$47=0,0,O$47/TRE_fec!O$47)</f>
        <v>0</v>
      </c>
      <c r="P83" s="333">
        <f>IF(P$47=0,0,P$47/TRE_fec!P$47)</f>
        <v>0</v>
      </c>
      <c r="Q83" s="333">
        <f>IF(Q$47=0,0,Q$47/TRE_fec!Q$47)</f>
        <v>0</v>
      </c>
      <c r="R83" s="333">
        <f>IF(R$47=0,0,R$47/TRE_fec!R$47)</f>
        <v>0</v>
      </c>
      <c r="S83" s="333">
        <f>IF(S$47=0,0,S$47/TRE_fec!S$47)</f>
        <v>0</v>
      </c>
      <c r="T83" s="333">
        <f>IF(T$47=0,0,T$47/TRE_fec!T$47)</f>
        <v>0</v>
      </c>
      <c r="U83" s="333">
        <f>IF(U$47=0,0,U$47/TRE_fec!U$47)</f>
        <v>0</v>
      </c>
      <c r="V83" s="333">
        <f>IF(V$47=0,0,V$47/TRE_fec!V$47)</f>
        <v>0</v>
      </c>
      <c r="W83" s="333">
        <f>IF(W$47=0,0,W$47/TRE_fec!W$47)</f>
        <v>0</v>
      </c>
      <c r="X83" s="333">
        <f>IF(X$47=0,0,X$47/TRE_fec!X$47)</f>
        <v>0</v>
      </c>
      <c r="Y83" s="333">
        <f>IF(Y$47=0,0,Y$47/TRE_fec!Y$47)</f>
        <v>0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theme="6" tint="0.59999389629810485"/>
    <pageSetUpPr fitToPage="1"/>
  </sheetPr>
  <dimension ref="A1:DA3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equipment"</f>
        <v>BE: Machinery equipment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v>16038.126303793561</v>
      </c>
      <c r="C3" s="203">
        <v>15211.702174653859</v>
      </c>
      <c r="D3" s="203">
        <v>15095.08815456081</v>
      </c>
      <c r="E3" s="203">
        <v>14530.12755630892</v>
      </c>
      <c r="F3" s="203">
        <v>14738.356983895281</v>
      </c>
      <c r="G3" s="203">
        <v>14732.882091845109</v>
      </c>
      <c r="H3" s="203">
        <v>15384.095795919769</v>
      </c>
      <c r="I3" s="203">
        <v>15897.2719370302</v>
      </c>
      <c r="J3" s="203">
        <v>15766.645764119599</v>
      </c>
      <c r="K3" s="203">
        <v>12545.435619774869</v>
      </c>
      <c r="L3" s="203">
        <v>12889.58160181337</v>
      </c>
      <c r="M3" s="203">
        <v>13972.155668850381</v>
      </c>
      <c r="N3" s="203">
        <v>13414.61303304297</v>
      </c>
      <c r="O3" s="203">
        <v>12638.015484943349</v>
      </c>
      <c r="P3" s="203">
        <v>12655.25683339062</v>
      </c>
      <c r="Q3" s="203">
        <v>12461.0805</v>
      </c>
      <c r="R3" s="203">
        <v>12203.623167069079</v>
      </c>
      <c r="S3" s="203">
        <v>12673.385055203151</v>
      </c>
      <c r="T3" s="203">
        <v>12001.50948576189</v>
      </c>
      <c r="U3" s="203">
        <v>12123.2746047082</v>
      </c>
      <c r="V3" s="203">
        <v>10914.508916336261</v>
      </c>
      <c r="W3" s="203">
        <v>11173.31689594262</v>
      </c>
      <c r="X3" s="203">
        <v>11791.65746750552</v>
      </c>
      <c r="Y3" s="203">
        <v>11088.896065192041</v>
      </c>
      <c r="DA3" s="112" t="s">
        <v>2524</v>
      </c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2" customHeight="1" x14ac:dyDescent="0.25">
      <c r="A5" s="30" t="s">
        <v>2110</v>
      </c>
      <c r="B5" s="203">
        <v>10202.43057268689</v>
      </c>
      <c r="C5" s="203">
        <v>9244.2683295384468</v>
      </c>
      <c r="D5" s="203">
        <v>9953.3557034348032</v>
      </c>
      <c r="E5" s="203">
        <v>11312.29192780073</v>
      </c>
      <c r="F5" s="203">
        <v>12256.07182641126</v>
      </c>
      <c r="G5" s="203">
        <v>13669.27751589416</v>
      </c>
      <c r="H5" s="203">
        <v>14322.28686737205</v>
      </c>
      <c r="I5" s="203">
        <v>14614.94067611528</v>
      </c>
      <c r="J5" s="203">
        <v>12870.78675225271</v>
      </c>
      <c r="K5" s="203">
        <v>10687.530346032871</v>
      </c>
      <c r="L5" s="203">
        <v>12127.381080786219</v>
      </c>
      <c r="M5" s="203">
        <v>13430.65886448835</v>
      </c>
      <c r="N5" s="203">
        <v>13220.22925129647</v>
      </c>
      <c r="O5" s="203">
        <v>12984.454787862929</v>
      </c>
      <c r="P5" s="203">
        <v>11714.533711071561</v>
      </c>
      <c r="Q5" s="203">
        <v>12460.006611959359</v>
      </c>
      <c r="R5" s="203">
        <v>11893.422168899489</v>
      </c>
      <c r="S5" s="203">
        <v>12460.71719600683</v>
      </c>
      <c r="T5" s="203">
        <v>12293.92142600051</v>
      </c>
      <c r="U5" s="203">
        <v>12438.1494141045</v>
      </c>
      <c r="V5" s="203">
        <v>12384.980316450061</v>
      </c>
      <c r="W5" s="203">
        <v>12261.583466090029</v>
      </c>
      <c r="X5" s="203">
        <v>11729.271252298409</v>
      </c>
      <c r="Y5" s="203">
        <v>12046.23932072661</v>
      </c>
      <c r="DA5" s="112" t="s">
        <v>2525</v>
      </c>
    </row>
    <row r="6" spans="1:105" ht="12" customHeight="1" x14ac:dyDescent="0.25">
      <c r="A6" s="154" t="s">
        <v>2112</v>
      </c>
      <c r="B6" s="338">
        <v>12753.038215858611</v>
      </c>
      <c r="C6" s="338">
        <v>12115.38630506568</v>
      </c>
      <c r="D6" s="338">
        <v>11477.734394272749</v>
      </c>
      <c r="E6" s="338">
        <v>12115.38630506568</v>
      </c>
      <c r="F6" s="338">
        <v>13390.690126651551</v>
      </c>
      <c r="G6" s="338">
        <v>14665.99394823741</v>
      </c>
      <c r="H6" s="338">
        <v>15303.645859030339</v>
      </c>
      <c r="I6" s="338">
        <v>15941.29776982327</v>
      </c>
      <c r="J6" s="338">
        <v>15303.645859030339</v>
      </c>
      <c r="K6" s="338">
        <v>15303.645859030339</v>
      </c>
      <c r="L6" s="338">
        <v>14665.99394823741</v>
      </c>
      <c r="M6" s="338">
        <v>14665.99394823741</v>
      </c>
      <c r="N6" s="338">
        <v>14665.99394823741</v>
      </c>
      <c r="O6" s="338">
        <v>14028.34203744448</v>
      </c>
      <c r="P6" s="338">
        <v>13390.690126651551</v>
      </c>
      <c r="Q6" s="338">
        <v>13390.690126651551</v>
      </c>
      <c r="R6" s="338">
        <v>12753.038215858611</v>
      </c>
      <c r="S6" s="338">
        <v>13390.690126651551</v>
      </c>
      <c r="T6" s="338">
        <v>13390.690126651551</v>
      </c>
      <c r="U6" s="338">
        <v>13390.690126651551</v>
      </c>
      <c r="V6" s="338">
        <v>13390.690126651551</v>
      </c>
      <c r="W6" s="338">
        <v>13390.690126651551</v>
      </c>
      <c r="X6" s="338">
        <v>12753.038215858611</v>
      </c>
      <c r="Y6" s="338">
        <v>12753.038215858611</v>
      </c>
      <c r="DA6" s="160" t="s">
        <v>2526</v>
      </c>
    </row>
    <row r="7" spans="1:105" ht="12" customHeight="1" x14ac:dyDescent="0.25">
      <c r="A7" s="156" t="s">
        <v>2114</v>
      </c>
      <c r="B7" s="339">
        <v>0</v>
      </c>
      <c r="C7" s="340">
        <v>0</v>
      </c>
      <c r="D7" s="340">
        <v>0</v>
      </c>
      <c r="E7" s="340">
        <v>637.65191079293072</v>
      </c>
      <c r="F7" s="340">
        <v>1912.9557323787919</v>
      </c>
      <c r="G7" s="340">
        <v>1912.9557323787919</v>
      </c>
      <c r="H7" s="340">
        <v>637.65191079293072</v>
      </c>
      <c r="I7" s="340">
        <v>1275.303821585861</v>
      </c>
      <c r="J7" s="340">
        <v>0</v>
      </c>
      <c r="K7" s="340">
        <v>0</v>
      </c>
      <c r="L7" s="340">
        <v>0</v>
      </c>
      <c r="M7" s="340">
        <v>637.65191079293072</v>
      </c>
      <c r="N7" s="340">
        <v>0</v>
      </c>
      <c r="O7" s="340">
        <v>0</v>
      </c>
      <c r="P7" s="340">
        <v>0</v>
      </c>
      <c r="Q7" s="340">
        <v>0</v>
      </c>
      <c r="R7" s="340">
        <v>0</v>
      </c>
      <c r="S7" s="340">
        <v>1275.303821585861</v>
      </c>
      <c r="T7" s="340">
        <v>0</v>
      </c>
      <c r="U7" s="340">
        <v>637.65191079293072</v>
      </c>
      <c r="V7" s="340">
        <v>637.65191079293072</v>
      </c>
      <c r="W7" s="340">
        <v>0</v>
      </c>
      <c r="X7" s="340">
        <v>0</v>
      </c>
      <c r="Y7" s="340">
        <v>637.65191079293072</v>
      </c>
      <c r="DA7" s="161" t="s">
        <v>2527</v>
      </c>
    </row>
    <row r="8" spans="1:105" ht="12" customHeight="1" x14ac:dyDescent="0.25">
      <c r="A8" s="157" t="s">
        <v>2116</v>
      </c>
      <c r="B8" s="341"/>
      <c r="C8" s="342">
        <f t="shared" ref="C8:Y8" si="0">B6+C7-C6</f>
        <v>637.65191079293072</v>
      </c>
      <c r="D8" s="342">
        <f t="shared" si="0"/>
        <v>637.65191079293072</v>
      </c>
      <c r="E8" s="342">
        <f t="shared" si="0"/>
        <v>0</v>
      </c>
      <c r="F8" s="342">
        <f t="shared" si="0"/>
        <v>637.65191079292163</v>
      </c>
      <c r="G8" s="342">
        <f t="shared" si="0"/>
        <v>637.65191079293254</v>
      </c>
      <c r="H8" s="342">
        <f t="shared" si="0"/>
        <v>0</v>
      </c>
      <c r="I8" s="342">
        <f t="shared" si="0"/>
        <v>637.6519107929289</v>
      </c>
      <c r="J8" s="342">
        <f t="shared" si="0"/>
        <v>637.65191079293072</v>
      </c>
      <c r="K8" s="342">
        <f t="shared" si="0"/>
        <v>0</v>
      </c>
      <c r="L8" s="342">
        <f t="shared" si="0"/>
        <v>637.6519107929289</v>
      </c>
      <c r="M8" s="342">
        <f t="shared" si="0"/>
        <v>637.65191079293072</v>
      </c>
      <c r="N8" s="342">
        <f t="shared" si="0"/>
        <v>0</v>
      </c>
      <c r="O8" s="342">
        <f t="shared" si="0"/>
        <v>637.65191079293072</v>
      </c>
      <c r="P8" s="342">
        <f t="shared" si="0"/>
        <v>637.6519107929289</v>
      </c>
      <c r="Q8" s="342">
        <f t="shared" si="0"/>
        <v>0</v>
      </c>
      <c r="R8" s="342">
        <f t="shared" si="0"/>
        <v>637.65191079293982</v>
      </c>
      <c r="S8" s="342">
        <f t="shared" si="0"/>
        <v>637.65191079292163</v>
      </c>
      <c r="T8" s="342">
        <f t="shared" si="0"/>
        <v>0</v>
      </c>
      <c r="U8" s="342">
        <f t="shared" si="0"/>
        <v>637.65191079293072</v>
      </c>
      <c r="V8" s="342">
        <f t="shared" si="0"/>
        <v>637.65191079293072</v>
      </c>
      <c r="W8" s="342">
        <f t="shared" si="0"/>
        <v>0</v>
      </c>
      <c r="X8" s="342">
        <f t="shared" si="0"/>
        <v>637.65191079293982</v>
      </c>
      <c r="Y8" s="342">
        <f t="shared" si="0"/>
        <v>637.65191079293072</v>
      </c>
      <c r="DA8" s="162"/>
    </row>
    <row r="9" spans="1:105" ht="12" customHeight="1" x14ac:dyDescent="0.25">
      <c r="A9" s="155" t="s">
        <v>2117</v>
      </c>
      <c r="B9" s="343">
        <f t="shared" ref="B9:Y9" si="1">B6-B5</f>
        <v>2550.6076431717211</v>
      </c>
      <c r="C9" s="343">
        <f t="shared" si="1"/>
        <v>2871.1179755272333</v>
      </c>
      <c r="D9" s="343">
        <f t="shared" si="1"/>
        <v>1524.3786908379461</v>
      </c>
      <c r="E9" s="343">
        <f t="shared" si="1"/>
        <v>803.0943772649498</v>
      </c>
      <c r="F9" s="343">
        <f t="shared" si="1"/>
        <v>1134.6183002402904</v>
      </c>
      <c r="G9" s="343">
        <f t="shared" si="1"/>
        <v>996.71643234324983</v>
      </c>
      <c r="H9" s="343">
        <f t="shared" si="1"/>
        <v>981.3589916582896</v>
      </c>
      <c r="I9" s="343">
        <f t="shared" si="1"/>
        <v>1326.3570937079894</v>
      </c>
      <c r="J9" s="343">
        <f t="shared" si="1"/>
        <v>2432.8591067776288</v>
      </c>
      <c r="K9" s="343">
        <f t="shared" si="1"/>
        <v>4616.1155129974686</v>
      </c>
      <c r="L9" s="343">
        <f t="shared" si="1"/>
        <v>2538.6128674511911</v>
      </c>
      <c r="M9" s="343">
        <f t="shared" si="1"/>
        <v>1235.3350837490598</v>
      </c>
      <c r="N9" s="343">
        <f t="shared" si="1"/>
        <v>1445.7646969409398</v>
      </c>
      <c r="O9" s="343">
        <f t="shared" si="1"/>
        <v>1043.8872495815503</v>
      </c>
      <c r="P9" s="343">
        <f t="shared" si="1"/>
        <v>1676.1564155799897</v>
      </c>
      <c r="Q9" s="343">
        <f t="shared" si="1"/>
        <v>930.68351469219124</v>
      </c>
      <c r="R9" s="343">
        <f t="shared" si="1"/>
        <v>859.61604695912138</v>
      </c>
      <c r="S9" s="343">
        <f t="shared" si="1"/>
        <v>929.97293064472069</v>
      </c>
      <c r="T9" s="343">
        <f t="shared" si="1"/>
        <v>1096.7687006510405</v>
      </c>
      <c r="U9" s="343">
        <f t="shared" si="1"/>
        <v>952.54071254705013</v>
      </c>
      <c r="V9" s="343">
        <f t="shared" si="1"/>
        <v>1005.7098102014897</v>
      </c>
      <c r="W9" s="343">
        <f t="shared" si="1"/>
        <v>1129.1066605615215</v>
      </c>
      <c r="X9" s="343">
        <f t="shared" si="1"/>
        <v>1023.7669635602015</v>
      </c>
      <c r="Y9" s="343">
        <f t="shared" si="1"/>
        <v>706.79889513200033</v>
      </c>
      <c r="DA9" s="163"/>
    </row>
    <row r="10" spans="1:105" ht="12" customHeight="1" x14ac:dyDescent="0.25">
      <c r="A10" s="172"/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DA10" s="176"/>
    </row>
    <row r="11" spans="1:105" ht="12" customHeight="1" x14ac:dyDescent="0.25">
      <c r="A11" s="30" t="s">
        <v>69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DA11" s="112"/>
    </row>
    <row r="12" spans="1:105" ht="12" customHeight="1" x14ac:dyDescent="0.25">
      <c r="A12" s="31" t="s">
        <v>70</v>
      </c>
      <c r="B12" s="210">
        <v>263.91771281169378</v>
      </c>
      <c r="C12" s="210">
        <v>250.06663800515901</v>
      </c>
      <c r="D12" s="210">
        <v>272.30533104041268</v>
      </c>
      <c r="E12" s="210">
        <v>342.97067927772991</v>
      </c>
      <c r="F12" s="210">
        <v>363.61840068787632</v>
      </c>
      <c r="G12" s="210">
        <v>396.99036973344801</v>
      </c>
      <c r="H12" s="210">
        <v>390.07506448839212</v>
      </c>
      <c r="I12" s="210">
        <v>377.7558899398108</v>
      </c>
      <c r="J12" s="210">
        <v>350.76646603611363</v>
      </c>
      <c r="K12" s="210">
        <v>305.68022355975933</v>
      </c>
      <c r="L12" s="210">
        <v>342.09670119769407</v>
      </c>
      <c r="M12" s="210">
        <v>349.81064797128482</v>
      </c>
      <c r="N12" s="210">
        <v>341.83025538223262</v>
      </c>
      <c r="O12" s="210">
        <v>343.97366345101642</v>
      </c>
      <c r="P12" s="210">
        <v>290.73354926579742</v>
      </c>
      <c r="Q12" s="210">
        <v>298.87963824483148</v>
      </c>
      <c r="R12" s="210">
        <v>282.32549223329829</v>
      </c>
      <c r="S12" s="210">
        <v>292.83180287217908</v>
      </c>
      <c r="T12" s="210">
        <v>282.80376393063221</v>
      </c>
      <c r="U12" s="210">
        <v>282.55701294550028</v>
      </c>
      <c r="V12" s="210">
        <v>284.45554821841881</v>
      </c>
      <c r="W12" s="210">
        <v>281.14506347893621</v>
      </c>
      <c r="X12" s="210">
        <v>254.98614452668829</v>
      </c>
      <c r="Y12" s="210">
        <v>250.30955897958569</v>
      </c>
      <c r="DA12" s="109" t="s">
        <v>2528</v>
      </c>
    </row>
    <row r="13" spans="1:105" ht="12" customHeight="1" x14ac:dyDescent="0.25">
      <c r="A13" s="24" t="s">
        <v>28</v>
      </c>
      <c r="B13" s="213">
        <v>10.500171969045571</v>
      </c>
      <c r="C13" s="213">
        <v>15.529922613929489</v>
      </c>
      <c r="D13" s="213">
        <v>20.3591573516767</v>
      </c>
      <c r="E13" s="213">
        <v>9.2070507308684437</v>
      </c>
      <c r="F13" s="213">
        <v>5.0055889939810836</v>
      </c>
      <c r="G13" s="213">
        <v>23.45889939810834</v>
      </c>
      <c r="H13" s="213">
        <v>18.646775580395531</v>
      </c>
      <c r="I13" s="213">
        <v>11.428718830610491</v>
      </c>
      <c r="J13" s="213">
        <v>0</v>
      </c>
      <c r="K13" s="213">
        <v>1.920034393809114</v>
      </c>
      <c r="L13" s="213">
        <v>0</v>
      </c>
      <c r="M13" s="213">
        <v>1.4</v>
      </c>
      <c r="N13" s="213">
        <v>0</v>
      </c>
      <c r="O13" s="213">
        <v>0</v>
      </c>
      <c r="P13" s="213">
        <v>0</v>
      </c>
      <c r="Q13" s="213">
        <v>0</v>
      </c>
      <c r="R13" s="213">
        <v>0</v>
      </c>
      <c r="S13" s="213">
        <v>0</v>
      </c>
      <c r="T13" s="213">
        <v>0</v>
      </c>
      <c r="U13" s="213">
        <v>0</v>
      </c>
      <c r="V13" s="213">
        <v>0</v>
      </c>
      <c r="W13" s="213">
        <v>0</v>
      </c>
      <c r="X13" s="213">
        <v>0</v>
      </c>
      <c r="Y13" s="213">
        <v>0</v>
      </c>
      <c r="DA13" s="85" t="s">
        <v>2529</v>
      </c>
    </row>
    <row r="14" spans="1:105" ht="12" customHeight="1" x14ac:dyDescent="0.25">
      <c r="A14" s="14" t="s">
        <v>29</v>
      </c>
      <c r="B14" s="204">
        <f t="shared" ref="B14:Y14" si="2">B15+B16+B17+B18+B19</f>
        <v>15.262252794496989</v>
      </c>
      <c r="C14" s="204">
        <f t="shared" si="2"/>
        <v>17.29724849527085</v>
      </c>
      <c r="D14" s="204">
        <f t="shared" si="2"/>
        <v>26.602665520206358</v>
      </c>
      <c r="E14" s="204">
        <f t="shared" si="2"/>
        <v>25.895700773860703</v>
      </c>
      <c r="F14" s="204">
        <f t="shared" si="2"/>
        <v>23.984952708512466</v>
      </c>
      <c r="G14" s="204">
        <f t="shared" si="2"/>
        <v>25.895700773860703</v>
      </c>
      <c r="H14" s="204">
        <f t="shared" si="2"/>
        <v>23.860705073086841</v>
      </c>
      <c r="I14" s="204">
        <f t="shared" si="2"/>
        <v>19.97712811693895</v>
      </c>
      <c r="J14" s="204">
        <f t="shared" si="2"/>
        <v>15.075924333619945</v>
      </c>
      <c r="K14" s="204">
        <f t="shared" si="2"/>
        <v>16.093379191745488</v>
      </c>
      <c r="L14" s="204">
        <f t="shared" si="2"/>
        <v>17.048753224419606</v>
      </c>
      <c r="M14" s="204">
        <f t="shared" si="2"/>
        <v>16.155546001719685</v>
      </c>
      <c r="N14" s="204">
        <f t="shared" si="2"/>
        <v>20.163370593293205</v>
      </c>
      <c r="O14" s="204">
        <f t="shared" si="2"/>
        <v>22.198280309544284</v>
      </c>
      <c r="P14" s="204">
        <f t="shared" si="2"/>
        <v>18.190455717970767</v>
      </c>
      <c r="Q14" s="204">
        <f t="shared" si="2"/>
        <v>19.207996560619087</v>
      </c>
      <c r="R14" s="204">
        <f t="shared" si="2"/>
        <v>16.217626827171109</v>
      </c>
      <c r="S14" s="204">
        <f t="shared" si="2"/>
        <v>16.020378331900258</v>
      </c>
      <c r="T14" s="204">
        <f t="shared" si="2"/>
        <v>15.05872742906277</v>
      </c>
      <c r="U14" s="204">
        <f t="shared" si="2"/>
        <v>21.570679277730012</v>
      </c>
      <c r="V14" s="204">
        <f t="shared" si="2"/>
        <v>20.23267411865864</v>
      </c>
      <c r="W14" s="204">
        <f t="shared" si="2"/>
        <v>20.746173688736029</v>
      </c>
      <c r="X14" s="204">
        <f t="shared" si="2"/>
        <v>21.362338779019769</v>
      </c>
      <c r="Y14" s="204">
        <f t="shared" si="2"/>
        <v>19.71908856405847</v>
      </c>
      <c r="DA14" s="71"/>
    </row>
    <row r="15" spans="1:105" ht="12" customHeight="1" x14ac:dyDescent="0.25">
      <c r="A15" s="18" t="s">
        <v>30</v>
      </c>
      <c r="B15" s="204">
        <v>0</v>
      </c>
      <c r="C15" s="204">
        <v>0</v>
      </c>
      <c r="D15" s="204">
        <v>0</v>
      </c>
      <c r="E15" s="204">
        <v>0</v>
      </c>
      <c r="F15" s="204">
        <v>0</v>
      </c>
      <c r="G15" s="204">
        <v>0</v>
      </c>
      <c r="H15" s="204">
        <v>0</v>
      </c>
      <c r="I15" s="204">
        <v>0</v>
      </c>
      <c r="J15" s="204">
        <v>0</v>
      </c>
      <c r="K15" s="204">
        <v>0</v>
      </c>
      <c r="L15" s="204">
        <v>0</v>
      </c>
      <c r="M15" s="204">
        <v>0</v>
      </c>
      <c r="N15" s="204">
        <v>0</v>
      </c>
      <c r="O15" s="204">
        <v>0</v>
      </c>
      <c r="P15" s="204">
        <v>0</v>
      </c>
      <c r="Q15" s="204">
        <v>0</v>
      </c>
      <c r="R15" s="204">
        <v>0</v>
      </c>
      <c r="S15" s="204">
        <v>0</v>
      </c>
      <c r="T15" s="204">
        <v>0</v>
      </c>
      <c r="U15" s="204">
        <v>0</v>
      </c>
      <c r="V15" s="204">
        <v>0</v>
      </c>
      <c r="W15" s="204">
        <v>0</v>
      </c>
      <c r="X15" s="204">
        <v>0</v>
      </c>
      <c r="Y15" s="204">
        <v>0</v>
      </c>
      <c r="DA15" s="71" t="s">
        <v>2530</v>
      </c>
    </row>
    <row r="16" spans="1:105" ht="12" customHeight="1" x14ac:dyDescent="0.25">
      <c r="A16" s="18" t="s">
        <v>31</v>
      </c>
      <c r="B16" s="204">
        <v>0</v>
      </c>
      <c r="C16" s="204">
        <v>0</v>
      </c>
      <c r="D16" s="204">
        <v>0</v>
      </c>
      <c r="E16" s="204">
        <v>0</v>
      </c>
      <c r="F16" s="204">
        <v>0</v>
      </c>
      <c r="G16" s="204">
        <v>0</v>
      </c>
      <c r="H16" s="204">
        <v>0</v>
      </c>
      <c r="I16" s="204">
        <v>0</v>
      </c>
      <c r="J16" s="204">
        <v>0</v>
      </c>
      <c r="K16" s="204">
        <v>0</v>
      </c>
      <c r="L16" s="204">
        <v>0</v>
      </c>
      <c r="M16" s="204">
        <v>0</v>
      </c>
      <c r="N16" s="204">
        <v>0</v>
      </c>
      <c r="O16" s="204">
        <v>0</v>
      </c>
      <c r="P16" s="204">
        <v>0</v>
      </c>
      <c r="Q16" s="204">
        <v>0</v>
      </c>
      <c r="R16" s="204">
        <v>0</v>
      </c>
      <c r="S16" s="204">
        <v>0</v>
      </c>
      <c r="T16" s="204">
        <v>0</v>
      </c>
      <c r="U16" s="204">
        <v>0</v>
      </c>
      <c r="V16" s="204">
        <v>0</v>
      </c>
      <c r="W16" s="204">
        <v>0</v>
      </c>
      <c r="X16" s="204">
        <v>0</v>
      </c>
      <c r="Y16" s="204">
        <v>0</v>
      </c>
      <c r="DA16" s="71" t="s">
        <v>2531</v>
      </c>
    </row>
    <row r="17" spans="1:105" ht="12" customHeight="1" x14ac:dyDescent="0.25">
      <c r="A17" s="18" t="s">
        <v>71</v>
      </c>
      <c r="B17" s="204">
        <v>15.262252794496989</v>
      </c>
      <c r="C17" s="204">
        <v>17.29724849527085</v>
      </c>
      <c r="D17" s="204">
        <v>13.22725709372313</v>
      </c>
      <c r="E17" s="204">
        <v>17.29724849527085</v>
      </c>
      <c r="F17" s="204">
        <v>17.29724849527085</v>
      </c>
      <c r="G17" s="204">
        <v>17.29724849527085</v>
      </c>
      <c r="H17" s="204">
        <v>15.262252794496989</v>
      </c>
      <c r="I17" s="204">
        <v>14.24479793637145</v>
      </c>
      <c r="J17" s="204">
        <v>12.209802235597589</v>
      </c>
      <c r="K17" s="204">
        <v>13.22725709372313</v>
      </c>
      <c r="L17" s="204">
        <v>13.22725709372313</v>
      </c>
      <c r="M17" s="204">
        <v>14.24479793637145</v>
      </c>
      <c r="N17" s="204">
        <v>17.29724849527085</v>
      </c>
      <c r="O17" s="204">
        <v>19.332158211521929</v>
      </c>
      <c r="P17" s="204">
        <v>16.27970765262253</v>
      </c>
      <c r="Q17" s="204">
        <v>17.29724849527085</v>
      </c>
      <c r="R17" s="204">
        <v>15.262252794496989</v>
      </c>
      <c r="S17" s="204">
        <v>15.160533104041271</v>
      </c>
      <c r="T17" s="204">
        <v>15.05872742906277</v>
      </c>
      <c r="U17" s="204">
        <v>21.570679277730012</v>
      </c>
      <c r="V17" s="204">
        <v>20.23267411865864</v>
      </c>
      <c r="W17" s="204">
        <v>20.746173688736029</v>
      </c>
      <c r="X17" s="204">
        <v>21.362338779019769</v>
      </c>
      <c r="Y17" s="204">
        <v>19.71908856405847</v>
      </c>
      <c r="DA17" s="71" t="s">
        <v>2532</v>
      </c>
    </row>
    <row r="18" spans="1:105" ht="12" customHeight="1" x14ac:dyDescent="0.25">
      <c r="A18" s="18" t="s">
        <v>32</v>
      </c>
      <c r="B18" s="204">
        <v>0</v>
      </c>
      <c r="C18" s="204">
        <v>0</v>
      </c>
      <c r="D18" s="204">
        <v>13.375408426483229</v>
      </c>
      <c r="E18" s="204">
        <v>8.5984522785898534</v>
      </c>
      <c r="F18" s="204">
        <v>6.6877042132416156</v>
      </c>
      <c r="G18" s="204">
        <v>8.5984522785898534</v>
      </c>
      <c r="H18" s="204">
        <v>8.5984522785898534</v>
      </c>
      <c r="I18" s="204">
        <v>5.732330180567498</v>
      </c>
      <c r="J18" s="204">
        <v>2.8661220980223558</v>
      </c>
      <c r="K18" s="204">
        <v>2.8661220980223558</v>
      </c>
      <c r="L18" s="204">
        <v>3.8214961306964752</v>
      </c>
      <c r="M18" s="204">
        <v>1.9107480653482369</v>
      </c>
      <c r="N18" s="204">
        <v>2.8661220980223558</v>
      </c>
      <c r="O18" s="204">
        <v>2.8661220980223558</v>
      </c>
      <c r="P18" s="204">
        <v>1.9107480653482369</v>
      </c>
      <c r="Q18" s="204">
        <v>1.9107480653482369</v>
      </c>
      <c r="R18" s="204">
        <v>0.95537403267411869</v>
      </c>
      <c r="S18" s="204">
        <v>0.85984522785898532</v>
      </c>
      <c r="T18" s="204">
        <v>0</v>
      </c>
      <c r="U18" s="204">
        <v>0</v>
      </c>
      <c r="V18" s="204">
        <v>0</v>
      </c>
      <c r="W18" s="204">
        <v>0</v>
      </c>
      <c r="X18" s="204">
        <v>0</v>
      </c>
      <c r="Y18" s="204">
        <v>0</v>
      </c>
      <c r="DA18" s="71" t="s">
        <v>2533</v>
      </c>
    </row>
    <row r="19" spans="1:105" ht="12" customHeight="1" x14ac:dyDescent="0.25">
      <c r="A19" s="18" t="s">
        <v>33</v>
      </c>
      <c r="B19" s="204">
        <v>0</v>
      </c>
      <c r="C19" s="204">
        <v>0</v>
      </c>
      <c r="D19" s="204">
        <v>0</v>
      </c>
      <c r="E19" s="204">
        <v>0</v>
      </c>
      <c r="F19" s="204">
        <v>0</v>
      </c>
      <c r="G19" s="204">
        <v>0</v>
      </c>
      <c r="H19" s="204">
        <v>0</v>
      </c>
      <c r="I19" s="204">
        <v>0</v>
      </c>
      <c r="J19" s="204">
        <v>0</v>
      </c>
      <c r="K19" s="204">
        <v>0</v>
      </c>
      <c r="L19" s="204">
        <v>0</v>
      </c>
      <c r="M19" s="204">
        <v>0</v>
      </c>
      <c r="N19" s="204">
        <v>0</v>
      </c>
      <c r="O19" s="204">
        <v>0</v>
      </c>
      <c r="P19" s="204">
        <v>0</v>
      </c>
      <c r="Q19" s="204">
        <v>0</v>
      </c>
      <c r="R19" s="204">
        <v>0</v>
      </c>
      <c r="S19" s="204">
        <v>0</v>
      </c>
      <c r="T19" s="204">
        <v>0</v>
      </c>
      <c r="U19" s="204">
        <v>0</v>
      </c>
      <c r="V19" s="204">
        <v>0</v>
      </c>
      <c r="W19" s="204">
        <v>0</v>
      </c>
      <c r="X19" s="204">
        <v>0</v>
      </c>
      <c r="Y19" s="204">
        <v>0</v>
      </c>
      <c r="DA19" s="71" t="s">
        <v>2534</v>
      </c>
    </row>
    <row r="20" spans="1:105" ht="12" customHeight="1" x14ac:dyDescent="0.25">
      <c r="A20" s="14" t="s">
        <v>34</v>
      </c>
      <c r="B20" s="204">
        <f t="shared" ref="B20:Y20" si="3">B21+B22</f>
        <v>58.275666380051582</v>
      </c>
      <c r="C20" s="204">
        <f t="shared" si="3"/>
        <v>37.187876182287177</v>
      </c>
      <c r="D20" s="204">
        <f t="shared" si="3"/>
        <v>51.224849527085119</v>
      </c>
      <c r="E20" s="204">
        <f t="shared" si="3"/>
        <v>128.8481513327601</v>
      </c>
      <c r="F20" s="204">
        <f t="shared" si="3"/>
        <v>149.34840928632849</v>
      </c>
      <c r="G20" s="204">
        <f t="shared" si="3"/>
        <v>151.99664660361131</v>
      </c>
      <c r="H20" s="204">
        <f t="shared" si="3"/>
        <v>144.5323301805675</v>
      </c>
      <c r="I20" s="204">
        <f t="shared" si="3"/>
        <v>144.53860705073089</v>
      </c>
      <c r="J20" s="204">
        <f t="shared" si="3"/>
        <v>132.29036973344799</v>
      </c>
      <c r="K20" s="204">
        <f t="shared" si="3"/>
        <v>121.0600171969046</v>
      </c>
      <c r="L20" s="204">
        <f t="shared" si="3"/>
        <v>152.83379191745479</v>
      </c>
      <c r="M20" s="204">
        <f t="shared" si="3"/>
        <v>152.00318142734309</v>
      </c>
      <c r="N20" s="204">
        <f t="shared" si="3"/>
        <v>146.23155631986239</v>
      </c>
      <c r="O20" s="204">
        <f t="shared" si="3"/>
        <v>151.24178847807389</v>
      </c>
      <c r="P20" s="204">
        <f t="shared" si="3"/>
        <v>105.2486672398968</v>
      </c>
      <c r="Q20" s="204">
        <f t="shared" si="3"/>
        <v>117.1842648323302</v>
      </c>
      <c r="R20" s="204">
        <f t="shared" si="3"/>
        <v>113.18976784178849</v>
      </c>
      <c r="S20" s="204">
        <f t="shared" si="3"/>
        <v>119.39286328460879</v>
      </c>
      <c r="T20" s="204">
        <f t="shared" si="3"/>
        <v>122.92732989935629</v>
      </c>
      <c r="U20" s="204">
        <f t="shared" si="3"/>
        <v>116.1015443887849</v>
      </c>
      <c r="V20" s="204">
        <f t="shared" si="3"/>
        <v>129.24262111064249</v>
      </c>
      <c r="W20" s="204">
        <f t="shared" si="3"/>
        <v>134.45435780174199</v>
      </c>
      <c r="X20" s="204">
        <f t="shared" si="3"/>
        <v>108.0948245979485</v>
      </c>
      <c r="Y20" s="204">
        <f t="shared" si="3"/>
        <v>100.020240377807</v>
      </c>
      <c r="DA20" s="71"/>
    </row>
    <row r="21" spans="1:105" ht="12" customHeight="1" x14ac:dyDescent="0.25">
      <c r="A21" s="18" t="s">
        <v>73</v>
      </c>
      <c r="B21" s="204">
        <v>58.275666380051582</v>
      </c>
      <c r="C21" s="204">
        <v>37.187876182287177</v>
      </c>
      <c r="D21" s="204">
        <v>51.224849527085119</v>
      </c>
      <c r="E21" s="204">
        <v>128.8481513327601</v>
      </c>
      <c r="F21" s="204">
        <v>149.34840928632849</v>
      </c>
      <c r="G21" s="204">
        <v>151.99664660361131</v>
      </c>
      <c r="H21" s="204">
        <v>144.5323301805675</v>
      </c>
      <c r="I21" s="204">
        <v>144.53860705073089</v>
      </c>
      <c r="J21" s="204">
        <v>132.29036973344799</v>
      </c>
      <c r="K21" s="204">
        <v>121.0600171969046</v>
      </c>
      <c r="L21" s="204">
        <v>152.83379191745479</v>
      </c>
      <c r="M21" s="204">
        <v>152.00318142734309</v>
      </c>
      <c r="N21" s="204">
        <v>146.23155631986239</v>
      </c>
      <c r="O21" s="204">
        <v>151.24178847807389</v>
      </c>
      <c r="P21" s="204">
        <v>105.2486672398968</v>
      </c>
      <c r="Q21" s="204">
        <v>117.1842648323302</v>
      </c>
      <c r="R21" s="204">
        <v>113.18976784178849</v>
      </c>
      <c r="S21" s="204">
        <v>119.39286328460879</v>
      </c>
      <c r="T21" s="204">
        <v>122.92732989935629</v>
      </c>
      <c r="U21" s="204">
        <v>116.1015443887849</v>
      </c>
      <c r="V21" s="204">
        <v>129.24262111064249</v>
      </c>
      <c r="W21" s="204">
        <v>134.45435780174199</v>
      </c>
      <c r="X21" s="204">
        <v>108.0948245979485</v>
      </c>
      <c r="Y21" s="204">
        <v>100.020240377807</v>
      </c>
      <c r="DA21" s="71" t="s">
        <v>2535</v>
      </c>
    </row>
    <row r="22" spans="1:105" ht="12" customHeight="1" x14ac:dyDescent="0.25">
      <c r="A22" s="18" t="s">
        <v>36</v>
      </c>
      <c r="B22" s="204">
        <v>0</v>
      </c>
      <c r="C22" s="204">
        <v>0</v>
      </c>
      <c r="D22" s="204">
        <v>0</v>
      </c>
      <c r="E22" s="204">
        <v>0</v>
      </c>
      <c r="F22" s="204">
        <v>0</v>
      </c>
      <c r="G22" s="204">
        <v>0</v>
      </c>
      <c r="H22" s="204">
        <v>0</v>
      </c>
      <c r="I22" s="204">
        <v>0</v>
      </c>
      <c r="J22" s="204">
        <v>0</v>
      </c>
      <c r="K22" s="204">
        <v>0</v>
      </c>
      <c r="L22" s="204">
        <v>0</v>
      </c>
      <c r="M22" s="204">
        <v>0</v>
      </c>
      <c r="N22" s="204">
        <v>0</v>
      </c>
      <c r="O22" s="204">
        <v>0</v>
      </c>
      <c r="P22" s="204">
        <v>0</v>
      </c>
      <c r="Q22" s="204">
        <v>0</v>
      </c>
      <c r="R22" s="204">
        <v>0</v>
      </c>
      <c r="S22" s="204">
        <v>0</v>
      </c>
      <c r="T22" s="204">
        <v>0</v>
      </c>
      <c r="U22" s="204">
        <v>0</v>
      </c>
      <c r="V22" s="204">
        <v>0</v>
      </c>
      <c r="W22" s="204">
        <v>0</v>
      </c>
      <c r="X22" s="204">
        <v>0</v>
      </c>
      <c r="Y22" s="204">
        <v>0</v>
      </c>
      <c r="DA22" s="71" t="s">
        <v>2536</v>
      </c>
    </row>
    <row r="23" spans="1:105" ht="12" customHeight="1" x14ac:dyDescent="0.25">
      <c r="A23" s="14" t="s">
        <v>37</v>
      </c>
      <c r="B23" s="204">
        <f t="shared" ref="B23:Y23" si="4">B24+B25+B26+B27+B28+B29</f>
        <v>0</v>
      </c>
      <c r="C23" s="204">
        <f t="shared" si="4"/>
        <v>0</v>
      </c>
      <c r="D23" s="204">
        <f t="shared" si="4"/>
        <v>0</v>
      </c>
      <c r="E23" s="204">
        <f t="shared" si="4"/>
        <v>0</v>
      </c>
      <c r="F23" s="204">
        <f t="shared" si="4"/>
        <v>0</v>
      </c>
      <c r="G23" s="204">
        <f t="shared" si="4"/>
        <v>0.45425623387790198</v>
      </c>
      <c r="H23" s="204">
        <f t="shared" si="4"/>
        <v>0</v>
      </c>
      <c r="I23" s="204">
        <f t="shared" si="4"/>
        <v>0.57325881341358553</v>
      </c>
      <c r="J23" s="204">
        <f t="shared" si="4"/>
        <v>0.16715391229578669</v>
      </c>
      <c r="K23" s="204">
        <f t="shared" si="4"/>
        <v>1.4047291487532241</v>
      </c>
      <c r="L23" s="204">
        <f t="shared" si="4"/>
        <v>1.9476040351833461</v>
      </c>
      <c r="M23" s="204">
        <f t="shared" si="4"/>
        <v>1.9544140933828582</v>
      </c>
      <c r="N23" s="204">
        <f t="shared" si="4"/>
        <v>1.806781607512141</v>
      </c>
      <c r="O23" s="204">
        <f t="shared" si="4"/>
        <v>2.4596479738022836</v>
      </c>
      <c r="P23" s="204">
        <f t="shared" si="4"/>
        <v>1.954787442925521</v>
      </c>
      <c r="Q23" s="204">
        <f t="shared" si="4"/>
        <v>2.4529830427678618</v>
      </c>
      <c r="R23" s="204">
        <f t="shared" si="4"/>
        <v>2.5827579254737105</v>
      </c>
      <c r="S23" s="204">
        <f t="shared" si="4"/>
        <v>2.7839954775101798</v>
      </c>
      <c r="T23" s="204">
        <f t="shared" si="4"/>
        <v>2.4875260347152635</v>
      </c>
      <c r="U23" s="204">
        <f t="shared" si="4"/>
        <v>3.4144539393465192</v>
      </c>
      <c r="V23" s="204">
        <f t="shared" si="4"/>
        <v>2.9510182513704581</v>
      </c>
      <c r="W23" s="204">
        <f t="shared" si="4"/>
        <v>3.0640504751306192</v>
      </c>
      <c r="X23" s="204">
        <f t="shared" si="4"/>
        <v>2.7000903500639488</v>
      </c>
      <c r="Y23" s="204">
        <f t="shared" si="4"/>
        <v>2.9176075097752849</v>
      </c>
      <c r="DA23" s="71"/>
    </row>
    <row r="24" spans="1:105" ht="12" customHeight="1" x14ac:dyDescent="0.25">
      <c r="A24" s="18" t="s">
        <v>38</v>
      </c>
      <c r="B24" s="204">
        <v>0</v>
      </c>
      <c r="C24" s="204">
        <v>0</v>
      </c>
      <c r="D24" s="204">
        <v>0</v>
      </c>
      <c r="E24" s="204">
        <v>0</v>
      </c>
      <c r="F24" s="204">
        <v>0</v>
      </c>
      <c r="G24" s="204">
        <v>0</v>
      </c>
      <c r="H24" s="204">
        <v>0</v>
      </c>
      <c r="I24" s="204">
        <v>0.57325881341358553</v>
      </c>
      <c r="J24" s="204">
        <v>0.16715391229578669</v>
      </c>
      <c r="K24" s="204">
        <v>1.385296646603611</v>
      </c>
      <c r="L24" s="204">
        <v>1.1942390369733451</v>
      </c>
      <c r="M24" s="204">
        <v>1.1942390369733451</v>
      </c>
      <c r="N24" s="204">
        <v>1.1942390369733451</v>
      </c>
      <c r="O24" s="204">
        <v>1.1942390369733451</v>
      </c>
      <c r="P24" s="204">
        <v>1.1942390369733451</v>
      </c>
      <c r="Q24" s="204">
        <v>1.1942390369733451</v>
      </c>
      <c r="R24" s="204">
        <v>1.1942390369733451</v>
      </c>
      <c r="S24" s="204">
        <v>1.1942390369733451</v>
      </c>
      <c r="T24" s="204">
        <v>1.1942390369733451</v>
      </c>
      <c r="U24" s="204">
        <v>2.101805674978503</v>
      </c>
      <c r="V24" s="204">
        <v>2.6965606190885638</v>
      </c>
      <c r="W24" s="204">
        <v>2.8709372312983659</v>
      </c>
      <c r="X24" s="204">
        <v>2.5436801375752358</v>
      </c>
      <c r="Y24" s="204">
        <v>2.7754084264832328</v>
      </c>
      <c r="DA24" s="71" t="s">
        <v>2537</v>
      </c>
    </row>
    <row r="25" spans="1:105" ht="12" customHeight="1" x14ac:dyDescent="0.25">
      <c r="A25" s="18" t="s">
        <v>74</v>
      </c>
      <c r="B25" s="204">
        <v>0</v>
      </c>
      <c r="C25" s="204">
        <v>0</v>
      </c>
      <c r="D25" s="204">
        <v>0</v>
      </c>
      <c r="E25" s="204">
        <v>0</v>
      </c>
      <c r="F25" s="204">
        <v>0</v>
      </c>
      <c r="G25" s="204">
        <v>0</v>
      </c>
      <c r="H25" s="204">
        <v>0</v>
      </c>
      <c r="I25" s="204">
        <v>0</v>
      </c>
      <c r="J25" s="204">
        <v>0</v>
      </c>
      <c r="K25" s="204">
        <v>0</v>
      </c>
      <c r="L25" s="204">
        <v>0</v>
      </c>
      <c r="M25" s="204">
        <v>0</v>
      </c>
      <c r="N25" s="204">
        <v>0</v>
      </c>
      <c r="O25" s="204">
        <v>0</v>
      </c>
      <c r="P25" s="204">
        <v>0</v>
      </c>
      <c r="Q25" s="204">
        <v>0</v>
      </c>
      <c r="R25" s="204">
        <v>0</v>
      </c>
      <c r="S25" s="204">
        <v>0</v>
      </c>
      <c r="T25" s="204">
        <v>3.5711698066977351E-4</v>
      </c>
      <c r="U25" s="204">
        <v>2.3249147404910239E-3</v>
      </c>
      <c r="V25" s="204">
        <v>1.09472470531222E-2</v>
      </c>
      <c r="W25" s="204">
        <v>6.404288613425381E-2</v>
      </c>
      <c r="X25" s="204">
        <v>0.11067841150983029</v>
      </c>
      <c r="Y25" s="204">
        <v>9.3087223224787893E-2</v>
      </c>
      <c r="DA25" s="71" t="s">
        <v>2538</v>
      </c>
    </row>
    <row r="26" spans="1:105" ht="12" customHeight="1" x14ac:dyDescent="0.25">
      <c r="A26" s="18" t="s">
        <v>75</v>
      </c>
      <c r="B26" s="204">
        <v>0</v>
      </c>
      <c r="C26" s="204">
        <v>0</v>
      </c>
      <c r="D26" s="204">
        <v>0</v>
      </c>
      <c r="E26" s="204">
        <v>0</v>
      </c>
      <c r="F26" s="204">
        <v>0</v>
      </c>
      <c r="G26" s="204">
        <v>0.45425623387790198</v>
      </c>
      <c r="H26" s="204">
        <v>0</v>
      </c>
      <c r="I26" s="204">
        <v>0</v>
      </c>
      <c r="J26" s="204">
        <v>0</v>
      </c>
      <c r="K26" s="204">
        <v>1.9432502149613069E-2</v>
      </c>
      <c r="L26" s="204">
        <v>0.70696474634565765</v>
      </c>
      <c r="M26" s="204">
        <v>0.70696474634565765</v>
      </c>
      <c r="N26" s="204">
        <v>0.54024075666380056</v>
      </c>
      <c r="O26" s="204">
        <v>1.1705932932072229</v>
      </c>
      <c r="P26" s="204">
        <v>0.63035253654342216</v>
      </c>
      <c r="Q26" s="204">
        <v>1.080567497850387</v>
      </c>
      <c r="R26" s="204">
        <v>1.1705932932072229</v>
      </c>
      <c r="S26" s="204">
        <v>1.350644883920894</v>
      </c>
      <c r="T26" s="204">
        <v>1.080567497850387</v>
      </c>
      <c r="U26" s="204">
        <v>1.080567497850387</v>
      </c>
      <c r="V26" s="204">
        <v>0</v>
      </c>
      <c r="W26" s="204">
        <v>0</v>
      </c>
      <c r="X26" s="204">
        <v>0</v>
      </c>
      <c r="Y26" s="204">
        <v>0</v>
      </c>
      <c r="DA26" s="71" t="s">
        <v>2539</v>
      </c>
    </row>
    <row r="27" spans="1:105" ht="12" customHeight="1" x14ac:dyDescent="0.25">
      <c r="A27" s="18" t="s">
        <v>76</v>
      </c>
      <c r="B27" s="204">
        <v>0</v>
      </c>
      <c r="C27" s="204">
        <v>0</v>
      </c>
      <c r="D27" s="204">
        <v>0</v>
      </c>
      <c r="E27" s="204">
        <v>0</v>
      </c>
      <c r="F27" s="204">
        <v>0</v>
      </c>
      <c r="G27" s="204">
        <v>0</v>
      </c>
      <c r="H27" s="204">
        <v>0</v>
      </c>
      <c r="I27" s="204">
        <v>0</v>
      </c>
      <c r="J27" s="204">
        <v>0</v>
      </c>
      <c r="K27" s="204">
        <v>0</v>
      </c>
      <c r="L27" s="204">
        <v>0</v>
      </c>
      <c r="M27" s="204">
        <v>0</v>
      </c>
      <c r="N27" s="204">
        <v>0</v>
      </c>
      <c r="O27" s="204">
        <v>0</v>
      </c>
      <c r="P27" s="204">
        <v>0</v>
      </c>
      <c r="Q27" s="204">
        <v>0</v>
      </c>
      <c r="R27" s="204">
        <v>0</v>
      </c>
      <c r="S27" s="204">
        <v>0</v>
      </c>
      <c r="T27" s="204">
        <v>0</v>
      </c>
      <c r="U27" s="204">
        <v>0</v>
      </c>
      <c r="V27" s="204">
        <v>0</v>
      </c>
      <c r="W27" s="204">
        <v>0</v>
      </c>
      <c r="X27" s="204">
        <v>0</v>
      </c>
      <c r="Y27" s="204">
        <v>0</v>
      </c>
      <c r="DA27" s="71" t="s">
        <v>2540</v>
      </c>
    </row>
    <row r="28" spans="1:105" ht="12" customHeight="1" x14ac:dyDescent="0.25">
      <c r="A28" s="18" t="s">
        <v>77</v>
      </c>
      <c r="B28" s="204">
        <v>0</v>
      </c>
      <c r="C28" s="204">
        <v>0</v>
      </c>
      <c r="D28" s="204">
        <v>0</v>
      </c>
      <c r="E28" s="204">
        <v>0</v>
      </c>
      <c r="F28" s="204">
        <v>0</v>
      </c>
      <c r="G28" s="204">
        <v>0</v>
      </c>
      <c r="H28" s="204">
        <v>0</v>
      </c>
      <c r="I28" s="204">
        <v>0</v>
      </c>
      <c r="J28" s="204">
        <v>0</v>
      </c>
      <c r="K28" s="204">
        <v>0</v>
      </c>
      <c r="L28" s="204">
        <v>0</v>
      </c>
      <c r="M28" s="204">
        <v>0</v>
      </c>
      <c r="N28" s="204">
        <v>0</v>
      </c>
      <c r="O28" s="204">
        <v>0</v>
      </c>
      <c r="P28" s="204">
        <v>0</v>
      </c>
      <c r="Q28" s="204">
        <v>0</v>
      </c>
      <c r="R28" s="204">
        <v>0</v>
      </c>
      <c r="S28" s="204">
        <v>0</v>
      </c>
      <c r="T28" s="204">
        <v>0</v>
      </c>
      <c r="U28" s="204">
        <v>0</v>
      </c>
      <c r="V28" s="204">
        <v>0</v>
      </c>
      <c r="W28" s="204">
        <v>0</v>
      </c>
      <c r="X28" s="204">
        <v>0</v>
      </c>
      <c r="Y28" s="204">
        <v>0</v>
      </c>
      <c r="DA28" s="71" t="s">
        <v>2541</v>
      </c>
    </row>
    <row r="29" spans="1:105" ht="12" customHeight="1" x14ac:dyDescent="0.25">
      <c r="A29" s="18" t="s">
        <v>78</v>
      </c>
      <c r="B29" s="204">
        <v>0</v>
      </c>
      <c r="C29" s="204">
        <v>0</v>
      </c>
      <c r="D29" s="204">
        <v>0</v>
      </c>
      <c r="E29" s="204">
        <v>0</v>
      </c>
      <c r="F29" s="204">
        <v>0</v>
      </c>
      <c r="G29" s="204">
        <v>0</v>
      </c>
      <c r="H29" s="204">
        <v>0</v>
      </c>
      <c r="I29" s="204">
        <v>0</v>
      </c>
      <c r="J29" s="204">
        <v>0</v>
      </c>
      <c r="K29" s="204">
        <v>0</v>
      </c>
      <c r="L29" s="204">
        <v>4.6400251864343427E-2</v>
      </c>
      <c r="M29" s="204">
        <v>5.3210310063855439E-2</v>
      </c>
      <c r="N29" s="204">
        <v>7.2301813874995458E-2</v>
      </c>
      <c r="O29" s="204">
        <v>9.4815643621715656E-2</v>
      </c>
      <c r="P29" s="204">
        <v>0.1301958694087538</v>
      </c>
      <c r="Q29" s="204">
        <v>0.17817650794413001</v>
      </c>
      <c r="R29" s="204">
        <v>0.21792559529314251</v>
      </c>
      <c r="S29" s="204">
        <v>0.23911155661594091</v>
      </c>
      <c r="T29" s="204">
        <v>0.2123623829108619</v>
      </c>
      <c r="U29" s="204">
        <v>0.22975585177713809</v>
      </c>
      <c r="V29" s="204">
        <v>0.24351038522877189</v>
      </c>
      <c r="W29" s="204">
        <v>0.1290703576979999</v>
      </c>
      <c r="X29" s="204">
        <v>4.5731800978882631E-2</v>
      </c>
      <c r="Y29" s="204">
        <v>4.9111860067264312E-2</v>
      </c>
      <c r="DA29" s="71" t="s">
        <v>2542</v>
      </c>
    </row>
    <row r="30" spans="1:105" ht="12" customHeight="1" x14ac:dyDescent="0.25">
      <c r="A30" s="14" t="s">
        <v>39</v>
      </c>
      <c r="B30" s="204">
        <v>0</v>
      </c>
      <c r="C30" s="204">
        <v>0</v>
      </c>
      <c r="D30" s="204">
        <v>0</v>
      </c>
      <c r="E30" s="204">
        <v>0</v>
      </c>
      <c r="F30" s="204">
        <v>0</v>
      </c>
      <c r="G30" s="204">
        <v>0</v>
      </c>
      <c r="H30" s="204">
        <v>0</v>
      </c>
      <c r="I30" s="204">
        <v>0</v>
      </c>
      <c r="J30" s="204">
        <v>0</v>
      </c>
      <c r="K30" s="204">
        <v>0</v>
      </c>
      <c r="L30" s="204">
        <v>0</v>
      </c>
      <c r="M30" s="204">
        <v>0</v>
      </c>
      <c r="N30" s="204">
        <v>0</v>
      </c>
      <c r="O30" s="204">
        <v>0</v>
      </c>
      <c r="P30" s="204">
        <v>0</v>
      </c>
      <c r="Q30" s="204">
        <v>0</v>
      </c>
      <c r="R30" s="204">
        <v>0</v>
      </c>
      <c r="S30" s="204">
        <v>0</v>
      </c>
      <c r="T30" s="204">
        <v>0</v>
      </c>
      <c r="U30" s="204">
        <v>0</v>
      </c>
      <c r="V30" s="204">
        <v>0</v>
      </c>
      <c r="W30" s="204">
        <v>0</v>
      </c>
      <c r="X30" s="204">
        <v>0</v>
      </c>
      <c r="Y30" s="204">
        <v>0</v>
      </c>
      <c r="DA30" s="71" t="s">
        <v>2543</v>
      </c>
    </row>
    <row r="31" spans="1:105" ht="12" customHeight="1" x14ac:dyDescent="0.25">
      <c r="A31" s="21" t="s">
        <v>40</v>
      </c>
      <c r="B31" s="207">
        <v>179.8796216680997</v>
      </c>
      <c r="C31" s="207">
        <v>180.05159071367149</v>
      </c>
      <c r="D31" s="207">
        <v>174.11865864144451</v>
      </c>
      <c r="E31" s="207">
        <v>179.01977644024069</v>
      </c>
      <c r="F31" s="207">
        <v>185.2794496990542</v>
      </c>
      <c r="G31" s="207">
        <v>195.1848667239897</v>
      </c>
      <c r="H31" s="207">
        <v>203.0352536543422</v>
      </c>
      <c r="I31" s="207">
        <v>201.23817712811689</v>
      </c>
      <c r="J31" s="207">
        <v>203.23301805674981</v>
      </c>
      <c r="K31" s="207">
        <v>165.20206362854691</v>
      </c>
      <c r="L31" s="207">
        <v>170.26655202063631</v>
      </c>
      <c r="M31" s="207">
        <v>178.29750644883919</v>
      </c>
      <c r="N31" s="207">
        <v>173.6285468615649</v>
      </c>
      <c r="O31" s="207">
        <v>168.07394668959591</v>
      </c>
      <c r="P31" s="207">
        <v>165.3396388650043</v>
      </c>
      <c r="Q31" s="207">
        <v>160.03439380911439</v>
      </c>
      <c r="R31" s="207">
        <v>150.33533963886501</v>
      </c>
      <c r="S31" s="207">
        <v>154.6345657781599</v>
      </c>
      <c r="T31" s="207">
        <v>142.33018056749779</v>
      </c>
      <c r="U31" s="207">
        <v>141.47033533963889</v>
      </c>
      <c r="V31" s="207">
        <v>132.0292347377472</v>
      </c>
      <c r="W31" s="207">
        <v>122.8804815133276</v>
      </c>
      <c r="X31" s="207">
        <v>122.82889079965609</v>
      </c>
      <c r="Y31" s="207">
        <v>127.652622527945</v>
      </c>
      <c r="DA31" s="86" t="s">
        <v>2544</v>
      </c>
    </row>
    <row r="32" spans="1:105" ht="12" customHeight="1" x14ac:dyDescent="0.25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DA32" s="176"/>
    </row>
    <row r="33" spans="1:105" ht="12" customHeight="1" x14ac:dyDescent="0.25">
      <c r="A33" s="30" t="s">
        <v>84</v>
      </c>
      <c r="B33" s="203">
        <f>MAE_emi!B5</f>
        <v>231.296258641647</v>
      </c>
      <c r="C33" s="203">
        <f>MAE_emi!C5</f>
        <v>207.70248432092529</v>
      </c>
      <c r="D33" s="203">
        <f>MAE_emi!D5</f>
        <v>291.3642088823234</v>
      </c>
      <c r="E33" s="203">
        <f>MAE_emi!E5</f>
        <v>422.56232939912962</v>
      </c>
      <c r="F33" s="203">
        <f>MAE_emi!F5</f>
        <v>447.23282291880707</v>
      </c>
      <c r="G33" s="203">
        <f>MAE_emi!G5</f>
        <v>535.05152159785166</v>
      </c>
      <c r="H33" s="203">
        <f>MAE_emi!H5</f>
        <v>491.4077866789558</v>
      </c>
      <c r="I33" s="203">
        <f>MAE_emi!I5</f>
        <v>449.2813145992223</v>
      </c>
      <c r="J33" s="203">
        <f>MAE_emi!J5</f>
        <v>357.89075963893788</v>
      </c>
      <c r="K33" s="203">
        <f>MAE_emi!K5</f>
        <v>342.51004667795388</v>
      </c>
      <c r="L33" s="203">
        <f>MAE_emi!L5</f>
        <v>412.39558295848292</v>
      </c>
      <c r="M33" s="203">
        <f>MAE_emi!M5</f>
        <v>413.68528319882898</v>
      </c>
      <c r="N33" s="203">
        <f>MAE_emi!N5</f>
        <v>406.41913511880381</v>
      </c>
      <c r="O33" s="203">
        <f>MAE_emi!O5</f>
        <v>424.50028451807219</v>
      </c>
      <c r="P33" s="203">
        <f>MAE_emi!P5</f>
        <v>303.90593147881191</v>
      </c>
      <c r="Q33" s="203">
        <f>MAE_emi!Q5</f>
        <v>335.09703887785099</v>
      </c>
      <c r="R33" s="203">
        <f>MAE_emi!R5</f>
        <v>316.30540715785412</v>
      </c>
      <c r="S33" s="203">
        <f>MAE_emi!S5</f>
        <v>330.25005935933717</v>
      </c>
      <c r="T33" s="203">
        <f>MAE_emi!T5</f>
        <v>335.44955232438599</v>
      </c>
      <c r="U33" s="203">
        <f>MAE_emi!U5</f>
        <v>339.61998465109502</v>
      </c>
      <c r="V33" s="203">
        <f>MAE_emi!V5</f>
        <v>366.33462496209012</v>
      </c>
      <c r="W33" s="203">
        <f>MAE_emi!W5</f>
        <v>380.16901571991991</v>
      </c>
      <c r="X33" s="203">
        <f>MAE_emi!X5</f>
        <v>320.16748336070361</v>
      </c>
      <c r="Y33" s="203">
        <f>MAE_emi!Y5</f>
        <v>296.10389157317701</v>
      </c>
      <c r="DA33" s="112"/>
    </row>
    <row r="34" spans="1:105" ht="12" customHeight="1" x14ac:dyDescent="0.25">
      <c r="A34" s="172"/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DA34" s="176"/>
    </row>
    <row r="35" spans="1:105" ht="12" customHeight="1" x14ac:dyDescent="0.25">
      <c r="A35" s="115" t="s">
        <v>86</v>
      </c>
      <c r="B35" s="284">
        <f t="shared" ref="B35:Y35" si="5">IF(B$12=0,"",B$12/B$3*1000)</f>
        <v>16.455644993222702</v>
      </c>
      <c r="C35" s="284">
        <f t="shared" si="5"/>
        <v>16.439096370281732</v>
      </c>
      <c r="D35" s="284">
        <f t="shared" si="5"/>
        <v>18.039333606550599</v>
      </c>
      <c r="E35" s="284">
        <f t="shared" si="5"/>
        <v>23.604106567448095</v>
      </c>
      <c r="F35" s="284">
        <f t="shared" si="5"/>
        <v>24.671569638678516</v>
      </c>
      <c r="G35" s="284">
        <f t="shared" si="5"/>
        <v>26.945872997462505</v>
      </c>
      <c r="H35" s="284">
        <f t="shared" si="5"/>
        <v>25.355735537726524</v>
      </c>
      <c r="I35" s="284">
        <f t="shared" si="5"/>
        <v>23.76230912046536</v>
      </c>
      <c r="J35" s="284">
        <f t="shared" si="5"/>
        <v>22.247374063185863</v>
      </c>
      <c r="K35" s="284">
        <f t="shared" si="5"/>
        <v>24.365851678990548</v>
      </c>
      <c r="L35" s="284">
        <f t="shared" si="5"/>
        <v>26.540559016249698</v>
      </c>
      <c r="M35" s="284">
        <f t="shared" si="5"/>
        <v>25.036269009738781</v>
      </c>
      <c r="N35" s="284">
        <f t="shared" si="5"/>
        <v>25.481931870880949</v>
      </c>
      <c r="O35" s="284">
        <f t="shared" si="5"/>
        <v>27.217379489748133</v>
      </c>
      <c r="P35" s="284">
        <f t="shared" si="5"/>
        <v>22.973342468933801</v>
      </c>
      <c r="Q35" s="284">
        <f t="shared" si="5"/>
        <v>23.985049951714178</v>
      </c>
      <c r="R35" s="284">
        <f t="shared" si="5"/>
        <v>23.134563266025843</v>
      </c>
      <c r="S35" s="284">
        <f t="shared" si="5"/>
        <v>23.106044801499568</v>
      </c>
      <c r="T35" s="284">
        <f t="shared" si="5"/>
        <v>23.564016198640619</v>
      </c>
      <c r="U35" s="284">
        <f t="shared" si="5"/>
        <v>23.306987770100193</v>
      </c>
      <c r="V35" s="284">
        <f t="shared" si="5"/>
        <v>26.0621481368402</v>
      </c>
      <c r="W35" s="284">
        <f t="shared" si="5"/>
        <v>25.162184702827926</v>
      </c>
      <c r="X35" s="284">
        <f t="shared" si="5"/>
        <v>21.624283543628884</v>
      </c>
      <c r="Y35" s="284">
        <f t="shared" si="5"/>
        <v>22.572991712430731</v>
      </c>
      <c r="DA35" s="118"/>
    </row>
    <row r="36" spans="1:105" ht="12" customHeight="1" x14ac:dyDescent="0.25">
      <c r="A36" s="158" t="s">
        <v>2135</v>
      </c>
      <c r="B36" s="344">
        <f t="shared" ref="B36:Y36" si="6">IF(B$12=0,"",B$12/B$5*1000)</f>
        <v>25.868121417873954</v>
      </c>
      <c r="C36" s="344">
        <f t="shared" si="6"/>
        <v>27.050993014354063</v>
      </c>
      <c r="D36" s="344">
        <f t="shared" si="6"/>
        <v>27.358143238711225</v>
      </c>
      <c r="E36" s="344">
        <f t="shared" si="6"/>
        <v>30.318407752089215</v>
      </c>
      <c r="F36" s="344">
        <f t="shared" si="6"/>
        <v>29.668429317156555</v>
      </c>
      <c r="G36" s="344">
        <f t="shared" si="6"/>
        <v>29.042527615072661</v>
      </c>
      <c r="H36" s="344">
        <f t="shared" si="6"/>
        <v>27.235529360679934</v>
      </c>
      <c r="I36" s="344">
        <f t="shared" si="6"/>
        <v>25.847240732024652</v>
      </c>
      <c r="J36" s="344">
        <f t="shared" si="6"/>
        <v>27.252915675471098</v>
      </c>
      <c r="K36" s="344">
        <f t="shared" si="6"/>
        <v>28.601577133600887</v>
      </c>
      <c r="L36" s="344">
        <f t="shared" si="6"/>
        <v>28.208621376604412</v>
      </c>
      <c r="M36" s="344">
        <f t="shared" si="6"/>
        <v>26.045680372108169</v>
      </c>
      <c r="N36" s="344">
        <f t="shared" si="6"/>
        <v>25.856605727825052</v>
      </c>
      <c r="O36" s="344">
        <f t="shared" si="6"/>
        <v>26.49119035575848</v>
      </c>
      <c r="P36" s="344">
        <f t="shared" si="6"/>
        <v>24.818192207771897</v>
      </c>
      <c r="Q36" s="344">
        <f t="shared" si="6"/>
        <v>23.987117146307206</v>
      </c>
      <c r="R36" s="344">
        <f t="shared" si="6"/>
        <v>23.737952645081474</v>
      </c>
      <c r="S36" s="344">
        <f t="shared" si="6"/>
        <v>23.500397149372763</v>
      </c>
      <c r="T36" s="344">
        <f t="shared" si="6"/>
        <v>23.003544119985047</v>
      </c>
      <c r="U36" s="344">
        <f t="shared" si="6"/>
        <v>22.716965646440041</v>
      </c>
      <c r="V36" s="344">
        <f t="shared" si="6"/>
        <v>22.967783633906738</v>
      </c>
      <c r="W36" s="344">
        <f t="shared" si="6"/>
        <v>22.928936075544872</v>
      </c>
      <c r="X36" s="344">
        <f t="shared" si="6"/>
        <v>21.739299828770054</v>
      </c>
      <c r="Y36" s="344">
        <f t="shared" si="6"/>
        <v>20.779062437262571</v>
      </c>
      <c r="DA36" s="119"/>
    </row>
    <row r="37" spans="1:105" ht="12" customHeight="1" x14ac:dyDescent="0.25">
      <c r="A37" s="158" t="s">
        <v>2136</v>
      </c>
      <c r="B37" s="344">
        <f>IF(MAE_ued!B$5=0,"",MAE_ued!B$5/B$5*1000)</f>
        <v>14.810501868223074</v>
      </c>
      <c r="C37" s="344">
        <f>IF(MAE_ued!C$5=0,"",MAE_ued!C$5/C$5*1000)</f>
        <v>15.49958835549795</v>
      </c>
      <c r="D37" s="344">
        <f>IF(MAE_ued!D$5=0,"",MAE_ued!D$5/D$5*1000)</f>
        <v>15.387883208061815</v>
      </c>
      <c r="E37" s="344">
        <f>IF(MAE_ued!E$5=0,"",MAE_ued!E$5/E$5*1000)</f>
        <v>16.942515823158029</v>
      </c>
      <c r="F37" s="344">
        <f>IF(MAE_ued!F$5=0,"",MAE_ued!F$5/F$5*1000)</f>
        <v>16.602652432501166</v>
      </c>
      <c r="G37" s="344">
        <f>IF(MAE_ued!G$5=0,"",MAE_ued!G$5/G$5*1000)</f>
        <v>16.081287641093901</v>
      </c>
      <c r="H37" s="344">
        <f>IF(MAE_ued!H$5=0,"",MAE_ued!H$5/H$5*1000)</f>
        <v>15.181070149629672</v>
      </c>
      <c r="I37" s="344">
        <f>IF(MAE_ued!I$5=0,"",MAE_ued!I$5/I$5*1000)</f>
        <v>14.490279862476484</v>
      </c>
      <c r="J37" s="344">
        <f>IF(MAE_ued!J$5=0,"",MAE_ued!J$5/J$5*1000)</f>
        <v>15.483148420932602</v>
      </c>
      <c r="K37" s="344">
        <f>IF(MAE_ued!K$5=0,"",MAE_ued!K$5/K$5*1000)</f>
        <v>16.121204626751961</v>
      </c>
      <c r="L37" s="344">
        <f>IF(MAE_ued!L$5=0,"",MAE_ued!L$5/L$5*1000)</f>
        <v>15.814379251210569</v>
      </c>
      <c r="M37" s="344">
        <f>IF(MAE_ued!M$5=0,"",MAE_ued!M$5/M$5*1000)</f>
        <v>14.628606843528106</v>
      </c>
      <c r="N37" s="344">
        <f>IF(MAE_ued!N$5=0,"",MAE_ued!N$5/N$5*1000)</f>
        <v>14.5135547080863</v>
      </c>
      <c r="O37" s="344">
        <f>IF(MAE_ued!O$5=0,"",MAE_ued!O$5/O$5*1000)</f>
        <v>14.819291491359198</v>
      </c>
      <c r="P37" s="344">
        <f>IF(MAE_ued!P$5=0,"",MAE_ued!P$5/P$5*1000)</f>
        <v>14.059259318857322</v>
      </c>
      <c r="Q37" s="344">
        <f>IF(MAE_ued!Q$5=0,"",MAE_ued!Q$5/Q$5*1000)</f>
        <v>13.518979980713674</v>
      </c>
      <c r="R37" s="344">
        <f>IF(MAE_ued!R$5=0,"",MAE_ued!R$5/R$5*1000)</f>
        <v>13.382345010964544</v>
      </c>
      <c r="S37" s="344">
        <f>IF(MAE_ued!S$5=0,"",MAE_ued!S$5/S$5*1000)</f>
        <v>13.242453075093261</v>
      </c>
      <c r="T37" s="344">
        <f>IF(MAE_ued!T$5=0,"",MAE_ued!T$5/T$5*1000)</f>
        <v>12.917614893629354</v>
      </c>
      <c r="U37" s="344">
        <f>IF(MAE_ued!U$5=0,"",MAE_ued!U$5/U$5*1000)</f>
        <v>12.729703466174035</v>
      </c>
      <c r="V37" s="344">
        <f>IF(MAE_ued!V$5=0,"",MAE_ued!V$5/V$5*1000)</f>
        <v>12.805152944845853</v>
      </c>
      <c r="W37" s="344">
        <f>IF(MAE_ued!W$5=0,"",MAE_ued!W$5/W$5*1000)</f>
        <v>12.724846193818308</v>
      </c>
      <c r="X37" s="344">
        <f>IF(MAE_ued!X$5=0,"",MAE_ued!X$5/X$5*1000)</f>
        <v>12.136628688874882</v>
      </c>
      <c r="Y37" s="344">
        <f>IF(MAE_ued!Y$5=0,"",MAE_ued!Y$5/Y$5*1000)</f>
        <v>11.654100349608164</v>
      </c>
      <c r="DA37" s="119"/>
    </row>
    <row r="38" spans="1:105" ht="12" customHeight="1" x14ac:dyDescent="0.25">
      <c r="A38" s="159" t="s">
        <v>87</v>
      </c>
      <c r="B38" s="345">
        <f t="shared" ref="B38:Y38" si="7">IF(B$12=0,"",B$33/B$12)</f>
        <v>0.87639535890748532</v>
      </c>
      <c r="C38" s="345">
        <f t="shared" si="7"/>
        <v>0.83058854222945278</v>
      </c>
      <c r="D38" s="345">
        <f t="shared" si="7"/>
        <v>1.0699908362759236</v>
      </c>
      <c r="E38" s="345">
        <f t="shared" si="7"/>
        <v>1.2320654648642666</v>
      </c>
      <c r="F38" s="345">
        <f t="shared" si="7"/>
        <v>1.2299510202804724</v>
      </c>
      <c r="G38" s="345">
        <f t="shared" si="7"/>
        <v>1.3477695238730911</v>
      </c>
      <c r="H38" s="345">
        <f t="shared" si="7"/>
        <v>1.259777492630727</v>
      </c>
      <c r="I38" s="345">
        <f t="shared" si="7"/>
        <v>1.1893429766794845</v>
      </c>
      <c r="J38" s="345">
        <f t="shared" si="7"/>
        <v>1.0203106462351814</v>
      </c>
      <c r="K38" s="345">
        <f t="shared" si="7"/>
        <v>1.1204848082394656</v>
      </c>
      <c r="L38" s="345">
        <f t="shared" si="7"/>
        <v>1.2054941819510965</v>
      </c>
      <c r="M38" s="345">
        <f t="shared" si="7"/>
        <v>1.1825977442310089</v>
      </c>
      <c r="N38" s="345">
        <f t="shared" si="7"/>
        <v>1.188950154995345</v>
      </c>
      <c r="O38" s="345">
        <f t="shared" si="7"/>
        <v>1.234106937895038</v>
      </c>
      <c r="P38" s="345">
        <f t="shared" si="7"/>
        <v>1.0453074034499261</v>
      </c>
      <c r="Q38" s="345">
        <f t="shared" si="7"/>
        <v>1.1211772098149808</v>
      </c>
      <c r="R38" s="345">
        <f t="shared" si="7"/>
        <v>1.1203572325536819</v>
      </c>
      <c r="S38" s="345">
        <f t="shared" si="7"/>
        <v>1.1277807127509683</v>
      </c>
      <c r="T38" s="345">
        <f t="shared" si="7"/>
        <v>1.1861566043607081</v>
      </c>
      <c r="U38" s="345">
        <f t="shared" si="7"/>
        <v>1.2019520630924885</v>
      </c>
      <c r="V38" s="345">
        <f t="shared" si="7"/>
        <v>1.2878448926606998</v>
      </c>
      <c r="W38" s="345">
        <f t="shared" si="7"/>
        <v>1.3522165782164008</v>
      </c>
      <c r="X38" s="345">
        <f t="shared" si="7"/>
        <v>1.255626983007279</v>
      </c>
      <c r="Y38" s="345">
        <f t="shared" si="7"/>
        <v>1.1829507941297845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tabColor theme="6" tint="0.59999389629810485"/>
    <pageSetUpPr fitToPage="1"/>
  </sheetPr>
  <dimension ref="A1:DA8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 / final energy consumption"</f>
        <v>BE: Machinery equipment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24</v>
      </c>
      <c r="B5" s="223">
        <v>263.91771281169389</v>
      </c>
      <c r="C5" s="223">
        <v>250.06663800515901</v>
      </c>
      <c r="D5" s="223">
        <v>272.30533104041268</v>
      </c>
      <c r="E5" s="223">
        <v>342.97067927773003</v>
      </c>
      <c r="F5" s="223">
        <v>363.61840068787632</v>
      </c>
      <c r="G5" s="223">
        <v>396.99036973344801</v>
      </c>
      <c r="H5" s="223">
        <v>390.075064488392</v>
      </c>
      <c r="I5" s="223">
        <v>377.75588993981091</v>
      </c>
      <c r="J5" s="223">
        <v>350.76646603611363</v>
      </c>
      <c r="K5" s="223">
        <v>305.68022355975938</v>
      </c>
      <c r="L5" s="223">
        <v>342.09670119769407</v>
      </c>
      <c r="M5" s="223">
        <v>349.81064797128482</v>
      </c>
      <c r="N5" s="223">
        <v>341.83025538223268</v>
      </c>
      <c r="O5" s="223">
        <v>343.97366345101642</v>
      </c>
      <c r="P5" s="223">
        <v>290.73354926579742</v>
      </c>
      <c r="Q5" s="223">
        <v>298.87963824483148</v>
      </c>
      <c r="R5" s="223">
        <v>282.32549223329829</v>
      </c>
      <c r="S5" s="223">
        <v>292.8318028721792</v>
      </c>
      <c r="T5" s="223">
        <v>282.80376393063227</v>
      </c>
      <c r="U5" s="223">
        <v>282.55701294550039</v>
      </c>
      <c r="V5" s="223">
        <v>284.45554821841893</v>
      </c>
      <c r="W5" s="223">
        <v>281.14506347893621</v>
      </c>
      <c r="X5" s="223">
        <v>254.98614452668829</v>
      </c>
      <c r="Y5" s="223">
        <v>250.30955897958569</v>
      </c>
      <c r="DA5" s="89" t="s">
        <v>2528</v>
      </c>
    </row>
    <row r="6" spans="1:105" ht="12" customHeight="1" x14ac:dyDescent="0.25">
      <c r="A6" s="55" t="s">
        <v>91</v>
      </c>
      <c r="B6" s="259">
        <v>6.7345454513740073</v>
      </c>
      <c r="C6" s="259">
        <v>6.5175866043179091</v>
      </c>
      <c r="D6" s="259">
        <v>6.7761843303229421</v>
      </c>
      <c r="E6" s="259">
        <v>7.883034517961744</v>
      </c>
      <c r="F6" s="259">
        <v>8.2749748317101481</v>
      </c>
      <c r="G6" s="259">
        <v>8.8904052737611305</v>
      </c>
      <c r="H6" s="259">
        <v>8.9524754229640156</v>
      </c>
      <c r="I6" s="259">
        <v>8.7515106502377833</v>
      </c>
      <c r="J6" s="259">
        <v>8.4122881965891683</v>
      </c>
      <c r="K6" s="259">
        <v>7.1182631886689123</v>
      </c>
      <c r="L6" s="259">
        <v>7.698703610310325</v>
      </c>
      <c r="M6" s="259">
        <v>7.9535017636826701</v>
      </c>
      <c r="N6" s="259">
        <v>7.7607371633664126</v>
      </c>
      <c r="O6" s="259">
        <v>7.6797271979615953</v>
      </c>
      <c r="P6" s="259">
        <v>6.9122500013727439</v>
      </c>
      <c r="Q6" s="259">
        <v>6.9358049294360793</v>
      </c>
      <c r="R6" s="259">
        <v>6.5361067264718313</v>
      </c>
      <c r="S6" s="259">
        <v>6.7563283757727213</v>
      </c>
      <c r="T6" s="259">
        <v>6.3939288119574291</v>
      </c>
      <c r="U6" s="259">
        <v>6.3670424873420934</v>
      </c>
      <c r="V6" s="259">
        <v>6.193291145650905</v>
      </c>
      <c r="W6" s="259">
        <v>5.9504612160517034</v>
      </c>
      <c r="X6" s="259">
        <v>5.644917881256144</v>
      </c>
      <c r="Y6" s="259">
        <v>5.6774942807964921</v>
      </c>
      <c r="DA6" s="67" t="s">
        <v>2545</v>
      </c>
    </row>
    <row r="7" spans="1:105" ht="12" customHeight="1" x14ac:dyDescent="0.25">
      <c r="A7" s="173" t="s">
        <v>92</v>
      </c>
      <c r="B7" s="224">
        <v>9.1589818138686514</v>
      </c>
      <c r="C7" s="224">
        <v>8.8639177818723578</v>
      </c>
      <c r="D7" s="224">
        <v>9.2156106892392007</v>
      </c>
      <c r="E7" s="224">
        <v>10.720926944427969</v>
      </c>
      <c r="F7" s="224">
        <v>11.253965771125801</v>
      </c>
      <c r="G7" s="224">
        <v>12.09095117231514</v>
      </c>
      <c r="H7" s="224">
        <v>12.17536657523106</v>
      </c>
      <c r="I7" s="224">
        <v>11.90205448432339</v>
      </c>
      <c r="J7" s="224">
        <v>11.440711947361271</v>
      </c>
      <c r="K7" s="224">
        <v>9.6808379365897252</v>
      </c>
      <c r="L7" s="224">
        <v>10.47023691002205</v>
      </c>
      <c r="M7" s="224">
        <v>10.81676239860843</v>
      </c>
      <c r="N7" s="224">
        <v>10.554602542178319</v>
      </c>
      <c r="O7" s="224">
        <v>10.44442898922777</v>
      </c>
      <c r="P7" s="224">
        <v>9.4006600018669282</v>
      </c>
      <c r="Q7" s="224">
        <v>9.432694704033068</v>
      </c>
      <c r="R7" s="224">
        <v>8.8891051480016934</v>
      </c>
      <c r="S7" s="224">
        <v>9.1886065910509007</v>
      </c>
      <c r="T7" s="224">
        <v>8.6957431842621027</v>
      </c>
      <c r="U7" s="224">
        <v>8.6591777827852461</v>
      </c>
      <c r="V7" s="224">
        <v>8.4228759580852302</v>
      </c>
      <c r="W7" s="224">
        <v>8.092627253830317</v>
      </c>
      <c r="X7" s="224">
        <v>7.6770883185083578</v>
      </c>
      <c r="Y7" s="224">
        <v>7.7213922218832289</v>
      </c>
      <c r="DA7" s="177" t="s">
        <v>2546</v>
      </c>
    </row>
    <row r="8" spans="1:105" ht="12" customHeight="1" x14ac:dyDescent="0.25">
      <c r="A8" s="173" t="s">
        <v>93</v>
      </c>
      <c r="B8" s="224">
        <v>11.31403635830833</v>
      </c>
      <c r="C8" s="224">
        <v>10.949545495254091</v>
      </c>
      <c r="D8" s="224">
        <v>11.383989674942541</v>
      </c>
      <c r="E8" s="224">
        <v>13.243497990175729</v>
      </c>
      <c r="F8" s="224">
        <v>13.901957717273049</v>
      </c>
      <c r="G8" s="224">
        <v>14.93588085991869</v>
      </c>
      <c r="H8" s="224">
        <v>15.040158710579551</v>
      </c>
      <c r="I8" s="224">
        <v>14.70253789239948</v>
      </c>
      <c r="J8" s="224">
        <v>14.132644170269799</v>
      </c>
      <c r="K8" s="224">
        <v>11.95868215696377</v>
      </c>
      <c r="L8" s="224">
        <v>12.933822065321349</v>
      </c>
      <c r="M8" s="224">
        <v>13.36188296298689</v>
      </c>
      <c r="N8" s="224">
        <v>13.03803843445557</v>
      </c>
      <c r="O8" s="224">
        <v>12.901941692575489</v>
      </c>
      <c r="P8" s="224">
        <v>11.61258000230621</v>
      </c>
      <c r="Q8" s="224">
        <v>11.65215228145261</v>
      </c>
      <c r="R8" s="224">
        <v>10.980659300472681</v>
      </c>
      <c r="S8" s="224">
        <v>11.350631671298171</v>
      </c>
      <c r="T8" s="224">
        <v>10.74180040408848</v>
      </c>
      <c r="U8" s="224">
        <v>10.696631378734709</v>
      </c>
      <c r="V8" s="224">
        <v>10.404729124693519</v>
      </c>
      <c r="W8" s="224">
        <v>9.9967748429668628</v>
      </c>
      <c r="X8" s="224">
        <v>9.4834620405103234</v>
      </c>
      <c r="Y8" s="224">
        <v>9.538190391738107</v>
      </c>
      <c r="DA8" s="177" t="s">
        <v>2547</v>
      </c>
    </row>
    <row r="9" spans="1:105" ht="12" customHeight="1" x14ac:dyDescent="0.25">
      <c r="A9" s="173" t="s">
        <v>94</v>
      </c>
      <c r="B9" s="224">
        <v>7.0039272694289654</v>
      </c>
      <c r="C9" s="224">
        <v>6.7782900684906258</v>
      </c>
      <c r="D9" s="224">
        <v>7.0472317035358572</v>
      </c>
      <c r="E9" s="224">
        <v>8.1983558986802105</v>
      </c>
      <c r="F9" s="224">
        <v>8.6059738249785518</v>
      </c>
      <c r="G9" s="224">
        <v>9.2460214847115711</v>
      </c>
      <c r="H9" s="224">
        <v>9.3105744398825738</v>
      </c>
      <c r="I9" s="224">
        <v>9.1015710762472928</v>
      </c>
      <c r="J9" s="224">
        <v>8.7487797244527332</v>
      </c>
      <c r="K9" s="224">
        <v>7.4029937162156703</v>
      </c>
      <c r="L9" s="224">
        <v>8.0066517547227409</v>
      </c>
      <c r="M9" s="224">
        <v>8.27164183422998</v>
      </c>
      <c r="N9" s="224">
        <v>8.0711666499010697</v>
      </c>
      <c r="O9" s="224">
        <v>7.9869162858800591</v>
      </c>
      <c r="P9" s="224">
        <v>7.1887400014276519</v>
      </c>
      <c r="Q9" s="224">
        <v>7.2132371266135218</v>
      </c>
      <c r="R9" s="224">
        <v>6.7975509955307052</v>
      </c>
      <c r="S9" s="224">
        <v>7.0265815108036298</v>
      </c>
      <c r="T9" s="224">
        <v>6.6496859644357249</v>
      </c>
      <c r="U9" s="224">
        <v>6.6217241868357748</v>
      </c>
      <c r="V9" s="224">
        <v>6.441022791476942</v>
      </c>
      <c r="W9" s="224">
        <v>6.1884796646937712</v>
      </c>
      <c r="X9" s="224">
        <v>5.8707145965063896</v>
      </c>
      <c r="Y9" s="224">
        <v>5.9045940520283509</v>
      </c>
      <c r="DA9" s="177" t="s">
        <v>2548</v>
      </c>
    </row>
    <row r="10" spans="1:105" ht="12" customHeight="1" x14ac:dyDescent="0.25">
      <c r="A10" s="56" t="s">
        <v>95</v>
      </c>
      <c r="B10" s="260">
        <v>7.1326186777851008</v>
      </c>
      <c r="C10" s="260">
        <v>6.8184848311083321</v>
      </c>
      <c r="D10" s="260">
        <v>7.2645506846924262</v>
      </c>
      <c r="E10" s="260">
        <v>9.3107211933942686</v>
      </c>
      <c r="F10" s="260">
        <v>9.9406517173614262</v>
      </c>
      <c r="G10" s="260">
        <v>10.780991250223771</v>
      </c>
      <c r="H10" s="260">
        <v>10.548551463852711</v>
      </c>
      <c r="I10" s="260">
        <v>10.23793611221301</v>
      </c>
      <c r="J10" s="260">
        <v>9.5046183543588469</v>
      </c>
      <c r="K10" s="260">
        <v>8.3121758841969786</v>
      </c>
      <c r="L10" s="260">
        <v>9.4307649066063846</v>
      </c>
      <c r="M10" s="260">
        <v>9.6191892175891489</v>
      </c>
      <c r="N10" s="260">
        <v>9.4167490962632776</v>
      </c>
      <c r="O10" s="260">
        <v>9.5386232516825764</v>
      </c>
      <c r="P10" s="260">
        <v>7.9460449453441697</v>
      </c>
      <c r="Q10" s="260">
        <v>8.2382271594912915</v>
      </c>
      <c r="R10" s="260">
        <v>7.8135992267021566</v>
      </c>
      <c r="S10" s="260">
        <v>8.1192593585397859</v>
      </c>
      <c r="T10" s="260">
        <v>7.8842001834928599</v>
      </c>
      <c r="U10" s="260">
        <v>7.8842546123937014</v>
      </c>
      <c r="V10" s="260">
        <v>8.0246111881698781</v>
      </c>
      <c r="W10" s="260">
        <v>7.9558952332228419</v>
      </c>
      <c r="X10" s="260">
        <v>7.0706738227171364</v>
      </c>
      <c r="Y10" s="260">
        <v>6.8840195058032663</v>
      </c>
      <c r="DA10" s="68" t="s">
        <v>2549</v>
      </c>
    </row>
    <row r="11" spans="1:105" ht="12" customHeight="1" x14ac:dyDescent="0.25">
      <c r="A11" s="37" t="s">
        <v>159</v>
      </c>
      <c r="B11" s="226">
        <v>0.48249314066449389</v>
      </c>
      <c r="C11" s="226">
        <v>0.50908069079605911</v>
      </c>
      <c r="D11" s="226">
        <v>0.50444879363850548</v>
      </c>
      <c r="E11" s="226">
        <v>0.70129650171223823</v>
      </c>
      <c r="F11" s="226">
        <v>0.69195533172465518</v>
      </c>
      <c r="G11" s="226">
        <v>0.76734431685469973</v>
      </c>
      <c r="H11" s="226">
        <v>0.63401001953872682</v>
      </c>
      <c r="I11" s="226">
        <v>0.56806913433331307</v>
      </c>
      <c r="J11" s="226">
        <v>0.44142942956988968</v>
      </c>
      <c r="K11" s="226">
        <v>0.50742104638314045</v>
      </c>
      <c r="L11" s="226">
        <v>0.54977711438187904</v>
      </c>
      <c r="M11" s="226">
        <v>0.5825446133758917</v>
      </c>
      <c r="N11" s="226">
        <v>0.69445430816521025</v>
      </c>
      <c r="O11" s="226">
        <v>0.81001842686018355</v>
      </c>
      <c r="P11" s="226">
        <v>0.6160122894561092</v>
      </c>
      <c r="Q11" s="226">
        <v>0.69146062454768897</v>
      </c>
      <c r="R11" s="226">
        <v>0.61600310591641594</v>
      </c>
      <c r="S11" s="226">
        <v>0.62059608855175219</v>
      </c>
      <c r="T11" s="226">
        <v>0.61890749626495112</v>
      </c>
      <c r="U11" s="226">
        <v>0.87296926540319653</v>
      </c>
      <c r="V11" s="226">
        <v>0.80300587403325008</v>
      </c>
      <c r="W11" s="226">
        <v>0.8448629526874265</v>
      </c>
      <c r="X11" s="226">
        <v>0.84798055294656616</v>
      </c>
      <c r="Y11" s="226">
        <v>0.76606477383880189</v>
      </c>
      <c r="DA11" s="69" t="s">
        <v>2550</v>
      </c>
    </row>
    <row r="12" spans="1:105" ht="12" customHeight="1" x14ac:dyDescent="0.25">
      <c r="A12" s="37" t="s">
        <v>35</v>
      </c>
      <c r="B12" s="226">
        <v>1.3855862094627649</v>
      </c>
      <c r="C12" s="226">
        <v>0.73087921876629003</v>
      </c>
      <c r="D12" s="226">
        <v>1.3794206466562271</v>
      </c>
      <c r="E12" s="226">
        <v>4.3234655413229417</v>
      </c>
      <c r="F12" s="226">
        <v>5.0186705856518588</v>
      </c>
      <c r="G12" s="226">
        <v>5.4399759556268963</v>
      </c>
      <c r="H12" s="226">
        <v>4.9553666163969652</v>
      </c>
      <c r="I12" s="226">
        <v>4.7925274897113024</v>
      </c>
      <c r="J12" s="226">
        <v>3.9875673427723219</v>
      </c>
      <c r="K12" s="226">
        <v>3.8829426356575309</v>
      </c>
      <c r="L12" s="226">
        <v>5.1317820058067776</v>
      </c>
      <c r="M12" s="226">
        <v>5.022775975317173</v>
      </c>
      <c r="N12" s="226">
        <v>4.815105235805321</v>
      </c>
      <c r="O12" s="226">
        <v>5.0677538726028573</v>
      </c>
      <c r="P12" s="226">
        <v>3.1682098081218859</v>
      </c>
      <c r="Q12" s="226">
        <v>3.68340017599605</v>
      </c>
      <c r="R12" s="226">
        <v>3.5577888420964738</v>
      </c>
      <c r="S12" s="226">
        <v>3.7721815358502191</v>
      </c>
      <c r="T12" s="226">
        <v>3.996073310098589</v>
      </c>
      <c r="U12" s="226">
        <v>3.7562587974574102</v>
      </c>
      <c r="V12" s="226">
        <v>4.3655796855496218</v>
      </c>
      <c r="W12" s="226">
        <v>4.6896707080981264</v>
      </c>
      <c r="X12" s="226">
        <v>3.6193175347685891</v>
      </c>
      <c r="Y12" s="226">
        <v>3.252318931519369</v>
      </c>
      <c r="DA12" s="69" t="s">
        <v>2551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2552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4.640025186428072E-2</v>
      </c>
      <c r="M14" s="226">
        <v>5.3210310063804847E-2</v>
      </c>
      <c r="N14" s="226">
        <v>7.2301813874922446E-2</v>
      </c>
      <c r="O14" s="226">
        <v>9.4815643621543474E-2</v>
      </c>
      <c r="P14" s="226">
        <v>0.1301958694086684</v>
      </c>
      <c r="Q14" s="226">
        <v>0.17817650794382561</v>
      </c>
      <c r="R14" s="226">
        <v>0.21792559529272659</v>
      </c>
      <c r="S14" s="226">
        <v>0.2391115566157988</v>
      </c>
      <c r="T14" s="226">
        <v>0.21236238291059989</v>
      </c>
      <c r="U14" s="226">
        <v>0.22975585177682289</v>
      </c>
      <c r="V14" s="226">
        <v>0.2435103852284709</v>
      </c>
      <c r="W14" s="226">
        <v>0.1290703576976048</v>
      </c>
      <c r="X14" s="226">
        <v>4.5731800978771879E-2</v>
      </c>
      <c r="Y14" s="226">
        <v>4.9111860067211723E-2</v>
      </c>
      <c r="DA14" s="69" t="s">
        <v>2553</v>
      </c>
    </row>
    <row r="15" spans="1:105" ht="12" customHeight="1" x14ac:dyDescent="0.25">
      <c r="A15" s="37" t="s">
        <v>40</v>
      </c>
      <c r="B15" s="226">
        <v>5.2645393276578423</v>
      </c>
      <c r="C15" s="226">
        <v>5.5785249215459833</v>
      </c>
      <c r="D15" s="226">
        <v>5.3806812443976932</v>
      </c>
      <c r="E15" s="226">
        <v>4.2859591503590879</v>
      </c>
      <c r="F15" s="226">
        <v>4.2300257999849133</v>
      </c>
      <c r="G15" s="226">
        <v>4.5736709777421769</v>
      </c>
      <c r="H15" s="226">
        <v>4.9591748279170167</v>
      </c>
      <c r="I15" s="226">
        <v>4.8773394881683956</v>
      </c>
      <c r="J15" s="226">
        <v>5.0756215820166348</v>
      </c>
      <c r="K15" s="226">
        <v>3.921812202156306</v>
      </c>
      <c r="L15" s="226">
        <v>3.702805534553447</v>
      </c>
      <c r="M15" s="226">
        <v>3.9606583188322788</v>
      </c>
      <c r="N15" s="226">
        <v>3.8348877384178239</v>
      </c>
      <c r="O15" s="226">
        <v>3.5660353085979919</v>
      </c>
      <c r="P15" s="226">
        <v>4.0316269783575054</v>
      </c>
      <c r="Q15" s="226">
        <v>3.6851898510037269</v>
      </c>
      <c r="R15" s="226">
        <v>3.4218816833965402</v>
      </c>
      <c r="S15" s="226">
        <v>3.4873701775220152</v>
      </c>
      <c r="T15" s="226">
        <v>3.0568569942187209</v>
      </c>
      <c r="U15" s="226">
        <v>3.02527069775627</v>
      </c>
      <c r="V15" s="226">
        <v>2.6125152433585339</v>
      </c>
      <c r="W15" s="226">
        <v>2.2922912147396839</v>
      </c>
      <c r="X15" s="226">
        <v>2.5576439340232091</v>
      </c>
      <c r="Y15" s="226">
        <v>2.8165239403778841</v>
      </c>
      <c r="DA15" s="69" t="s">
        <v>2554</v>
      </c>
    </row>
    <row r="16" spans="1:105" ht="12" customHeight="1" x14ac:dyDescent="0.25">
      <c r="A16" s="57" t="s">
        <v>2555</v>
      </c>
      <c r="B16" s="261">
        <f t="shared" ref="B16:Y16" si="0">B17+B23</f>
        <v>46.37673199146429</v>
      </c>
      <c r="C16" s="261">
        <f t="shared" si="0"/>
        <v>44.252924593545451</v>
      </c>
      <c r="D16" s="261">
        <f t="shared" si="0"/>
        <v>47.958037432966023</v>
      </c>
      <c r="E16" s="261">
        <f t="shared" si="0"/>
        <v>61.088013125032774</v>
      </c>
      <c r="F16" s="261">
        <f t="shared" si="0"/>
        <v>64.920635674952635</v>
      </c>
      <c r="G16" s="261">
        <f t="shared" si="0"/>
        <v>71.354567069733463</v>
      </c>
      <c r="H16" s="261">
        <f t="shared" si="0"/>
        <v>69.532206100258932</v>
      </c>
      <c r="I16" s="261">
        <f t="shared" si="0"/>
        <v>67.048708141454227</v>
      </c>
      <c r="J16" s="261">
        <f t="shared" si="0"/>
        <v>61.69768902558053</v>
      </c>
      <c r="K16" s="261">
        <f t="shared" si="0"/>
        <v>54.059299648624716</v>
      </c>
      <c r="L16" s="261">
        <f t="shared" si="0"/>
        <v>61.141197058774296</v>
      </c>
      <c r="M16" s="261">
        <f t="shared" si="0"/>
        <v>62.315338073762916</v>
      </c>
      <c r="N16" s="261">
        <f t="shared" si="0"/>
        <v>60.924827663155313</v>
      </c>
      <c r="O16" s="261">
        <f t="shared" si="0"/>
        <v>61.648349884276051</v>
      </c>
      <c r="P16" s="261">
        <f t="shared" si="0"/>
        <v>51.155877124313278</v>
      </c>
      <c r="Q16" s="261">
        <f t="shared" si="0"/>
        <v>52.904798182875368</v>
      </c>
      <c r="R16" s="261">
        <f t="shared" si="0"/>
        <v>49.988869375843763</v>
      </c>
      <c r="S16" s="261">
        <f t="shared" si="0"/>
        <v>51.899121519570542</v>
      </c>
      <c r="T16" s="261">
        <f t="shared" si="0"/>
        <v>50.427405597238533</v>
      </c>
      <c r="U16" s="261">
        <f t="shared" si="0"/>
        <v>50.372203451244118</v>
      </c>
      <c r="V16" s="261">
        <f t="shared" si="0"/>
        <v>51.238281527165149</v>
      </c>
      <c r="W16" s="261">
        <f t="shared" si="0"/>
        <v>51.157859185953086</v>
      </c>
      <c r="X16" s="261">
        <f t="shared" si="0"/>
        <v>45.684134309552981</v>
      </c>
      <c r="Y16" s="261">
        <f t="shared" si="0"/>
        <v>44.463612361652949</v>
      </c>
      <c r="DA16" s="70"/>
    </row>
    <row r="17" spans="1:105" ht="12" customHeight="1" x14ac:dyDescent="0.25">
      <c r="A17" s="60" t="s">
        <v>2556</v>
      </c>
      <c r="B17" s="329">
        <v>13.71599795166872</v>
      </c>
      <c r="C17" s="329">
        <v>10.38653259130821</v>
      </c>
      <c r="D17" s="329">
        <v>17.95990143925232</v>
      </c>
      <c r="E17" s="329">
        <v>35.070190215237012</v>
      </c>
      <c r="F17" s="329">
        <v>38.585953621857541</v>
      </c>
      <c r="G17" s="329">
        <v>44.66856021536519</v>
      </c>
      <c r="H17" s="329">
        <v>40.13408263436888</v>
      </c>
      <c r="I17" s="329">
        <v>37.185916384389579</v>
      </c>
      <c r="J17" s="329">
        <v>29.11861959316721</v>
      </c>
      <c r="K17" s="329">
        <v>29.12515331657222</v>
      </c>
      <c r="L17" s="329">
        <v>37.413495980674803</v>
      </c>
      <c r="M17" s="329">
        <v>36.871558464132868</v>
      </c>
      <c r="N17" s="329">
        <v>36.228608100741837</v>
      </c>
      <c r="O17" s="329">
        <v>38.656600921603292</v>
      </c>
      <c r="P17" s="329">
        <v>25.009940779883621</v>
      </c>
      <c r="Q17" s="329">
        <v>28.937969390231341</v>
      </c>
      <c r="R17" s="329">
        <v>27.578460783440619</v>
      </c>
      <c r="S17" s="329">
        <v>29.028555643617629</v>
      </c>
      <c r="T17" s="329">
        <v>30.334518924305542</v>
      </c>
      <c r="U17" s="329">
        <v>30.463708349445319</v>
      </c>
      <c r="V17" s="329">
        <v>34.03495838262846</v>
      </c>
      <c r="W17" s="329">
        <v>36.174936603444102</v>
      </c>
      <c r="X17" s="329">
        <v>29.051434902730541</v>
      </c>
      <c r="Y17" s="329">
        <v>26.14107822025839</v>
      </c>
      <c r="DA17" s="72" t="s">
        <v>2557</v>
      </c>
    </row>
    <row r="18" spans="1:105" ht="12" customHeight="1" x14ac:dyDescent="0.25">
      <c r="A18" s="59" t="s">
        <v>28</v>
      </c>
      <c r="B18" s="230">
        <v>2.126599711408117</v>
      </c>
      <c r="C18" s="230">
        <v>2.8589210891873948</v>
      </c>
      <c r="D18" s="230">
        <v>4.5003978439730794</v>
      </c>
      <c r="E18" s="230">
        <v>2.361799164464486</v>
      </c>
      <c r="F18" s="230">
        <v>1.29858912874357</v>
      </c>
      <c r="G18" s="230">
        <v>6.1840430613867952</v>
      </c>
      <c r="H18" s="230">
        <v>4.7909087200845546</v>
      </c>
      <c r="I18" s="230">
        <v>2.9064571587772372</v>
      </c>
      <c r="J18" s="230">
        <v>0</v>
      </c>
      <c r="K18" s="230">
        <v>0.48622882622400021</v>
      </c>
      <c r="L18" s="230">
        <v>0</v>
      </c>
      <c r="M18" s="230">
        <v>0.36461819591953232</v>
      </c>
      <c r="N18" s="230">
        <v>0</v>
      </c>
      <c r="O18" s="230">
        <v>0</v>
      </c>
      <c r="P18" s="230">
        <v>0</v>
      </c>
      <c r="Q18" s="230">
        <v>0</v>
      </c>
      <c r="R18" s="230">
        <v>0</v>
      </c>
      <c r="S18" s="230">
        <v>0</v>
      </c>
      <c r="T18" s="230">
        <v>0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DA18" s="71" t="s">
        <v>2558</v>
      </c>
    </row>
    <row r="19" spans="1:105" ht="12" customHeight="1" x14ac:dyDescent="0.25">
      <c r="A19" s="59" t="s">
        <v>31</v>
      </c>
      <c r="B19" s="230">
        <v>0</v>
      </c>
      <c r="C19" s="230">
        <v>0</v>
      </c>
      <c r="D19" s="230">
        <v>0</v>
      </c>
      <c r="E19" s="230">
        <v>0</v>
      </c>
      <c r="F19" s="230">
        <v>0</v>
      </c>
      <c r="G19" s="230">
        <v>0</v>
      </c>
      <c r="H19" s="230">
        <v>0</v>
      </c>
      <c r="I19" s="230">
        <v>0</v>
      </c>
      <c r="J19" s="230">
        <v>0</v>
      </c>
      <c r="K19" s="230">
        <v>0</v>
      </c>
      <c r="L19" s="230">
        <v>0</v>
      </c>
      <c r="M19" s="230">
        <v>0</v>
      </c>
      <c r="N19" s="230">
        <v>0</v>
      </c>
      <c r="O19" s="230">
        <v>0</v>
      </c>
      <c r="P19" s="230">
        <v>0</v>
      </c>
      <c r="Q19" s="230">
        <v>0</v>
      </c>
      <c r="R19" s="230">
        <v>0</v>
      </c>
      <c r="S19" s="230">
        <v>0</v>
      </c>
      <c r="T19" s="230">
        <v>0</v>
      </c>
      <c r="U19" s="230">
        <v>0</v>
      </c>
      <c r="V19" s="230">
        <v>0</v>
      </c>
      <c r="W19" s="230">
        <v>0</v>
      </c>
      <c r="X19" s="230">
        <v>0</v>
      </c>
      <c r="Y19" s="230">
        <v>0</v>
      </c>
      <c r="DA19" s="71" t="s">
        <v>2559</v>
      </c>
    </row>
    <row r="20" spans="1:105" ht="12" customHeight="1" x14ac:dyDescent="0.25">
      <c r="A20" s="59" t="s">
        <v>159</v>
      </c>
      <c r="B20" s="230">
        <v>2.9933445573251309</v>
      </c>
      <c r="C20" s="230">
        <v>3.0905528751301379</v>
      </c>
      <c r="D20" s="230">
        <v>2.8123805938492499</v>
      </c>
      <c r="E20" s="230">
        <v>4.2572053416047106</v>
      </c>
      <c r="F20" s="230">
        <v>4.3078752985331032</v>
      </c>
      <c r="G20" s="230">
        <v>4.4772253620556342</v>
      </c>
      <c r="H20" s="230">
        <v>3.7584286660124859</v>
      </c>
      <c r="I20" s="230">
        <v>3.4781524442503611</v>
      </c>
      <c r="J20" s="230">
        <v>2.8334184893575278</v>
      </c>
      <c r="K20" s="230">
        <v>3.22608783141732</v>
      </c>
      <c r="L20" s="230">
        <v>3.5229900430638041</v>
      </c>
      <c r="M20" s="230">
        <v>3.742341692298099</v>
      </c>
      <c r="N20" s="230">
        <v>4.4722029014564546</v>
      </c>
      <c r="O20" s="230">
        <v>5.2225339105883606</v>
      </c>
      <c r="P20" s="230">
        <v>3.9949673404724368</v>
      </c>
      <c r="Q20" s="230">
        <v>4.4969510596246396</v>
      </c>
      <c r="R20" s="230">
        <v>4.0342953307706493</v>
      </c>
      <c r="S20" s="230">
        <v>4.0699389520119116</v>
      </c>
      <c r="T20" s="230">
        <v>4.0681125113144816</v>
      </c>
      <c r="U20" s="230">
        <v>5.7447766103014066</v>
      </c>
      <c r="V20" s="230">
        <v>5.2877660993839743</v>
      </c>
      <c r="W20" s="230">
        <v>5.5222111970547223</v>
      </c>
      <c r="X20" s="230">
        <v>5.5145305616506244</v>
      </c>
      <c r="Y20" s="230">
        <v>4.9835358300905996</v>
      </c>
      <c r="DA20" s="71" t="s">
        <v>2560</v>
      </c>
    </row>
    <row r="21" spans="1:105" ht="12" customHeight="1" x14ac:dyDescent="0.25">
      <c r="A21" s="59" t="s">
        <v>32</v>
      </c>
      <c r="B21" s="230">
        <v>0</v>
      </c>
      <c r="C21" s="230">
        <v>0</v>
      </c>
      <c r="D21" s="230">
        <v>2.9566380476865399</v>
      </c>
      <c r="E21" s="230">
        <v>2.205681059101297</v>
      </c>
      <c r="F21" s="230">
        <v>1.734976642710939</v>
      </c>
      <c r="G21" s="230">
        <v>2.2666536161695121</v>
      </c>
      <c r="H21" s="230">
        <v>2.2091969640068592</v>
      </c>
      <c r="I21" s="230">
        <v>1.4577987556366589</v>
      </c>
      <c r="J21" s="230">
        <v>0.69006339951546825</v>
      </c>
      <c r="K21" s="230">
        <v>0.72581573956670853</v>
      </c>
      <c r="L21" s="230">
        <v>1.005876081823061</v>
      </c>
      <c r="M21" s="230">
        <v>0.49763822317429329</v>
      </c>
      <c r="N21" s="230">
        <v>0.74770188620324596</v>
      </c>
      <c r="O21" s="230">
        <v>0.7600986510923311</v>
      </c>
      <c r="P21" s="230">
        <v>0.46847635185074038</v>
      </c>
      <c r="Q21" s="230">
        <v>0.48582878485026548</v>
      </c>
      <c r="R21" s="230">
        <v>0.24368080302718911</v>
      </c>
      <c r="S21" s="230">
        <v>0.22022589277833601</v>
      </c>
      <c r="T21" s="230">
        <v>0</v>
      </c>
      <c r="U21" s="230">
        <v>0</v>
      </c>
      <c r="V21" s="230">
        <v>0</v>
      </c>
      <c r="W21" s="230">
        <v>0</v>
      </c>
      <c r="X21" s="230">
        <v>0</v>
      </c>
      <c r="Y21" s="230">
        <v>0</v>
      </c>
      <c r="DA21" s="71" t="s">
        <v>2561</v>
      </c>
    </row>
    <row r="22" spans="1:105" ht="12" customHeight="1" x14ac:dyDescent="0.25">
      <c r="A22" s="59" t="s">
        <v>35</v>
      </c>
      <c r="B22" s="230">
        <v>8.5960536829354712</v>
      </c>
      <c r="C22" s="230">
        <v>4.4370586269906767</v>
      </c>
      <c r="D22" s="230">
        <v>7.6904849537434483</v>
      </c>
      <c r="E22" s="230">
        <v>26.245504650066511</v>
      </c>
      <c r="F22" s="230">
        <v>31.244512551869931</v>
      </c>
      <c r="G22" s="230">
        <v>31.740638175753251</v>
      </c>
      <c r="H22" s="230">
        <v>29.37554828426498</v>
      </c>
      <c r="I22" s="230">
        <v>29.34350802572532</v>
      </c>
      <c r="J22" s="230">
        <v>25.595137704294221</v>
      </c>
      <c r="K22" s="230">
        <v>24.687020919364191</v>
      </c>
      <c r="L22" s="230">
        <v>32.884629855787928</v>
      </c>
      <c r="M22" s="230">
        <v>32.266960352740938</v>
      </c>
      <c r="N22" s="230">
        <v>31.00870331308214</v>
      </c>
      <c r="O22" s="230">
        <v>32.67396835992259</v>
      </c>
      <c r="P22" s="230">
        <v>20.546497087560439</v>
      </c>
      <c r="Q22" s="230">
        <v>23.95518954575644</v>
      </c>
      <c r="R22" s="230">
        <v>23.30048464964278</v>
      </c>
      <c r="S22" s="230">
        <v>24.738390798827378</v>
      </c>
      <c r="T22" s="230">
        <v>26.26640641299106</v>
      </c>
      <c r="U22" s="230">
        <v>24.718931739143908</v>
      </c>
      <c r="V22" s="230">
        <v>28.747192283244491</v>
      </c>
      <c r="W22" s="230">
        <v>30.652725406389379</v>
      </c>
      <c r="X22" s="230">
        <v>23.536904341079921</v>
      </c>
      <c r="Y22" s="230">
        <v>21.157542390167791</v>
      </c>
      <c r="DA22" s="71" t="s">
        <v>2562</v>
      </c>
    </row>
    <row r="23" spans="1:105" ht="12" customHeight="1" x14ac:dyDescent="0.25">
      <c r="A23" s="60" t="s">
        <v>2563</v>
      </c>
      <c r="B23" s="329">
        <v>32.660734039795571</v>
      </c>
      <c r="C23" s="329">
        <v>33.866392002237241</v>
      </c>
      <c r="D23" s="329">
        <v>29.998135993713699</v>
      </c>
      <c r="E23" s="329">
        <v>26.017822909795761</v>
      </c>
      <c r="F23" s="329">
        <v>26.33468205309509</v>
      </c>
      <c r="G23" s="329">
        <v>26.68600685436828</v>
      </c>
      <c r="H23" s="329">
        <v>29.398123465890048</v>
      </c>
      <c r="I23" s="329">
        <v>29.862791757064649</v>
      </c>
      <c r="J23" s="329">
        <v>32.57906943241332</v>
      </c>
      <c r="K23" s="329">
        <v>24.934146332052499</v>
      </c>
      <c r="L23" s="329">
        <v>23.727701078099489</v>
      </c>
      <c r="M23" s="329">
        <v>25.443779609630049</v>
      </c>
      <c r="N23" s="329">
        <v>24.696219562413471</v>
      </c>
      <c r="O23" s="329">
        <v>22.991748962672759</v>
      </c>
      <c r="P23" s="329">
        <v>26.145936344429661</v>
      </c>
      <c r="Q23" s="329">
        <v>23.96682879264403</v>
      </c>
      <c r="R23" s="329">
        <v>22.41040859240314</v>
      </c>
      <c r="S23" s="329">
        <v>22.870565875952909</v>
      </c>
      <c r="T23" s="329">
        <v>20.092886672932991</v>
      </c>
      <c r="U23" s="329">
        <v>19.908495101798799</v>
      </c>
      <c r="V23" s="329">
        <v>17.203323144536689</v>
      </c>
      <c r="W23" s="329">
        <v>14.98292258250898</v>
      </c>
      <c r="X23" s="329">
        <v>16.632699406822439</v>
      </c>
      <c r="Y23" s="329">
        <v>18.322534141394559</v>
      </c>
      <c r="DA23" s="72" t="s">
        <v>2564</v>
      </c>
    </row>
    <row r="24" spans="1:105" ht="12" customHeight="1" x14ac:dyDescent="0.25">
      <c r="A24" s="57" t="s">
        <v>2565</v>
      </c>
      <c r="B24" s="261">
        <f t="shared" ref="B24:Y24" si="1">B25+B26</f>
        <v>21.315954274637747</v>
      </c>
      <c r="C24" s="261">
        <f t="shared" si="1"/>
        <v>19.002424261431948</v>
      </c>
      <c r="D24" s="261">
        <f t="shared" si="1"/>
        <v>21.966480890698783</v>
      </c>
      <c r="E24" s="261">
        <f t="shared" si="1"/>
        <v>30.25198517577136</v>
      </c>
      <c r="F24" s="261">
        <f t="shared" si="1"/>
        <v>32.333975969634409</v>
      </c>
      <c r="G24" s="261">
        <f t="shared" si="1"/>
        <v>35.218148432625341</v>
      </c>
      <c r="H24" s="261">
        <f t="shared" si="1"/>
        <v>34.375428023802108</v>
      </c>
      <c r="I24" s="261">
        <f t="shared" si="1"/>
        <v>33.288603248140355</v>
      </c>
      <c r="J24" s="261">
        <f t="shared" si="1"/>
        <v>30.576017592080923</v>
      </c>
      <c r="K24" s="261">
        <f t="shared" si="1"/>
        <v>26.952883748494457</v>
      </c>
      <c r="L24" s="261">
        <f t="shared" si="1"/>
        <v>30.620326369792309</v>
      </c>
      <c r="M24" s="261">
        <f t="shared" si="1"/>
        <v>31.199696555105852</v>
      </c>
      <c r="N24" s="261">
        <f t="shared" si="1"/>
        <v>30.468546369925583</v>
      </c>
      <c r="O24" s="261">
        <f t="shared" si="1"/>
        <v>30.802845180286262</v>
      </c>
      <c r="P24" s="261">
        <f t="shared" si="1"/>
        <v>25.329113973861546</v>
      </c>
      <c r="Q24" s="261">
        <f t="shared" si="1"/>
        <v>26.360441022675822</v>
      </c>
      <c r="R24" s="261">
        <f t="shared" si="1"/>
        <v>24.947016063762</v>
      </c>
      <c r="S24" s="261">
        <f t="shared" si="1"/>
        <v>25.924096998146638</v>
      </c>
      <c r="T24" s="261">
        <f t="shared" si="1"/>
        <v>25.243605656165069</v>
      </c>
      <c r="U24" s="261">
        <f t="shared" si="1"/>
        <v>25.133257770531685</v>
      </c>
      <c r="V24" s="261">
        <f t="shared" si="1"/>
        <v>25.574828692040356</v>
      </c>
      <c r="W24" s="261">
        <f t="shared" si="1"/>
        <v>25.429876871478555</v>
      </c>
      <c r="X24" s="261">
        <f t="shared" si="1"/>
        <v>22.785417752765703</v>
      </c>
      <c r="Y24" s="261">
        <f t="shared" si="1"/>
        <v>22.187214629547924</v>
      </c>
      <c r="DA24" s="70"/>
    </row>
    <row r="25" spans="1:105" ht="12" customHeight="1" x14ac:dyDescent="0.25">
      <c r="A25" s="60" t="s">
        <v>2566</v>
      </c>
      <c r="B25" s="262">
        <v>14.44671791423626</v>
      </c>
      <c r="C25" s="262">
        <v>12.35448592502768</v>
      </c>
      <c r="D25" s="262">
        <v>15.05477287376938</v>
      </c>
      <c r="E25" s="262">
        <v>22.21128996745038</v>
      </c>
      <c r="F25" s="262">
        <v>23.893501641290051</v>
      </c>
      <c r="G25" s="262">
        <v>26.14993505338899</v>
      </c>
      <c r="H25" s="262">
        <v>25.243903092378812</v>
      </c>
      <c r="I25" s="262">
        <v>24.362062384897811</v>
      </c>
      <c r="J25" s="262">
        <v>21.995483631559971</v>
      </c>
      <c r="K25" s="262">
        <v>19.69225529605216</v>
      </c>
      <c r="L25" s="262">
        <v>22.76764868727577</v>
      </c>
      <c r="M25" s="262">
        <v>23.087124756149521</v>
      </c>
      <c r="N25" s="262">
        <v>22.55259446329184</v>
      </c>
      <c r="O25" s="262">
        <v>22.969523438365432</v>
      </c>
      <c r="P25" s="262">
        <v>18.278618972461349</v>
      </c>
      <c r="Q25" s="262">
        <v>19.285919994651021</v>
      </c>
      <c r="R25" s="262">
        <v>18.280187202760729</v>
      </c>
      <c r="S25" s="262">
        <v>19.03264205485846</v>
      </c>
      <c r="T25" s="262">
        <v>18.721798267968492</v>
      </c>
      <c r="U25" s="262">
        <v>18.638874433442751</v>
      </c>
      <c r="V25" s="262">
        <v>19.257671723476431</v>
      </c>
      <c r="W25" s="262">
        <v>19.360406431105819</v>
      </c>
      <c r="X25" s="262">
        <v>17.027601513884431</v>
      </c>
      <c r="Y25" s="262">
        <v>16.396170463135501</v>
      </c>
      <c r="DA25" s="72" t="s">
        <v>2567</v>
      </c>
    </row>
    <row r="26" spans="1:105" ht="12" customHeight="1" x14ac:dyDescent="0.25">
      <c r="A26" s="60" t="s">
        <v>2568</v>
      </c>
      <c r="B26" s="262">
        <v>6.8692363604014881</v>
      </c>
      <c r="C26" s="262">
        <v>6.6479383364042688</v>
      </c>
      <c r="D26" s="262">
        <v>6.9117080169294018</v>
      </c>
      <c r="E26" s="262">
        <v>8.0406952083209795</v>
      </c>
      <c r="F26" s="262">
        <v>8.4404743283443544</v>
      </c>
      <c r="G26" s="262">
        <v>9.0682133792363544</v>
      </c>
      <c r="H26" s="262">
        <v>9.1315249314232965</v>
      </c>
      <c r="I26" s="262">
        <v>8.9265408632425416</v>
      </c>
      <c r="J26" s="262">
        <v>8.5805339605209543</v>
      </c>
      <c r="K26" s="262">
        <v>7.2606284524422957</v>
      </c>
      <c r="L26" s="262">
        <v>7.8526776825165374</v>
      </c>
      <c r="M26" s="262">
        <v>8.1125717989563295</v>
      </c>
      <c r="N26" s="262">
        <v>7.9159519066337429</v>
      </c>
      <c r="O26" s="262">
        <v>7.8333217419208303</v>
      </c>
      <c r="P26" s="262">
        <v>7.0504950014001988</v>
      </c>
      <c r="Q26" s="262">
        <v>7.0745210280248028</v>
      </c>
      <c r="R26" s="262">
        <v>6.6668288610012709</v>
      </c>
      <c r="S26" s="262">
        <v>6.8914549432881786</v>
      </c>
      <c r="T26" s="262">
        <v>6.5218073881965779</v>
      </c>
      <c r="U26" s="262">
        <v>6.4943833370889346</v>
      </c>
      <c r="V26" s="262">
        <v>6.3171569685639266</v>
      </c>
      <c r="W26" s="262">
        <v>6.0694704403727382</v>
      </c>
      <c r="X26" s="262">
        <v>5.7578162388812704</v>
      </c>
      <c r="Y26" s="262">
        <v>5.7910441664124237</v>
      </c>
      <c r="DA26" s="72" t="s">
        <v>2569</v>
      </c>
    </row>
    <row r="27" spans="1:105" ht="12" customHeight="1" x14ac:dyDescent="0.25">
      <c r="A27" s="57" t="s">
        <v>2570</v>
      </c>
      <c r="B27" s="261">
        <f t="shared" ref="B27:Y27" si="2">B28+B34</f>
        <v>66.25247427352042</v>
      </c>
      <c r="C27" s="261">
        <f t="shared" si="2"/>
        <v>63.218463705064927</v>
      </c>
      <c r="D27" s="261">
        <f t="shared" si="2"/>
        <v>68.511482047094333</v>
      </c>
      <c r="E27" s="261">
        <f t="shared" si="2"/>
        <v>87.26859017861824</v>
      </c>
      <c r="F27" s="261">
        <f t="shared" si="2"/>
        <v>92.743765249932352</v>
      </c>
      <c r="G27" s="261">
        <f t="shared" si="2"/>
        <v>101.93509581390495</v>
      </c>
      <c r="H27" s="261">
        <f t="shared" si="2"/>
        <v>99.331723000369905</v>
      </c>
      <c r="I27" s="261">
        <f t="shared" si="2"/>
        <v>95.783868773506072</v>
      </c>
      <c r="J27" s="261">
        <f t="shared" si="2"/>
        <v>88.139555750829317</v>
      </c>
      <c r="K27" s="261">
        <f t="shared" si="2"/>
        <v>77.227570926606774</v>
      </c>
      <c r="L27" s="261">
        <f t="shared" si="2"/>
        <v>87.344567226820416</v>
      </c>
      <c r="M27" s="261">
        <f t="shared" si="2"/>
        <v>89.021911533947048</v>
      </c>
      <c r="N27" s="261">
        <f t="shared" si="2"/>
        <v>87.035468090221912</v>
      </c>
      <c r="O27" s="261">
        <f t="shared" si="2"/>
        <v>88.069071263251502</v>
      </c>
      <c r="P27" s="261">
        <f t="shared" si="2"/>
        <v>73.079824463304689</v>
      </c>
      <c r="Q27" s="261">
        <f t="shared" si="2"/>
        <v>75.578283118393415</v>
      </c>
      <c r="R27" s="261">
        <f t="shared" si="2"/>
        <v>71.41267053691962</v>
      </c>
      <c r="S27" s="261">
        <f t="shared" si="2"/>
        <v>74.141602170815062</v>
      </c>
      <c r="T27" s="261">
        <f t="shared" si="2"/>
        <v>72.039150853197924</v>
      </c>
      <c r="U27" s="261">
        <f t="shared" si="2"/>
        <v>71.960290644634469</v>
      </c>
      <c r="V27" s="261">
        <f t="shared" si="2"/>
        <v>73.197545038807348</v>
      </c>
      <c r="W27" s="261">
        <f t="shared" si="2"/>
        <v>73.082655979932952</v>
      </c>
      <c r="X27" s="261">
        <f t="shared" si="2"/>
        <v>65.263049013647134</v>
      </c>
      <c r="Y27" s="261">
        <f t="shared" si="2"/>
        <v>63.519446230932793</v>
      </c>
      <c r="DA27" s="70"/>
    </row>
    <row r="28" spans="1:105" ht="12" customHeight="1" x14ac:dyDescent="0.25">
      <c r="A28" s="60" t="s">
        <v>2571</v>
      </c>
      <c r="B28" s="329">
        <v>19.59428278809817</v>
      </c>
      <c r="C28" s="329">
        <v>14.83790370186887</v>
      </c>
      <c r="D28" s="329">
        <v>25.657002056074742</v>
      </c>
      <c r="E28" s="329">
        <v>50.100271736052861</v>
      </c>
      <c r="F28" s="329">
        <v>55.122790888367923</v>
      </c>
      <c r="G28" s="329">
        <v>63.812228879093126</v>
      </c>
      <c r="H28" s="329">
        <v>57.334403763384117</v>
      </c>
      <c r="I28" s="329">
        <v>53.12273769198513</v>
      </c>
      <c r="J28" s="329">
        <v>41.598027990238869</v>
      </c>
      <c r="K28" s="329">
        <v>41.607361880817471</v>
      </c>
      <c r="L28" s="329">
        <v>53.447851400963998</v>
      </c>
      <c r="M28" s="329">
        <v>52.673654948761254</v>
      </c>
      <c r="N28" s="329">
        <v>51.755154429631233</v>
      </c>
      <c r="O28" s="329">
        <v>55.223715602290412</v>
      </c>
      <c r="P28" s="329">
        <v>35.728486828405167</v>
      </c>
      <c r="Q28" s="329">
        <v>41.339956271759078</v>
      </c>
      <c r="R28" s="329">
        <v>39.397801119200857</v>
      </c>
      <c r="S28" s="329">
        <v>41.469365205168053</v>
      </c>
      <c r="T28" s="329">
        <v>43.335027034722209</v>
      </c>
      <c r="U28" s="329">
        <v>43.519583356350459</v>
      </c>
      <c r="V28" s="329">
        <v>48.621369118040647</v>
      </c>
      <c r="W28" s="329">
        <v>51.678480862062983</v>
      </c>
      <c r="X28" s="329">
        <v>41.502049861043638</v>
      </c>
      <c r="Y28" s="329">
        <v>37.344397457512002</v>
      </c>
      <c r="DA28" s="72" t="s">
        <v>2572</v>
      </c>
    </row>
    <row r="29" spans="1:105" ht="12" customHeight="1" x14ac:dyDescent="0.25">
      <c r="A29" s="59" t="s">
        <v>28</v>
      </c>
      <c r="B29" s="230">
        <v>3.0379995877258819</v>
      </c>
      <c r="C29" s="230">
        <v>4.0841729845534216</v>
      </c>
      <c r="D29" s="230">
        <v>6.4291397771043988</v>
      </c>
      <c r="E29" s="230">
        <v>3.3739988063778381</v>
      </c>
      <c r="F29" s="230">
        <v>1.8551273267765289</v>
      </c>
      <c r="G29" s="230">
        <v>8.8343472305525648</v>
      </c>
      <c r="H29" s="230">
        <v>6.8441553144065086</v>
      </c>
      <c r="I29" s="230">
        <v>4.1520816553960538</v>
      </c>
      <c r="J29" s="230">
        <v>0</v>
      </c>
      <c r="K29" s="230">
        <v>0.69461260889142906</v>
      </c>
      <c r="L29" s="230">
        <v>0</v>
      </c>
      <c r="M29" s="230">
        <v>0.52088313702790334</v>
      </c>
      <c r="N29" s="230">
        <v>0</v>
      </c>
      <c r="O29" s="230">
        <v>0</v>
      </c>
      <c r="P29" s="230">
        <v>0</v>
      </c>
      <c r="Q29" s="230">
        <v>0</v>
      </c>
      <c r="R29" s="230">
        <v>0</v>
      </c>
      <c r="S29" s="230">
        <v>0</v>
      </c>
      <c r="T29" s="230">
        <v>0</v>
      </c>
      <c r="U29" s="230">
        <v>0</v>
      </c>
      <c r="V29" s="230">
        <v>0</v>
      </c>
      <c r="W29" s="230">
        <v>0</v>
      </c>
      <c r="X29" s="230">
        <v>0</v>
      </c>
      <c r="Y29" s="230">
        <v>0</v>
      </c>
      <c r="DA29" s="71" t="s">
        <v>2573</v>
      </c>
    </row>
    <row r="30" spans="1:105" ht="12" customHeight="1" x14ac:dyDescent="0.25">
      <c r="A30" s="59" t="s">
        <v>31</v>
      </c>
      <c r="B30" s="230">
        <v>0</v>
      </c>
      <c r="C30" s="230">
        <v>0</v>
      </c>
      <c r="D30" s="230">
        <v>0</v>
      </c>
      <c r="E30" s="230">
        <v>0</v>
      </c>
      <c r="F30" s="230">
        <v>0</v>
      </c>
      <c r="G30" s="230">
        <v>0</v>
      </c>
      <c r="H30" s="230">
        <v>0</v>
      </c>
      <c r="I30" s="230">
        <v>0</v>
      </c>
      <c r="J30" s="230">
        <v>0</v>
      </c>
      <c r="K30" s="230">
        <v>0</v>
      </c>
      <c r="L30" s="230">
        <v>0</v>
      </c>
      <c r="M30" s="230">
        <v>0</v>
      </c>
      <c r="N30" s="230">
        <v>0</v>
      </c>
      <c r="O30" s="230">
        <v>0</v>
      </c>
      <c r="P30" s="230">
        <v>0</v>
      </c>
      <c r="Q30" s="230">
        <v>0</v>
      </c>
      <c r="R30" s="230">
        <v>0</v>
      </c>
      <c r="S30" s="230">
        <v>0</v>
      </c>
      <c r="T30" s="230">
        <v>0</v>
      </c>
      <c r="U30" s="230">
        <v>0</v>
      </c>
      <c r="V30" s="230">
        <v>0</v>
      </c>
      <c r="W30" s="230">
        <v>0</v>
      </c>
      <c r="X30" s="230">
        <v>0</v>
      </c>
      <c r="Y30" s="230">
        <v>0</v>
      </c>
      <c r="DA30" s="71" t="s">
        <v>2574</v>
      </c>
    </row>
    <row r="31" spans="1:105" ht="12" customHeight="1" x14ac:dyDescent="0.25">
      <c r="A31" s="59" t="s">
        <v>159</v>
      </c>
      <c r="B31" s="230">
        <v>4.2762065104644744</v>
      </c>
      <c r="C31" s="230">
        <v>4.4150755359001961</v>
      </c>
      <c r="D31" s="230">
        <v>4.0176865626417868</v>
      </c>
      <c r="E31" s="230">
        <v>6.0817219165781573</v>
      </c>
      <c r="F31" s="230">
        <v>6.1541075693330054</v>
      </c>
      <c r="G31" s="230">
        <v>6.3960362315080506</v>
      </c>
      <c r="H31" s="230">
        <v>5.3691838085892662</v>
      </c>
      <c r="I31" s="230">
        <v>4.9687892060719436</v>
      </c>
      <c r="J31" s="230">
        <v>4.0477406990821816</v>
      </c>
      <c r="K31" s="230">
        <v>4.6086969020247448</v>
      </c>
      <c r="L31" s="230">
        <v>5.0328429186625776</v>
      </c>
      <c r="M31" s="230">
        <v>5.3462024175687128</v>
      </c>
      <c r="N31" s="230">
        <v>6.3888612877949367</v>
      </c>
      <c r="O31" s="230">
        <v>7.460762729411945</v>
      </c>
      <c r="P31" s="230">
        <v>5.7070962006749104</v>
      </c>
      <c r="Q31" s="230">
        <v>6.4242157994637736</v>
      </c>
      <c r="R31" s="230">
        <v>5.7632790439580708</v>
      </c>
      <c r="S31" s="230">
        <v>5.814198502874163</v>
      </c>
      <c r="T31" s="230">
        <v>5.8115893018778326</v>
      </c>
      <c r="U31" s="230">
        <v>8.206823729002009</v>
      </c>
      <c r="V31" s="230">
        <v>7.5539515705485334</v>
      </c>
      <c r="W31" s="230">
        <v>7.8888731386496032</v>
      </c>
      <c r="X31" s="230">
        <v>7.8779008023580346</v>
      </c>
      <c r="Y31" s="230">
        <v>7.1193369001294293</v>
      </c>
      <c r="DA31" s="71" t="s">
        <v>2575</v>
      </c>
    </row>
    <row r="32" spans="1:105" ht="12" customHeight="1" x14ac:dyDescent="0.25">
      <c r="A32" s="59" t="s">
        <v>32</v>
      </c>
      <c r="B32" s="230">
        <v>0</v>
      </c>
      <c r="C32" s="230">
        <v>0</v>
      </c>
      <c r="D32" s="230">
        <v>4.2237686395522021</v>
      </c>
      <c r="E32" s="230">
        <v>3.150972941573281</v>
      </c>
      <c r="F32" s="230">
        <v>2.478538061015628</v>
      </c>
      <c r="G32" s="230">
        <v>3.2380765945278749</v>
      </c>
      <c r="H32" s="230">
        <v>3.1559956628669412</v>
      </c>
      <c r="I32" s="230">
        <v>2.0825696509095128</v>
      </c>
      <c r="J32" s="230">
        <v>0.98580485645066873</v>
      </c>
      <c r="K32" s="230">
        <v>1.036879627952441</v>
      </c>
      <c r="L32" s="230">
        <v>1.436965831175802</v>
      </c>
      <c r="M32" s="230">
        <v>0.71091174739184781</v>
      </c>
      <c r="N32" s="230">
        <v>1.0681455517189229</v>
      </c>
      <c r="O32" s="230">
        <v>1.0858552158461869</v>
      </c>
      <c r="P32" s="230">
        <v>0.66925193121534365</v>
      </c>
      <c r="Q32" s="230">
        <v>0.6940411212146651</v>
      </c>
      <c r="R32" s="230">
        <v>0.3481154328959844</v>
      </c>
      <c r="S32" s="230">
        <v>0.31460841825476582</v>
      </c>
      <c r="T32" s="230">
        <v>0</v>
      </c>
      <c r="U32" s="230">
        <v>0</v>
      </c>
      <c r="V32" s="230">
        <v>0</v>
      </c>
      <c r="W32" s="230">
        <v>0</v>
      </c>
      <c r="X32" s="230">
        <v>0</v>
      </c>
      <c r="Y32" s="230">
        <v>0</v>
      </c>
      <c r="DA32" s="71" t="s">
        <v>2576</v>
      </c>
    </row>
    <row r="33" spans="1:105" ht="12" customHeight="1" x14ac:dyDescent="0.25">
      <c r="A33" s="59" t="s">
        <v>35</v>
      </c>
      <c r="B33" s="230">
        <v>12.280076689907821</v>
      </c>
      <c r="C33" s="230">
        <v>6.3386551814152501</v>
      </c>
      <c r="D33" s="230">
        <v>10.986407076776359</v>
      </c>
      <c r="E33" s="230">
        <v>37.493578071523586</v>
      </c>
      <c r="F33" s="230">
        <v>44.63501793124275</v>
      </c>
      <c r="G33" s="230">
        <v>45.343768822504643</v>
      </c>
      <c r="H33" s="230">
        <v>41.965068977521398</v>
      </c>
      <c r="I33" s="230">
        <v>41.919297179607618</v>
      </c>
      <c r="J33" s="230">
        <v>36.564482434706022</v>
      </c>
      <c r="K33" s="230">
        <v>35.267172741948848</v>
      </c>
      <c r="L33" s="230">
        <v>46.978042651125619</v>
      </c>
      <c r="M33" s="230">
        <v>46.095657646772793</v>
      </c>
      <c r="N33" s="230">
        <v>44.298147590117367</v>
      </c>
      <c r="O33" s="230">
        <v>46.677097657032277</v>
      </c>
      <c r="P33" s="230">
        <v>29.35213869651492</v>
      </c>
      <c r="Q33" s="230">
        <v>34.221699351080638</v>
      </c>
      <c r="R33" s="230">
        <v>33.286406642346812</v>
      </c>
      <c r="S33" s="230">
        <v>35.340558284039119</v>
      </c>
      <c r="T33" s="230">
        <v>37.523437732844378</v>
      </c>
      <c r="U33" s="230">
        <v>35.312759627348449</v>
      </c>
      <c r="V33" s="230">
        <v>41.06741754749212</v>
      </c>
      <c r="W33" s="230">
        <v>43.789607723413383</v>
      </c>
      <c r="X33" s="230">
        <v>33.624149058685603</v>
      </c>
      <c r="Y33" s="230">
        <v>30.225060557382569</v>
      </c>
      <c r="DA33" s="71" t="s">
        <v>2577</v>
      </c>
    </row>
    <row r="34" spans="1:105" ht="12" customHeight="1" x14ac:dyDescent="0.25">
      <c r="A34" s="60" t="s">
        <v>2578</v>
      </c>
      <c r="B34" s="329">
        <v>46.658191485422243</v>
      </c>
      <c r="C34" s="329">
        <v>48.380560003196059</v>
      </c>
      <c r="D34" s="329">
        <v>42.854479991019588</v>
      </c>
      <c r="E34" s="329">
        <v>37.168318442565379</v>
      </c>
      <c r="F34" s="329">
        <v>37.620974361564421</v>
      </c>
      <c r="G34" s="329">
        <v>38.122866934811832</v>
      </c>
      <c r="H34" s="329">
        <v>41.997319236985788</v>
      </c>
      <c r="I34" s="329">
        <v>42.661131081520942</v>
      </c>
      <c r="J34" s="329">
        <v>46.541527760590448</v>
      </c>
      <c r="K34" s="329">
        <v>35.620209045789302</v>
      </c>
      <c r="L34" s="329">
        <v>33.896715825856418</v>
      </c>
      <c r="M34" s="329">
        <v>36.348256585185787</v>
      </c>
      <c r="N34" s="329">
        <v>35.280313660590679</v>
      </c>
      <c r="O34" s="329">
        <v>32.84535566096109</v>
      </c>
      <c r="P34" s="329">
        <v>37.351337634899522</v>
      </c>
      <c r="Q34" s="329">
        <v>34.23832684663433</v>
      </c>
      <c r="R34" s="329">
        <v>32.014869417718771</v>
      </c>
      <c r="S34" s="329">
        <v>32.672236965647009</v>
      </c>
      <c r="T34" s="329">
        <v>28.704123818475711</v>
      </c>
      <c r="U34" s="329">
        <v>28.44070728828401</v>
      </c>
      <c r="V34" s="329">
        <v>24.576175920766701</v>
      </c>
      <c r="W34" s="329">
        <v>21.404175117869961</v>
      </c>
      <c r="X34" s="329">
        <v>23.760999152603489</v>
      </c>
      <c r="Y34" s="329">
        <v>26.175048773420791</v>
      </c>
      <c r="DA34" s="72" t="s">
        <v>2579</v>
      </c>
    </row>
    <row r="35" spans="1:105" ht="12" customHeight="1" x14ac:dyDescent="0.25">
      <c r="A35" s="57" t="s">
        <v>2580</v>
      </c>
      <c r="B35" s="261">
        <v>34.413013140077297</v>
      </c>
      <c r="C35" s="261">
        <v>31.19616516404486</v>
      </c>
      <c r="D35" s="261">
        <v>37.631126590391787</v>
      </c>
      <c r="E35" s="261">
        <v>51.544388875372348</v>
      </c>
      <c r="F35" s="261">
        <v>55.026078919450669</v>
      </c>
      <c r="G35" s="261">
        <v>60.967458588309107</v>
      </c>
      <c r="H35" s="261">
        <v>58.738044707579803</v>
      </c>
      <c r="I35" s="261">
        <v>56.486399726067241</v>
      </c>
      <c r="J35" s="261">
        <v>50.392319991614961</v>
      </c>
      <c r="K35" s="261">
        <v>45.663025754878099</v>
      </c>
      <c r="L35" s="261">
        <v>52.473193735452632</v>
      </c>
      <c r="M35" s="261">
        <v>53.22227245415494</v>
      </c>
      <c r="N35" s="261">
        <v>52.083490168657377</v>
      </c>
      <c r="O35" s="261">
        <v>53.077288855270773</v>
      </c>
      <c r="P35" s="261">
        <v>42.462445852559213</v>
      </c>
      <c r="Q35" s="261">
        <v>44.728361469687357</v>
      </c>
      <c r="R35" s="261">
        <v>42.341985944820252</v>
      </c>
      <c r="S35" s="261">
        <v>44.034785009077183</v>
      </c>
      <c r="T35" s="261">
        <v>43.254895946396189</v>
      </c>
      <c r="U35" s="261">
        <v>43.605527551456568</v>
      </c>
      <c r="V35" s="261">
        <v>45.100218311309398</v>
      </c>
      <c r="W35" s="261">
        <v>45.387154049602117</v>
      </c>
      <c r="X35" s="261">
        <v>40.063137559890997</v>
      </c>
      <c r="Y35" s="261">
        <v>38.707794744898557</v>
      </c>
      <c r="DA35" s="70" t="s">
        <v>2581</v>
      </c>
    </row>
    <row r="36" spans="1:105" ht="12" customHeight="1" x14ac:dyDescent="0.25">
      <c r="A36" s="46" t="s">
        <v>28</v>
      </c>
      <c r="B36" s="229">
        <v>5.3355726699761243</v>
      </c>
      <c r="C36" s="229">
        <v>8.586828540247966</v>
      </c>
      <c r="D36" s="229">
        <v>9.4296197307376524</v>
      </c>
      <c r="E36" s="229">
        <v>3.4712527600091412</v>
      </c>
      <c r="F36" s="229">
        <v>1.8518725384489909</v>
      </c>
      <c r="G36" s="229">
        <v>8.4405091060832884</v>
      </c>
      <c r="H36" s="229">
        <v>7.0117115458688932</v>
      </c>
      <c r="I36" s="229">
        <v>4.3701800164195594</v>
      </c>
      <c r="J36" s="229">
        <v>0</v>
      </c>
      <c r="K36" s="229">
        <v>0.73919295868351964</v>
      </c>
      <c r="L36" s="229">
        <v>0</v>
      </c>
      <c r="M36" s="229">
        <v>0.51449866704901392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2582</v>
      </c>
    </row>
    <row r="37" spans="1:105" ht="12" customHeight="1" x14ac:dyDescent="0.25">
      <c r="A37" s="46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2583</v>
      </c>
    </row>
    <row r="38" spans="1:105" ht="12" customHeight="1" x14ac:dyDescent="0.25">
      <c r="A38" s="46" t="s">
        <v>31</v>
      </c>
      <c r="B38" s="229">
        <v>0</v>
      </c>
      <c r="C38" s="229">
        <v>0</v>
      </c>
      <c r="D38" s="229">
        <v>0</v>
      </c>
      <c r="E38" s="229">
        <v>0</v>
      </c>
      <c r="F38" s="229">
        <v>0</v>
      </c>
      <c r="G38" s="229">
        <v>0</v>
      </c>
      <c r="H38" s="229">
        <v>0</v>
      </c>
      <c r="I38" s="229">
        <v>0</v>
      </c>
      <c r="J38" s="229">
        <v>0</v>
      </c>
      <c r="K38" s="229">
        <v>0</v>
      </c>
      <c r="L38" s="229">
        <v>0</v>
      </c>
      <c r="M38" s="229">
        <v>0</v>
      </c>
      <c r="N38" s="229">
        <v>0</v>
      </c>
      <c r="O38" s="229">
        <v>0</v>
      </c>
      <c r="P38" s="229">
        <v>0</v>
      </c>
      <c r="Q38" s="229">
        <v>0</v>
      </c>
      <c r="R38" s="229">
        <v>0</v>
      </c>
      <c r="S38" s="229">
        <v>0</v>
      </c>
      <c r="T38" s="229">
        <v>0</v>
      </c>
      <c r="U38" s="229">
        <v>0</v>
      </c>
      <c r="V38" s="229">
        <v>0</v>
      </c>
      <c r="W38" s="229">
        <v>0</v>
      </c>
      <c r="X38" s="229">
        <v>0</v>
      </c>
      <c r="Y38" s="229">
        <v>0</v>
      </c>
      <c r="DA38" s="73" t="s">
        <v>2584</v>
      </c>
    </row>
    <row r="39" spans="1:105" ht="12" customHeight="1" x14ac:dyDescent="0.25">
      <c r="A39" s="46" t="s">
        <v>159</v>
      </c>
      <c r="B39" s="229">
        <v>7.5102085861332579</v>
      </c>
      <c r="C39" s="229">
        <v>9.2825393935080331</v>
      </c>
      <c r="D39" s="229">
        <v>5.8927411436790331</v>
      </c>
      <c r="E39" s="229">
        <v>6.2570247353448121</v>
      </c>
      <c r="F39" s="229">
        <v>6.1433102956397354</v>
      </c>
      <c r="G39" s="229">
        <v>6.1108988186675219</v>
      </c>
      <c r="H39" s="229">
        <v>5.500630300328341</v>
      </c>
      <c r="I39" s="229">
        <v>5.2297871516945236</v>
      </c>
      <c r="J39" s="229">
        <v>4.8872136175573182</v>
      </c>
      <c r="K39" s="229">
        <v>4.9044838159793978</v>
      </c>
      <c r="L39" s="229">
        <v>4.8286117639154664</v>
      </c>
      <c r="M39" s="229">
        <v>5.2806739594374132</v>
      </c>
      <c r="N39" s="229">
        <v>6.2819707544721286</v>
      </c>
      <c r="O39" s="229">
        <v>7.0094364377864231</v>
      </c>
      <c r="P39" s="229">
        <v>6.5919843585063509</v>
      </c>
      <c r="Q39" s="229">
        <v>6.7651885093835666</v>
      </c>
      <c r="R39" s="229">
        <v>6.019268606962858</v>
      </c>
      <c r="S39" s="229">
        <v>6.0064444444956742</v>
      </c>
      <c r="T39" s="229">
        <v>5.640685617409229</v>
      </c>
      <c r="U39" s="229">
        <v>7.8266771708005081</v>
      </c>
      <c r="V39" s="229">
        <v>6.5879505746455518</v>
      </c>
      <c r="W39" s="229">
        <v>6.4902264002377006</v>
      </c>
      <c r="X39" s="229">
        <v>7.1219268619538454</v>
      </c>
      <c r="Y39" s="229">
        <v>6.8501510599433839</v>
      </c>
      <c r="DA39" s="73" t="s">
        <v>2585</v>
      </c>
    </row>
    <row r="40" spans="1:105" ht="12" customHeight="1" x14ac:dyDescent="0.25">
      <c r="A40" s="46" t="s">
        <v>32</v>
      </c>
      <c r="B40" s="229">
        <v>0</v>
      </c>
      <c r="C40" s="229">
        <v>0</v>
      </c>
      <c r="D40" s="229">
        <v>6.1950017393354333</v>
      </c>
      <c r="E40" s="229">
        <v>3.2417982778994192</v>
      </c>
      <c r="F40" s="229">
        <v>2.4741895094990221</v>
      </c>
      <c r="G40" s="229">
        <v>3.0937220678610591</v>
      </c>
      <c r="H40" s="229">
        <v>3.233259651699647</v>
      </c>
      <c r="I40" s="229">
        <v>2.191961774012479</v>
      </c>
      <c r="J40" s="229">
        <v>1.190253842048796</v>
      </c>
      <c r="K40" s="229">
        <v>1.1034267304880321</v>
      </c>
      <c r="L40" s="229">
        <v>1.378654217684959</v>
      </c>
      <c r="M40" s="229">
        <v>0.70219809477725004</v>
      </c>
      <c r="N40" s="229">
        <v>1.0502746600926269</v>
      </c>
      <c r="O40" s="229">
        <v>1.020168231072083</v>
      </c>
      <c r="P40" s="229">
        <v>0.77301978227561607</v>
      </c>
      <c r="Q40" s="229">
        <v>0.73087815927246103</v>
      </c>
      <c r="R40" s="229">
        <v>0.36357779674520452</v>
      </c>
      <c r="S40" s="229">
        <v>0.32501091682435251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DA40" s="73" t="s">
        <v>2586</v>
      </c>
    </row>
    <row r="41" spans="1:105" ht="12" customHeight="1" x14ac:dyDescent="0.25">
      <c r="A41" s="46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DA41" s="73" t="s">
        <v>2587</v>
      </c>
    </row>
    <row r="42" spans="1:105" ht="12" customHeight="1" x14ac:dyDescent="0.25">
      <c r="A42" s="46" t="s">
        <v>35</v>
      </c>
      <c r="B42" s="229">
        <v>21.567231883967921</v>
      </c>
      <c r="C42" s="229">
        <v>13.326797230288861</v>
      </c>
      <c r="D42" s="229">
        <v>16.113763976639671</v>
      </c>
      <c r="E42" s="229">
        <v>38.574313102118971</v>
      </c>
      <c r="F42" s="229">
        <v>44.556706575862933</v>
      </c>
      <c r="G42" s="229">
        <v>43.322328595697243</v>
      </c>
      <c r="H42" s="229">
        <v>42.992443209682918</v>
      </c>
      <c r="I42" s="229">
        <v>44.121211970528933</v>
      </c>
      <c r="J42" s="229">
        <v>44.147698619713992</v>
      </c>
      <c r="K42" s="229">
        <v>37.53062560313915</v>
      </c>
      <c r="L42" s="229">
        <v>45.071688716886797</v>
      </c>
      <c r="M42" s="229">
        <v>45.530662695924107</v>
      </c>
      <c r="N42" s="229">
        <v>43.557005717125719</v>
      </c>
      <c r="O42" s="229">
        <v>43.853445149448639</v>
      </c>
      <c r="P42" s="229">
        <v>33.903202674812761</v>
      </c>
      <c r="Q42" s="229">
        <v>36.038055764072318</v>
      </c>
      <c r="R42" s="229">
        <v>34.764900504153992</v>
      </c>
      <c r="S42" s="229">
        <v>36.509090610788277</v>
      </c>
      <c r="T42" s="229">
        <v>36.419971292020811</v>
      </c>
      <c r="U42" s="229">
        <v>33.677044705691898</v>
      </c>
      <c r="V42" s="229">
        <v>35.815707117587898</v>
      </c>
      <c r="W42" s="229">
        <v>36.025990418094089</v>
      </c>
      <c r="X42" s="229">
        <v>30.3975305603892</v>
      </c>
      <c r="Y42" s="229">
        <v>29.082235258489181</v>
      </c>
      <c r="DA42" s="73" t="s">
        <v>2588</v>
      </c>
    </row>
    <row r="43" spans="1:105" ht="12" customHeight="1" x14ac:dyDescent="0.25">
      <c r="A43" s="46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2589</v>
      </c>
    </row>
    <row r="44" spans="1:105" ht="12" customHeight="1" x14ac:dyDescent="0.25">
      <c r="A44" s="46" t="s">
        <v>38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0.57325881341174556</v>
      </c>
      <c r="J44" s="229">
        <v>0.16715391229485771</v>
      </c>
      <c r="K44" s="229">
        <v>1.385296646588003</v>
      </c>
      <c r="L44" s="229">
        <v>1.194239036965391</v>
      </c>
      <c r="M44" s="229">
        <v>1.1942390369671529</v>
      </c>
      <c r="N44" s="229">
        <v>1.194239036966916</v>
      </c>
      <c r="O44" s="229">
        <v>1.1942390369636231</v>
      </c>
      <c r="P44" s="229">
        <v>1.1942390369644751</v>
      </c>
      <c r="Q44" s="229">
        <v>1.194239036959011</v>
      </c>
      <c r="R44" s="229">
        <v>1.194239036958197</v>
      </c>
      <c r="S44" s="229">
        <v>1.1942390369688809</v>
      </c>
      <c r="T44" s="229">
        <v>1.1942390369661511</v>
      </c>
      <c r="U44" s="229">
        <v>2.1018056749641669</v>
      </c>
      <c r="V44" s="229">
        <v>2.696560619075949</v>
      </c>
      <c r="W44" s="229">
        <v>2.8709372312703332</v>
      </c>
      <c r="X44" s="229">
        <v>2.5436801375479599</v>
      </c>
      <c r="Y44" s="229">
        <v>2.7754084264659928</v>
      </c>
      <c r="DA44" s="73" t="s">
        <v>2590</v>
      </c>
    </row>
    <row r="45" spans="1:105" ht="12" customHeight="1" x14ac:dyDescent="0.25">
      <c r="A45" s="46" t="s">
        <v>39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2591</v>
      </c>
    </row>
    <row r="46" spans="1:105" ht="12" customHeight="1" x14ac:dyDescent="0.25">
      <c r="A46" s="57" t="s">
        <v>2592</v>
      </c>
      <c r="B46" s="261">
        <v>32.325818166595234</v>
      </c>
      <c r="C46" s="261">
        <v>31.284415700725969</v>
      </c>
      <c r="D46" s="261">
        <v>32.525684785550119</v>
      </c>
      <c r="E46" s="261">
        <v>37.83856568621637</v>
      </c>
      <c r="F46" s="261">
        <v>39.719879192208722</v>
      </c>
      <c r="G46" s="261">
        <v>42.673945314053427</v>
      </c>
      <c r="H46" s="261">
        <v>42.971882030227263</v>
      </c>
      <c r="I46" s="261">
        <v>42.007251121141373</v>
      </c>
      <c r="J46" s="261">
        <v>40.378983343627993</v>
      </c>
      <c r="K46" s="261">
        <v>34.167663305610773</v>
      </c>
      <c r="L46" s="261">
        <v>36.953777329489583</v>
      </c>
      <c r="M46" s="261">
        <v>38.176808465676821</v>
      </c>
      <c r="N46" s="261">
        <v>37.251538384158778</v>
      </c>
      <c r="O46" s="261">
        <v>36.86269055021566</v>
      </c>
      <c r="P46" s="261">
        <v>33.178800006589157</v>
      </c>
      <c r="Q46" s="261">
        <v>33.291863661293178</v>
      </c>
      <c r="R46" s="261">
        <v>31.373312287064799</v>
      </c>
      <c r="S46" s="261">
        <v>32.430376203709073</v>
      </c>
      <c r="T46" s="261">
        <v>30.69085829739565</v>
      </c>
      <c r="U46" s="261">
        <v>30.56180393924204</v>
      </c>
      <c r="V46" s="261">
        <v>29.727797499124339</v>
      </c>
      <c r="W46" s="261">
        <v>28.562213837048169</v>
      </c>
      <c r="X46" s="261">
        <v>27.095605830029498</v>
      </c>
      <c r="Y46" s="261">
        <v>27.251972547823161</v>
      </c>
      <c r="DA46" s="70" t="s">
        <v>2593</v>
      </c>
    </row>
    <row r="47" spans="1:105" ht="12" customHeight="1" x14ac:dyDescent="0.25">
      <c r="A47" s="41" t="s">
        <v>2594</v>
      </c>
      <c r="B47" s="350">
        <v>21.88961139463386</v>
      </c>
      <c r="C47" s="350">
        <v>21.184419799302539</v>
      </c>
      <c r="D47" s="350">
        <v>22.0249522109787</v>
      </c>
      <c r="E47" s="350">
        <v>25.622599692078971</v>
      </c>
      <c r="F47" s="350">
        <v>26.896541819248529</v>
      </c>
      <c r="G47" s="350">
        <v>28.896904473891421</v>
      </c>
      <c r="H47" s="350">
        <v>29.098654013644079</v>
      </c>
      <c r="I47" s="350">
        <v>28.44544871408068</v>
      </c>
      <c r="J47" s="350">
        <v>27.342857939348079</v>
      </c>
      <c r="K47" s="350">
        <v>23.13682729290953</v>
      </c>
      <c r="L47" s="350">
        <v>25.023460230382049</v>
      </c>
      <c r="M47" s="350">
        <v>25.851642711540158</v>
      </c>
      <c r="N47" s="350">
        <v>25.225090819949038</v>
      </c>
      <c r="O47" s="350">
        <v>24.961780300388661</v>
      </c>
      <c r="P47" s="350">
        <v>22.46721289285183</v>
      </c>
      <c r="Q47" s="350">
        <v>22.54377458887986</v>
      </c>
      <c r="R47" s="350">
        <v>21.244616627708801</v>
      </c>
      <c r="S47" s="350">
        <v>21.960413463395511</v>
      </c>
      <c r="T47" s="350">
        <v>20.782489032002271</v>
      </c>
      <c r="U47" s="350">
        <v>20.695099140299991</v>
      </c>
      <c r="V47" s="350">
        <v>20.130346941895809</v>
      </c>
      <c r="W47" s="350">
        <v>19.341065344155851</v>
      </c>
      <c r="X47" s="350">
        <v>18.34794340130362</v>
      </c>
      <c r="Y47" s="350">
        <v>18.453828012480901</v>
      </c>
      <c r="DA47" s="97" t="s">
        <v>2595</v>
      </c>
    </row>
    <row r="48" spans="1:105" ht="12" customHeight="1" x14ac:dyDescent="0.25">
      <c r="A48" s="172"/>
      <c r="B48" s="172"/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DA48" s="176"/>
    </row>
    <row r="49" spans="1:105" ht="15" customHeight="1" x14ac:dyDescent="0.25">
      <c r="A49" s="32" t="s">
        <v>99</v>
      </c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  <c r="DA49" s="88"/>
    </row>
    <row r="50" spans="1:105" ht="12" customHeight="1" x14ac:dyDescent="0.25">
      <c r="A50" s="172"/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DA50" s="176"/>
    </row>
    <row r="51" spans="1:105" ht="12" customHeight="1" x14ac:dyDescent="0.25">
      <c r="A51" s="35" t="s">
        <v>24</v>
      </c>
      <c r="B51" s="232">
        <f t="shared" ref="B51:Y51" si="3">SUM(B$52:B$56,B$58:B$59,B$61:B$62,B$64:B$68)</f>
        <v>1</v>
      </c>
      <c r="C51" s="232">
        <f t="shared" si="3"/>
        <v>0.99999999999999989</v>
      </c>
      <c r="D51" s="232">
        <f t="shared" si="3"/>
        <v>1</v>
      </c>
      <c r="E51" s="232">
        <f t="shared" si="3"/>
        <v>0.99999999999999978</v>
      </c>
      <c r="F51" s="232">
        <f t="shared" si="3"/>
        <v>0.99999999999999989</v>
      </c>
      <c r="G51" s="232">
        <f t="shared" si="3"/>
        <v>1</v>
      </c>
      <c r="H51" s="232">
        <f t="shared" si="3"/>
        <v>1</v>
      </c>
      <c r="I51" s="232">
        <f t="shared" si="3"/>
        <v>1</v>
      </c>
      <c r="J51" s="232">
        <f t="shared" si="3"/>
        <v>1</v>
      </c>
      <c r="K51" s="232">
        <f t="shared" si="3"/>
        <v>1</v>
      </c>
      <c r="L51" s="232">
        <f t="shared" si="3"/>
        <v>1.0000000000000002</v>
      </c>
      <c r="M51" s="232">
        <f t="shared" si="3"/>
        <v>1</v>
      </c>
      <c r="N51" s="232">
        <f t="shared" si="3"/>
        <v>0.99999999999999989</v>
      </c>
      <c r="O51" s="232">
        <f t="shared" si="3"/>
        <v>1</v>
      </c>
      <c r="P51" s="232">
        <f t="shared" si="3"/>
        <v>0.99999999999999989</v>
      </c>
      <c r="Q51" s="232">
        <f t="shared" si="3"/>
        <v>1.0000000000000004</v>
      </c>
      <c r="R51" s="232">
        <f t="shared" si="3"/>
        <v>1</v>
      </c>
      <c r="S51" s="232">
        <f t="shared" si="3"/>
        <v>1</v>
      </c>
      <c r="T51" s="232">
        <f t="shared" si="3"/>
        <v>0.99999999999999989</v>
      </c>
      <c r="U51" s="232">
        <f t="shared" si="3"/>
        <v>1</v>
      </c>
      <c r="V51" s="232">
        <f t="shared" si="3"/>
        <v>0.99999999999999989</v>
      </c>
      <c r="W51" s="232">
        <f t="shared" si="3"/>
        <v>1</v>
      </c>
      <c r="X51" s="232">
        <f t="shared" si="3"/>
        <v>0.99999999999999989</v>
      </c>
      <c r="Y51" s="232">
        <f t="shared" si="3"/>
        <v>1</v>
      </c>
      <c r="DA51" s="95"/>
    </row>
    <row r="52" spans="1:105" ht="12" customHeight="1" x14ac:dyDescent="0.25">
      <c r="A52" s="55" t="s">
        <v>91</v>
      </c>
      <c r="B52" s="299">
        <f t="shared" ref="B52:Y52" si="4">IF(B$6=0,0,B$6/B$5)</f>
        <v>2.5517595540012605E-2</v>
      </c>
      <c r="C52" s="299">
        <f t="shared" si="4"/>
        <v>2.6063399165559414E-2</v>
      </c>
      <c r="D52" s="299">
        <f t="shared" si="4"/>
        <v>2.4884508520023402E-2</v>
      </c>
      <c r="E52" s="299">
        <f t="shared" si="4"/>
        <v>2.2984572717886002E-2</v>
      </c>
      <c r="F52" s="299">
        <f t="shared" si="4"/>
        <v>2.2757304955018605E-2</v>
      </c>
      <c r="G52" s="299">
        <f t="shared" si="4"/>
        <v>2.2394511181040567E-2</v>
      </c>
      <c r="H52" s="299">
        <f t="shared" si="4"/>
        <v>2.2950647805969733E-2</v>
      </c>
      <c r="I52" s="299">
        <f t="shared" si="4"/>
        <v>2.3167105750838697E-2</v>
      </c>
      <c r="J52" s="299">
        <f t="shared" si="4"/>
        <v>2.3982589589174326E-2</v>
      </c>
      <c r="K52" s="299">
        <f t="shared" si="4"/>
        <v>2.3286633023798863E-2</v>
      </c>
      <c r="L52" s="299">
        <f t="shared" si="4"/>
        <v>2.2504466086217315E-2</v>
      </c>
      <c r="M52" s="299">
        <f t="shared" si="4"/>
        <v>2.2736591381105002E-2</v>
      </c>
      <c r="N52" s="299">
        <f t="shared" si="4"/>
        <v>2.2703482331276965E-2</v>
      </c>
      <c r="O52" s="299">
        <f t="shared" si="4"/>
        <v>2.232649767692237E-2</v>
      </c>
      <c r="P52" s="299">
        <f t="shared" si="4"/>
        <v>2.3775205919057369E-2</v>
      </c>
      <c r="Q52" s="299">
        <f t="shared" si="4"/>
        <v>2.3206013531622775E-2</v>
      </c>
      <c r="R52" s="299">
        <f t="shared" si="4"/>
        <v>2.3150961943850086E-2</v>
      </c>
      <c r="S52" s="299">
        <f t="shared" si="4"/>
        <v>2.3072385955025015E-2</v>
      </c>
      <c r="T52" s="299">
        <f t="shared" si="4"/>
        <v>2.2609065463236794E-2</v>
      </c>
      <c r="U52" s="299">
        <f t="shared" si="4"/>
        <v>2.2533655848669978E-2</v>
      </c>
      <c r="V52" s="299">
        <f t="shared" si="4"/>
        <v>2.1772439259632202E-2</v>
      </c>
      <c r="W52" s="299">
        <f t="shared" si="4"/>
        <v>2.1165092292283909E-2</v>
      </c>
      <c r="X52" s="299">
        <f t="shared" si="4"/>
        <v>2.2138135747471231E-2</v>
      </c>
      <c r="Y52" s="299">
        <f t="shared" si="4"/>
        <v>2.2681891590322873E-2</v>
      </c>
      <c r="DA52" s="67"/>
    </row>
    <row r="53" spans="1:105" ht="12" customHeight="1" x14ac:dyDescent="0.25">
      <c r="A53" s="173" t="s">
        <v>92</v>
      </c>
      <c r="B53" s="233">
        <f t="shared" ref="B53:Y53" si="5">IF(B$7=0,0,B$7/B$5)</f>
        <v>3.4703929934417149E-2</v>
      </c>
      <c r="C53" s="233">
        <f t="shared" si="5"/>
        <v>3.5446222865160811E-2</v>
      </c>
      <c r="D53" s="233">
        <f t="shared" si="5"/>
        <v>3.3842931587231825E-2</v>
      </c>
      <c r="E53" s="233">
        <f t="shared" si="5"/>
        <v>3.1259018896324958E-2</v>
      </c>
      <c r="F53" s="233">
        <f t="shared" si="5"/>
        <v>3.0949934738825301E-2</v>
      </c>
      <c r="G53" s="233">
        <f t="shared" si="5"/>
        <v>3.045653520621518E-2</v>
      </c>
      <c r="H53" s="233">
        <f t="shared" si="5"/>
        <v>3.121288101611883E-2</v>
      </c>
      <c r="I53" s="233">
        <f t="shared" si="5"/>
        <v>3.1507263821140642E-2</v>
      </c>
      <c r="J53" s="233">
        <f t="shared" si="5"/>
        <v>3.2616321841277086E-2</v>
      </c>
      <c r="K53" s="233">
        <f t="shared" si="5"/>
        <v>3.1669820912366468E-2</v>
      </c>
      <c r="L53" s="233">
        <f t="shared" si="5"/>
        <v>3.0606073877255575E-2</v>
      </c>
      <c r="M53" s="233">
        <f t="shared" si="5"/>
        <v>3.0921764278302798E-2</v>
      </c>
      <c r="N53" s="233">
        <f t="shared" si="5"/>
        <v>3.0876735970536667E-2</v>
      </c>
      <c r="O53" s="233">
        <f t="shared" si="5"/>
        <v>3.0364036840614426E-2</v>
      </c>
      <c r="P53" s="233">
        <f t="shared" si="5"/>
        <v>3.2334280049918007E-2</v>
      </c>
      <c r="Q53" s="233">
        <f t="shared" si="5"/>
        <v>3.1560178403006976E-2</v>
      </c>
      <c r="R53" s="233">
        <f t="shared" si="5"/>
        <v>3.1485308243636122E-2</v>
      </c>
      <c r="S53" s="233">
        <f t="shared" si="5"/>
        <v>3.1378444898834019E-2</v>
      </c>
      <c r="T53" s="233">
        <f t="shared" si="5"/>
        <v>3.0748329030002033E-2</v>
      </c>
      <c r="U53" s="233">
        <f t="shared" si="5"/>
        <v>3.0645771954191166E-2</v>
      </c>
      <c r="V53" s="233">
        <f t="shared" si="5"/>
        <v>2.9610517393099792E-2</v>
      </c>
      <c r="W53" s="233">
        <f t="shared" si="5"/>
        <v>2.878452551750612E-2</v>
      </c>
      <c r="X53" s="233">
        <f t="shared" si="5"/>
        <v>3.0107864616560884E-2</v>
      </c>
      <c r="Y53" s="233">
        <f t="shared" si="5"/>
        <v>3.0847372562839107E-2</v>
      </c>
      <c r="DA53" s="177"/>
    </row>
    <row r="54" spans="1:105" ht="12" customHeight="1" x14ac:dyDescent="0.25">
      <c r="A54" s="173" t="s">
        <v>93</v>
      </c>
      <c r="B54" s="233">
        <f t="shared" ref="B54:Y54" si="6">IF(B$8=0,0,B$8/B$5)</f>
        <v>4.2869560507221169E-2</v>
      </c>
      <c r="C54" s="233">
        <f t="shared" si="6"/>
        <v>4.378651059813983E-2</v>
      </c>
      <c r="D54" s="233">
        <f t="shared" si="6"/>
        <v>4.1805974313639305E-2</v>
      </c>
      <c r="E54" s="233">
        <f t="shared" si="6"/>
        <v>3.8614082166048481E-2</v>
      </c>
      <c r="F54" s="233">
        <f t="shared" si="6"/>
        <v>3.8232272324431257E-2</v>
      </c>
      <c r="G54" s="233">
        <f t="shared" si="6"/>
        <v>3.7622778784148131E-2</v>
      </c>
      <c r="H54" s="233">
        <f t="shared" si="6"/>
        <v>3.855708831402916E-2</v>
      </c>
      <c r="I54" s="233">
        <f t="shared" si="6"/>
        <v>3.8920737661409022E-2</v>
      </c>
      <c r="J54" s="233">
        <f t="shared" si="6"/>
        <v>4.0290750509812859E-2</v>
      </c>
      <c r="K54" s="233">
        <f t="shared" si="6"/>
        <v>3.9121543479982084E-2</v>
      </c>
      <c r="L54" s="233">
        <f t="shared" si="6"/>
        <v>3.7807503024845104E-2</v>
      </c>
      <c r="M54" s="233">
        <f t="shared" si="6"/>
        <v>3.819747352025641E-2</v>
      </c>
      <c r="N54" s="233">
        <f t="shared" si="6"/>
        <v>3.8141850316545295E-2</v>
      </c>
      <c r="O54" s="233">
        <f t="shared" si="6"/>
        <v>3.7508516097229612E-2</v>
      </c>
      <c r="P54" s="233">
        <f t="shared" si="6"/>
        <v>3.9942345944016376E-2</v>
      </c>
      <c r="Q54" s="233">
        <f t="shared" si="6"/>
        <v>3.8986102733126249E-2</v>
      </c>
      <c r="R54" s="233">
        <f t="shared" si="6"/>
        <v>3.8893616065668157E-2</v>
      </c>
      <c r="S54" s="233">
        <f t="shared" si="6"/>
        <v>3.8761608404442024E-2</v>
      </c>
      <c r="T54" s="233">
        <f t="shared" si="6"/>
        <v>3.798322997823781E-2</v>
      </c>
      <c r="U54" s="233">
        <f t="shared" si="6"/>
        <v>3.7856541825765533E-2</v>
      </c>
      <c r="V54" s="233">
        <f t="shared" si="6"/>
        <v>3.6577697956182091E-2</v>
      </c>
      <c r="W54" s="233">
        <f t="shared" si="6"/>
        <v>3.5557355051036972E-2</v>
      </c>
      <c r="X54" s="233">
        <f t="shared" si="6"/>
        <v>3.7192068055751676E-2</v>
      </c>
      <c r="Y54" s="233">
        <f t="shared" si="6"/>
        <v>3.810557787174243E-2</v>
      </c>
      <c r="DA54" s="177"/>
    </row>
    <row r="55" spans="1:105" ht="12" customHeight="1" x14ac:dyDescent="0.25">
      <c r="A55" s="173" t="s">
        <v>94</v>
      </c>
      <c r="B55" s="233">
        <f t="shared" ref="B55:Y55" si="7">IF(B$9=0,0,B$9/B$5)</f>
        <v>2.6538299361613098E-2</v>
      </c>
      <c r="C55" s="233">
        <f t="shared" si="7"/>
        <v>2.7105935132181791E-2</v>
      </c>
      <c r="D55" s="233">
        <f t="shared" si="7"/>
        <v>2.5879888860824329E-2</v>
      </c>
      <c r="E55" s="233">
        <f t="shared" si="7"/>
        <v>2.3903955626601435E-2</v>
      </c>
      <c r="F55" s="233">
        <f t="shared" si="7"/>
        <v>2.3667597153219342E-2</v>
      </c>
      <c r="G55" s="233">
        <f t="shared" si="7"/>
        <v>2.3290291628282181E-2</v>
      </c>
      <c r="H55" s="233">
        <f t="shared" si="7"/>
        <v>2.3868673718208513E-2</v>
      </c>
      <c r="I55" s="233">
        <f t="shared" si="7"/>
        <v>2.4093789980872238E-2</v>
      </c>
      <c r="J55" s="233">
        <f t="shared" si="7"/>
        <v>2.4941893172741293E-2</v>
      </c>
      <c r="K55" s="233">
        <f t="shared" si="7"/>
        <v>2.4218098344750822E-2</v>
      </c>
      <c r="L55" s="233">
        <f t="shared" si="7"/>
        <v>2.3404644729666017E-2</v>
      </c>
      <c r="M55" s="233">
        <f t="shared" si="7"/>
        <v>2.3646055036349211E-2</v>
      </c>
      <c r="N55" s="233">
        <f t="shared" si="7"/>
        <v>2.3611621624528047E-2</v>
      </c>
      <c r="O55" s="233">
        <f t="shared" si="7"/>
        <v>2.3219557583999264E-2</v>
      </c>
      <c r="P55" s="233">
        <f t="shared" si="7"/>
        <v>2.4726214155819656E-2</v>
      </c>
      <c r="Q55" s="233">
        <f t="shared" si="7"/>
        <v>2.4134254072887683E-2</v>
      </c>
      <c r="R55" s="233">
        <f t="shared" si="7"/>
        <v>2.407700042160409E-2</v>
      </c>
      <c r="S55" s="233">
        <f t="shared" si="7"/>
        <v>2.3995281393226014E-2</v>
      </c>
      <c r="T55" s="233">
        <f t="shared" si="7"/>
        <v>2.351342808176626E-2</v>
      </c>
      <c r="U55" s="233">
        <f t="shared" si="7"/>
        <v>2.3435002082616768E-2</v>
      </c>
      <c r="V55" s="233">
        <f t="shared" si="7"/>
        <v>2.2643336830017492E-2</v>
      </c>
      <c r="W55" s="233">
        <f t="shared" si="7"/>
        <v>2.2011695983975267E-2</v>
      </c>
      <c r="X55" s="233">
        <f t="shared" si="7"/>
        <v>2.3023661177370081E-2</v>
      </c>
      <c r="Y55" s="233">
        <f t="shared" si="7"/>
        <v>2.3589167253935787E-2</v>
      </c>
      <c r="DA55" s="177"/>
    </row>
    <row r="56" spans="1:105" ht="12" customHeight="1" x14ac:dyDescent="0.25">
      <c r="A56" s="56" t="s">
        <v>95</v>
      </c>
      <c r="B56" s="300">
        <f t="shared" ref="B56:Y56" si="8">IF(B$10=0,0,B$10/B$5)</f>
        <v>2.7025918805511348E-2</v>
      </c>
      <c r="C56" s="300">
        <f t="shared" si="8"/>
        <v>2.726667133809214E-2</v>
      </c>
      <c r="D56" s="300">
        <f t="shared" si="8"/>
        <v>2.6677959836248297E-2</v>
      </c>
      <c r="E56" s="300">
        <f t="shared" si="8"/>
        <v>2.7147280382690247E-2</v>
      </c>
      <c r="F56" s="300">
        <f t="shared" si="8"/>
        <v>2.7338142675277614E-2</v>
      </c>
      <c r="G56" s="300">
        <f t="shared" si="8"/>
        <v>2.7156808003837653E-2</v>
      </c>
      <c r="H56" s="300">
        <f t="shared" si="8"/>
        <v>2.7042362930037069E-2</v>
      </c>
      <c r="I56" s="300">
        <f t="shared" si="8"/>
        <v>2.7101989366318694E-2</v>
      </c>
      <c r="J56" s="300">
        <f t="shared" si="8"/>
        <v>2.7096713268423687E-2</v>
      </c>
      <c r="K56" s="300">
        <f t="shared" si="8"/>
        <v>2.7192390097725699E-2</v>
      </c>
      <c r="L56" s="300">
        <f t="shared" si="8"/>
        <v>2.756754120571436E-2</v>
      </c>
      <c r="M56" s="300">
        <f t="shared" si="8"/>
        <v>2.7498274490428794E-2</v>
      </c>
      <c r="N56" s="300">
        <f t="shared" si="8"/>
        <v>2.7548026975358051E-2</v>
      </c>
      <c r="O56" s="300">
        <f t="shared" si="8"/>
        <v>2.7730679017642069E-2</v>
      </c>
      <c r="P56" s="300">
        <f t="shared" si="8"/>
        <v>2.7331021704962075E-2</v>
      </c>
      <c r="Q56" s="300">
        <f t="shared" si="8"/>
        <v>2.7563694896949893E-2</v>
      </c>
      <c r="R56" s="300">
        <f t="shared" si="8"/>
        <v>2.7675854436288123E-2</v>
      </c>
      <c r="S56" s="300">
        <f t="shared" si="8"/>
        <v>2.7726699350629738E-2</v>
      </c>
      <c r="T56" s="300">
        <f t="shared" si="8"/>
        <v>2.7878696075016675E-2</v>
      </c>
      <c r="U56" s="300">
        <f t="shared" si="8"/>
        <v>2.7903234572749454E-2</v>
      </c>
      <c r="V56" s="300">
        <f t="shared" si="8"/>
        <v>2.8210422466459287E-2</v>
      </c>
      <c r="W56" s="300">
        <f t="shared" si="8"/>
        <v>2.8298185764940201E-2</v>
      </c>
      <c r="X56" s="300">
        <f t="shared" si="8"/>
        <v>2.7729639333313186E-2</v>
      </c>
      <c r="Y56" s="300">
        <f t="shared" si="8"/>
        <v>2.7502024029232942E-2</v>
      </c>
      <c r="DA56" s="68"/>
    </row>
    <row r="57" spans="1:105" ht="12" customHeight="1" x14ac:dyDescent="0.25">
      <c r="A57" s="174" t="s">
        <v>2555</v>
      </c>
      <c r="B57" s="301">
        <f t="shared" ref="B57:Y57" si="9">IF(B$16=0,0,B$16/B$5)</f>
        <v>0.17572421152556075</v>
      </c>
      <c r="C57" s="301">
        <f t="shared" si="9"/>
        <v>0.17696452812163008</v>
      </c>
      <c r="D57" s="301">
        <f t="shared" si="9"/>
        <v>0.17611861379918631</v>
      </c>
      <c r="E57" s="301">
        <f t="shared" si="9"/>
        <v>0.17811438940984531</v>
      </c>
      <c r="F57" s="301">
        <f t="shared" si="9"/>
        <v>0.17854056767242474</v>
      </c>
      <c r="G57" s="301">
        <f t="shared" si="9"/>
        <v>0.17973878589962572</v>
      </c>
      <c r="H57" s="301">
        <f t="shared" si="9"/>
        <v>0.17825339897451481</v>
      </c>
      <c r="I57" s="301">
        <f t="shared" si="9"/>
        <v>0.17749215810278252</v>
      </c>
      <c r="J57" s="301">
        <f t="shared" si="9"/>
        <v>0.17589392088361253</v>
      </c>
      <c r="K57" s="301">
        <f t="shared" si="9"/>
        <v>0.17684918906131433</v>
      </c>
      <c r="L57" s="301">
        <f t="shared" si="9"/>
        <v>0.17872489516770126</v>
      </c>
      <c r="M57" s="301">
        <f t="shared" si="9"/>
        <v>0.17814019794754288</v>
      </c>
      <c r="N57" s="301">
        <f t="shared" si="9"/>
        <v>0.17823123232620094</v>
      </c>
      <c r="O57" s="301">
        <f t="shared" si="9"/>
        <v>0.17922404077617729</v>
      </c>
      <c r="P57" s="301">
        <f t="shared" si="9"/>
        <v>0.17595450285493205</v>
      </c>
      <c r="Q57" s="301">
        <f t="shared" si="9"/>
        <v>0.17701037947435433</v>
      </c>
      <c r="R57" s="301">
        <f t="shared" si="9"/>
        <v>0.17706112537133453</v>
      </c>
      <c r="S57" s="301">
        <f t="shared" si="9"/>
        <v>0.17723184780658699</v>
      </c>
      <c r="T57" s="301">
        <f t="shared" si="9"/>
        <v>0.17831235658379588</v>
      </c>
      <c r="U57" s="301">
        <f t="shared" si="9"/>
        <v>0.17827270654563407</v>
      </c>
      <c r="V57" s="301">
        <f t="shared" si="9"/>
        <v>0.1801275519077655</v>
      </c>
      <c r="W57" s="301">
        <f t="shared" si="9"/>
        <v>0.18196250203690986</v>
      </c>
      <c r="X57" s="301">
        <f t="shared" si="9"/>
        <v>0.17916320274716505</v>
      </c>
      <c r="Y57" s="301">
        <f t="shared" si="9"/>
        <v>0.17763449603328665</v>
      </c>
      <c r="DA57" s="178"/>
    </row>
    <row r="58" spans="1:105" ht="12" customHeight="1" x14ac:dyDescent="0.25">
      <c r="A58" s="62" t="s">
        <v>2556</v>
      </c>
      <c r="B58" s="302">
        <f t="shared" ref="B58:Y58" si="10">IF(B$17=0,0,B$17/B$5)</f>
        <v>5.197073665705465E-2</v>
      </c>
      <c r="C58" s="302">
        <f t="shared" si="10"/>
        <v>4.153505911129949E-2</v>
      </c>
      <c r="D58" s="302">
        <f t="shared" si="10"/>
        <v>6.5955012230689308E-2</v>
      </c>
      <c r="E58" s="302">
        <f t="shared" si="10"/>
        <v>0.10225419353366343</v>
      </c>
      <c r="F58" s="302">
        <f t="shared" si="10"/>
        <v>0.10611661442012406</v>
      </c>
      <c r="G58" s="302">
        <f t="shared" si="10"/>
        <v>0.11251799444242712</v>
      </c>
      <c r="H58" s="302">
        <f t="shared" si="10"/>
        <v>0.10288810100437272</v>
      </c>
      <c r="I58" s="302">
        <f t="shared" si="10"/>
        <v>9.8439011474617991E-2</v>
      </c>
      <c r="J58" s="302">
        <f t="shared" si="10"/>
        <v>8.3014262800621491E-2</v>
      </c>
      <c r="K58" s="302">
        <f t="shared" si="10"/>
        <v>9.5279809002358828E-2</v>
      </c>
      <c r="L58" s="302">
        <f t="shared" si="10"/>
        <v>0.10936526382653991</v>
      </c>
      <c r="M58" s="302">
        <f t="shared" si="10"/>
        <v>0.10540433425331172</v>
      </c>
      <c r="N58" s="302">
        <f t="shared" si="10"/>
        <v>0.10598420569949611</v>
      </c>
      <c r="O58" s="302">
        <f t="shared" si="10"/>
        <v>0.11238244385854904</v>
      </c>
      <c r="P58" s="302">
        <f t="shared" si="10"/>
        <v>8.6023580157991247E-2</v>
      </c>
      <c r="Q58" s="302">
        <f t="shared" si="10"/>
        <v>9.6821481584256991E-2</v>
      </c>
      <c r="R58" s="302">
        <f t="shared" si="10"/>
        <v>9.7683211548786716E-2</v>
      </c>
      <c r="S58" s="302">
        <f t="shared" si="10"/>
        <v>9.9130474760245099E-2</v>
      </c>
      <c r="T58" s="302">
        <f t="shared" si="10"/>
        <v>0.10726349077781781</v>
      </c>
      <c r="U58" s="302">
        <f t="shared" si="10"/>
        <v>0.10781437711234992</v>
      </c>
      <c r="V58" s="302">
        <f t="shared" si="10"/>
        <v>0.11964947984243482</v>
      </c>
      <c r="W58" s="302">
        <f t="shared" si="10"/>
        <v>0.1286700045727617</v>
      </c>
      <c r="X58" s="302">
        <f t="shared" si="10"/>
        <v>0.11393338628911209</v>
      </c>
      <c r="Y58" s="302">
        <f t="shared" si="10"/>
        <v>0.10443499771572989</v>
      </c>
      <c r="DA58" s="72"/>
    </row>
    <row r="59" spans="1:105" ht="12" customHeight="1" x14ac:dyDescent="0.25">
      <c r="A59" s="62" t="s">
        <v>2563</v>
      </c>
      <c r="B59" s="302">
        <f t="shared" ref="B59:Y59" si="11">IF(B$23=0,0,B$23/B$5)</f>
        <v>0.1237534748685061</v>
      </c>
      <c r="C59" s="302">
        <f t="shared" si="11"/>
        <v>0.13542946901033059</v>
      </c>
      <c r="D59" s="302">
        <f t="shared" si="11"/>
        <v>0.110163601568497</v>
      </c>
      <c r="E59" s="302">
        <f t="shared" si="11"/>
        <v>7.5860195876181896E-2</v>
      </c>
      <c r="F59" s="302">
        <f t="shared" si="11"/>
        <v>7.242395325230068E-2</v>
      </c>
      <c r="G59" s="302">
        <f t="shared" si="11"/>
        <v>6.7220791457198614E-2</v>
      </c>
      <c r="H59" s="302">
        <f t="shared" si="11"/>
        <v>7.5365297970142076E-2</v>
      </c>
      <c r="I59" s="302">
        <f t="shared" si="11"/>
        <v>7.9053146628164511E-2</v>
      </c>
      <c r="J59" s="302">
        <f t="shared" si="11"/>
        <v>9.2879658082991035E-2</v>
      </c>
      <c r="K59" s="302">
        <f t="shared" si="11"/>
        <v>8.1569380058955504E-2</v>
      </c>
      <c r="L59" s="302">
        <f t="shared" si="11"/>
        <v>6.935963134116134E-2</v>
      </c>
      <c r="M59" s="302">
        <f t="shared" si="11"/>
        <v>7.2735863694231143E-2</v>
      </c>
      <c r="N59" s="302">
        <f t="shared" si="11"/>
        <v>7.2247026626704819E-2</v>
      </c>
      <c r="O59" s="302">
        <f t="shared" si="11"/>
        <v>6.6841596917628254E-2</v>
      </c>
      <c r="P59" s="302">
        <f t="shared" si="11"/>
        <v>8.9930922696940807E-2</v>
      </c>
      <c r="Q59" s="302">
        <f t="shared" si="11"/>
        <v>8.0188897890097366E-2</v>
      </c>
      <c r="R59" s="302">
        <f t="shared" si="11"/>
        <v>7.9377913822547802E-2</v>
      </c>
      <c r="S59" s="302">
        <f t="shared" si="11"/>
        <v>7.8101373046341863E-2</v>
      </c>
      <c r="T59" s="302">
        <f t="shared" si="11"/>
        <v>7.1048865805978065E-2</v>
      </c>
      <c r="U59" s="302">
        <f t="shared" si="11"/>
        <v>7.0458329433284145E-2</v>
      </c>
      <c r="V59" s="302">
        <f t="shared" si="11"/>
        <v>6.0478072065330693E-2</v>
      </c>
      <c r="W59" s="302">
        <f t="shared" si="11"/>
        <v>5.3292497464148159E-2</v>
      </c>
      <c r="X59" s="302">
        <f t="shared" si="11"/>
        <v>6.5229816458052953E-2</v>
      </c>
      <c r="Y59" s="302">
        <f t="shared" si="11"/>
        <v>7.3199498317556774E-2</v>
      </c>
      <c r="DA59" s="72"/>
    </row>
    <row r="60" spans="1:105" ht="12" customHeight="1" x14ac:dyDescent="0.25">
      <c r="A60" s="174" t="s">
        <v>2565</v>
      </c>
      <c r="B60" s="301">
        <f t="shared" ref="B60:Y60" si="12">IF(B$24=0,0,B$24/B$5)</f>
        <v>8.0767425753824812E-2</v>
      </c>
      <c r="C60" s="301">
        <f t="shared" si="12"/>
        <v>7.5989441906440622E-2</v>
      </c>
      <c r="D60" s="301">
        <f t="shared" si="12"/>
        <v>8.066856718070918E-2</v>
      </c>
      <c r="E60" s="301">
        <f t="shared" si="12"/>
        <v>8.8205747615159757E-2</v>
      </c>
      <c r="F60" s="301">
        <f t="shared" si="12"/>
        <v>8.8922826535913754E-2</v>
      </c>
      <c r="G60" s="301">
        <f t="shared" si="12"/>
        <v>8.8712853302391009E-2</v>
      </c>
      <c r="H60" s="301">
        <f t="shared" si="12"/>
        <v>8.8125161419604317E-2</v>
      </c>
      <c r="I60" s="301">
        <f t="shared" si="12"/>
        <v>8.8121996597973193E-2</v>
      </c>
      <c r="J60" s="301">
        <f t="shared" si="12"/>
        <v>8.7169158265354041E-2</v>
      </c>
      <c r="K60" s="301">
        <f t="shared" si="12"/>
        <v>8.817346256364951E-2</v>
      </c>
      <c r="L60" s="301">
        <f t="shared" si="12"/>
        <v>8.9507809524585702E-2</v>
      </c>
      <c r="M60" s="301">
        <f t="shared" si="12"/>
        <v>8.9190242595665548E-2</v>
      </c>
      <c r="N60" s="301">
        <f t="shared" si="12"/>
        <v>8.9133556466076486E-2</v>
      </c>
      <c r="O60" s="301">
        <f t="shared" si="12"/>
        <v>8.9550010518967368E-2</v>
      </c>
      <c r="P60" s="301">
        <f t="shared" si="12"/>
        <v>8.7121400463848434E-2</v>
      </c>
      <c r="Q60" s="301">
        <f t="shared" si="12"/>
        <v>8.819751381351143E-2</v>
      </c>
      <c r="R60" s="301">
        <f t="shared" si="12"/>
        <v>8.8362605397132032E-2</v>
      </c>
      <c r="S60" s="301">
        <f t="shared" si="12"/>
        <v>8.8528966949202856E-2</v>
      </c>
      <c r="T60" s="301">
        <f t="shared" si="12"/>
        <v>8.9261915419049959E-2</v>
      </c>
      <c r="U60" s="301">
        <f t="shared" si="12"/>
        <v>8.8949332768390316E-2</v>
      </c>
      <c r="V60" s="301">
        <f t="shared" si="12"/>
        <v>8.990799740844832E-2</v>
      </c>
      <c r="W60" s="301">
        <f t="shared" si="12"/>
        <v>9.0451087978586531E-2</v>
      </c>
      <c r="X60" s="301">
        <f t="shared" si="12"/>
        <v>8.935943478442944E-2</v>
      </c>
      <c r="Y60" s="301">
        <f t="shared" si="12"/>
        <v>8.8639102397833042E-2</v>
      </c>
      <c r="DA60" s="178"/>
    </row>
    <row r="61" spans="1:105" ht="12" customHeight="1" x14ac:dyDescent="0.25">
      <c r="A61" s="62" t="s">
        <v>2566</v>
      </c>
      <c r="B61" s="302">
        <f t="shared" ref="B61:Y61" si="13">IF(B$25=0,0,B$25/B$5)</f>
        <v>5.4739478303011964E-2</v>
      </c>
      <c r="C61" s="302">
        <f t="shared" si="13"/>
        <v>4.9404774757570019E-2</v>
      </c>
      <c r="D61" s="302">
        <f t="shared" si="13"/>
        <v>5.5286368490285301E-2</v>
      </c>
      <c r="E61" s="302">
        <f t="shared" si="13"/>
        <v>6.4761483442916032E-2</v>
      </c>
      <c r="F61" s="302">
        <f t="shared" si="13"/>
        <v>6.5710375481794758E-2</v>
      </c>
      <c r="G61" s="302">
        <f t="shared" si="13"/>
        <v>6.5870451897729637E-2</v>
      </c>
      <c r="H61" s="302">
        <f t="shared" si="13"/>
        <v>6.471550065751519E-2</v>
      </c>
      <c r="I61" s="302">
        <f t="shared" si="13"/>
        <v>6.4491548732117709E-2</v>
      </c>
      <c r="J61" s="302">
        <f t="shared" si="13"/>
        <v>6.2706916884396224E-2</v>
      </c>
      <c r="K61" s="302">
        <f t="shared" si="13"/>
        <v>6.4421096879374654E-2</v>
      </c>
      <c r="L61" s="302">
        <f t="shared" si="13"/>
        <v>6.6553254116644006E-2</v>
      </c>
      <c r="M61" s="302">
        <f t="shared" si="13"/>
        <v>6.5998919386938415E-2</v>
      </c>
      <c r="N61" s="302">
        <f t="shared" si="13"/>
        <v>6.5976004488173978E-2</v>
      </c>
      <c r="O61" s="302">
        <f t="shared" si="13"/>
        <v>6.6776982888506545E-2</v>
      </c>
      <c r="P61" s="302">
        <f t="shared" si="13"/>
        <v>6.2870690426409928E-2</v>
      </c>
      <c r="Q61" s="302">
        <f t="shared" si="13"/>
        <v>6.4527380011256186E-2</v>
      </c>
      <c r="R61" s="302">
        <f t="shared" si="13"/>
        <v>6.4748624214404929E-2</v>
      </c>
      <c r="S61" s="302">
        <f t="shared" si="13"/>
        <v>6.4995133275077333E-2</v>
      </c>
      <c r="T61" s="302">
        <f t="shared" si="13"/>
        <v>6.620066864654843E-2</v>
      </c>
      <c r="U61" s="302">
        <f t="shared" si="13"/>
        <v>6.5965003802746947E-2</v>
      </c>
      <c r="V61" s="302">
        <f t="shared" si="13"/>
        <v>6.7700109363623473E-2</v>
      </c>
      <c r="W61" s="302">
        <f t="shared" si="13"/>
        <v>6.8862693840456957E-2</v>
      </c>
      <c r="X61" s="302">
        <f t="shared" si="13"/>
        <v>6.6778536322008766E-2</v>
      </c>
      <c r="Y61" s="302">
        <f t="shared" si="13"/>
        <v>6.5503572975703708E-2</v>
      </c>
      <c r="DA61" s="72"/>
    </row>
    <row r="62" spans="1:105" ht="12" customHeight="1" x14ac:dyDescent="0.25">
      <c r="A62" s="62" t="s">
        <v>2568</v>
      </c>
      <c r="B62" s="302">
        <f t="shared" ref="B62:Y62" si="14">IF(B$26=0,0,B$26/B$5)</f>
        <v>2.6027947450812858E-2</v>
      </c>
      <c r="C62" s="302">
        <f t="shared" si="14"/>
        <v>2.6584667148870606E-2</v>
      </c>
      <c r="D62" s="302">
        <f t="shared" si="14"/>
        <v>2.5382198690423873E-2</v>
      </c>
      <c r="E62" s="302">
        <f t="shared" si="14"/>
        <v>2.3444264172243726E-2</v>
      </c>
      <c r="F62" s="302">
        <f t="shared" si="14"/>
        <v>2.3212451054118986E-2</v>
      </c>
      <c r="G62" s="302">
        <f t="shared" si="14"/>
        <v>2.2842401404661383E-2</v>
      </c>
      <c r="H62" s="302">
        <f t="shared" si="14"/>
        <v>2.3409660762089127E-2</v>
      </c>
      <c r="I62" s="302">
        <f t="shared" si="14"/>
        <v>2.3630447865855476E-2</v>
      </c>
      <c r="J62" s="302">
        <f t="shared" si="14"/>
        <v>2.446224138095782E-2</v>
      </c>
      <c r="K62" s="302">
        <f t="shared" si="14"/>
        <v>2.3752365684274857E-2</v>
      </c>
      <c r="L62" s="302">
        <f t="shared" si="14"/>
        <v>2.2954555407941678E-2</v>
      </c>
      <c r="M62" s="302">
        <f t="shared" si="14"/>
        <v>2.3191323208727119E-2</v>
      </c>
      <c r="N62" s="302">
        <f t="shared" si="14"/>
        <v>2.3157551977902511E-2</v>
      </c>
      <c r="O62" s="302">
        <f t="shared" si="14"/>
        <v>2.2773027630460827E-2</v>
      </c>
      <c r="P62" s="302">
        <f t="shared" si="14"/>
        <v>2.4250710037438516E-2</v>
      </c>
      <c r="Q62" s="302">
        <f t="shared" si="14"/>
        <v>2.3670133802255237E-2</v>
      </c>
      <c r="R62" s="302">
        <f t="shared" si="14"/>
        <v>2.3613981182727097E-2</v>
      </c>
      <c r="S62" s="302">
        <f t="shared" si="14"/>
        <v>2.3533833674125527E-2</v>
      </c>
      <c r="T62" s="302">
        <f t="shared" si="14"/>
        <v>2.3061246772501529E-2</v>
      </c>
      <c r="U62" s="302">
        <f t="shared" si="14"/>
        <v>2.2984328965643376E-2</v>
      </c>
      <c r="V62" s="302">
        <f t="shared" si="14"/>
        <v>2.2207888044824858E-2</v>
      </c>
      <c r="W62" s="302">
        <f t="shared" si="14"/>
        <v>2.1588394138129591E-2</v>
      </c>
      <c r="X62" s="302">
        <f t="shared" si="14"/>
        <v>2.258089846242067E-2</v>
      </c>
      <c r="Y62" s="302">
        <f t="shared" si="14"/>
        <v>2.313552942212934E-2</v>
      </c>
      <c r="DA62" s="72"/>
    </row>
    <row r="63" spans="1:105" ht="12" customHeight="1" x14ac:dyDescent="0.25">
      <c r="A63" s="174" t="s">
        <v>2570</v>
      </c>
      <c r="B63" s="301">
        <f t="shared" ref="B63:Y63" si="15">IF(B$27=0,0,B$27/B$5)</f>
        <v>0.25103458789365823</v>
      </c>
      <c r="C63" s="301">
        <f t="shared" si="15"/>
        <v>0.25280646874518581</v>
      </c>
      <c r="D63" s="301">
        <f t="shared" si="15"/>
        <v>0.25159801971312334</v>
      </c>
      <c r="E63" s="301">
        <f t="shared" si="15"/>
        <v>0.25444912772835043</v>
      </c>
      <c r="F63" s="301">
        <f t="shared" si="15"/>
        <v>0.25505795381774965</v>
      </c>
      <c r="G63" s="301">
        <f t="shared" si="15"/>
        <v>0.25676969414232248</v>
      </c>
      <c r="H63" s="301">
        <f t="shared" si="15"/>
        <v>0.25464771282073545</v>
      </c>
      <c r="I63" s="301">
        <f t="shared" si="15"/>
        <v>0.25356022586111798</v>
      </c>
      <c r="J63" s="301">
        <f t="shared" si="15"/>
        <v>0.25127702983373212</v>
      </c>
      <c r="K63" s="301">
        <f t="shared" si="15"/>
        <v>0.25264169865902059</v>
      </c>
      <c r="L63" s="301">
        <f t="shared" si="15"/>
        <v>0.25532127881100181</v>
      </c>
      <c r="M63" s="301">
        <f t="shared" si="15"/>
        <v>0.25448599706791847</v>
      </c>
      <c r="N63" s="301">
        <f t="shared" si="15"/>
        <v>0.25461604618028716</v>
      </c>
      <c r="O63" s="301">
        <f t="shared" si="15"/>
        <v>0.25603434396596758</v>
      </c>
      <c r="P63" s="301">
        <f t="shared" si="15"/>
        <v>0.2513635755070458</v>
      </c>
      <c r="Q63" s="301">
        <f t="shared" si="15"/>
        <v>0.25287197067764916</v>
      </c>
      <c r="R63" s="301">
        <f t="shared" si="15"/>
        <v>0.25294446481619204</v>
      </c>
      <c r="S63" s="301">
        <f t="shared" si="15"/>
        <v>0.25318835400940998</v>
      </c>
      <c r="T63" s="301">
        <f t="shared" si="15"/>
        <v>0.25473193797685134</v>
      </c>
      <c r="U63" s="301">
        <f t="shared" si="15"/>
        <v>0.2546752950651916</v>
      </c>
      <c r="V63" s="301">
        <f t="shared" si="15"/>
        <v>0.25732507415395067</v>
      </c>
      <c r="W63" s="301">
        <f t="shared" si="15"/>
        <v>0.2599464314812997</v>
      </c>
      <c r="X63" s="301">
        <f t="shared" si="15"/>
        <v>0.25594743249595014</v>
      </c>
      <c r="Y63" s="301">
        <f t="shared" si="15"/>
        <v>0.25376356576183812</v>
      </c>
      <c r="DA63" s="178"/>
    </row>
    <row r="64" spans="1:105" ht="12" customHeight="1" x14ac:dyDescent="0.25">
      <c r="A64" s="62" t="s">
        <v>2571</v>
      </c>
      <c r="B64" s="302">
        <f t="shared" ref="B64:Y64" si="16">IF(B$28=0,0,B$28/B$5)</f>
        <v>7.424390951007806E-2</v>
      </c>
      <c r="C64" s="302">
        <f t="shared" si="16"/>
        <v>5.9335798730427831E-2</v>
      </c>
      <c r="D64" s="302">
        <f t="shared" si="16"/>
        <v>9.4221446043841861E-2</v>
      </c>
      <c r="E64" s="302">
        <f t="shared" si="16"/>
        <v>0.14607741933380483</v>
      </c>
      <c r="F64" s="302">
        <f t="shared" si="16"/>
        <v>0.1515951634573201</v>
      </c>
      <c r="G64" s="302">
        <f t="shared" si="16"/>
        <v>0.16073999206061015</v>
      </c>
      <c r="H64" s="302">
        <f t="shared" si="16"/>
        <v>0.14698300143481818</v>
      </c>
      <c r="I64" s="302">
        <f t="shared" si="16"/>
        <v>0.14062715924945432</v>
      </c>
      <c r="J64" s="302">
        <f t="shared" si="16"/>
        <v>0.11859180400088784</v>
      </c>
      <c r="K64" s="302">
        <f t="shared" si="16"/>
        <v>0.13611401286051264</v>
      </c>
      <c r="L64" s="302">
        <f t="shared" si="16"/>
        <v>0.15623609118077128</v>
      </c>
      <c r="M64" s="302">
        <f t="shared" si="16"/>
        <v>0.15057762036187394</v>
      </c>
      <c r="N64" s="302">
        <f t="shared" si="16"/>
        <v>0.15140600814213742</v>
      </c>
      <c r="O64" s="302">
        <f t="shared" si="16"/>
        <v>0.16054634836935575</v>
      </c>
      <c r="P64" s="302">
        <f t="shared" si="16"/>
        <v>0.12289082879713033</v>
      </c>
      <c r="Q64" s="302">
        <f t="shared" si="16"/>
        <v>0.13831640226322434</v>
      </c>
      <c r="R64" s="302">
        <f t="shared" si="16"/>
        <v>0.13954744506969521</v>
      </c>
      <c r="S64" s="302">
        <f t="shared" si="16"/>
        <v>0.14161496394320733</v>
      </c>
      <c r="T64" s="302">
        <f t="shared" si="16"/>
        <v>0.15323355825402549</v>
      </c>
      <c r="U64" s="302">
        <f t="shared" si="16"/>
        <v>0.15402053873192847</v>
      </c>
      <c r="V64" s="302">
        <f t="shared" si="16"/>
        <v>0.17092782834633541</v>
      </c>
      <c r="W64" s="302">
        <f t="shared" si="16"/>
        <v>0.18381429224680237</v>
      </c>
      <c r="X64" s="302">
        <f t="shared" si="16"/>
        <v>0.16276198041301729</v>
      </c>
      <c r="Y64" s="302">
        <f t="shared" si="16"/>
        <v>0.1491928538796142</v>
      </c>
      <c r="DA64" s="72"/>
    </row>
    <row r="65" spans="1:105" ht="12" customHeight="1" x14ac:dyDescent="0.25">
      <c r="A65" s="62" t="s">
        <v>2578</v>
      </c>
      <c r="B65" s="302">
        <f t="shared" ref="B65:Y65" si="17">IF(B$34=0,0,B$34/B$5)</f>
        <v>0.17679067838358015</v>
      </c>
      <c r="C65" s="302">
        <f t="shared" si="17"/>
        <v>0.19347067001475801</v>
      </c>
      <c r="D65" s="302">
        <f t="shared" si="17"/>
        <v>0.15737657366928148</v>
      </c>
      <c r="E65" s="302">
        <f t="shared" si="17"/>
        <v>0.10837170839454559</v>
      </c>
      <c r="F65" s="302">
        <f t="shared" si="17"/>
        <v>0.10346279036042956</v>
      </c>
      <c r="G65" s="302">
        <f t="shared" si="17"/>
        <v>9.6029702081712312E-2</v>
      </c>
      <c r="H65" s="302">
        <f t="shared" si="17"/>
        <v>0.10766471138591727</v>
      </c>
      <c r="I65" s="302">
        <f t="shared" si="17"/>
        <v>0.11293306661166364</v>
      </c>
      <c r="J65" s="302">
        <f t="shared" si="17"/>
        <v>0.13268522583284431</v>
      </c>
      <c r="K65" s="302">
        <f t="shared" si="17"/>
        <v>0.11652768579850793</v>
      </c>
      <c r="L65" s="302">
        <f t="shared" si="17"/>
        <v>9.9085187630230512E-2</v>
      </c>
      <c r="M65" s="302">
        <f t="shared" si="17"/>
        <v>0.10390837670604451</v>
      </c>
      <c r="N65" s="302">
        <f t="shared" si="17"/>
        <v>0.10321003803814975</v>
      </c>
      <c r="O65" s="302">
        <f t="shared" si="17"/>
        <v>9.5487995596611808E-2</v>
      </c>
      <c r="P65" s="302">
        <f t="shared" si="17"/>
        <v>0.12847274670991546</v>
      </c>
      <c r="Q65" s="302">
        <f t="shared" si="17"/>
        <v>0.11455556841442481</v>
      </c>
      <c r="R65" s="302">
        <f t="shared" si="17"/>
        <v>0.11339701974649685</v>
      </c>
      <c r="S65" s="302">
        <f t="shared" si="17"/>
        <v>0.11157339006620265</v>
      </c>
      <c r="T65" s="302">
        <f t="shared" si="17"/>
        <v>0.10149837972282584</v>
      </c>
      <c r="U65" s="302">
        <f t="shared" si="17"/>
        <v>0.1006547563332631</v>
      </c>
      <c r="V65" s="302">
        <f t="shared" si="17"/>
        <v>8.6397245807615278E-2</v>
      </c>
      <c r="W65" s="302">
        <f t="shared" si="17"/>
        <v>7.6132139234497326E-2</v>
      </c>
      <c r="X65" s="302">
        <f t="shared" si="17"/>
        <v>9.3185452082932801E-2</v>
      </c>
      <c r="Y65" s="302">
        <f t="shared" si="17"/>
        <v>0.10457071188222392</v>
      </c>
      <c r="DA65" s="72"/>
    </row>
    <row r="66" spans="1:105" ht="12" customHeight="1" x14ac:dyDescent="0.25">
      <c r="A66" s="174" t="s">
        <v>2580</v>
      </c>
      <c r="B66" s="301">
        <f t="shared" ref="B66:Y66" si="18">IF(B$35=0,0,B$35/B$5)</f>
        <v>0.13039296519150684</v>
      </c>
      <c r="C66" s="301">
        <f t="shared" si="18"/>
        <v>0.12475140791632215</v>
      </c>
      <c r="D66" s="301">
        <f t="shared" si="18"/>
        <v>0.13819460106275691</v>
      </c>
      <c r="E66" s="301">
        <f t="shared" si="18"/>
        <v>0.15028803332086837</v>
      </c>
      <c r="F66" s="301">
        <f t="shared" si="18"/>
        <v>0.15132919240433076</v>
      </c>
      <c r="G66" s="301">
        <f t="shared" si="18"/>
        <v>0.15357414999574071</v>
      </c>
      <c r="H66" s="301">
        <f t="shared" si="18"/>
        <v>0.15058138818644676</v>
      </c>
      <c r="I66" s="301">
        <f t="shared" si="18"/>
        <v>0.14953148641856359</v>
      </c>
      <c r="J66" s="301">
        <f t="shared" si="18"/>
        <v>0.14366344810859644</v>
      </c>
      <c r="K66" s="301">
        <f t="shared" si="18"/>
        <v>0.14938168136333865</v>
      </c>
      <c r="L66" s="301">
        <f t="shared" si="18"/>
        <v>0.15338702054635986</v>
      </c>
      <c r="M66" s="301">
        <f t="shared" si="18"/>
        <v>0.15214594742274351</v>
      </c>
      <c r="N66" s="301">
        <f t="shared" si="18"/>
        <v>0.15236653089826091</v>
      </c>
      <c r="O66" s="301">
        <f t="shared" si="18"/>
        <v>0.15430625799300254</v>
      </c>
      <c r="P66" s="301">
        <f t="shared" si="18"/>
        <v>0.14605278943483319</v>
      </c>
      <c r="Q66" s="301">
        <f t="shared" si="18"/>
        <v>0.14965342481125291</v>
      </c>
      <c r="R66" s="301">
        <f t="shared" si="18"/>
        <v>0.14997578011776266</v>
      </c>
      <c r="S66" s="301">
        <f t="shared" si="18"/>
        <v>0.15037569204291082</v>
      </c>
      <c r="T66" s="301">
        <f t="shared" si="18"/>
        <v>0.15295021305659143</v>
      </c>
      <c r="U66" s="301">
        <f t="shared" si="18"/>
        <v>0.1543247045857864</v>
      </c>
      <c r="V66" s="301">
        <f t="shared" si="18"/>
        <v>0.15854926575972159</v>
      </c>
      <c r="W66" s="301">
        <f t="shared" si="18"/>
        <v>0.16143678102675485</v>
      </c>
      <c r="X66" s="301">
        <f t="shared" si="18"/>
        <v>0.15711888045625852</v>
      </c>
      <c r="Y66" s="301">
        <f t="shared" si="18"/>
        <v>0.15463969855044737</v>
      </c>
      <c r="DA66" s="178"/>
    </row>
    <row r="67" spans="1:105" ht="12" customHeight="1" x14ac:dyDescent="0.25">
      <c r="A67" s="174" t="s">
        <v>2592</v>
      </c>
      <c r="B67" s="301">
        <f t="shared" ref="B67:Y67" si="19">IF(B$46=0,0,B$46/B$5)</f>
        <v>0.12248445859206049</v>
      </c>
      <c r="C67" s="301">
        <f t="shared" si="19"/>
        <v>0.12510431599468522</v>
      </c>
      <c r="D67" s="301">
        <f t="shared" si="19"/>
        <v>0.11944564089611232</v>
      </c>
      <c r="E67" s="301">
        <f t="shared" si="19"/>
        <v>0.11032594904585281</v>
      </c>
      <c r="F67" s="301">
        <f t="shared" si="19"/>
        <v>0.10923506378408933</v>
      </c>
      <c r="G67" s="301">
        <f t="shared" si="19"/>
        <v>0.10749365366899473</v>
      </c>
      <c r="H67" s="301">
        <f t="shared" si="19"/>
        <v>0.11016310946865468</v>
      </c>
      <c r="I67" s="301">
        <f t="shared" si="19"/>
        <v>0.11120210760402578</v>
      </c>
      <c r="J67" s="301">
        <f t="shared" si="19"/>
        <v>0.11511643002803672</v>
      </c>
      <c r="K67" s="301">
        <f t="shared" si="19"/>
        <v>0.11177583851423453</v>
      </c>
      <c r="L67" s="301">
        <f t="shared" si="19"/>
        <v>0.10802143721384319</v>
      </c>
      <c r="M67" s="301">
        <f t="shared" si="19"/>
        <v>0.10913563862930402</v>
      </c>
      <c r="N67" s="301">
        <f t="shared" si="19"/>
        <v>0.10897671519012943</v>
      </c>
      <c r="O67" s="301">
        <f t="shared" si="19"/>
        <v>0.10716718884922738</v>
      </c>
      <c r="P67" s="301">
        <f t="shared" si="19"/>
        <v>0.11412098841147532</v>
      </c>
      <c r="Q67" s="301">
        <f t="shared" si="19"/>
        <v>0.1113888649517893</v>
      </c>
      <c r="R67" s="301">
        <f t="shared" si="19"/>
        <v>0.11112461733048043</v>
      </c>
      <c r="S67" s="301">
        <f t="shared" si="19"/>
        <v>0.11074745258412011</v>
      </c>
      <c r="T67" s="301">
        <f t="shared" si="19"/>
        <v>0.10852351422353657</v>
      </c>
      <c r="U67" s="301">
        <f t="shared" si="19"/>
        <v>0.10816154807361586</v>
      </c>
      <c r="V67" s="301">
        <f t="shared" si="19"/>
        <v>0.10450770844623455</v>
      </c>
      <c r="W67" s="301">
        <f t="shared" si="19"/>
        <v>0.10159244300296275</v>
      </c>
      <c r="X67" s="301">
        <f t="shared" si="19"/>
        <v>0.10626305158786194</v>
      </c>
      <c r="Y67" s="301">
        <f t="shared" si="19"/>
        <v>0.10887307963354979</v>
      </c>
      <c r="DA67" s="178"/>
    </row>
    <row r="68" spans="1:105" ht="12" customHeight="1" x14ac:dyDescent="0.25">
      <c r="A68" s="41" t="s">
        <v>2594</v>
      </c>
      <c r="B68" s="235">
        <f t="shared" ref="B68:Y68" si="20">IF(B$47=0,0,B$47/B$5)</f>
        <v>8.2941046894613568E-2</v>
      </c>
      <c r="C68" s="235">
        <f t="shared" si="20"/>
        <v>8.4715098216602142E-2</v>
      </c>
      <c r="D68" s="235">
        <f t="shared" si="20"/>
        <v>8.088329423014487E-2</v>
      </c>
      <c r="E68" s="235">
        <f t="shared" si="20"/>
        <v>7.4707843090372053E-2</v>
      </c>
      <c r="F68" s="235">
        <f t="shared" si="20"/>
        <v>7.3969143938719562E-2</v>
      </c>
      <c r="G68" s="235">
        <f t="shared" si="20"/>
        <v>7.278993818740169E-2</v>
      </c>
      <c r="H68" s="235">
        <f t="shared" si="20"/>
        <v>7.4597575345680692E-2</v>
      </c>
      <c r="I68" s="235">
        <f t="shared" si="20"/>
        <v>7.5301138834957634E-2</v>
      </c>
      <c r="J68" s="235">
        <f t="shared" si="20"/>
        <v>7.7951744499238876E-2</v>
      </c>
      <c r="K68" s="235">
        <f t="shared" si="20"/>
        <v>7.5689643979818547E-2</v>
      </c>
      <c r="L68" s="235">
        <f t="shared" si="20"/>
        <v>7.3147329812810025E-2</v>
      </c>
      <c r="M68" s="235">
        <f t="shared" si="20"/>
        <v>7.3901817630383462E-2</v>
      </c>
      <c r="N68" s="235">
        <f t="shared" si="20"/>
        <v>7.3794201720799937E-2</v>
      </c>
      <c r="O68" s="235">
        <f t="shared" si="20"/>
        <v>7.2568870680250044E-2</v>
      </c>
      <c r="P68" s="235">
        <f t="shared" si="20"/>
        <v>7.7277675554091707E-2</v>
      </c>
      <c r="Q68" s="235">
        <f t="shared" si="20"/>
        <v>7.542760263384958E-2</v>
      </c>
      <c r="R68" s="235">
        <f t="shared" si="20"/>
        <v>7.5248665856051764E-2</v>
      </c>
      <c r="S68" s="235">
        <f t="shared" si="20"/>
        <v>7.4993266605612549E-2</v>
      </c>
      <c r="T68" s="235">
        <f t="shared" si="20"/>
        <v>7.3487314111915142E-2</v>
      </c>
      <c r="U68" s="235">
        <f t="shared" si="20"/>
        <v>7.3242206677388899E-2</v>
      </c>
      <c r="V68" s="235">
        <f t="shared" si="20"/>
        <v>7.076798841848829E-2</v>
      </c>
      <c r="W68" s="235">
        <f t="shared" si="20"/>
        <v>6.8793899863743874E-2</v>
      </c>
      <c r="X68" s="235">
        <f t="shared" si="20"/>
        <v>7.1956628997867852E-2</v>
      </c>
      <c r="Y68" s="235">
        <f t="shared" si="20"/>
        <v>7.3724024314972034E-2</v>
      </c>
      <c r="DA68" s="97"/>
    </row>
    <row r="69" spans="1:105" ht="12" customHeight="1" x14ac:dyDescent="0.25">
      <c r="A69" s="172"/>
      <c r="B69" s="172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DA69" s="176"/>
    </row>
    <row r="70" spans="1:105" ht="15" customHeight="1" x14ac:dyDescent="0.25">
      <c r="A70" s="32" t="s">
        <v>56</v>
      </c>
      <c r="B70" s="257"/>
      <c r="C70" s="257"/>
      <c r="D70" s="257"/>
      <c r="E70" s="257"/>
      <c r="F70" s="257"/>
      <c r="G70" s="257"/>
      <c r="H70" s="257"/>
      <c r="I70" s="257"/>
      <c r="J70" s="257"/>
      <c r="K70" s="257"/>
      <c r="L70" s="257"/>
      <c r="M70" s="257"/>
      <c r="N70" s="257"/>
      <c r="O70" s="257"/>
      <c r="P70" s="257"/>
      <c r="Q70" s="257"/>
      <c r="R70" s="257"/>
      <c r="S70" s="257"/>
      <c r="T70" s="257"/>
      <c r="U70" s="257"/>
      <c r="V70" s="257"/>
      <c r="W70" s="257"/>
      <c r="X70" s="257"/>
      <c r="Y70" s="257"/>
      <c r="DA70" s="88"/>
    </row>
    <row r="71" spans="1:105" ht="12" customHeight="1" x14ac:dyDescent="0.25">
      <c r="A71" s="172"/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DA71" s="176"/>
    </row>
    <row r="72" spans="1:105" ht="12" customHeight="1" x14ac:dyDescent="0.25">
      <c r="A72" s="35" t="s">
        <v>24</v>
      </c>
      <c r="B72" s="322">
        <f t="shared" ref="B72:Y72" si="21">SUM(B$73:B$83)</f>
        <v>25.868121417873965</v>
      </c>
      <c r="C72" s="322">
        <f t="shared" si="21"/>
        <v>27.050993014354063</v>
      </c>
      <c r="D72" s="322">
        <f t="shared" si="21"/>
        <v>27.358143238711229</v>
      </c>
      <c r="E72" s="322">
        <f t="shared" si="21"/>
        <v>30.318407752089222</v>
      </c>
      <c r="F72" s="322">
        <f t="shared" si="21"/>
        <v>29.668429317156555</v>
      </c>
      <c r="G72" s="322">
        <f t="shared" si="21"/>
        <v>29.042527615072661</v>
      </c>
      <c r="H72" s="322">
        <f t="shared" si="21"/>
        <v>27.23552936067993</v>
      </c>
      <c r="I72" s="322">
        <f t="shared" si="21"/>
        <v>25.847240732024666</v>
      </c>
      <c r="J72" s="322">
        <f t="shared" si="21"/>
        <v>27.252915675471094</v>
      </c>
      <c r="K72" s="322">
        <f t="shared" si="21"/>
        <v>28.601577133600895</v>
      </c>
      <c r="L72" s="322">
        <f t="shared" si="21"/>
        <v>28.208621376604412</v>
      </c>
      <c r="M72" s="322">
        <f t="shared" si="21"/>
        <v>26.045680372108173</v>
      </c>
      <c r="N72" s="322">
        <f t="shared" si="21"/>
        <v>25.856605727825055</v>
      </c>
      <c r="O72" s="322">
        <f t="shared" si="21"/>
        <v>26.491190355758476</v>
      </c>
      <c r="P72" s="322">
        <f t="shared" si="21"/>
        <v>24.818192207771894</v>
      </c>
      <c r="Q72" s="322">
        <f t="shared" si="21"/>
        <v>23.987117146307213</v>
      </c>
      <c r="R72" s="322">
        <f t="shared" si="21"/>
        <v>23.737952645081478</v>
      </c>
      <c r="S72" s="322">
        <f t="shared" si="21"/>
        <v>23.500397149372777</v>
      </c>
      <c r="T72" s="322">
        <f t="shared" si="21"/>
        <v>23.003544119985051</v>
      </c>
      <c r="U72" s="322">
        <f t="shared" si="21"/>
        <v>22.716965646440055</v>
      </c>
      <c r="V72" s="322">
        <f t="shared" si="21"/>
        <v>22.967783633906741</v>
      </c>
      <c r="W72" s="322">
        <f t="shared" si="21"/>
        <v>22.928936075544879</v>
      </c>
      <c r="X72" s="322">
        <f t="shared" si="21"/>
        <v>21.739299828770051</v>
      </c>
      <c r="Y72" s="322">
        <f t="shared" si="21"/>
        <v>20.779062437262571</v>
      </c>
      <c r="DA72" s="95"/>
    </row>
    <row r="73" spans="1:105" ht="12" customHeight="1" x14ac:dyDescent="0.25">
      <c r="A73" s="55" t="s">
        <v>91</v>
      </c>
      <c r="B73" s="334">
        <f>IF(B$6=0,0,B$6/MAE!B$5*1000)</f>
        <v>0.66009225972124519</v>
      </c>
      <c r="C73" s="334">
        <f>IF(C$6=0,0,C$6/MAE!C$5*1000)</f>
        <v>0.70504082875786922</v>
      </c>
      <c r="D73" s="334">
        <f>IF(D$6=0,0,D$6/MAE!D$5*1000)</f>
        <v>0.68079394851573016</v>
      </c>
      <c r="E73" s="334">
        <f>IF(E$6=0,0,E$6/MAE!E$5*1000)</f>
        <v>0.69685564766841346</v>
      </c>
      <c r="F73" s="334">
        <f>IF(F$6=0,0,F$6/MAE!F$5*1000)</f>
        <v>0.67517349350694611</v>
      </c>
      <c r="G73" s="334">
        <f>IF(G$6=0,0,G$6/MAE!G$5*1000)</f>
        <v>0.6503932094014242</v>
      </c>
      <c r="H73" s="334">
        <f>IF(H$6=0,0,H$6/MAE!H$5*1000)</f>
        <v>0.62507304216611304</v>
      </c>
      <c r="I73" s="334">
        <f>IF(I$6=0,0,I$6/MAE!I$5*1000)</f>
        <v>0.59880575940620073</v>
      </c>
      <c r="J73" s="334">
        <f>IF(J$6=0,0,J$6/MAE!J$5*1000)</f>
        <v>0.65359549175319887</v>
      </c>
      <c r="K73" s="334">
        <f>IF(K$6=0,0,K$6/MAE!K$5*1000)</f>
        <v>0.66603443061204093</v>
      </c>
      <c r="L73" s="334">
        <f>IF(L$6=0,0,L$6/MAE!L$5*1000)</f>
        <v>0.63481996310873878</v>
      </c>
      <c r="M73" s="334">
        <f>IF(M$6=0,0,M$6/MAE!M$5*1000)</f>
        <v>0.59218999186349031</v>
      </c>
      <c r="N73" s="334">
        <f>IF(N$6=0,0,N$6/MAE!N$5*1000)</f>
        <v>0.58703499128847092</v>
      </c>
      <c r="O73" s="334">
        <f>IF(O$6=0,0,O$6/MAE!O$5*1000)</f>
        <v>0.59145549993674995</v>
      </c>
      <c r="P73" s="334">
        <f>IF(P$6=0,0,P$6/MAE!P$5*1000)</f>
        <v>0.59005763027852187</v>
      </c>
      <c r="Q73" s="334">
        <f>IF(Q$6=0,0,Q$6/MAE!Q$5*1000)</f>
        <v>0.55664536508182572</v>
      </c>
      <c r="R73" s="334">
        <f>IF(R$6=0,0,R$6/MAE!R$5*1000)</f>
        <v>0.54955643831119672</v>
      </c>
      <c r="S73" s="334">
        <f>IF(S$6=0,0,S$6/MAE!S$5*1000)</f>
        <v>0.54221023312669825</v>
      </c>
      <c r="T73" s="334">
        <f>IF(T$6=0,0,T$6/MAE!T$5*1000)</f>
        <v>0.52008863489519785</v>
      </c>
      <c r="U73" s="334">
        <f>IF(U$6=0,0,U$6/MAE!U$5*1000)</f>
        <v>0.51189628580293878</v>
      </c>
      <c r="V73" s="334">
        <f>IF(V$6=0,0,V$6/MAE!V$5*1000)</f>
        <v>0.50006467409760924</v>
      </c>
      <c r="W73" s="334">
        <f>IF(W$6=0,0,W$6/MAE!W$5*1000)</f>
        <v>0.48529304820278529</v>
      </c>
      <c r="X73" s="334">
        <f>IF(X$6=0,0,X$6/MAE!X$5*1000)</f>
        <v>0.48126757066428949</v>
      </c>
      <c r="Y73" s="334">
        <f>IF(Y$6=0,0,Y$6/MAE!Y$5*1000)</f>
        <v>0.4713084415505398</v>
      </c>
      <c r="DA73" s="67"/>
    </row>
    <row r="74" spans="1:105" ht="12" customHeight="1" x14ac:dyDescent="0.25">
      <c r="A74" s="173" t="s">
        <v>92</v>
      </c>
      <c r="B74" s="335">
        <f>IF(B$7=0,0,B$7/MAE!B$5*1000)</f>
        <v>0.89772547322089369</v>
      </c>
      <c r="C74" s="335">
        <f>IF(C$7=0,0,C$7/MAE!C$5*1000)</f>
        <v>0.95885552711070221</v>
      </c>
      <c r="D74" s="335">
        <f>IF(D$7=0,0,D$7/MAE!D$5*1000)</f>
        <v>0.92587976998139287</v>
      </c>
      <c r="E74" s="335">
        <f>IF(E$7=0,0,E$7/MAE!E$5*1000)</f>
        <v>0.94772368082904213</v>
      </c>
      <c r="F74" s="335">
        <f>IF(F$7=0,0,F$7/MAE!F$5*1000)</f>
        <v>0.91823595116944656</v>
      </c>
      <c r="G74" s="335">
        <f>IF(G$7=0,0,G$7/MAE!G$5*1000)</f>
        <v>0.88453476478593718</v>
      </c>
      <c r="H74" s="335">
        <f>IF(H$7=0,0,H$7/MAE!H$5*1000)</f>
        <v>0.85009933734591359</v>
      </c>
      <c r="I74" s="335">
        <f>IF(I$7=0,0,I$7/MAE!I$5*1000)</f>
        <v>0.81437583279243331</v>
      </c>
      <c r="J74" s="335">
        <f>IF(J$7=0,0,J$7/MAE!J$5*1000)</f>
        <v>0.88888986878435072</v>
      </c>
      <c r="K74" s="335">
        <f>IF(K$7=0,0,K$7/MAE!K$5*1000)</f>
        <v>0.90580682563237613</v>
      </c>
      <c r="L74" s="335">
        <f>IF(L$7=0,0,L$7/MAE!L$5*1000)</f>
        <v>0.86335514982788553</v>
      </c>
      <c r="M74" s="335">
        <f>IF(M$7=0,0,M$7/MAE!M$5*1000)</f>
        <v>0.80537838893434677</v>
      </c>
      <c r="N74" s="335">
        <f>IF(N$7=0,0,N$7/MAE!N$5*1000)</f>
        <v>0.79836758815232034</v>
      </c>
      <c r="O74" s="335">
        <f>IF(O$7=0,0,O$7/MAE!O$5*1000)</f>
        <v>0.80437947991397996</v>
      </c>
      <c r="P74" s="335">
        <f>IF(P$7=0,0,P$7/MAE!P$5*1000)</f>
        <v>0.80247837717878945</v>
      </c>
      <c r="Q74" s="335">
        <f>IF(Q$7=0,0,Q$7/MAE!Q$5*1000)</f>
        <v>0.75703769651128294</v>
      </c>
      <c r="R74" s="335">
        <f>IF(R$7=0,0,R$7/MAE!R$5*1000)</f>
        <v>0.74739675610322776</v>
      </c>
      <c r="S74" s="335">
        <f>IF(S$7=0,0,S$7/MAE!S$5*1000)</f>
        <v>0.73740591705230962</v>
      </c>
      <c r="T74" s="335">
        <f>IF(T$7=0,0,T$7/MAE!T$5*1000)</f>
        <v>0.70732054345746898</v>
      </c>
      <c r="U74" s="335">
        <f>IF(U$7=0,0,U$7/MAE!U$5*1000)</f>
        <v>0.6961789486919967</v>
      </c>
      <c r="V74" s="335">
        <f>IF(V$7=0,0,V$7/MAE!V$5*1000)</f>
        <v>0.68008795677274847</v>
      </c>
      <c r="W74" s="335">
        <f>IF(W$7=0,0,W$7/MAE!W$5*1000)</f>
        <v>0.65999854555578796</v>
      </c>
      <c r="X74" s="335">
        <f>IF(X$7=0,0,X$7/MAE!X$5*1000)</f>
        <v>0.65452389610343398</v>
      </c>
      <c r="Y74" s="335">
        <f>IF(Y$7=0,0,Y$7/MAE!Y$5*1000)</f>
        <v>0.6409794805087341</v>
      </c>
      <c r="DA74" s="177"/>
    </row>
    <row r="75" spans="1:105" ht="12" customHeight="1" x14ac:dyDescent="0.25">
      <c r="A75" s="173" t="s">
        <v>93</v>
      </c>
      <c r="B75" s="335">
        <f>IF(B$8=0,0,B$8/MAE!B$5*1000)</f>
        <v>1.1089549963316918</v>
      </c>
      <c r="C75" s="335">
        <f>IF(C$8=0,0,C$8/MAE!C$5*1000)</f>
        <v>1.1844685923132205</v>
      </c>
      <c r="D75" s="335">
        <f>IF(D$8=0,0,D$8/MAE!D$5*1000)</f>
        <v>1.1437338335064262</v>
      </c>
      <c r="E75" s="335">
        <f>IF(E$8=0,0,E$8/MAE!E$5*1000)</f>
        <v>1.1707174880829347</v>
      </c>
      <c r="F75" s="335">
        <f>IF(F$8=0,0,F$8/MAE!F$5*1000)</f>
        <v>1.1342914690916694</v>
      </c>
      <c r="G75" s="335">
        <f>IF(G$8=0,0,G$8/MAE!G$5*1000)</f>
        <v>1.0926605917943919</v>
      </c>
      <c r="H75" s="335">
        <f>IF(H$8=0,0,H$8/MAE!H$5*1000)</f>
        <v>1.0501227108390703</v>
      </c>
      <c r="I75" s="335">
        <f>IF(I$8=0,0,I$8/MAE!I$5*1000)</f>
        <v>1.0059936758024175</v>
      </c>
      <c r="J75" s="335">
        <f>IF(J$8=0,0,J$8/MAE!J$5*1000)</f>
        <v>1.098040426145374</v>
      </c>
      <c r="K75" s="335">
        <f>IF(K$8=0,0,K$8/MAE!K$5*1000)</f>
        <v>1.1189378434282284</v>
      </c>
      <c r="L75" s="335">
        <f>IF(L$8=0,0,L$8/MAE!L$5*1000)</f>
        <v>1.0664975380226815</v>
      </c>
      <c r="M75" s="335">
        <f>IF(M$8=0,0,M$8/MAE!M$5*1000)</f>
        <v>0.99487918633066397</v>
      </c>
      <c r="N75" s="335">
        <f>IF(N$8=0,0,N$8/MAE!N$5*1000)</f>
        <v>0.98621878536463103</v>
      </c>
      <c r="O75" s="335">
        <f>IF(O$8=0,0,O$8/MAE!O$5*1000)</f>
        <v>0.99364523989374054</v>
      </c>
      <c r="P75" s="335">
        <f>IF(P$8=0,0,P$8/MAE!P$5*1000)</f>
        <v>0.99129681886791687</v>
      </c>
      <c r="Q75" s="335">
        <f>IF(Q$8=0,0,Q$8/MAE!Q$5*1000)</f>
        <v>0.93516421333746691</v>
      </c>
      <c r="R75" s="335">
        <f>IF(R$8=0,0,R$8/MAE!R$5*1000)</f>
        <v>0.92325481636281082</v>
      </c>
      <c r="S75" s="335">
        <f>IF(S$8=0,0,S$8/MAE!S$5*1000)</f>
        <v>0.910913191652853</v>
      </c>
      <c r="T75" s="335">
        <f>IF(T$8=0,0,T$8/MAE!T$5*1000)</f>
        <v>0.87374890662393223</v>
      </c>
      <c r="U75" s="335">
        <f>IF(U$8=0,0,U$8/MAE!U$5*1000)</f>
        <v>0.85998576014893657</v>
      </c>
      <c r="V75" s="335">
        <f>IF(V$8=0,0,V$8/MAE!V$5*1000)</f>
        <v>0.84010865248398336</v>
      </c>
      <c r="W75" s="335">
        <f>IF(W$8=0,0,W$8/MAE!W$5*1000)</f>
        <v>0.81529232098067939</v>
      </c>
      <c r="X75" s="335">
        <f>IF(X$8=0,0,X$8/MAE!X$5*1000)</f>
        <v>0.80852951871600642</v>
      </c>
      <c r="Y75" s="335">
        <f>IF(Y$8=0,0,Y$8/MAE!Y$5*1000)</f>
        <v>0.79179818180490691</v>
      </c>
      <c r="DA75" s="177"/>
    </row>
    <row r="76" spans="1:105" ht="12" customHeight="1" x14ac:dyDescent="0.25">
      <c r="A76" s="173" t="s">
        <v>94</v>
      </c>
      <c r="B76" s="335">
        <f>IF(B$9=0,0,B$9/MAE!B$5*1000)</f>
        <v>0.68649595011009479</v>
      </c>
      <c r="C76" s="335">
        <f>IF(C$9=0,0,C$9/MAE!C$5*1000)</f>
        <v>0.73324246190818398</v>
      </c>
      <c r="D76" s="335">
        <f>IF(D$9=0,0,D$9/MAE!D$5*1000)</f>
        <v>0.70802570645635909</v>
      </c>
      <c r="E76" s="335">
        <f>IF(E$9=0,0,E$9/MAE!E$5*1000)</f>
        <v>0.72472987357514973</v>
      </c>
      <c r="F76" s="335">
        <f>IF(F$9=0,0,F$9/MAE!F$5*1000)</f>
        <v>0.70218043324722379</v>
      </c>
      <c r="G76" s="335">
        <f>IF(G$9=0,0,G$9/MAE!G$5*1000)</f>
        <v>0.6764089377774809</v>
      </c>
      <c r="H76" s="335">
        <f>IF(H$9=0,0,H$9/MAE!H$5*1000)</f>
        <v>0.65007596385275734</v>
      </c>
      <c r="I76" s="335">
        <f>IF(I$9=0,0,I$9/MAE!I$5*1000)</f>
        <v>0.62275798978244867</v>
      </c>
      <c r="J76" s="335">
        <f>IF(J$9=0,0,J$9/MAE!J$5*1000)</f>
        <v>0.67973931142332678</v>
      </c>
      <c r="K76" s="335">
        <f>IF(K$9=0,0,K$9/MAE!K$5*1000)</f>
        <v>0.69267580783652272</v>
      </c>
      <c r="L76" s="335">
        <f>IF(L$9=0,0,L$9/MAE!L$5*1000)</f>
        <v>0.66021276163308862</v>
      </c>
      <c r="M76" s="335">
        <f>IF(M$9=0,0,M$9/MAE!M$5*1000)</f>
        <v>0.61587759153803012</v>
      </c>
      <c r="N76" s="335">
        <f>IF(N$9=0,0,N$9/MAE!N$5*1000)</f>
        <v>0.61051639094000987</v>
      </c>
      <c r="O76" s="335">
        <f>IF(O$9=0,0,O$9/MAE!O$5*1000)</f>
        <v>0.61511371993421993</v>
      </c>
      <c r="P76" s="335">
        <f>IF(P$9=0,0,P$9/MAE!P$5*1000)</f>
        <v>0.61365993548966269</v>
      </c>
      <c r="Q76" s="335">
        <f>IF(Q$9=0,0,Q$9/MAE!Q$5*1000)</f>
        <v>0.57891117968509864</v>
      </c>
      <c r="R76" s="335">
        <f>IF(R$9=0,0,R$9/MAE!R$5*1000)</f>
        <v>0.5715386958436447</v>
      </c>
      <c r="S76" s="335">
        <f>IF(S$9=0,0,S$9/MAE!S$5*1000)</f>
        <v>0.56389864245176624</v>
      </c>
      <c r="T76" s="335">
        <f>IF(T$9=0,0,T$9/MAE!T$5*1000)</f>
        <v>0.54089218029100561</v>
      </c>
      <c r="U76" s="335">
        <f>IF(U$9=0,0,U$9/MAE!U$5*1000)</f>
        <v>0.53237213723505616</v>
      </c>
      <c r="V76" s="335">
        <f>IF(V$9=0,0,V$9/MAE!V$5*1000)</f>
        <v>0.52006726106151369</v>
      </c>
      <c r="W76" s="335">
        <f>IF(W$9=0,0,W$9/MAE!W$5*1000)</f>
        <v>0.50470477013089665</v>
      </c>
      <c r="X76" s="335">
        <f>IF(X$9=0,0,X$9/MAE!X$5*1000)</f>
        <v>0.50051827349086109</v>
      </c>
      <c r="Y76" s="335">
        <f>IF(Y$9=0,0,Y$9/MAE!Y$5*1000)</f>
        <v>0.49016077921256135</v>
      </c>
      <c r="DA76" s="177"/>
    </row>
    <row r="77" spans="1:105" ht="12" customHeight="1" x14ac:dyDescent="0.25">
      <c r="A77" s="56" t="s">
        <v>95</v>
      </c>
      <c r="B77" s="336">
        <f>IF(B$10=0,0,B$10/MAE!B$5*1000)</f>
        <v>0.69910974909057089</v>
      </c>
      <c r="C77" s="336">
        <f>IF(C$10=0,0,C$10/MAE!C$5*1000)</f>
        <v>0.73759053589141854</v>
      </c>
      <c r="D77" s="336">
        <f>IF(D$10=0,0,D$10/MAE!D$5*1000)</f>
        <v>0.72985944651666601</v>
      </c>
      <c r="E77" s="336">
        <f>IF(E$10=0,0,E$10/MAE!E$5*1000)</f>
        <v>0.82306231600269575</v>
      </c>
      <c r="F77" s="336">
        <f>IF(F$10=0,0,F$10/MAE!F$5*1000)</f>
        <v>0.81107975362381513</v>
      </c>
      <c r="G77" s="336">
        <f>IF(G$10=0,0,G$10/MAE!G$5*1000)</f>
        <v>0.78870234638868142</v>
      </c>
      <c r="H77" s="336">
        <f>IF(H$10=0,0,H$10/MAE!H$5*1000)</f>
        <v>0.73651306956318707</v>
      </c>
      <c r="I77" s="336">
        <f>IF(I$10=0,0,I$10/MAE!I$5*1000)</f>
        <v>0.70051164346801176</v>
      </c>
      <c r="J77" s="336">
        <f>IF(J$10=0,0,J$10/MAE!J$5*1000)</f>
        <v>0.73846444178676962</v>
      </c>
      <c r="K77" s="336">
        <f>IF(K$10=0,0,K$10/MAE!K$5*1000)</f>
        <v>0.7777452428270667</v>
      </c>
      <c r="L77" s="336">
        <f>IF(L$10=0,0,L$10/MAE!L$5*1000)</f>
        <v>0.77764233215593714</v>
      </c>
      <c r="M77" s="336">
        <f>IF(M$10=0,0,M$10/MAE!M$5*1000)</f>
        <v>0.71621126816220404</v>
      </c>
      <c r="N77" s="336">
        <f>IF(N$10=0,0,N$10/MAE!N$5*1000)</f>
        <v>0.71229847208132213</v>
      </c>
      <c r="O77" s="336">
        <f>IF(O$10=0,0,O$10/MAE!O$5*1000)</f>
        <v>0.73461869655079359</v>
      </c>
      <c r="P77" s="336">
        <f>IF(P$10=0,0,P$10/MAE!P$5*1000)</f>
        <v>0.67830654990853434</v>
      </c>
      <c r="Q77" s="336">
        <f>IF(Q$10=0,0,Q$10/MAE!Q$5*1000)</f>
        <v>0.66117357847820712</v>
      </c>
      <c r="R77" s="336">
        <f>IF(R$10=0,0,R$10/MAE!R$5*1000)</f>
        <v>0.65696812202077548</v>
      </c>
      <c r="S77" s="336">
        <f>IF(S$10=0,0,S$10/MAE!S$5*1000)</f>
        <v>0.65158844638105495</v>
      </c>
      <c r="T77" s="336">
        <f>IF(T$10=0,0,T$10/MAE!T$5*1000)</f>
        <v>0.64130881516930016</v>
      </c>
      <c r="U77" s="336">
        <f>IF(U$10=0,0,U$10/MAE!U$5*1000)</f>
        <v>0.6338768212137077</v>
      </c>
      <c r="V77" s="336">
        <f>IF(V$10=0,0,V$10/MAE!V$5*1000)</f>
        <v>0.6479308794307389</v>
      </c>
      <c r="W77" s="336">
        <f>IF(W$10=0,0,W$10/MAE!W$5*1000)</f>
        <v>0.64884729245820771</v>
      </c>
      <c r="X77" s="336">
        <f>IF(X$10=0,0,X$10/MAE!X$5*1000)</f>
        <v>0.60282294361055067</v>
      </c>
      <c r="Y77" s="336">
        <f>IF(Y$10=0,0,Y$10/MAE!Y$5*1000)</f>
        <v>0.57146627445452691</v>
      </c>
      <c r="DA77" s="68"/>
    </row>
    <row r="78" spans="1:105" ht="12" customHeight="1" x14ac:dyDescent="0.25">
      <c r="A78" s="174" t="s">
        <v>2555</v>
      </c>
      <c r="B78" s="349">
        <f>IF(B$16=0,0,B$16/MAE!B$5*1000)</f>
        <v>4.5456552398033736</v>
      </c>
      <c r="C78" s="349">
        <f>IF(C$16=0,0,C$16/MAE!C$5*1000)</f>
        <v>4.7870662140066784</v>
      </c>
      <c r="D78" s="349">
        <f>IF(D$16=0,0,D$16/MAE!D$5*1000)</f>
        <v>4.8182782633214023</v>
      </c>
      <c r="E78" s="349">
        <f>IF(E$16=0,0,E$16/MAE!E$5*1000)</f>
        <v>5.4001446846420942</v>
      </c>
      <c r="F78" s="349">
        <f>IF(F$16=0,0,F$16/MAE!F$5*1000)</f>
        <v>5.2970182122343399</v>
      </c>
      <c r="G78" s="349">
        <f>IF(G$16=0,0,G$16/MAE!G$5*1000)</f>
        <v>5.2200686529895126</v>
      </c>
      <c r="H78" s="349">
        <f>IF(H$16=0,0,H$16/MAE!H$5*1000)</f>
        <v>4.8548256814113913</v>
      </c>
      <c r="I78" s="349">
        <f>IF(I$16=0,0,I$16/MAE!I$5*1000)</f>
        <v>4.5876825385292017</v>
      </c>
      <c r="J78" s="349">
        <f>IF(J$16=0,0,J$16/MAE!J$5*1000)</f>
        <v>4.7936221936690764</v>
      </c>
      <c r="K78" s="349">
        <f>IF(K$16=0,0,K$16/MAE!K$5*1000)</f>
        <v>5.0581657219519487</v>
      </c>
      <c r="L78" s="349">
        <f>IF(L$16=0,0,L$16/MAE!L$5*1000)</f>
        <v>5.0415828983590005</v>
      </c>
      <c r="M78" s="349">
        <f>IF(M$16=0,0,M$16/MAE!M$5*1000)</f>
        <v>4.6397826571657816</v>
      </c>
      <c r="N78" s="349">
        <f>IF(N$16=0,0,N$16/MAE!N$5*1000)</f>
        <v>4.6084547026429661</v>
      </c>
      <c r="O78" s="349">
        <f>IF(O$16=0,0,O$16/MAE!O$5*1000)</f>
        <v>4.7478581805299322</v>
      </c>
      <c r="P78" s="349">
        <f>IF(P$16=0,0,P$16/MAE!P$5*1000)</f>
        <v>4.3668726716766528</v>
      </c>
      <c r="Q78" s="349">
        <f>IF(Q$16=0,0,Q$16/MAE!Q$5*1000)</f>
        <v>4.2459687085636295</v>
      </c>
      <c r="R78" s="349">
        <f>IF(R$16=0,0,R$16/MAE!R$5*1000)</f>
        <v>4.2030686093495735</v>
      </c>
      <c r="S78" s="349">
        <f>IF(S$16=0,0,S$16/MAE!S$5*1000)</f>
        <v>4.1650188109719863</v>
      </c>
      <c r="T78" s="349">
        <f>IF(T$16=0,0,T$16/MAE!T$5*1000)</f>
        <v>4.1018161618138551</v>
      </c>
      <c r="U78" s="349">
        <f>IF(U$16=0,0,U$16/MAE!U$5*1000)</f>
        <v>4.0498149502950573</v>
      </c>
      <c r="V78" s="349">
        <f>IF(V$16=0,0,V$16/MAE!V$5*1000)</f>
        <v>4.1371306387228648</v>
      </c>
      <c r="W78" s="349">
        <f>IF(W$16=0,0,W$16/MAE!W$5*1000)</f>
        <v>4.1722065773505106</v>
      </c>
      <c r="X78" s="349">
        <f>IF(X$16=0,0,X$16/MAE!X$5*1000)</f>
        <v>3.8948825828033389</v>
      </c>
      <c r="Y78" s="349">
        <f>IF(Y$16=0,0,Y$16/MAE!Y$5*1000)</f>
        <v>3.6910782840873337</v>
      </c>
      <c r="DA78" s="178"/>
    </row>
    <row r="79" spans="1:105" ht="12" customHeight="1" x14ac:dyDescent="0.25">
      <c r="A79" s="174" t="s">
        <v>2565</v>
      </c>
      <c r="B79" s="349">
        <f>IF(B$24=0,0,B$24/MAE!B$5*1000)</f>
        <v>2.0893015760090612</v>
      </c>
      <c r="C79" s="349">
        <f>IF(C$24=0,0,C$24/MAE!C$5*1000)</f>
        <v>2.0555898621757893</v>
      </c>
      <c r="D79" s="349">
        <f>IF(D$24=0,0,D$24/MAE!D$5*1000)</f>
        <v>2.2069422157914409</v>
      </c>
      <c r="E79" s="349">
        <f>IF(E$24=0,0,E$24/MAE!E$5*1000)</f>
        <v>2.6742578222742854</v>
      </c>
      <c r="F79" s="349">
        <f>IF(F$24=0,0,F$24/MAE!F$5*1000)</f>
        <v>2.6382005937625306</v>
      </c>
      <c r="G79" s="349">
        <f>IF(G$24=0,0,G$24/MAE!G$5*1000)</f>
        <v>2.5764454918465809</v>
      </c>
      <c r="H79" s="349">
        <f>IF(H$24=0,0,H$24/MAE!H$5*1000)</f>
        <v>2.4001354212582915</v>
      </c>
      <c r="I79" s="349">
        <f>IF(I$24=0,0,I$24/MAE!I$5*1000)</f>
        <v>2.2777104598544713</v>
      </c>
      <c r="J79" s="349">
        <f>IF(J$24=0,0,J$24/MAE!J$5*1000)</f>
        <v>2.3756137197074882</v>
      </c>
      <c r="K79" s="349">
        <f>IF(K$24=0,0,K$24/MAE!K$5*1000)</f>
        <v>2.5219000906508922</v>
      </c>
      <c r="L79" s="349">
        <f>IF(L$24=0,0,L$24/MAE!L$5*1000)</f>
        <v>2.524891909128264</v>
      </c>
      <c r="M79" s="349">
        <f>IF(M$24=0,0,M$24/MAE!M$5*1000)</f>
        <v>2.3230205509574922</v>
      </c>
      <c r="N79" s="349">
        <f>IF(N$24=0,0,N$24/MAE!N$5*1000)</f>
        <v>2.3046912266621713</v>
      </c>
      <c r="O79" s="349">
        <f>IF(O$24=0,0,O$24/MAE!O$5*1000)</f>
        <v>2.3722863750181382</v>
      </c>
      <c r="P79" s="349">
        <f>IF(P$24=0,0,P$24/MAE!P$5*1000)</f>
        <v>2.1621956621220582</v>
      </c>
      <c r="Q79" s="349">
        <f>IF(Q$24=0,0,Q$24/MAE!Q$5*1000)</f>
        <v>2.1156040958577464</v>
      </c>
      <c r="R79" s="349">
        <f>IF(R$24=0,0,R$24/MAE!R$5*1000)</f>
        <v>2.0975473425131406</v>
      </c>
      <c r="S79" s="349">
        <f>IF(S$24=0,0,S$24/MAE!S$5*1000)</f>
        <v>2.0804658825299631</v>
      </c>
      <c r="T79" s="349">
        <f>IF(T$24=0,0,T$24/MAE!T$5*1000)</f>
        <v>2.0533404095764896</v>
      </c>
      <c r="U79" s="349">
        <f>IF(U$24=0,0,U$24/MAE!U$5*1000)</f>
        <v>2.0206589367732875</v>
      </c>
      <c r="V79" s="349">
        <f>IF(V$24=0,0,V$24/MAE!V$5*1000)</f>
        <v>2.0649874314350898</v>
      </c>
      <c r="W79" s="349">
        <f>IF(W$24=0,0,W$24/MAE!W$5*1000)</f>
        <v>2.0739472142244959</v>
      </c>
      <c r="X79" s="349">
        <f>IF(X$24=0,0,X$24/MAE!X$5*1000)</f>
        <v>1.9426115453081356</v>
      </c>
      <c r="Y79" s="349">
        <f>IF(Y$24=0,0,Y$24/MAE!Y$5*1000)</f>
        <v>1.8418374431074831</v>
      </c>
      <c r="DA79" s="178"/>
    </row>
    <row r="80" spans="1:105" ht="12" customHeight="1" x14ac:dyDescent="0.25">
      <c r="A80" s="174" t="s">
        <v>2570</v>
      </c>
      <c r="B80" s="349">
        <f>IF(B$27=0,0,B$27/MAE!B$5*1000)</f>
        <v>6.4937931997191054</v>
      </c>
      <c r="C80" s="349">
        <f>IF(C$27=0,0,C$27/MAE!C$5*1000)</f>
        <v>6.8386660200095406</v>
      </c>
      <c r="D80" s="349">
        <f>IF(D$27=0,0,D$27/MAE!D$5*1000)</f>
        <v>6.8832546618877197</v>
      </c>
      <c r="E80" s="349">
        <f>IF(E$27=0,0,E$27/MAE!E$5*1000)</f>
        <v>7.7144924066315612</v>
      </c>
      <c r="F80" s="349">
        <f>IF(F$27=0,0,F$27/MAE!F$5*1000)</f>
        <v>7.5671688746204868</v>
      </c>
      <c r="G80" s="349">
        <f>IF(G$27=0,0,G$27/MAE!G$5*1000)</f>
        <v>7.4572409328421614</v>
      </c>
      <c r="H80" s="349">
        <f>IF(H$27=0,0,H$27/MAE!H$5*1000)</f>
        <v>6.9354652591591313</v>
      </c>
      <c r="I80" s="349">
        <f>IF(I$27=0,0,I$27/MAE!I$5*1000)</f>
        <v>6.5538321978988616</v>
      </c>
      <c r="J80" s="349">
        <f>IF(J$27=0,0,J$27/MAE!J$5*1000)</f>
        <v>6.8480317052415369</v>
      </c>
      <c r="K80" s="349">
        <f>IF(K$27=0,0,K$27/MAE!K$5*1000)</f>
        <v>7.2259510313599309</v>
      </c>
      <c r="L80" s="349">
        <f>IF(L$27=0,0,L$27/MAE!L$5*1000)</f>
        <v>7.2022612833700004</v>
      </c>
      <c r="M80" s="349">
        <f>IF(M$27=0,0,M$27/MAE!M$5*1000)</f>
        <v>6.6282609388082605</v>
      </c>
      <c r="N80" s="349">
        <f>IF(N$27=0,0,N$27/MAE!N$5*1000)</f>
        <v>6.5835067180613827</v>
      </c>
      <c r="O80" s="349">
        <f>IF(O$27=0,0,O$27/MAE!O$5*1000)</f>
        <v>6.7826545436141883</v>
      </c>
      <c r="P80" s="349">
        <f>IF(P$27=0,0,P$27/MAE!P$5*1000)</f>
        <v>6.2383895309666473</v>
      </c>
      <c r="Q80" s="349">
        <f>IF(Q$27=0,0,Q$27/MAE!Q$5*1000)</f>
        <v>6.0656695836623307</v>
      </c>
      <c r="R80" s="349">
        <f>IF(R$27=0,0,R$27/MAE!R$5*1000)</f>
        <v>6.0043837276422449</v>
      </c>
      <c r="S80" s="349">
        <f>IF(S$27=0,0,S$27/MAE!S$5*1000)</f>
        <v>5.9500268728171219</v>
      </c>
      <c r="T80" s="349">
        <f>IF(T$27=0,0,T$27/MAE!T$5*1000)</f>
        <v>5.8597373740197956</v>
      </c>
      <c r="U80" s="349">
        <f>IF(U$27=0,0,U$27/MAE!U$5*1000)</f>
        <v>5.7854499289929402</v>
      </c>
      <c r="V80" s="349">
        <f>IF(V$27=0,0,V$27/MAE!V$5*1000)</f>
        <v>5.9101866267469489</v>
      </c>
      <c r="W80" s="349">
        <f>IF(W$27=0,0,W$27/MAE!W$5*1000)</f>
        <v>5.9602951105007262</v>
      </c>
      <c r="X80" s="349">
        <f>IF(X$27=0,0,X$27/MAE!X$5*1000)</f>
        <v>5.5641179754333434</v>
      </c>
      <c r="Y80" s="349">
        <f>IF(Y$27=0,0,Y$27/MAE!Y$5*1000)</f>
        <v>5.2729689772676203</v>
      </c>
      <c r="DA80" s="178"/>
    </row>
    <row r="81" spans="1:105" ht="12" customHeight="1" x14ac:dyDescent="0.25">
      <c r="A81" s="174" t="s">
        <v>2580</v>
      </c>
      <c r="B81" s="349">
        <f>IF(B$35=0,0,B$35/MAE!B$5*1000)</f>
        <v>3.3730210556105122</v>
      </c>
      <c r="C81" s="349">
        <f>IF(C$35=0,0,C$35/MAE!C$5*1000)</f>
        <v>3.3746494640752642</v>
      </c>
      <c r="D81" s="349">
        <f>IF(D$35=0,0,D$35/MAE!D$5*1000)</f>
        <v>3.7807476906914581</v>
      </c>
      <c r="E81" s="349">
        <f>IF(E$35=0,0,E$35/MAE!E$5*1000)</f>
        <v>4.5564938744816592</v>
      </c>
      <c r="F81" s="349">
        <f>IF(F$35=0,0,F$35/MAE!F$5*1000)</f>
        <v>4.4896994484702724</v>
      </c>
      <c r="G81" s="349">
        <f>IF(G$35=0,0,G$35/MAE!G$5*1000)</f>
        <v>4.4601814922126106</v>
      </c>
      <c r="H81" s="349">
        <f>IF(H$35=0,0,H$35/MAE!H$5*1000)</f>
        <v>4.1011638191239115</v>
      </c>
      <c r="I81" s="349">
        <f>IF(I$35=0,0,I$35/MAE!I$5*1000)</f>
        <v>3.8649763264780894</v>
      </c>
      <c r="J81" s="349">
        <f>IF(J$35=0,0,J$35/MAE!J$5*1000)</f>
        <v>3.9152478369509964</v>
      </c>
      <c r="K81" s="349">
        <f>IF(K$35=0,0,K$35/MAE!K$5*1000)</f>
        <v>4.2725516818605218</v>
      </c>
      <c r="L81" s="349">
        <f>IF(L$35=0,0,L$35/MAE!L$5*1000)</f>
        <v>4.3268363866777069</v>
      </c>
      <c r="M81" s="349">
        <f>IF(M$35=0,0,M$35/MAE!M$5*1000)</f>
        <v>3.9627447164843526</v>
      </c>
      <c r="N81" s="349">
        <f>IF(N$35=0,0,N$35/MAE!N$5*1000)</f>
        <v>3.9396813155528063</v>
      </c>
      <c r="O81" s="349">
        <f>IF(O$35=0,0,O$35/MAE!O$5*1000)</f>
        <v>4.0877564535774091</v>
      </c>
      <c r="P81" s="349">
        <f>IF(P$35=0,0,P$35/MAE!P$5*1000)</f>
        <v>3.6247662006749271</v>
      </c>
      <c r="Q81" s="349">
        <f>IF(Q$35=0,0,Q$35/MAE!Q$5*1000)</f>
        <v>3.5897542322936009</v>
      </c>
      <c r="R81" s="349">
        <f>IF(R$35=0,0,R$35/MAE!R$5*1000)</f>
        <v>3.5601179663446016</v>
      </c>
      <c r="S81" s="349">
        <f>IF(S$35=0,0,S$35/MAE!S$5*1000)</f>
        <v>3.5338884846201788</v>
      </c>
      <c r="T81" s="349">
        <f>IF(T$35=0,0,T$35/MAE!T$5*1000)</f>
        <v>3.5183969742084145</v>
      </c>
      <c r="U81" s="349">
        <f>IF(U$35=0,0,U$35/MAE!U$5*1000)</f>
        <v>3.5057890124723188</v>
      </c>
      <c r="V81" s="349">
        <f>IF(V$35=0,0,V$35/MAE!V$5*1000)</f>
        <v>3.6415252312840649</v>
      </c>
      <c r="W81" s="349">
        <f>IF(W$35=0,0,W$35/MAE!W$5*1000)</f>
        <v>3.7015736324041972</v>
      </c>
      <c r="X81" s="349">
        <f>IF(X$35=0,0,X$35/MAE!X$5*1000)</f>
        <v>3.4156544509992832</v>
      </c>
      <c r="Y81" s="349">
        <f>IF(Y$35=0,0,Y$35/MAE!Y$5*1000)</f>
        <v>3.213267951459208</v>
      </c>
      <c r="DA81" s="178"/>
    </row>
    <row r="82" spans="1:105" ht="12" customHeight="1" x14ac:dyDescent="0.25">
      <c r="A82" s="174" t="s">
        <v>2592</v>
      </c>
      <c r="B82" s="349">
        <f>IF(B$46=0,0,B$46/MAE!B$5*1000)</f>
        <v>3.1684428466619772</v>
      </c>
      <c r="C82" s="349">
        <f>IF(C$46=0,0,C$46/MAE!C$5*1000)</f>
        <v>3.3841959780377722</v>
      </c>
      <c r="D82" s="349">
        <f>IF(D$46=0,0,D$46/MAE!D$5*1000)</f>
        <v>3.2678109528755042</v>
      </c>
      <c r="E82" s="349">
        <f>IF(E$46=0,0,E$46/MAE!E$5*1000)</f>
        <v>3.344907108808385</v>
      </c>
      <c r="F82" s="349">
        <f>IF(F$46=0,0,F$46/MAE!F$5*1000)</f>
        <v>3.2408327688333425</v>
      </c>
      <c r="G82" s="349">
        <f>IF(G$46=0,0,G$46/MAE!G$5*1000)</f>
        <v>3.1218874051268366</v>
      </c>
      <c r="H82" s="349">
        <f>IF(H$46=0,0,H$46/MAE!H$5*1000)</f>
        <v>3.0003506023973419</v>
      </c>
      <c r="I82" s="349">
        <f>IF(I$46=0,0,I$46/MAE!I$5*1000)</f>
        <v>2.8742676451497644</v>
      </c>
      <c r="J82" s="349">
        <f>IF(J$46=0,0,J$46/MAE!J$5*1000)</f>
        <v>3.1372583604153537</v>
      </c>
      <c r="K82" s="349">
        <f>IF(K$46=0,0,K$46/MAE!K$5*1000)</f>
        <v>3.1969652669377959</v>
      </c>
      <c r="L82" s="349">
        <f>IF(L$46=0,0,L$46/MAE!L$5*1000)</f>
        <v>3.0471358229219483</v>
      </c>
      <c r="M82" s="349">
        <f>IF(M$46=0,0,M$46/MAE!M$5*1000)</f>
        <v>2.8425119609447536</v>
      </c>
      <c r="N82" s="349">
        <f>IF(N$46=0,0,N$46/MAE!N$5*1000)</f>
        <v>2.8177679581846604</v>
      </c>
      <c r="O82" s="349">
        <f>IF(O$46=0,0,O$46/MAE!O$5*1000)</f>
        <v>2.8389863996964002</v>
      </c>
      <c r="P82" s="349">
        <f>IF(P$46=0,0,P$46/MAE!P$5*1000)</f>
        <v>2.8322766253369038</v>
      </c>
      <c r="Q82" s="349">
        <f>IF(Q$46=0,0,Q$46/MAE!Q$5*1000)</f>
        <v>2.6718977523927632</v>
      </c>
      <c r="R82" s="349">
        <f>IF(R$46=0,0,R$46/MAE!R$5*1000)</f>
        <v>2.6378709038937447</v>
      </c>
      <c r="S82" s="349">
        <f>IF(S$46=0,0,S$46/MAE!S$5*1000)</f>
        <v>2.6026091190081528</v>
      </c>
      <c r="T82" s="349">
        <f>IF(T$46=0,0,T$46/MAE!T$5*1000)</f>
        <v>2.4964254474969487</v>
      </c>
      <c r="U82" s="349">
        <f>IF(U$46=0,0,U$46/MAE!U$5*1000)</f>
        <v>2.4571021718541055</v>
      </c>
      <c r="V82" s="349">
        <f>IF(V$46=0,0,V$46/MAE!V$5*1000)</f>
        <v>2.4003104356685241</v>
      </c>
      <c r="W82" s="349">
        <f>IF(W$46=0,0,W$46/MAE!W$5*1000)</f>
        <v>2.3294066313733683</v>
      </c>
      <c r="X82" s="349">
        <f>IF(X$46=0,0,X$46/MAE!X$5*1000)</f>
        <v>2.3100843391885899</v>
      </c>
      <c r="Y82" s="349">
        <f>IF(Y$46=0,0,Y$46/MAE!Y$5*1000)</f>
        <v>2.2622805194425912</v>
      </c>
      <c r="DA82" s="178"/>
    </row>
    <row r="83" spans="1:105" ht="12" customHeight="1" x14ac:dyDescent="0.25">
      <c r="A83" s="41" t="s">
        <v>2594</v>
      </c>
      <c r="B83" s="337">
        <f>IF(B$47=0,0,B$47/MAE!B$5*1000)</f>
        <v>2.1455290715954423</v>
      </c>
      <c r="C83" s="337">
        <f>IF(C$47=0,0,C$47/MAE!C$5*1000)</f>
        <v>2.2916275300676228</v>
      </c>
      <c r="D83" s="337">
        <f>IF(D$47=0,0,D$47/MAE!D$5*1000)</f>
        <v>2.2128167491671289</v>
      </c>
      <c r="E83" s="337">
        <f>IF(E$47=0,0,E$47/MAE!E$5*1000)</f>
        <v>2.2650228490930013</v>
      </c>
      <c r="F83" s="337">
        <f>IF(F$47=0,0,F$47/MAE!F$5*1000)</f>
        <v>2.1945483185964805</v>
      </c>
      <c r="G83" s="337">
        <f>IF(G$47=0,0,G$47/MAE!G$5*1000)</f>
        <v>2.1140037899070458</v>
      </c>
      <c r="H83" s="337">
        <f>IF(H$47=0,0,H$47/MAE!H$5*1000)</f>
        <v>2.0317044535628197</v>
      </c>
      <c r="I83" s="337">
        <f>IF(I$47=0,0,I$47/MAE!I$5*1000)</f>
        <v>1.9463266628627611</v>
      </c>
      <c r="J83" s="337">
        <f>IF(J$47=0,0,J$47/MAE!J$5*1000)</f>
        <v>2.1244123195936249</v>
      </c>
      <c r="K83" s="337">
        <f>IF(K$47=0,0,K$47/MAE!K$5*1000)</f>
        <v>2.1648431905035705</v>
      </c>
      <c r="L83" s="337">
        <f>IF(L$47=0,0,L$47/MAE!L$5*1000)</f>
        <v>2.0633853313991661</v>
      </c>
      <c r="M83" s="337">
        <f>IF(M$47=0,0,M$47/MAE!M$5*1000)</f>
        <v>1.924823120918796</v>
      </c>
      <c r="N83" s="337">
        <f>IF(N$47=0,0,N$47/MAE!N$5*1000)</f>
        <v>1.9080675788943133</v>
      </c>
      <c r="O83" s="337">
        <f>IF(O$47=0,0,O$47/MAE!O$5*1000)</f>
        <v>1.922435767092924</v>
      </c>
      <c r="P83" s="337">
        <f>IF(P$47=0,0,P$47/MAE!P$5*1000)</f>
        <v>1.9178922052712835</v>
      </c>
      <c r="Q83" s="337">
        <f>IF(Q$47=0,0,Q$47/MAE!Q$5*1000)</f>
        <v>1.8092907404432594</v>
      </c>
      <c r="R83" s="337">
        <f>IF(R$47=0,0,R$47/MAE!R$5*1000)</f>
        <v>1.7862492666965162</v>
      </c>
      <c r="S83" s="337">
        <f>IF(S$47=0,0,S$47/MAE!S$5*1000)</f>
        <v>1.7623715487606895</v>
      </c>
      <c r="T83" s="337">
        <f>IF(T$47=0,0,T$47/MAE!T$5*1000)</f>
        <v>1.6904686724326401</v>
      </c>
      <c r="U83" s="337">
        <f>IF(U$47=0,0,U$47/MAE!U$5*1000)</f>
        <v>1.6638406929597058</v>
      </c>
      <c r="V83" s="337">
        <f>IF(V$47=0,0,V$47/MAE!V$5*1000)</f>
        <v>1.6253838462026575</v>
      </c>
      <c r="W83" s="337">
        <f>IF(W$47=0,0,W$47/MAE!W$5*1000)</f>
        <v>1.5773709323632183</v>
      </c>
      <c r="X83" s="337">
        <f>IF(X$47=0,0,X$47/MAE!X$5*1000)</f>
        <v>1.5642867324522185</v>
      </c>
      <c r="Y83" s="337">
        <f>IF(Y$47=0,0,Y$47/MAE!Y$5*1000)</f>
        <v>1.5319161043670677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59999389629810485"/>
    <pageSetUpPr fitToPage="1"/>
  </sheetPr>
  <dimension ref="A1:DA8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 / useful energy demand"</f>
        <v>BE: Machinery equipment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24</v>
      </c>
      <c r="B5" s="223">
        <v>151.10311705719539</v>
      </c>
      <c r="C5" s="223">
        <v>143.2823537556126</v>
      </c>
      <c r="D5" s="223">
        <v>153.16107509275071</v>
      </c>
      <c r="E5" s="223">
        <v>191.65868498294671</v>
      </c>
      <c r="F5" s="223">
        <v>203.4833007216759</v>
      </c>
      <c r="G5" s="223">
        <v>219.8195835790315</v>
      </c>
      <c r="H5" s="223">
        <v>217.42764163669489</v>
      </c>
      <c r="I5" s="223">
        <v>211.7745805704017</v>
      </c>
      <c r="J5" s="223">
        <v>199.28030157930181</v>
      </c>
      <c r="K5" s="223">
        <v>172.29586366301709</v>
      </c>
      <c r="L5" s="223">
        <v>191.78700373550919</v>
      </c>
      <c r="M5" s="223">
        <v>196.4718281781457</v>
      </c>
      <c r="N5" s="223">
        <v>191.8725204921341</v>
      </c>
      <c r="O5" s="223">
        <v>192.4204203577153</v>
      </c>
      <c r="P5" s="223">
        <v>164.69766724345109</v>
      </c>
      <c r="Q5" s="223">
        <v>168.44657994663859</v>
      </c>
      <c r="R5" s="223">
        <v>159.16187882526719</v>
      </c>
      <c r="S5" s="223">
        <v>165.01046275012811</v>
      </c>
      <c r="T5" s="223">
        <v>158.80814251361321</v>
      </c>
      <c r="U5" s="223">
        <v>158.33395370951661</v>
      </c>
      <c r="V5" s="223">
        <v>158.59156717104841</v>
      </c>
      <c r="W5" s="223">
        <v>156.0267636986612</v>
      </c>
      <c r="X5" s="223">
        <v>142.3538099802403</v>
      </c>
      <c r="Y5" s="223">
        <v>140.38808187914361</v>
      </c>
      <c r="DA5" s="89" t="s">
        <v>2596</v>
      </c>
    </row>
    <row r="6" spans="1:105" ht="12" customHeight="1" x14ac:dyDescent="0.25">
      <c r="A6" s="55" t="s">
        <v>91</v>
      </c>
      <c r="B6" s="259">
        <v>3.3148974056742802</v>
      </c>
      <c r="C6" s="259">
        <v>3.2081052955850069</v>
      </c>
      <c r="D6" s="259">
        <v>3.3353930148879418</v>
      </c>
      <c r="E6" s="259">
        <v>3.880210009882811</v>
      </c>
      <c r="F6" s="259">
        <v>4.0731320027039706</v>
      </c>
      <c r="G6" s="259">
        <v>4.3760609517262914</v>
      </c>
      <c r="H6" s="259">
        <v>4.4066132997723617</v>
      </c>
      <c r="I6" s="259">
        <v>4.3076938391269231</v>
      </c>
      <c r="J6" s="259">
        <v>4.1407207836081072</v>
      </c>
      <c r="K6" s="259">
        <v>3.5037720581737402</v>
      </c>
      <c r="L6" s="259">
        <v>3.7894781183288528</v>
      </c>
      <c r="M6" s="259">
        <v>3.9148956010206151</v>
      </c>
      <c r="N6" s="259">
        <v>3.8200124529138879</v>
      </c>
      <c r="O6" s="259">
        <v>3.7801374938549359</v>
      </c>
      <c r="P6" s="259">
        <v>3.4023676523331901</v>
      </c>
      <c r="Q6" s="259">
        <v>3.4139619270309818</v>
      </c>
      <c r="R6" s="259">
        <v>3.2172213235818612</v>
      </c>
      <c r="S6" s="259">
        <v>3.325619459612243</v>
      </c>
      <c r="T6" s="259">
        <v>3.1472381000115428</v>
      </c>
      <c r="U6" s="259">
        <v>3.1340040356847059</v>
      </c>
      <c r="V6" s="259">
        <v>3.0484796486324162</v>
      </c>
      <c r="W6" s="259">
        <v>2.92895319960025</v>
      </c>
      <c r="X6" s="259">
        <v>2.7785577771997341</v>
      </c>
      <c r="Y6" s="259">
        <v>2.7945926266342238</v>
      </c>
      <c r="DA6" s="67" t="s">
        <v>2597</v>
      </c>
    </row>
    <row r="7" spans="1:105" ht="12" customHeight="1" x14ac:dyDescent="0.25">
      <c r="A7" s="173" t="s">
        <v>92</v>
      </c>
      <c r="B7" s="224">
        <v>1.1706131276218921</v>
      </c>
      <c r="C7" s="224">
        <v>1.1329008757184229</v>
      </c>
      <c r="D7" s="224">
        <v>1.17785088682465</v>
      </c>
      <c r="E7" s="224">
        <v>1.3702459592636349</v>
      </c>
      <c r="F7" s="224">
        <v>1.438373864826217</v>
      </c>
      <c r="G7" s="224">
        <v>1.545349303600045</v>
      </c>
      <c r="H7" s="224">
        <v>1.556138469998132</v>
      </c>
      <c r="I7" s="224">
        <v>1.521206342382172</v>
      </c>
      <c r="J7" s="224">
        <v>1.462241968276691</v>
      </c>
      <c r="K7" s="224">
        <v>1.237311767318078</v>
      </c>
      <c r="L7" s="224">
        <v>1.3382051657340319</v>
      </c>
      <c r="M7" s="224">
        <v>1.3824947269798651</v>
      </c>
      <c r="N7" s="224">
        <v>1.348987970911427</v>
      </c>
      <c r="O7" s="224">
        <v>1.33490664505866</v>
      </c>
      <c r="P7" s="224">
        <v>1.201502113458971</v>
      </c>
      <c r="Q7" s="224">
        <v>1.2055964815511051</v>
      </c>
      <c r="R7" s="224">
        <v>1.136120083053956</v>
      </c>
      <c r="S7" s="224">
        <v>1.1743994822382859</v>
      </c>
      <c r="T7" s="224">
        <v>1.1114064131574211</v>
      </c>
      <c r="U7" s="224">
        <v>1.1067329745748971</v>
      </c>
      <c r="V7" s="224">
        <v>1.076531143880574</v>
      </c>
      <c r="W7" s="224">
        <v>1.0343219249480129</v>
      </c>
      <c r="X7" s="224">
        <v>0.98121172748159369</v>
      </c>
      <c r="Y7" s="224">
        <v>0.98687422708575112</v>
      </c>
      <c r="DA7" s="177" t="s">
        <v>2598</v>
      </c>
    </row>
    <row r="8" spans="1:105" ht="12" customHeight="1" x14ac:dyDescent="0.25">
      <c r="A8" s="173" t="s">
        <v>93</v>
      </c>
      <c r="B8" s="224">
        <v>7.748744156768276</v>
      </c>
      <c r="C8" s="224">
        <v>7.4991120753570337</v>
      </c>
      <c r="D8" s="224">
        <v>7.7966537034896666</v>
      </c>
      <c r="E8" s="224">
        <v>9.0701916112536143</v>
      </c>
      <c r="F8" s="224">
        <v>9.521156748825037</v>
      </c>
      <c r="G8" s="224">
        <v>10.229268836889849</v>
      </c>
      <c r="H8" s="224">
        <v>10.30068653084089</v>
      </c>
      <c r="I8" s="224">
        <v>10.06945717473625</v>
      </c>
      <c r="J8" s="224">
        <v>9.6791490203799651</v>
      </c>
      <c r="K8" s="224">
        <v>8.1902484269793607</v>
      </c>
      <c r="L8" s="224">
        <v>8.8581011214219245</v>
      </c>
      <c r="M8" s="224">
        <v>9.1512709747334764</v>
      </c>
      <c r="N8" s="224">
        <v>8.9294767079760007</v>
      </c>
      <c r="O8" s="224">
        <v>8.8362669285479782</v>
      </c>
      <c r="P8" s="224">
        <v>7.9532103829414043</v>
      </c>
      <c r="Q8" s="224">
        <v>7.9803125997891096</v>
      </c>
      <c r="R8" s="224">
        <v>7.5204212623480533</v>
      </c>
      <c r="S8" s="224">
        <v>7.7738075124721773</v>
      </c>
      <c r="T8" s="224">
        <v>7.3568318572026454</v>
      </c>
      <c r="U8" s="224">
        <v>7.3258965472749997</v>
      </c>
      <c r="V8" s="224">
        <v>7.1259788685865963</v>
      </c>
      <c r="W8" s="224">
        <v>6.84657961118217</v>
      </c>
      <c r="X8" s="224">
        <v>6.4950225317576722</v>
      </c>
      <c r="Y8" s="224">
        <v>6.5325048217517674</v>
      </c>
      <c r="DA8" s="177" t="s">
        <v>2599</v>
      </c>
    </row>
    <row r="9" spans="1:105" ht="12" customHeight="1" x14ac:dyDescent="0.25">
      <c r="A9" s="173" t="s">
        <v>94</v>
      </c>
      <c r="B9" s="224">
        <v>3.3983595361612902</v>
      </c>
      <c r="C9" s="224">
        <v>3.2888786258056819</v>
      </c>
      <c r="D9" s="224">
        <v>3.4193711816201988</v>
      </c>
      <c r="E9" s="224">
        <v>3.977905520340387</v>
      </c>
      <c r="F9" s="224">
        <v>4.1756848823552639</v>
      </c>
      <c r="G9" s="224">
        <v>4.4862409438874051</v>
      </c>
      <c r="H9" s="224">
        <v>4.5175625356678202</v>
      </c>
      <c r="I9" s="224">
        <v>4.4161524914773338</v>
      </c>
      <c r="J9" s="224">
        <v>4.244975406318364</v>
      </c>
      <c r="K9" s="224">
        <v>3.5919896543549892</v>
      </c>
      <c r="L9" s="224">
        <v>3.8848891909757022</v>
      </c>
      <c r="M9" s="224">
        <v>4.0134644215627251</v>
      </c>
      <c r="N9" s="224">
        <v>3.9161923157540941</v>
      </c>
      <c r="O9" s="224">
        <v>3.8753133892630141</v>
      </c>
      <c r="P9" s="224">
        <v>3.4880320992864302</v>
      </c>
      <c r="Q9" s="224">
        <v>3.4999182933860329</v>
      </c>
      <c r="R9" s="224">
        <v>3.2982241761753528</v>
      </c>
      <c r="S9" s="224">
        <v>3.409351548820549</v>
      </c>
      <c r="T9" s="224">
        <v>3.2264789225260562</v>
      </c>
      <c r="U9" s="224">
        <v>3.2129116523504249</v>
      </c>
      <c r="V9" s="224">
        <v>3.1252339414758792</v>
      </c>
      <c r="W9" s="224">
        <v>3.0026980683605742</v>
      </c>
      <c r="X9" s="224">
        <v>2.8485160061842518</v>
      </c>
      <c r="Y9" s="224">
        <v>2.8649545793338551</v>
      </c>
      <c r="DA9" s="177" t="s">
        <v>2600</v>
      </c>
    </row>
    <row r="10" spans="1:105" ht="12" customHeight="1" x14ac:dyDescent="0.25">
      <c r="A10" s="56" t="s">
        <v>95</v>
      </c>
      <c r="B10" s="260">
        <v>5.8330553710408051</v>
      </c>
      <c r="C10" s="260">
        <v>5.6663421124159026</v>
      </c>
      <c r="D10" s="260">
        <v>5.9432678597372286</v>
      </c>
      <c r="E10" s="260">
        <v>7.1665425282921316</v>
      </c>
      <c r="F10" s="260">
        <v>7.596071774494531</v>
      </c>
      <c r="G10" s="260">
        <v>8.234663391906631</v>
      </c>
      <c r="H10" s="260">
        <v>8.1480387910531125</v>
      </c>
      <c r="I10" s="260">
        <v>7.9223471200893849</v>
      </c>
      <c r="J10" s="260">
        <v>7.4545652138371192</v>
      </c>
      <c r="K10" s="260">
        <v>6.4224544296590214</v>
      </c>
      <c r="L10" s="260">
        <v>7.1741414096890441</v>
      </c>
      <c r="M10" s="260">
        <v>7.349180730409536</v>
      </c>
      <c r="N10" s="260">
        <v>7.1846060546267658</v>
      </c>
      <c r="O10" s="260">
        <v>7.2220154315155396</v>
      </c>
      <c r="P10" s="260">
        <v>6.216831981467001</v>
      </c>
      <c r="Q10" s="260">
        <v>6.3696619830377417</v>
      </c>
      <c r="R10" s="260">
        <v>6.0457529483919403</v>
      </c>
      <c r="S10" s="260">
        <v>6.2755709516110123</v>
      </c>
      <c r="T10" s="260">
        <v>6.0305712808605048</v>
      </c>
      <c r="U10" s="260">
        <v>6.0128191112155953</v>
      </c>
      <c r="V10" s="260">
        <v>6.0486398236005492</v>
      </c>
      <c r="W10" s="260">
        <v>5.9098104967834626</v>
      </c>
      <c r="X10" s="260">
        <v>5.3146289124893613</v>
      </c>
      <c r="Y10" s="260">
        <v>5.2356441396018258</v>
      </c>
      <c r="DA10" s="68" t="s">
        <v>2601</v>
      </c>
    </row>
    <row r="11" spans="1:105" ht="12" customHeight="1" x14ac:dyDescent="0.25">
      <c r="A11" s="37" t="s">
        <v>159</v>
      </c>
      <c r="B11" s="226">
        <v>0.30271862615831591</v>
      </c>
      <c r="C11" s="226">
        <v>0.31939978899859628</v>
      </c>
      <c r="D11" s="226">
        <v>0.31649371339696147</v>
      </c>
      <c r="E11" s="226">
        <v>0.4399969567144239</v>
      </c>
      <c r="F11" s="226">
        <v>0.4341362596245999</v>
      </c>
      <c r="G11" s="226">
        <v>0.48143568853379981</v>
      </c>
      <c r="H11" s="226">
        <v>0.39778107896217402</v>
      </c>
      <c r="I11" s="226">
        <v>0.35640943552377219</v>
      </c>
      <c r="J11" s="226">
        <v>0.27695504703177992</v>
      </c>
      <c r="K11" s="226">
        <v>0.31835851973640927</v>
      </c>
      <c r="L11" s="226">
        <v>0.34493293009256021</v>
      </c>
      <c r="M11" s="226">
        <v>0.36549142396969703</v>
      </c>
      <c r="N11" s="226">
        <v>0.43570413002757602</v>
      </c>
      <c r="O11" s="226">
        <v>0.50820964004655655</v>
      </c>
      <c r="P11" s="226">
        <v>0.38648921247662188</v>
      </c>
      <c r="Q11" s="226">
        <v>0.43382587785055943</v>
      </c>
      <c r="R11" s="226">
        <v>0.3864834506775725</v>
      </c>
      <c r="S11" s="226">
        <v>0.38936511111200511</v>
      </c>
      <c r="T11" s="226">
        <v>0.38830567980797043</v>
      </c>
      <c r="U11" s="226">
        <v>0.54770531315189896</v>
      </c>
      <c r="V11" s="226">
        <v>0.50380992908961253</v>
      </c>
      <c r="W11" s="226">
        <v>0.53007127101820939</v>
      </c>
      <c r="X11" s="226">
        <v>0.53202726912018827</v>
      </c>
      <c r="Y11" s="226">
        <v>0.48063289680219168</v>
      </c>
      <c r="DA11" s="69" t="s">
        <v>2602</v>
      </c>
    </row>
    <row r="12" spans="1:105" ht="12" customHeight="1" x14ac:dyDescent="0.25">
      <c r="A12" s="37" t="s">
        <v>35</v>
      </c>
      <c r="B12" s="226">
        <v>0.96444331165209607</v>
      </c>
      <c r="C12" s="226">
        <v>0.50873166126412739</v>
      </c>
      <c r="D12" s="226">
        <v>0.96015174482592114</v>
      </c>
      <c r="E12" s="226">
        <v>3.00936700727121</v>
      </c>
      <c r="F12" s="226">
        <v>3.493267504151726</v>
      </c>
      <c r="G12" s="226">
        <v>3.7865189405910948</v>
      </c>
      <c r="H12" s="226">
        <v>3.4492045008308541</v>
      </c>
      <c r="I12" s="226">
        <v>3.3358596179684969</v>
      </c>
      <c r="J12" s="226">
        <v>2.775563604223672</v>
      </c>
      <c r="K12" s="226">
        <v>2.7027391214731229</v>
      </c>
      <c r="L12" s="226">
        <v>3.5719992004509988</v>
      </c>
      <c r="M12" s="226">
        <v>3.496125078496358</v>
      </c>
      <c r="N12" s="226">
        <v>3.3515749564034811</v>
      </c>
      <c r="O12" s="226">
        <v>3.5274321396615909</v>
      </c>
      <c r="P12" s="226">
        <v>2.2052462260998249</v>
      </c>
      <c r="Q12" s="226">
        <v>2.5638467239472109</v>
      </c>
      <c r="R12" s="226">
        <v>2.4764144082819768</v>
      </c>
      <c r="S12" s="226">
        <v>2.6256433758812179</v>
      </c>
      <c r="T12" s="226">
        <v>2.7814842198020631</v>
      </c>
      <c r="U12" s="226">
        <v>2.6145602845215801</v>
      </c>
      <c r="V12" s="226">
        <v>3.0386807406556682</v>
      </c>
      <c r="W12" s="226">
        <v>3.2642657074579762</v>
      </c>
      <c r="X12" s="226">
        <v>2.5192417226107811</v>
      </c>
      <c r="Y12" s="226">
        <v>2.26379074751295</v>
      </c>
      <c r="DA12" s="69" t="s">
        <v>2603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2604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4.5795246026584469E-2</v>
      </c>
      <c r="M14" s="226">
        <v>5.251650891142335E-2</v>
      </c>
      <c r="N14" s="226">
        <v>7.1359081503591729E-2</v>
      </c>
      <c r="O14" s="226">
        <v>9.3579356843106379E-2</v>
      </c>
      <c r="P14" s="226">
        <v>0.1284982652390492</v>
      </c>
      <c r="Q14" s="226">
        <v>0.1758532915147068</v>
      </c>
      <c r="R14" s="226">
        <v>0.2150840965499789</v>
      </c>
      <c r="S14" s="226">
        <v>0.23599381734066871</v>
      </c>
      <c r="T14" s="226">
        <v>0.20959342204927101</v>
      </c>
      <c r="U14" s="226">
        <v>0.2267601001163268</v>
      </c>
      <c r="V14" s="226">
        <v>0.2403352902950682</v>
      </c>
      <c r="W14" s="226">
        <v>0.12738742890426549</v>
      </c>
      <c r="X14" s="226">
        <v>4.5135510970660542E-2</v>
      </c>
      <c r="Y14" s="226">
        <v>4.8471497981943439E-2</v>
      </c>
      <c r="DA14" s="69" t="s">
        <v>2605</v>
      </c>
    </row>
    <row r="15" spans="1:105" ht="12" customHeight="1" x14ac:dyDescent="0.25">
      <c r="A15" s="37" t="s">
        <v>40</v>
      </c>
      <c r="B15" s="226">
        <v>4.5658934332303929</v>
      </c>
      <c r="C15" s="226">
        <v>4.8382106621531786</v>
      </c>
      <c r="D15" s="226">
        <v>4.6666224015143474</v>
      </c>
      <c r="E15" s="226">
        <v>3.7171785643064981</v>
      </c>
      <c r="F15" s="226">
        <v>3.6686680107182061</v>
      </c>
      <c r="G15" s="226">
        <v>3.966708762781737</v>
      </c>
      <c r="H15" s="226">
        <v>4.3010532112600854</v>
      </c>
      <c r="I15" s="226">
        <v>4.230078066597116</v>
      </c>
      <c r="J15" s="226">
        <v>4.4020465625816678</v>
      </c>
      <c r="K15" s="226">
        <v>3.4013567884494882</v>
      </c>
      <c r="L15" s="226">
        <v>3.2114140331189009</v>
      </c>
      <c r="M15" s="226">
        <v>3.435047719032057</v>
      </c>
      <c r="N15" s="226">
        <v>3.325967886692117</v>
      </c>
      <c r="O15" s="226">
        <v>3.0927942949642859</v>
      </c>
      <c r="P15" s="226">
        <v>3.496598277651505</v>
      </c>
      <c r="Q15" s="226">
        <v>3.1961360897252642</v>
      </c>
      <c r="R15" s="226">
        <v>2.967770992882413</v>
      </c>
      <c r="S15" s="226">
        <v>3.0245686472771198</v>
      </c>
      <c r="T15" s="226">
        <v>2.6511879592012</v>
      </c>
      <c r="U15" s="226">
        <v>2.6237934134257901</v>
      </c>
      <c r="V15" s="226">
        <v>2.2658138635601999</v>
      </c>
      <c r="W15" s="226">
        <v>1.9880860894030119</v>
      </c>
      <c r="X15" s="226">
        <v>2.2182244097877311</v>
      </c>
      <c r="Y15" s="226">
        <v>2.4427489973047409</v>
      </c>
      <c r="DA15" s="69" t="s">
        <v>2606</v>
      </c>
    </row>
    <row r="16" spans="1:105" ht="12" customHeight="1" x14ac:dyDescent="0.25">
      <c r="A16" s="57" t="s">
        <v>2555</v>
      </c>
      <c r="B16" s="261">
        <f t="shared" ref="B16:Y16" si="0">B17+B23</f>
        <v>28.044680431661483</v>
      </c>
      <c r="C16" s="261">
        <f t="shared" si="0"/>
        <v>27.019030315997803</v>
      </c>
      <c r="D16" s="261">
        <f t="shared" si="0"/>
        <v>28.119460870820436</v>
      </c>
      <c r="E16" s="261">
        <f t="shared" si="0"/>
        <v>34.661941139206</v>
      </c>
      <c r="F16" s="261">
        <f t="shared" si="0"/>
        <v>36.829743325663557</v>
      </c>
      <c r="G16" s="261">
        <f t="shared" si="0"/>
        <v>39.762374306747759</v>
      </c>
      <c r="H16" s="261">
        <f t="shared" si="0"/>
        <v>39.307196493331375</v>
      </c>
      <c r="I16" s="261">
        <f t="shared" si="0"/>
        <v>38.299087171789751</v>
      </c>
      <c r="J16" s="261">
        <f t="shared" si="0"/>
        <v>36.181969573066297</v>
      </c>
      <c r="K16" s="261">
        <f t="shared" si="0"/>
        <v>31.165912373654024</v>
      </c>
      <c r="L16" s="261">
        <f t="shared" si="0"/>
        <v>34.724356064895062</v>
      </c>
      <c r="M16" s="261">
        <f t="shared" si="0"/>
        <v>35.550505758085663</v>
      </c>
      <c r="N16" s="261">
        <f t="shared" si="0"/>
        <v>34.714274429728782</v>
      </c>
      <c r="O16" s="261">
        <f t="shared" si="0"/>
        <v>34.846445718255183</v>
      </c>
      <c r="P16" s="261">
        <f t="shared" si="0"/>
        <v>29.832286337500818</v>
      </c>
      <c r="Q16" s="261">
        <f t="shared" si="0"/>
        <v>30.449928140754238</v>
      </c>
      <c r="R16" s="261">
        <f t="shared" si="0"/>
        <v>28.766182982424532</v>
      </c>
      <c r="S16" s="261">
        <f t="shared" si="0"/>
        <v>29.822589891233061</v>
      </c>
      <c r="T16" s="261">
        <f t="shared" si="0"/>
        <v>28.719394648977797</v>
      </c>
      <c r="U16" s="261">
        <f t="shared" si="0"/>
        <v>28.600267578916558</v>
      </c>
      <c r="V16" s="261">
        <f t="shared" si="0"/>
        <v>28.729883814694908</v>
      </c>
      <c r="W16" s="261">
        <f t="shared" si="0"/>
        <v>28.398456805652824</v>
      </c>
      <c r="X16" s="261">
        <f t="shared" si="0"/>
        <v>25.74685215391251</v>
      </c>
      <c r="Y16" s="261">
        <f t="shared" si="0"/>
        <v>25.343486659649543</v>
      </c>
      <c r="DA16" s="70"/>
    </row>
    <row r="17" spans="1:105" ht="12" customHeight="1" x14ac:dyDescent="0.25">
      <c r="A17" s="169" t="s">
        <v>2556</v>
      </c>
      <c r="B17" s="351">
        <v>6.8605605526052944</v>
      </c>
      <c r="C17" s="351">
        <v>5.052907106018834</v>
      </c>
      <c r="D17" s="351">
        <v>8.6623320670172461</v>
      </c>
      <c r="E17" s="351">
        <v>17.786488222514059</v>
      </c>
      <c r="F17" s="351">
        <v>19.748772000590179</v>
      </c>
      <c r="G17" s="351">
        <v>22.45352975942566</v>
      </c>
      <c r="H17" s="351">
        <v>20.239242571601089</v>
      </c>
      <c r="I17" s="351">
        <v>18.929744163940178</v>
      </c>
      <c r="J17" s="351">
        <v>15.050818277954169</v>
      </c>
      <c r="K17" s="351">
        <v>14.993344288180721</v>
      </c>
      <c r="L17" s="351">
        <v>19.33430195648419</v>
      </c>
      <c r="M17" s="351">
        <v>19.047383789977491</v>
      </c>
      <c r="N17" s="351">
        <v>18.696028326251611</v>
      </c>
      <c r="O17" s="351">
        <v>19.933738439203651</v>
      </c>
      <c r="P17" s="351">
        <v>12.873737604465759</v>
      </c>
      <c r="Q17" s="351">
        <v>14.904773103958121</v>
      </c>
      <c r="R17" s="351">
        <v>14.230539613795861</v>
      </c>
      <c r="S17" s="351">
        <v>14.988483326827421</v>
      </c>
      <c r="T17" s="351">
        <v>15.68692209410294</v>
      </c>
      <c r="U17" s="351">
        <v>15.687393473446861</v>
      </c>
      <c r="V17" s="351">
        <v>17.571614702679319</v>
      </c>
      <c r="W17" s="351">
        <v>18.680364501305</v>
      </c>
      <c r="X17" s="351">
        <v>14.9586960237682</v>
      </c>
      <c r="Y17" s="351">
        <v>13.45928469203719</v>
      </c>
      <c r="DA17" s="170" t="s">
        <v>2607</v>
      </c>
    </row>
    <row r="18" spans="1:105" ht="12" customHeight="1" x14ac:dyDescent="0.25">
      <c r="A18" s="59" t="s">
        <v>28</v>
      </c>
      <c r="B18" s="230">
        <v>0.92485492343343323</v>
      </c>
      <c r="C18" s="230">
        <v>1.24334035731241</v>
      </c>
      <c r="D18" s="230">
        <v>1.957216057671578</v>
      </c>
      <c r="E18" s="230">
        <v>1.0271428015804689</v>
      </c>
      <c r="F18" s="230">
        <v>0.56475440243541786</v>
      </c>
      <c r="G18" s="230">
        <v>2.6894307571691081</v>
      </c>
      <c r="H18" s="230">
        <v>2.0835587881070832</v>
      </c>
      <c r="I18" s="230">
        <v>1.264013720411725</v>
      </c>
      <c r="J18" s="230">
        <v>0</v>
      </c>
      <c r="K18" s="230">
        <v>0.21146016405257809</v>
      </c>
      <c r="L18" s="230">
        <v>0</v>
      </c>
      <c r="M18" s="230">
        <v>0.15857188913390191</v>
      </c>
      <c r="N18" s="230">
        <v>0</v>
      </c>
      <c r="O18" s="230">
        <v>0</v>
      </c>
      <c r="P18" s="230">
        <v>0</v>
      </c>
      <c r="Q18" s="230">
        <v>0</v>
      </c>
      <c r="R18" s="230">
        <v>0</v>
      </c>
      <c r="S18" s="230">
        <v>0</v>
      </c>
      <c r="T18" s="230">
        <v>0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DA18" s="71" t="s">
        <v>2608</v>
      </c>
    </row>
    <row r="19" spans="1:105" ht="12" customHeight="1" x14ac:dyDescent="0.25">
      <c r="A19" s="59" t="s">
        <v>31</v>
      </c>
      <c r="B19" s="230">
        <v>0</v>
      </c>
      <c r="C19" s="230">
        <v>0</v>
      </c>
      <c r="D19" s="230">
        <v>0</v>
      </c>
      <c r="E19" s="230">
        <v>0</v>
      </c>
      <c r="F19" s="230">
        <v>0</v>
      </c>
      <c r="G19" s="230">
        <v>0</v>
      </c>
      <c r="H19" s="230">
        <v>0</v>
      </c>
      <c r="I19" s="230">
        <v>0</v>
      </c>
      <c r="J19" s="230">
        <v>0</v>
      </c>
      <c r="K19" s="230">
        <v>0</v>
      </c>
      <c r="L19" s="230">
        <v>0</v>
      </c>
      <c r="M19" s="230">
        <v>0</v>
      </c>
      <c r="N19" s="230">
        <v>0</v>
      </c>
      <c r="O19" s="230">
        <v>0</v>
      </c>
      <c r="P19" s="230">
        <v>0</v>
      </c>
      <c r="Q19" s="230">
        <v>0</v>
      </c>
      <c r="R19" s="230">
        <v>0</v>
      </c>
      <c r="S19" s="230">
        <v>0</v>
      </c>
      <c r="T19" s="230">
        <v>0</v>
      </c>
      <c r="U19" s="230">
        <v>0</v>
      </c>
      <c r="V19" s="230">
        <v>0</v>
      </c>
      <c r="W19" s="230">
        <v>0</v>
      </c>
      <c r="X19" s="230">
        <v>0</v>
      </c>
      <c r="Y19" s="230">
        <v>0</v>
      </c>
      <c r="DA19" s="71" t="s">
        <v>2609</v>
      </c>
    </row>
    <row r="20" spans="1:105" ht="12" customHeight="1" x14ac:dyDescent="0.25">
      <c r="A20" s="59" t="s">
        <v>159</v>
      </c>
      <c r="B20" s="230">
        <v>1.444332871968979</v>
      </c>
      <c r="C20" s="230">
        <v>1.491237318198197</v>
      </c>
      <c r="D20" s="230">
        <v>1.357015092112867</v>
      </c>
      <c r="E20" s="230">
        <v>2.0541643301819659</v>
      </c>
      <c r="F20" s="230">
        <v>2.0786133312947301</v>
      </c>
      <c r="G20" s="230">
        <v>2.1603272332299621</v>
      </c>
      <c r="H20" s="230">
        <v>1.8134972320470919</v>
      </c>
      <c r="I20" s="230">
        <v>1.678259823666665</v>
      </c>
      <c r="J20" s="230">
        <v>1.367166186802349</v>
      </c>
      <c r="K20" s="230">
        <v>1.556634932444579</v>
      </c>
      <c r="L20" s="230">
        <v>1.699894626017747</v>
      </c>
      <c r="M20" s="230">
        <v>1.805735030101669</v>
      </c>
      <c r="N20" s="230">
        <v>2.157903821957841</v>
      </c>
      <c r="O20" s="230">
        <v>2.5199495940340411</v>
      </c>
      <c r="P20" s="230">
        <v>1.9276306291458101</v>
      </c>
      <c r="Q20" s="230">
        <v>2.169845173071439</v>
      </c>
      <c r="R20" s="230">
        <v>1.9466069641745261</v>
      </c>
      <c r="S20" s="230">
        <v>1.9638055368242351</v>
      </c>
      <c r="T20" s="230">
        <v>1.962924252265281</v>
      </c>
      <c r="U20" s="230">
        <v>2.7719393947055071</v>
      </c>
      <c r="V20" s="230">
        <v>2.5514250866756849</v>
      </c>
      <c r="W20" s="230">
        <v>2.664548302113479</v>
      </c>
      <c r="X20" s="230">
        <v>2.6608422823154569</v>
      </c>
      <c r="Y20" s="230">
        <v>2.4046294972694802</v>
      </c>
      <c r="DA20" s="71" t="s">
        <v>2610</v>
      </c>
    </row>
    <row r="21" spans="1:105" ht="12" customHeight="1" x14ac:dyDescent="0.25">
      <c r="A21" s="59" t="s">
        <v>32</v>
      </c>
      <c r="B21" s="230">
        <v>0</v>
      </c>
      <c r="C21" s="230">
        <v>0</v>
      </c>
      <c r="D21" s="230">
        <v>1.3298809427006499</v>
      </c>
      <c r="E21" s="230">
        <v>0.99210426128074525</v>
      </c>
      <c r="F21" s="230">
        <v>0.78038377912961621</v>
      </c>
      <c r="G21" s="230">
        <v>1.0195294111857851</v>
      </c>
      <c r="H21" s="230">
        <v>0.99368569764692949</v>
      </c>
      <c r="I21" s="230">
        <v>0.65571055778399179</v>
      </c>
      <c r="J21" s="230">
        <v>0.31038705092390789</v>
      </c>
      <c r="K21" s="230">
        <v>0.32646827389548572</v>
      </c>
      <c r="L21" s="230">
        <v>0.45243800910347659</v>
      </c>
      <c r="M21" s="230">
        <v>0.22383517315443441</v>
      </c>
      <c r="N21" s="230">
        <v>0.33631255271881261</v>
      </c>
      <c r="O21" s="230">
        <v>0.34188855529715823</v>
      </c>
      <c r="P21" s="230">
        <v>0.2107183099127444</v>
      </c>
      <c r="Q21" s="230">
        <v>0.218523347114919</v>
      </c>
      <c r="R21" s="230">
        <v>0.1096064011965954</v>
      </c>
      <c r="S21" s="230">
        <v>9.9056500380325194E-2</v>
      </c>
      <c r="T21" s="230">
        <v>0</v>
      </c>
      <c r="U21" s="230">
        <v>0</v>
      </c>
      <c r="V21" s="230">
        <v>0</v>
      </c>
      <c r="W21" s="230">
        <v>0</v>
      </c>
      <c r="X21" s="230">
        <v>0</v>
      </c>
      <c r="Y21" s="230">
        <v>0</v>
      </c>
      <c r="DA21" s="71" t="s">
        <v>2611</v>
      </c>
    </row>
    <row r="22" spans="1:105" ht="12" customHeight="1" x14ac:dyDescent="0.25">
      <c r="A22" s="59" t="s">
        <v>35</v>
      </c>
      <c r="B22" s="230">
        <v>4.4913727572028819</v>
      </c>
      <c r="C22" s="230">
        <v>2.318329430508228</v>
      </c>
      <c r="D22" s="230">
        <v>4.0182199745321521</v>
      </c>
      <c r="E22" s="230">
        <v>13.71307682947088</v>
      </c>
      <c r="F22" s="230">
        <v>16.32502048773042</v>
      </c>
      <c r="G22" s="230">
        <v>16.5842423578408</v>
      </c>
      <c r="H22" s="230">
        <v>15.34850085379998</v>
      </c>
      <c r="I22" s="230">
        <v>15.3317600620778</v>
      </c>
      <c r="J22" s="230">
        <v>13.37326504022791</v>
      </c>
      <c r="K22" s="230">
        <v>12.89878091778807</v>
      </c>
      <c r="L22" s="230">
        <v>17.181969321362971</v>
      </c>
      <c r="M22" s="230">
        <v>16.859241697587478</v>
      </c>
      <c r="N22" s="230">
        <v>16.20181195157496</v>
      </c>
      <c r="O22" s="230">
        <v>17.071900289872449</v>
      </c>
      <c r="P22" s="230">
        <v>10.735388665407211</v>
      </c>
      <c r="Q22" s="230">
        <v>12.516404583771759</v>
      </c>
      <c r="R22" s="230">
        <v>12.174326248424739</v>
      </c>
      <c r="S22" s="230">
        <v>12.92562128962286</v>
      </c>
      <c r="T22" s="230">
        <v>13.72399784183766</v>
      </c>
      <c r="U22" s="230">
        <v>12.915454078741361</v>
      </c>
      <c r="V22" s="230">
        <v>15.020189616003639</v>
      </c>
      <c r="W22" s="230">
        <v>16.015816199191519</v>
      </c>
      <c r="X22" s="230">
        <v>12.297853741452739</v>
      </c>
      <c r="Y22" s="230">
        <v>11.05465519476771</v>
      </c>
      <c r="DA22" s="71" t="s">
        <v>2612</v>
      </c>
    </row>
    <row r="23" spans="1:105" ht="12" customHeight="1" x14ac:dyDescent="0.25">
      <c r="A23" s="60" t="s">
        <v>2563</v>
      </c>
      <c r="B23" s="329">
        <v>21.18411987905619</v>
      </c>
      <c r="C23" s="329">
        <v>21.966123209978971</v>
      </c>
      <c r="D23" s="329">
        <v>19.45712880380319</v>
      </c>
      <c r="E23" s="329">
        <v>16.875452916691941</v>
      </c>
      <c r="F23" s="329">
        <v>17.080971325073381</v>
      </c>
      <c r="G23" s="329">
        <v>17.308844547322099</v>
      </c>
      <c r="H23" s="329">
        <v>19.06795392173029</v>
      </c>
      <c r="I23" s="329">
        <v>19.369343007849569</v>
      </c>
      <c r="J23" s="329">
        <v>21.131151295112129</v>
      </c>
      <c r="K23" s="329">
        <v>16.172568085473301</v>
      </c>
      <c r="L23" s="329">
        <v>15.390054108410871</v>
      </c>
      <c r="M23" s="329">
        <v>16.503121968108172</v>
      </c>
      <c r="N23" s="329">
        <v>16.018246103477171</v>
      </c>
      <c r="O23" s="329">
        <v>14.91270727905153</v>
      </c>
      <c r="P23" s="329">
        <v>16.958548733035059</v>
      </c>
      <c r="Q23" s="329">
        <v>15.545155036796119</v>
      </c>
      <c r="R23" s="329">
        <v>14.535643368628669</v>
      </c>
      <c r="S23" s="329">
        <v>14.834106564405641</v>
      </c>
      <c r="T23" s="329">
        <v>13.032472554874859</v>
      </c>
      <c r="U23" s="329">
        <v>12.912874105469699</v>
      </c>
      <c r="V23" s="329">
        <v>11.15826911201559</v>
      </c>
      <c r="W23" s="329">
        <v>9.7180923043478238</v>
      </c>
      <c r="X23" s="329">
        <v>10.78815613014431</v>
      </c>
      <c r="Y23" s="329">
        <v>11.88420196761235</v>
      </c>
      <c r="DA23" s="72" t="s">
        <v>2613</v>
      </c>
    </row>
    <row r="24" spans="1:105" ht="12" customHeight="1" x14ac:dyDescent="0.25">
      <c r="A24" s="40" t="s">
        <v>2565</v>
      </c>
      <c r="B24" s="261">
        <f t="shared" ref="B24:Y24" si="1">B25+B26</f>
        <v>10.288940943565388</v>
      </c>
      <c r="C24" s="261">
        <f t="shared" si="1"/>
        <v>9.2289023324740143</v>
      </c>
      <c r="D24" s="261">
        <f t="shared" si="1"/>
        <v>10.58487096570807</v>
      </c>
      <c r="E24" s="261">
        <f t="shared" si="1"/>
        <v>14.417584933345188</v>
      </c>
      <c r="F24" s="261">
        <f t="shared" si="1"/>
        <v>15.393222700089535</v>
      </c>
      <c r="G24" s="261">
        <f t="shared" si="1"/>
        <v>16.752760930967131</v>
      </c>
      <c r="H24" s="261">
        <f t="shared" si="1"/>
        <v>16.3821921605957</v>
      </c>
      <c r="I24" s="261">
        <f t="shared" si="1"/>
        <v>15.873297835084745</v>
      </c>
      <c r="J24" s="261">
        <f t="shared" si="1"/>
        <v>14.621060638158774</v>
      </c>
      <c r="K24" s="261">
        <f t="shared" si="1"/>
        <v>12.855753592638813</v>
      </c>
      <c r="L24" s="261">
        <f t="shared" si="1"/>
        <v>14.562221722601578</v>
      </c>
      <c r="M24" s="261">
        <f t="shared" si="1"/>
        <v>14.849788068207589</v>
      </c>
      <c r="N24" s="261">
        <f t="shared" si="1"/>
        <v>14.50108701606192</v>
      </c>
      <c r="O24" s="261">
        <f t="shared" si="1"/>
        <v>14.641870473791638</v>
      </c>
      <c r="P24" s="261">
        <f t="shared" si="1"/>
        <v>12.105831451850841</v>
      </c>
      <c r="Q24" s="261">
        <f t="shared" si="1"/>
        <v>12.570309181389742</v>
      </c>
      <c r="R24" s="261">
        <f t="shared" si="1"/>
        <v>11.893233631362143</v>
      </c>
      <c r="S24" s="261">
        <f t="shared" si="1"/>
        <v>12.355102446749303</v>
      </c>
      <c r="T24" s="261">
        <f t="shared" si="1"/>
        <v>12.010384374485101</v>
      </c>
      <c r="U24" s="261">
        <f t="shared" si="1"/>
        <v>11.958000412732421</v>
      </c>
      <c r="V24" s="261">
        <f t="shared" si="1"/>
        <v>12.136599726105349</v>
      </c>
      <c r="W24" s="261">
        <f t="shared" si="1"/>
        <v>12.044907583057677</v>
      </c>
      <c r="X24" s="261">
        <f t="shared" si="1"/>
        <v>10.826894490437288</v>
      </c>
      <c r="Y24" s="261">
        <f t="shared" si="1"/>
        <v>10.562580844758905</v>
      </c>
      <c r="DA24" s="70"/>
    </row>
    <row r="25" spans="1:105" ht="12" customHeight="1" x14ac:dyDescent="0.25">
      <c r="A25" s="169" t="s">
        <v>2566</v>
      </c>
      <c r="B25" s="352">
        <v>6.4699717532480294</v>
      </c>
      <c r="C25" s="352">
        <v>5.5329643338616536</v>
      </c>
      <c r="D25" s="352">
        <v>6.7422895513774508</v>
      </c>
      <c r="E25" s="352">
        <v>9.9473402571938081</v>
      </c>
      <c r="F25" s="352">
        <v>10.70071981906657</v>
      </c>
      <c r="G25" s="352">
        <v>11.711264949526891</v>
      </c>
      <c r="H25" s="352">
        <v>11.30549796286072</v>
      </c>
      <c r="I25" s="352">
        <v>10.91056504438489</v>
      </c>
      <c r="J25" s="352">
        <v>9.8506912532005213</v>
      </c>
      <c r="K25" s="352">
        <v>8.8191889867008548</v>
      </c>
      <c r="L25" s="352">
        <v>10.196505861680089</v>
      </c>
      <c r="M25" s="352">
        <v>10.339583421145351</v>
      </c>
      <c r="N25" s="352">
        <v>10.100193691479721</v>
      </c>
      <c r="O25" s="352">
        <v>10.286915596610751</v>
      </c>
      <c r="P25" s="352">
        <v>8.1860910652702028</v>
      </c>
      <c r="Q25" s="352">
        <v>8.6372114650229239</v>
      </c>
      <c r="R25" s="352">
        <v>8.1867933982014485</v>
      </c>
      <c r="S25" s="352">
        <v>8.5237807795269536</v>
      </c>
      <c r="T25" s="352">
        <v>8.3845691930067439</v>
      </c>
      <c r="U25" s="352">
        <v>8.3474317012776478</v>
      </c>
      <c r="V25" s="352">
        <v>8.6245604589146367</v>
      </c>
      <c r="W25" s="352">
        <v>8.6705702626905765</v>
      </c>
      <c r="X25" s="352">
        <v>7.625822105367785</v>
      </c>
      <c r="Y25" s="352">
        <v>7.3430353100055328</v>
      </c>
      <c r="DA25" s="170" t="s">
        <v>2614</v>
      </c>
    </row>
    <row r="26" spans="1:105" ht="12" customHeight="1" x14ac:dyDescent="0.25">
      <c r="A26" s="61" t="s">
        <v>2568</v>
      </c>
      <c r="B26" s="263">
        <v>3.8189691903173588</v>
      </c>
      <c r="C26" s="263">
        <v>3.6959379986123611</v>
      </c>
      <c r="D26" s="263">
        <v>3.8425814143306201</v>
      </c>
      <c r="E26" s="263">
        <v>4.4702446761513794</v>
      </c>
      <c r="F26" s="263">
        <v>4.692502881022965</v>
      </c>
      <c r="G26" s="263">
        <v>5.0414959814402414</v>
      </c>
      <c r="H26" s="263">
        <v>5.076694197734982</v>
      </c>
      <c r="I26" s="263">
        <v>4.962732790699854</v>
      </c>
      <c r="J26" s="263">
        <v>4.7703693849582516</v>
      </c>
      <c r="K26" s="263">
        <v>4.0365646059379579</v>
      </c>
      <c r="L26" s="263">
        <v>4.3657158609214877</v>
      </c>
      <c r="M26" s="263">
        <v>4.5102046470622383</v>
      </c>
      <c r="N26" s="263">
        <v>4.4008933245821984</v>
      </c>
      <c r="O26" s="263">
        <v>4.3549548771808873</v>
      </c>
      <c r="P26" s="263">
        <v>3.9197403865806382</v>
      </c>
      <c r="Q26" s="263">
        <v>3.9330977163668179</v>
      </c>
      <c r="R26" s="263">
        <v>3.7064402331606949</v>
      </c>
      <c r="S26" s="263">
        <v>3.8313216672223498</v>
      </c>
      <c r="T26" s="263">
        <v>3.625815181478357</v>
      </c>
      <c r="U26" s="263">
        <v>3.6105687114547731</v>
      </c>
      <c r="V26" s="263">
        <v>3.5120392671907119</v>
      </c>
      <c r="W26" s="263">
        <v>3.374337320367101</v>
      </c>
      <c r="X26" s="263">
        <v>3.2010723850695029</v>
      </c>
      <c r="Y26" s="263">
        <v>3.2195455347533719</v>
      </c>
      <c r="DA26" s="74" t="s">
        <v>2615</v>
      </c>
    </row>
    <row r="27" spans="1:105" ht="12" customHeight="1" x14ac:dyDescent="0.25">
      <c r="A27" s="174" t="s">
        <v>2570</v>
      </c>
      <c r="B27" s="261">
        <f t="shared" ref="B27:Y27" si="2">B28+B34</f>
        <v>34.340425018361003</v>
      </c>
      <c r="C27" s="261">
        <f t="shared" si="2"/>
        <v>33.084526917548331</v>
      </c>
      <c r="D27" s="261">
        <f t="shared" si="2"/>
        <v>34.43199290304544</v>
      </c>
      <c r="E27" s="261">
        <f t="shared" si="2"/>
        <v>42.44319323168083</v>
      </c>
      <c r="F27" s="261">
        <f t="shared" si="2"/>
        <v>45.097644888567622</v>
      </c>
      <c r="G27" s="261">
        <f t="shared" si="2"/>
        <v>48.688621600099296</v>
      </c>
      <c r="H27" s="261">
        <f t="shared" si="2"/>
        <v>48.131261012242504</v>
      </c>
      <c r="I27" s="261">
        <f t="shared" si="2"/>
        <v>46.896841434844589</v>
      </c>
      <c r="J27" s="261">
        <f t="shared" si="2"/>
        <v>44.304452538448515</v>
      </c>
      <c r="K27" s="261">
        <f t="shared" si="2"/>
        <v>38.162341682025342</v>
      </c>
      <c r="L27" s="261">
        <f t="shared" si="2"/>
        <v>42.519619671300077</v>
      </c>
      <c r="M27" s="261">
        <f t="shared" si="2"/>
        <v>43.531231540513062</v>
      </c>
      <c r="N27" s="261">
        <f t="shared" si="2"/>
        <v>42.507274811912808</v>
      </c>
      <c r="O27" s="261">
        <f t="shared" si="2"/>
        <v>42.669117206026755</v>
      </c>
      <c r="P27" s="261">
        <f t="shared" si="2"/>
        <v>36.529330209184671</v>
      </c>
      <c r="Q27" s="261">
        <f t="shared" si="2"/>
        <v>37.285626294801133</v>
      </c>
      <c r="R27" s="261">
        <f t="shared" si="2"/>
        <v>35.223897529499411</v>
      </c>
      <c r="S27" s="261">
        <f t="shared" si="2"/>
        <v>36.517457009673137</v>
      </c>
      <c r="T27" s="261">
        <f t="shared" si="2"/>
        <v>35.1666056926259</v>
      </c>
      <c r="U27" s="261">
        <f t="shared" si="2"/>
        <v>35.020735810918239</v>
      </c>
      <c r="V27" s="261">
        <f t="shared" si="2"/>
        <v>35.179449569014182</v>
      </c>
      <c r="W27" s="261">
        <f t="shared" si="2"/>
        <v>34.773620578350389</v>
      </c>
      <c r="X27" s="261">
        <f t="shared" si="2"/>
        <v>31.526757739484701</v>
      </c>
      <c r="Y27" s="261">
        <f t="shared" si="2"/>
        <v>31.032840807734139</v>
      </c>
      <c r="DA27" s="70"/>
    </row>
    <row r="28" spans="1:105" ht="12" customHeight="1" x14ac:dyDescent="0.25">
      <c r="A28" s="169" t="s">
        <v>2571</v>
      </c>
      <c r="B28" s="351">
        <v>8.4006863909452569</v>
      </c>
      <c r="C28" s="351">
        <v>6.1872331910434699</v>
      </c>
      <c r="D28" s="351">
        <v>10.606937224919079</v>
      </c>
      <c r="E28" s="351">
        <v>21.779373333690689</v>
      </c>
      <c r="F28" s="351">
        <v>24.182169796641031</v>
      </c>
      <c r="G28" s="351">
        <v>27.49411807276611</v>
      </c>
      <c r="H28" s="351">
        <v>24.782746006042149</v>
      </c>
      <c r="I28" s="351">
        <v>23.17927856809002</v>
      </c>
      <c r="J28" s="351">
        <v>18.42957340157653</v>
      </c>
      <c r="K28" s="351">
        <v>18.35919708756823</v>
      </c>
      <c r="L28" s="351">
        <v>23.674655456919421</v>
      </c>
      <c r="M28" s="351">
        <v>23.323327089768359</v>
      </c>
      <c r="N28" s="351">
        <v>22.893095909695859</v>
      </c>
      <c r="O28" s="351">
        <v>24.40865931331059</v>
      </c>
      <c r="P28" s="351">
        <v>15.763760331998879</v>
      </c>
      <c r="Q28" s="351">
        <v>18.250742576275261</v>
      </c>
      <c r="R28" s="351">
        <v>17.42515054750513</v>
      </c>
      <c r="S28" s="351">
        <v>18.353244889992759</v>
      </c>
      <c r="T28" s="351">
        <v>19.208476033595449</v>
      </c>
      <c r="U28" s="351">
        <v>19.20905323279208</v>
      </c>
      <c r="V28" s="351">
        <v>21.51626290123998</v>
      </c>
      <c r="W28" s="351">
        <v>22.873915715883669</v>
      </c>
      <c r="X28" s="351">
        <v>18.31677064134881</v>
      </c>
      <c r="Y28" s="351">
        <v>16.480756765759828</v>
      </c>
      <c r="DA28" s="170" t="s">
        <v>2616</v>
      </c>
    </row>
    <row r="29" spans="1:105" ht="12" customHeight="1" x14ac:dyDescent="0.25">
      <c r="A29" s="59" t="s">
        <v>28</v>
      </c>
      <c r="B29" s="230">
        <v>1.132475416449102</v>
      </c>
      <c r="C29" s="230">
        <v>1.522457580382542</v>
      </c>
      <c r="D29" s="230">
        <v>2.396591091026421</v>
      </c>
      <c r="E29" s="230">
        <v>1.257725879486288</v>
      </c>
      <c r="F29" s="230">
        <v>0.69153600298214435</v>
      </c>
      <c r="G29" s="230">
        <v>3.29318051898258</v>
      </c>
      <c r="H29" s="230">
        <v>2.5512964752331628</v>
      </c>
      <c r="I29" s="230">
        <v>1.5477719025449701</v>
      </c>
      <c r="J29" s="230">
        <v>0</v>
      </c>
      <c r="K29" s="230">
        <v>0.25893081312560601</v>
      </c>
      <c r="L29" s="230">
        <v>0</v>
      </c>
      <c r="M29" s="230">
        <v>0.19416966016396139</v>
      </c>
      <c r="N29" s="230">
        <v>0</v>
      </c>
      <c r="O29" s="230">
        <v>0</v>
      </c>
      <c r="P29" s="230">
        <v>0</v>
      </c>
      <c r="Q29" s="230">
        <v>0</v>
      </c>
      <c r="R29" s="230">
        <v>0</v>
      </c>
      <c r="S29" s="230">
        <v>0</v>
      </c>
      <c r="T29" s="230">
        <v>0</v>
      </c>
      <c r="U29" s="230">
        <v>0</v>
      </c>
      <c r="V29" s="230">
        <v>0</v>
      </c>
      <c r="W29" s="230">
        <v>0</v>
      </c>
      <c r="X29" s="230">
        <v>0</v>
      </c>
      <c r="Y29" s="230">
        <v>0</v>
      </c>
      <c r="DA29" s="71" t="s">
        <v>2617</v>
      </c>
    </row>
    <row r="30" spans="1:105" ht="12" customHeight="1" x14ac:dyDescent="0.25">
      <c r="A30" s="59" t="s">
        <v>31</v>
      </c>
      <c r="B30" s="230">
        <v>0</v>
      </c>
      <c r="C30" s="230">
        <v>0</v>
      </c>
      <c r="D30" s="230">
        <v>0</v>
      </c>
      <c r="E30" s="230">
        <v>0</v>
      </c>
      <c r="F30" s="230">
        <v>0</v>
      </c>
      <c r="G30" s="230">
        <v>0</v>
      </c>
      <c r="H30" s="230">
        <v>0</v>
      </c>
      <c r="I30" s="230">
        <v>0</v>
      </c>
      <c r="J30" s="230">
        <v>0</v>
      </c>
      <c r="K30" s="230">
        <v>0</v>
      </c>
      <c r="L30" s="230">
        <v>0</v>
      </c>
      <c r="M30" s="230">
        <v>0</v>
      </c>
      <c r="N30" s="230">
        <v>0</v>
      </c>
      <c r="O30" s="230">
        <v>0</v>
      </c>
      <c r="P30" s="230">
        <v>0</v>
      </c>
      <c r="Q30" s="230">
        <v>0</v>
      </c>
      <c r="R30" s="230">
        <v>0</v>
      </c>
      <c r="S30" s="230">
        <v>0</v>
      </c>
      <c r="T30" s="230">
        <v>0</v>
      </c>
      <c r="U30" s="230">
        <v>0</v>
      </c>
      <c r="V30" s="230">
        <v>0</v>
      </c>
      <c r="W30" s="230">
        <v>0</v>
      </c>
      <c r="X30" s="230">
        <v>0</v>
      </c>
      <c r="Y30" s="230">
        <v>0</v>
      </c>
      <c r="DA30" s="71" t="s">
        <v>2618</v>
      </c>
    </row>
    <row r="31" spans="1:105" ht="12" customHeight="1" x14ac:dyDescent="0.25">
      <c r="A31" s="59" t="s">
        <v>159</v>
      </c>
      <c r="B31" s="230">
        <v>1.7685708636354851</v>
      </c>
      <c r="C31" s="230">
        <v>1.826004879426363</v>
      </c>
      <c r="D31" s="230">
        <v>1.661651133199429</v>
      </c>
      <c r="E31" s="230">
        <v>2.515303261447305</v>
      </c>
      <c r="F31" s="230">
        <v>2.545240813830282</v>
      </c>
      <c r="G31" s="230">
        <v>2.6452986529346481</v>
      </c>
      <c r="H31" s="230">
        <v>2.220608855567868</v>
      </c>
      <c r="I31" s="230">
        <v>2.0550120289795899</v>
      </c>
      <c r="J31" s="230">
        <v>1.6740810450640999</v>
      </c>
      <c r="K31" s="230">
        <v>1.906083590748465</v>
      </c>
      <c r="L31" s="230">
        <v>2.0815036236952</v>
      </c>
      <c r="M31" s="230">
        <v>2.2111041184918392</v>
      </c>
      <c r="N31" s="230">
        <v>2.6423312105606218</v>
      </c>
      <c r="O31" s="230">
        <v>3.0856525641233161</v>
      </c>
      <c r="P31" s="230">
        <v>2.3603640356887472</v>
      </c>
      <c r="Q31" s="230">
        <v>2.656953273148702</v>
      </c>
      <c r="R31" s="230">
        <v>2.3836003642953378</v>
      </c>
      <c r="S31" s="230">
        <v>2.404659841009269</v>
      </c>
      <c r="T31" s="230">
        <v>2.403580717059528</v>
      </c>
      <c r="U31" s="230">
        <v>3.3942115037210279</v>
      </c>
      <c r="V31" s="230">
        <v>3.1241939836845112</v>
      </c>
      <c r="W31" s="230">
        <v>3.262712206669566</v>
      </c>
      <c r="X31" s="230">
        <v>3.258174223243417</v>
      </c>
      <c r="Y31" s="230">
        <v>2.9444442823707928</v>
      </c>
      <c r="DA31" s="71" t="s">
        <v>2619</v>
      </c>
    </row>
    <row r="32" spans="1:105" ht="12" customHeight="1" x14ac:dyDescent="0.25">
      <c r="A32" s="59" t="s">
        <v>32</v>
      </c>
      <c r="B32" s="230">
        <v>0</v>
      </c>
      <c r="C32" s="230">
        <v>0</v>
      </c>
      <c r="D32" s="230">
        <v>1.628425644123245</v>
      </c>
      <c r="E32" s="230">
        <v>1.214821544425402</v>
      </c>
      <c r="F32" s="230">
        <v>0.95557197444442799</v>
      </c>
      <c r="G32" s="230">
        <v>1.248403360635655</v>
      </c>
      <c r="H32" s="230">
        <v>1.216757997118689</v>
      </c>
      <c r="I32" s="230">
        <v>0.80291088708243907</v>
      </c>
      <c r="J32" s="230">
        <v>0.38006577664151991</v>
      </c>
      <c r="K32" s="230">
        <v>0.39975707007610523</v>
      </c>
      <c r="L32" s="230">
        <v>0.55400572543282867</v>
      </c>
      <c r="M32" s="230">
        <v>0.27408388549522589</v>
      </c>
      <c r="N32" s="230">
        <v>0.411811289043444</v>
      </c>
      <c r="O32" s="230">
        <v>0.41863904730264268</v>
      </c>
      <c r="P32" s="230">
        <v>0.25802242030131978</v>
      </c>
      <c r="Q32" s="230">
        <v>0.26757960871214581</v>
      </c>
      <c r="R32" s="230">
        <v>0.13421191983256581</v>
      </c>
      <c r="S32" s="230">
        <v>0.12129367393509211</v>
      </c>
      <c r="T32" s="230">
        <v>0</v>
      </c>
      <c r="U32" s="230">
        <v>0</v>
      </c>
      <c r="V32" s="230">
        <v>0</v>
      </c>
      <c r="W32" s="230">
        <v>0</v>
      </c>
      <c r="X32" s="230">
        <v>0</v>
      </c>
      <c r="Y32" s="230">
        <v>0</v>
      </c>
      <c r="DA32" s="71" t="s">
        <v>2620</v>
      </c>
    </row>
    <row r="33" spans="1:105" ht="12" customHeight="1" x14ac:dyDescent="0.25">
      <c r="A33" s="59" t="s">
        <v>35</v>
      </c>
      <c r="B33" s="230">
        <v>5.4996401108606712</v>
      </c>
      <c r="C33" s="230">
        <v>2.8387707312345629</v>
      </c>
      <c r="D33" s="230">
        <v>4.9202693565699827</v>
      </c>
      <c r="E33" s="230">
        <v>16.791522648331689</v>
      </c>
      <c r="F33" s="230">
        <v>19.989821005384179</v>
      </c>
      <c r="G33" s="230">
        <v>20.30723554021322</v>
      </c>
      <c r="H33" s="230">
        <v>18.794082678122429</v>
      </c>
      <c r="I33" s="230">
        <v>18.77358374948302</v>
      </c>
      <c r="J33" s="230">
        <v>16.375426579870911</v>
      </c>
      <c r="K33" s="230">
        <v>15.794425613618049</v>
      </c>
      <c r="L33" s="230">
        <v>21.039146107791389</v>
      </c>
      <c r="M33" s="230">
        <v>20.643969425617328</v>
      </c>
      <c r="N33" s="230">
        <v>19.83895341009179</v>
      </c>
      <c r="O33" s="230">
        <v>20.904367701884631</v>
      </c>
      <c r="P33" s="230">
        <v>13.14537387600882</v>
      </c>
      <c r="Q33" s="230">
        <v>15.326209694414411</v>
      </c>
      <c r="R33" s="230">
        <v>14.90733826337723</v>
      </c>
      <c r="S33" s="230">
        <v>15.8272913750484</v>
      </c>
      <c r="T33" s="230">
        <v>16.804895316535919</v>
      </c>
      <c r="U33" s="230">
        <v>15.81484172907105</v>
      </c>
      <c r="V33" s="230">
        <v>18.39206891755547</v>
      </c>
      <c r="W33" s="230">
        <v>19.6112035092141</v>
      </c>
      <c r="X33" s="230">
        <v>15.058596418105401</v>
      </c>
      <c r="Y33" s="230">
        <v>13.53631248338904</v>
      </c>
      <c r="DA33" s="71" t="s">
        <v>2621</v>
      </c>
    </row>
    <row r="34" spans="1:105" ht="12" customHeight="1" x14ac:dyDescent="0.25">
      <c r="A34" s="60" t="s">
        <v>2578</v>
      </c>
      <c r="B34" s="329">
        <v>25.93973862741575</v>
      </c>
      <c r="C34" s="329">
        <v>26.897293726504859</v>
      </c>
      <c r="D34" s="329">
        <v>23.825055678126361</v>
      </c>
      <c r="E34" s="329">
        <v>20.663819897990141</v>
      </c>
      <c r="F34" s="329">
        <v>20.915475091926591</v>
      </c>
      <c r="G34" s="329">
        <v>21.19450352733319</v>
      </c>
      <c r="H34" s="329">
        <v>23.348515006200351</v>
      </c>
      <c r="I34" s="329">
        <v>23.717562866754569</v>
      </c>
      <c r="J34" s="329">
        <v>25.874879136871989</v>
      </c>
      <c r="K34" s="329">
        <v>19.803144594457109</v>
      </c>
      <c r="L34" s="329">
        <v>18.84496421438066</v>
      </c>
      <c r="M34" s="329">
        <v>20.207904450744699</v>
      </c>
      <c r="N34" s="329">
        <v>19.614178902216949</v>
      </c>
      <c r="O34" s="329">
        <v>18.260457892716168</v>
      </c>
      <c r="P34" s="329">
        <v>20.76556987718579</v>
      </c>
      <c r="Q34" s="329">
        <v>19.034883718525869</v>
      </c>
      <c r="R34" s="329">
        <v>17.798746981994281</v>
      </c>
      <c r="S34" s="329">
        <v>18.164212119680379</v>
      </c>
      <c r="T34" s="329">
        <v>15.958129659030449</v>
      </c>
      <c r="U34" s="329">
        <v>15.81168257812616</v>
      </c>
      <c r="V34" s="329">
        <v>13.6631866677742</v>
      </c>
      <c r="W34" s="329">
        <v>11.89970486246672</v>
      </c>
      <c r="X34" s="329">
        <v>13.20998709813589</v>
      </c>
      <c r="Y34" s="329">
        <v>14.552084041974309</v>
      </c>
      <c r="DA34" s="72" t="s">
        <v>2622</v>
      </c>
    </row>
    <row r="35" spans="1:105" ht="12" customHeight="1" x14ac:dyDescent="0.25">
      <c r="A35" s="39" t="s">
        <v>2580</v>
      </c>
      <c r="B35" s="228">
        <v>23.158252617145049</v>
      </c>
      <c r="C35" s="228">
        <v>20.43846704697064</v>
      </c>
      <c r="D35" s="228">
        <v>24.338052118481048</v>
      </c>
      <c r="E35" s="228">
        <v>35.100693556855489</v>
      </c>
      <c r="F35" s="228">
        <v>37.820685760370317</v>
      </c>
      <c r="G35" s="228">
        <v>41.117405136371971</v>
      </c>
      <c r="H35" s="228">
        <v>39.7395429366115</v>
      </c>
      <c r="I35" s="228">
        <v>38.53886318302758</v>
      </c>
      <c r="J35" s="228">
        <v>34.964314849905151</v>
      </c>
      <c r="K35" s="228">
        <v>31.43479751063937</v>
      </c>
      <c r="L35" s="228">
        <v>36.291093809843858</v>
      </c>
      <c r="M35" s="228">
        <v>36.805098039579249</v>
      </c>
      <c r="N35" s="228">
        <v>35.994323742105948</v>
      </c>
      <c r="O35" s="228">
        <v>36.664704805129347</v>
      </c>
      <c r="P35" s="228">
        <v>29.271109616286321</v>
      </c>
      <c r="Q35" s="228">
        <v>30.855861845501451</v>
      </c>
      <c r="R35" s="228">
        <v>29.25177195923958</v>
      </c>
      <c r="S35" s="228">
        <v>30.442073059452021</v>
      </c>
      <c r="T35" s="228">
        <v>29.943863507788809</v>
      </c>
      <c r="U35" s="228">
        <v>30.002178158050771</v>
      </c>
      <c r="V35" s="228">
        <v>31.03253638383552</v>
      </c>
      <c r="W35" s="228">
        <v>31.218105586099259</v>
      </c>
      <c r="X35" s="228">
        <v>27.499783361302089</v>
      </c>
      <c r="Y35" s="228">
        <v>26.53549534600258</v>
      </c>
      <c r="DA35" s="92" t="s">
        <v>2623</v>
      </c>
    </row>
    <row r="36" spans="1:105" ht="12" customHeight="1" x14ac:dyDescent="0.25">
      <c r="A36" s="64" t="s">
        <v>28</v>
      </c>
      <c r="B36" s="229">
        <v>3.0876974106203341</v>
      </c>
      <c r="C36" s="229">
        <v>4.9692001007425262</v>
      </c>
      <c r="D36" s="229">
        <v>5.4569236006419812</v>
      </c>
      <c r="E36" s="229">
        <v>2.0088149523295451</v>
      </c>
      <c r="F36" s="229">
        <v>1.071679160878797</v>
      </c>
      <c r="G36" s="229">
        <v>4.8845250028779654</v>
      </c>
      <c r="H36" s="229">
        <v>4.0576794513592409</v>
      </c>
      <c r="I36" s="229">
        <v>2.5290244094274108</v>
      </c>
      <c r="J36" s="229">
        <v>0</v>
      </c>
      <c r="K36" s="229">
        <v>0.4277711739021447</v>
      </c>
      <c r="L36" s="229">
        <v>0</v>
      </c>
      <c r="M36" s="229">
        <v>0.2977405238905616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2624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2625</v>
      </c>
    </row>
    <row r="38" spans="1:105" ht="12" customHeight="1" x14ac:dyDescent="0.25">
      <c r="A38" s="64" t="s">
        <v>31</v>
      </c>
      <c r="B38" s="229">
        <v>0</v>
      </c>
      <c r="C38" s="229">
        <v>0</v>
      </c>
      <c r="D38" s="229">
        <v>0</v>
      </c>
      <c r="E38" s="229">
        <v>0</v>
      </c>
      <c r="F38" s="229">
        <v>0</v>
      </c>
      <c r="G38" s="229">
        <v>0</v>
      </c>
      <c r="H38" s="229">
        <v>0</v>
      </c>
      <c r="I38" s="229">
        <v>0</v>
      </c>
      <c r="J38" s="229">
        <v>0</v>
      </c>
      <c r="K38" s="229">
        <v>0</v>
      </c>
      <c r="L38" s="229">
        <v>0</v>
      </c>
      <c r="M38" s="229">
        <v>0</v>
      </c>
      <c r="N38" s="229">
        <v>0</v>
      </c>
      <c r="O38" s="229">
        <v>0</v>
      </c>
      <c r="P38" s="229">
        <v>0</v>
      </c>
      <c r="Q38" s="229">
        <v>0</v>
      </c>
      <c r="R38" s="229">
        <v>0</v>
      </c>
      <c r="S38" s="229">
        <v>0</v>
      </c>
      <c r="T38" s="229">
        <v>0</v>
      </c>
      <c r="U38" s="229">
        <v>0</v>
      </c>
      <c r="V38" s="229">
        <v>0</v>
      </c>
      <c r="W38" s="229">
        <v>0</v>
      </c>
      <c r="X38" s="229">
        <v>0</v>
      </c>
      <c r="Y38" s="229">
        <v>0</v>
      </c>
      <c r="DA38" s="73" t="s">
        <v>2626</v>
      </c>
    </row>
    <row r="39" spans="1:105" ht="12" customHeight="1" x14ac:dyDescent="0.25">
      <c r="A39" s="64" t="s">
        <v>159</v>
      </c>
      <c r="B39" s="229">
        <v>4.9626909006438984</v>
      </c>
      <c r="C39" s="229">
        <v>6.1338341345255234</v>
      </c>
      <c r="D39" s="229">
        <v>3.8938802455608612</v>
      </c>
      <c r="E39" s="229">
        <v>4.1345961783981444</v>
      </c>
      <c r="F39" s="229">
        <v>4.059454508400032</v>
      </c>
      <c r="G39" s="229">
        <v>4.0380372414890413</v>
      </c>
      <c r="H39" s="229">
        <v>3.6347762683513309</v>
      </c>
      <c r="I39" s="229">
        <v>3.4558050968037741</v>
      </c>
      <c r="J39" s="229">
        <v>3.229435011184163</v>
      </c>
      <c r="K39" s="229">
        <v>3.2408470319794058</v>
      </c>
      <c r="L39" s="229">
        <v>3.1907113349381722</v>
      </c>
      <c r="M39" s="229">
        <v>3.4894307271510772</v>
      </c>
      <c r="N39" s="229">
        <v>4.1510803253709723</v>
      </c>
      <c r="O39" s="229">
        <v>4.6317843278910011</v>
      </c>
      <c r="P39" s="229">
        <v>4.3559350473366338</v>
      </c>
      <c r="Q39" s="229">
        <v>4.4703870833425574</v>
      </c>
      <c r="R39" s="229">
        <v>3.9774886678195398</v>
      </c>
      <c r="S39" s="229">
        <v>3.9690145550629681</v>
      </c>
      <c r="T39" s="229">
        <v>3.72732379745025</v>
      </c>
      <c r="U39" s="229">
        <v>5.1718110265972079</v>
      </c>
      <c r="V39" s="229">
        <v>4.353269552466343</v>
      </c>
      <c r="W39" s="229">
        <v>4.288694132816584</v>
      </c>
      <c r="X39" s="229">
        <v>4.7061171773748338</v>
      </c>
      <c r="Y39" s="229">
        <v>4.5265297152978423</v>
      </c>
      <c r="DA39" s="73" t="s">
        <v>2627</v>
      </c>
    </row>
    <row r="40" spans="1:105" ht="12" customHeight="1" x14ac:dyDescent="0.25">
      <c r="A40" s="64" t="s">
        <v>32</v>
      </c>
      <c r="B40" s="229">
        <v>0</v>
      </c>
      <c r="C40" s="229">
        <v>0</v>
      </c>
      <c r="D40" s="229">
        <v>3.699542880793639</v>
      </c>
      <c r="E40" s="229">
        <v>1.9359432401480541</v>
      </c>
      <c r="F40" s="229">
        <v>1.477541180897769</v>
      </c>
      <c r="G40" s="229">
        <v>1.8475148083715229</v>
      </c>
      <c r="H40" s="229">
        <v>1.930844127169838</v>
      </c>
      <c r="I40" s="229">
        <v>1.30899988688132</v>
      </c>
      <c r="J40" s="229">
        <v>0.71079804541931757</v>
      </c>
      <c r="K40" s="229">
        <v>0.65894646636407794</v>
      </c>
      <c r="L40" s="229">
        <v>0.82330733883856155</v>
      </c>
      <c r="M40" s="229">
        <v>0.41933998919566268</v>
      </c>
      <c r="N40" s="229">
        <v>0.62720501222013469</v>
      </c>
      <c r="O40" s="229">
        <v>0.60922599787347853</v>
      </c>
      <c r="P40" s="229">
        <v>0.46163341877240383</v>
      </c>
      <c r="Q40" s="229">
        <v>0.43646720447152842</v>
      </c>
      <c r="R40" s="229">
        <v>0.21712207779099829</v>
      </c>
      <c r="S40" s="229">
        <v>0.19409063533963319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DA40" s="73" t="s">
        <v>2628</v>
      </c>
    </row>
    <row r="41" spans="1:105" ht="12" customHeight="1" x14ac:dyDescent="0.25">
      <c r="A41" s="64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DA41" s="73" t="s">
        <v>2629</v>
      </c>
    </row>
    <row r="42" spans="1:105" ht="12" customHeight="1" x14ac:dyDescent="0.25">
      <c r="A42" s="64" t="s">
        <v>35</v>
      </c>
      <c r="B42" s="229">
        <v>15.10786430588082</v>
      </c>
      <c r="C42" s="229">
        <v>9.335432811702594</v>
      </c>
      <c r="D42" s="229">
        <v>11.28770539148457</v>
      </c>
      <c r="E42" s="229">
        <v>27.021339185979741</v>
      </c>
      <c r="F42" s="229">
        <v>31.212010910193719</v>
      </c>
      <c r="G42" s="229">
        <v>30.347328083633439</v>
      </c>
      <c r="H42" s="229">
        <v>30.116243089731089</v>
      </c>
      <c r="I42" s="229">
        <v>30.90694656819905</v>
      </c>
      <c r="J42" s="229">
        <v>30.92550048851475</v>
      </c>
      <c r="K42" s="229">
        <v>26.290235203922009</v>
      </c>
      <c r="L42" s="229">
        <v>31.572756338647348</v>
      </c>
      <c r="M42" s="229">
        <v>31.89426800192113</v>
      </c>
      <c r="N42" s="229">
        <v>30.511719607094172</v>
      </c>
      <c r="O42" s="229">
        <v>30.719375681946129</v>
      </c>
      <c r="P42" s="229">
        <v>23.749222352758039</v>
      </c>
      <c r="Q42" s="229">
        <v>25.244688760271341</v>
      </c>
      <c r="R42" s="229">
        <v>24.352842416213502</v>
      </c>
      <c r="S42" s="229">
        <v>25.574649071627579</v>
      </c>
      <c r="T42" s="229">
        <v>25.51222091291833</v>
      </c>
      <c r="U42" s="229">
        <v>23.590798502745489</v>
      </c>
      <c r="V42" s="229">
        <v>25.088933344010439</v>
      </c>
      <c r="W42" s="229">
        <v>25.236236975136229</v>
      </c>
      <c r="X42" s="229">
        <v>21.29349605044143</v>
      </c>
      <c r="Y42" s="229">
        <v>20.372130571080149</v>
      </c>
      <c r="DA42" s="73" t="s">
        <v>2630</v>
      </c>
    </row>
    <row r="43" spans="1:105" ht="12" customHeight="1" x14ac:dyDescent="0.25">
      <c r="A43" s="64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2631</v>
      </c>
    </row>
    <row r="44" spans="1:105" ht="12" customHeight="1" x14ac:dyDescent="0.25">
      <c r="A44" s="64" t="s">
        <v>38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0.33808722171602551</v>
      </c>
      <c r="J44" s="229">
        <v>9.8581304786922133E-2</v>
      </c>
      <c r="K44" s="229">
        <v>0.81699763447172613</v>
      </c>
      <c r="L44" s="229">
        <v>0.70431879741978065</v>
      </c>
      <c r="M44" s="229">
        <v>0.70431879742081938</v>
      </c>
      <c r="N44" s="229">
        <v>0.7043187974206796</v>
      </c>
      <c r="O44" s="229">
        <v>0.70431879741873737</v>
      </c>
      <c r="P44" s="229">
        <v>0.70431879741923997</v>
      </c>
      <c r="Q44" s="229">
        <v>0.70431879741601788</v>
      </c>
      <c r="R44" s="229">
        <v>0.7043187974155376</v>
      </c>
      <c r="S44" s="229">
        <v>0.70431879742183867</v>
      </c>
      <c r="T44" s="229">
        <v>0.70431879742022885</v>
      </c>
      <c r="U44" s="229">
        <v>1.2395686287080669</v>
      </c>
      <c r="V44" s="229">
        <v>1.590333487358738</v>
      </c>
      <c r="W44" s="229">
        <v>1.6931744781464499</v>
      </c>
      <c r="X44" s="229">
        <v>1.5001701334858311</v>
      </c>
      <c r="Y44" s="229">
        <v>1.636835059624586</v>
      </c>
      <c r="DA44" s="73" t="s">
        <v>2632</v>
      </c>
    </row>
    <row r="45" spans="1:105" ht="12" customHeight="1" x14ac:dyDescent="0.25">
      <c r="A45" s="64" t="s">
        <v>39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2633</v>
      </c>
    </row>
    <row r="46" spans="1:105" ht="12" customHeight="1" x14ac:dyDescent="0.25">
      <c r="A46" s="39" t="s">
        <v>2592</v>
      </c>
      <c r="B46" s="228">
        <v>20.786275292487652</v>
      </c>
      <c r="C46" s="228">
        <v>20.116628565086231</v>
      </c>
      <c r="D46" s="228">
        <v>20.914794315330759</v>
      </c>
      <c r="E46" s="228">
        <v>24.331103979275159</v>
      </c>
      <c r="F46" s="228">
        <v>25.54083362155356</v>
      </c>
      <c r="G46" s="228">
        <v>27.440368888516399</v>
      </c>
      <c r="H46" s="228">
        <v>27.631949332674459</v>
      </c>
      <c r="I46" s="228">
        <v>27.01166855498257</v>
      </c>
      <c r="J46" s="228">
        <v>25.964653376624149</v>
      </c>
      <c r="K46" s="228">
        <v>21.970625829522788</v>
      </c>
      <c r="L46" s="228">
        <v>23.762163874999121</v>
      </c>
      <c r="M46" s="228">
        <v>24.548602187466731</v>
      </c>
      <c r="N46" s="228">
        <v>23.953631364602579</v>
      </c>
      <c r="O46" s="228">
        <v>23.703592894375021</v>
      </c>
      <c r="P46" s="228">
        <v>21.33476304473049</v>
      </c>
      <c r="Q46" s="228">
        <v>21.407465682607761</v>
      </c>
      <c r="R46" s="228">
        <v>20.173791199197399</v>
      </c>
      <c r="S46" s="228">
        <v>20.85350861454279</v>
      </c>
      <c r="T46" s="228">
        <v>19.734956938897732</v>
      </c>
      <c r="U46" s="228">
        <v>19.651971895721051</v>
      </c>
      <c r="V46" s="228">
        <v>19.115685780064169</v>
      </c>
      <c r="W46" s="228">
        <v>18.366187569331242</v>
      </c>
      <c r="X46" s="228">
        <v>17.42312349519252</v>
      </c>
      <c r="Y46" s="228">
        <v>17.523671039755541</v>
      </c>
      <c r="DA46" s="92" t="s">
        <v>2634</v>
      </c>
    </row>
    <row r="47" spans="1:105" ht="12" customHeight="1" x14ac:dyDescent="0.25">
      <c r="A47" s="39" t="s">
        <v>2594</v>
      </c>
      <c r="B47" s="228">
        <v>13.01887315670824</v>
      </c>
      <c r="C47" s="228">
        <v>12.59945959265356</v>
      </c>
      <c r="D47" s="228">
        <v>13.09936727280528</v>
      </c>
      <c r="E47" s="228">
        <v>15.239072513551459</v>
      </c>
      <c r="F47" s="228">
        <v>15.99675115222631</v>
      </c>
      <c r="G47" s="228">
        <v>17.186469288318762</v>
      </c>
      <c r="H47" s="228">
        <v>17.30646007390704</v>
      </c>
      <c r="I47" s="228">
        <v>16.917965422860359</v>
      </c>
      <c r="J47" s="228">
        <v>16.26219821067864</v>
      </c>
      <c r="K47" s="228">
        <v>13.760656338051581</v>
      </c>
      <c r="L47" s="228">
        <v>14.882733585720031</v>
      </c>
      <c r="M47" s="228">
        <v>15.37529612958723</v>
      </c>
      <c r="N47" s="228">
        <v>15.002653625539841</v>
      </c>
      <c r="O47" s="228">
        <v>14.84604937189723</v>
      </c>
      <c r="P47" s="228">
        <v>13.36240235441103</v>
      </c>
      <c r="Q47" s="228">
        <v>13.40793751678927</v>
      </c>
      <c r="R47" s="228">
        <v>12.63526172999299</v>
      </c>
      <c r="S47" s="228">
        <v>13.060982773723479</v>
      </c>
      <c r="T47" s="228">
        <v>12.36041077707965</v>
      </c>
      <c r="U47" s="228">
        <v>12.308435532076921</v>
      </c>
      <c r="V47" s="228">
        <v>11.97254847115822</v>
      </c>
      <c r="W47" s="228">
        <v>11.503122275295301</v>
      </c>
      <c r="X47" s="228">
        <v>10.912461784798589</v>
      </c>
      <c r="Y47" s="228">
        <v>10.975436786835511</v>
      </c>
      <c r="DA47" s="92" t="s">
        <v>2635</v>
      </c>
    </row>
    <row r="48" spans="1:105" ht="12" customHeight="1" x14ac:dyDescent="0.25">
      <c r="A48" s="172"/>
      <c r="B48" s="172"/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DA48" s="176"/>
    </row>
    <row r="49" spans="1:105" ht="15" customHeight="1" x14ac:dyDescent="0.25">
      <c r="A49" s="32" t="s">
        <v>101</v>
      </c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  <c r="DA49" s="88"/>
    </row>
    <row r="50" spans="1:105" ht="12" customHeight="1" x14ac:dyDescent="0.25">
      <c r="A50" s="172"/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DA50" s="176"/>
    </row>
    <row r="51" spans="1:105" ht="12" customHeight="1" x14ac:dyDescent="0.25">
      <c r="A51" s="35" t="s">
        <v>24</v>
      </c>
      <c r="B51" s="232">
        <f t="shared" ref="B51:Y51" si="3">SUM(B$52:B$56,B$58:B$59,B$61:B$62,B$64:B$68)</f>
        <v>0.99999999999999978</v>
      </c>
      <c r="C51" s="232">
        <f t="shared" si="3"/>
        <v>1.0000000000000002</v>
      </c>
      <c r="D51" s="232">
        <f t="shared" si="3"/>
        <v>1.0000000000000002</v>
      </c>
      <c r="E51" s="232">
        <f t="shared" si="3"/>
        <v>1</v>
      </c>
      <c r="F51" s="232">
        <f t="shared" si="3"/>
        <v>1</v>
      </c>
      <c r="G51" s="232">
        <f t="shared" si="3"/>
        <v>1.0000000000000002</v>
      </c>
      <c r="H51" s="232">
        <f t="shared" si="3"/>
        <v>1</v>
      </c>
      <c r="I51" s="232">
        <f t="shared" si="3"/>
        <v>0.99999999999999978</v>
      </c>
      <c r="J51" s="232">
        <f t="shared" si="3"/>
        <v>0.99999999999999978</v>
      </c>
      <c r="K51" s="232">
        <f t="shared" si="3"/>
        <v>1.0000000000000002</v>
      </c>
      <c r="L51" s="232">
        <f t="shared" si="3"/>
        <v>1.0000000000000004</v>
      </c>
      <c r="M51" s="232">
        <f t="shared" si="3"/>
        <v>1.0000000000000002</v>
      </c>
      <c r="N51" s="232">
        <f t="shared" si="3"/>
        <v>0.99999999999999989</v>
      </c>
      <c r="O51" s="232">
        <f t="shared" si="3"/>
        <v>1</v>
      </c>
      <c r="P51" s="232">
        <f t="shared" si="3"/>
        <v>1.0000000000000004</v>
      </c>
      <c r="Q51" s="232">
        <f t="shared" si="3"/>
        <v>0.99999999999999978</v>
      </c>
      <c r="R51" s="232">
        <f t="shared" si="3"/>
        <v>1.0000000000000002</v>
      </c>
      <c r="S51" s="232">
        <f t="shared" si="3"/>
        <v>0.99999999999999967</v>
      </c>
      <c r="T51" s="232">
        <f t="shared" si="3"/>
        <v>0.99999999999999978</v>
      </c>
      <c r="U51" s="232">
        <f t="shared" si="3"/>
        <v>0.99999999999999989</v>
      </c>
      <c r="V51" s="232">
        <f t="shared" si="3"/>
        <v>0.99999999999999978</v>
      </c>
      <c r="W51" s="232">
        <f t="shared" si="3"/>
        <v>0.99999999999999978</v>
      </c>
      <c r="X51" s="232">
        <f t="shared" si="3"/>
        <v>1</v>
      </c>
      <c r="Y51" s="232">
        <f t="shared" si="3"/>
        <v>1.0000000000000002</v>
      </c>
      <c r="DA51" s="95"/>
    </row>
    <row r="52" spans="1:105" ht="12" customHeight="1" x14ac:dyDescent="0.25">
      <c r="A52" s="173" t="s">
        <v>91</v>
      </c>
      <c r="B52" s="233">
        <f t="shared" ref="B52:Y52" si="4">IF(B$6=0,0,B$6/B$5)</f>
        <v>2.1937981626279284E-2</v>
      </c>
      <c r="C52" s="233">
        <f t="shared" si="4"/>
        <v>2.2390093486716889E-2</v>
      </c>
      <c r="D52" s="233">
        <f t="shared" si="4"/>
        <v>2.1777027961367514E-2</v>
      </c>
      <c r="E52" s="233">
        <f t="shared" si="4"/>
        <v>2.0245417055992334E-2</v>
      </c>
      <c r="F52" s="233">
        <f t="shared" si="4"/>
        <v>2.0017033281149656E-2</v>
      </c>
      <c r="G52" s="233">
        <f t="shared" si="4"/>
        <v>1.9907511789789969E-2</v>
      </c>
      <c r="H52" s="233">
        <f t="shared" si="4"/>
        <v>2.0267033513316945E-2</v>
      </c>
      <c r="I52" s="233">
        <f t="shared" si="4"/>
        <v>2.0340939066078739E-2</v>
      </c>
      <c r="J52" s="233">
        <f t="shared" si="4"/>
        <v>2.0778374735449426E-2</v>
      </c>
      <c r="K52" s="233">
        <f t="shared" si="4"/>
        <v>2.0335787427993936E-2</v>
      </c>
      <c r="L52" s="233">
        <f t="shared" si="4"/>
        <v>1.9758784717002358E-2</v>
      </c>
      <c r="M52" s="233">
        <f t="shared" si="4"/>
        <v>1.9925989579894811E-2</v>
      </c>
      <c r="N52" s="233">
        <f t="shared" si="4"/>
        <v>1.9909116965347265E-2</v>
      </c>
      <c r="O52" s="233">
        <f t="shared" si="4"/>
        <v>1.9645199230037786E-2</v>
      </c>
      <c r="P52" s="233">
        <f t="shared" si="4"/>
        <v>2.0658262556347645E-2</v>
      </c>
      <c r="Q52" s="233">
        <f t="shared" si="4"/>
        <v>2.026732705474029E-2</v>
      </c>
      <c r="R52" s="233">
        <f t="shared" si="4"/>
        <v>2.0213516875569344E-2</v>
      </c>
      <c r="S52" s="233">
        <f t="shared" si="4"/>
        <v>2.0153991475365771E-2</v>
      </c>
      <c r="T52" s="233">
        <f t="shared" si="4"/>
        <v>1.9817863556597912E-2</v>
      </c>
      <c r="U52" s="233">
        <f t="shared" si="4"/>
        <v>1.9793632144337325E-2</v>
      </c>
      <c r="V52" s="233">
        <f t="shared" si="4"/>
        <v>1.9222205209338077E-2</v>
      </c>
      <c r="W52" s="233">
        <f t="shared" si="4"/>
        <v>1.8772120437343803E-2</v>
      </c>
      <c r="X52" s="233">
        <f t="shared" si="4"/>
        <v>1.951867517690898E-2</v>
      </c>
      <c r="Y52" s="233">
        <f t="shared" si="4"/>
        <v>1.9906195662962436E-2</v>
      </c>
      <c r="DA52" s="177"/>
    </row>
    <row r="53" spans="1:105" ht="12" customHeight="1" x14ac:dyDescent="0.25">
      <c r="A53" s="173" t="s">
        <v>92</v>
      </c>
      <c r="B53" s="233">
        <f t="shared" ref="B53:Y53" si="5">IF(B$7=0,0,B$7/B$5)</f>
        <v>7.7471143575336887E-3</v>
      </c>
      <c r="C53" s="233">
        <f t="shared" si="5"/>
        <v>7.9067718112080868E-3</v>
      </c>
      <c r="D53" s="233">
        <f t="shared" si="5"/>
        <v>7.6902756533366685E-3</v>
      </c>
      <c r="E53" s="233">
        <f t="shared" si="5"/>
        <v>7.1494070794942367E-3</v>
      </c>
      <c r="F53" s="233">
        <f t="shared" si="5"/>
        <v>7.068756304447912E-3</v>
      </c>
      <c r="G53" s="233">
        <f t="shared" si="5"/>
        <v>7.03008020686404E-3</v>
      </c>
      <c r="H53" s="233">
        <f t="shared" si="5"/>
        <v>7.1570406517048159E-3</v>
      </c>
      <c r="I53" s="233">
        <f t="shared" si="5"/>
        <v>7.1831394414046158E-3</v>
      </c>
      <c r="J53" s="233">
        <f t="shared" si="5"/>
        <v>7.3376141880977883E-3</v>
      </c>
      <c r="K53" s="233">
        <f t="shared" si="5"/>
        <v>7.1813202070716E-3</v>
      </c>
      <c r="L53" s="233">
        <f t="shared" si="5"/>
        <v>6.9775591654767819E-3</v>
      </c>
      <c r="M53" s="233">
        <f t="shared" si="5"/>
        <v>7.0366053993569204E-3</v>
      </c>
      <c r="N53" s="233">
        <f t="shared" si="5"/>
        <v>7.0306470538428626E-3</v>
      </c>
      <c r="O53" s="233">
        <f t="shared" si="5"/>
        <v>6.9374479204287604E-3</v>
      </c>
      <c r="P53" s="233">
        <f t="shared" si="5"/>
        <v>7.2951981261698568E-3</v>
      </c>
      <c r="Q53" s="233">
        <f t="shared" si="5"/>
        <v>7.15714431206036E-3</v>
      </c>
      <c r="R53" s="233">
        <f t="shared" si="5"/>
        <v>7.1381419435317395E-3</v>
      </c>
      <c r="S53" s="233">
        <f t="shared" si="5"/>
        <v>7.117121318644227E-3</v>
      </c>
      <c r="T53" s="233">
        <f t="shared" si="5"/>
        <v>6.9984220932635746E-3</v>
      </c>
      <c r="U53" s="233">
        <f t="shared" si="5"/>
        <v>6.989865083552052E-3</v>
      </c>
      <c r="V53" s="233">
        <f t="shared" si="5"/>
        <v>6.7880730551044049E-3</v>
      </c>
      <c r="W53" s="233">
        <f t="shared" si="5"/>
        <v>6.6291314414854323E-3</v>
      </c>
      <c r="X53" s="233">
        <f t="shared" si="5"/>
        <v>6.8927675881509083E-3</v>
      </c>
      <c r="Y53" s="233">
        <f t="shared" si="5"/>
        <v>7.0296154337041589E-3</v>
      </c>
      <c r="DA53" s="177"/>
    </row>
    <row r="54" spans="1:105" ht="12" customHeight="1" x14ac:dyDescent="0.25">
      <c r="A54" s="173" t="s">
        <v>93</v>
      </c>
      <c r="B54" s="233">
        <f t="shared" ref="B54:Y54" si="6">IF(B$8=0,0,B$8/B$5)</f>
        <v>5.1281166846050101E-2</v>
      </c>
      <c r="C54" s="233">
        <f t="shared" si="6"/>
        <v>5.2338001706391434E-2</v>
      </c>
      <c r="D54" s="233">
        <f t="shared" si="6"/>
        <v>5.0904929328605186E-2</v>
      </c>
      <c r="E54" s="233">
        <f t="shared" si="6"/>
        <v>4.7324709611049752E-2</v>
      </c>
      <c r="F54" s="233">
        <f t="shared" si="6"/>
        <v>4.6790850723657455E-2</v>
      </c>
      <c r="G54" s="233">
        <f t="shared" si="6"/>
        <v>4.6534838572342807E-2</v>
      </c>
      <c r="H54" s="233">
        <f t="shared" si="6"/>
        <v>4.7375239198209018E-2</v>
      </c>
      <c r="I54" s="233">
        <f t="shared" si="6"/>
        <v>4.7547997250731375E-2</v>
      </c>
      <c r="J54" s="233">
        <f t="shared" si="6"/>
        <v>4.8570525755292651E-2</v>
      </c>
      <c r="K54" s="233">
        <f t="shared" si="6"/>
        <v>4.7535955030227339E-2</v>
      </c>
      <c r="L54" s="233">
        <f t="shared" si="6"/>
        <v>4.6187181346437893E-2</v>
      </c>
      <c r="M54" s="233">
        <f t="shared" si="6"/>
        <v>4.6578031362520839E-2</v>
      </c>
      <c r="N54" s="233">
        <f t="shared" si="6"/>
        <v>4.6538590753239566E-2</v>
      </c>
      <c r="O54" s="233">
        <f t="shared" si="6"/>
        <v>4.5921669395176952E-2</v>
      </c>
      <c r="P54" s="233">
        <f t="shared" si="6"/>
        <v>4.8289757323552195E-2</v>
      </c>
      <c r="Q54" s="233">
        <f t="shared" si="6"/>
        <v>4.7375925366470222E-2</v>
      </c>
      <c r="R54" s="233">
        <f t="shared" si="6"/>
        <v>4.7250141289197793E-2</v>
      </c>
      <c r="S54" s="233">
        <f t="shared" si="6"/>
        <v>4.7110997587128105E-2</v>
      </c>
      <c r="T54" s="233">
        <f t="shared" si="6"/>
        <v>4.6325281189986904E-2</v>
      </c>
      <c r="U54" s="233">
        <f t="shared" si="6"/>
        <v>4.6268639010399952E-2</v>
      </c>
      <c r="V54" s="233">
        <f t="shared" si="6"/>
        <v>4.4932898991412923E-2</v>
      </c>
      <c r="W54" s="233">
        <f t="shared" si="6"/>
        <v>4.3880802555163925E-2</v>
      </c>
      <c r="X54" s="233">
        <f t="shared" si="6"/>
        <v>4.5625912876228789E-2</v>
      </c>
      <c r="Y54" s="233">
        <f t="shared" si="6"/>
        <v>4.6531762057803655E-2</v>
      </c>
      <c r="DA54" s="177"/>
    </row>
    <row r="55" spans="1:105" ht="12" customHeight="1" x14ac:dyDescent="0.25">
      <c r="A55" s="173" t="s">
        <v>94</v>
      </c>
      <c r="B55" s="233">
        <f t="shared" ref="B55:Y55" si="7">IF(B$9=0,0,B$9/B$5)</f>
        <v>2.2490333769057503E-2</v>
      </c>
      <c r="C55" s="233">
        <f t="shared" si="7"/>
        <v>2.2953828853309519E-2</v>
      </c>
      <c r="D55" s="233">
        <f t="shared" si="7"/>
        <v>2.2325327630075126E-2</v>
      </c>
      <c r="E55" s="233">
        <f t="shared" si="7"/>
        <v>2.0755153989991795E-2</v>
      </c>
      <c r="F55" s="233">
        <f t="shared" si="7"/>
        <v>2.0521019993020254E-2</v>
      </c>
      <c r="G55" s="233">
        <f t="shared" si="7"/>
        <v>2.0408740981326043E-2</v>
      </c>
      <c r="H55" s="233">
        <f t="shared" si="7"/>
        <v>2.0777314704154889E-2</v>
      </c>
      <c r="I55" s="233">
        <f t="shared" si="7"/>
        <v>2.0853081042978346E-2</v>
      </c>
      <c r="J55" s="233">
        <f t="shared" si="7"/>
        <v>2.1301530420602632E-2</v>
      </c>
      <c r="K55" s="233">
        <f t="shared" si="7"/>
        <v>2.0847799697503715E-2</v>
      </c>
      <c r="L55" s="233">
        <f t="shared" si="7"/>
        <v>2.0256269274289824E-2</v>
      </c>
      <c r="M55" s="233">
        <f t="shared" si="7"/>
        <v>2.0427684003243563E-2</v>
      </c>
      <c r="N55" s="233">
        <f t="shared" si="7"/>
        <v>2.0410386571820951E-2</v>
      </c>
      <c r="O55" s="233">
        <f t="shared" si="7"/>
        <v>2.0139823944146318E-2</v>
      </c>
      <c r="P55" s="233">
        <f t="shared" si="7"/>
        <v>2.1178394069968989E-2</v>
      </c>
      <c r="Q55" s="233">
        <f t="shared" si="7"/>
        <v>2.0777615636332632E-2</v>
      </c>
      <c r="R55" s="233">
        <f t="shared" si="7"/>
        <v>2.0722450630255785E-2</v>
      </c>
      <c r="S55" s="233">
        <f t="shared" si="7"/>
        <v>2.0661426505925617E-2</v>
      </c>
      <c r="T55" s="233">
        <f t="shared" si="7"/>
        <v>2.0316835594556992E-2</v>
      </c>
      <c r="U55" s="233">
        <f t="shared" si="7"/>
        <v>2.029199408640368E-2</v>
      </c>
      <c r="V55" s="233">
        <f t="shared" si="7"/>
        <v>1.9706179825470595E-2</v>
      </c>
      <c r="W55" s="233">
        <f t="shared" si="7"/>
        <v>1.9244762867476811E-2</v>
      </c>
      <c r="X55" s="233">
        <f t="shared" si="7"/>
        <v>2.0010114282010757E-2</v>
      </c>
      <c r="Y55" s="233">
        <f t="shared" si="7"/>
        <v>2.0407391717198749E-2</v>
      </c>
      <c r="DA55" s="177"/>
    </row>
    <row r="56" spans="1:105" ht="12" customHeight="1" x14ac:dyDescent="0.25">
      <c r="A56" s="173" t="s">
        <v>95</v>
      </c>
      <c r="B56" s="233">
        <f t="shared" ref="B56:Y56" si="8">IF(B$10=0,0,B$10/B$5)</f>
        <v>3.8603143896977873E-2</v>
      </c>
      <c r="C56" s="233">
        <f t="shared" si="8"/>
        <v>3.9546685016639341E-2</v>
      </c>
      <c r="D56" s="233">
        <f t="shared" si="8"/>
        <v>3.8804035921908529E-2</v>
      </c>
      <c r="E56" s="233">
        <f t="shared" si="8"/>
        <v>3.7392213814520285E-2</v>
      </c>
      <c r="F56" s="233">
        <f t="shared" si="8"/>
        <v>3.7330197355528574E-2</v>
      </c>
      <c r="G56" s="233">
        <f t="shared" si="8"/>
        <v>3.7461008968502713E-2</v>
      </c>
      <c r="H56" s="233">
        <f t="shared" si="8"/>
        <v>3.747471448302727E-2</v>
      </c>
      <c r="I56" s="233">
        <f t="shared" si="8"/>
        <v>3.7409339207524504E-2</v>
      </c>
      <c r="J56" s="233">
        <f t="shared" si="8"/>
        <v>3.7407436433804481E-2</v>
      </c>
      <c r="K56" s="233">
        <f t="shared" si="8"/>
        <v>3.727573194804204E-2</v>
      </c>
      <c r="L56" s="233">
        <f t="shared" si="8"/>
        <v>3.7406817302296475E-2</v>
      </c>
      <c r="M56" s="233">
        <f t="shared" si="8"/>
        <v>3.7405773634609125E-2</v>
      </c>
      <c r="N56" s="233">
        <f t="shared" si="8"/>
        <v>3.7444684815725354E-2</v>
      </c>
      <c r="O56" s="233">
        <f t="shared" si="8"/>
        <v>3.7532479235257869E-2</v>
      </c>
      <c r="P56" s="233">
        <f t="shared" si="8"/>
        <v>3.7746934036882673E-2</v>
      </c>
      <c r="Q56" s="233">
        <f t="shared" si="8"/>
        <v>3.7814136594851361E-2</v>
      </c>
      <c r="R56" s="233">
        <f t="shared" si="8"/>
        <v>3.7984930769943685E-2</v>
      </c>
      <c r="S56" s="233">
        <f t="shared" si="8"/>
        <v>3.8031351752003617E-2</v>
      </c>
      <c r="T56" s="233">
        <f t="shared" si="8"/>
        <v>3.7973942553629188E-2</v>
      </c>
      <c r="U56" s="233">
        <f t="shared" si="8"/>
        <v>3.7975550855294513E-2</v>
      </c>
      <c r="V56" s="233">
        <f t="shared" si="8"/>
        <v>3.8139731711439667E-2</v>
      </c>
      <c r="W56" s="233">
        <f t="shared" si="8"/>
        <v>3.7876902376807887E-2</v>
      </c>
      <c r="X56" s="233">
        <f t="shared" si="8"/>
        <v>3.7333942191129753E-2</v>
      </c>
      <c r="Y56" s="233">
        <f t="shared" si="8"/>
        <v>3.72940784539606E-2</v>
      </c>
      <c r="DA56" s="177"/>
    </row>
    <row r="57" spans="1:105" ht="12" customHeight="1" x14ac:dyDescent="0.25">
      <c r="A57" s="40" t="s">
        <v>2555</v>
      </c>
      <c r="B57" s="234">
        <f t="shared" ref="B57:Y57" si="9">IF(B$16=0,0,B$16/B$5)</f>
        <v>0.18559961553305376</v>
      </c>
      <c r="C57" s="234">
        <f t="shared" si="9"/>
        <v>0.18857193232658925</v>
      </c>
      <c r="D57" s="234">
        <f t="shared" si="9"/>
        <v>0.18359404211410738</v>
      </c>
      <c r="E57" s="234">
        <f t="shared" si="9"/>
        <v>0.18085244163232223</v>
      </c>
      <c r="F57" s="234">
        <f t="shared" si="9"/>
        <v>0.18099639230857187</v>
      </c>
      <c r="G57" s="234">
        <f t="shared" si="9"/>
        <v>0.18088640538458683</v>
      </c>
      <c r="H57" s="234">
        <f t="shared" si="9"/>
        <v>0.18078288573359372</v>
      </c>
      <c r="I57" s="234">
        <f t="shared" si="9"/>
        <v>0.18084836748883429</v>
      </c>
      <c r="J57" s="234">
        <f t="shared" si="9"/>
        <v>0.18156320161261905</v>
      </c>
      <c r="K57" s="234">
        <f t="shared" si="9"/>
        <v>0.18088601612984465</v>
      </c>
      <c r="L57" s="234">
        <f t="shared" si="9"/>
        <v>0.18105687762233849</v>
      </c>
      <c r="M57" s="234">
        <f t="shared" si="9"/>
        <v>0.18094454603359811</v>
      </c>
      <c r="N57" s="234">
        <f t="shared" si="9"/>
        <v>0.18092363794820693</v>
      </c>
      <c r="O57" s="234">
        <f t="shared" si="9"/>
        <v>0.18109536219427544</v>
      </c>
      <c r="P57" s="234">
        <f t="shared" si="9"/>
        <v>0.18113363010420566</v>
      </c>
      <c r="Q57" s="234">
        <f t="shared" si="9"/>
        <v>0.18076904945413749</v>
      </c>
      <c r="R57" s="234">
        <f t="shared" si="9"/>
        <v>0.18073538208231968</v>
      </c>
      <c r="S57" s="234">
        <f t="shared" si="9"/>
        <v>0.18073150874313215</v>
      </c>
      <c r="T57" s="234">
        <f t="shared" si="9"/>
        <v>0.18084333834781766</v>
      </c>
      <c r="U57" s="234">
        <f t="shared" si="9"/>
        <v>0.18063256117122747</v>
      </c>
      <c r="V57" s="234">
        <f t="shared" si="9"/>
        <v>0.18115644057989783</v>
      </c>
      <c r="W57" s="234">
        <f t="shared" si="9"/>
        <v>0.18201016372101103</v>
      </c>
      <c r="X57" s="234">
        <f t="shared" si="9"/>
        <v>0.18086521293308799</v>
      </c>
      <c r="Y57" s="234">
        <f t="shared" si="9"/>
        <v>0.18052448840683699</v>
      </c>
      <c r="DA57" s="96"/>
    </row>
    <row r="58" spans="1:105" ht="12" customHeight="1" x14ac:dyDescent="0.25">
      <c r="A58" s="62" t="s">
        <v>2556</v>
      </c>
      <c r="B58" s="302">
        <f t="shared" ref="B58:Y58" si="10">IF(B$17=0,0,B$17/B$5)</f>
        <v>4.5403170273505628E-2</v>
      </c>
      <c r="C58" s="302">
        <f t="shared" si="10"/>
        <v>3.5265383165307633E-2</v>
      </c>
      <c r="D58" s="302">
        <f t="shared" si="10"/>
        <v>5.6557007462709072E-2</v>
      </c>
      <c r="E58" s="302">
        <f t="shared" si="10"/>
        <v>9.2802933632236156E-2</v>
      </c>
      <c r="F58" s="302">
        <f t="shared" si="10"/>
        <v>9.7053526901465556E-2</v>
      </c>
      <c r="G58" s="302">
        <f t="shared" si="10"/>
        <v>0.10214526564851291</v>
      </c>
      <c r="H58" s="302">
        <f t="shared" si="10"/>
        <v>9.3084956536571964E-2</v>
      </c>
      <c r="I58" s="302">
        <f t="shared" si="10"/>
        <v>8.9386290427085666E-2</v>
      </c>
      <c r="J58" s="302">
        <f t="shared" si="10"/>
        <v>7.5525870638874115E-2</v>
      </c>
      <c r="K58" s="302">
        <f t="shared" si="10"/>
        <v>8.7020918375064898E-2</v>
      </c>
      <c r="L58" s="302">
        <f t="shared" si="10"/>
        <v>0.10081132495895216</v>
      </c>
      <c r="M58" s="302">
        <f t="shared" si="10"/>
        <v>9.6947149963437881E-2</v>
      </c>
      <c r="N58" s="302">
        <f t="shared" si="10"/>
        <v>9.7439843278746441E-2</v>
      </c>
      <c r="O58" s="302">
        <f t="shared" si="10"/>
        <v>0.10359471412725446</v>
      </c>
      <c r="P58" s="302">
        <f t="shared" si="10"/>
        <v>7.8165877027488131E-2</v>
      </c>
      <c r="Q58" s="302">
        <f t="shared" si="10"/>
        <v>8.8483678972168717E-2</v>
      </c>
      <c r="R58" s="302">
        <f t="shared" si="10"/>
        <v>8.9409221095075056E-2</v>
      </c>
      <c r="S58" s="302">
        <f t="shared" si="10"/>
        <v>9.0833533080409368E-2</v>
      </c>
      <c r="T58" s="302">
        <f t="shared" si="10"/>
        <v>9.8779079244996779E-2</v>
      </c>
      <c r="U58" s="302">
        <f t="shared" si="10"/>
        <v>9.9077886365594975E-2</v>
      </c>
      <c r="V58" s="302">
        <f t="shared" si="10"/>
        <v>0.11079791325680963</v>
      </c>
      <c r="W58" s="302">
        <f t="shared" si="10"/>
        <v>0.11972538594329178</v>
      </c>
      <c r="X58" s="302">
        <f t="shared" si="10"/>
        <v>0.10508110759975142</v>
      </c>
      <c r="Y58" s="302">
        <f t="shared" si="10"/>
        <v>9.5871989358925297E-2</v>
      </c>
      <c r="DA58" s="72"/>
    </row>
    <row r="59" spans="1:105" ht="12" customHeight="1" x14ac:dyDescent="0.25">
      <c r="A59" s="62" t="s">
        <v>2563</v>
      </c>
      <c r="B59" s="302">
        <f t="shared" ref="B59:Y59" si="11">IF(B$23=0,0,B$23/B$5)</f>
        <v>0.14019644525954816</v>
      </c>
      <c r="C59" s="302">
        <f t="shared" si="11"/>
        <v>0.15330654916128164</v>
      </c>
      <c r="D59" s="302">
        <f t="shared" si="11"/>
        <v>0.12703703465139832</v>
      </c>
      <c r="E59" s="302">
        <f t="shared" si="11"/>
        <v>8.8049508000086069E-2</v>
      </c>
      <c r="F59" s="302">
        <f t="shared" si="11"/>
        <v>8.3942865407106326E-2</v>
      </c>
      <c r="G59" s="302">
        <f t="shared" si="11"/>
        <v>7.8741139736073926E-2</v>
      </c>
      <c r="H59" s="302">
        <f t="shared" si="11"/>
        <v>8.7697929197021768E-2</v>
      </c>
      <c r="I59" s="302">
        <f t="shared" si="11"/>
        <v>9.1462077061748609E-2</v>
      </c>
      <c r="J59" s="302">
        <f t="shared" si="11"/>
        <v>0.10603733097374493</v>
      </c>
      <c r="K59" s="302">
        <f t="shared" si="11"/>
        <v>9.3865097754779733E-2</v>
      </c>
      <c r="L59" s="302">
        <f t="shared" si="11"/>
        <v>8.0245552663386316E-2</v>
      </c>
      <c r="M59" s="302">
        <f t="shared" si="11"/>
        <v>8.3997396070160227E-2</v>
      </c>
      <c r="N59" s="302">
        <f t="shared" si="11"/>
        <v>8.3483794669460473E-2</v>
      </c>
      <c r="O59" s="302">
        <f t="shared" si="11"/>
        <v>7.7500648067020964E-2</v>
      </c>
      <c r="P59" s="302">
        <f t="shared" si="11"/>
        <v>0.10296775307671752</v>
      </c>
      <c r="Q59" s="302">
        <f t="shared" si="11"/>
        <v>9.2285370481968804E-2</v>
      </c>
      <c r="R59" s="302">
        <f t="shared" si="11"/>
        <v>9.1326160987244595E-2</v>
      </c>
      <c r="S59" s="302">
        <f t="shared" si="11"/>
        <v>8.9897975662722784E-2</v>
      </c>
      <c r="T59" s="302">
        <f t="shared" si="11"/>
        <v>8.2064259102820891E-2</v>
      </c>
      <c r="U59" s="302">
        <f t="shared" si="11"/>
        <v>8.1554674805632513E-2</v>
      </c>
      <c r="V59" s="302">
        <f t="shared" si="11"/>
        <v>7.0358527323088227E-2</v>
      </c>
      <c r="W59" s="302">
        <f t="shared" si="11"/>
        <v>6.2284777777719236E-2</v>
      </c>
      <c r="X59" s="302">
        <f t="shared" si="11"/>
        <v>7.5784105333336571E-2</v>
      </c>
      <c r="Y59" s="302">
        <f t="shared" si="11"/>
        <v>8.4652499047911667E-2</v>
      </c>
      <c r="DA59" s="72"/>
    </row>
    <row r="60" spans="1:105" ht="12" customHeight="1" x14ac:dyDescent="0.25">
      <c r="A60" s="174" t="s">
        <v>2565</v>
      </c>
      <c r="B60" s="301">
        <f t="shared" ref="B60:Y60" si="12">IF(B$24=0,0,B$24/B$5)</f>
        <v>6.8092181974451452E-2</v>
      </c>
      <c r="C60" s="301">
        <f t="shared" si="12"/>
        <v>6.4410599704518762E-2</v>
      </c>
      <c r="D60" s="301">
        <f t="shared" si="12"/>
        <v>6.9109406285494696E-2</v>
      </c>
      <c r="E60" s="301">
        <f t="shared" si="12"/>
        <v>7.5225314911390673E-2</v>
      </c>
      <c r="F60" s="301">
        <f t="shared" si="12"/>
        <v>7.5648579738463936E-2</v>
      </c>
      <c r="G60" s="301">
        <f t="shared" si="12"/>
        <v>7.6211412369198803E-2</v>
      </c>
      <c r="H60" s="301">
        <f t="shared" si="12"/>
        <v>7.5345489824928058E-2</v>
      </c>
      <c r="I60" s="301">
        <f t="shared" si="12"/>
        <v>7.4953744648347323E-2</v>
      </c>
      <c r="J60" s="301">
        <f t="shared" si="12"/>
        <v>7.3369322117070632E-2</v>
      </c>
      <c r="K60" s="301">
        <f t="shared" si="12"/>
        <v>7.4614406401436267E-2</v>
      </c>
      <c r="L60" s="301">
        <f t="shared" si="12"/>
        <v>7.5929137214553577E-2</v>
      </c>
      <c r="M60" s="301">
        <f t="shared" si="12"/>
        <v>7.5582276634301643E-2</v>
      </c>
      <c r="N60" s="301">
        <f t="shared" si="12"/>
        <v>7.5576674444407466E-2</v>
      </c>
      <c r="O60" s="301">
        <f t="shared" si="12"/>
        <v>7.6093121751693318E-2</v>
      </c>
      <c r="P60" s="301">
        <f t="shared" si="12"/>
        <v>7.3503357117720242E-2</v>
      </c>
      <c r="Q60" s="301">
        <f t="shared" si="12"/>
        <v>7.4624899985335599E-2</v>
      </c>
      <c r="R60" s="301">
        <f t="shared" si="12"/>
        <v>7.4724134441884166E-2</v>
      </c>
      <c r="S60" s="301">
        <f t="shared" si="12"/>
        <v>7.4874660920491901E-2</v>
      </c>
      <c r="T60" s="301">
        <f t="shared" si="12"/>
        <v>7.5628265556065916E-2</v>
      </c>
      <c r="U60" s="301">
        <f t="shared" si="12"/>
        <v>7.552391721784997E-2</v>
      </c>
      <c r="V60" s="301">
        <f t="shared" si="12"/>
        <v>7.6527396396905895E-2</v>
      </c>
      <c r="W60" s="301">
        <f t="shared" si="12"/>
        <v>7.719770183992497E-2</v>
      </c>
      <c r="X60" s="301">
        <f t="shared" si="12"/>
        <v>7.6056232649762842E-2</v>
      </c>
      <c r="Y60" s="301">
        <f t="shared" si="12"/>
        <v>7.5238444057181095E-2</v>
      </c>
      <c r="DA60" s="178"/>
    </row>
    <row r="61" spans="1:105" ht="12" customHeight="1" x14ac:dyDescent="0.25">
      <c r="A61" s="62" t="s">
        <v>2566</v>
      </c>
      <c r="B61" s="302">
        <f t="shared" ref="B61:Y61" si="13">IF(B$25=0,0,B$25/B$5)</f>
        <v>4.2818254707472532E-2</v>
      </c>
      <c r="C61" s="302">
        <f t="shared" si="13"/>
        <v>3.8615811290334263E-2</v>
      </c>
      <c r="D61" s="302">
        <f t="shared" si="13"/>
        <v>4.4020907709706791E-2</v>
      </c>
      <c r="E61" s="302">
        <f t="shared" si="13"/>
        <v>5.1901327915710664E-2</v>
      </c>
      <c r="F61" s="302">
        <f t="shared" si="13"/>
        <v>5.2587705139022667E-2</v>
      </c>
      <c r="G61" s="302">
        <f t="shared" si="13"/>
        <v>5.3276713379435334E-2</v>
      </c>
      <c r="H61" s="302">
        <f t="shared" si="13"/>
        <v>5.1996599318091072E-2</v>
      </c>
      <c r="I61" s="302">
        <f t="shared" si="13"/>
        <v>5.1519710321219665E-2</v>
      </c>
      <c r="J61" s="302">
        <f t="shared" si="13"/>
        <v>4.9431334532984574E-2</v>
      </c>
      <c r="K61" s="302">
        <f t="shared" si="13"/>
        <v>5.1186307083667233E-2</v>
      </c>
      <c r="L61" s="302">
        <f t="shared" si="13"/>
        <v>5.3165781116962178E-2</v>
      </c>
      <c r="M61" s="302">
        <f t="shared" si="13"/>
        <v>5.262629007437241E-2</v>
      </c>
      <c r="N61" s="302">
        <f t="shared" si="13"/>
        <v>5.2640126191982675E-2</v>
      </c>
      <c r="O61" s="302">
        <f t="shared" si="13"/>
        <v>5.3460623240958877E-2</v>
      </c>
      <c r="P61" s="302">
        <f t="shared" si="13"/>
        <v>4.9703746278141094E-2</v>
      </c>
      <c r="Q61" s="302">
        <f t="shared" si="13"/>
        <v>5.1275671300415042E-2</v>
      </c>
      <c r="R61" s="302">
        <f t="shared" si="13"/>
        <v>5.1436898449717106E-2</v>
      </c>
      <c r="S61" s="302">
        <f t="shared" si="13"/>
        <v>5.1656001913250413E-2</v>
      </c>
      <c r="T61" s="302">
        <f t="shared" si="13"/>
        <v>5.2796846939306086E-2</v>
      </c>
      <c r="U61" s="302">
        <f t="shared" si="13"/>
        <v>5.2720414703924169E-2</v>
      </c>
      <c r="V61" s="302">
        <f t="shared" si="13"/>
        <v>5.4382213460395692E-2</v>
      </c>
      <c r="W61" s="302">
        <f t="shared" si="13"/>
        <v>5.5571044717919606E-2</v>
      </c>
      <c r="X61" s="302">
        <f t="shared" si="13"/>
        <v>5.356949776353933E-2</v>
      </c>
      <c r="Y61" s="302">
        <f t="shared" si="13"/>
        <v>5.2305261327859426E-2</v>
      </c>
      <c r="DA61" s="72"/>
    </row>
    <row r="62" spans="1:105" ht="12" customHeight="1" x14ac:dyDescent="0.25">
      <c r="A62" s="62" t="s">
        <v>2568</v>
      </c>
      <c r="B62" s="302">
        <f t="shared" ref="B62:Y62" si="14">IF(B$26=0,0,B$26/B$5)</f>
        <v>2.5273927266978923E-2</v>
      </c>
      <c r="C62" s="302">
        <f t="shared" si="14"/>
        <v>2.5794788414184502E-2</v>
      </c>
      <c r="D62" s="302">
        <f t="shared" si="14"/>
        <v>2.5088498575787901E-2</v>
      </c>
      <c r="E62" s="302">
        <f t="shared" si="14"/>
        <v>2.3323986995680005E-2</v>
      </c>
      <c r="F62" s="302">
        <f t="shared" si="14"/>
        <v>2.3060874599441269E-2</v>
      </c>
      <c r="G62" s="302">
        <f t="shared" si="14"/>
        <v>2.2934698989763472E-2</v>
      </c>
      <c r="H62" s="302">
        <f t="shared" si="14"/>
        <v>2.3348890506836997E-2</v>
      </c>
      <c r="I62" s="302">
        <f t="shared" si="14"/>
        <v>2.3434034327127651E-2</v>
      </c>
      <c r="J62" s="302">
        <f t="shared" si="14"/>
        <v>2.3937987584086058E-2</v>
      </c>
      <c r="K62" s="302">
        <f t="shared" si="14"/>
        <v>2.3428099317769038E-2</v>
      </c>
      <c r="L62" s="302">
        <f t="shared" si="14"/>
        <v>2.2763356097591399E-2</v>
      </c>
      <c r="M62" s="302">
        <f t="shared" si="14"/>
        <v>2.2955986559929233E-2</v>
      </c>
      <c r="N62" s="302">
        <f t="shared" si="14"/>
        <v>2.293654825242479E-2</v>
      </c>
      <c r="O62" s="302">
        <f t="shared" si="14"/>
        <v>2.2632498510734445E-2</v>
      </c>
      <c r="P62" s="302">
        <f t="shared" si="14"/>
        <v>2.3799610839579148E-2</v>
      </c>
      <c r="Q62" s="302">
        <f t="shared" si="14"/>
        <v>2.3349228684920557E-2</v>
      </c>
      <c r="R62" s="302">
        <f t="shared" si="14"/>
        <v>2.3287235992167064E-2</v>
      </c>
      <c r="S62" s="302">
        <f t="shared" si="14"/>
        <v>2.3218659007241498E-2</v>
      </c>
      <c r="T62" s="302">
        <f t="shared" si="14"/>
        <v>2.2831418616759833E-2</v>
      </c>
      <c r="U62" s="302">
        <f t="shared" si="14"/>
        <v>2.2803502513925801E-2</v>
      </c>
      <c r="V62" s="302">
        <f t="shared" si="14"/>
        <v>2.2145182936510195E-2</v>
      </c>
      <c r="W62" s="302">
        <f t="shared" si="14"/>
        <v>2.1626657122005375E-2</v>
      </c>
      <c r="X62" s="302">
        <f t="shared" si="14"/>
        <v>2.2486734886223516E-2</v>
      </c>
      <c r="Y62" s="302">
        <f t="shared" si="14"/>
        <v>2.2933182729321662E-2</v>
      </c>
      <c r="DA62" s="72"/>
    </row>
    <row r="63" spans="1:105" ht="12" customHeight="1" x14ac:dyDescent="0.25">
      <c r="A63" s="174" t="s">
        <v>2570</v>
      </c>
      <c r="B63" s="301">
        <f t="shared" ref="B63:Y63" si="15">IF(B$27=0,0,B$27/B$5)</f>
        <v>0.22726483534659647</v>
      </c>
      <c r="C63" s="301">
        <f t="shared" si="15"/>
        <v>0.23090440693051748</v>
      </c>
      <c r="D63" s="301">
        <f t="shared" si="15"/>
        <v>0.22480903116013154</v>
      </c>
      <c r="E63" s="301">
        <f t="shared" si="15"/>
        <v>0.22145196934570074</v>
      </c>
      <c r="F63" s="301">
        <f t="shared" si="15"/>
        <v>0.22162823547988392</v>
      </c>
      <c r="G63" s="301">
        <f t="shared" si="15"/>
        <v>0.22149355761377978</v>
      </c>
      <c r="H63" s="301">
        <f t="shared" si="15"/>
        <v>0.22136679885746172</v>
      </c>
      <c r="I63" s="301">
        <f t="shared" si="15"/>
        <v>0.22144698059857257</v>
      </c>
      <c r="J63" s="301">
        <f t="shared" si="15"/>
        <v>0.22232228768892121</v>
      </c>
      <c r="K63" s="301">
        <f t="shared" si="15"/>
        <v>0.22149308097532003</v>
      </c>
      <c r="L63" s="301">
        <f t="shared" si="15"/>
        <v>0.22170229912939407</v>
      </c>
      <c r="M63" s="301">
        <f t="shared" si="15"/>
        <v>0.22156475024522221</v>
      </c>
      <c r="N63" s="301">
        <f t="shared" si="15"/>
        <v>0.22153914850800854</v>
      </c>
      <c r="O63" s="301">
        <f t="shared" si="15"/>
        <v>0.22174942309503115</v>
      </c>
      <c r="P63" s="301">
        <f t="shared" si="15"/>
        <v>0.22179628176025179</v>
      </c>
      <c r="Q63" s="301">
        <f t="shared" si="15"/>
        <v>0.22134985647445424</v>
      </c>
      <c r="R63" s="301">
        <f t="shared" si="15"/>
        <v>0.22130863112120766</v>
      </c>
      <c r="S63" s="301">
        <f t="shared" si="15"/>
        <v>0.22130388825689651</v>
      </c>
      <c r="T63" s="301">
        <f t="shared" si="15"/>
        <v>0.22144082246671565</v>
      </c>
      <c r="U63" s="301">
        <f t="shared" si="15"/>
        <v>0.22118272796476837</v>
      </c>
      <c r="V63" s="301">
        <f t="shared" si="15"/>
        <v>0.22182421295497701</v>
      </c>
      <c r="W63" s="301">
        <f t="shared" si="15"/>
        <v>0.22286958822980937</v>
      </c>
      <c r="X63" s="301">
        <f t="shared" si="15"/>
        <v>0.22146760767316895</v>
      </c>
      <c r="Y63" s="301">
        <f t="shared" si="15"/>
        <v>0.22105039396755552</v>
      </c>
      <c r="DA63" s="178"/>
    </row>
    <row r="64" spans="1:105" ht="12" customHeight="1" x14ac:dyDescent="0.25">
      <c r="A64" s="62" t="s">
        <v>2571</v>
      </c>
      <c r="B64" s="302">
        <f t="shared" ref="B64:Y64" si="16">IF(B$28=0,0,B$28/B$5)</f>
        <v>5.5595718702251773E-2</v>
      </c>
      <c r="C64" s="302">
        <f t="shared" si="16"/>
        <v>4.3182101835070569E-2</v>
      </c>
      <c r="D64" s="302">
        <f t="shared" si="16"/>
        <v>6.9253478525766229E-2</v>
      </c>
      <c r="E64" s="302">
        <f t="shared" si="16"/>
        <v>0.11363624526396265</v>
      </c>
      <c r="F64" s="302">
        <f t="shared" si="16"/>
        <v>0.11884105334873332</v>
      </c>
      <c r="G64" s="302">
        <f t="shared" si="16"/>
        <v>0.12507583548797499</v>
      </c>
      <c r="H64" s="302">
        <f t="shared" si="16"/>
        <v>0.1139815794325371</v>
      </c>
      <c r="I64" s="302">
        <f t="shared" si="16"/>
        <v>0.10945260052296206</v>
      </c>
      <c r="J64" s="302">
        <f t="shared" si="16"/>
        <v>9.2480657925151963E-2</v>
      </c>
      <c r="K64" s="302">
        <f t="shared" si="16"/>
        <v>0.10655622658171213</v>
      </c>
      <c r="L64" s="302">
        <f t="shared" si="16"/>
        <v>0.12344243872524757</v>
      </c>
      <c r="M64" s="302">
        <f t="shared" si="16"/>
        <v>0.11871079587359741</v>
      </c>
      <c r="N64" s="302">
        <f t="shared" si="16"/>
        <v>0.11931409381070997</v>
      </c>
      <c r="O64" s="302">
        <f t="shared" si="16"/>
        <v>0.12685067035990341</v>
      </c>
      <c r="P64" s="302">
        <f t="shared" si="16"/>
        <v>9.5713318809169085E-2</v>
      </c>
      <c r="Q64" s="302">
        <f t="shared" si="16"/>
        <v>0.10834736200673727</v>
      </c>
      <c r="R64" s="302">
        <f t="shared" si="16"/>
        <v>0.10948067889192861</v>
      </c>
      <c r="S64" s="302">
        <f t="shared" si="16"/>
        <v>0.11122473438417474</v>
      </c>
      <c r="T64" s="302">
        <f t="shared" si="16"/>
        <v>0.12095397458571042</v>
      </c>
      <c r="U64" s="302">
        <f t="shared" si="16"/>
        <v>0.12131986085583062</v>
      </c>
      <c r="V64" s="302">
        <f t="shared" si="16"/>
        <v>0.13567091419201177</v>
      </c>
      <c r="W64" s="302">
        <f t="shared" si="16"/>
        <v>0.14660251339994909</v>
      </c>
      <c r="X64" s="302">
        <f t="shared" si="16"/>
        <v>0.12867074399969558</v>
      </c>
      <c r="Y64" s="302">
        <f t="shared" si="16"/>
        <v>0.11739427268439835</v>
      </c>
      <c r="DA64" s="72"/>
    </row>
    <row r="65" spans="1:105" ht="12" customHeight="1" x14ac:dyDescent="0.25">
      <c r="A65" s="62" t="s">
        <v>2578</v>
      </c>
      <c r="B65" s="302">
        <f t="shared" ref="B65:Y65" si="17">IF(B$34=0,0,B$34/B$5)</f>
        <v>0.17166911664434473</v>
      </c>
      <c r="C65" s="302">
        <f t="shared" si="17"/>
        <v>0.18772230509544688</v>
      </c>
      <c r="D65" s="302">
        <f t="shared" si="17"/>
        <v>0.15555555263436532</v>
      </c>
      <c r="E65" s="302">
        <f t="shared" si="17"/>
        <v>0.10781572408173809</v>
      </c>
      <c r="F65" s="302">
        <f t="shared" si="17"/>
        <v>0.10278718213115061</v>
      </c>
      <c r="G65" s="302">
        <f t="shared" si="17"/>
        <v>9.6417722125804836E-2</v>
      </c>
      <c r="H65" s="302">
        <f t="shared" si="17"/>
        <v>0.1073852194249246</v>
      </c>
      <c r="I65" s="302">
        <f t="shared" si="17"/>
        <v>0.11199438007561052</v>
      </c>
      <c r="J65" s="302">
        <f t="shared" si="17"/>
        <v>0.12984162976376926</v>
      </c>
      <c r="K65" s="302">
        <f t="shared" si="17"/>
        <v>0.11493685439360787</v>
      </c>
      <c r="L65" s="302">
        <f t="shared" si="17"/>
        <v>9.8259860404146526E-2</v>
      </c>
      <c r="M65" s="302">
        <f t="shared" si="17"/>
        <v>0.10285395437162477</v>
      </c>
      <c r="N65" s="302">
        <f t="shared" si="17"/>
        <v>0.10222505469729858</v>
      </c>
      <c r="O65" s="302">
        <f t="shared" si="17"/>
        <v>9.4898752735127767E-2</v>
      </c>
      <c r="P65" s="302">
        <f t="shared" si="17"/>
        <v>0.12608296295108271</v>
      </c>
      <c r="Q65" s="302">
        <f t="shared" si="17"/>
        <v>0.11300249446771696</v>
      </c>
      <c r="R65" s="302">
        <f t="shared" si="17"/>
        <v>0.11182795222927905</v>
      </c>
      <c r="S65" s="302">
        <f t="shared" si="17"/>
        <v>0.11007915387272178</v>
      </c>
      <c r="T65" s="302">
        <f t="shared" si="17"/>
        <v>0.10048684788100523</v>
      </c>
      <c r="U65" s="302">
        <f t="shared" si="17"/>
        <v>9.9862867108937756E-2</v>
      </c>
      <c r="V65" s="302">
        <f t="shared" si="17"/>
        <v>8.6153298762965222E-2</v>
      </c>
      <c r="W65" s="302">
        <f t="shared" si="17"/>
        <v>7.6267074829860268E-2</v>
      </c>
      <c r="X65" s="302">
        <f t="shared" si="17"/>
        <v>9.2796863673473354E-2</v>
      </c>
      <c r="Y65" s="302">
        <f t="shared" si="17"/>
        <v>0.10365612128315717</v>
      </c>
      <c r="DA65" s="72"/>
    </row>
    <row r="66" spans="1:105" ht="12" customHeight="1" x14ac:dyDescent="0.25">
      <c r="A66" s="174" t="s">
        <v>2580</v>
      </c>
      <c r="B66" s="301">
        <f t="shared" ref="B66:Y66" si="18">IF(B$35=0,0,B$35/B$5)</f>
        <v>0.15326125011954064</v>
      </c>
      <c r="C66" s="301">
        <f t="shared" si="18"/>
        <v>0.14264469078886857</v>
      </c>
      <c r="D66" s="301">
        <f t="shared" si="18"/>
        <v>0.15890494437795311</v>
      </c>
      <c r="E66" s="301">
        <f t="shared" si="18"/>
        <v>0.18314168001298067</v>
      </c>
      <c r="F66" s="301">
        <f t="shared" si="18"/>
        <v>0.18586628792748641</v>
      </c>
      <c r="G66" s="301">
        <f t="shared" si="18"/>
        <v>0.1870506916031395</v>
      </c>
      <c r="H66" s="301">
        <f t="shared" si="18"/>
        <v>0.18277134699834194</v>
      </c>
      <c r="I66" s="301">
        <f t="shared" si="18"/>
        <v>0.18198059030137395</v>
      </c>
      <c r="J66" s="301">
        <f t="shared" si="18"/>
        <v>0.17545294026962024</v>
      </c>
      <c r="K66" s="301">
        <f t="shared" si="18"/>
        <v>0.18244661736117335</v>
      </c>
      <c r="L66" s="301">
        <f t="shared" si="18"/>
        <v>0.1892260325412477</v>
      </c>
      <c r="M66" s="301">
        <f t="shared" si="18"/>
        <v>0.18733015507041137</v>
      </c>
      <c r="N66" s="301">
        <f t="shared" si="18"/>
        <v>0.1875949909334805</v>
      </c>
      <c r="O66" s="301">
        <f t="shared" si="18"/>
        <v>0.19054477033658157</v>
      </c>
      <c r="P66" s="301">
        <f t="shared" si="18"/>
        <v>0.17772631577725176</v>
      </c>
      <c r="Q66" s="301">
        <f t="shared" si="18"/>
        <v>0.18317891556644331</v>
      </c>
      <c r="R66" s="301">
        <f t="shared" si="18"/>
        <v>0.18378629465258497</v>
      </c>
      <c r="S66" s="301">
        <f t="shared" si="18"/>
        <v>0.18448571413044162</v>
      </c>
      <c r="T66" s="301">
        <f t="shared" si="18"/>
        <v>0.18855370407233363</v>
      </c>
      <c r="U66" s="301">
        <f t="shared" si="18"/>
        <v>0.18948669855799541</v>
      </c>
      <c r="V66" s="301">
        <f t="shared" si="18"/>
        <v>0.19567582903298686</v>
      </c>
      <c r="W66" s="301">
        <f t="shared" si="18"/>
        <v>0.20008173499254045</v>
      </c>
      <c r="X66" s="301">
        <f t="shared" si="18"/>
        <v>0.19317911733531579</v>
      </c>
      <c r="Y66" s="301">
        <f t="shared" si="18"/>
        <v>0.18901529952411691</v>
      </c>
      <c r="DA66" s="178"/>
    </row>
    <row r="67" spans="1:105" ht="12" customHeight="1" x14ac:dyDescent="0.25">
      <c r="A67" s="174" t="s">
        <v>2592</v>
      </c>
      <c r="B67" s="301">
        <f t="shared" ref="B67:Y67" si="19">IF(B$46=0,0,B$46/B$5)</f>
        <v>0.13756351091433575</v>
      </c>
      <c r="C67" s="301">
        <f t="shared" si="19"/>
        <v>0.14039850712808541</v>
      </c>
      <c r="D67" s="301">
        <f t="shared" si="19"/>
        <v>0.13655424070812547</v>
      </c>
      <c r="E67" s="301">
        <f t="shared" si="19"/>
        <v>0.12695017698488373</v>
      </c>
      <c r="F67" s="301">
        <f t="shared" si="19"/>
        <v>0.12551808198004547</v>
      </c>
      <c r="G67" s="301">
        <f t="shared" si="19"/>
        <v>0.12483132049356646</v>
      </c>
      <c r="H67" s="301">
        <f t="shared" si="19"/>
        <v>0.12708572435718801</v>
      </c>
      <c r="I67" s="301">
        <f t="shared" si="19"/>
        <v>0.12754915383247753</v>
      </c>
      <c r="J67" s="301">
        <f t="shared" si="19"/>
        <v>0.13029212205548449</v>
      </c>
      <c r="K67" s="301">
        <f t="shared" si="19"/>
        <v>0.12751685015778316</v>
      </c>
      <c r="L67" s="301">
        <f t="shared" si="19"/>
        <v>0.1238987179119248</v>
      </c>
      <c r="M67" s="301">
        <f t="shared" si="19"/>
        <v>0.12494718665318229</v>
      </c>
      <c r="N67" s="301">
        <f t="shared" si="19"/>
        <v>0.12484138584912459</v>
      </c>
      <c r="O67" s="301">
        <f t="shared" si="19"/>
        <v>0.12318647288218856</v>
      </c>
      <c r="P67" s="301">
        <f t="shared" si="19"/>
        <v>0.12953895098704762</v>
      </c>
      <c r="Q67" s="301">
        <f t="shared" si="19"/>
        <v>0.12708756502737742</v>
      </c>
      <c r="R67" s="301">
        <f t="shared" si="19"/>
        <v>0.12675014487196903</v>
      </c>
      <c r="S67" s="301">
        <f t="shared" si="19"/>
        <v>0.12637688705910013</v>
      </c>
      <c r="T67" s="301">
        <f t="shared" si="19"/>
        <v>0.12426917553806179</v>
      </c>
      <c r="U67" s="301">
        <f t="shared" si="19"/>
        <v>0.12411723092429716</v>
      </c>
      <c r="V67" s="301">
        <f t="shared" si="19"/>
        <v>0.12053406193689359</v>
      </c>
      <c r="W67" s="301">
        <f t="shared" si="19"/>
        <v>0.11771177671032367</v>
      </c>
      <c r="X67" s="301">
        <f t="shared" si="19"/>
        <v>0.12239309574932326</v>
      </c>
      <c r="Y67" s="301">
        <f t="shared" si="19"/>
        <v>0.12482306763647648</v>
      </c>
      <c r="DA67" s="178"/>
    </row>
    <row r="68" spans="1:105" ht="12" customHeight="1" x14ac:dyDescent="0.25">
      <c r="A68" s="41" t="s">
        <v>2594</v>
      </c>
      <c r="B68" s="235">
        <f t="shared" ref="B68:Y68" si="20">IF(B$47=0,0,B$47/B$5)</f>
        <v>8.6158865616123265E-2</v>
      </c>
      <c r="C68" s="235">
        <f t="shared" si="20"/>
        <v>8.7934482247155416E-2</v>
      </c>
      <c r="D68" s="235">
        <f t="shared" si="20"/>
        <v>8.5526738858894891E-2</v>
      </c>
      <c r="E68" s="235">
        <f t="shared" si="20"/>
        <v>7.9511515561673574E-2</v>
      </c>
      <c r="F68" s="235">
        <f t="shared" si="20"/>
        <v>7.8614564907744627E-2</v>
      </c>
      <c r="G68" s="235">
        <f t="shared" si="20"/>
        <v>7.8184432016903213E-2</v>
      </c>
      <c r="H68" s="235">
        <f t="shared" si="20"/>
        <v>7.9596411678073686E-2</v>
      </c>
      <c r="I68" s="235">
        <f t="shared" si="20"/>
        <v>7.9886667121676594E-2</v>
      </c>
      <c r="J68" s="235">
        <f t="shared" si="20"/>
        <v>8.1604644723037231E-2</v>
      </c>
      <c r="K68" s="235">
        <f t="shared" si="20"/>
        <v>7.9866434663604019E-2</v>
      </c>
      <c r="L68" s="235">
        <f t="shared" si="20"/>
        <v>7.7600323775038491E-2</v>
      </c>
      <c r="M68" s="235">
        <f t="shared" si="20"/>
        <v>7.8257001383659347E-2</v>
      </c>
      <c r="N68" s="235">
        <f t="shared" si="20"/>
        <v>7.819073615679574E-2</v>
      </c>
      <c r="O68" s="235">
        <f t="shared" si="20"/>
        <v>7.715423001518229E-2</v>
      </c>
      <c r="P68" s="235">
        <f t="shared" si="20"/>
        <v>8.1132918140602028E-2</v>
      </c>
      <c r="Q68" s="235">
        <f t="shared" si="20"/>
        <v>7.9597564527796927E-2</v>
      </c>
      <c r="R68" s="235">
        <f t="shared" si="20"/>
        <v>7.9386231321536285E-2</v>
      </c>
      <c r="S68" s="235">
        <f t="shared" si="20"/>
        <v>7.9152452250870003E-2</v>
      </c>
      <c r="T68" s="235">
        <f t="shared" si="20"/>
        <v>7.7832349030970513E-2</v>
      </c>
      <c r="U68" s="235">
        <f t="shared" si="20"/>
        <v>7.7737182983873956E-2</v>
      </c>
      <c r="V68" s="235">
        <f t="shared" si="20"/>
        <v>7.5492970305572851E-2</v>
      </c>
      <c r="W68" s="235">
        <f t="shared" si="20"/>
        <v>7.3725314828112426E-2</v>
      </c>
      <c r="X68" s="235">
        <f t="shared" si="20"/>
        <v>7.6657321544912033E-2</v>
      </c>
      <c r="Y68" s="235">
        <f t="shared" si="20"/>
        <v>7.8179263082203618E-2</v>
      </c>
      <c r="DA68" s="97"/>
    </row>
    <row r="69" spans="1:105" ht="12" customHeight="1" x14ac:dyDescent="0.25">
      <c r="A69" s="172"/>
      <c r="B69" s="172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DA69" s="176"/>
    </row>
    <row r="70" spans="1:105" ht="15" customHeight="1" x14ac:dyDescent="0.25">
      <c r="A70" s="32" t="s">
        <v>341</v>
      </c>
      <c r="B70" s="257"/>
      <c r="C70" s="257"/>
      <c r="D70" s="257"/>
      <c r="E70" s="257"/>
      <c r="F70" s="257"/>
      <c r="G70" s="257"/>
      <c r="H70" s="257"/>
      <c r="I70" s="257"/>
      <c r="J70" s="257"/>
      <c r="K70" s="257"/>
      <c r="L70" s="257"/>
      <c r="M70" s="257"/>
      <c r="N70" s="257"/>
      <c r="O70" s="257"/>
      <c r="P70" s="257"/>
      <c r="Q70" s="257"/>
      <c r="R70" s="257"/>
      <c r="S70" s="257"/>
      <c r="T70" s="257"/>
      <c r="U70" s="257"/>
      <c r="V70" s="257"/>
      <c r="W70" s="257"/>
      <c r="X70" s="257"/>
      <c r="Y70" s="257"/>
      <c r="DA70" s="88"/>
    </row>
    <row r="71" spans="1:105" ht="12" customHeight="1" x14ac:dyDescent="0.25">
      <c r="A71" s="172"/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DA71" s="176"/>
    </row>
    <row r="72" spans="1:105" ht="12" customHeight="1" x14ac:dyDescent="0.25">
      <c r="A72" s="35" t="s">
        <v>24</v>
      </c>
      <c r="B72" s="322">
        <f>IF(B$5=0,0,B$5/MAE_fec!B$5)</f>
        <v>0.57253874871599819</v>
      </c>
      <c r="C72" s="322">
        <f>IF(C$5=0,0,C$5/MAE_fec!C$5)</f>
        <v>0.57297668692877224</v>
      </c>
      <c r="D72" s="322">
        <f>IF(D$5=0,0,D$5/MAE_fec!D$5)</f>
        <v>0.56246080275975263</v>
      </c>
      <c r="E72" s="322">
        <f>IF(E$5=0,0,E$5/MAE_fec!E$5)</f>
        <v>0.55881944598461075</v>
      </c>
      <c r="F72" s="322">
        <f>IF(F$5=0,0,F$5/MAE_fec!F$5)</f>
        <v>0.55960672049801574</v>
      </c>
      <c r="G72" s="322">
        <f>IF(G$5=0,0,G$5/MAE_fec!G$5)</f>
        <v>0.55371515366134794</v>
      </c>
      <c r="H72" s="322">
        <f>IF(H$5=0,0,H$5/MAE_fec!H$5)</f>
        <v>0.55739948904928061</v>
      </c>
      <c r="I72" s="322">
        <f>IF(I$5=0,0,I$5/MAE_fec!I$5)</f>
        <v>0.56061225307206841</v>
      </c>
      <c r="J72" s="322">
        <f>IF(J$5=0,0,J$5/MAE_fec!J$5)</f>
        <v>0.56812814472060913</v>
      </c>
      <c r="K72" s="322">
        <f>IF(K$5=0,0,K$5/MAE_fec!K$5)</f>
        <v>0.56364740138098557</v>
      </c>
      <c r="L72" s="322">
        <f>IF(L$5=0,0,L$5/MAE_fec!L$5)</f>
        <v>0.5606221956074271</v>
      </c>
      <c r="M72" s="322">
        <f>IF(M$5=0,0,M$5/MAE_fec!M$5)</f>
        <v>0.5616519374626745</v>
      </c>
      <c r="N72" s="322">
        <f>IF(N$5=0,0,N$5/MAE_fec!N$5)</f>
        <v>0.56130935594797871</v>
      </c>
      <c r="O72" s="322">
        <f>IF(O$5=0,0,O$5/MAE_fec!O$5)</f>
        <v>0.55940451494803745</v>
      </c>
      <c r="P72" s="322">
        <f>IF(P$5=0,0,P$5/MAE_fec!P$5)</f>
        <v>0.56649006507632005</v>
      </c>
      <c r="Q72" s="322">
        <f>IF(Q$5=0,0,Q$5/MAE_fec!Q$5)</f>
        <v>0.56359336131373794</v>
      </c>
      <c r="R72" s="322">
        <f>IF(R$5=0,0,R$5/MAE_fec!R$5)</f>
        <v>0.56375312610362704</v>
      </c>
      <c r="S72" s="322">
        <f>IF(S$5=0,0,S$5/MAE_fec!S$5)</f>
        <v>0.56349911837326982</v>
      </c>
      <c r="T72" s="322">
        <f>IF(T$5=0,0,T$5/MAE_fec!T$5)</f>
        <v>0.56154889986742385</v>
      </c>
      <c r="U72" s="322">
        <f>IF(U$5=0,0,U$5/MAE_fec!U$5)</f>
        <v>0.56036108273856955</v>
      </c>
      <c r="V72" s="322">
        <f>IF(V$5=0,0,V$5/MAE_fec!V$5)</f>
        <v>0.55752671432962886</v>
      </c>
      <c r="W72" s="322">
        <f>IF(W$5=0,0,W$5/MAE_fec!W$5)</f>
        <v>0.55496888961150459</v>
      </c>
      <c r="X72" s="322">
        <f>IF(X$5=0,0,X$5/MAE_fec!X$5)</f>
        <v>0.55828056949714278</v>
      </c>
      <c r="Y72" s="322">
        <f>IF(Y$5=0,0,Y$5/MAE_fec!Y$5)</f>
        <v>0.56085785317768522</v>
      </c>
      <c r="DA72" s="95"/>
    </row>
    <row r="73" spans="1:105" ht="12" customHeight="1" x14ac:dyDescent="0.25">
      <c r="A73" s="173" t="s">
        <v>91</v>
      </c>
      <c r="B73" s="335">
        <f>IF(B$6=0,0,B$6/MAE_fec!B$6)</f>
        <v>0.4922228871434764</v>
      </c>
      <c r="C73" s="335">
        <f>IF(C$6=0,0,C$6/MAE_fec!C$6)</f>
        <v>0.49222288714347628</v>
      </c>
      <c r="D73" s="335">
        <f>IF(D$6=0,0,D$6/MAE_fec!D$6)</f>
        <v>0.49222288714347628</v>
      </c>
      <c r="E73" s="335">
        <f>IF(E$6=0,0,E$6/MAE_fec!E$6)</f>
        <v>0.49222288714347623</v>
      </c>
      <c r="F73" s="335">
        <f>IF(F$6=0,0,F$6/MAE_fec!F$6)</f>
        <v>0.49222288714347623</v>
      </c>
      <c r="G73" s="335">
        <f>IF(G$6=0,0,G$6/MAE_fec!G$6)</f>
        <v>0.49222288714347628</v>
      </c>
      <c r="H73" s="335">
        <f>IF(H$6=0,0,H$6/MAE_fec!H$6)</f>
        <v>0.49222288714347628</v>
      </c>
      <c r="I73" s="335">
        <f>IF(I$6=0,0,I$6/MAE_fec!I$6)</f>
        <v>0.49222288714347628</v>
      </c>
      <c r="J73" s="335">
        <f>IF(J$6=0,0,J$6/MAE_fec!J$6)</f>
        <v>0.49222288714347623</v>
      </c>
      <c r="K73" s="335">
        <f>IF(K$6=0,0,K$6/MAE_fec!K$6)</f>
        <v>0.49222288714347634</v>
      </c>
      <c r="L73" s="335">
        <f>IF(L$6=0,0,L$6/MAE_fec!L$6)</f>
        <v>0.49222288714347634</v>
      </c>
      <c r="M73" s="335">
        <f>IF(M$6=0,0,M$6/MAE_fec!M$6)</f>
        <v>0.49222288714347634</v>
      </c>
      <c r="N73" s="335">
        <f>IF(N$6=0,0,N$6/MAE_fec!N$6)</f>
        <v>0.49222288714347628</v>
      </c>
      <c r="O73" s="335">
        <f>IF(O$6=0,0,O$6/MAE_fec!O$6)</f>
        <v>0.49222288714347634</v>
      </c>
      <c r="P73" s="335">
        <f>IF(P$6=0,0,P$6/MAE_fec!P$6)</f>
        <v>0.49222288714347628</v>
      </c>
      <c r="Q73" s="335">
        <f>IF(Q$6=0,0,Q$6/MAE_fec!Q$6)</f>
        <v>0.49222288714347628</v>
      </c>
      <c r="R73" s="335">
        <f>IF(R$6=0,0,R$6/MAE_fec!R$6)</f>
        <v>0.4922228871434764</v>
      </c>
      <c r="S73" s="335">
        <f>IF(S$6=0,0,S$6/MAE_fec!S$6)</f>
        <v>0.49222288714347634</v>
      </c>
      <c r="T73" s="335">
        <f>IF(T$6=0,0,T$6/MAE_fec!T$6)</f>
        <v>0.49222288714347623</v>
      </c>
      <c r="U73" s="335">
        <f>IF(U$6=0,0,U$6/MAE_fec!U$6)</f>
        <v>0.49222288714347628</v>
      </c>
      <c r="V73" s="335">
        <f>IF(V$6=0,0,V$6/MAE_fec!V$6)</f>
        <v>0.49222288714347623</v>
      </c>
      <c r="W73" s="335">
        <f>IF(W$6=0,0,W$6/MAE_fec!W$6)</f>
        <v>0.49222288714347623</v>
      </c>
      <c r="X73" s="335">
        <f>IF(X$6=0,0,X$6/MAE_fec!X$6)</f>
        <v>0.49222288714347623</v>
      </c>
      <c r="Y73" s="335">
        <f>IF(Y$6=0,0,Y$6/MAE_fec!Y$6)</f>
        <v>0.49222288714347628</v>
      </c>
      <c r="DA73" s="177"/>
    </row>
    <row r="74" spans="1:105" ht="12" customHeight="1" x14ac:dyDescent="0.25">
      <c r="A74" s="173" t="s">
        <v>92</v>
      </c>
      <c r="B74" s="335">
        <f>IF(B$7=0,0,B$7/MAE_fec!B$7)</f>
        <v>0.1278103998251568</v>
      </c>
      <c r="C74" s="335">
        <f>IF(C$7=0,0,C$7/MAE_fec!C$7)</f>
        <v>0.1278103998251568</v>
      </c>
      <c r="D74" s="335">
        <f>IF(D$7=0,0,D$7/MAE_fec!D$7)</f>
        <v>0.12781039982515668</v>
      </c>
      <c r="E74" s="335">
        <f>IF(E$7=0,0,E$7/MAE_fec!E$7)</f>
        <v>0.12781039982515677</v>
      </c>
      <c r="F74" s="335">
        <f>IF(F$7=0,0,F$7/MAE_fec!F$7)</f>
        <v>0.12781039982515674</v>
      </c>
      <c r="G74" s="335">
        <f>IF(G$7=0,0,G$7/MAE_fec!G$7)</f>
        <v>0.12781039982515668</v>
      </c>
      <c r="H74" s="335">
        <f>IF(H$7=0,0,H$7/MAE_fec!H$7)</f>
        <v>0.12781039982515682</v>
      </c>
      <c r="I74" s="335">
        <f>IF(I$7=0,0,I$7/MAE_fec!I$7)</f>
        <v>0.12781039982515671</v>
      </c>
      <c r="J74" s="335">
        <f>IF(J$7=0,0,J$7/MAE_fec!J$7)</f>
        <v>0.12781039982515668</v>
      </c>
      <c r="K74" s="335">
        <f>IF(K$7=0,0,K$7/MAE_fec!K$7)</f>
        <v>0.12781039982515671</v>
      </c>
      <c r="L74" s="335">
        <f>IF(L$7=0,0,L$7/MAE_fec!L$7)</f>
        <v>0.12781039982515674</v>
      </c>
      <c r="M74" s="335">
        <f>IF(M$7=0,0,M$7/MAE_fec!M$7)</f>
        <v>0.12781039982515674</v>
      </c>
      <c r="N74" s="335">
        <f>IF(N$7=0,0,N$7/MAE_fec!N$7)</f>
        <v>0.12781039982515677</v>
      </c>
      <c r="O74" s="335">
        <f>IF(O$7=0,0,O$7/MAE_fec!O$7)</f>
        <v>0.12781039982515682</v>
      </c>
      <c r="P74" s="335">
        <f>IF(P$7=0,0,P$7/MAE_fec!P$7)</f>
        <v>0.12781039982515677</v>
      </c>
      <c r="Q74" s="335">
        <f>IF(Q$7=0,0,Q$7/MAE_fec!Q$7)</f>
        <v>0.12781039982515677</v>
      </c>
      <c r="R74" s="335">
        <f>IF(R$7=0,0,R$7/MAE_fec!R$7)</f>
        <v>0.1278103998251568</v>
      </c>
      <c r="S74" s="335">
        <f>IF(S$7=0,0,S$7/MAE_fec!S$7)</f>
        <v>0.12781039982515671</v>
      </c>
      <c r="T74" s="335">
        <f>IF(T$7=0,0,T$7/MAE_fec!T$7)</f>
        <v>0.12781039982515674</v>
      </c>
      <c r="U74" s="335">
        <f>IF(U$7=0,0,U$7/MAE_fec!U$7)</f>
        <v>0.1278103998251568</v>
      </c>
      <c r="V74" s="335">
        <f>IF(V$7=0,0,V$7/MAE_fec!V$7)</f>
        <v>0.12781039982515682</v>
      </c>
      <c r="W74" s="335">
        <f>IF(W$7=0,0,W$7/MAE_fec!W$7)</f>
        <v>0.12781039982515671</v>
      </c>
      <c r="X74" s="335">
        <f>IF(X$7=0,0,X$7/MAE_fec!X$7)</f>
        <v>0.12781039982515677</v>
      </c>
      <c r="Y74" s="335">
        <f>IF(Y$7=0,0,Y$7/MAE_fec!Y$7)</f>
        <v>0.12781039982515677</v>
      </c>
      <c r="DA74" s="177"/>
    </row>
    <row r="75" spans="1:105" ht="12" customHeight="1" x14ac:dyDescent="0.25">
      <c r="A75" s="173" t="s">
        <v>93</v>
      </c>
      <c r="B75" s="335">
        <f>IF(B$8=0,0,B$8/MAE_fec!B$8)</f>
        <v>0.68487884530069376</v>
      </c>
      <c r="C75" s="335">
        <f>IF(C$8=0,0,C$8/MAE_fec!C$8)</f>
        <v>0.68487884530069365</v>
      </c>
      <c r="D75" s="335">
        <f>IF(D$8=0,0,D$8/MAE_fec!D$8)</f>
        <v>0.68487884530069365</v>
      </c>
      <c r="E75" s="335">
        <f>IF(E$8=0,0,E$8/MAE_fec!E$8)</f>
        <v>0.68487884530069387</v>
      </c>
      <c r="F75" s="335">
        <f>IF(F$8=0,0,F$8/MAE_fec!F$8)</f>
        <v>0.68487884530069398</v>
      </c>
      <c r="G75" s="335">
        <f>IF(G$8=0,0,G$8/MAE_fec!G$8)</f>
        <v>0.68487884530069398</v>
      </c>
      <c r="H75" s="335">
        <f>IF(H$8=0,0,H$8/MAE_fec!H$8)</f>
        <v>0.68487884530069354</v>
      </c>
      <c r="I75" s="335">
        <f>IF(I$8=0,0,I$8/MAE_fec!I$8)</f>
        <v>0.68487884530069365</v>
      </c>
      <c r="J75" s="335">
        <f>IF(J$8=0,0,J$8/MAE_fec!J$8)</f>
        <v>0.68487884530069398</v>
      </c>
      <c r="K75" s="335">
        <f>IF(K$8=0,0,K$8/MAE_fec!K$8)</f>
        <v>0.68487884530069409</v>
      </c>
      <c r="L75" s="335">
        <f>IF(L$8=0,0,L$8/MAE_fec!L$8)</f>
        <v>0.68487884530069409</v>
      </c>
      <c r="M75" s="335">
        <f>IF(M$8=0,0,M$8/MAE_fec!M$8)</f>
        <v>0.68487884530069398</v>
      </c>
      <c r="N75" s="335">
        <f>IF(N$8=0,0,N$8/MAE_fec!N$8)</f>
        <v>0.68487884530069409</v>
      </c>
      <c r="O75" s="335">
        <f>IF(O$8=0,0,O$8/MAE_fec!O$8)</f>
        <v>0.68487884530069365</v>
      </c>
      <c r="P75" s="335">
        <f>IF(P$8=0,0,P$8/MAE_fec!P$8)</f>
        <v>0.68487884530069376</v>
      </c>
      <c r="Q75" s="335">
        <f>IF(Q$8=0,0,Q$8/MAE_fec!Q$8)</f>
        <v>0.68487884530069387</v>
      </c>
      <c r="R75" s="335">
        <f>IF(R$8=0,0,R$8/MAE_fec!R$8)</f>
        <v>0.68487884530069376</v>
      </c>
      <c r="S75" s="335">
        <f>IF(S$8=0,0,S$8/MAE_fec!S$8)</f>
        <v>0.68487884530069398</v>
      </c>
      <c r="T75" s="335">
        <f>IF(T$8=0,0,T$8/MAE_fec!T$8)</f>
        <v>0.68487884530069398</v>
      </c>
      <c r="U75" s="335">
        <f>IF(U$8=0,0,U$8/MAE_fec!U$8)</f>
        <v>0.68487884530069409</v>
      </c>
      <c r="V75" s="335">
        <f>IF(V$8=0,0,V$8/MAE_fec!V$8)</f>
        <v>0.68487884530069387</v>
      </c>
      <c r="W75" s="335">
        <f>IF(W$8=0,0,W$8/MAE_fec!W$8)</f>
        <v>0.68487884530069387</v>
      </c>
      <c r="X75" s="335">
        <f>IF(X$8=0,0,X$8/MAE_fec!X$8)</f>
        <v>0.68487884530069387</v>
      </c>
      <c r="Y75" s="335">
        <f>IF(Y$8=0,0,Y$8/MAE_fec!Y$8)</f>
        <v>0.68487884530069387</v>
      </c>
      <c r="DA75" s="177"/>
    </row>
    <row r="76" spans="1:105" ht="12" customHeight="1" x14ac:dyDescent="0.25">
      <c r="A76" s="173" t="s">
        <v>94</v>
      </c>
      <c r="B76" s="335">
        <f>IF(B$9=0,0,B$9/MAE_fec!B$9)</f>
        <v>0.48520771353446118</v>
      </c>
      <c r="C76" s="335">
        <f>IF(C$9=0,0,C$9/MAE_fec!C$9)</f>
        <v>0.48520771353446107</v>
      </c>
      <c r="D76" s="335">
        <f>IF(D$9=0,0,D$9/MAE_fec!D$9)</f>
        <v>0.48520771353446113</v>
      </c>
      <c r="E76" s="335">
        <f>IF(E$9=0,0,E$9/MAE_fec!E$9)</f>
        <v>0.48520771353446113</v>
      </c>
      <c r="F76" s="335">
        <f>IF(F$9=0,0,F$9/MAE_fec!F$9)</f>
        <v>0.48520771353446113</v>
      </c>
      <c r="G76" s="335">
        <f>IF(G$9=0,0,G$9/MAE_fec!G$9)</f>
        <v>0.48520771353446113</v>
      </c>
      <c r="H76" s="335">
        <f>IF(H$9=0,0,H$9/MAE_fec!H$9)</f>
        <v>0.48520771353446118</v>
      </c>
      <c r="I76" s="335">
        <f>IF(I$9=0,0,I$9/MAE_fec!I$9)</f>
        <v>0.48520771353446118</v>
      </c>
      <c r="J76" s="335">
        <f>IF(J$9=0,0,J$9/MAE_fec!J$9)</f>
        <v>0.48520771353446118</v>
      </c>
      <c r="K76" s="335">
        <f>IF(K$9=0,0,K$9/MAE_fec!K$9)</f>
        <v>0.48520771353446118</v>
      </c>
      <c r="L76" s="335">
        <f>IF(L$9=0,0,L$9/MAE_fec!L$9)</f>
        <v>0.48520771353446113</v>
      </c>
      <c r="M76" s="335">
        <f>IF(M$9=0,0,M$9/MAE_fec!M$9)</f>
        <v>0.48520771353446118</v>
      </c>
      <c r="N76" s="335">
        <f>IF(N$9=0,0,N$9/MAE_fec!N$9)</f>
        <v>0.48520771353446107</v>
      </c>
      <c r="O76" s="335">
        <f>IF(O$9=0,0,O$9/MAE_fec!O$9)</f>
        <v>0.48520771353446113</v>
      </c>
      <c r="P76" s="335">
        <f>IF(P$9=0,0,P$9/MAE_fec!P$9)</f>
        <v>0.48520771353446118</v>
      </c>
      <c r="Q76" s="335">
        <f>IF(Q$9=0,0,Q$9/MAE_fec!Q$9)</f>
        <v>0.48520771353446107</v>
      </c>
      <c r="R76" s="335">
        <f>IF(R$9=0,0,R$9/MAE_fec!R$9)</f>
        <v>0.48520771353446102</v>
      </c>
      <c r="S76" s="335">
        <f>IF(S$9=0,0,S$9/MAE_fec!S$9)</f>
        <v>0.48520771353446118</v>
      </c>
      <c r="T76" s="335">
        <f>IF(T$9=0,0,T$9/MAE_fec!T$9)</f>
        <v>0.48520771353446113</v>
      </c>
      <c r="U76" s="335">
        <f>IF(U$9=0,0,U$9/MAE_fec!U$9)</f>
        <v>0.48520771353446107</v>
      </c>
      <c r="V76" s="335">
        <f>IF(V$9=0,0,V$9/MAE_fec!V$9)</f>
        <v>0.48520771353446113</v>
      </c>
      <c r="W76" s="335">
        <f>IF(W$9=0,0,W$9/MAE_fec!W$9)</f>
        <v>0.48520771353446124</v>
      </c>
      <c r="X76" s="335">
        <f>IF(X$9=0,0,X$9/MAE_fec!X$9)</f>
        <v>0.48520771353446113</v>
      </c>
      <c r="Y76" s="335">
        <f>IF(Y$9=0,0,Y$9/MAE_fec!Y$9)</f>
        <v>0.48520771353446113</v>
      </c>
      <c r="DA76" s="177"/>
    </row>
    <row r="77" spans="1:105" ht="12" customHeight="1" x14ac:dyDescent="0.25">
      <c r="A77" s="173" t="s">
        <v>95</v>
      </c>
      <c r="B77" s="335">
        <f>IF(B$10=0,0,B$10/MAE_fec!B$10)</f>
        <v>0.81779997425183393</v>
      </c>
      <c r="C77" s="335">
        <f>IF(C$10=0,0,C$10/MAE_fec!C$10)</f>
        <v>0.83102657742436437</v>
      </c>
      <c r="D77" s="335">
        <f>IF(D$10=0,0,D$10/MAE_fec!D$10)</f>
        <v>0.81811912638460182</v>
      </c>
      <c r="E77" s="335">
        <f>IF(E$10=0,0,E$10/MAE_fec!E$10)</f>
        <v>0.76970863797066758</v>
      </c>
      <c r="F77" s="335">
        <f>IF(F$10=0,0,F$10/MAE_fec!F$10)</f>
        <v>0.76414223035577555</v>
      </c>
      <c r="G77" s="335">
        <f>IF(G$10=0,0,G$10/MAE_fec!G$10)</f>
        <v>0.763813196837138</v>
      </c>
      <c r="H77" s="335">
        <f>IF(H$10=0,0,H$10/MAE_fec!H$10)</f>
        <v>0.77243200822164404</v>
      </c>
      <c r="I77" s="335">
        <f>IF(I$10=0,0,I$10/MAE_fec!I$10)</f>
        <v>0.77382267609959798</v>
      </c>
      <c r="J77" s="335">
        <f>IF(J$10=0,0,J$10/MAE_fec!J$10)</f>
        <v>0.78430978876899704</v>
      </c>
      <c r="K77" s="335">
        <f>IF(K$10=0,0,K$10/MAE_fec!K$10)</f>
        <v>0.77265622372949594</v>
      </c>
      <c r="L77" s="335">
        <f>IF(L$10=0,0,L$10/MAE_fec!L$10)</f>
        <v>0.76071681149250747</v>
      </c>
      <c r="M77" s="335">
        <f>IF(M$10=0,0,M$10/MAE_fec!M$10)</f>
        <v>0.76401249254679449</v>
      </c>
      <c r="N77" s="335">
        <f>IF(N$10=0,0,N$10/MAE_fec!N$10)</f>
        <v>0.76296033601211022</v>
      </c>
      <c r="O77" s="335">
        <f>IF(O$10=0,0,O$10/MAE_fec!O$10)</f>
        <v>0.75713394280894819</v>
      </c>
      <c r="P77" s="335">
        <f>IF(P$10=0,0,P$10/MAE_fec!P$10)</f>
        <v>0.78238067167108494</v>
      </c>
      <c r="Q77" s="335">
        <f>IF(Q$10=0,0,Q$10/MAE_fec!Q$10)</f>
        <v>0.77318358182187663</v>
      </c>
      <c r="R77" s="335">
        <f>IF(R$10=0,0,R$10/MAE_fec!R$10)</f>
        <v>0.7737475103318856</v>
      </c>
      <c r="S77" s="335">
        <f>IF(S$10=0,0,S$10/MAE_fec!S$10)</f>
        <v>0.7729240654211158</v>
      </c>
      <c r="T77" s="335">
        <f>IF(T$10=0,0,T$10/MAE_fec!T$10)</f>
        <v>0.76489322195125187</v>
      </c>
      <c r="U77" s="335">
        <f>IF(U$10=0,0,U$10/MAE_fec!U$10)</f>
        <v>0.76263634380397971</v>
      </c>
      <c r="V77" s="335">
        <f>IF(V$10=0,0,V$10/MAE_fec!V$10)</f>
        <v>0.75376110839085075</v>
      </c>
      <c r="W77" s="335">
        <f>IF(W$10=0,0,W$10/MAE_fec!W$10)</f>
        <v>0.74282155854753085</v>
      </c>
      <c r="X77" s="335">
        <f>IF(X$10=0,0,X$10/MAE_fec!X$10)</f>
        <v>0.75164390915815749</v>
      </c>
      <c r="Y77" s="335">
        <f>IF(Y$10=0,0,Y$10/MAE_fec!Y$10)</f>
        <v>0.76055045096664076</v>
      </c>
      <c r="DA77" s="177"/>
    </row>
    <row r="78" spans="1:105" ht="12" customHeight="1" x14ac:dyDescent="0.25">
      <c r="A78" s="40" t="s">
        <v>2555</v>
      </c>
      <c r="B78" s="353">
        <f>IF(B$16=0,0,B$16/MAE_fec!B$16)</f>
        <v>0.60471445976019078</v>
      </c>
      <c r="C78" s="353">
        <f>IF(C$16=0,0,C$16/MAE_fec!C$16)</f>
        <v>0.61055920177394751</v>
      </c>
      <c r="D78" s="353">
        <f>IF(D$16=0,0,D$16/MAE_fec!D$16)</f>
        <v>0.58633468707147962</v>
      </c>
      <c r="E78" s="353">
        <f>IF(E$16=0,0,E$16/MAE_fec!E$16)</f>
        <v>0.56740986268879245</v>
      </c>
      <c r="F78" s="353">
        <f>IF(F$16=0,0,F$16/MAE_fec!F$16)</f>
        <v>0.56730410820473576</v>
      </c>
      <c r="G78" s="353">
        <f>IF(G$16=0,0,G$16/MAE_fec!G$16)</f>
        <v>0.5572505859069784</v>
      </c>
      <c r="H78" s="353">
        <f>IF(H$16=0,0,H$16/MAE_fec!H$16)</f>
        <v>0.56530920990273315</v>
      </c>
      <c r="I78" s="353">
        <f>IF(I$16=0,0,I$16/MAE_fec!I$16)</f>
        <v>0.57121290228275945</v>
      </c>
      <c r="J78" s="353">
        <f>IF(J$16=0,0,J$16/MAE_fec!J$16)</f>
        <v>0.5864396243117771</v>
      </c>
      <c r="K78" s="353">
        <f>IF(K$16=0,0,K$16/MAE_fec!K$16)</f>
        <v>0.57651343203161332</v>
      </c>
      <c r="L78" s="353">
        <f>IF(L$16=0,0,L$16/MAE_fec!L$16)</f>
        <v>0.56793713135048629</v>
      </c>
      <c r="M78" s="353">
        <f>IF(M$16=0,0,M$16/MAE_fec!M$16)</f>
        <v>0.57049366748206332</v>
      </c>
      <c r="N78" s="353">
        <f>IF(N$16=0,0,N$16/MAE_fec!N$16)</f>
        <v>0.56978863562255866</v>
      </c>
      <c r="O78" s="353">
        <f>IF(O$16=0,0,O$16/MAE_fec!O$16)</f>
        <v>0.56524539235304128</v>
      </c>
      <c r="P78" s="353">
        <f>IF(P$16=0,0,P$16/MAE_fec!P$16)</f>
        <v>0.58316439898011596</v>
      </c>
      <c r="Q78" s="353">
        <f>IF(Q$16=0,0,Q$16/MAE_fec!Q$16)</f>
        <v>0.5755608033036691</v>
      </c>
      <c r="R78" s="353">
        <f>IF(R$16=0,0,R$16/MAE_fec!R$16)</f>
        <v>0.57545176239423568</v>
      </c>
      <c r="S78" s="353">
        <f>IF(S$16=0,0,S$16/MAE_fec!S$16)</f>
        <v>0.57462610190785823</v>
      </c>
      <c r="T78" s="353">
        <f>IF(T$16=0,0,T$16/MAE_fec!T$16)</f>
        <v>0.56951957589010893</v>
      </c>
      <c r="U78" s="353">
        <f>IF(U$16=0,0,U$16/MAE_fec!U$16)</f>
        <v>0.56777876724410348</v>
      </c>
      <c r="V78" s="353">
        <f>IF(V$16=0,0,V$16/MAE_fec!V$16)</f>
        <v>0.56071130721788753</v>
      </c>
      <c r="W78" s="353">
        <f>IF(W$16=0,0,W$16/MAE_fec!W$16)</f>
        <v>0.55511425336286291</v>
      </c>
      <c r="X78" s="353">
        <f>IF(X$16=0,0,X$16/MAE_fec!X$16)</f>
        <v>0.56358410951717652</v>
      </c>
      <c r="Y78" s="353">
        <f>IF(Y$16=0,0,Y$16/MAE_fec!Y$16)</f>
        <v>0.56998262879573625</v>
      </c>
      <c r="DA78" s="96"/>
    </row>
    <row r="79" spans="1:105" ht="12" customHeight="1" x14ac:dyDescent="0.25">
      <c r="A79" s="174" t="s">
        <v>2565</v>
      </c>
      <c r="B79" s="349">
        <f>IF(B$24=0,0,B$24/MAE_fec!B$24)</f>
        <v>0.48268732476159543</v>
      </c>
      <c r="C79" s="349">
        <f>IF(C$24=0,0,C$24/MAE_fec!C$24)</f>
        <v>0.48566973379314293</v>
      </c>
      <c r="D79" s="349">
        <f>IF(D$24=0,0,D$24/MAE_fec!D$24)</f>
        <v>0.48186466545899931</v>
      </c>
      <c r="E79" s="349">
        <f>IF(E$24=0,0,E$24/MAE_fec!E$24)</f>
        <v>0.47658310188820757</v>
      </c>
      <c r="F79" s="349">
        <f>IF(F$24=0,0,F$24/MAE_fec!F$24)</f>
        <v>0.47606959053058212</v>
      </c>
      <c r="G79" s="349">
        <f>IF(G$24=0,0,G$24/MAE_fec!G$24)</f>
        <v>0.47568545413499735</v>
      </c>
      <c r="H79" s="349">
        <f>IF(H$24=0,0,H$24/MAE_fec!H$24)</f>
        <v>0.47656692883219964</v>
      </c>
      <c r="I79" s="349">
        <f>IF(I$24=0,0,I$24/MAE_fec!I$24)</f>
        <v>0.4768388062653694</v>
      </c>
      <c r="J79" s="349">
        <f>IF(J$24=0,0,J$24/MAE_fec!J$24)</f>
        <v>0.47818721303802414</v>
      </c>
      <c r="K79" s="349">
        <f>IF(K$24=0,0,K$24/MAE_fec!K$24)</f>
        <v>0.47697135907978355</v>
      </c>
      <c r="L79" s="349">
        <f>IF(L$24=0,0,L$24/MAE_fec!L$24)</f>
        <v>0.47557369398151028</v>
      </c>
      <c r="M79" s="349">
        <f>IF(M$24=0,0,M$24/MAE_fec!M$24)</f>
        <v>0.47595937486056772</v>
      </c>
      <c r="N79" s="349">
        <f>IF(N$24=0,0,N$24/MAE_fec!N$24)</f>
        <v>0.47593629312015445</v>
      </c>
      <c r="O79" s="349">
        <f>IF(O$24=0,0,O$24/MAE_fec!O$24)</f>
        <v>0.47534149485523486</v>
      </c>
      <c r="P79" s="349">
        <f>IF(P$24=0,0,P$24/MAE_fec!P$24)</f>
        <v>0.47794137072238257</v>
      </c>
      <c r="Q79" s="349">
        <f>IF(Q$24=0,0,Q$24/MAE_fec!Q$24)</f>
        <v>0.4768626280029416</v>
      </c>
      <c r="R79" s="349">
        <f>IF(R$24=0,0,R$24/MAE_fec!R$24)</f>
        <v>0.47673972714669621</v>
      </c>
      <c r="S79" s="349">
        <f>IF(S$24=0,0,S$24/MAE_fec!S$24)</f>
        <v>0.47658757208139563</v>
      </c>
      <c r="T79" s="349">
        <f>IF(T$24=0,0,T$24/MAE_fec!T$24)</f>
        <v>0.47577927408923409</v>
      </c>
      <c r="U79" s="349">
        <f>IF(U$24=0,0,U$24/MAE_fec!U$24)</f>
        <v>0.47578394022413489</v>
      </c>
      <c r="V79" s="349">
        <f>IF(V$24=0,0,V$24/MAE_fec!V$24)</f>
        <v>0.47455253257991981</v>
      </c>
      <c r="W79" s="349">
        <f>IF(W$24=0,0,W$24/MAE_fec!W$24)</f>
        <v>0.47365182473875489</v>
      </c>
      <c r="X79" s="349">
        <f>IF(X$24=0,0,X$24/MAE_fec!X$24)</f>
        <v>0.47516769751228788</v>
      </c>
      <c r="Y79" s="349">
        <f>IF(Y$24=0,0,Y$24/MAE_fec!Y$24)</f>
        <v>0.47606610478685957</v>
      </c>
      <c r="DA79" s="178"/>
    </row>
    <row r="80" spans="1:105" ht="12" customHeight="1" x14ac:dyDescent="0.25">
      <c r="A80" s="174" t="s">
        <v>2570</v>
      </c>
      <c r="B80" s="349">
        <f>IF(B$27=0,0,B$27/MAE_fec!B$27)</f>
        <v>0.51832667979444924</v>
      </c>
      <c r="C80" s="349">
        <f>IF(C$27=0,0,C$27/MAE_fec!C$27)</f>
        <v>0.52333645866338363</v>
      </c>
      <c r="D80" s="349">
        <f>IF(D$27=0,0,D$27/MAE_fec!D$27)</f>
        <v>0.50257258891841106</v>
      </c>
      <c r="E80" s="349">
        <f>IF(E$27=0,0,E$27/MAE_fec!E$27)</f>
        <v>0.48635131087610806</v>
      </c>
      <c r="F80" s="349">
        <f>IF(F$27=0,0,F$27/MAE_fec!F$27)</f>
        <v>0.48626066417548769</v>
      </c>
      <c r="G80" s="349">
        <f>IF(G$27=0,0,G$27/MAE_fec!G$27)</f>
        <v>0.47764335934883861</v>
      </c>
      <c r="H80" s="349">
        <f>IF(H$27=0,0,H$27/MAE_fec!H$27)</f>
        <v>0.48455075134519981</v>
      </c>
      <c r="I80" s="349">
        <f>IF(I$27=0,0,I$27/MAE_fec!I$27)</f>
        <v>0.48961105909950786</v>
      </c>
      <c r="J80" s="349">
        <f>IF(J$27=0,0,J$27/MAE_fec!J$27)</f>
        <v>0.50266253512438031</v>
      </c>
      <c r="K80" s="349">
        <f>IF(K$27=0,0,K$27/MAE_fec!K$27)</f>
        <v>0.49415437031281129</v>
      </c>
      <c r="L80" s="349">
        <f>IF(L$27=0,0,L$27/MAE_fec!L$27)</f>
        <v>0.48680325544327402</v>
      </c>
      <c r="M80" s="349">
        <f>IF(M$27=0,0,M$27/MAE_fec!M$27)</f>
        <v>0.48899457212748282</v>
      </c>
      <c r="N80" s="349">
        <f>IF(N$27=0,0,N$27/MAE_fec!N$27)</f>
        <v>0.48839025910505018</v>
      </c>
      <c r="O80" s="349">
        <f>IF(O$27=0,0,O$27/MAE_fec!O$27)</f>
        <v>0.48449605058832107</v>
      </c>
      <c r="P80" s="349">
        <f>IF(P$27=0,0,P$27/MAE_fec!P$27)</f>
        <v>0.49985519912581361</v>
      </c>
      <c r="Q80" s="349">
        <f>IF(Q$27=0,0,Q$27/MAE_fec!Q$27)</f>
        <v>0.49333783140314502</v>
      </c>
      <c r="R80" s="349">
        <f>IF(R$27=0,0,R$27/MAE_fec!R$27)</f>
        <v>0.49324436776648783</v>
      </c>
      <c r="S80" s="349">
        <f>IF(S$27=0,0,S$27/MAE_fec!S$27)</f>
        <v>0.49253665877816422</v>
      </c>
      <c r="T80" s="349">
        <f>IF(T$27=0,0,T$27/MAE_fec!T$27)</f>
        <v>0.48815963647723648</v>
      </c>
      <c r="U80" s="349">
        <f>IF(U$27=0,0,U$27/MAE_fec!U$27)</f>
        <v>0.48666751478066006</v>
      </c>
      <c r="V80" s="349">
        <f>IF(V$27=0,0,V$27/MAE_fec!V$27)</f>
        <v>0.48060969190104658</v>
      </c>
      <c r="W80" s="349">
        <f>IF(W$27=0,0,W$27/MAE_fec!W$27)</f>
        <v>0.47581221716816829</v>
      </c>
      <c r="X80" s="349">
        <f>IF(X$27=0,0,X$27/MAE_fec!X$27)</f>
        <v>0.48307209387186539</v>
      </c>
      <c r="Y80" s="349">
        <f>IF(Y$27=0,0,Y$27/MAE_fec!Y$27)</f>
        <v>0.48855653896777396</v>
      </c>
      <c r="DA80" s="178"/>
    </row>
    <row r="81" spans="1:105" ht="12" customHeight="1" x14ac:dyDescent="0.25">
      <c r="A81" s="174" t="s">
        <v>2580</v>
      </c>
      <c r="B81" s="349">
        <f>IF(B$35=0,0,B$35/MAE_fec!B$35)</f>
        <v>0.67295044821794503</v>
      </c>
      <c r="C81" s="349">
        <f>IF(C$35=0,0,C$35/MAE_fec!C$35)</f>
        <v>0.65515959860755557</v>
      </c>
      <c r="D81" s="349">
        <f>IF(D$35=0,0,D$35/MAE_fec!D$35)</f>
        <v>0.64675321532082941</v>
      </c>
      <c r="E81" s="349">
        <f>IF(E$35=0,0,E$35/MAE_fec!E$35)</f>
        <v>0.68097991503448452</v>
      </c>
      <c r="F81" s="349">
        <f>IF(F$35=0,0,F$35/MAE_fec!F$35)</f>
        <v>0.68732292947374496</v>
      </c>
      <c r="G81" s="349">
        <f>IF(G$35=0,0,G$35/MAE_fec!G$35)</f>
        <v>0.674415599541761</v>
      </c>
      <c r="H81" s="349">
        <f>IF(H$35=0,0,H$35/MAE_fec!H$35)</f>
        <v>0.67655542731205931</v>
      </c>
      <c r="I81" s="349">
        <f>IF(I$35=0,0,I$35/MAE_fec!I$35)</f>
        <v>0.68226800380132446</v>
      </c>
      <c r="J81" s="349">
        <f>IF(J$35=0,0,J$35/MAE_fec!J$35)</f>
        <v>0.693842134192731</v>
      </c>
      <c r="K81" s="349">
        <f>IF(K$35=0,0,K$35/MAE_fec!K$35)</f>
        <v>0.68840811555903625</v>
      </c>
      <c r="L81" s="349">
        <f>IF(L$35=0,0,L$35/MAE_fec!L$35)</f>
        <v>0.69161206372930162</v>
      </c>
      <c r="M81" s="349">
        <f>IF(M$35=0,0,M$35/MAE_fec!M$35)</f>
        <v>0.69153563616214886</v>
      </c>
      <c r="N81" s="349">
        <f>IF(N$35=0,0,N$35/MAE_fec!N$35)</f>
        <v>0.6910889348150191</v>
      </c>
      <c r="O81" s="349">
        <f>IF(O$35=0,0,O$35/MAE_fec!O$35)</f>
        <v>0.69077953293932048</v>
      </c>
      <c r="P81" s="349">
        <f>IF(P$35=0,0,P$35/MAE_fec!P$35)</f>
        <v>0.68934111138871546</v>
      </c>
      <c r="Q81" s="349">
        <f>IF(Q$35=0,0,Q$35/MAE_fec!Q$35)</f>
        <v>0.68985003768610276</v>
      </c>
      <c r="R81" s="349">
        <f>IF(R$35=0,0,R$35/MAE_fec!R$35)</f>
        <v>0.69084553561942663</v>
      </c>
      <c r="S81" s="349">
        <f>IF(S$35=0,0,S$35/MAE_fec!S$35)</f>
        <v>0.69131876204634113</v>
      </c>
      <c r="T81" s="349">
        <f>IF(T$35=0,0,T$35/MAE_fec!T$35)</f>
        <v>0.69226529974541762</v>
      </c>
      <c r="U81" s="349">
        <f>IF(U$35=0,0,U$35/MAE_fec!U$35)</f>
        <v>0.68803612392137203</v>
      </c>
      <c r="V81" s="349">
        <f>IF(V$35=0,0,V$35/MAE_fec!V$35)</f>
        <v>0.68807951592672789</v>
      </c>
      <c r="W81" s="349">
        <f>IF(W$35=0,0,W$35/MAE_fec!W$35)</f>
        <v>0.68781808949690981</v>
      </c>
      <c r="X81" s="349">
        <f>IF(X$35=0,0,X$35/MAE_fec!X$35)</f>
        <v>0.68641112594320008</v>
      </c>
      <c r="Y81" s="349">
        <f>IF(Y$35=0,0,Y$35/MAE_fec!Y$35)</f>
        <v>0.68553363788568167</v>
      </c>
      <c r="DA81" s="178"/>
    </row>
    <row r="82" spans="1:105" ht="12" customHeight="1" x14ac:dyDescent="0.25">
      <c r="A82" s="174" t="s">
        <v>2592</v>
      </c>
      <c r="B82" s="349">
        <f>IF(B$46=0,0,B$46/MAE_fec!B$46)</f>
        <v>0.6430239502481554</v>
      </c>
      <c r="C82" s="349">
        <f>IF(C$46=0,0,C$46/MAE_fec!C$46)</f>
        <v>0.64302395024815551</v>
      </c>
      <c r="D82" s="349">
        <f>IF(D$46=0,0,D$46/MAE_fec!D$46)</f>
        <v>0.64302395024815528</v>
      </c>
      <c r="E82" s="349">
        <f>IF(E$46=0,0,E$46/MAE_fec!E$46)</f>
        <v>0.64302395024815551</v>
      </c>
      <c r="F82" s="349">
        <f>IF(F$46=0,0,F$46/MAE_fec!F$46)</f>
        <v>0.64302395024815528</v>
      </c>
      <c r="G82" s="349">
        <f>IF(G$46=0,0,G$46/MAE_fec!G$46)</f>
        <v>0.64302395024815551</v>
      </c>
      <c r="H82" s="349">
        <f>IF(H$46=0,0,H$46/MAE_fec!H$46)</f>
        <v>0.6430239502481554</v>
      </c>
      <c r="I82" s="349">
        <f>IF(I$46=0,0,I$46/MAE_fec!I$46)</f>
        <v>0.64302395024815517</v>
      </c>
      <c r="J82" s="349">
        <f>IF(J$46=0,0,J$46/MAE_fec!J$46)</f>
        <v>0.64302395024815551</v>
      </c>
      <c r="K82" s="349">
        <f>IF(K$46=0,0,K$46/MAE_fec!K$46)</f>
        <v>0.6430239502481554</v>
      </c>
      <c r="L82" s="349">
        <f>IF(L$46=0,0,L$46/MAE_fec!L$46)</f>
        <v>0.6430239502481554</v>
      </c>
      <c r="M82" s="349">
        <f>IF(M$46=0,0,M$46/MAE_fec!M$46)</f>
        <v>0.6430239502481554</v>
      </c>
      <c r="N82" s="349">
        <f>IF(N$46=0,0,N$46/MAE_fec!N$46)</f>
        <v>0.64302395024815573</v>
      </c>
      <c r="O82" s="349">
        <f>IF(O$46=0,0,O$46/MAE_fec!O$46)</f>
        <v>0.64302395024815528</v>
      </c>
      <c r="P82" s="349">
        <f>IF(P$46=0,0,P$46/MAE_fec!P$46)</f>
        <v>0.64302395024815562</v>
      </c>
      <c r="Q82" s="349">
        <f>IF(Q$46=0,0,Q$46/MAE_fec!Q$46)</f>
        <v>0.64302395024815551</v>
      </c>
      <c r="R82" s="349">
        <f>IF(R$46=0,0,R$46/MAE_fec!R$46)</f>
        <v>0.64302395024815551</v>
      </c>
      <c r="S82" s="349">
        <f>IF(S$46=0,0,S$46/MAE_fec!S$46)</f>
        <v>0.64302395024815551</v>
      </c>
      <c r="T82" s="349">
        <f>IF(T$46=0,0,T$46/MAE_fec!T$46)</f>
        <v>0.64302395024815551</v>
      </c>
      <c r="U82" s="349">
        <f>IF(U$46=0,0,U$46/MAE_fec!U$46)</f>
        <v>0.64302395024815528</v>
      </c>
      <c r="V82" s="349">
        <f>IF(V$46=0,0,V$46/MAE_fec!V$46)</f>
        <v>0.6430239502481554</v>
      </c>
      <c r="W82" s="349">
        <f>IF(W$46=0,0,W$46/MAE_fec!W$46)</f>
        <v>0.64302395024815551</v>
      </c>
      <c r="X82" s="349">
        <f>IF(X$46=0,0,X$46/MAE_fec!X$46)</f>
        <v>0.64302395024815551</v>
      </c>
      <c r="Y82" s="349">
        <f>IF(Y$46=0,0,Y$46/MAE_fec!Y$46)</f>
        <v>0.64302395024815551</v>
      </c>
      <c r="DA82" s="178"/>
    </row>
    <row r="83" spans="1:105" ht="12" customHeight="1" x14ac:dyDescent="0.25">
      <c r="A83" s="41" t="s">
        <v>2594</v>
      </c>
      <c r="B83" s="337">
        <f>IF(B$47=0,0,B$47/MAE_fec!B$47)</f>
        <v>0.59475122339996211</v>
      </c>
      <c r="C83" s="337">
        <f>IF(C$47=0,0,C$47/MAE_fec!C$47)</f>
        <v>0.59475122339996189</v>
      </c>
      <c r="D83" s="337">
        <f>IF(D$47=0,0,D$47/MAE_fec!D$47)</f>
        <v>0.594751223399962</v>
      </c>
      <c r="E83" s="337">
        <f>IF(E$47=0,0,E$47/MAE_fec!E$47)</f>
        <v>0.59475122339996211</v>
      </c>
      <c r="F83" s="337">
        <f>IF(F$47=0,0,F$47/MAE_fec!F$47)</f>
        <v>0.59475122339996223</v>
      </c>
      <c r="G83" s="337">
        <f>IF(G$47=0,0,G$47/MAE_fec!G$47)</f>
        <v>0.59475122339996211</v>
      </c>
      <c r="H83" s="337">
        <f>IF(H$47=0,0,H$47/MAE_fec!H$47)</f>
        <v>0.59475122339996234</v>
      </c>
      <c r="I83" s="337">
        <f>IF(I$47=0,0,I$47/MAE_fec!I$47)</f>
        <v>0.594751223399962</v>
      </c>
      <c r="J83" s="337">
        <f>IF(J$47=0,0,J$47/MAE_fec!J$47)</f>
        <v>0.59475122339996223</v>
      </c>
      <c r="K83" s="337">
        <f>IF(K$47=0,0,K$47/MAE_fec!K$47)</f>
        <v>0.59475122339996234</v>
      </c>
      <c r="L83" s="337">
        <f>IF(L$47=0,0,L$47/MAE_fec!L$47)</f>
        <v>0.59475122339996245</v>
      </c>
      <c r="M83" s="337">
        <f>IF(M$47=0,0,M$47/MAE_fec!M$47)</f>
        <v>0.59475122339996245</v>
      </c>
      <c r="N83" s="337">
        <f>IF(N$47=0,0,N$47/MAE_fec!N$47)</f>
        <v>0.594751223399962</v>
      </c>
      <c r="O83" s="337">
        <f>IF(O$47=0,0,O$47/MAE_fec!O$47)</f>
        <v>0.59475122339996211</v>
      </c>
      <c r="P83" s="337">
        <f>IF(P$47=0,0,P$47/MAE_fec!P$47)</f>
        <v>0.59475122339996223</v>
      </c>
      <c r="Q83" s="337">
        <f>IF(Q$47=0,0,Q$47/MAE_fec!Q$47)</f>
        <v>0.59475122339996189</v>
      </c>
      <c r="R83" s="337">
        <f>IF(R$47=0,0,R$47/MAE_fec!R$47)</f>
        <v>0.59475122339996223</v>
      </c>
      <c r="S83" s="337">
        <f>IF(S$47=0,0,S$47/MAE_fec!S$47)</f>
        <v>0.59475122339996211</v>
      </c>
      <c r="T83" s="337">
        <f>IF(T$47=0,0,T$47/MAE_fec!T$47)</f>
        <v>0.59475122339996234</v>
      </c>
      <c r="U83" s="337">
        <f>IF(U$47=0,0,U$47/MAE_fec!U$47)</f>
        <v>0.594751223399962</v>
      </c>
      <c r="V83" s="337">
        <f>IF(V$47=0,0,V$47/MAE_fec!V$47)</f>
        <v>0.59475122339996223</v>
      </c>
      <c r="W83" s="337">
        <f>IF(W$47=0,0,W$47/MAE_fec!W$47)</f>
        <v>0.59475122339996211</v>
      </c>
      <c r="X83" s="337">
        <f>IF(X$47=0,0,X$47/MAE_fec!X$47)</f>
        <v>0.594751223399962</v>
      </c>
      <c r="Y83" s="337">
        <f>IF(Y$47=0,0,Y$47/MAE_fec!Y$47)</f>
        <v>0.59475122339996234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tabColor theme="6" tint="0.59999389629810485"/>
    <pageSetUpPr fitToPage="1"/>
  </sheetPr>
  <dimension ref="A1:DA8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 / CO2 emissions"</f>
        <v>BE: Machinery equipment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24</v>
      </c>
      <c r="B5" s="223">
        <v>231.296258641647</v>
      </c>
      <c r="C5" s="223">
        <v>207.70248432092529</v>
      </c>
      <c r="D5" s="223">
        <v>291.3642088823234</v>
      </c>
      <c r="E5" s="223">
        <v>422.56232939912962</v>
      </c>
      <c r="F5" s="223">
        <v>447.23282291880707</v>
      </c>
      <c r="G5" s="223">
        <v>535.05152159785166</v>
      </c>
      <c r="H5" s="223">
        <v>491.4077866789558</v>
      </c>
      <c r="I5" s="223">
        <v>449.2813145992223</v>
      </c>
      <c r="J5" s="223">
        <v>357.89075963893788</v>
      </c>
      <c r="K5" s="223">
        <v>342.51004667795388</v>
      </c>
      <c r="L5" s="223">
        <v>412.39558295848292</v>
      </c>
      <c r="M5" s="223">
        <v>413.68528319882898</v>
      </c>
      <c r="N5" s="223">
        <v>406.41913511880381</v>
      </c>
      <c r="O5" s="223">
        <v>424.50028451807219</v>
      </c>
      <c r="P5" s="223">
        <v>303.90593147881191</v>
      </c>
      <c r="Q5" s="223">
        <v>335.09703887785099</v>
      </c>
      <c r="R5" s="223">
        <v>316.30540715785412</v>
      </c>
      <c r="S5" s="223">
        <v>330.25005935933717</v>
      </c>
      <c r="T5" s="223">
        <v>335.44955232438599</v>
      </c>
      <c r="U5" s="223">
        <v>339.61998465109502</v>
      </c>
      <c r="V5" s="223">
        <v>366.33462496209012</v>
      </c>
      <c r="W5" s="223">
        <v>380.16901571991991</v>
      </c>
      <c r="X5" s="223">
        <v>320.16748336070361</v>
      </c>
      <c r="Y5" s="223">
        <v>296.10389157317701</v>
      </c>
      <c r="DA5" s="89" t="s">
        <v>2636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2637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2638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2639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2640</v>
      </c>
    </row>
    <row r="10" spans="1:105" ht="12" customHeight="1" x14ac:dyDescent="0.25">
      <c r="A10" s="56" t="s">
        <v>95</v>
      </c>
      <c r="B10" s="260">
        <v>4.7513534742064234</v>
      </c>
      <c r="C10" s="260">
        <v>3.2960668143090062</v>
      </c>
      <c r="D10" s="260">
        <v>4.8049874629002041</v>
      </c>
      <c r="E10" s="260">
        <v>12.330648832724791</v>
      </c>
      <c r="F10" s="260">
        <v>13.93456260439485</v>
      </c>
      <c r="G10" s="260">
        <v>15.097091157674649</v>
      </c>
      <c r="H10" s="260">
        <v>13.6061039446921</v>
      </c>
      <c r="I10" s="260">
        <v>13.01905200874636</v>
      </c>
      <c r="J10" s="260">
        <v>10.73547640052435</v>
      </c>
      <c r="K10" s="260">
        <v>10.692158712454569</v>
      </c>
      <c r="L10" s="260">
        <v>13.67260468907298</v>
      </c>
      <c r="M10" s="260">
        <v>13.51931294502249</v>
      </c>
      <c r="N10" s="260">
        <v>13.39892965578796</v>
      </c>
      <c r="O10" s="260">
        <v>14.272651053889151</v>
      </c>
      <c r="P10" s="260">
        <v>9.2813621348699655</v>
      </c>
      <c r="Q10" s="260">
        <v>10.670619447386541</v>
      </c>
      <c r="R10" s="260">
        <v>10.131478425174169</v>
      </c>
      <c r="S10" s="260">
        <v>10.62793224302732</v>
      </c>
      <c r="T10" s="260">
        <v>11.17748285317287</v>
      </c>
      <c r="U10" s="260">
        <v>11.40162171838606</v>
      </c>
      <c r="V10" s="260">
        <v>12.74424292540796</v>
      </c>
      <c r="W10" s="260">
        <v>13.63094871237203</v>
      </c>
      <c r="X10" s="260">
        <v>11.123129699444579</v>
      </c>
      <c r="Y10" s="260">
        <v>10.008580639511489</v>
      </c>
      <c r="DA10" s="68" t="s">
        <v>2641</v>
      </c>
    </row>
    <row r="11" spans="1:105" ht="12" customHeight="1" x14ac:dyDescent="0.25">
      <c r="A11" s="37" t="s">
        <v>159</v>
      </c>
      <c r="B11" s="226">
        <v>1.4968957904685709</v>
      </c>
      <c r="C11" s="226">
        <v>1.579381505842681</v>
      </c>
      <c r="D11" s="226">
        <v>1.5650114210214201</v>
      </c>
      <c r="E11" s="226">
        <v>2.1757154512862802</v>
      </c>
      <c r="F11" s="226">
        <v>2.1467352299028071</v>
      </c>
      <c r="G11" s="226">
        <v>2.3197039209731689</v>
      </c>
      <c r="H11" s="226">
        <v>1.966964604005313</v>
      </c>
      <c r="I11" s="226">
        <v>1.762388362055396</v>
      </c>
      <c r="J11" s="226">
        <v>1.3694989611709021</v>
      </c>
      <c r="K11" s="226">
        <v>1.5719232411238611</v>
      </c>
      <c r="L11" s="226">
        <v>1.619101799100447</v>
      </c>
      <c r="M11" s="226">
        <v>1.721842852632582</v>
      </c>
      <c r="N11" s="226">
        <v>2.0892355164756511</v>
      </c>
      <c r="O11" s="226">
        <v>2.36953711023969</v>
      </c>
      <c r="P11" s="226">
        <v>1.839887412244281</v>
      </c>
      <c r="Q11" s="226">
        <v>2.0190682676879259</v>
      </c>
      <c r="R11" s="226">
        <v>1.7749624933599459</v>
      </c>
      <c r="S11" s="226">
        <v>1.7678518669663139</v>
      </c>
      <c r="T11" s="226">
        <v>1.7915539091173629</v>
      </c>
      <c r="U11" s="226">
        <v>2.5791172566957501</v>
      </c>
      <c r="V11" s="226">
        <v>2.491260520111187</v>
      </c>
      <c r="W11" s="226">
        <v>2.6211187078409832</v>
      </c>
      <c r="X11" s="226">
        <v>2.630790809495823</v>
      </c>
      <c r="Y11" s="226">
        <v>2.376653756375247</v>
      </c>
      <c r="DA11" s="69" t="s">
        <v>2642</v>
      </c>
    </row>
    <row r="12" spans="1:105" ht="12" customHeight="1" x14ac:dyDescent="0.25">
      <c r="A12" s="37" t="s">
        <v>35</v>
      </c>
      <c r="B12" s="226">
        <v>3.2544576837378529</v>
      </c>
      <c r="C12" s="226">
        <v>1.7166853084663249</v>
      </c>
      <c r="D12" s="226">
        <v>3.239976041878784</v>
      </c>
      <c r="E12" s="226">
        <v>10.154933381438511</v>
      </c>
      <c r="F12" s="226">
        <v>11.787827374492039</v>
      </c>
      <c r="G12" s="226">
        <v>12.77738723670149</v>
      </c>
      <c r="H12" s="226">
        <v>11.639139340686789</v>
      </c>
      <c r="I12" s="226">
        <v>11.25666364669096</v>
      </c>
      <c r="J12" s="226">
        <v>9.3659774393534487</v>
      </c>
      <c r="K12" s="226">
        <v>9.1202354713307052</v>
      </c>
      <c r="L12" s="226">
        <v>12.053502889972529</v>
      </c>
      <c r="M12" s="226">
        <v>11.79747009238991</v>
      </c>
      <c r="N12" s="226">
        <v>11.30969413931231</v>
      </c>
      <c r="O12" s="226">
        <v>11.90311394364945</v>
      </c>
      <c r="P12" s="226">
        <v>7.441474722625685</v>
      </c>
      <c r="Q12" s="226">
        <v>8.6515511796986111</v>
      </c>
      <c r="R12" s="226">
        <v>8.3565159318142204</v>
      </c>
      <c r="S12" s="226">
        <v>8.8600803760610081</v>
      </c>
      <c r="T12" s="226">
        <v>9.3859289440555091</v>
      </c>
      <c r="U12" s="226">
        <v>8.8225044616903077</v>
      </c>
      <c r="V12" s="226">
        <v>10.25298240529677</v>
      </c>
      <c r="W12" s="226">
        <v>11.00983000453104</v>
      </c>
      <c r="X12" s="226">
        <v>8.4923388899487566</v>
      </c>
      <c r="Y12" s="226">
        <v>7.6319268831362477</v>
      </c>
      <c r="DA12" s="69" t="s">
        <v>2643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2644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2645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2646</v>
      </c>
    </row>
    <row r="16" spans="1:105" ht="12" customHeight="1" x14ac:dyDescent="0.25">
      <c r="A16" s="57" t="s">
        <v>2555</v>
      </c>
      <c r="B16" s="261">
        <f t="shared" ref="B16:Y16" si="0">B17+B23</f>
        <v>39.009813394381482</v>
      </c>
      <c r="C16" s="261">
        <f t="shared" si="0"/>
        <v>32.28742490648478</v>
      </c>
      <c r="D16" s="261">
        <f t="shared" si="0"/>
        <v>55.527536804971369</v>
      </c>
      <c r="E16" s="261">
        <f t="shared" si="0"/>
        <v>91.850296466049684</v>
      </c>
      <c r="F16" s="261">
        <f t="shared" si="0"/>
        <v>97.850298579614446</v>
      </c>
      <c r="G16" s="261">
        <f t="shared" si="0"/>
        <v>120.8748745194813</v>
      </c>
      <c r="H16" s="261">
        <f t="shared" si="0"/>
        <v>107.5273360105212</v>
      </c>
      <c r="I16" s="261">
        <f t="shared" si="0"/>
        <v>96.39451250199474</v>
      </c>
      <c r="J16" s="261">
        <f t="shared" si="0"/>
        <v>71.144384994185316</v>
      </c>
      <c r="K16" s="261">
        <f t="shared" si="0"/>
        <v>72.316333621590601</v>
      </c>
      <c r="L16" s="261">
        <f t="shared" si="0"/>
        <v>90.874130942283927</v>
      </c>
      <c r="M16" s="261">
        <f t="shared" si="0"/>
        <v>90.096909229895417</v>
      </c>
      <c r="N16" s="261">
        <f t="shared" si="0"/>
        <v>88.710498763713716</v>
      </c>
      <c r="O16" s="261">
        <f t="shared" si="0"/>
        <v>94.485025201715246</v>
      </c>
      <c r="P16" s="261">
        <f t="shared" si="0"/>
        <v>61.709693222693353</v>
      </c>
      <c r="Q16" s="261">
        <f t="shared" si="0"/>
        <v>70.971311428036699</v>
      </c>
      <c r="R16" s="261">
        <f t="shared" si="0"/>
        <v>67.14221664861698</v>
      </c>
      <c r="S16" s="261">
        <f t="shared" si="0"/>
        <v>70.412835384669251</v>
      </c>
      <c r="T16" s="261">
        <f t="shared" si="0"/>
        <v>73.470200497506426</v>
      </c>
      <c r="U16" s="261">
        <f t="shared" si="0"/>
        <v>75.031014679579258</v>
      </c>
      <c r="V16" s="261">
        <f t="shared" si="0"/>
        <v>83.920401932820582</v>
      </c>
      <c r="W16" s="261">
        <f t="shared" si="0"/>
        <v>89.094896830904332</v>
      </c>
      <c r="X16" s="261">
        <f t="shared" si="0"/>
        <v>72.335195017916902</v>
      </c>
      <c r="Y16" s="261">
        <f t="shared" si="0"/>
        <v>65.109533721820966</v>
      </c>
      <c r="DA16" s="70"/>
    </row>
    <row r="17" spans="1:105" ht="12" customHeight="1" x14ac:dyDescent="0.25">
      <c r="A17" s="60" t="s">
        <v>2556</v>
      </c>
      <c r="B17" s="329">
        <v>39.009813394381482</v>
      </c>
      <c r="C17" s="329">
        <v>32.28742490648478</v>
      </c>
      <c r="D17" s="329">
        <v>55.527536804971369</v>
      </c>
      <c r="E17" s="329">
        <v>91.850296466049684</v>
      </c>
      <c r="F17" s="329">
        <v>97.850298579614446</v>
      </c>
      <c r="G17" s="329">
        <v>120.8748745194813</v>
      </c>
      <c r="H17" s="329">
        <v>107.5273360105212</v>
      </c>
      <c r="I17" s="329">
        <v>96.39451250199474</v>
      </c>
      <c r="J17" s="329">
        <v>71.144384994185316</v>
      </c>
      <c r="K17" s="329">
        <v>72.316333621590601</v>
      </c>
      <c r="L17" s="329">
        <v>90.874130942283927</v>
      </c>
      <c r="M17" s="329">
        <v>90.096909229895417</v>
      </c>
      <c r="N17" s="329">
        <v>88.710498763713716</v>
      </c>
      <c r="O17" s="329">
        <v>94.485025201715246</v>
      </c>
      <c r="P17" s="329">
        <v>61.709693222693353</v>
      </c>
      <c r="Q17" s="329">
        <v>70.971311428036699</v>
      </c>
      <c r="R17" s="329">
        <v>67.14221664861698</v>
      </c>
      <c r="S17" s="329">
        <v>70.412835384669251</v>
      </c>
      <c r="T17" s="329">
        <v>73.470200497506426</v>
      </c>
      <c r="U17" s="329">
        <v>75.031014679579258</v>
      </c>
      <c r="V17" s="329">
        <v>83.920401932820582</v>
      </c>
      <c r="W17" s="329">
        <v>89.094896830904332</v>
      </c>
      <c r="X17" s="329">
        <v>72.335195017916902</v>
      </c>
      <c r="Y17" s="329">
        <v>65.109533721820966</v>
      </c>
      <c r="DA17" s="72" t="s">
        <v>2647</v>
      </c>
    </row>
    <row r="18" spans="1:105" ht="12" customHeight="1" x14ac:dyDescent="0.25">
      <c r="A18" s="59" t="s">
        <v>28</v>
      </c>
      <c r="B18" s="230">
        <v>9.5328387738586322</v>
      </c>
      <c r="C18" s="230">
        <v>12.277495333916139</v>
      </c>
      <c r="D18" s="230">
        <v>19.157751723213629</v>
      </c>
      <c r="E18" s="230">
        <v>9.849664748660885</v>
      </c>
      <c r="F18" s="230">
        <v>5.4761804942614294</v>
      </c>
      <c r="G18" s="230">
        <v>25.442568063597719</v>
      </c>
      <c r="H18" s="230">
        <v>19.71089463434301</v>
      </c>
      <c r="I18" s="230">
        <v>11.95782974860748</v>
      </c>
      <c r="J18" s="230">
        <v>0</v>
      </c>
      <c r="K18" s="230">
        <v>1.9855278593436561</v>
      </c>
      <c r="L18" s="230">
        <v>0</v>
      </c>
      <c r="M18" s="230">
        <v>1.634462027371661</v>
      </c>
      <c r="N18" s="230">
        <v>0</v>
      </c>
      <c r="O18" s="230">
        <v>0</v>
      </c>
      <c r="P18" s="230">
        <v>0</v>
      </c>
      <c r="Q18" s="230">
        <v>0</v>
      </c>
      <c r="R18" s="230">
        <v>0</v>
      </c>
      <c r="S18" s="230">
        <v>0</v>
      </c>
      <c r="T18" s="230">
        <v>0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DA18" s="71" t="s">
        <v>2648</v>
      </c>
    </row>
    <row r="19" spans="1:105" ht="12" customHeight="1" x14ac:dyDescent="0.25">
      <c r="A19" s="59" t="s">
        <v>31</v>
      </c>
      <c r="B19" s="230">
        <v>0</v>
      </c>
      <c r="C19" s="230">
        <v>0</v>
      </c>
      <c r="D19" s="230">
        <v>0</v>
      </c>
      <c r="E19" s="230">
        <v>0</v>
      </c>
      <c r="F19" s="230">
        <v>0</v>
      </c>
      <c r="G19" s="230">
        <v>0</v>
      </c>
      <c r="H19" s="230">
        <v>0</v>
      </c>
      <c r="I19" s="230">
        <v>0</v>
      </c>
      <c r="J19" s="230">
        <v>0</v>
      </c>
      <c r="K19" s="230">
        <v>0</v>
      </c>
      <c r="L19" s="230">
        <v>0</v>
      </c>
      <c r="M19" s="230">
        <v>0</v>
      </c>
      <c r="N19" s="230">
        <v>0</v>
      </c>
      <c r="O19" s="230">
        <v>0</v>
      </c>
      <c r="P19" s="230">
        <v>0</v>
      </c>
      <c r="Q19" s="230">
        <v>0</v>
      </c>
      <c r="R19" s="230">
        <v>0</v>
      </c>
      <c r="S19" s="230">
        <v>0</v>
      </c>
      <c r="T19" s="230">
        <v>0</v>
      </c>
      <c r="U19" s="230">
        <v>0</v>
      </c>
      <c r="V19" s="230">
        <v>0</v>
      </c>
      <c r="W19" s="230">
        <v>0</v>
      </c>
      <c r="X19" s="230">
        <v>0</v>
      </c>
      <c r="Y19" s="230">
        <v>0</v>
      </c>
      <c r="DA19" s="71" t="s">
        <v>2649</v>
      </c>
    </row>
    <row r="20" spans="1:105" ht="12" customHeight="1" x14ac:dyDescent="0.25">
      <c r="A20" s="59" t="s">
        <v>159</v>
      </c>
      <c r="B20" s="230">
        <v>9.2866084295231666</v>
      </c>
      <c r="C20" s="230">
        <v>9.5881893421977935</v>
      </c>
      <c r="D20" s="230">
        <v>8.7251824271130793</v>
      </c>
      <c r="E20" s="230">
        <v>13.207633887254881</v>
      </c>
      <c r="F20" s="230">
        <v>13.364833314224709</v>
      </c>
      <c r="G20" s="230">
        <v>13.53478093121471</v>
      </c>
      <c r="H20" s="230">
        <v>11.66021975189606</v>
      </c>
      <c r="I20" s="230">
        <v>10.79068553230827</v>
      </c>
      <c r="J20" s="230">
        <v>8.7904507896503965</v>
      </c>
      <c r="K20" s="230">
        <v>9.9939931074176602</v>
      </c>
      <c r="L20" s="230">
        <v>10.37525820504684</v>
      </c>
      <c r="M20" s="230">
        <v>11.06134044850319</v>
      </c>
      <c r="N20" s="230">
        <v>13.454427496165049</v>
      </c>
      <c r="O20" s="230">
        <v>15.277415303492059</v>
      </c>
      <c r="P20" s="230">
        <v>11.932051109811431</v>
      </c>
      <c r="Q20" s="230">
        <v>13.13111819168742</v>
      </c>
      <c r="R20" s="230">
        <v>11.62449154960378</v>
      </c>
      <c r="S20" s="230">
        <v>11.59377138767316</v>
      </c>
      <c r="T20" s="230">
        <v>11.775980928262429</v>
      </c>
      <c r="U20" s="230">
        <v>16.972478961956611</v>
      </c>
      <c r="V20" s="230">
        <v>16.404864956731512</v>
      </c>
      <c r="W20" s="230">
        <v>17.132211835313079</v>
      </c>
      <c r="X20" s="230">
        <v>17.108383287639459</v>
      </c>
      <c r="Y20" s="230">
        <v>15.46101524974668</v>
      </c>
      <c r="DA20" s="71" t="s">
        <v>2650</v>
      </c>
    </row>
    <row r="21" spans="1:105" ht="12" customHeight="1" x14ac:dyDescent="0.25">
      <c r="A21" s="59" t="s">
        <v>32</v>
      </c>
      <c r="B21" s="230">
        <v>0</v>
      </c>
      <c r="C21" s="230">
        <v>0</v>
      </c>
      <c r="D21" s="230">
        <v>9.5812315858138035</v>
      </c>
      <c r="E21" s="230">
        <v>7.1476929846818704</v>
      </c>
      <c r="F21" s="230">
        <v>5.6223361607614741</v>
      </c>
      <c r="G21" s="230">
        <v>7.3452796287781714</v>
      </c>
      <c r="H21" s="230">
        <v>7.1590865670516326</v>
      </c>
      <c r="I21" s="230">
        <v>4.7241181564970622</v>
      </c>
      <c r="J21" s="230">
        <v>2.2362078594047148</v>
      </c>
      <c r="K21" s="230">
        <v>2.3520662919354511</v>
      </c>
      <c r="L21" s="230">
        <v>3.259625132037637</v>
      </c>
      <c r="M21" s="230">
        <v>1.6126380656964661</v>
      </c>
      <c r="N21" s="230">
        <v>2.4229901710385509</v>
      </c>
      <c r="O21" s="230">
        <v>2.4631629190724702</v>
      </c>
      <c r="P21" s="230">
        <v>1.5181365954047989</v>
      </c>
      <c r="Q21" s="230">
        <v>1.5743685982621849</v>
      </c>
      <c r="R21" s="230">
        <v>0.78966791645241818</v>
      </c>
      <c r="S21" s="230">
        <v>0.71366032834247717</v>
      </c>
      <c r="T21" s="230">
        <v>0</v>
      </c>
      <c r="U21" s="230">
        <v>0</v>
      </c>
      <c r="V21" s="230">
        <v>0</v>
      </c>
      <c r="W21" s="230">
        <v>0</v>
      </c>
      <c r="X21" s="230">
        <v>0</v>
      </c>
      <c r="Y21" s="230">
        <v>0</v>
      </c>
      <c r="DA21" s="71" t="s">
        <v>2651</v>
      </c>
    </row>
    <row r="22" spans="1:105" ht="12" customHeight="1" x14ac:dyDescent="0.25">
      <c r="A22" s="59" t="s">
        <v>35</v>
      </c>
      <c r="B22" s="230">
        <v>20.19036619099969</v>
      </c>
      <c r="C22" s="230">
        <v>10.42174023037084</v>
      </c>
      <c r="D22" s="230">
        <v>18.06337106883085</v>
      </c>
      <c r="E22" s="230">
        <v>61.645304845452053</v>
      </c>
      <c r="F22" s="230">
        <v>73.386948610366829</v>
      </c>
      <c r="G22" s="230">
        <v>74.552245895890721</v>
      </c>
      <c r="H22" s="230">
        <v>68.997135057230508</v>
      </c>
      <c r="I22" s="230">
        <v>68.921879064581915</v>
      </c>
      <c r="J22" s="230">
        <v>60.117726345130201</v>
      </c>
      <c r="K22" s="230">
        <v>57.984746362893837</v>
      </c>
      <c r="L22" s="230">
        <v>77.239247605199438</v>
      </c>
      <c r="M22" s="230">
        <v>75.788468688324102</v>
      </c>
      <c r="N22" s="230">
        <v>72.833081096510114</v>
      </c>
      <c r="O22" s="230">
        <v>76.744446979150723</v>
      </c>
      <c r="P22" s="230">
        <v>48.259505517477123</v>
      </c>
      <c r="Q22" s="230">
        <v>56.265824638087103</v>
      </c>
      <c r="R22" s="230">
        <v>54.728057182560782</v>
      </c>
      <c r="S22" s="230">
        <v>58.105403668653608</v>
      </c>
      <c r="T22" s="230">
        <v>61.694219569243998</v>
      </c>
      <c r="U22" s="230">
        <v>58.05853571762264</v>
      </c>
      <c r="V22" s="230">
        <v>67.515536976089066</v>
      </c>
      <c r="W22" s="230">
        <v>71.962684995591246</v>
      </c>
      <c r="X22" s="230">
        <v>55.22681173027744</v>
      </c>
      <c r="Y22" s="230">
        <v>49.648518472074286</v>
      </c>
      <c r="DA22" s="71" t="s">
        <v>2652</v>
      </c>
    </row>
    <row r="23" spans="1:105" ht="12" customHeight="1" x14ac:dyDescent="0.25">
      <c r="A23" s="60" t="s">
        <v>2563</v>
      </c>
      <c r="B23" s="329">
        <v>0</v>
      </c>
      <c r="C23" s="329">
        <v>0</v>
      </c>
      <c r="D23" s="329">
        <v>0</v>
      </c>
      <c r="E23" s="329">
        <v>0</v>
      </c>
      <c r="F23" s="329">
        <v>0</v>
      </c>
      <c r="G23" s="329">
        <v>0</v>
      </c>
      <c r="H23" s="329">
        <v>0</v>
      </c>
      <c r="I23" s="329">
        <v>0</v>
      </c>
      <c r="J23" s="329">
        <v>0</v>
      </c>
      <c r="K23" s="329">
        <v>0</v>
      </c>
      <c r="L23" s="329">
        <v>0</v>
      </c>
      <c r="M23" s="329">
        <v>0</v>
      </c>
      <c r="N23" s="329">
        <v>0</v>
      </c>
      <c r="O23" s="329">
        <v>0</v>
      </c>
      <c r="P23" s="329">
        <v>0</v>
      </c>
      <c r="Q23" s="329">
        <v>0</v>
      </c>
      <c r="R23" s="329">
        <v>0</v>
      </c>
      <c r="S23" s="329">
        <v>0</v>
      </c>
      <c r="T23" s="329">
        <v>0</v>
      </c>
      <c r="U23" s="329">
        <v>0</v>
      </c>
      <c r="V23" s="329">
        <v>0</v>
      </c>
      <c r="W23" s="329">
        <v>0</v>
      </c>
      <c r="X23" s="329">
        <v>0</v>
      </c>
      <c r="Y23" s="329">
        <v>0</v>
      </c>
      <c r="DA23" s="72" t="s">
        <v>2653</v>
      </c>
    </row>
    <row r="24" spans="1:105" ht="12" customHeight="1" x14ac:dyDescent="0.25">
      <c r="A24" s="57" t="s">
        <v>2565</v>
      </c>
      <c r="B24" s="261">
        <f t="shared" ref="B24:Y24" si="1">B25+B26</f>
        <v>33.932375914024973</v>
      </c>
      <c r="C24" s="261">
        <f t="shared" si="1"/>
        <v>29.018152297378212</v>
      </c>
      <c r="D24" s="261">
        <f t="shared" si="1"/>
        <v>35.360572241090587</v>
      </c>
      <c r="E24" s="261">
        <f t="shared" si="1"/>
        <v>52.169762376839628</v>
      </c>
      <c r="F24" s="261">
        <f t="shared" si="1"/>
        <v>56.120932408853527</v>
      </c>
      <c r="G24" s="261">
        <f t="shared" si="1"/>
        <v>61.420831473737792</v>
      </c>
      <c r="H24" s="261">
        <f t="shared" si="1"/>
        <v>59.29274831508328</v>
      </c>
      <c r="I24" s="261">
        <f t="shared" si="1"/>
        <v>57.221485446923587</v>
      </c>
      <c r="J24" s="261">
        <f t="shared" si="1"/>
        <v>51.662877577293187</v>
      </c>
      <c r="K24" s="261">
        <f t="shared" si="1"/>
        <v>46.253066839639772</v>
      </c>
      <c r="L24" s="261">
        <f t="shared" si="1"/>
        <v>53.476534844900151</v>
      </c>
      <c r="M24" s="261">
        <f t="shared" si="1"/>
        <v>54.226918574195267</v>
      </c>
      <c r="N24" s="261">
        <f t="shared" si="1"/>
        <v>52.97141660188867</v>
      </c>
      <c r="O24" s="261">
        <f t="shared" si="1"/>
        <v>53.950697210510853</v>
      </c>
      <c r="P24" s="261">
        <f t="shared" si="1"/>
        <v>42.932725193698559</v>
      </c>
      <c r="Q24" s="261">
        <f t="shared" si="1"/>
        <v>45.298668596652362</v>
      </c>
      <c r="R24" s="261">
        <f t="shared" si="1"/>
        <v>42.936408644870937</v>
      </c>
      <c r="S24" s="261">
        <f t="shared" si="1"/>
        <v>44.703770688712858</v>
      </c>
      <c r="T24" s="261">
        <f t="shared" si="1"/>
        <v>43.973534670653592</v>
      </c>
      <c r="U24" s="261">
        <f t="shared" si="1"/>
        <v>43.778014699424759</v>
      </c>
      <c r="V24" s="261">
        <f t="shared" si="1"/>
        <v>45.228488212310893</v>
      </c>
      <c r="W24" s="261">
        <f t="shared" si="1"/>
        <v>45.451972407578388</v>
      </c>
      <c r="X24" s="261">
        <f t="shared" si="1"/>
        <v>39.953433527118463</v>
      </c>
      <c r="Y24" s="261">
        <f t="shared" si="1"/>
        <v>38.475431460723911</v>
      </c>
      <c r="DA24" s="70"/>
    </row>
    <row r="25" spans="1:105" ht="12" customHeight="1" x14ac:dyDescent="0.25">
      <c r="A25" s="60" t="s">
        <v>2566</v>
      </c>
      <c r="B25" s="262">
        <v>33.932375914024973</v>
      </c>
      <c r="C25" s="262">
        <v>29.018152297378212</v>
      </c>
      <c r="D25" s="262">
        <v>35.360572241090587</v>
      </c>
      <c r="E25" s="262">
        <v>52.169762376839628</v>
      </c>
      <c r="F25" s="262">
        <v>56.120932408853527</v>
      </c>
      <c r="G25" s="262">
        <v>61.420831473737792</v>
      </c>
      <c r="H25" s="262">
        <v>59.29274831508328</v>
      </c>
      <c r="I25" s="262">
        <v>57.221485446923587</v>
      </c>
      <c r="J25" s="262">
        <v>51.662877577293187</v>
      </c>
      <c r="K25" s="262">
        <v>46.253066839639772</v>
      </c>
      <c r="L25" s="262">
        <v>53.476534844900151</v>
      </c>
      <c r="M25" s="262">
        <v>54.226918574195267</v>
      </c>
      <c r="N25" s="262">
        <v>52.97141660188867</v>
      </c>
      <c r="O25" s="262">
        <v>53.950697210510853</v>
      </c>
      <c r="P25" s="262">
        <v>42.932725193698559</v>
      </c>
      <c r="Q25" s="262">
        <v>45.298668596652362</v>
      </c>
      <c r="R25" s="262">
        <v>42.936408644870937</v>
      </c>
      <c r="S25" s="262">
        <v>44.703770688712858</v>
      </c>
      <c r="T25" s="262">
        <v>43.973534670653592</v>
      </c>
      <c r="U25" s="262">
        <v>43.778014699424759</v>
      </c>
      <c r="V25" s="262">
        <v>45.228488212310893</v>
      </c>
      <c r="W25" s="262">
        <v>45.451972407578388</v>
      </c>
      <c r="X25" s="262">
        <v>39.953433527118463</v>
      </c>
      <c r="Y25" s="262">
        <v>38.475431460723911</v>
      </c>
      <c r="DA25" s="72" t="s">
        <v>2654</v>
      </c>
    </row>
    <row r="26" spans="1:105" ht="12" customHeight="1" x14ac:dyDescent="0.25">
      <c r="A26" s="60" t="s">
        <v>2568</v>
      </c>
      <c r="B26" s="262">
        <v>0</v>
      </c>
      <c r="C26" s="262">
        <v>0</v>
      </c>
      <c r="D26" s="262">
        <v>0</v>
      </c>
      <c r="E26" s="262">
        <v>0</v>
      </c>
      <c r="F26" s="262">
        <v>0</v>
      </c>
      <c r="G26" s="262">
        <v>0</v>
      </c>
      <c r="H26" s="262">
        <v>0</v>
      </c>
      <c r="I26" s="262">
        <v>0</v>
      </c>
      <c r="J26" s="262">
        <v>0</v>
      </c>
      <c r="K26" s="262">
        <v>0</v>
      </c>
      <c r="L26" s="262">
        <v>0</v>
      </c>
      <c r="M26" s="262">
        <v>0</v>
      </c>
      <c r="N26" s="262">
        <v>0</v>
      </c>
      <c r="O26" s="262">
        <v>0</v>
      </c>
      <c r="P26" s="262">
        <v>0</v>
      </c>
      <c r="Q26" s="262">
        <v>0</v>
      </c>
      <c r="R26" s="262">
        <v>0</v>
      </c>
      <c r="S26" s="262">
        <v>0</v>
      </c>
      <c r="T26" s="262">
        <v>0</v>
      </c>
      <c r="U26" s="262">
        <v>0</v>
      </c>
      <c r="V26" s="262">
        <v>0</v>
      </c>
      <c r="W26" s="262">
        <v>0</v>
      </c>
      <c r="X26" s="262">
        <v>0</v>
      </c>
      <c r="Y26" s="262">
        <v>0</v>
      </c>
      <c r="DA26" s="72" t="s">
        <v>2655</v>
      </c>
    </row>
    <row r="27" spans="1:105" ht="12" customHeight="1" x14ac:dyDescent="0.25">
      <c r="A27" s="57" t="s">
        <v>2570</v>
      </c>
      <c r="B27" s="261">
        <f t="shared" ref="B27:Y27" si="2">B28+B34</f>
        <v>55.728304849116412</v>
      </c>
      <c r="C27" s="261">
        <f t="shared" si="2"/>
        <v>46.124892723549678</v>
      </c>
      <c r="D27" s="261">
        <f t="shared" si="2"/>
        <v>79.325052578530531</v>
      </c>
      <c r="E27" s="261">
        <f t="shared" si="2"/>
        <v>131.21470923721381</v>
      </c>
      <c r="F27" s="261">
        <f t="shared" si="2"/>
        <v>139.78614082802059</v>
      </c>
      <c r="G27" s="261">
        <f t="shared" si="2"/>
        <v>172.6783921706876</v>
      </c>
      <c r="H27" s="261">
        <f t="shared" si="2"/>
        <v>153.6104800150303</v>
      </c>
      <c r="I27" s="261">
        <f t="shared" si="2"/>
        <v>137.70644643142111</v>
      </c>
      <c r="J27" s="261">
        <f t="shared" si="2"/>
        <v>101.634835705979</v>
      </c>
      <c r="K27" s="261">
        <f t="shared" si="2"/>
        <v>103.3090480308438</v>
      </c>
      <c r="L27" s="261">
        <f t="shared" si="2"/>
        <v>129.8201870604056</v>
      </c>
      <c r="M27" s="261">
        <f t="shared" si="2"/>
        <v>128.70987032842211</v>
      </c>
      <c r="N27" s="261">
        <f t="shared" si="2"/>
        <v>126.7292839481625</v>
      </c>
      <c r="O27" s="261">
        <f t="shared" si="2"/>
        <v>134.9786074310218</v>
      </c>
      <c r="P27" s="261">
        <f t="shared" si="2"/>
        <v>88.156704603847629</v>
      </c>
      <c r="Q27" s="261">
        <f t="shared" si="2"/>
        <v>101.3875877543382</v>
      </c>
      <c r="R27" s="261">
        <f t="shared" si="2"/>
        <v>95.917452355167086</v>
      </c>
      <c r="S27" s="261">
        <f t="shared" si="2"/>
        <v>100.58976483524179</v>
      </c>
      <c r="T27" s="261">
        <f t="shared" si="2"/>
        <v>104.95742928215211</v>
      </c>
      <c r="U27" s="261">
        <f t="shared" si="2"/>
        <v>107.18716382797039</v>
      </c>
      <c r="V27" s="261">
        <f t="shared" si="2"/>
        <v>119.8862884754579</v>
      </c>
      <c r="W27" s="261">
        <f t="shared" si="2"/>
        <v>127.27842404414901</v>
      </c>
      <c r="X27" s="261">
        <f t="shared" si="2"/>
        <v>103.3359928827384</v>
      </c>
      <c r="Y27" s="261">
        <f t="shared" si="2"/>
        <v>93.013619602601409</v>
      </c>
      <c r="DA27" s="70"/>
    </row>
    <row r="28" spans="1:105" ht="12" customHeight="1" x14ac:dyDescent="0.25">
      <c r="A28" s="60" t="s">
        <v>2571</v>
      </c>
      <c r="B28" s="329">
        <v>55.728304849116412</v>
      </c>
      <c r="C28" s="329">
        <v>46.124892723549678</v>
      </c>
      <c r="D28" s="329">
        <v>79.325052578530531</v>
      </c>
      <c r="E28" s="329">
        <v>131.21470923721381</v>
      </c>
      <c r="F28" s="329">
        <v>139.78614082802059</v>
      </c>
      <c r="G28" s="329">
        <v>172.6783921706876</v>
      </c>
      <c r="H28" s="329">
        <v>153.6104800150303</v>
      </c>
      <c r="I28" s="329">
        <v>137.70644643142111</v>
      </c>
      <c r="J28" s="329">
        <v>101.634835705979</v>
      </c>
      <c r="K28" s="329">
        <v>103.3090480308438</v>
      </c>
      <c r="L28" s="329">
        <v>129.8201870604056</v>
      </c>
      <c r="M28" s="329">
        <v>128.70987032842211</v>
      </c>
      <c r="N28" s="329">
        <v>126.7292839481625</v>
      </c>
      <c r="O28" s="329">
        <v>134.9786074310218</v>
      </c>
      <c r="P28" s="329">
        <v>88.156704603847629</v>
      </c>
      <c r="Q28" s="329">
        <v>101.3875877543382</v>
      </c>
      <c r="R28" s="329">
        <v>95.917452355167086</v>
      </c>
      <c r="S28" s="329">
        <v>100.58976483524179</v>
      </c>
      <c r="T28" s="329">
        <v>104.95742928215211</v>
      </c>
      <c r="U28" s="329">
        <v>107.18716382797039</v>
      </c>
      <c r="V28" s="329">
        <v>119.8862884754579</v>
      </c>
      <c r="W28" s="329">
        <v>127.27842404414901</v>
      </c>
      <c r="X28" s="329">
        <v>103.3359928827384</v>
      </c>
      <c r="Y28" s="329">
        <v>93.013619602601409</v>
      </c>
      <c r="DA28" s="72" t="s">
        <v>2656</v>
      </c>
    </row>
    <row r="29" spans="1:105" ht="12" customHeight="1" x14ac:dyDescent="0.25">
      <c r="A29" s="59" t="s">
        <v>28</v>
      </c>
      <c r="B29" s="230">
        <v>13.61834110551233</v>
      </c>
      <c r="C29" s="230">
        <v>17.53927904845164</v>
      </c>
      <c r="D29" s="230">
        <v>27.368216747448042</v>
      </c>
      <c r="E29" s="230">
        <v>14.07094964094412</v>
      </c>
      <c r="F29" s="230">
        <v>7.8231149918020426</v>
      </c>
      <c r="G29" s="230">
        <v>36.346525805139613</v>
      </c>
      <c r="H29" s="230">
        <v>28.158420906204309</v>
      </c>
      <c r="I29" s="230">
        <v>17.08261392658212</v>
      </c>
      <c r="J29" s="230">
        <v>0</v>
      </c>
      <c r="K29" s="230">
        <v>2.8364683704909388</v>
      </c>
      <c r="L29" s="230">
        <v>0</v>
      </c>
      <c r="M29" s="230">
        <v>2.3349457533880882</v>
      </c>
      <c r="N29" s="230">
        <v>0</v>
      </c>
      <c r="O29" s="230">
        <v>0</v>
      </c>
      <c r="P29" s="230">
        <v>0</v>
      </c>
      <c r="Q29" s="230">
        <v>0</v>
      </c>
      <c r="R29" s="230">
        <v>0</v>
      </c>
      <c r="S29" s="230">
        <v>0</v>
      </c>
      <c r="T29" s="230">
        <v>0</v>
      </c>
      <c r="U29" s="230">
        <v>0</v>
      </c>
      <c r="V29" s="230">
        <v>0</v>
      </c>
      <c r="W29" s="230">
        <v>0</v>
      </c>
      <c r="X29" s="230">
        <v>0</v>
      </c>
      <c r="Y29" s="230">
        <v>0</v>
      </c>
      <c r="DA29" s="71" t="s">
        <v>2657</v>
      </c>
    </row>
    <row r="30" spans="1:105" ht="12" customHeight="1" x14ac:dyDescent="0.25">
      <c r="A30" s="59" t="s">
        <v>31</v>
      </c>
      <c r="B30" s="230">
        <v>0</v>
      </c>
      <c r="C30" s="230">
        <v>0</v>
      </c>
      <c r="D30" s="230">
        <v>0</v>
      </c>
      <c r="E30" s="230">
        <v>0</v>
      </c>
      <c r="F30" s="230">
        <v>0</v>
      </c>
      <c r="G30" s="230">
        <v>0</v>
      </c>
      <c r="H30" s="230">
        <v>0</v>
      </c>
      <c r="I30" s="230">
        <v>0</v>
      </c>
      <c r="J30" s="230">
        <v>0</v>
      </c>
      <c r="K30" s="230">
        <v>0</v>
      </c>
      <c r="L30" s="230">
        <v>0</v>
      </c>
      <c r="M30" s="230">
        <v>0</v>
      </c>
      <c r="N30" s="230">
        <v>0</v>
      </c>
      <c r="O30" s="230">
        <v>0</v>
      </c>
      <c r="P30" s="230">
        <v>0</v>
      </c>
      <c r="Q30" s="230">
        <v>0</v>
      </c>
      <c r="R30" s="230">
        <v>0</v>
      </c>
      <c r="S30" s="230">
        <v>0</v>
      </c>
      <c r="T30" s="230">
        <v>0</v>
      </c>
      <c r="U30" s="230">
        <v>0</v>
      </c>
      <c r="V30" s="230">
        <v>0</v>
      </c>
      <c r="W30" s="230">
        <v>0</v>
      </c>
      <c r="X30" s="230">
        <v>0</v>
      </c>
      <c r="Y30" s="230">
        <v>0</v>
      </c>
      <c r="DA30" s="71" t="s">
        <v>2658</v>
      </c>
    </row>
    <row r="31" spans="1:105" ht="12" customHeight="1" x14ac:dyDescent="0.25">
      <c r="A31" s="59" t="s">
        <v>159</v>
      </c>
      <c r="B31" s="230">
        <v>13.26658347074738</v>
      </c>
      <c r="C31" s="230">
        <v>13.697413345996839</v>
      </c>
      <c r="D31" s="230">
        <v>12.464546324447261</v>
      </c>
      <c r="E31" s="230">
        <v>18.868048410364111</v>
      </c>
      <c r="F31" s="230">
        <v>19.09261902032102</v>
      </c>
      <c r="G31" s="230">
        <v>19.335401330306741</v>
      </c>
      <c r="H31" s="230">
        <v>16.657456788422941</v>
      </c>
      <c r="I31" s="230">
        <v>15.415265046154669</v>
      </c>
      <c r="J31" s="230">
        <v>12.557786842357711</v>
      </c>
      <c r="K31" s="230">
        <v>14.277133010596661</v>
      </c>
      <c r="L31" s="230">
        <v>14.82179743578121</v>
      </c>
      <c r="M31" s="230">
        <v>15.80191492643312</v>
      </c>
      <c r="N31" s="230">
        <v>19.220610708807211</v>
      </c>
      <c r="O31" s="230">
        <v>21.824879004988659</v>
      </c>
      <c r="P31" s="230">
        <v>17.04578729973062</v>
      </c>
      <c r="Q31" s="230">
        <v>18.758740273839191</v>
      </c>
      <c r="R31" s="230">
        <v>16.606416499433969</v>
      </c>
      <c r="S31" s="230">
        <v>16.56253055381881</v>
      </c>
      <c r="T31" s="230">
        <v>16.82282989751776</v>
      </c>
      <c r="U31" s="230">
        <v>24.24639851708088</v>
      </c>
      <c r="V31" s="230">
        <v>23.4355213667593</v>
      </c>
      <c r="W31" s="230">
        <v>24.474588336161538</v>
      </c>
      <c r="X31" s="230">
        <v>24.44054755377066</v>
      </c>
      <c r="Y31" s="230">
        <v>22.08716464249526</v>
      </c>
      <c r="DA31" s="71" t="s">
        <v>2659</v>
      </c>
    </row>
    <row r="32" spans="1:105" ht="12" customHeight="1" x14ac:dyDescent="0.25">
      <c r="A32" s="59" t="s">
        <v>32</v>
      </c>
      <c r="B32" s="230">
        <v>0</v>
      </c>
      <c r="C32" s="230">
        <v>0</v>
      </c>
      <c r="D32" s="230">
        <v>13.687473694019721</v>
      </c>
      <c r="E32" s="230">
        <v>10.21098997811696</v>
      </c>
      <c r="F32" s="230">
        <v>8.0319088010878197</v>
      </c>
      <c r="G32" s="230">
        <v>10.49325661254024</v>
      </c>
      <c r="H32" s="230">
        <v>10.22726652435948</v>
      </c>
      <c r="I32" s="230">
        <v>6.7487402235672329</v>
      </c>
      <c r="J32" s="230">
        <v>3.1945826562924489</v>
      </c>
      <c r="K32" s="230">
        <v>3.3600947027649322</v>
      </c>
      <c r="L32" s="230">
        <v>4.6566073314823404</v>
      </c>
      <c r="M32" s="230">
        <v>2.3037686652806659</v>
      </c>
      <c r="N32" s="230">
        <v>3.4614145300550732</v>
      </c>
      <c r="O32" s="230">
        <v>3.5188041701035289</v>
      </c>
      <c r="P32" s="230">
        <v>2.168766564863998</v>
      </c>
      <c r="Q32" s="230">
        <v>2.2490979975174081</v>
      </c>
      <c r="R32" s="230">
        <v>1.1280970235034551</v>
      </c>
      <c r="S32" s="230">
        <v>1.0195147547749679</v>
      </c>
      <c r="T32" s="230">
        <v>0</v>
      </c>
      <c r="U32" s="230">
        <v>0</v>
      </c>
      <c r="V32" s="230">
        <v>0</v>
      </c>
      <c r="W32" s="230">
        <v>0</v>
      </c>
      <c r="X32" s="230">
        <v>0</v>
      </c>
      <c r="Y32" s="230">
        <v>0</v>
      </c>
      <c r="DA32" s="71" t="s">
        <v>2660</v>
      </c>
    </row>
    <row r="33" spans="1:105" ht="12" customHeight="1" x14ac:dyDescent="0.25">
      <c r="A33" s="59" t="s">
        <v>35</v>
      </c>
      <c r="B33" s="230">
        <v>28.843380272856699</v>
      </c>
      <c r="C33" s="230">
        <v>14.888200329101201</v>
      </c>
      <c r="D33" s="230">
        <v>25.804815812615509</v>
      </c>
      <c r="E33" s="230">
        <v>88.064721207788637</v>
      </c>
      <c r="F33" s="230">
        <v>104.8384980148097</v>
      </c>
      <c r="G33" s="230">
        <v>106.50320842270099</v>
      </c>
      <c r="H33" s="230">
        <v>98.567335796043608</v>
      </c>
      <c r="I33" s="230">
        <v>98.459827235117046</v>
      </c>
      <c r="J33" s="230">
        <v>85.882466207328832</v>
      </c>
      <c r="K33" s="230">
        <v>82.835351946991224</v>
      </c>
      <c r="L33" s="230">
        <v>110.3417822931421</v>
      </c>
      <c r="M33" s="230">
        <v>108.2692409833202</v>
      </c>
      <c r="N33" s="230">
        <v>104.04725870930019</v>
      </c>
      <c r="O33" s="230">
        <v>109.6349242559296</v>
      </c>
      <c r="P33" s="230">
        <v>68.942150739253023</v>
      </c>
      <c r="Q33" s="230">
        <v>80.379749482981595</v>
      </c>
      <c r="R33" s="230">
        <v>78.182938832229667</v>
      </c>
      <c r="S33" s="230">
        <v>83.007719526648017</v>
      </c>
      <c r="T33" s="230">
        <v>88.134599384634313</v>
      </c>
      <c r="U33" s="230">
        <v>82.940765310889489</v>
      </c>
      <c r="V33" s="230">
        <v>96.450767108698656</v>
      </c>
      <c r="W33" s="230">
        <v>102.8038357079875</v>
      </c>
      <c r="X33" s="230">
        <v>78.895445328967782</v>
      </c>
      <c r="Y33" s="230">
        <v>70.926454960106142</v>
      </c>
      <c r="DA33" s="71" t="s">
        <v>2661</v>
      </c>
    </row>
    <row r="34" spans="1:105" ht="12" customHeight="1" x14ac:dyDescent="0.25">
      <c r="A34" s="60" t="s">
        <v>2578</v>
      </c>
      <c r="B34" s="329">
        <v>0</v>
      </c>
      <c r="C34" s="329">
        <v>0</v>
      </c>
      <c r="D34" s="329">
        <v>0</v>
      </c>
      <c r="E34" s="329">
        <v>0</v>
      </c>
      <c r="F34" s="329">
        <v>0</v>
      </c>
      <c r="G34" s="329">
        <v>0</v>
      </c>
      <c r="H34" s="329">
        <v>0</v>
      </c>
      <c r="I34" s="329">
        <v>0</v>
      </c>
      <c r="J34" s="329">
        <v>0</v>
      </c>
      <c r="K34" s="329">
        <v>0</v>
      </c>
      <c r="L34" s="329">
        <v>0</v>
      </c>
      <c r="M34" s="329">
        <v>0</v>
      </c>
      <c r="N34" s="329">
        <v>0</v>
      </c>
      <c r="O34" s="329">
        <v>0</v>
      </c>
      <c r="P34" s="329">
        <v>0</v>
      </c>
      <c r="Q34" s="329">
        <v>0</v>
      </c>
      <c r="R34" s="329">
        <v>0</v>
      </c>
      <c r="S34" s="329">
        <v>0</v>
      </c>
      <c r="T34" s="329">
        <v>0</v>
      </c>
      <c r="U34" s="329">
        <v>0</v>
      </c>
      <c r="V34" s="329">
        <v>0</v>
      </c>
      <c r="W34" s="329">
        <v>0</v>
      </c>
      <c r="X34" s="329">
        <v>0</v>
      </c>
      <c r="Y34" s="329">
        <v>0</v>
      </c>
      <c r="DA34" s="72" t="s">
        <v>2662</v>
      </c>
    </row>
    <row r="35" spans="1:105" ht="12" customHeight="1" x14ac:dyDescent="0.25">
      <c r="A35" s="57" t="s">
        <v>2580</v>
      </c>
      <c r="B35" s="261">
        <v>97.874411009917694</v>
      </c>
      <c r="C35" s="261">
        <v>96.975947579203634</v>
      </c>
      <c r="D35" s="261">
        <v>116.34605979483069</v>
      </c>
      <c r="E35" s="261">
        <v>134.99691248630171</v>
      </c>
      <c r="F35" s="261">
        <v>139.54088849792359</v>
      </c>
      <c r="G35" s="261">
        <v>164.9803322762703</v>
      </c>
      <c r="H35" s="261">
        <v>157.3711183936289</v>
      </c>
      <c r="I35" s="261">
        <v>144.93981821013651</v>
      </c>
      <c r="J35" s="261">
        <v>122.713184960956</v>
      </c>
      <c r="K35" s="261">
        <v>109.9394394734252</v>
      </c>
      <c r="L35" s="261">
        <v>124.55212542182019</v>
      </c>
      <c r="M35" s="261">
        <v>127.13227212129379</v>
      </c>
      <c r="N35" s="261">
        <v>124.609006149251</v>
      </c>
      <c r="O35" s="261">
        <v>126.8133036209351</v>
      </c>
      <c r="P35" s="261">
        <v>101.82544632370229</v>
      </c>
      <c r="Q35" s="261">
        <v>106.7688516514373</v>
      </c>
      <c r="R35" s="261">
        <v>100.17785108402489</v>
      </c>
      <c r="S35" s="261">
        <v>103.915756207686</v>
      </c>
      <c r="T35" s="261">
        <v>101.87090502090101</v>
      </c>
      <c r="U35" s="261">
        <v>102.2221697257346</v>
      </c>
      <c r="V35" s="261">
        <v>104.55520341609279</v>
      </c>
      <c r="W35" s="261">
        <v>104.7127737249162</v>
      </c>
      <c r="X35" s="261">
        <v>93.419732233485206</v>
      </c>
      <c r="Y35" s="261">
        <v>89.49672614851913</v>
      </c>
      <c r="DA35" s="70" t="s">
        <v>2663</v>
      </c>
    </row>
    <row r="36" spans="1:105" ht="12" customHeight="1" x14ac:dyDescent="0.25">
      <c r="A36" s="46" t="s">
        <v>28</v>
      </c>
      <c r="B36" s="229">
        <v>23.917596600918401</v>
      </c>
      <c r="C36" s="229">
        <v>36.875710817886819</v>
      </c>
      <c r="D36" s="229">
        <v>40.140965289927628</v>
      </c>
      <c r="E36" s="229">
        <v>14.476538250324181</v>
      </c>
      <c r="F36" s="229">
        <v>7.8093894738859504</v>
      </c>
      <c r="G36" s="229">
        <v>34.726185650910118</v>
      </c>
      <c r="H36" s="229">
        <v>28.847785579306318</v>
      </c>
      <c r="I36" s="229">
        <v>17.979920484737821</v>
      </c>
      <c r="J36" s="229">
        <v>0</v>
      </c>
      <c r="K36" s="229">
        <v>3.0185133701238951</v>
      </c>
      <c r="L36" s="229">
        <v>0</v>
      </c>
      <c r="M36" s="229">
        <v>2.306326299224335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2664</v>
      </c>
    </row>
    <row r="37" spans="1:105" ht="12" customHeight="1" x14ac:dyDescent="0.25">
      <c r="A37" s="46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2665</v>
      </c>
    </row>
    <row r="38" spans="1:105" ht="12" customHeight="1" x14ac:dyDescent="0.25">
      <c r="A38" s="46" t="s">
        <v>31</v>
      </c>
      <c r="B38" s="229">
        <v>0</v>
      </c>
      <c r="C38" s="229">
        <v>0</v>
      </c>
      <c r="D38" s="229">
        <v>0</v>
      </c>
      <c r="E38" s="229">
        <v>0</v>
      </c>
      <c r="F38" s="229">
        <v>0</v>
      </c>
      <c r="G38" s="229">
        <v>0</v>
      </c>
      <c r="H38" s="229">
        <v>0</v>
      </c>
      <c r="I38" s="229">
        <v>0</v>
      </c>
      <c r="J38" s="229">
        <v>0</v>
      </c>
      <c r="K38" s="229">
        <v>0</v>
      </c>
      <c r="L38" s="229">
        <v>0</v>
      </c>
      <c r="M38" s="229">
        <v>0</v>
      </c>
      <c r="N38" s="229">
        <v>0</v>
      </c>
      <c r="O38" s="229">
        <v>0</v>
      </c>
      <c r="P38" s="229">
        <v>0</v>
      </c>
      <c r="Q38" s="229">
        <v>0</v>
      </c>
      <c r="R38" s="229">
        <v>0</v>
      </c>
      <c r="S38" s="229">
        <v>0</v>
      </c>
      <c r="T38" s="229">
        <v>0</v>
      </c>
      <c r="U38" s="229">
        <v>0</v>
      </c>
      <c r="V38" s="229">
        <v>0</v>
      </c>
      <c r="W38" s="229">
        <v>0</v>
      </c>
      <c r="X38" s="229">
        <v>0</v>
      </c>
      <c r="Y38" s="229">
        <v>0</v>
      </c>
      <c r="DA38" s="73" t="s">
        <v>2666</v>
      </c>
    </row>
    <row r="39" spans="1:105" ht="12" customHeight="1" x14ac:dyDescent="0.25">
      <c r="A39" s="46" t="s">
        <v>159</v>
      </c>
      <c r="B39" s="229">
        <v>23.299812309541242</v>
      </c>
      <c r="C39" s="229">
        <v>28.798324726159919</v>
      </c>
      <c r="D39" s="229">
        <v>18.281750907683339</v>
      </c>
      <c r="E39" s="229">
        <v>19.411911170998771</v>
      </c>
      <c r="F39" s="229">
        <v>19.059121355426271</v>
      </c>
      <c r="G39" s="229">
        <v>18.473422737315389</v>
      </c>
      <c r="H39" s="229">
        <v>17.06525885558829</v>
      </c>
      <c r="I39" s="229">
        <v>16.22498997941554</v>
      </c>
      <c r="J39" s="229">
        <v>15.162183406725831</v>
      </c>
      <c r="K39" s="229">
        <v>15.19344172065073</v>
      </c>
      <c r="L39" s="229">
        <v>14.220333639938801</v>
      </c>
      <c r="M39" s="229">
        <v>15.60823069232176</v>
      </c>
      <c r="N39" s="229">
        <v>18.899035198413941</v>
      </c>
      <c r="O39" s="229">
        <v>20.50461966103903</v>
      </c>
      <c r="P39" s="229">
        <v>19.688745258045991</v>
      </c>
      <c r="Q39" s="229">
        <v>19.754382186488879</v>
      </c>
      <c r="R39" s="229">
        <v>17.34402945732505</v>
      </c>
      <c r="S39" s="229">
        <v>17.11016911146006</v>
      </c>
      <c r="T39" s="229">
        <v>16.328114344967378</v>
      </c>
      <c r="U39" s="229">
        <v>23.12328618405029</v>
      </c>
      <c r="V39" s="229">
        <v>20.438581716251161</v>
      </c>
      <c r="W39" s="229">
        <v>20.13540040035377</v>
      </c>
      <c r="X39" s="229">
        <v>22.09519978875062</v>
      </c>
      <c r="Y39" s="229">
        <v>21.252037431208279</v>
      </c>
      <c r="DA39" s="73" t="s">
        <v>2667</v>
      </c>
    </row>
    <row r="40" spans="1:105" ht="12" customHeight="1" x14ac:dyDescent="0.25">
      <c r="A40" s="46" t="s">
        <v>32</v>
      </c>
      <c r="B40" s="229">
        <v>0</v>
      </c>
      <c r="C40" s="229">
        <v>0</v>
      </c>
      <c r="D40" s="229">
        <v>20.075418560461191</v>
      </c>
      <c r="E40" s="229">
        <v>10.505317037149791</v>
      </c>
      <c r="F40" s="229">
        <v>8.0178169580987735</v>
      </c>
      <c r="G40" s="229">
        <v>10.025463758579811</v>
      </c>
      <c r="H40" s="229">
        <v>10.47764690853573</v>
      </c>
      <c r="I40" s="229">
        <v>7.1032344999070363</v>
      </c>
      <c r="J40" s="229">
        <v>3.8571166042787821</v>
      </c>
      <c r="K40" s="229">
        <v>3.5757461252504452</v>
      </c>
      <c r="L40" s="229">
        <v>4.4676436964390236</v>
      </c>
      <c r="M40" s="229">
        <v>2.275531349007164</v>
      </c>
      <c r="N40" s="229">
        <v>3.4035024188818772</v>
      </c>
      <c r="O40" s="229">
        <v>3.3059400307859108</v>
      </c>
      <c r="P40" s="229">
        <v>2.505034919710019</v>
      </c>
      <c r="Q40" s="229">
        <v>2.3684714841852621</v>
      </c>
      <c r="R40" s="229">
        <v>1.178204100025525</v>
      </c>
      <c r="S40" s="229">
        <v>1.053224916877594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DA40" s="73" t="s">
        <v>2668</v>
      </c>
    </row>
    <row r="41" spans="1:105" ht="12" customHeight="1" x14ac:dyDescent="0.25">
      <c r="A41" s="46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DA41" s="73" t="s">
        <v>2669</v>
      </c>
    </row>
    <row r="42" spans="1:105" ht="12" customHeight="1" x14ac:dyDescent="0.25">
      <c r="A42" s="46" t="s">
        <v>35</v>
      </c>
      <c r="B42" s="229">
        <v>50.657002099458047</v>
      </c>
      <c r="C42" s="229">
        <v>31.301912035156889</v>
      </c>
      <c r="D42" s="229">
        <v>37.847925036758568</v>
      </c>
      <c r="E42" s="229">
        <v>90.603146027828913</v>
      </c>
      <c r="F42" s="229">
        <v>104.6545607105127</v>
      </c>
      <c r="G42" s="229">
        <v>101.755260129465</v>
      </c>
      <c r="H42" s="229">
        <v>100.9804270501986</v>
      </c>
      <c r="I42" s="229">
        <v>103.6316732460761</v>
      </c>
      <c r="J42" s="229">
        <v>103.6938849499514</v>
      </c>
      <c r="K42" s="229">
        <v>88.151738257400112</v>
      </c>
      <c r="L42" s="229">
        <v>105.86414808544239</v>
      </c>
      <c r="M42" s="229">
        <v>106.94218378074051</v>
      </c>
      <c r="N42" s="229">
        <v>102.3064685319552</v>
      </c>
      <c r="O42" s="229">
        <v>103.0027439291102</v>
      </c>
      <c r="P42" s="229">
        <v>79.631666145946312</v>
      </c>
      <c r="Q42" s="229">
        <v>84.645997980763113</v>
      </c>
      <c r="R42" s="229">
        <v>81.655617526674291</v>
      </c>
      <c r="S42" s="229">
        <v>85.752362179348339</v>
      </c>
      <c r="T42" s="229">
        <v>85.542790675933645</v>
      </c>
      <c r="U42" s="229">
        <v>79.098883541684273</v>
      </c>
      <c r="V42" s="229">
        <v>84.116621699841602</v>
      </c>
      <c r="W42" s="229">
        <v>84.577373324562416</v>
      </c>
      <c r="X42" s="229">
        <v>71.324532444734587</v>
      </c>
      <c r="Y42" s="229">
        <v>68.244688717310851</v>
      </c>
      <c r="DA42" s="73" t="s">
        <v>2670</v>
      </c>
    </row>
    <row r="43" spans="1:105" ht="12" customHeight="1" x14ac:dyDescent="0.25">
      <c r="A43" s="46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2671</v>
      </c>
    </row>
    <row r="44" spans="1:105" ht="12" customHeight="1" x14ac:dyDescent="0.25">
      <c r="A44" s="46" t="s">
        <v>38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2672</v>
      </c>
    </row>
    <row r="45" spans="1:105" ht="12" customHeight="1" x14ac:dyDescent="0.25">
      <c r="A45" s="46" t="s">
        <v>39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2673</v>
      </c>
    </row>
    <row r="46" spans="1:105" ht="12" customHeight="1" x14ac:dyDescent="0.25">
      <c r="A46" s="57" t="s">
        <v>2592</v>
      </c>
      <c r="B46" s="261">
        <v>0</v>
      </c>
      <c r="C46" s="261">
        <v>0</v>
      </c>
      <c r="D46" s="261">
        <v>0</v>
      </c>
      <c r="E46" s="261">
        <v>0</v>
      </c>
      <c r="F46" s="261">
        <v>0</v>
      </c>
      <c r="G46" s="261">
        <v>0</v>
      </c>
      <c r="H46" s="261">
        <v>0</v>
      </c>
      <c r="I46" s="261">
        <v>0</v>
      </c>
      <c r="J46" s="261">
        <v>0</v>
      </c>
      <c r="K46" s="261">
        <v>0</v>
      </c>
      <c r="L46" s="261">
        <v>0</v>
      </c>
      <c r="M46" s="261">
        <v>0</v>
      </c>
      <c r="N46" s="261">
        <v>0</v>
      </c>
      <c r="O46" s="261">
        <v>0</v>
      </c>
      <c r="P46" s="261">
        <v>0</v>
      </c>
      <c r="Q46" s="261">
        <v>0</v>
      </c>
      <c r="R46" s="261">
        <v>0</v>
      </c>
      <c r="S46" s="261">
        <v>0</v>
      </c>
      <c r="T46" s="261">
        <v>0</v>
      </c>
      <c r="U46" s="261">
        <v>0</v>
      </c>
      <c r="V46" s="261">
        <v>0</v>
      </c>
      <c r="W46" s="261">
        <v>0</v>
      </c>
      <c r="X46" s="261">
        <v>0</v>
      </c>
      <c r="Y46" s="261">
        <v>0</v>
      </c>
      <c r="DA46" s="70" t="s">
        <v>2674</v>
      </c>
    </row>
    <row r="47" spans="1:105" ht="12" customHeight="1" x14ac:dyDescent="0.25">
      <c r="A47" s="41" t="s">
        <v>2594</v>
      </c>
      <c r="B47" s="350">
        <v>0</v>
      </c>
      <c r="C47" s="350">
        <v>0</v>
      </c>
      <c r="D47" s="350">
        <v>0</v>
      </c>
      <c r="E47" s="350">
        <v>0</v>
      </c>
      <c r="F47" s="350">
        <v>0</v>
      </c>
      <c r="G47" s="350">
        <v>0</v>
      </c>
      <c r="H47" s="350">
        <v>0</v>
      </c>
      <c r="I47" s="350">
        <v>0</v>
      </c>
      <c r="J47" s="350">
        <v>0</v>
      </c>
      <c r="K47" s="350">
        <v>0</v>
      </c>
      <c r="L47" s="350">
        <v>0</v>
      </c>
      <c r="M47" s="350">
        <v>0</v>
      </c>
      <c r="N47" s="350">
        <v>0</v>
      </c>
      <c r="O47" s="350">
        <v>0</v>
      </c>
      <c r="P47" s="350">
        <v>0</v>
      </c>
      <c r="Q47" s="350">
        <v>0</v>
      </c>
      <c r="R47" s="350">
        <v>0</v>
      </c>
      <c r="S47" s="350">
        <v>0</v>
      </c>
      <c r="T47" s="350">
        <v>0</v>
      </c>
      <c r="U47" s="350">
        <v>0</v>
      </c>
      <c r="V47" s="350">
        <v>0</v>
      </c>
      <c r="W47" s="350">
        <v>0</v>
      </c>
      <c r="X47" s="350">
        <v>0</v>
      </c>
      <c r="Y47" s="350">
        <v>0</v>
      </c>
      <c r="DA47" s="97" t="s">
        <v>2675</v>
      </c>
    </row>
    <row r="48" spans="1:105" ht="12" customHeight="1" x14ac:dyDescent="0.25">
      <c r="A48" s="172"/>
      <c r="B48" s="172"/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DA48" s="176"/>
    </row>
    <row r="49" spans="1:105" ht="15" customHeight="1" x14ac:dyDescent="0.25">
      <c r="A49" s="32" t="s">
        <v>429</v>
      </c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  <c r="DA49" s="88"/>
    </row>
    <row r="50" spans="1:105" ht="12" customHeight="1" x14ac:dyDescent="0.25">
      <c r="A50" s="172"/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DA50" s="176"/>
    </row>
    <row r="51" spans="1:105" ht="12" customHeight="1" x14ac:dyDescent="0.25">
      <c r="A51" s="35" t="s">
        <v>24</v>
      </c>
      <c r="B51" s="232">
        <f t="shared" ref="B51:Y51" si="3">SUM(B$52:B$56,B$58:B$59,B$61:B$62,B$64:B$68)</f>
        <v>1</v>
      </c>
      <c r="C51" s="232">
        <f t="shared" si="3"/>
        <v>1</v>
      </c>
      <c r="D51" s="232">
        <f t="shared" si="3"/>
        <v>1</v>
      </c>
      <c r="E51" s="232">
        <f t="shared" si="3"/>
        <v>1</v>
      </c>
      <c r="F51" s="232">
        <f t="shared" si="3"/>
        <v>0.99999999999999978</v>
      </c>
      <c r="G51" s="232">
        <f t="shared" si="3"/>
        <v>1</v>
      </c>
      <c r="H51" s="232">
        <f t="shared" si="3"/>
        <v>1</v>
      </c>
      <c r="I51" s="232">
        <f t="shared" si="3"/>
        <v>1</v>
      </c>
      <c r="J51" s="232">
        <f t="shared" si="3"/>
        <v>1</v>
      </c>
      <c r="K51" s="232">
        <f t="shared" si="3"/>
        <v>1.0000000000000002</v>
      </c>
      <c r="L51" s="232">
        <f t="shared" si="3"/>
        <v>0.99999999999999978</v>
      </c>
      <c r="M51" s="232">
        <f t="shared" si="3"/>
        <v>1.0000000000000002</v>
      </c>
      <c r="N51" s="232">
        <f t="shared" si="3"/>
        <v>1</v>
      </c>
      <c r="O51" s="232">
        <f t="shared" si="3"/>
        <v>1</v>
      </c>
      <c r="P51" s="232">
        <f t="shared" si="3"/>
        <v>0.99999999999999978</v>
      </c>
      <c r="Q51" s="232">
        <f t="shared" si="3"/>
        <v>1.0000000000000004</v>
      </c>
      <c r="R51" s="232">
        <f t="shared" si="3"/>
        <v>0.99999999999999989</v>
      </c>
      <c r="S51" s="232">
        <f t="shared" si="3"/>
        <v>1.0000000000000002</v>
      </c>
      <c r="T51" s="232">
        <f t="shared" si="3"/>
        <v>1</v>
      </c>
      <c r="U51" s="232">
        <f t="shared" si="3"/>
        <v>1.0000000000000002</v>
      </c>
      <c r="V51" s="232">
        <f t="shared" si="3"/>
        <v>1</v>
      </c>
      <c r="W51" s="232">
        <f t="shared" si="3"/>
        <v>1</v>
      </c>
      <c r="X51" s="232">
        <f t="shared" si="3"/>
        <v>0.99999999999999978</v>
      </c>
      <c r="Y51" s="232">
        <f t="shared" si="3"/>
        <v>0.99999999999999967</v>
      </c>
      <c r="DA51" s="95"/>
    </row>
    <row r="52" spans="1:105" ht="12" customHeight="1" x14ac:dyDescent="0.25">
      <c r="A52" s="55" t="s">
        <v>91</v>
      </c>
      <c r="B52" s="299">
        <f t="shared" ref="B52:Y52" si="4">IF(B$6=0,0,B$6/B$5)</f>
        <v>0</v>
      </c>
      <c r="C52" s="299">
        <f t="shared" si="4"/>
        <v>0</v>
      </c>
      <c r="D52" s="299">
        <f t="shared" si="4"/>
        <v>0</v>
      </c>
      <c r="E52" s="299">
        <f t="shared" si="4"/>
        <v>0</v>
      </c>
      <c r="F52" s="299">
        <f t="shared" si="4"/>
        <v>0</v>
      </c>
      <c r="G52" s="299">
        <f t="shared" si="4"/>
        <v>0</v>
      </c>
      <c r="H52" s="299">
        <f t="shared" si="4"/>
        <v>0</v>
      </c>
      <c r="I52" s="299">
        <f t="shared" si="4"/>
        <v>0</v>
      </c>
      <c r="J52" s="299">
        <f t="shared" si="4"/>
        <v>0</v>
      </c>
      <c r="K52" s="299">
        <f t="shared" si="4"/>
        <v>0</v>
      </c>
      <c r="L52" s="299">
        <f t="shared" si="4"/>
        <v>0</v>
      </c>
      <c r="M52" s="299">
        <f t="shared" si="4"/>
        <v>0</v>
      </c>
      <c r="N52" s="299">
        <f t="shared" si="4"/>
        <v>0</v>
      </c>
      <c r="O52" s="299">
        <f t="shared" si="4"/>
        <v>0</v>
      </c>
      <c r="P52" s="299">
        <f t="shared" si="4"/>
        <v>0</v>
      </c>
      <c r="Q52" s="299">
        <f t="shared" si="4"/>
        <v>0</v>
      </c>
      <c r="R52" s="299">
        <f t="shared" si="4"/>
        <v>0</v>
      </c>
      <c r="S52" s="299">
        <f t="shared" si="4"/>
        <v>0</v>
      </c>
      <c r="T52" s="299">
        <f t="shared" si="4"/>
        <v>0</v>
      </c>
      <c r="U52" s="299">
        <f t="shared" si="4"/>
        <v>0</v>
      </c>
      <c r="V52" s="299">
        <f t="shared" si="4"/>
        <v>0</v>
      </c>
      <c r="W52" s="299">
        <f t="shared" si="4"/>
        <v>0</v>
      </c>
      <c r="X52" s="299">
        <f t="shared" si="4"/>
        <v>0</v>
      </c>
      <c r="Y52" s="299">
        <f t="shared" si="4"/>
        <v>0</v>
      </c>
      <c r="DA52" s="67"/>
    </row>
    <row r="53" spans="1:105" ht="12" customHeight="1" x14ac:dyDescent="0.25">
      <c r="A53" s="173" t="s">
        <v>92</v>
      </c>
      <c r="B53" s="233">
        <f t="shared" ref="B53:Y53" si="5">IF(B$7=0,0,B$7/B$5)</f>
        <v>0</v>
      </c>
      <c r="C53" s="233">
        <f t="shared" si="5"/>
        <v>0</v>
      </c>
      <c r="D53" s="233">
        <f t="shared" si="5"/>
        <v>0</v>
      </c>
      <c r="E53" s="233">
        <f t="shared" si="5"/>
        <v>0</v>
      </c>
      <c r="F53" s="233">
        <f t="shared" si="5"/>
        <v>0</v>
      </c>
      <c r="G53" s="233">
        <f t="shared" si="5"/>
        <v>0</v>
      </c>
      <c r="H53" s="233">
        <f t="shared" si="5"/>
        <v>0</v>
      </c>
      <c r="I53" s="233">
        <f t="shared" si="5"/>
        <v>0</v>
      </c>
      <c r="J53" s="233">
        <f t="shared" si="5"/>
        <v>0</v>
      </c>
      <c r="K53" s="233">
        <f t="shared" si="5"/>
        <v>0</v>
      </c>
      <c r="L53" s="233">
        <f t="shared" si="5"/>
        <v>0</v>
      </c>
      <c r="M53" s="233">
        <f t="shared" si="5"/>
        <v>0</v>
      </c>
      <c r="N53" s="233">
        <f t="shared" si="5"/>
        <v>0</v>
      </c>
      <c r="O53" s="233">
        <f t="shared" si="5"/>
        <v>0</v>
      </c>
      <c r="P53" s="233">
        <f t="shared" si="5"/>
        <v>0</v>
      </c>
      <c r="Q53" s="233">
        <f t="shared" si="5"/>
        <v>0</v>
      </c>
      <c r="R53" s="233">
        <f t="shared" si="5"/>
        <v>0</v>
      </c>
      <c r="S53" s="233">
        <f t="shared" si="5"/>
        <v>0</v>
      </c>
      <c r="T53" s="233">
        <f t="shared" si="5"/>
        <v>0</v>
      </c>
      <c r="U53" s="233">
        <f t="shared" si="5"/>
        <v>0</v>
      </c>
      <c r="V53" s="233">
        <f t="shared" si="5"/>
        <v>0</v>
      </c>
      <c r="W53" s="233">
        <f t="shared" si="5"/>
        <v>0</v>
      </c>
      <c r="X53" s="233">
        <f t="shared" si="5"/>
        <v>0</v>
      </c>
      <c r="Y53" s="233">
        <f t="shared" si="5"/>
        <v>0</v>
      </c>
      <c r="DA53" s="177"/>
    </row>
    <row r="54" spans="1:105" ht="12" customHeight="1" x14ac:dyDescent="0.25">
      <c r="A54" s="173" t="s">
        <v>93</v>
      </c>
      <c r="B54" s="233">
        <f t="shared" ref="B54:Y54" si="6">IF(B$8=0,0,B$8/B$5)</f>
        <v>0</v>
      </c>
      <c r="C54" s="233">
        <f t="shared" si="6"/>
        <v>0</v>
      </c>
      <c r="D54" s="233">
        <f t="shared" si="6"/>
        <v>0</v>
      </c>
      <c r="E54" s="233">
        <f t="shared" si="6"/>
        <v>0</v>
      </c>
      <c r="F54" s="233">
        <f t="shared" si="6"/>
        <v>0</v>
      </c>
      <c r="G54" s="233">
        <f t="shared" si="6"/>
        <v>0</v>
      </c>
      <c r="H54" s="233">
        <f t="shared" si="6"/>
        <v>0</v>
      </c>
      <c r="I54" s="233">
        <f t="shared" si="6"/>
        <v>0</v>
      </c>
      <c r="J54" s="233">
        <f t="shared" si="6"/>
        <v>0</v>
      </c>
      <c r="K54" s="233">
        <f t="shared" si="6"/>
        <v>0</v>
      </c>
      <c r="L54" s="233">
        <f t="shared" si="6"/>
        <v>0</v>
      </c>
      <c r="M54" s="233">
        <f t="shared" si="6"/>
        <v>0</v>
      </c>
      <c r="N54" s="233">
        <f t="shared" si="6"/>
        <v>0</v>
      </c>
      <c r="O54" s="233">
        <f t="shared" si="6"/>
        <v>0</v>
      </c>
      <c r="P54" s="233">
        <f t="shared" si="6"/>
        <v>0</v>
      </c>
      <c r="Q54" s="233">
        <f t="shared" si="6"/>
        <v>0</v>
      </c>
      <c r="R54" s="233">
        <f t="shared" si="6"/>
        <v>0</v>
      </c>
      <c r="S54" s="233">
        <f t="shared" si="6"/>
        <v>0</v>
      </c>
      <c r="T54" s="233">
        <f t="shared" si="6"/>
        <v>0</v>
      </c>
      <c r="U54" s="233">
        <f t="shared" si="6"/>
        <v>0</v>
      </c>
      <c r="V54" s="233">
        <f t="shared" si="6"/>
        <v>0</v>
      </c>
      <c r="W54" s="233">
        <f t="shared" si="6"/>
        <v>0</v>
      </c>
      <c r="X54" s="233">
        <f t="shared" si="6"/>
        <v>0</v>
      </c>
      <c r="Y54" s="233">
        <f t="shared" si="6"/>
        <v>0</v>
      </c>
      <c r="DA54" s="177"/>
    </row>
    <row r="55" spans="1:105" ht="12" customHeight="1" x14ac:dyDescent="0.25">
      <c r="A55" s="173" t="s">
        <v>94</v>
      </c>
      <c r="B55" s="233">
        <f t="shared" ref="B55:Y55" si="7">IF(B$9=0,0,B$9/B$5)</f>
        <v>0</v>
      </c>
      <c r="C55" s="233">
        <f t="shared" si="7"/>
        <v>0</v>
      </c>
      <c r="D55" s="233">
        <f t="shared" si="7"/>
        <v>0</v>
      </c>
      <c r="E55" s="233">
        <f t="shared" si="7"/>
        <v>0</v>
      </c>
      <c r="F55" s="233">
        <f t="shared" si="7"/>
        <v>0</v>
      </c>
      <c r="G55" s="233">
        <f t="shared" si="7"/>
        <v>0</v>
      </c>
      <c r="H55" s="233">
        <f t="shared" si="7"/>
        <v>0</v>
      </c>
      <c r="I55" s="233">
        <f t="shared" si="7"/>
        <v>0</v>
      </c>
      <c r="J55" s="233">
        <f t="shared" si="7"/>
        <v>0</v>
      </c>
      <c r="K55" s="233">
        <f t="shared" si="7"/>
        <v>0</v>
      </c>
      <c r="L55" s="233">
        <f t="shared" si="7"/>
        <v>0</v>
      </c>
      <c r="M55" s="233">
        <f t="shared" si="7"/>
        <v>0</v>
      </c>
      <c r="N55" s="233">
        <f t="shared" si="7"/>
        <v>0</v>
      </c>
      <c r="O55" s="233">
        <f t="shared" si="7"/>
        <v>0</v>
      </c>
      <c r="P55" s="233">
        <f t="shared" si="7"/>
        <v>0</v>
      </c>
      <c r="Q55" s="233">
        <f t="shared" si="7"/>
        <v>0</v>
      </c>
      <c r="R55" s="233">
        <f t="shared" si="7"/>
        <v>0</v>
      </c>
      <c r="S55" s="233">
        <f t="shared" si="7"/>
        <v>0</v>
      </c>
      <c r="T55" s="233">
        <f t="shared" si="7"/>
        <v>0</v>
      </c>
      <c r="U55" s="233">
        <f t="shared" si="7"/>
        <v>0</v>
      </c>
      <c r="V55" s="233">
        <f t="shared" si="7"/>
        <v>0</v>
      </c>
      <c r="W55" s="233">
        <f t="shared" si="7"/>
        <v>0</v>
      </c>
      <c r="X55" s="233">
        <f t="shared" si="7"/>
        <v>0</v>
      </c>
      <c r="Y55" s="233">
        <f t="shared" si="7"/>
        <v>0</v>
      </c>
      <c r="DA55" s="177"/>
    </row>
    <row r="56" spans="1:105" ht="12" customHeight="1" x14ac:dyDescent="0.25">
      <c r="A56" s="56" t="s">
        <v>95</v>
      </c>
      <c r="B56" s="300">
        <f t="shared" ref="B56:Y56" si="8">IF(B$10=0,0,B$10/B$5)</f>
        <v>2.0542284177487768E-2</v>
      </c>
      <c r="C56" s="300">
        <f t="shared" si="8"/>
        <v>1.5869173761138972E-2</v>
      </c>
      <c r="D56" s="300">
        <f t="shared" si="8"/>
        <v>1.6491344222861803E-2</v>
      </c>
      <c r="E56" s="300">
        <f t="shared" si="8"/>
        <v>2.918066276816153E-2</v>
      </c>
      <c r="F56" s="300">
        <f t="shared" si="8"/>
        <v>3.1157289649388284E-2</v>
      </c>
      <c r="G56" s="300">
        <f t="shared" si="8"/>
        <v>2.8216144704325735E-2</v>
      </c>
      <c r="H56" s="300">
        <f t="shared" si="8"/>
        <v>2.7688010474244223E-2</v>
      </c>
      <c r="I56" s="300">
        <f t="shared" si="8"/>
        <v>2.8977506042867369E-2</v>
      </c>
      <c r="J56" s="300">
        <f t="shared" si="8"/>
        <v>2.9996517404794011E-2</v>
      </c>
      <c r="K56" s="300">
        <f t="shared" si="8"/>
        <v>3.1217065940573427E-2</v>
      </c>
      <c r="L56" s="300">
        <f t="shared" si="8"/>
        <v>3.315410070832267E-2</v>
      </c>
      <c r="M56" s="300">
        <f t="shared" si="8"/>
        <v>3.2680188283431687E-2</v>
      </c>
      <c r="N56" s="300">
        <f t="shared" si="8"/>
        <v>3.2968254931872748E-2</v>
      </c>
      <c r="O56" s="300">
        <f t="shared" si="8"/>
        <v>3.3622241431693373E-2</v>
      </c>
      <c r="P56" s="300">
        <f t="shared" si="8"/>
        <v>3.0540246745783095E-2</v>
      </c>
      <c r="Q56" s="300">
        <f t="shared" si="8"/>
        <v>3.1843371350339433E-2</v>
      </c>
      <c r="R56" s="300">
        <f t="shared" si="8"/>
        <v>3.2030683623811694E-2</v>
      </c>
      <c r="S56" s="300">
        <f t="shared" si="8"/>
        <v>3.2181469591995811E-2</v>
      </c>
      <c r="T56" s="300">
        <f t="shared" si="8"/>
        <v>3.3320905560082652E-2</v>
      </c>
      <c r="U56" s="300">
        <f t="shared" si="8"/>
        <v>3.3571704356854602E-2</v>
      </c>
      <c r="V56" s="300">
        <f t="shared" si="8"/>
        <v>3.4788529549252378E-2</v>
      </c>
      <c r="W56" s="300">
        <f t="shared" si="8"/>
        <v>3.5854970154680602E-2</v>
      </c>
      <c r="X56" s="300">
        <f t="shared" si="8"/>
        <v>3.4741597062538543E-2</v>
      </c>
      <c r="Y56" s="300">
        <f t="shared" si="8"/>
        <v>3.380090881729611E-2</v>
      </c>
      <c r="DA56" s="68"/>
    </row>
    <row r="57" spans="1:105" ht="12" customHeight="1" x14ac:dyDescent="0.25">
      <c r="A57" s="174" t="s">
        <v>2555</v>
      </c>
      <c r="B57" s="301">
        <f t="shared" ref="B57:Y57" si="9">IF(B$16=0,0,B$16/B$5)</f>
        <v>0.168657347176637</v>
      </c>
      <c r="C57" s="301">
        <f t="shared" si="9"/>
        <v>0.15545035492496484</v>
      </c>
      <c r="D57" s="301">
        <f t="shared" si="9"/>
        <v>0.19057775496165322</v>
      </c>
      <c r="E57" s="301">
        <f t="shared" si="9"/>
        <v>0.21736508457026429</v>
      </c>
      <c r="F57" s="301">
        <f t="shared" si="9"/>
        <v>0.21879051260371982</v>
      </c>
      <c r="G57" s="301">
        <f t="shared" si="9"/>
        <v>0.22591258905031517</v>
      </c>
      <c r="H57" s="301">
        <f t="shared" si="9"/>
        <v>0.2188148802794011</v>
      </c>
      <c r="I57" s="301">
        <f t="shared" si="9"/>
        <v>0.21455268529914864</v>
      </c>
      <c r="J57" s="301">
        <f t="shared" si="9"/>
        <v>0.1987879906873263</v>
      </c>
      <c r="K57" s="301">
        <f t="shared" si="9"/>
        <v>0.21113638657608855</v>
      </c>
      <c r="L57" s="301">
        <f t="shared" si="9"/>
        <v>0.2203567028782471</v>
      </c>
      <c r="M57" s="301">
        <f t="shared" si="9"/>
        <v>0.21779094613475108</v>
      </c>
      <c r="N57" s="301">
        <f t="shared" si="9"/>
        <v>0.218273430304363</v>
      </c>
      <c r="O57" s="301">
        <f t="shared" si="9"/>
        <v>0.22257941548609905</v>
      </c>
      <c r="P57" s="301">
        <f t="shared" si="9"/>
        <v>0.20305524450415574</v>
      </c>
      <c r="Q57" s="301">
        <f t="shared" si="9"/>
        <v>0.21179331117249006</v>
      </c>
      <c r="R57" s="301">
        <f t="shared" si="9"/>
        <v>0.21227021457495746</v>
      </c>
      <c r="S57" s="301">
        <f t="shared" si="9"/>
        <v>0.21321066685427822</v>
      </c>
      <c r="T57" s="301">
        <f t="shared" si="9"/>
        <v>0.21902011789379097</v>
      </c>
      <c r="U57" s="301">
        <f t="shared" si="9"/>
        <v>0.22092638263517259</v>
      </c>
      <c r="V57" s="301">
        <f t="shared" si="9"/>
        <v>0.22908127218797575</v>
      </c>
      <c r="W57" s="301">
        <f t="shared" si="9"/>
        <v>0.234356018367743</v>
      </c>
      <c r="X57" s="301">
        <f t="shared" si="9"/>
        <v>0.22592923634416495</v>
      </c>
      <c r="Y57" s="301">
        <f t="shared" si="9"/>
        <v>0.21988746374084805</v>
      </c>
      <c r="DA57" s="178"/>
    </row>
    <row r="58" spans="1:105" ht="12" customHeight="1" x14ac:dyDescent="0.25">
      <c r="A58" s="62" t="s">
        <v>2556</v>
      </c>
      <c r="B58" s="302">
        <f t="shared" ref="B58:Y58" si="10">IF(B$17=0,0,B$17/B$5)</f>
        <v>0.168657347176637</v>
      </c>
      <c r="C58" s="302">
        <f t="shared" si="10"/>
        <v>0.15545035492496484</v>
      </c>
      <c r="D58" s="302">
        <f t="shared" si="10"/>
        <v>0.19057775496165322</v>
      </c>
      <c r="E58" s="302">
        <f t="shared" si="10"/>
        <v>0.21736508457026429</v>
      </c>
      <c r="F58" s="302">
        <f t="shared" si="10"/>
        <v>0.21879051260371982</v>
      </c>
      <c r="G58" s="302">
        <f t="shared" si="10"/>
        <v>0.22591258905031517</v>
      </c>
      <c r="H58" s="302">
        <f t="shared" si="10"/>
        <v>0.2188148802794011</v>
      </c>
      <c r="I58" s="302">
        <f t="shared" si="10"/>
        <v>0.21455268529914864</v>
      </c>
      <c r="J58" s="302">
        <f t="shared" si="10"/>
        <v>0.1987879906873263</v>
      </c>
      <c r="K58" s="302">
        <f t="shared" si="10"/>
        <v>0.21113638657608855</v>
      </c>
      <c r="L58" s="302">
        <f t="shared" si="10"/>
        <v>0.2203567028782471</v>
      </c>
      <c r="M58" s="302">
        <f t="shared" si="10"/>
        <v>0.21779094613475108</v>
      </c>
      <c r="N58" s="302">
        <f t="shared" si="10"/>
        <v>0.218273430304363</v>
      </c>
      <c r="O58" s="302">
        <f t="shared" si="10"/>
        <v>0.22257941548609905</v>
      </c>
      <c r="P58" s="302">
        <f t="shared" si="10"/>
        <v>0.20305524450415574</v>
      </c>
      <c r="Q58" s="302">
        <f t="shared" si="10"/>
        <v>0.21179331117249006</v>
      </c>
      <c r="R58" s="302">
        <f t="shared" si="10"/>
        <v>0.21227021457495746</v>
      </c>
      <c r="S58" s="302">
        <f t="shared" si="10"/>
        <v>0.21321066685427822</v>
      </c>
      <c r="T58" s="302">
        <f t="shared" si="10"/>
        <v>0.21902011789379097</v>
      </c>
      <c r="U58" s="302">
        <f t="shared" si="10"/>
        <v>0.22092638263517259</v>
      </c>
      <c r="V58" s="302">
        <f t="shared" si="10"/>
        <v>0.22908127218797575</v>
      </c>
      <c r="W58" s="302">
        <f t="shared" si="10"/>
        <v>0.234356018367743</v>
      </c>
      <c r="X58" s="302">
        <f t="shared" si="10"/>
        <v>0.22592923634416495</v>
      </c>
      <c r="Y58" s="302">
        <f t="shared" si="10"/>
        <v>0.21988746374084805</v>
      </c>
      <c r="DA58" s="72"/>
    </row>
    <row r="59" spans="1:105" ht="12" customHeight="1" x14ac:dyDescent="0.25">
      <c r="A59" s="62" t="s">
        <v>2563</v>
      </c>
      <c r="B59" s="302">
        <f t="shared" ref="B59:Y59" si="11">IF(B$23=0,0,B$23/B$5)</f>
        <v>0</v>
      </c>
      <c r="C59" s="302">
        <f t="shared" si="11"/>
        <v>0</v>
      </c>
      <c r="D59" s="302">
        <f t="shared" si="11"/>
        <v>0</v>
      </c>
      <c r="E59" s="302">
        <f t="shared" si="11"/>
        <v>0</v>
      </c>
      <c r="F59" s="302">
        <f t="shared" si="11"/>
        <v>0</v>
      </c>
      <c r="G59" s="302">
        <f t="shared" si="11"/>
        <v>0</v>
      </c>
      <c r="H59" s="302">
        <f t="shared" si="11"/>
        <v>0</v>
      </c>
      <c r="I59" s="302">
        <f t="shared" si="11"/>
        <v>0</v>
      </c>
      <c r="J59" s="302">
        <f t="shared" si="11"/>
        <v>0</v>
      </c>
      <c r="K59" s="302">
        <f t="shared" si="11"/>
        <v>0</v>
      </c>
      <c r="L59" s="302">
        <f t="shared" si="11"/>
        <v>0</v>
      </c>
      <c r="M59" s="302">
        <f t="shared" si="11"/>
        <v>0</v>
      </c>
      <c r="N59" s="302">
        <f t="shared" si="11"/>
        <v>0</v>
      </c>
      <c r="O59" s="302">
        <f t="shared" si="11"/>
        <v>0</v>
      </c>
      <c r="P59" s="302">
        <f t="shared" si="11"/>
        <v>0</v>
      </c>
      <c r="Q59" s="302">
        <f t="shared" si="11"/>
        <v>0</v>
      </c>
      <c r="R59" s="302">
        <f t="shared" si="11"/>
        <v>0</v>
      </c>
      <c r="S59" s="302">
        <f t="shared" si="11"/>
        <v>0</v>
      </c>
      <c r="T59" s="302">
        <f t="shared" si="11"/>
        <v>0</v>
      </c>
      <c r="U59" s="302">
        <f t="shared" si="11"/>
        <v>0</v>
      </c>
      <c r="V59" s="302">
        <f t="shared" si="11"/>
        <v>0</v>
      </c>
      <c r="W59" s="302">
        <f t="shared" si="11"/>
        <v>0</v>
      </c>
      <c r="X59" s="302">
        <f t="shared" si="11"/>
        <v>0</v>
      </c>
      <c r="Y59" s="302">
        <f t="shared" si="11"/>
        <v>0</v>
      </c>
      <c r="DA59" s="72"/>
    </row>
    <row r="60" spans="1:105" ht="12" customHeight="1" x14ac:dyDescent="0.25">
      <c r="A60" s="174" t="s">
        <v>2565</v>
      </c>
      <c r="B60" s="301">
        <f t="shared" ref="B60:Y60" si="12">IF(B$24=0,0,B$24/B$5)</f>
        <v>0.14670525201446186</v>
      </c>
      <c r="C60" s="301">
        <f t="shared" si="12"/>
        <v>0.13971018397903071</v>
      </c>
      <c r="D60" s="301">
        <f t="shared" si="12"/>
        <v>0.12136209995295635</v>
      </c>
      <c r="E60" s="301">
        <f t="shared" si="12"/>
        <v>0.12346051398150752</v>
      </c>
      <c r="F60" s="301">
        <f t="shared" si="12"/>
        <v>0.12548482475545406</v>
      </c>
      <c r="G60" s="301">
        <f t="shared" si="12"/>
        <v>0.11479423755363526</v>
      </c>
      <c r="H60" s="301">
        <f t="shared" si="12"/>
        <v>0.12065895153147041</v>
      </c>
      <c r="I60" s="301">
        <f t="shared" si="12"/>
        <v>0.12736226410387785</v>
      </c>
      <c r="J60" s="301">
        <f t="shared" si="12"/>
        <v>0.14435376210722473</v>
      </c>
      <c r="K60" s="301">
        <f t="shared" si="12"/>
        <v>0.13504148940521257</v>
      </c>
      <c r="L60" s="301">
        <f t="shared" si="12"/>
        <v>0.12967290886402097</v>
      </c>
      <c r="M60" s="301">
        <f t="shared" si="12"/>
        <v>0.13108254215592258</v>
      </c>
      <c r="N60" s="301">
        <f t="shared" si="12"/>
        <v>0.13033691582066909</v>
      </c>
      <c r="O60" s="301">
        <f t="shared" si="12"/>
        <v>0.12709225218013728</v>
      </c>
      <c r="P60" s="301">
        <f t="shared" si="12"/>
        <v>0.14126978366229023</v>
      </c>
      <c r="Q60" s="301">
        <f t="shared" si="12"/>
        <v>0.13518074868206925</v>
      </c>
      <c r="R60" s="301">
        <f t="shared" si="12"/>
        <v>0.13574351773077109</v>
      </c>
      <c r="S60" s="301">
        <f t="shared" si="12"/>
        <v>0.13536339940539346</v>
      </c>
      <c r="T60" s="301">
        <f t="shared" si="12"/>
        <v>0.13108836892448841</v>
      </c>
      <c r="U60" s="301">
        <f t="shared" si="12"/>
        <v>0.12890294057459439</v>
      </c>
      <c r="V60" s="301">
        <f t="shared" si="12"/>
        <v>0.12346222587338375</v>
      </c>
      <c r="W60" s="301">
        <f t="shared" si="12"/>
        <v>0.11955727723235604</v>
      </c>
      <c r="X60" s="301">
        <f t="shared" si="12"/>
        <v>0.12478916693144182</v>
      </c>
      <c r="Y60" s="301">
        <f t="shared" si="12"/>
        <v>0.12993895911433967</v>
      </c>
      <c r="DA60" s="178"/>
    </row>
    <row r="61" spans="1:105" ht="12" customHeight="1" x14ac:dyDescent="0.25">
      <c r="A61" s="62" t="s">
        <v>2566</v>
      </c>
      <c r="B61" s="302">
        <f t="shared" ref="B61:Y61" si="13">IF(B$25=0,0,B$25/B$5)</f>
        <v>0.14670525201446186</v>
      </c>
      <c r="C61" s="302">
        <f t="shared" si="13"/>
        <v>0.13971018397903071</v>
      </c>
      <c r="D61" s="302">
        <f t="shared" si="13"/>
        <v>0.12136209995295635</v>
      </c>
      <c r="E61" s="302">
        <f t="shared" si="13"/>
        <v>0.12346051398150752</v>
      </c>
      <c r="F61" s="302">
        <f t="shared" si="13"/>
        <v>0.12548482475545406</v>
      </c>
      <c r="G61" s="302">
        <f t="shared" si="13"/>
        <v>0.11479423755363526</v>
      </c>
      <c r="H61" s="302">
        <f t="shared" si="13"/>
        <v>0.12065895153147041</v>
      </c>
      <c r="I61" s="302">
        <f t="shared" si="13"/>
        <v>0.12736226410387785</v>
      </c>
      <c r="J61" s="302">
        <f t="shared" si="13"/>
        <v>0.14435376210722473</v>
      </c>
      <c r="K61" s="302">
        <f t="shared" si="13"/>
        <v>0.13504148940521257</v>
      </c>
      <c r="L61" s="302">
        <f t="shared" si="13"/>
        <v>0.12967290886402097</v>
      </c>
      <c r="M61" s="302">
        <f t="shared" si="13"/>
        <v>0.13108254215592258</v>
      </c>
      <c r="N61" s="302">
        <f t="shared" si="13"/>
        <v>0.13033691582066909</v>
      </c>
      <c r="O61" s="302">
        <f t="shared" si="13"/>
        <v>0.12709225218013728</v>
      </c>
      <c r="P61" s="302">
        <f t="shared" si="13"/>
        <v>0.14126978366229023</v>
      </c>
      <c r="Q61" s="302">
        <f t="shared" si="13"/>
        <v>0.13518074868206925</v>
      </c>
      <c r="R61" s="302">
        <f t="shared" si="13"/>
        <v>0.13574351773077109</v>
      </c>
      <c r="S61" s="302">
        <f t="shared" si="13"/>
        <v>0.13536339940539346</v>
      </c>
      <c r="T61" s="302">
        <f t="shared" si="13"/>
        <v>0.13108836892448841</v>
      </c>
      <c r="U61" s="302">
        <f t="shared" si="13"/>
        <v>0.12890294057459439</v>
      </c>
      <c r="V61" s="302">
        <f t="shared" si="13"/>
        <v>0.12346222587338375</v>
      </c>
      <c r="W61" s="302">
        <f t="shared" si="13"/>
        <v>0.11955727723235604</v>
      </c>
      <c r="X61" s="302">
        <f t="shared" si="13"/>
        <v>0.12478916693144182</v>
      </c>
      <c r="Y61" s="302">
        <f t="shared" si="13"/>
        <v>0.12993895911433967</v>
      </c>
      <c r="DA61" s="72"/>
    </row>
    <row r="62" spans="1:105" ht="12" customHeight="1" x14ac:dyDescent="0.25">
      <c r="A62" s="62" t="s">
        <v>2568</v>
      </c>
      <c r="B62" s="302">
        <f t="shared" ref="B62:Y62" si="14">IF(B$26=0,0,B$26/B$5)</f>
        <v>0</v>
      </c>
      <c r="C62" s="302">
        <f t="shared" si="14"/>
        <v>0</v>
      </c>
      <c r="D62" s="302">
        <f t="shared" si="14"/>
        <v>0</v>
      </c>
      <c r="E62" s="302">
        <f t="shared" si="14"/>
        <v>0</v>
      </c>
      <c r="F62" s="302">
        <f t="shared" si="14"/>
        <v>0</v>
      </c>
      <c r="G62" s="302">
        <f t="shared" si="14"/>
        <v>0</v>
      </c>
      <c r="H62" s="302">
        <f t="shared" si="14"/>
        <v>0</v>
      </c>
      <c r="I62" s="302">
        <f t="shared" si="14"/>
        <v>0</v>
      </c>
      <c r="J62" s="302">
        <f t="shared" si="14"/>
        <v>0</v>
      </c>
      <c r="K62" s="302">
        <f t="shared" si="14"/>
        <v>0</v>
      </c>
      <c r="L62" s="302">
        <f t="shared" si="14"/>
        <v>0</v>
      </c>
      <c r="M62" s="302">
        <f t="shared" si="14"/>
        <v>0</v>
      </c>
      <c r="N62" s="302">
        <f t="shared" si="14"/>
        <v>0</v>
      </c>
      <c r="O62" s="302">
        <f t="shared" si="14"/>
        <v>0</v>
      </c>
      <c r="P62" s="302">
        <f t="shared" si="14"/>
        <v>0</v>
      </c>
      <c r="Q62" s="302">
        <f t="shared" si="14"/>
        <v>0</v>
      </c>
      <c r="R62" s="302">
        <f t="shared" si="14"/>
        <v>0</v>
      </c>
      <c r="S62" s="302">
        <f t="shared" si="14"/>
        <v>0</v>
      </c>
      <c r="T62" s="302">
        <f t="shared" si="14"/>
        <v>0</v>
      </c>
      <c r="U62" s="302">
        <f t="shared" si="14"/>
        <v>0</v>
      </c>
      <c r="V62" s="302">
        <f t="shared" si="14"/>
        <v>0</v>
      </c>
      <c r="W62" s="302">
        <f t="shared" si="14"/>
        <v>0</v>
      </c>
      <c r="X62" s="302">
        <f t="shared" si="14"/>
        <v>0</v>
      </c>
      <c r="Y62" s="302">
        <f t="shared" si="14"/>
        <v>0</v>
      </c>
      <c r="DA62" s="72"/>
    </row>
    <row r="63" spans="1:105" ht="12" customHeight="1" x14ac:dyDescent="0.25">
      <c r="A63" s="174" t="s">
        <v>2570</v>
      </c>
      <c r="B63" s="301">
        <f t="shared" ref="B63:Y63" si="15">IF(B$27=0,0,B$27/B$5)</f>
        <v>0.24093906739519574</v>
      </c>
      <c r="C63" s="301">
        <f t="shared" si="15"/>
        <v>0.22207193560709257</v>
      </c>
      <c r="D63" s="301">
        <f t="shared" si="15"/>
        <v>0.27225393565950462</v>
      </c>
      <c r="E63" s="301">
        <f t="shared" si="15"/>
        <v>0.31052154938609178</v>
      </c>
      <c r="F63" s="301">
        <f t="shared" si="15"/>
        <v>0.31255787514817107</v>
      </c>
      <c r="G63" s="301">
        <f t="shared" si="15"/>
        <v>0.32273227007187888</v>
      </c>
      <c r="H63" s="301">
        <f t="shared" si="15"/>
        <v>0.31259268611343022</v>
      </c>
      <c r="I63" s="301">
        <f t="shared" si="15"/>
        <v>0.30650383614164106</v>
      </c>
      <c r="J63" s="301">
        <f t="shared" si="15"/>
        <v>0.28398284383903749</v>
      </c>
      <c r="K63" s="301">
        <f t="shared" si="15"/>
        <v>0.30162340939441246</v>
      </c>
      <c r="L63" s="301">
        <f t="shared" si="15"/>
        <v>0.31479528982606725</v>
      </c>
      <c r="M63" s="301">
        <f t="shared" si="15"/>
        <v>0.31112992304964465</v>
      </c>
      <c r="N63" s="301">
        <f t="shared" si="15"/>
        <v>0.31181918614909016</v>
      </c>
      <c r="O63" s="301">
        <f t="shared" si="15"/>
        <v>0.31797059355157009</v>
      </c>
      <c r="P63" s="301">
        <f t="shared" si="15"/>
        <v>0.29007892072022246</v>
      </c>
      <c r="Q63" s="301">
        <f t="shared" si="15"/>
        <v>0.30256187310355742</v>
      </c>
      <c r="R63" s="301">
        <f t="shared" si="15"/>
        <v>0.30324316367851056</v>
      </c>
      <c r="S63" s="301">
        <f t="shared" si="15"/>
        <v>0.30458666693468323</v>
      </c>
      <c r="T63" s="301">
        <f t="shared" si="15"/>
        <v>0.3128858827054159</v>
      </c>
      <c r="U63" s="301">
        <f t="shared" si="15"/>
        <v>0.31560911805024661</v>
      </c>
      <c r="V63" s="301">
        <f t="shared" si="15"/>
        <v>0.32725896026853657</v>
      </c>
      <c r="W63" s="301">
        <f t="shared" si="15"/>
        <v>0.33479431195391846</v>
      </c>
      <c r="X63" s="301">
        <f t="shared" si="15"/>
        <v>0.32275605192023549</v>
      </c>
      <c r="Y63" s="301">
        <f t="shared" si="15"/>
        <v>0.31412494820121162</v>
      </c>
      <c r="DA63" s="178"/>
    </row>
    <row r="64" spans="1:105" ht="12" customHeight="1" x14ac:dyDescent="0.25">
      <c r="A64" s="62" t="s">
        <v>2571</v>
      </c>
      <c r="B64" s="302">
        <f t="shared" ref="B64:Y64" si="16">IF(B$28=0,0,B$28/B$5)</f>
        <v>0.24093906739519574</v>
      </c>
      <c r="C64" s="302">
        <f t="shared" si="16"/>
        <v>0.22207193560709257</v>
      </c>
      <c r="D64" s="302">
        <f t="shared" si="16"/>
        <v>0.27225393565950462</v>
      </c>
      <c r="E64" s="302">
        <f t="shared" si="16"/>
        <v>0.31052154938609178</v>
      </c>
      <c r="F64" s="302">
        <f t="shared" si="16"/>
        <v>0.31255787514817107</v>
      </c>
      <c r="G64" s="302">
        <f t="shared" si="16"/>
        <v>0.32273227007187888</v>
      </c>
      <c r="H64" s="302">
        <f t="shared" si="16"/>
        <v>0.31259268611343022</v>
      </c>
      <c r="I64" s="302">
        <f t="shared" si="16"/>
        <v>0.30650383614164106</v>
      </c>
      <c r="J64" s="302">
        <f t="shared" si="16"/>
        <v>0.28398284383903749</v>
      </c>
      <c r="K64" s="302">
        <f t="shared" si="16"/>
        <v>0.30162340939441246</v>
      </c>
      <c r="L64" s="302">
        <f t="shared" si="16"/>
        <v>0.31479528982606725</v>
      </c>
      <c r="M64" s="302">
        <f t="shared" si="16"/>
        <v>0.31112992304964465</v>
      </c>
      <c r="N64" s="302">
        <f t="shared" si="16"/>
        <v>0.31181918614909016</v>
      </c>
      <c r="O64" s="302">
        <f t="shared" si="16"/>
        <v>0.31797059355157009</v>
      </c>
      <c r="P64" s="302">
        <f t="shared" si="16"/>
        <v>0.29007892072022246</v>
      </c>
      <c r="Q64" s="302">
        <f t="shared" si="16"/>
        <v>0.30256187310355742</v>
      </c>
      <c r="R64" s="302">
        <f t="shared" si="16"/>
        <v>0.30324316367851056</v>
      </c>
      <c r="S64" s="302">
        <f t="shared" si="16"/>
        <v>0.30458666693468323</v>
      </c>
      <c r="T64" s="302">
        <f t="shared" si="16"/>
        <v>0.3128858827054159</v>
      </c>
      <c r="U64" s="302">
        <f t="shared" si="16"/>
        <v>0.31560911805024661</v>
      </c>
      <c r="V64" s="302">
        <f t="shared" si="16"/>
        <v>0.32725896026853657</v>
      </c>
      <c r="W64" s="302">
        <f t="shared" si="16"/>
        <v>0.33479431195391846</v>
      </c>
      <c r="X64" s="302">
        <f t="shared" si="16"/>
        <v>0.32275605192023549</v>
      </c>
      <c r="Y64" s="302">
        <f t="shared" si="16"/>
        <v>0.31412494820121162</v>
      </c>
      <c r="DA64" s="72"/>
    </row>
    <row r="65" spans="1:105" ht="12" customHeight="1" x14ac:dyDescent="0.25">
      <c r="A65" s="62" t="s">
        <v>2578</v>
      </c>
      <c r="B65" s="302">
        <f t="shared" ref="B65:Y65" si="17">IF(B$34=0,0,B$34/B$5)</f>
        <v>0</v>
      </c>
      <c r="C65" s="302">
        <f t="shared" si="17"/>
        <v>0</v>
      </c>
      <c r="D65" s="302">
        <f t="shared" si="17"/>
        <v>0</v>
      </c>
      <c r="E65" s="302">
        <f t="shared" si="17"/>
        <v>0</v>
      </c>
      <c r="F65" s="302">
        <f t="shared" si="17"/>
        <v>0</v>
      </c>
      <c r="G65" s="302">
        <f t="shared" si="17"/>
        <v>0</v>
      </c>
      <c r="H65" s="302">
        <f t="shared" si="17"/>
        <v>0</v>
      </c>
      <c r="I65" s="302">
        <f t="shared" si="17"/>
        <v>0</v>
      </c>
      <c r="J65" s="302">
        <f t="shared" si="17"/>
        <v>0</v>
      </c>
      <c r="K65" s="302">
        <f t="shared" si="17"/>
        <v>0</v>
      </c>
      <c r="L65" s="302">
        <f t="shared" si="17"/>
        <v>0</v>
      </c>
      <c r="M65" s="302">
        <f t="shared" si="17"/>
        <v>0</v>
      </c>
      <c r="N65" s="302">
        <f t="shared" si="17"/>
        <v>0</v>
      </c>
      <c r="O65" s="302">
        <f t="shared" si="17"/>
        <v>0</v>
      </c>
      <c r="P65" s="302">
        <f t="shared" si="17"/>
        <v>0</v>
      </c>
      <c r="Q65" s="302">
        <f t="shared" si="17"/>
        <v>0</v>
      </c>
      <c r="R65" s="302">
        <f t="shared" si="17"/>
        <v>0</v>
      </c>
      <c r="S65" s="302">
        <f t="shared" si="17"/>
        <v>0</v>
      </c>
      <c r="T65" s="302">
        <f t="shared" si="17"/>
        <v>0</v>
      </c>
      <c r="U65" s="302">
        <f t="shared" si="17"/>
        <v>0</v>
      </c>
      <c r="V65" s="302">
        <f t="shared" si="17"/>
        <v>0</v>
      </c>
      <c r="W65" s="302">
        <f t="shared" si="17"/>
        <v>0</v>
      </c>
      <c r="X65" s="302">
        <f t="shared" si="17"/>
        <v>0</v>
      </c>
      <c r="Y65" s="302">
        <f t="shared" si="17"/>
        <v>0</v>
      </c>
      <c r="DA65" s="72"/>
    </row>
    <row r="66" spans="1:105" ht="12" customHeight="1" x14ac:dyDescent="0.25">
      <c r="A66" s="174" t="s">
        <v>2580</v>
      </c>
      <c r="B66" s="301">
        <f t="shared" ref="B66:Y66" si="18">IF(B$35=0,0,B$35/B$5)</f>
        <v>0.42315604923621758</v>
      </c>
      <c r="C66" s="301">
        <f t="shared" si="18"/>
        <v>0.466898351727773</v>
      </c>
      <c r="D66" s="301">
        <f t="shared" si="18"/>
        <v>0.39931486520302401</v>
      </c>
      <c r="E66" s="301">
        <f t="shared" si="18"/>
        <v>0.31947218929397492</v>
      </c>
      <c r="F66" s="301">
        <f t="shared" si="18"/>
        <v>0.31200949784326665</v>
      </c>
      <c r="G66" s="301">
        <f t="shared" si="18"/>
        <v>0.30834475861984489</v>
      </c>
      <c r="H66" s="301">
        <f t="shared" si="18"/>
        <v>0.320245471601454</v>
      </c>
      <c r="I66" s="301">
        <f t="shared" si="18"/>
        <v>0.32260370841246511</v>
      </c>
      <c r="J66" s="301">
        <f t="shared" si="18"/>
        <v>0.34287888596161736</v>
      </c>
      <c r="K66" s="301">
        <f t="shared" si="18"/>
        <v>0.32098164868371321</v>
      </c>
      <c r="L66" s="301">
        <f t="shared" si="18"/>
        <v>0.30202099772334184</v>
      </c>
      <c r="M66" s="301">
        <f t="shared" si="18"/>
        <v>0.30731640037625024</v>
      </c>
      <c r="N66" s="301">
        <f t="shared" si="18"/>
        <v>0.30660221279400512</v>
      </c>
      <c r="O66" s="301">
        <f t="shared" si="18"/>
        <v>0.29873549735050015</v>
      </c>
      <c r="P66" s="301">
        <f t="shared" si="18"/>
        <v>0.33505580436754817</v>
      </c>
      <c r="Q66" s="301">
        <f t="shared" si="18"/>
        <v>0.31862069569154416</v>
      </c>
      <c r="R66" s="301">
        <f t="shared" si="18"/>
        <v>0.31671242039194902</v>
      </c>
      <c r="S66" s="301">
        <f t="shared" si="18"/>
        <v>0.31465779721364945</v>
      </c>
      <c r="T66" s="301">
        <f t="shared" si="18"/>
        <v>0.30368472491622206</v>
      </c>
      <c r="U66" s="301">
        <f t="shared" si="18"/>
        <v>0.30098985438313197</v>
      </c>
      <c r="V66" s="301">
        <f t="shared" si="18"/>
        <v>0.28540901212085157</v>
      </c>
      <c r="W66" s="301">
        <f t="shared" si="18"/>
        <v>0.27543742229130197</v>
      </c>
      <c r="X66" s="301">
        <f t="shared" si="18"/>
        <v>0.29178394774161898</v>
      </c>
      <c r="Y66" s="301">
        <f t="shared" si="18"/>
        <v>0.30224772012630419</v>
      </c>
      <c r="DA66" s="178"/>
    </row>
    <row r="67" spans="1:105" ht="12" customHeight="1" x14ac:dyDescent="0.25">
      <c r="A67" s="174" t="s">
        <v>2592</v>
      </c>
      <c r="B67" s="301">
        <f t="shared" ref="B67:Y67" si="19">IF(B$46=0,0,B$46/B$5)</f>
        <v>0</v>
      </c>
      <c r="C67" s="301">
        <f t="shared" si="19"/>
        <v>0</v>
      </c>
      <c r="D67" s="301">
        <f t="shared" si="19"/>
        <v>0</v>
      </c>
      <c r="E67" s="301">
        <f t="shared" si="19"/>
        <v>0</v>
      </c>
      <c r="F67" s="301">
        <f t="shared" si="19"/>
        <v>0</v>
      </c>
      <c r="G67" s="301">
        <f t="shared" si="19"/>
        <v>0</v>
      </c>
      <c r="H67" s="301">
        <f t="shared" si="19"/>
        <v>0</v>
      </c>
      <c r="I67" s="301">
        <f t="shared" si="19"/>
        <v>0</v>
      </c>
      <c r="J67" s="301">
        <f t="shared" si="19"/>
        <v>0</v>
      </c>
      <c r="K67" s="301">
        <f t="shared" si="19"/>
        <v>0</v>
      </c>
      <c r="L67" s="301">
        <f t="shared" si="19"/>
        <v>0</v>
      </c>
      <c r="M67" s="301">
        <f t="shared" si="19"/>
        <v>0</v>
      </c>
      <c r="N67" s="301">
        <f t="shared" si="19"/>
        <v>0</v>
      </c>
      <c r="O67" s="301">
        <f t="shared" si="19"/>
        <v>0</v>
      </c>
      <c r="P67" s="301">
        <f t="shared" si="19"/>
        <v>0</v>
      </c>
      <c r="Q67" s="301">
        <f t="shared" si="19"/>
        <v>0</v>
      </c>
      <c r="R67" s="301">
        <f t="shared" si="19"/>
        <v>0</v>
      </c>
      <c r="S67" s="301">
        <f t="shared" si="19"/>
        <v>0</v>
      </c>
      <c r="T67" s="301">
        <f t="shared" si="19"/>
        <v>0</v>
      </c>
      <c r="U67" s="301">
        <f t="shared" si="19"/>
        <v>0</v>
      </c>
      <c r="V67" s="301">
        <f t="shared" si="19"/>
        <v>0</v>
      </c>
      <c r="W67" s="301">
        <f t="shared" si="19"/>
        <v>0</v>
      </c>
      <c r="X67" s="301">
        <f t="shared" si="19"/>
        <v>0</v>
      </c>
      <c r="Y67" s="301">
        <f t="shared" si="19"/>
        <v>0</v>
      </c>
      <c r="DA67" s="178"/>
    </row>
    <row r="68" spans="1:105" ht="12" customHeight="1" x14ac:dyDescent="0.25">
      <c r="A68" s="41" t="s">
        <v>2594</v>
      </c>
      <c r="B68" s="235">
        <f t="shared" ref="B68:Y68" si="20">IF(B$47=0,0,B$47/B$5)</f>
        <v>0</v>
      </c>
      <c r="C68" s="235">
        <f t="shared" si="20"/>
        <v>0</v>
      </c>
      <c r="D68" s="235">
        <f t="shared" si="20"/>
        <v>0</v>
      </c>
      <c r="E68" s="235">
        <f t="shared" si="20"/>
        <v>0</v>
      </c>
      <c r="F68" s="235">
        <f t="shared" si="20"/>
        <v>0</v>
      </c>
      <c r="G68" s="235">
        <f t="shared" si="20"/>
        <v>0</v>
      </c>
      <c r="H68" s="235">
        <f t="shared" si="20"/>
        <v>0</v>
      </c>
      <c r="I68" s="235">
        <f t="shared" si="20"/>
        <v>0</v>
      </c>
      <c r="J68" s="235">
        <f t="shared" si="20"/>
        <v>0</v>
      </c>
      <c r="K68" s="235">
        <f t="shared" si="20"/>
        <v>0</v>
      </c>
      <c r="L68" s="235">
        <f t="shared" si="20"/>
        <v>0</v>
      </c>
      <c r="M68" s="235">
        <f t="shared" si="20"/>
        <v>0</v>
      </c>
      <c r="N68" s="235">
        <f t="shared" si="20"/>
        <v>0</v>
      </c>
      <c r="O68" s="235">
        <f t="shared" si="20"/>
        <v>0</v>
      </c>
      <c r="P68" s="235">
        <f t="shared" si="20"/>
        <v>0</v>
      </c>
      <c r="Q68" s="235">
        <f t="shared" si="20"/>
        <v>0</v>
      </c>
      <c r="R68" s="235">
        <f t="shared" si="20"/>
        <v>0</v>
      </c>
      <c r="S68" s="235">
        <f t="shared" si="20"/>
        <v>0</v>
      </c>
      <c r="T68" s="235">
        <f t="shared" si="20"/>
        <v>0</v>
      </c>
      <c r="U68" s="235">
        <f t="shared" si="20"/>
        <v>0</v>
      </c>
      <c r="V68" s="235">
        <f t="shared" si="20"/>
        <v>0</v>
      </c>
      <c r="W68" s="235">
        <f t="shared" si="20"/>
        <v>0</v>
      </c>
      <c r="X68" s="235">
        <f t="shared" si="20"/>
        <v>0</v>
      </c>
      <c r="Y68" s="235">
        <f t="shared" si="20"/>
        <v>0</v>
      </c>
      <c r="DA68" s="97"/>
    </row>
    <row r="69" spans="1:105" ht="12" customHeight="1" x14ac:dyDescent="0.25">
      <c r="A69" s="172"/>
      <c r="B69" s="172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DA69" s="176"/>
    </row>
    <row r="70" spans="1:105" ht="15" customHeight="1" x14ac:dyDescent="0.25">
      <c r="A70" s="32" t="s">
        <v>430</v>
      </c>
      <c r="B70" s="257"/>
      <c r="C70" s="257"/>
      <c r="D70" s="257"/>
      <c r="E70" s="257"/>
      <c r="F70" s="257"/>
      <c r="G70" s="257"/>
      <c r="H70" s="257"/>
      <c r="I70" s="257"/>
      <c r="J70" s="257"/>
      <c r="K70" s="257"/>
      <c r="L70" s="257"/>
      <c r="M70" s="257"/>
      <c r="N70" s="257"/>
      <c r="O70" s="257"/>
      <c r="P70" s="257"/>
      <c r="Q70" s="257"/>
      <c r="R70" s="257"/>
      <c r="S70" s="257"/>
      <c r="T70" s="257"/>
      <c r="U70" s="257"/>
      <c r="V70" s="257"/>
      <c r="W70" s="257"/>
      <c r="X70" s="257"/>
      <c r="Y70" s="257"/>
      <c r="DA70" s="88"/>
    </row>
    <row r="71" spans="1:105" ht="12" customHeight="1" x14ac:dyDescent="0.25">
      <c r="A71" s="172"/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DA71" s="176"/>
    </row>
    <row r="72" spans="1:105" ht="12" customHeight="1" x14ac:dyDescent="0.25">
      <c r="A72" s="35" t="s">
        <v>24</v>
      </c>
      <c r="B72" s="320">
        <f>IF(B$5=0,0,B$5/MAE_fec!B$5)</f>
        <v>0.87639535890748488</v>
      </c>
      <c r="C72" s="320">
        <f>IF(C$5=0,0,C$5/MAE_fec!C$5)</f>
        <v>0.83058854222945278</v>
      </c>
      <c r="D72" s="320">
        <f>IF(D$5=0,0,D$5/MAE_fec!D$5)</f>
        <v>1.0699908362759236</v>
      </c>
      <c r="E72" s="320">
        <f>IF(E$5=0,0,E$5/MAE_fec!E$5)</f>
        <v>1.2320654648642664</v>
      </c>
      <c r="F72" s="320">
        <f>IF(F$5=0,0,F$5/MAE_fec!F$5)</f>
        <v>1.2299510202804724</v>
      </c>
      <c r="G72" s="320">
        <f>IF(G$5=0,0,G$5/MAE_fec!G$5)</f>
        <v>1.3477695238730911</v>
      </c>
      <c r="H72" s="320">
        <f>IF(H$5=0,0,H$5/MAE_fec!H$5)</f>
        <v>1.2597774926307275</v>
      </c>
      <c r="I72" s="320">
        <f>IF(I$5=0,0,I$5/MAE_fec!I$5)</f>
        <v>1.1893429766794841</v>
      </c>
      <c r="J72" s="320">
        <f>IF(J$5=0,0,J$5/MAE_fec!J$5)</f>
        <v>1.0203106462351814</v>
      </c>
      <c r="K72" s="320">
        <f>IF(K$5=0,0,K$5/MAE_fec!K$5)</f>
        <v>1.1204848082394654</v>
      </c>
      <c r="L72" s="320">
        <f>IF(L$5=0,0,L$5/MAE_fec!L$5)</f>
        <v>1.2054941819510965</v>
      </c>
      <c r="M72" s="320">
        <f>IF(M$5=0,0,M$5/MAE_fec!M$5)</f>
        <v>1.1825977442310089</v>
      </c>
      <c r="N72" s="320">
        <f>IF(N$5=0,0,N$5/MAE_fec!N$5)</f>
        <v>1.1889501549953447</v>
      </c>
      <c r="O72" s="320">
        <f>IF(O$5=0,0,O$5/MAE_fec!O$5)</f>
        <v>1.234106937895038</v>
      </c>
      <c r="P72" s="320">
        <f>IF(P$5=0,0,P$5/MAE_fec!P$5)</f>
        <v>1.0453074034499261</v>
      </c>
      <c r="Q72" s="320">
        <f>IF(Q$5=0,0,Q$5/MAE_fec!Q$5)</f>
        <v>1.1211772098149808</v>
      </c>
      <c r="R72" s="320">
        <f>IF(R$5=0,0,R$5/MAE_fec!R$5)</f>
        <v>1.1203572325536819</v>
      </c>
      <c r="S72" s="320">
        <f>IF(S$5=0,0,S$5/MAE_fec!S$5)</f>
        <v>1.1277807127509678</v>
      </c>
      <c r="T72" s="320">
        <f>IF(T$5=0,0,T$5/MAE_fec!T$5)</f>
        <v>1.1861566043607079</v>
      </c>
      <c r="U72" s="320">
        <f>IF(U$5=0,0,U$5/MAE_fec!U$5)</f>
        <v>1.201952063092488</v>
      </c>
      <c r="V72" s="320">
        <f>IF(V$5=0,0,V$5/MAE_fec!V$5)</f>
        <v>1.2878448926606993</v>
      </c>
      <c r="W72" s="320">
        <f>IF(W$5=0,0,W$5/MAE_fec!W$5)</f>
        <v>1.3522165782164008</v>
      </c>
      <c r="X72" s="320">
        <f>IF(X$5=0,0,X$5/MAE_fec!X$5)</f>
        <v>1.255626983007279</v>
      </c>
      <c r="Y72" s="320">
        <f>IF(Y$5=0,0,Y$5/MAE_fec!Y$5)</f>
        <v>1.1829507941297845</v>
      </c>
      <c r="DA72" s="95"/>
    </row>
    <row r="73" spans="1:105" ht="12" customHeight="1" x14ac:dyDescent="0.25">
      <c r="A73" s="55" t="s">
        <v>91</v>
      </c>
      <c r="B73" s="330">
        <f>IF(B$6=0,0,B$6/MAE_fec!B$6)</f>
        <v>0</v>
      </c>
      <c r="C73" s="330">
        <f>IF(C$6=0,0,C$6/MAE_fec!C$6)</f>
        <v>0</v>
      </c>
      <c r="D73" s="330">
        <f>IF(D$6=0,0,D$6/MAE_fec!D$6)</f>
        <v>0</v>
      </c>
      <c r="E73" s="330">
        <f>IF(E$6=0,0,E$6/MAE_fec!E$6)</f>
        <v>0</v>
      </c>
      <c r="F73" s="330">
        <f>IF(F$6=0,0,F$6/MAE_fec!F$6)</f>
        <v>0</v>
      </c>
      <c r="G73" s="330">
        <f>IF(G$6=0,0,G$6/MAE_fec!G$6)</f>
        <v>0</v>
      </c>
      <c r="H73" s="330">
        <f>IF(H$6=0,0,H$6/MAE_fec!H$6)</f>
        <v>0</v>
      </c>
      <c r="I73" s="330">
        <f>IF(I$6=0,0,I$6/MAE_fec!I$6)</f>
        <v>0</v>
      </c>
      <c r="J73" s="330">
        <f>IF(J$6=0,0,J$6/MAE_fec!J$6)</f>
        <v>0</v>
      </c>
      <c r="K73" s="330">
        <f>IF(K$6=0,0,K$6/MAE_fec!K$6)</f>
        <v>0</v>
      </c>
      <c r="L73" s="330">
        <f>IF(L$6=0,0,L$6/MAE_fec!L$6)</f>
        <v>0</v>
      </c>
      <c r="M73" s="330">
        <f>IF(M$6=0,0,M$6/MAE_fec!M$6)</f>
        <v>0</v>
      </c>
      <c r="N73" s="330">
        <f>IF(N$6=0,0,N$6/MAE_fec!N$6)</f>
        <v>0</v>
      </c>
      <c r="O73" s="330">
        <f>IF(O$6=0,0,O$6/MAE_fec!O$6)</f>
        <v>0</v>
      </c>
      <c r="P73" s="330">
        <f>IF(P$6=0,0,P$6/MAE_fec!P$6)</f>
        <v>0</v>
      </c>
      <c r="Q73" s="330">
        <f>IF(Q$6=0,0,Q$6/MAE_fec!Q$6)</f>
        <v>0</v>
      </c>
      <c r="R73" s="330">
        <f>IF(R$6=0,0,R$6/MAE_fec!R$6)</f>
        <v>0</v>
      </c>
      <c r="S73" s="330">
        <f>IF(S$6=0,0,S$6/MAE_fec!S$6)</f>
        <v>0</v>
      </c>
      <c r="T73" s="330">
        <f>IF(T$6=0,0,T$6/MAE_fec!T$6)</f>
        <v>0</v>
      </c>
      <c r="U73" s="330">
        <f>IF(U$6=0,0,U$6/MAE_fec!U$6)</f>
        <v>0</v>
      </c>
      <c r="V73" s="330">
        <f>IF(V$6=0,0,V$6/MAE_fec!V$6)</f>
        <v>0</v>
      </c>
      <c r="W73" s="330">
        <f>IF(W$6=0,0,W$6/MAE_fec!W$6)</f>
        <v>0</v>
      </c>
      <c r="X73" s="330">
        <f>IF(X$6=0,0,X$6/MAE_fec!X$6)</f>
        <v>0</v>
      </c>
      <c r="Y73" s="330">
        <f>IF(Y$6=0,0,Y$6/MAE_fec!Y$6)</f>
        <v>0</v>
      </c>
      <c r="DA73" s="67"/>
    </row>
    <row r="74" spans="1:105" ht="12" customHeight="1" x14ac:dyDescent="0.25">
      <c r="A74" s="173" t="s">
        <v>92</v>
      </c>
      <c r="B74" s="331">
        <f>IF(B$7=0,0,B$7/MAE_fec!B$7)</f>
        <v>0</v>
      </c>
      <c r="C74" s="331">
        <f>IF(C$7=0,0,C$7/MAE_fec!C$7)</f>
        <v>0</v>
      </c>
      <c r="D74" s="331">
        <f>IF(D$7=0,0,D$7/MAE_fec!D$7)</f>
        <v>0</v>
      </c>
      <c r="E74" s="331">
        <f>IF(E$7=0,0,E$7/MAE_fec!E$7)</f>
        <v>0</v>
      </c>
      <c r="F74" s="331">
        <f>IF(F$7=0,0,F$7/MAE_fec!F$7)</f>
        <v>0</v>
      </c>
      <c r="G74" s="331">
        <f>IF(G$7=0,0,G$7/MAE_fec!G$7)</f>
        <v>0</v>
      </c>
      <c r="H74" s="331">
        <f>IF(H$7=0,0,H$7/MAE_fec!H$7)</f>
        <v>0</v>
      </c>
      <c r="I74" s="331">
        <f>IF(I$7=0,0,I$7/MAE_fec!I$7)</f>
        <v>0</v>
      </c>
      <c r="J74" s="331">
        <f>IF(J$7=0,0,J$7/MAE_fec!J$7)</f>
        <v>0</v>
      </c>
      <c r="K74" s="331">
        <f>IF(K$7=0,0,K$7/MAE_fec!K$7)</f>
        <v>0</v>
      </c>
      <c r="L74" s="331">
        <f>IF(L$7=0,0,L$7/MAE_fec!L$7)</f>
        <v>0</v>
      </c>
      <c r="M74" s="331">
        <f>IF(M$7=0,0,M$7/MAE_fec!M$7)</f>
        <v>0</v>
      </c>
      <c r="N74" s="331">
        <f>IF(N$7=0,0,N$7/MAE_fec!N$7)</f>
        <v>0</v>
      </c>
      <c r="O74" s="331">
        <f>IF(O$7=0,0,O$7/MAE_fec!O$7)</f>
        <v>0</v>
      </c>
      <c r="P74" s="331">
        <f>IF(P$7=0,0,P$7/MAE_fec!P$7)</f>
        <v>0</v>
      </c>
      <c r="Q74" s="331">
        <f>IF(Q$7=0,0,Q$7/MAE_fec!Q$7)</f>
        <v>0</v>
      </c>
      <c r="R74" s="331">
        <f>IF(R$7=0,0,R$7/MAE_fec!R$7)</f>
        <v>0</v>
      </c>
      <c r="S74" s="331">
        <f>IF(S$7=0,0,S$7/MAE_fec!S$7)</f>
        <v>0</v>
      </c>
      <c r="T74" s="331">
        <f>IF(T$7=0,0,T$7/MAE_fec!T$7)</f>
        <v>0</v>
      </c>
      <c r="U74" s="331">
        <f>IF(U$7=0,0,U$7/MAE_fec!U$7)</f>
        <v>0</v>
      </c>
      <c r="V74" s="331">
        <f>IF(V$7=0,0,V$7/MAE_fec!V$7)</f>
        <v>0</v>
      </c>
      <c r="W74" s="331">
        <f>IF(W$7=0,0,W$7/MAE_fec!W$7)</f>
        <v>0</v>
      </c>
      <c r="X74" s="331">
        <f>IF(X$7=0,0,X$7/MAE_fec!X$7)</f>
        <v>0</v>
      </c>
      <c r="Y74" s="331">
        <f>IF(Y$7=0,0,Y$7/MAE_fec!Y$7)</f>
        <v>0</v>
      </c>
      <c r="DA74" s="177"/>
    </row>
    <row r="75" spans="1:105" ht="12" customHeight="1" x14ac:dyDescent="0.25">
      <c r="A75" s="173" t="s">
        <v>93</v>
      </c>
      <c r="B75" s="331">
        <f>IF(B$8=0,0,B$8/MAE_fec!B$8)</f>
        <v>0</v>
      </c>
      <c r="C75" s="331">
        <f>IF(C$8=0,0,C$8/MAE_fec!C$8)</f>
        <v>0</v>
      </c>
      <c r="D75" s="331">
        <f>IF(D$8=0,0,D$8/MAE_fec!D$8)</f>
        <v>0</v>
      </c>
      <c r="E75" s="331">
        <f>IF(E$8=0,0,E$8/MAE_fec!E$8)</f>
        <v>0</v>
      </c>
      <c r="F75" s="331">
        <f>IF(F$8=0,0,F$8/MAE_fec!F$8)</f>
        <v>0</v>
      </c>
      <c r="G75" s="331">
        <f>IF(G$8=0,0,G$8/MAE_fec!G$8)</f>
        <v>0</v>
      </c>
      <c r="H75" s="331">
        <f>IF(H$8=0,0,H$8/MAE_fec!H$8)</f>
        <v>0</v>
      </c>
      <c r="I75" s="331">
        <f>IF(I$8=0,0,I$8/MAE_fec!I$8)</f>
        <v>0</v>
      </c>
      <c r="J75" s="331">
        <f>IF(J$8=0,0,J$8/MAE_fec!J$8)</f>
        <v>0</v>
      </c>
      <c r="K75" s="331">
        <f>IF(K$8=0,0,K$8/MAE_fec!K$8)</f>
        <v>0</v>
      </c>
      <c r="L75" s="331">
        <f>IF(L$8=0,0,L$8/MAE_fec!L$8)</f>
        <v>0</v>
      </c>
      <c r="M75" s="331">
        <f>IF(M$8=0,0,M$8/MAE_fec!M$8)</f>
        <v>0</v>
      </c>
      <c r="N75" s="331">
        <f>IF(N$8=0,0,N$8/MAE_fec!N$8)</f>
        <v>0</v>
      </c>
      <c r="O75" s="331">
        <f>IF(O$8=0,0,O$8/MAE_fec!O$8)</f>
        <v>0</v>
      </c>
      <c r="P75" s="331">
        <f>IF(P$8=0,0,P$8/MAE_fec!P$8)</f>
        <v>0</v>
      </c>
      <c r="Q75" s="331">
        <f>IF(Q$8=0,0,Q$8/MAE_fec!Q$8)</f>
        <v>0</v>
      </c>
      <c r="R75" s="331">
        <f>IF(R$8=0,0,R$8/MAE_fec!R$8)</f>
        <v>0</v>
      </c>
      <c r="S75" s="331">
        <f>IF(S$8=0,0,S$8/MAE_fec!S$8)</f>
        <v>0</v>
      </c>
      <c r="T75" s="331">
        <f>IF(T$8=0,0,T$8/MAE_fec!T$8)</f>
        <v>0</v>
      </c>
      <c r="U75" s="331">
        <f>IF(U$8=0,0,U$8/MAE_fec!U$8)</f>
        <v>0</v>
      </c>
      <c r="V75" s="331">
        <f>IF(V$8=0,0,V$8/MAE_fec!V$8)</f>
        <v>0</v>
      </c>
      <c r="W75" s="331">
        <f>IF(W$8=0,0,W$8/MAE_fec!W$8)</f>
        <v>0</v>
      </c>
      <c r="X75" s="331">
        <f>IF(X$8=0,0,X$8/MAE_fec!X$8)</f>
        <v>0</v>
      </c>
      <c r="Y75" s="331">
        <f>IF(Y$8=0,0,Y$8/MAE_fec!Y$8)</f>
        <v>0</v>
      </c>
      <c r="DA75" s="177"/>
    </row>
    <row r="76" spans="1:105" ht="12" customHeight="1" x14ac:dyDescent="0.25">
      <c r="A76" s="173" t="s">
        <v>94</v>
      </c>
      <c r="B76" s="331">
        <f>IF(B$9=0,0,B$9/MAE_fec!B$9)</f>
        <v>0</v>
      </c>
      <c r="C76" s="331">
        <f>IF(C$9=0,0,C$9/MAE_fec!C$9)</f>
        <v>0</v>
      </c>
      <c r="D76" s="331">
        <f>IF(D$9=0,0,D$9/MAE_fec!D$9)</f>
        <v>0</v>
      </c>
      <c r="E76" s="331">
        <f>IF(E$9=0,0,E$9/MAE_fec!E$9)</f>
        <v>0</v>
      </c>
      <c r="F76" s="331">
        <f>IF(F$9=0,0,F$9/MAE_fec!F$9)</f>
        <v>0</v>
      </c>
      <c r="G76" s="331">
        <f>IF(G$9=0,0,G$9/MAE_fec!G$9)</f>
        <v>0</v>
      </c>
      <c r="H76" s="331">
        <f>IF(H$9=0,0,H$9/MAE_fec!H$9)</f>
        <v>0</v>
      </c>
      <c r="I76" s="331">
        <f>IF(I$9=0,0,I$9/MAE_fec!I$9)</f>
        <v>0</v>
      </c>
      <c r="J76" s="331">
        <f>IF(J$9=0,0,J$9/MAE_fec!J$9)</f>
        <v>0</v>
      </c>
      <c r="K76" s="331">
        <f>IF(K$9=0,0,K$9/MAE_fec!K$9)</f>
        <v>0</v>
      </c>
      <c r="L76" s="331">
        <f>IF(L$9=0,0,L$9/MAE_fec!L$9)</f>
        <v>0</v>
      </c>
      <c r="M76" s="331">
        <f>IF(M$9=0,0,M$9/MAE_fec!M$9)</f>
        <v>0</v>
      </c>
      <c r="N76" s="331">
        <f>IF(N$9=0,0,N$9/MAE_fec!N$9)</f>
        <v>0</v>
      </c>
      <c r="O76" s="331">
        <f>IF(O$9=0,0,O$9/MAE_fec!O$9)</f>
        <v>0</v>
      </c>
      <c r="P76" s="331">
        <f>IF(P$9=0,0,P$9/MAE_fec!P$9)</f>
        <v>0</v>
      </c>
      <c r="Q76" s="331">
        <f>IF(Q$9=0,0,Q$9/MAE_fec!Q$9)</f>
        <v>0</v>
      </c>
      <c r="R76" s="331">
        <f>IF(R$9=0,0,R$9/MAE_fec!R$9)</f>
        <v>0</v>
      </c>
      <c r="S76" s="331">
        <f>IF(S$9=0,0,S$9/MAE_fec!S$9)</f>
        <v>0</v>
      </c>
      <c r="T76" s="331">
        <f>IF(T$9=0,0,T$9/MAE_fec!T$9)</f>
        <v>0</v>
      </c>
      <c r="U76" s="331">
        <f>IF(U$9=0,0,U$9/MAE_fec!U$9)</f>
        <v>0</v>
      </c>
      <c r="V76" s="331">
        <f>IF(V$9=0,0,V$9/MAE_fec!V$9)</f>
        <v>0</v>
      </c>
      <c r="W76" s="331">
        <f>IF(W$9=0,0,W$9/MAE_fec!W$9)</f>
        <v>0</v>
      </c>
      <c r="X76" s="331">
        <f>IF(X$9=0,0,X$9/MAE_fec!X$9)</f>
        <v>0</v>
      </c>
      <c r="Y76" s="331">
        <f>IF(Y$9=0,0,Y$9/MAE_fec!Y$9)</f>
        <v>0</v>
      </c>
      <c r="DA76" s="177"/>
    </row>
    <row r="77" spans="1:105" ht="12" customHeight="1" x14ac:dyDescent="0.25">
      <c r="A77" s="56" t="s">
        <v>95</v>
      </c>
      <c r="B77" s="332">
        <f>IF(B$10=0,0,B$10/MAE_fec!B$10)</f>
        <v>0.66614432774946353</v>
      </c>
      <c r="C77" s="332">
        <f>IF(C$10=0,0,C$10/MAE_fec!C$10)</f>
        <v>0.48340164947954228</v>
      </c>
      <c r="D77" s="332">
        <f>IF(D$10=0,0,D$10/MAE_fec!D$10)</f>
        <v>0.66142940856962884</v>
      </c>
      <c r="E77" s="332">
        <f>IF(E$10=0,0,E$10/MAE_fec!E$10)</f>
        <v>1.3243494866405288</v>
      </c>
      <c r="F77" s="332">
        <f>IF(F$10=0,0,F$10/MAE_fec!F$10)</f>
        <v>1.4017755576385427</v>
      </c>
      <c r="G77" s="332">
        <f>IF(G$10=0,0,G$10/MAE_fec!G$10)</f>
        <v>1.4003435126952073</v>
      </c>
      <c r="H77" s="332">
        <f>IF(H$10=0,0,H$10/MAE_fec!H$10)</f>
        <v>1.2898551987272251</v>
      </c>
      <c r="I77" s="332">
        <f>IF(I$10=0,0,I$10/MAE_fec!I$10)</f>
        <v>1.2716481003642628</v>
      </c>
      <c r="J77" s="332">
        <f>IF(J$10=0,0,J$10/MAE_fec!J$10)</f>
        <v>1.1295010488875681</v>
      </c>
      <c r="K77" s="332">
        <f>IF(K$10=0,0,K$10/MAE_fec!K$10)</f>
        <v>1.2863248879011799</v>
      </c>
      <c r="L77" s="332">
        <f>IF(L$10=0,0,L$10/MAE_fec!L$10)</f>
        <v>1.4497874588619133</v>
      </c>
      <c r="M77" s="332">
        <f>IF(M$10=0,0,M$10/MAE_fec!M$10)</f>
        <v>1.4054524387878531</v>
      </c>
      <c r="N77" s="332">
        <f>IF(N$10=0,0,N$10/MAE_fec!N$10)</f>
        <v>1.4228827293598465</v>
      </c>
      <c r="O77" s="332">
        <f>IF(O$10=0,0,O$10/MAE_fec!O$10)</f>
        <v>1.4963009521705881</v>
      </c>
      <c r="P77" s="332">
        <f>IF(P$10=0,0,P$10/MAE_fec!P$10)</f>
        <v>1.1680480287628123</v>
      </c>
      <c r="Q77" s="332">
        <f>IF(Q$10=0,0,Q$10/MAE_fec!Q$10)</f>
        <v>1.2952567634764576</v>
      </c>
      <c r="R77" s="332">
        <f>IF(R$10=0,0,R$10/MAE_fec!R$10)</f>
        <v>1.2966467988978629</v>
      </c>
      <c r="S77" s="332">
        <f>IF(S$10=0,0,S$10/MAE_fec!S$10)</f>
        <v>1.308978045127839</v>
      </c>
      <c r="T77" s="332">
        <f>IF(T$10=0,0,T$10/MAE_fec!T$10)</f>
        <v>1.4177066275632058</v>
      </c>
      <c r="U77" s="332">
        <f>IF(U$10=0,0,U$10/MAE_fec!U$10)</f>
        <v>1.446125509501331</v>
      </c>
      <c r="V77" s="332">
        <f>IF(V$10=0,0,V$10/MAE_fec!V$10)</f>
        <v>1.5881445999771184</v>
      </c>
      <c r="W77" s="332">
        <f>IF(W$10=0,0,W$10/MAE_fec!W$10)</f>
        <v>1.7133142547492155</v>
      </c>
      <c r="X77" s="332">
        <f>IF(X$10=0,0,X$10/MAE_fec!X$10)</f>
        <v>1.5731357404307691</v>
      </c>
      <c r="Y77" s="332">
        <f>IF(Y$10=0,0,Y$10/MAE_fec!Y$10)</f>
        <v>1.4538861534419245</v>
      </c>
      <c r="DA77" s="68"/>
    </row>
    <row r="78" spans="1:105" ht="12" customHeight="1" x14ac:dyDescent="0.25">
      <c r="A78" s="174" t="s">
        <v>2555</v>
      </c>
      <c r="B78" s="348">
        <f>IF(B$16=0,0,B$16/MAE_fec!B$16)</f>
        <v>0.84115054509578857</v>
      </c>
      <c r="C78" s="348">
        <f>IF(C$16=0,0,C$16/MAE_fec!C$16)</f>
        <v>0.72961109809212676</v>
      </c>
      <c r="D78" s="348">
        <f>IF(D$16=0,0,D$16/MAE_fec!D$16)</f>
        <v>1.157835886895616</v>
      </c>
      <c r="E78" s="348">
        <f>IF(E$16=0,0,E$16/MAE_fec!E$16)</f>
        <v>1.5035731523638485</v>
      </c>
      <c r="F78" s="348">
        <f>IF(F$16=0,0,F$16/MAE_fec!F$16)</f>
        <v>1.5072295205107884</v>
      </c>
      <c r="G78" s="348">
        <f>IF(G$16=0,0,G$16/MAE_fec!G$16)</f>
        <v>1.6940033341012717</v>
      </c>
      <c r="H78" s="348">
        <f>IF(H$16=0,0,H$16/MAE_fec!H$16)</f>
        <v>1.5464392982940429</v>
      </c>
      <c r="I78" s="348">
        <f>IF(I$16=0,0,I$16/MAE_fec!I$16)</f>
        <v>1.4376788930612798</v>
      </c>
      <c r="J78" s="348">
        <f>IF(J$16=0,0,J$16/MAE_fec!J$16)</f>
        <v>1.1531126387033408</v>
      </c>
      <c r="K78" s="348">
        <f>IF(K$16=0,0,K$16/MAE_fec!K$16)</f>
        <v>1.3377223547406862</v>
      </c>
      <c r="L78" s="348">
        <f>IF(L$16=0,0,L$16/MAE_fec!L$16)</f>
        <v>1.4862995053061805</v>
      </c>
      <c r="M78" s="348">
        <f>IF(M$16=0,0,M$16/MAE_fec!M$16)</f>
        <v>1.4458223611536432</v>
      </c>
      <c r="N78" s="348">
        <f>IF(N$16=0,0,N$16/MAE_fec!N$16)</f>
        <v>1.4560648288441851</v>
      </c>
      <c r="O78" s="348">
        <f>IF(O$16=0,0,O$16/MAE_fec!O$16)</f>
        <v>1.5326448376814459</v>
      </c>
      <c r="P78" s="348">
        <f>IF(P$16=0,0,P$16/MAE_fec!P$16)</f>
        <v>1.2063070108784055</v>
      </c>
      <c r="Q78" s="348">
        <f>IF(Q$16=0,0,Q$16/MAE_fec!Q$16)</f>
        <v>1.3414910152895969</v>
      </c>
      <c r="R78" s="348">
        <f>IF(R$16=0,0,R$16/MAE_fec!R$16)</f>
        <v>1.3431433334449903</v>
      </c>
      <c r="S78" s="348">
        <f>IF(S$16=0,0,S$16/MAE_fec!S$16)</f>
        <v>1.3567249950101257</v>
      </c>
      <c r="T78" s="348">
        <f>IF(T$16=0,0,T$16/MAE_fec!T$16)</f>
        <v>1.4569498396231144</v>
      </c>
      <c r="U78" s="348">
        <f>IF(U$16=0,0,U$16/MAE_fec!U$16)</f>
        <v>1.4895321137222577</v>
      </c>
      <c r="V78" s="348">
        <f>IF(V$16=0,0,V$16/MAE_fec!V$16)</f>
        <v>1.6378457557818027</v>
      </c>
      <c r="W78" s="348">
        <f>IF(W$16=0,0,W$16/MAE_fec!W$16)</f>
        <v>1.7415681236201532</v>
      </c>
      <c r="X78" s="348">
        <f>IF(X$16=0,0,X$16/MAE_fec!X$16)</f>
        <v>1.5833767261031568</v>
      </c>
      <c r="Y78" s="348">
        <f>IF(Y$16=0,0,Y$16/MAE_fec!Y$16)</f>
        <v>1.4643329739437414</v>
      </c>
      <c r="DA78" s="178"/>
    </row>
    <row r="79" spans="1:105" ht="12" customHeight="1" x14ac:dyDescent="0.25">
      <c r="A79" s="174" t="s">
        <v>2565</v>
      </c>
      <c r="B79" s="348">
        <f>IF(B$24=0,0,B$24/MAE_fec!B$24)</f>
        <v>1.5918769329693374</v>
      </c>
      <c r="C79" s="348">
        <f>IF(C$24=0,0,C$24/MAE_fec!C$24)</f>
        <v>1.5270763297435985</v>
      </c>
      <c r="D79" s="348">
        <f>IF(D$24=0,0,D$24/MAE_fec!D$24)</f>
        <v>1.6097513487498689</v>
      </c>
      <c r="E79" s="348">
        <f>IF(E$24=0,0,E$24/MAE_fec!E$24)</f>
        <v>1.7245070719729854</v>
      </c>
      <c r="F79" s="348">
        <f>IF(F$24=0,0,F$24/MAE_fec!F$24)</f>
        <v>1.735664443542545</v>
      </c>
      <c r="G79" s="348">
        <f>IF(G$24=0,0,G$24/MAE_fec!G$24)</f>
        <v>1.7440108071337119</v>
      </c>
      <c r="H79" s="348">
        <f>IF(H$24=0,0,H$24/MAE_fec!H$24)</f>
        <v>1.7248584737338546</v>
      </c>
      <c r="I79" s="348">
        <f>IF(I$24=0,0,I$24/MAE_fec!I$24)</f>
        <v>1.7189512284544479</v>
      </c>
      <c r="J79" s="348">
        <f>IF(J$24=0,0,J$24/MAE_fec!J$24)</f>
        <v>1.6896535796955352</v>
      </c>
      <c r="K79" s="348">
        <f>IF(K$24=0,0,K$24/MAE_fec!K$24)</f>
        <v>1.7160711733572254</v>
      </c>
      <c r="L79" s="348">
        <f>IF(L$24=0,0,L$24/MAE_fec!L$24)</f>
        <v>1.7464390875224649</v>
      </c>
      <c r="M79" s="348">
        <f>IF(M$24=0,0,M$24/MAE_fec!M$24)</f>
        <v>1.7380591660056064</v>
      </c>
      <c r="N79" s="348">
        <f>IF(N$24=0,0,N$24/MAE_fec!N$24)</f>
        <v>1.7385606769273005</v>
      </c>
      <c r="O79" s="348">
        <f>IF(O$24=0,0,O$24/MAE_fec!O$24)</f>
        <v>1.7514842182513437</v>
      </c>
      <c r="P79" s="348">
        <f>IF(P$24=0,0,P$24/MAE_fec!P$24)</f>
        <v>1.6949951442440154</v>
      </c>
      <c r="Q79" s="348">
        <f>IF(Q$24=0,0,Q$24/MAE_fec!Q$24)</f>
        <v>1.7184336391673214</v>
      </c>
      <c r="R79" s="348">
        <f>IF(R$24=0,0,R$24/MAE_fec!R$24)</f>
        <v>1.7211039803369632</v>
      </c>
      <c r="S79" s="348">
        <f>IF(S$24=0,0,S$24/MAE_fec!S$24)</f>
        <v>1.7244099453843587</v>
      </c>
      <c r="T79" s="348">
        <f>IF(T$24=0,0,T$24/MAE_fec!T$24)</f>
        <v>1.7419672636945287</v>
      </c>
      <c r="U79" s="348">
        <f>IF(U$24=0,0,U$24/MAE_fec!U$24)</f>
        <v>1.741836060375497</v>
      </c>
      <c r="V79" s="348">
        <f>IF(V$24=0,0,V$24/MAE_fec!V$24)</f>
        <v>1.7684766829498779</v>
      </c>
      <c r="W79" s="348">
        <f>IF(W$24=0,0,W$24/MAE_fec!W$24)</f>
        <v>1.7873453590550437</v>
      </c>
      <c r="X79" s="348">
        <f>IF(X$24=0,0,X$24/MAE_fec!X$24)</f>
        <v>1.753465043328815</v>
      </c>
      <c r="Y79" s="348">
        <f>IF(Y$24=0,0,Y$24/MAE_fec!Y$24)</f>
        <v>1.7341262570870017</v>
      </c>
      <c r="DA79" s="178"/>
    </row>
    <row r="80" spans="1:105" ht="12" customHeight="1" x14ac:dyDescent="0.25">
      <c r="A80" s="174" t="s">
        <v>2570</v>
      </c>
      <c r="B80" s="348">
        <f>IF(B$27=0,0,B$27/MAE_fec!B$27)</f>
        <v>0.84115054509578857</v>
      </c>
      <c r="C80" s="348">
        <f>IF(C$27=0,0,C$27/MAE_fec!C$27)</f>
        <v>0.72961109809212665</v>
      </c>
      <c r="D80" s="348">
        <f>IF(D$27=0,0,D$27/MAE_fec!D$27)</f>
        <v>1.1578358868956158</v>
      </c>
      <c r="E80" s="348">
        <f>IF(E$27=0,0,E$27/MAE_fec!E$27)</f>
        <v>1.5035731523638485</v>
      </c>
      <c r="F80" s="348">
        <f>IF(F$27=0,0,F$27/MAE_fec!F$27)</f>
        <v>1.5072295205107877</v>
      </c>
      <c r="G80" s="348">
        <f>IF(G$27=0,0,G$27/MAE_fec!G$27)</f>
        <v>1.6940033341012719</v>
      </c>
      <c r="H80" s="348">
        <f>IF(H$27=0,0,H$27/MAE_fec!H$27)</f>
        <v>1.5464392982940431</v>
      </c>
      <c r="I80" s="348">
        <f>IF(I$27=0,0,I$27/MAE_fec!I$27)</f>
        <v>1.43767889306128</v>
      </c>
      <c r="J80" s="348">
        <f>IF(J$27=0,0,J$27/MAE_fec!J$27)</f>
        <v>1.1531126387033408</v>
      </c>
      <c r="K80" s="348">
        <f>IF(K$27=0,0,K$27/MAE_fec!K$27)</f>
        <v>1.3377223547406865</v>
      </c>
      <c r="L80" s="348">
        <f>IF(L$27=0,0,L$27/MAE_fec!L$27)</f>
        <v>1.4862995053061805</v>
      </c>
      <c r="M80" s="348">
        <f>IF(M$27=0,0,M$27/MAE_fec!M$27)</f>
        <v>1.4458223611536438</v>
      </c>
      <c r="N80" s="348">
        <f>IF(N$27=0,0,N$27/MAE_fec!N$27)</f>
        <v>1.4560648288441851</v>
      </c>
      <c r="O80" s="348">
        <f>IF(O$27=0,0,O$27/MAE_fec!O$27)</f>
        <v>1.5326448376814461</v>
      </c>
      <c r="P80" s="348">
        <f>IF(P$27=0,0,P$27/MAE_fec!P$27)</f>
        <v>1.2063070108784051</v>
      </c>
      <c r="Q80" s="348">
        <f>IF(Q$27=0,0,Q$27/MAE_fec!Q$27)</f>
        <v>1.3414910152895971</v>
      </c>
      <c r="R80" s="348">
        <f>IF(R$27=0,0,R$27/MAE_fec!R$27)</f>
        <v>1.3431433334449907</v>
      </c>
      <c r="S80" s="348">
        <f>IF(S$27=0,0,S$27/MAE_fec!S$27)</f>
        <v>1.3567249950101257</v>
      </c>
      <c r="T80" s="348">
        <f>IF(T$27=0,0,T$27/MAE_fec!T$27)</f>
        <v>1.4569498396231151</v>
      </c>
      <c r="U80" s="348">
        <f>IF(U$27=0,0,U$27/MAE_fec!U$27)</f>
        <v>1.4895321137222579</v>
      </c>
      <c r="V80" s="348">
        <f>IF(V$27=0,0,V$27/MAE_fec!V$27)</f>
        <v>1.6378457557818018</v>
      </c>
      <c r="W80" s="348">
        <f>IF(W$27=0,0,W$27/MAE_fec!W$27)</f>
        <v>1.7415681236201532</v>
      </c>
      <c r="X80" s="348">
        <f>IF(X$27=0,0,X$27/MAE_fec!X$27)</f>
        <v>1.5833767261031559</v>
      </c>
      <c r="Y80" s="348">
        <f>IF(Y$27=0,0,Y$27/MAE_fec!Y$27)</f>
        <v>1.4643329739437416</v>
      </c>
      <c r="DA80" s="178"/>
    </row>
    <row r="81" spans="1:105" ht="12" customHeight="1" x14ac:dyDescent="0.25">
      <c r="A81" s="174" t="s">
        <v>2580</v>
      </c>
      <c r="B81" s="348">
        <f>IF(B$35=0,0,B$35/MAE_fec!B$35)</f>
        <v>2.8441104709873088</v>
      </c>
      <c r="C81" s="348">
        <f>IF(C$35=0,0,C$35/MAE_fec!C$35)</f>
        <v>3.1085855286781614</v>
      </c>
      <c r="D81" s="348">
        <f>IF(D$35=0,0,D$35/MAE_fec!D$35)</f>
        <v>3.0917506419947811</v>
      </c>
      <c r="E81" s="348">
        <f>IF(E$35=0,0,E$35/MAE_fec!E$35)</f>
        <v>2.619041867247796</v>
      </c>
      <c r="F81" s="348">
        <f>IF(F$35=0,0,F$35/MAE_fec!F$35)</f>
        <v>2.5359046335500119</v>
      </c>
      <c r="G81" s="348">
        <f>IF(G$35=0,0,G$35/MAE_fec!G$35)</f>
        <v>2.7060391903543493</v>
      </c>
      <c r="H81" s="348">
        <f>IF(H$35=0,0,H$35/MAE_fec!H$35)</f>
        <v>2.6792025369091164</v>
      </c>
      <c r="I81" s="348">
        <f>IF(I$35=0,0,I$35/MAE_fec!I$35)</f>
        <v>2.5659241678178675</v>
      </c>
      <c r="J81" s="348">
        <f>IF(J$35=0,0,J$35/MAE_fec!J$35)</f>
        <v>2.4351564877619225</v>
      </c>
      <c r="K81" s="348">
        <f>IF(K$35=0,0,K$35/MAE_fec!K$35)</f>
        <v>2.4076249362796673</v>
      </c>
      <c r="L81" s="348">
        <f>IF(L$35=0,0,L$35/MAE_fec!L$35)</f>
        <v>2.373633403176461</v>
      </c>
      <c r="M81" s="348">
        <f>IF(M$35=0,0,M$35/MAE_fec!M$35)</f>
        <v>2.3887043198090439</v>
      </c>
      <c r="N81" s="348">
        <f>IF(N$35=0,0,N$35/MAE_fec!N$35)</f>
        <v>2.3924857137211935</v>
      </c>
      <c r="O81" s="348">
        <f>IF(O$35=0,0,O$35/MAE_fec!O$35)</f>
        <v>2.3892196899266089</v>
      </c>
      <c r="P81" s="348">
        <f>IF(P$35=0,0,P$35/MAE_fec!P$35)</f>
        <v>2.3980118026471446</v>
      </c>
      <c r="Q81" s="348">
        <f>IF(Q$35=0,0,Q$35/MAE_fec!Q$35)</f>
        <v>2.387050366774448</v>
      </c>
      <c r="R81" s="348">
        <f>IF(R$35=0,0,R$35/MAE_fec!R$35)</f>
        <v>2.3659223545767527</v>
      </c>
      <c r="S81" s="348">
        <f>IF(S$35=0,0,S$35/MAE_fec!S$35)</f>
        <v>2.3598561043562527</v>
      </c>
      <c r="T81" s="348">
        <f>IF(T$35=0,0,T$35/MAE_fec!T$35)</f>
        <v>2.3551300446345995</v>
      </c>
      <c r="U81" s="348">
        <f>IF(U$35=0,0,U$35/MAE_fec!U$35)</f>
        <v>2.3442479764774693</v>
      </c>
      <c r="V81" s="348">
        <f>IF(V$35=0,0,V$35/MAE_fec!V$35)</f>
        <v>2.3182859713535882</v>
      </c>
      <c r="W81" s="348">
        <f>IF(W$35=0,0,W$35/MAE_fec!W$35)</f>
        <v>2.3071015558825101</v>
      </c>
      <c r="X81" s="348">
        <f>IF(X$35=0,0,X$35/MAE_fec!X$35)</f>
        <v>2.3318126817658906</v>
      </c>
      <c r="Y81" s="348">
        <f>IF(Y$35=0,0,Y$35/MAE_fec!Y$35)</f>
        <v>2.3121112101152246</v>
      </c>
      <c r="DA81" s="178"/>
    </row>
    <row r="82" spans="1:105" ht="12" customHeight="1" x14ac:dyDescent="0.25">
      <c r="A82" s="174" t="s">
        <v>2592</v>
      </c>
      <c r="B82" s="348">
        <f>IF(B$46=0,0,B$46/MAE_fec!B$46)</f>
        <v>0</v>
      </c>
      <c r="C82" s="348">
        <f>IF(C$46=0,0,C$46/MAE_fec!C$46)</f>
        <v>0</v>
      </c>
      <c r="D82" s="348">
        <f>IF(D$46=0,0,D$46/MAE_fec!D$46)</f>
        <v>0</v>
      </c>
      <c r="E82" s="348">
        <f>IF(E$46=0,0,E$46/MAE_fec!E$46)</f>
        <v>0</v>
      </c>
      <c r="F82" s="348">
        <f>IF(F$46=0,0,F$46/MAE_fec!F$46)</f>
        <v>0</v>
      </c>
      <c r="G82" s="348">
        <f>IF(G$46=0,0,G$46/MAE_fec!G$46)</f>
        <v>0</v>
      </c>
      <c r="H82" s="348">
        <f>IF(H$46=0,0,H$46/MAE_fec!H$46)</f>
        <v>0</v>
      </c>
      <c r="I82" s="348">
        <f>IF(I$46=0,0,I$46/MAE_fec!I$46)</f>
        <v>0</v>
      </c>
      <c r="J82" s="348">
        <f>IF(J$46=0,0,J$46/MAE_fec!J$46)</f>
        <v>0</v>
      </c>
      <c r="K82" s="348">
        <f>IF(K$46=0,0,K$46/MAE_fec!K$46)</f>
        <v>0</v>
      </c>
      <c r="L82" s="348">
        <f>IF(L$46=0,0,L$46/MAE_fec!L$46)</f>
        <v>0</v>
      </c>
      <c r="M82" s="348">
        <f>IF(M$46=0,0,M$46/MAE_fec!M$46)</f>
        <v>0</v>
      </c>
      <c r="N82" s="348">
        <f>IF(N$46=0,0,N$46/MAE_fec!N$46)</f>
        <v>0</v>
      </c>
      <c r="O82" s="348">
        <f>IF(O$46=0,0,O$46/MAE_fec!O$46)</f>
        <v>0</v>
      </c>
      <c r="P82" s="348">
        <f>IF(P$46=0,0,P$46/MAE_fec!P$46)</f>
        <v>0</v>
      </c>
      <c r="Q82" s="348">
        <f>IF(Q$46=0,0,Q$46/MAE_fec!Q$46)</f>
        <v>0</v>
      </c>
      <c r="R82" s="348">
        <f>IF(R$46=0,0,R$46/MAE_fec!R$46)</f>
        <v>0</v>
      </c>
      <c r="S82" s="348">
        <f>IF(S$46=0,0,S$46/MAE_fec!S$46)</f>
        <v>0</v>
      </c>
      <c r="T82" s="348">
        <f>IF(T$46=0,0,T$46/MAE_fec!T$46)</f>
        <v>0</v>
      </c>
      <c r="U82" s="348">
        <f>IF(U$46=0,0,U$46/MAE_fec!U$46)</f>
        <v>0</v>
      </c>
      <c r="V82" s="348">
        <f>IF(V$46=0,0,V$46/MAE_fec!V$46)</f>
        <v>0</v>
      </c>
      <c r="W82" s="348">
        <f>IF(W$46=0,0,W$46/MAE_fec!W$46)</f>
        <v>0</v>
      </c>
      <c r="X82" s="348">
        <f>IF(X$46=0,0,X$46/MAE_fec!X$46)</f>
        <v>0</v>
      </c>
      <c r="Y82" s="348">
        <f>IF(Y$46=0,0,Y$46/MAE_fec!Y$46)</f>
        <v>0</v>
      </c>
      <c r="DA82" s="178"/>
    </row>
    <row r="83" spans="1:105" ht="12" customHeight="1" x14ac:dyDescent="0.25">
      <c r="A83" s="41" t="s">
        <v>2594</v>
      </c>
      <c r="B83" s="333">
        <f>IF(B$47=0,0,B$47/MAE_fec!B$47)</f>
        <v>0</v>
      </c>
      <c r="C83" s="333">
        <f>IF(C$47=0,0,C$47/MAE_fec!C$47)</f>
        <v>0</v>
      </c>
      <c r="D83" s="333">
        <f>IF(D$47=0,0,D$47/MAE_fec!D$47)</f>
        <v>0</v>
      </c>
      <c r="E83" s="333">
        <f>IF(E$47=0,0,E$47/MAE_fec!E$47)</f>
        <v>0</v>
      </c>
      <c r="F83" s="333">
        <f>IF(F$47=0,0,F$47/MAE_fec!F$47)</f>
        <v>0</v>
      </c>
      <c r="G83" s="333">
        <f>IF(G$47=0,0,G$47/MAE_fec!G$47)</f>
        <v>0</v>
      </c>
      <c r="H83" s="333">
        <f>IF(H$47=0,0,H$47/MAE_fec!H$47)</f>
        <v>0</v>
      </c>
      <c r="I83" s="333">
        <f>IF(I$47=0,0,I$47/MAE_fec!I$47)</f>
        <v>0</v>
      </c>
      <c r="J83" s="333">
        <f>IF(J$47=0,0,J$47/MAE_fec!J$47)</f>
        <v>0</v>
      </c>
      <c r="K83" s="333">
        <f>IF(K$47=0,0,K$47/MAE_fec!K$47)</f>
        <v>0</v>
      </c>
      <c r="L83" s="333">
        <f>IF(L$47=0,0,L$47/MAE_fec!L$47)</f>
        <v>0</v>
      </c>
      <c r="M83" s="333">
        <f>IF(M$47=0,0,M$47/MAE_fec!M$47)</f>
        <v>0</v>
      </c>
      <c r="N83" s="333">
        <f>IF(N$47=0,0,N$47/MAE_fec!N$47)</f>
        <v>0</v>
      </c>
      <c r="O83" s="333">
        <f>IF(O$47=0,0,O$47/MAE_fec!O$47)</f>
        <v>0</v>
      </c>
      <c r="P83" s="333">
        <f>IF(P$47=0,0,P$47/MAE_fec!P$47)</f>
        <v>0</v>
      </c>
      <c r="Q83" s="333">
        <f>IF(Q$47=0,0,Q$47/MAE_fec!Q$47)</f>
        <v>0</v>
      </c>
      <c r="R83" s="333">
        <f>IF(R$47=0,0,R$47/MAE_fec!R$47)</f>
        <v>0</v>
      </c>
      <c r="S83" s="333">
        <f>IF(S$47=0,0,S$47/MAE_fec!S$47)</f>
        <v>0</v>
      </c>
      <c r="T83" s="333">
        <f>IF(T$47=0,0,T$47/MAE_fec!T$47)</f>
        <v>0</v>
      </c>
      <c r="U83" s="333">
        <f>IF(U$47=0,0,U$47/MAE_fec!U$47)</f>
        <v>0</v>
      </c>
      <c r="V83" s="333">
        <f>IF(V$47=0,0,V$47/MAE_fec!V$47)</f>
        <v>0</v>
      </c>
      <c r="W83" s="333">
        <f>IF(W$47=0,0,W$47/MAE_fec!W$47)</f>
        <v>0</v>
      </c>
      <c r="X83" s="333">
        <f>IF(X$47=0,0,X$47/MAE_fec!X$47)</f>
        <v>0</v>
      </c>
      <c r="Y83" s="333">
        <f>IF(Y$47=0,0,Y$47/MAE_fec!Y$47)</f>
        <v>0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theme="6" tint="-0.249977111117893"/>
    <pageSetUpPr fitToPage="1"/>
  </sheetPr>
  <dimension ref="A1:DA3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leather"</f>
        <v>BE: Textiles and leather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v>3847.653171598547</v>
      </c>
      <c r="C3" s="203">
        <v>3725.008834925723</v>
      </c>
      <c r="D3" s="203">
        <v>3758.821200566375</v>
      </c>
      <c r="E3" s="203">
        <v>3331.8628586759019</v>
      </c>
      <c r="F3" s="203">
        <v>3378.8505946540949</v>
      </c>
      <c r="G3" s="203">
        <v>3152.3355594905829</v>
      </c>
      <c r="H3" s="203">
        <v>3079.4857570440709</v>
      </c>
      <c r="I3" s="203">
        <v>3021.2936602601608</v>
      </c>
      <c r="J3" s="203">
        <v>2630.3633720930229</v>
      </c>
      <c r="K3" s="203">
        <v>2024.7231090777429</v>
      </c>
      <c r="L3" s="203">
        <v>2078.991175994387</v>
      </c>
      <c r="M3" s="203">
        <v>1874.526891377853</v>
      </c>
      <c r="N3" s="203">
        <v>1798.9696054292269</v>
      </c>
      <c r="O3" s="203">
        <v>1665.6607232085501</v>
      </c>
      <c r="P3" s="203">
        <v>1745.4072993955081</v>
      </c>
      <c r="Q3" s="203">
        <v>1747.387125</v>
      </c>
      <c r="R3" s="203">
        <v>1663.0704905482601</v>
      </c>
      <c r="S3" s="203">
        <v>1558.262905601171</v>
      </c>
      <c r="T3" s="203">
        <v>1542.8392911239021</v>
      </c>
      <c r="U3" s="203">
        <v>1457.6763716764831</v>
      </c>
      <c r="V3" s="203">
        <v>1296.630451663591</v>
      </c>
      <c r="W3" s="203">
        <v>1254.708074617279</v>
      </c>
      <c r="X3" s="203">
        <v>1322.6778688932791</v>
      </c>
      <c r="Y3" s="203">
        <v>1291.4000000000001</v>
      </c>
      <c r="DA3" s="112" t="s">
        <v>2676</v>
      </c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2" customHeight="1" x14ac:dyDescent="0.25">
      <c r="A5" s="30" t="s">
        <v>2110</v>
      </c>
      <c r="B5" s="203">
        <v>3069.157741169548</v>
      </c>
      <c r="C5" s="203">
        <v>3040.243873074905</v>
      </c>
      <c r="D5" s="203">
        <v>2837.4011908601829</v>
      </c>
      <c r="E5" s="203">
        <v>3905.40572038346</v>
      </c>
      <c r="F5" s="203">
        <v>3598.788963107299</v>
      </c>
      <c r="G5" s="203">
        <v>3983.2409172820298</v>
      </c>
      <c r="H5" s="203">
        <v>4253.0518799298843</v>
      </c>
      <c r="I5" s="203">
        <v>4411.0373168675897</v>
      </c>
      <c r="J5" s="203">
        <v>3873.136659349319</v>
      </c>
      <c r="K5" s="203">
        <v>3508.817990678222</v>
      </c>
      <c r="L5" s="203">
        <v>3852.4548148578529</v>
      </c>
      <c r="M5" s="203">
        <v>4365.6371043350146</v>
      </c>
      <c r="N5" s="203">
        <v>4184.8468047260876</v>
      </c>
      <c r="O5" s="203">
        <v>4479.2002506405506</v>
      </c>
      <c r="P5" s="203">
        <v>3919.7895975472338</v>
      </c>
      <c r="Q5" s="203">
        <v>4176.4669710975168</v>
      </c>
      <c r="R5" s="203">
        <v>3933.723829839374</v>
      </c>
      <c r="S5" s="203">
        <v>4102.659948046683</v>
      </c>
      <c r="T5" s="203">
        <v>4179.0542057456887</v>
      </c>
      <c r="U5" s="203">
        <v>3836.51746029682</v>
      </c>
      <c r="V5" s="203">
        <v>3211.1720884730562</v>
      </c>
      <c r="W5" s="203">
        <v>3616.358237891141</v>
      </c>
      <c r="X5" s="203">
        <v>3182.1086511932508</v>
      </c>
      <c r="Y5" s="203">
        <v>3038.33766144226</v>
      </c>
      <c r="DA5" s="112" t="s">
        <v>2677</v>
      </c>
    </row>
    <row r="6" spans="1:105" ht="12" customHeight="1" x14ac:dyDescent="0.25">
      <c r="A6" s="154" t="s">
        <v>2112</v>
      </c>
      <c r="B6" s="338">
        <v>3836.4471764619339</v>
      </c>
      <c r="C6" s="338">
        <v>3644.6248176388381</v>
      </c>
      <c r="D6" s="338">
        <v>3452.8024588157409</v>
      </c>
      <c r="E6" s="338">
        <v>4220.0918941081281</v>
      </c>
      <c r="F6" s="338">
        <v>4028.269535285031</v>
      </c>
      <c r="G6" s="338">
        <v>4220.0918941081281</v>
      </c>
      <c r="H6" s="338">
        <v>4603.7366117543224</v>
      </c>
      <c r="I6" s="338">
        <v>4795.5589705774182</v>
      </c>
      <c r="J6" s="338">
        <v>4603.7366117543224</v>
      </c>
      <c r="K6" s="338">
        <v>4603.7366117543224</v>
      </c>
      <c r="L6" s="338">
        <v>4411.9142529312248</v>
      </c>
      <c r="M6" s="338">
        <v>4603.7366117543224</v>
      </c>
      <c r="N6" s="338">
        <v>4603.7366117543224</v>
      </c>
      <c r="O6" s="338">
        <v>4795.5589705774182</v>
      </c>
      <c r="P6" s="338">
        <v>4603.7366117543224</v>
      </c>
      <c r="Q6" s="338">
        <v>4603.7366117543224</v>
      </c>
      <c r="R6" s="338">
        <v>4411.9142529312248</v>
      </c>
      <c r="S6" s="338">
        <v>4411.9142529312248</v>
      </c>
      <c r="T6" s="338">
        <v>4411.9142529312248</v>
      </c>
      <c r="U6" s="338">
        <v>4220.0918941081281</v>
      </c>
      <c r="V6" s="338">
        <v>4028.269535285031</v>
      </c>
      <c r="W6" s="338">
        <v>4028.269535285031</v>
      </c>
      <c r="X6" s="338">
        <v>3836.4471764619352</v>
      </c>
      <c r="Y6" s="338">
        <v>3644.6248176388381</v>
      </c>
      <c r="DA6" s="160" t="s">
        <v>2678</v>
      </c>
    </row>
    <row r="7" spans="1:105" ht="12" customHeight="1" x14ac:dyDescent="0.25">
      <c r="A7" s="156" t="s">
        <v>2114</v>
      </c>
      <c r="B7" s="339">
        <v>0</v>
      </c>
      <c r="C7" s="340">
        <v>0</v>
      </c>
      <c r="D7" s="340">
        <v>0</v>
      </c>
      <c r="E7" s="340">
        <v>767.28943529238688</v>
      </c>
      <c r="F7" s="340">
        <v>0</v>
      </c>
      <c r="G7" s="340">
        <v>383.64471764619339</v>
      </c>
      <c r="H7" s="340">
        <v>383.64471764619339</v>
      </c>
      <c r="I7" s="340">
        <v>383.64471764619339</v>
      </c>
      <c r="J7" s="340">
        <v>0</v>
      </c>
      <c r="K7" s="340">
        <v>0</v>
      </c>
      <c r="L7" s="340">
        <v>0</v>
      </c>
      <c r="M7" s="340">
        <v>383.64471764619339</v>
      </c>
      <c r="N7" s="340">
        <v>0</v>
      </c>
      <c r="O7" s="340">
        <v>383.64471764619339</v>
      </c>
      <c r="P7" s="340">
        <v>0</v>
      </c>
      <c r="Q7" s="340">
        <v>0</v>
      </c>
      <c r="R7" s="340">
        <v>0</v>
      </c>
      <c r="S7" s="340">
        <v>191.82235882309669</v>
      </c>
      <c r="T7" s="340">
        <v>0</v>
      </c>
      <c r="U7" s="340">
        <v>0</v>
      </c>
      <c r="V7" s="340">
        <v>0</v>
      </c>
      <c r="W7" s="340">
        <v>0</v>
      </c>
      <c r="X7" s="340">
        <v>0</v>
      </c>
      <c r="Y7" s="340">
        <v>0</v>
      </c>
      <c r="DA7" s="161" t="s">
        <v>2679</v>
      </c>
    </row>
    <row r="8" spans="1:105" ht="12" customHeight="1" x14ac:dyDescent="0.25">
      <c r="A8" s="157" t="s">
        <v>2116</v>
      </c>
      <c r="B8" s="341"/>
      <c r="C8" s="342">
        <f t="shared" ref="C8:Y8" si="0">B6+C7-C6</f>
        <v>191.82235882309578</v>
      </c>
      <c r="D8" s="342">
        <f t="shared" si="0"/>
        <v>191.82235882309715</v>
      </c>
      <c r="E8" s="342">
        <f t="shared" si="0"/>
        <v>0</v>
      </c>
      <c r="F8" s="342">
        <f t="shared" si="0"/>
        <v>191.82235882309715</v>
      </c>
      <c r="G8" s="342">
        <f t="shared" si="0"/>
        <v>191.82235882309669</v>
      </c>
      <c r="H8" s="342">
        <f t="shared" si="0"/>
        <v>0</v>
      </c>
      <c r="I8" s="342">
        <f t="shared" si="0"/>
        <v>191.8223588230976</v>
      </c>
      <c r="J8" s="342">
        <f t="shared" si="0"/>
        <v>191.82235882309578</v>
      </c>
      <c r="K8" s="342">
        <f t="shared" si="0"/>
        <v>0</v>
      </c>
      <c r="L8" s="342">
        <f t="shared" si="0"/>
        <v>191.8223588230976</v>
      </c>
      <c r="M8" s="342">
        <f t="shared" si="0"/>
        <v>191.82235882309578</v>
      </c>
      <c r="N8" s="342">
        <f t="shared" si="0"/>
        <v>0</v>
      </c>
      <c r="O8" s="342">
        <f t="shared" si="0"/>
        <v>191.8223588230976</v>
      </c>
      <c r="P8" s="342">
        <f t="shared" si="0"/>
        <v>191.82235882309578</v>
      </c>
      <c r="Q8" s="342">
        <f t="shared" si="0"/>
        <v>0</v>
      </c>
      <c r="R8" s="342">
        <f t="shared" si="0"/>
        <v>191.8223588230976</v>
      </c>
      <c r="S8" s="342">
        <f t="shared" si="0"/>
        <v>191.82235882309669</v>
      </c>
      <c r="T8" s="342">
        <f t="shared" si="0"/>
        <v>0</v>
      </c>
      <c r="U8" s="342">
        <f t="shared" si="0"/>
        <v>191.82235882309669</v>
      </c>
      <c r="V8" s="342">
        <f t="shared" si="0"/>
        <v>191.82235882309715</v>
      </c>
      <c r="W8" s="342">
        <f t="shared" si="0"/>
        <v>0</v>
      </c>
      <c r="X8" s="342">
        <f t="shared" si="0"/>
        <v>191.82235882309578</v>
      </c>
      <c r="Y8" s="342">
        <f t="shared" si="0"/>
        <v>191.82235882309715</v>
      </c>
      <c r="DA8" s="162"/>
    </row>
    <row r="9" spans="1:105" ht="12" customHeight="1" x14ac:dyDescent="0.25">
      <c r="A9" s="155" t="s">
        <v>2117</v>
      </c>
      <c r="B9" s="343">
        <f t="shared" ref="B9:Y9" si="1">B6-B5</f>
        <v>767.28943529238586</v>
      </c>
      <c r="C9" s="343">
        <f t="shared" si="1"/>
        <v>604.3809445639331</v>
      </c>
      <c r="D9" s="343">
        <f t="shared" si="1"/>
        <v>615.40126795555807</v>
      </c>
      <c r="E9" s="343">
        <f t="shared" si="1"/>
        <v>314.68617372466815</v>
      </c>
      <c r="F9" s="343">
        <f t="shared" si="1"/>
        <v>429.48057217773203</v>
      </c>
      <c r="G9" s="343">
        <f t="shared" si="1"/>
        <v>236.8509768260983</v>
      </c>
      <c r="H9" s="343">
        <f t="shared" si="1"/>
        <v>350.68473182443813</v>
      </c>
      <c r="I9" s="343">
        <f t="shared" si="1"/>
        <v>384.52165370982857</v>
      </c>
      <c r="J9" s="343">
        <f t="shared" si="1"/>
        <v>730.59995240500348</v>
      </c>
      <c r="K9" s="343">
        <f t="shared" si="1"/>
        <v>1094.9186210761004</v>
      </c>
      <c r="L9" s="343">
        <f t="shared" si="1"/>
        <v>559.45943807337198</v>
      </c>
      <c r="M9" s="343">
        <f t="shared" si="1"/>
        <v>238.09950741930788</v>
      </c>
      <c r="N9" s="343">
        <f t="shared" si="1"/>
        <v>418.88980702823483</v>
      </c>
      <c r="O9" s="343">
        <f t="shared" si="1"/>
        <v>316.3587199368676</v>
      </c>
      <c r="P9" s="343">
        <f t="shared" si="1"/>
        <v>683.94701420708861</v>
      </c>
      <c r="Q9" s="343">
        <f t="shared" si="1"/>
        <v>427.26964065680568</v>
      </c>
      <c r="R9" s="343">
        <f t="shared" si="1"/>
        <v>478.19042309185079</v>
      </c>
      <c r="S9" s="343">
        <f t="shared" si="1"/>
        <v>309.25430488454185</v>
      </c>
      <c r="T9" s="343">
        <f t="shared" si="1"/>
        <v>232.86004718553613</v>
      </c>
      <c r="U9" s="343">
        <f t="shared" si="1"/>
        <v>383.57443381130815</v>
      </c>
      <c r="V9" s="343">
        <f t="shared" si="1"/>
        <v>817.09744681197481</v>
      </c>
      <c r="W9" s="343">
        <f t="shared" si="1"/>
        <v>411.91129739388998</v>
      </c>
      <c r="X9" s="343">
        <f t="shared" si="1"/>
        <v>654.33852526868441</v>
      </c>
      <c r="Y9" s="343">
        <f t="shared" si="1"/>
        <v>606.28715619657805</v>
      </c>
      <c r="DA9" s="163"/>
    </row>
    <row r="10" spans="1:105" ht="12" customHeight="1" x14ac:dyDescent="0.25">
      <c r="A10" s="172"/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DA10" s="176"/>
    </row>
    <row r="11" spans="1:105" ht="12" customHeight="1" x14ac:dyDescent="0.25">
      <c r="A11" s="30" t="s">
        <v>69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DA11" s="112"/>
    </row>
    <row r="12" spans="1:105" ht="12" customHeight="1" x14ac:dyDescent="0.25">
      <c r="A12" s="31" t="s">
        <v>70</v>
      </c>
      <c r="B12" s="210">
        <v>252.56104901117789</v>
      </c>
      <c r="C12" s="210">
        <v>246.91117798796219</v>
      </c>
      <c r="D12" s="210">
        <v>239.52364574376611</v>
      </c>
      <c r="E12" s="210">
        <v>344.01504729148752</v>
      </c>
      <c r="F12" s="210">
        <v>309.72424763542551</v>
      </c>
      <c r="G12" s="210">
        <v>296.44368013757531</v>
      </c>
      <c r="H12" s="210">
        <v>294.24402407566629</v>
      </c>
      <c r="I12" s="210">
        <v>276.51049011177992</v>
      </c>
      <c r="J12" s="210">
        <v>227.65760963026639</v>
      </c>
      <c r="K12" s="210">
        <v>205.5623387790198</v>
      </c>
      <c r="L12" s="210">
        <v>211.77764964546401</v>
      </c>
      <c r="M12" s="210">
        <v>213.20078803275391</v>
      </c>
      <c r="N12" s="210">
        <v>207.8937574358674</v>
      </c>
      <c r="O12" s="210">
        <v>217.2715843522773</v>
      </c>
      <c r="P12" s="210">
        <v>178.96225779519989</v>
      </c>
      <c r="Q12" s="210">
        <v>189.261839283342</v>
      </c>
      <c r="R12" s="210">
        <v>176.16048295969631</v>
      </c>
      <c r="S12" s="210">
        <v>182.84422828060781</v>
      </c>
      <c r="T12" s="210">
        <v>186.60831323236411</v>
      </c>
      <c r="U12" s="210">
        <v>169.84679209196651</v>
      </c>
      <c r="V12" s="210">
        <v>148.96191381441761</v>
      </c>
      <c r="W12" s="210">
        <v>162.50022529351691</v>
      </c>
      <c r="X12" s="210">
        <v>130.7053852715905</v>
      </c>
      <c r="Y12" s="210">
        <v>118.75124449760369</v>
      </c>
      <c r="DA12" s="109" t="s">
        <v>2680</v>
      </c>
    </row>
    <row r="13" spans="1:105" ht="12" customHeight="1" x14ac:dyDescent="0.25">
      <c r="A13" s="24" t="s">
        <v>28</v>
      </c>
      <c r="B13" s="213">
        <v>3.5000859845227859</v>
      </c>
      <c r="C13" s="213">
        <v>0.7</v>
      </c>
      <c r="D13" s="213">
        <v>0</v>
      </c>
      <c r="E13" s="213">
        <v>0</v>
      </c>
      <c r="F13" s="213">
        <v>0</v>
      </c>
      <c r="G13" s="213">
        <v>0</v>
      </c>
      <c r="H13" s="213">
        <v>0</v>
      </c>
      <c r="I13" s="213">
        <v>0</v>
      </c>
      <c r="J13" s="213">
        <v>3.0075666380051591</v>
      </c>
      <c r="K13" s="213">
        <v>2.4060189165950132</v>
      </c>
      <c r="L13" s="213">
        <v>0</v>
      </c>
      <c r="M13" s="213">
        <v>0</v>
      </c>
      <c r="N13" s="213">
        <v>0</v>
      </c>
      <c r="O13" s="213">
        <v>0</v>
      </c>
      <c r="P13" s="213">
        <v>0</v>
      </c>
      <c r="Q13" s="213">
        <v>0</v>
      </c>
      <c r="R13" s="213">
        <v>0</v>
      </c>
      <c r="S13" s="213">
        <v>0</v>
      </c>
      <c r="T13" s="213">
        <v>0</v>
      </c>
      <c r="U13" s="213">
        <v>0</v>
      </c>
      <c r="V13" s="213">
        <v>0</v>
      </c>
      <c r="W13" s="213">
        <v>0</v>
      </c>
      <c r="X13" s="213">
        <v>0</v>
      </c>
      <c r="Y13" s="213">
        <v>0</v>
      </c>
      <c r="DA13" s="85" t="s">
        <v>2681</v>
      </c>
    </row>
    <row r="14" spans="1:105" ht="12" customHeight="1" x14ac:dyDescent="0.25">
      <c r="A14" s="14" t="s">
        <v>29</v>
      </c>
      <c r="B14" s="204">
        <f t="shared" ref="B14:Y14" si="2">B15+B16+B17+B18+B19</f>
        <v>12.023473774720548</v>
      </c>
      <c r="C14" s="204">
        <f t="shared" si="2"/>
        <v>16.031298366294063</v>
      </c>
      <c r="D14" s="204">
        <f t="shared" si="2"/>
        <v>19.145829750644886</v>
      </c>
      <c r="E14" s="204">
        <f t="shared" si="2"/>
        <v>8.8468615649183135</v>
      </c>
      <c r="F14" s="204">
        <f t="shared" si="2"/>
        <v>8.9089423903697345</v>
      </c>
      <c r="G14" s="204">
        <f t="shared" si="2"/>
        <v>4.0078245915735167</v>
      </c>
      <c r="H14" s="204">
        <f t="shared" si="2"/>
        <v>1.9728288907996556</v>
      </c>
      <c r="I14" s="204">
        <f t="shared" si="2"/>
        <v>2.9282029234737736</v>
      </c>
      <c r="J14" s="204">
        <f t="shared" si="2"/>
        <v>1.9728288907996556</v>
      </c>
      <c r="K14" s="204">
        <f t="shared" si="2"/>
        <v>1.9728288907996556</v>
      </c>
      <c r="L14" s="204">
        <f t="shared" si="2"/>
        <v>2.9282029234737736</v>
      </c>
      <c r="M14" s="204">
        <f t="shared" si="2"/>
        <v>0.95537403267411869</v>
      </c>
      <c r="N14" s="204">
        <f t="shared" si="2"/>
        <v>1.0174548581255369</v>
      </c>
      <c r="O14" s="204">
        <f t="shared" si="2"/>
        <v>1.0174548581255369</v>
      </c>
      <c r="P14" s="204">
        <f t="shared" si="2"/>
        <v>1.0174548581255369</v>
      </c>
      <c r="Q14" s="204">
        <f t="shared" si="2"/>
        <v>1.0174548581255369</v>
      </c>
      <c r="R14" s="204">
        <f t="shared" si="2"/>
        <v>1.0174548581255369</v>
      </c>
      <c r="S14" s="204">
        <f t="shared" si="2"/>
        <v>0.71220980223559749</v>
      </c>
      <c r="T14" s="204">
        <f t="shared" si="2"/>
        <v>0.61049011177987955</v>
      </c>
      <c r="U14" s="204">
        <f t="shared" si="2"/>
        <v>3.6711092003439383</v>
      </c>
      <c r="V14" s="204">
        <f t="shared" si="2"/>
        <v>3.3994840928632848</v>
      </c>
      <c r="W14" s="204">
        <f t="shared" si="2"/>
        <v>3.5022355975924326</v>
      </c>
      <c r="X14" s="204">
        <f t="shared" si="2"/>
        <v>3.4919174548581249</v>
      </c>
      <c r="Y14" s="204">
        <f t="shared" si="2"/>
        <v>3.1838349097162508</v>
      </c>
      <c r="DA14" s="71"/>
    </row>
    <row r="15" spans="1:105" ht="12" customHeight="1" x14ac:dyDescent="0.25">
      <c r="A15" s="18" t="s">
        <v>30</v>
      </c>
      <c r="B15" s="204">
        <v>0</v>
      </c>
      <c r="C15" s="204">
        <v>0</v>
      </c>
      <c r="D15" s="204">
        <v>0</v>
      </c>
      <c r="E15" s="204">
        <v>0</v>
      </c>
      <c r="F15" s="204">
        <v>0</v>
      </c>
      <c r="G15" s="204">
        <v>0</v>
      </c>
      <c r="H15" s="204">
        <v>0</v>
      </c>
      <c r="I15" s="204">
        <v>0</v>
      </c>
      <c r="J15" s="204">
        <v>0</v>
      </c>
      <c r="K15" s="204">
        <v>0</v>
      </c>
      <c r="L15" s="204">
        <v>0</v>
      </c>
      <c r="M15" s="204">
        <v>0</v>
      </c>
      <c r="N15" s="204">
        <v>0</v>
      </c>
      <c r="O15" s="204">
        <v>0</v>
      </c>
      <c r="P15" s="204">
        <v>0</v>
      </c>
      <c r="Q15" s="204">
        <v>0</v>
      </c>
      <c r="R15" s="204">
        <v>0</v>
      </c>
      <c r="S15" s="204">
        <v>0</v>
      </c>
      <c r="T15" s="204">
        <v>0</v>
      </c>
      <c r="U15" s="204">
        <v>0</v>
      </c>
      <c r="V15" s="204">
        <v>0</v>
      </c>
      <c r="W15" s="204">
        <v>0</v>
      </c>
      <c r="X15" s="204">
        <v>0</v>
      </c>
      <c r="Y15" s="204">
        <v>0</v>
      </c>
      <c r="DA15" s="71" t="s">
        <v>2682</v>
      </c>
    </row>
    <row r="16" spans="1:105" ht="12" customHeight="1" x14ac:dyDescent="0.25">
      <c r="A16" s="18" t="s">
        <v>31</v>
      </c>
      <c r="B16" s="204">
        <v>0</v>
      </c>
      <c r="C16" s="204">
        <v>0</v>
      </c>
      <c r="D16" s="204">
        <v>0</v>
      </c>
      <c r="E16" s="204">
        <v>0</v>
      </c>
      <c r="F16" s="204">
        <v>0</v>
      </c>
      <c r="G16" s="204">
        <v>0</v>
      </c>
      <c r="H16" s="204">
        <v>0</v>
      </c>
      <c r="I16" s="204">
        <v>0</v>
      </c>
      <c r="J16" s="204">
        <v>0</v>
      </c>
      <c r="K16" s="204">
        <v>0</v>
      </c>
      <c r="L16" s="204">
        <v>0</v>
      </c>
      <c r="M16" s="204">
        <v>0</v>
      </c>
      <c r="N16" s="204">
        <v>0</v>
      </c>
      <c r="O16" s="204">
        <v>0</v>
      </c>
      <c r="P16" s="204">
        <v>0</v>
      </c>
      <c r="Q16" s="204">
        <v>0</v>
      </c>
      <c r="R16" s="204">
        <v>0</v>
      </c>
      <c r="S16" s="204">
        <v>0</v>
      </c>
      <c r="T16" s="204">
        <v>0</v>
      </c>
      <c r="U16" s="204">
        <v>0.1098882201203783</v>
      </c>
      <c r="V16" s="204">
        <v>0.11298366294067071</v>
      </c>
      <c r="W16" s="204">
        <v>0.11298366294067071</v>
      </c>
      <c r="X16" s="204">
        <v>0</v>
      </c>
      <c r="Y16" s="204">
        <v>0</v>
      </c>
      <c r="DA16" s="71" t="s">
        <v>2683</v>
      </c>
    </row>
    <row r="17" spans="1:105" ht="12" customHeight="1" x14ac:dyDescent="0.25">
      <c r="A17" s="18" t="s">
        <v>71</v>
      </c>
      <c r="B17" s="204">
        <v>9.1573516766981928</v>
      </c>
      <c r="C17" s="204">
        <v>12.209802235597589</v>
      </c>
      <c r="D17" s="204">
        <v>16.27970765262253</v>
      </c>
      <c r="E17" s="204">
        <v>4.0699054170249349</v>
      </c>
      <c r="F17" s="204">
        <v>5.0874462596732588</v>
      </c>
      <c r="G17" s="204">
        <v>3.0524505588993982</v>
      </c>
      <c r="H17" s="204">
        <v>1.0174548581255369</v>
      </c>
      <c r="I17" s="204">
        <v>1.0174548581255369</v>
      </c>
      <c r="J17" s="204">
        <v>1.0174548581255369</v>
      </c>
      <c r="K17" s="204">
        <v>1.0174548581255369</v>
      </c>
      <c r="L17" s="204">
        <v>1.0174548581255369</v>
      </c>
      <c r="M17" s="204">
        <v>0</v>
      </c>
      <c r="N17" s="204">
        <v>1.0174548581255369</v>
      </c>
      <c r="O17" s="204">
        <v>1.0174548581255369</v>
      </c>
      <c r="P17" s="204">
        <v>1.0174548581255369</v>
      </c>
      <c r="Q17" s="204">
        <v>1.0174548581255369</v>
      </c>
      <c r="R17" s="204">
        <v>1.0174548581255369</v>
      </c>
      <c r="S17" s="204">
        <v>0.71220980223559749</v>
      </c>
      <c r="T17" s="204">
        <v>0.61049011177987955</v>
      </c>
      <c r="U17" s="204">
        <v>3.5612209802235602</v>
      </c>
      <c r="V17" s="204">
        <v>3.2865004299226142</v>
      </c>
      <c r="W17" s="204">
        <v>3.389251934651762</v>
      </c>
      <c r="X17" s="204">
        <v>3.4919174548581249</v>
      </c>
      <c r="Y17" s="204">
        <v>3.1838349097162508</v>
      </c>
      <c r="DA17" s="71" t="s">
        <v>2684</v>
      </c>
    </row>
    <row r="18" spans="1:105" ht="12" customHeight="1" x14ac:dyDescent="0.25">
      <c r="A18" s="18" t="s">
        <v>32</v>
      </c>
      <c r="B18" s="204">
        <v>2.8661220980223558</v>
      </c>
      <c r="C18" s="204">
        <v>3.8214961306964752</v>
      </c>
      <c r="D18" s="204">
        <v>2.8661220980223558</v>
      </c>
      <c r="E18" s="204">
        <v>4.7769561478933786</v>
      </c>
      <c r="F18" s="204">
        <v>3.8214961306964752</v>
      </c>
      <c r="G18" s="204">
        <v>0.95537403267411869</v>
      </c>
      <c r="H18" s="204">
        <v>0.95537403267411869</v>
      </c>
      <c r="I18" s="204">
        <v>1.9107480653482369</v>
      </c>
      <c r="J18" s="204">
        <v>0.95537403267411869</v>
      </c>
      <c r="K18" s="204">
        <v>0.95537403267411869</v>
      </c>
      <c r="L18" s="204">
        <v>1.9107480653482369</v>
      </c>
      <c r="M18" s="204">
        <v>0.95537403267411869</v>
      </c>
      <c r="N18" s="204">
        <v>0</v>
      </c>
      <c r="O18" s="204">
        <v>0</v>
      </c>
      <c r="P18" s="204">
        <v>0</v>
      </c>
      <c r="Q18" s="204">
        <v>0</v>
      </c>
      <c r="R18" s="204">
        <v>0</v>
      </c>
      <c r="S18" s="204">
        <v>0</v>
      </c>
      <c r="T18" s="204">
        <v>0</v>
      </c>
      <c r="U18" s="204">
        <v>0</v>
      </c>
      <c r="V18" s="204">
        <v>0</v>
      </c>
      <c r="W18" s="204">
        <v>0</v>
      </c>
      <c r="X18" s="204">
        <v>0</v>
      </c>
      <c r="Y18" s="204">
        <v>0</v>
      </c>
      <c r="DA18" s="71" t="s">
        <v>2685</v>
      </c>
    </row>
    <row r="19" spans="1:105" ht="12" customHeight="1" x14ac:dyDescent="0.25">
      <c r="A19" s="18" t="s">
        <v>33</v>
      </c>
      <c r="B19" s="204">
        <v>0</v>
      </c>
      <c r="C19" s="204">
        <v>0</v>
      </c>
      <c r="D19" s="204">
        <v>0</v>
      </c>
      <c r="E19" s="204">
        <v>0</v>
      </c>
      <c r="F19" s="204">
        <v>0</v>
      </c>
      <c r="G19" s="204">
        <v>0</v>
      </c>
      <c r="H19" s="204">
        <v>0</v>
      </c>
      <c r="I19" s="204">
        <v>0</v>
      </c>
      <c r="J19" s="204">
        <v>0</v>
      </c>
      <c r="K19" s="204">
        <v>0</v>
      </c>
      <c r="L19" s="204">
        <v>0</v>
      </c>
      <c r="M19" s="204">
        <v>0</v>
      </c>
      <c r="N19" s="204">
        <v>0</v>
      </c>
      <c r="O19" s="204">
        <v>0</v>
      </c>
      <c r="P19" s="204">
        <v>0</v>
      </c>
      <c r="Q19" s="204">
        <v>0</v>
      </c>
      <c r="R19" s="204">
        <v>0</v>
      </c>
      <c r="S19" s="204">
        <v>0</v>
      </c>
      <c r="T19" s="204">
        <v>0</v>
      </c>
      <c r="U19" s="204">
        <v>0</v>
      </c>
      <c r="V19" s="204">
        <v>0</v>
      </c>
      <c r="W19" s="204">
        <v>0</v>
      </c>
      <c r="X19" s="204">
        <v>0</v>
      </c>
      <c r="Y19" s="204">
        <v>0</v>
      </c>
      <c r="DA19" s="71" t="s">
        <v>2686</v>
      </c>
    </row>
    <row r="20" spans="1:105" ht="12" customHeight="1" x14ac:dyDescent="0.25">
      <c r="A20" s="14" t="s">
        <v>34</v>
      </c>
      <c r="B20" s="204">
        <f t="shared" ref="B20:Y20" si="3">B21+B22</f>
        <v>64.294582975064486</v>
      </c>
      <c r="C20" s="204">
        <f t="shared" si="3"/>
        <v>58.812725709372309</v>
      </c>
      <c r="D20" s="204">
        <f t="shared" si="3"/>
        <v>55.459501289767843</v>
      </c>
      <c r="E20" s="204">
        <f t="shared" si="3"/>
        <v>166.4665520206363</v>
      </c>
      <c r="F20" s="204">
        <f t="shared" si="3"/>
        <v>157.88271711092</v>
      </c>
      <c r="G20" s="204">
        <f t="shared" si="3"/>
        <v>155.80120378331901</v>
      </c>
      <c r="H20" s="204">
        <f t="shared" si="3"/>
        <v>156.95975924333621</v>
      </c>
      <c r="I20" s="204">
        <f t="shared" si="3"/>
        <v>138.35726569217539</v>
      </c>
      <c r="J20" s="204">
        <f t="shared" si="3"/>
        <v>111.559415305245</v>
      </c>
      <c r="K20" s="204">
        <f t="shared" si="3"/>
        <v>104.3061908856406</v>
      </c>
      <c r="L20" s="204">
        <f t="shared" si="3"/>
        <v>114.47325881341359</v>
      </c>
      <c r="M20" s="204">
        <f t="shared" si="3"/>
        <v>122.5330180567498</v>
      </c>
      <c r="N20" s="204">
        <f t="shared" si="3"/>
        <v>117.4127257093723</v>
      </c>
      <c r="O20" s="204">
        <f t="shared" si="3"/>
        <v>118.3638865004299</v>
      </c>
      <c r="P20" s="204">
        <f t="shared" si="3"/>
        <v>83.208512467755796</v>
      </c>
      <c r="Q20" s="204">
        <f t="shared" si="3"/>
        <v>90.520034393809112</v>
      </c>
      <c r="R20" s="204">
        <f t="shared" si="3"/>
        <v>82.882717110920026</v>
      </c>
      <c r="S20" s="204">
        <f t="shared" si="3"/>
        <v>92.75227858985383</v>
      </c>
      <c r="T20" s="204">
        <f t="shared" si="3"/>
        <v>94.971263221327206</v>
      </c>
      <c r="U20" s="204">
        <f t="shared" si="3"/>
        <v>80.351443425836408</v>
      </c>
      <c r="V20" s="204">
        <f t="shared" si="3"/>
        <v>72.731242707717541</v>
      </c>
      <c r="W20" s="204">
        <f t="shared" si="3"/>
        <v>81.562955858726824</v>
      </c>
      <c r="X20" s="204">
        <f t="shared" si="3"/>
        <v>58.690551562693393</v>
      </c>
      <c r="Y20" s="204">
        <f t="shared" si="3"/>
        <v>60.844319004183049</v>
      </c>
      <c r="DA20" s="71"/>
    </row>
    <row r="21" spans="1:105" ht="12" customHeight="1" x14ac:dyDescent="0.25">
      <c r="A21" s="18" t="s">
        <v>73</v>
      </c>
      <c r="B21" s="204">
        <v>64.294582975064486</v>
      </c>
      <c r="C21" s="204">
        <v>58.812725709372309</v>
      </c>
      <c r="D21" s="204">
        <v>55.459501289767843</v>
      </c>
      <c r="E21" s="204">
        <v>166.4665520206363</v>
      </c>
      <c r="F21" s="204">
        <v>157.88271711092</v>
      </c>
      <c r="G21" s="204">
        <v>155.80120378331901</v>
      </c>
      <c r="H21" s="204">
        <v>156.95975924333621</v>
      </c>
      <c r="I21" s="204">
        <v>138.35726569217539</v>
      </c>
      <c r="J21" s="204">
        <v>111.559415305245</v>
      </c>
      <c r="K21" s="204">
        <v>104.3061908856406</v>
      </c>
      <c r="L21" s="204">
        <v>114.47325881341359</v>
      </c>
      <c r="M21" s="204">
        <v>122.5330180567498</v>
      </c>
      <c r="N21" s="204">
        <v>117.4127257093723</v>
      </c>
      <c r="O21" s="204">
        <v>118.3638865004299</v>
      </c>
      <c r="P21" s="204">
        <v>83.208512467755796</v>
      </c>
      <c r="Q21" s="204">
        <v>90.520034393809112</v>
      </c>
      <c r="R21" s="204">
        <v>82.882717110920026</v>
      </c>
      <c r="S21" s="204">
        <v>92.75227858985383</v>
      </c>
      <c r="T21" s="204">
        <v>94.971263221327206</v>
      </c>
      <c r="U21" s="204">
        <v>80.351443425836408</v>
      </c>
      <c r="V21" s="204">
        <v>72.731242707717541</v>
      </c>
      <c r="W21" s="204">
        <v>81.562955858726824</v>
      </c>
      <c r="X21" s="204">
        <v>58.690551562693393</v>
      </c>
      <c r="Y21" s="204">
        <v>60.844319004183049</v>
      </c>
      <c r="DA21" s="71" t="s">
        <v>2687</v>
      </c>
    </row>
    <row r="22" spans="1:105" ht="12" customHeight="1" x14ac:dyDescent="0.25">
      <c r="A22" s="18" t="s">
        <v>36</v>
      </c>
      <c r="B22" s="204">
        <v>0</v>
      </c>
      <c r="C22" s="204">
        <v>0</v>
      </c>
      <c r="D22" s="204">
        <v>0</v>
      </c>
      <c r="E22" s="204">
        <v>0</v>
      </c>
      <c r="F22" s="204">
        <v>0</v>
      </c>
      <c r="G22" s="204">
        <v>0</v>
      </c>
      <c r="H22" s="204">
        <v>0</v>
      </c>
      <c r="I22" s="204">
        <v>0</v>
      </c>
      <c r="J22" s="204">
        <v>0</v>
      </c>
      <c r="K22" s="204">
        <v>0</v>
      </c>
      <c r="L22" s="204">
        <v>0</v>
      </c>
      <c r="M22" s="204">
        <v>0</v>
      </c>
      <c r="N22" s="204">
        <v>0</v>
      </c>
      <c r="O22" s="204">
        <v>0</v>
      </c>
      <c r="P22" s="204">
        <v>0</v>
      </c>
      <c r="Q22" s="204">
        <v>0</v>
      </c>
      <c r="R22" s="204">
        <v>0</v>
      </c>
      <c r="S22" s="204">
        <v>0</v>
      </c>
      <c r="T22" s="204">
        <v>0</v>
      </c>
      <c r="U22" s="204">
        <v>0</v>
      </c>
      <c r="V22" s="204">
        <v>0</v>
      </c>
      <c r="W22" s="204">
        <v>0</v>
      </c>
      <c r="X22" s="204">
        <v>0</v>
      </c>
      <c r="Y22" s="204">
        <v>0</v>
      </c>
      <c r="DA22" s="71" t="s">
        <v>2688</v>
      </c>
    </row>
    <row r="23" spans="1:105" ht="12" customHeight="1" x14ac:dyDescent="0.25">
      <c r="A23" s="14" t="s">
        <v>37</v>
      </c>
      <c r="B23" s="204">
        <f t="shared" ref="B23:Y23" si="4">B24+B25+B26+B27+B28+B29</f>
        <v>0</v>
      </c>
      <c r="C23" s="204">
        <f t="shared" si="4"/>
        <v>0</v>
      </c>
      <c r="D23" s="204">
        <f t="shared" si="4"/>
        <v>0</v>
      </c>
      <c r="E23" s="204">
        <f t="shared" si="4"/>
        <v>0</v>
      </c>
      <c r="F23" s="204">
        <f t="shared" si="4"/>
        <v>0</v>
      </c>
      <c r="G23" s="204">
        <f t="shared" si="4"/>
        <v>0</v>
      </c>
      <c r="H23" s="204">
        <f t="shared" si="4"/>
        <v>0</v>
      </c>
      <c r="I23" s="204">
        <f t="shared" si="4"/>
        <v>0</v>
      </c>
      <c r="J23" s="204">
        <f t="shared" si="4"/>
        <v>0</v>
      </c>
      <c r="K23" s="204">
        <f t="shared" si="4"/>
        <v>0</v>
      </c>
      <c r="L23" s="204">
        <f t="shared" si="4"/>
        <v>2.872445199877292E-2</v>
      </c>
      <c r="M23" s="204">
        <f t="shared" si="4"/>
        <v>3.2430337139152318E-2</v>
      </c>
      <c r="N23" s="204">
        <f t="shared" si="4"/>
        <v>4.3972397174421703E-2</v>
      </c>
      <c r="O23" s="204">
        <f t="shared" si="4"/>
        <v>5.9890457178423867E-2</v>
      </c>
      <c r="P23" s="204">
        <f t="shared" si="4"/>
        <v>0.32382271351465164</v>
      </c>
      <c r="Q23" s="204">
        <f t="shared" si="4"/>
        <v>0.35169310965324813</v>
      </c>
      <c r="R23" s="204">
        <f t="shared" si="4"/>
        <v>0.38438665703077057</v>
      </c>
      <c r="S23" s="204">
        <f t="shared" si="4"/>
        <v>0.39530308714265661</v>
      </c>
      <c r="T23" s="204">
        <f t="shared" si="4"/>
        <v>0.379268411724759</v>
      </c>
      <c r="U23" s="204">
        <f t="shared" si="4"/>
        <v>0.37858168418688365</v>
      </c>
      <c r="V23" s="204">
        <f t="shared" si="4"/>
        <v>0.37254556929683524</v>
      </c>
      <c r="W23" s="204">
        <f t="shared" si="4"/>
        <v>0.11345172197841458</v>
      </c>
      <c r="X23" s="204">
        <f t="shared" si="4"/>
        <v>8.353534260302492E-2</v>
      </c>
      <c r="Y23" s="204">
        <f t="shared" si="4"/>
        <v>7.9926353265833722E-2</v>
      </c>
      <c r="DA23" s="71"/>
    </row>
    <row r="24" spans="1:105" ht="12" customHeight="1" x14ac:dyDescent="0.25">
      <c r="A24" s="18" t="s">
        <v>38</v>
      </c>
      <c r="B24" s="204">
        <v>0</v>
      </c>
      <c r="C24" s="204">
        <v>0</v>
      </c>
      <c r="D24" s="204">
        <v>0</v>
      </c>
      <c r="E24" s="204">
        <v>0</v>
      </c>
      <c r="F24" s="204">
        <v>0</v>
      </c>
      <c r="G24" s="204">
        <v>0</v>
      </c>
      <c r="H24" s="204">
        <v>0</v>
      </c>
      <c r="I24" s="204">
        <v>0</v>
      </c>
      <c r="J24" s="204">
        <v>0</v>
      </c>
      <c r="K24" s="204">
        <v>0</v>
      </c>
      <c r="L24" s="204">
        <v>0</v>
      </c>
      <c r="M24" s="204">
        <v>0</v>
      </c>
      <c r="N24" s="204">
        <v>0</v>
      </c>
      <c r="O24" s="204">
        <v>0</v>
      </c>
      <c r="P24" s="204">
        <v>0.24368013757523641</v>
      </c>
      <c r="Q24" s="204">
        <v>0.23886500429922611</v>
      </c>
      <c r="R24" s="204">
        <v>0.24840928632846079</v>
      </c>
      <c r="S24" s="204">
        <v>0.2460017196904557</v>
      </c>
      <c r="T24" s="204">
        <v>0.23886500429922611</v>
      </c>
      <c r="U24" s="204">
        <v>0.23886500429922611</v>
      </c>
      <c r="V24" s="204">
        <v>0.23886500429922611</v>
      </c>
      <c r="W24" s="204">
        <v>0</v>
      </c>
      <c r="X24" s="204">
        <v>0</v>
      </c>
      <c r="Y24" s="204">
        <v>0</v>
      </c>
      <c r="DA24" s="71" t="s">
        <v>2689</v>
      </c>
    </row>
    <row r="25" spans="1:105" ht="12" customHeight="1" x14ac:dyDescent="0.25">
      <c r="A25" s="18" t="s">
        <v>74</v>
      </c>
      <c r="B25" s="204">
        <v>0</v>
      </c>
      <c r="C25" s="204">
        <v>0</v>
      </c>
      <c r="D25" s="204">
        <v>0</v>
      </c>
      <c r="E25" s="204">
        <v>0</v>
      </c>
      <c r="F25" s="204">
        <v>0</v>
      </c>
      <c r="G25" s="204">
        <v>0</v>
      </c>
      <c r="H25" s="204">
        <v>0</v>
      </c>
      <c r="I25" s="204">
        <v>0</v>
      </c>
      <c r="J25" s="204">
        <v>0</v>
      </c>
      <c r="K25" s="204">
        <v>0</v>
      </c>
      <c r="L25" s="204">
        <v>0</v>
      </c>
      <c r="M25" s="204">
        <v>0</v>
      </c>
      <c r="N25" s="204">
        <v>0</v>
      </c>
      <c r="O25" s="204">
        <v>0</v>
      </c>
      <c r="P25" s="204">
        <v>0</v>
      </c>
      <c r="Q25" s="204">
        <v>0</v>
      </c>
      <c r="R25" s="204">
        <v>0</v>
      </c>
      <c r="S25" s="204">
        <v>0</v>
      </c>
      <c r="T25" s="204">
        <v>2.7590163066067109E-4</v>
      </c>
      <c r="U25" s="204">
        <v>1.609024722486835E-3</v>
      </c>
      <c r="V25" s="204">
        <v>6.160559694315987E-3</v>
      </c>
      <c r="W25" s="204">
        <v>3.8849816251667363E-2</v>
      </c>
      <c r="X25" s="204">
        <v>6.0093321227499157E-2</v>
      </c>
      <c r="Y25" s="204">
        <v>5.6626825567590917E-2</v>
      </c>
      <c r="DA25" s="71" t="s">
        <v>2690</v>
      </c>
    </row>
    <row r="26" spans="1:105" ht="12" customHeight="1" x14ac:dyDescent="0.25">
      <c r="A26" s="18" t="s">
        <v>75</v>
      </c>
      <c r="B26" s="204">
        <v>0</v>
      </c>
      <c r="C26" s="204">
        <v>0</v>
      </c>
      <c r="D26" s="204">
        <v>0</v>
      </c>
      <c r="E26" s="204">
        <v>0</v>
      </c>
      <c r="F26" s="204">
        <v>0</v>
      </c>
      <c r="G26" s="204">
        <v>0</v>
      </c>
      <c r="H26" s="204">
        <v>0</v>
      </c>
      <c r="I26" s="204">
        <v>0</v>
      </c>
      <c r="J26" s="204">
        <v>0</v>
      </c>
      <c r="K26" s="204">
        <v>0</v>
      </c>
      <c r="L26" s="204">
        <v>0</v>
      </c>
      <c r="M26" s="204">
        <v>0</v>
      </c>
      <c r="N26" s="204">
        <v>0</v>
      </c>
      <c r="O26" s="204">
        <v>0</v>
      </c>
      <c r="P26" s="204">
        <v>0</v>
      </c>
      <c r="Q26" s="204">
        <v>0</v>
      </c>
      <c r="R26" s="204">
        <v>0</v>
      </c>
      <c r="S26" s="204">
        <v>0</v>
      </c>
      <c r="T26" s="204">
        <v>0</v>
      </c>
      <c r="U26" s="204">
        <v>0</v>
      </c>
      <c r="V26" s="204">
        <v>0</v>
      </c>
      <c r="W26" s="204">
        <v>0</v>
      </c>
      <c r="X26" s="204">
        <v>0</v>
      </c>
      <c r="Y26" s="204">
        <v>0</v>
      </c>
      <c r="DA26" s="71" t="s">
        <v>2691</v>
      </c>
    </row>
    <row r="27" spans="1:105" ht="12" customHeight="1" x14ac:dyDescent="0.25">
      <c r="A27" s="18" t="s">
        <v>76</v>
      </c>
      <c r="B27" s="204">
        <v>0</v>
      </c>
      <c r="C27" s="204">
        <v>0</v>
      </c>
      <c r="D27" s="204">
        <v>0</v>
      </c>
      <c r="E27" s="204">
        <v>0</v>
      </c>
      <c r="F27" s="204">
        <v>0</v>
      </c>
      <c r="G27" s="204">
        <v>0</v>
      </c>
      <c r="H27" s="204">
        <v>0</v>
      </c>
      <c r="I27" s="204">
        <v>0</v>
      </c>
      <c r="J27" s="204">
        <v>0</v>
      </c>
      <c r="K27" s="204">
        <v>0</v>
      </c>
      <c r="L27" s="204">
        <v>0</v>
      </c>
      <c r="M27" s="204">
        <v>0</v>
      </c>
      <c r="N27" s="204">
        <v>0</v>
      </c>
      <c r="O27" s="204">
        <v>0</v>
      </c>
      <c r="P27" s="204">
        <v>0</v>
      </c>
      <c r="Q27" s="204">
        <v>0</v>
      </c>
      <c r="R27" s="204">
        <v>0</v>
      </c>
      <c r="S27" s="204">
        <v>0</v>
      </c>
      <c r="T27" s="204">
        <v>0</v>
      </c>
      <c r="U27" s="204">
        <v>0</v>
      </c>
      <c r="V27" s="204">
        <v>0</v>
      </c>
      <c r="W27" s="204">
        <v>0</v>
      </c>
      <c r="X27" s="204">
        <v>0</v>
      </c>
      <c r="Y27" s="204">
        <v>0</v>
      </c>
      <c r="DA27" s="71" t="s">
        <v>2692</v>
      </c>
    </row>
    <row r="28" spans="1:105" ht="12" customHeight="1" x14ac:dyDescent="0.25">
      <c r="A28" s="18" t="s">
        <v>77</v>
      </c>
      <c r="B28" s="204">
        <v>0</v>
      </c>
      <c r="C28" s="204">
        <v>0</v>
      </c>
      <c r="D28" s="204">
        <v>0</v>
      </c>
      <c r="E28" s="204">
        <v>0</v>
      </c>
      <c r="F28" s="204">
        <v>0</v>
      </c>
      <c r="G28" s="204">
        <v>0</v>
      </c>
      <c r="H28" s="204">
        <v>0</v>
      </c>
      <c r="I28" s="204">
        <v>0</v>
      </c>
      <c r="J28" s="204">
        <v>0</v>
      </c>
      <c r="K28" s="204">
        <v>0</v>
      </c>
      <c r="L28" s="204">
        <v>0</v>
      </c>
      <c r="M28" s="204">
        <v>0</v>
      </c>
      <c r="N28" s="204">
        <v>0</v>
      </c>
      <c r="O28" s="204">
        <v>0</v>
      </c>
      <c r="P28" s="204">
        <v>0</v>
      </c>
      <c r="Q28" s="204">
        <v>0</v>
      </c>
      <c r="R28" s="204">
        <v>0</v>
      </c>
      <c r="S28" s="204">
        <v>0</v>
      </c>
      <c r="T28" s="204">
        <v>0</v>
      </c>
      <c r="U28" s="204">
        <v>0</v>
      </c>
      <c r="V28" s="204">
        <v>0</v>
      </c>
      <c r="W28" s="204">
        <v>0</v>
      </c>
      <c r="X28" s="204">
        <v>0</v>
      </c>
      <c r="Y28" s="204">
        <v>0</v>
      </c>
      <c r="DA28" s="71" t="s">
        <v>2693</v>
      </c>
    </row>
    <row r="29" spans="1:105" ht="12" customHeight="1" x14ac:dyDescent="0.25">
      <c r="A29" s="18" t="s">
        <v>78</v>
      </c>
      <c r="B29" s="204">
        <v>0</v>
      </c>
      <c r="C29" s="204">
        <v>0</v>
      </c>
      <c r="D29" s="204">
        <v>0</v>
      </c>
      <c r="E29" s="204">
        <v>0</v>
      </c>
      <c r="F29" s="204">
        <v>0</v>
      </c>
      <c r="G29" s="204">
        <v>0</v>
      </c>
      <c r="H29" s="204">
        <v>0</v>
      </c>
      <c r="I29" s="204">
        <v>0</v>
      </c>
      <c r="J29" s="204">
        <v>0</v>
      </c>
      <c r="K29" s="204">
        <v>0</v>
      </c>
      <c r="L29" s="204">
        <v>2.872445199877292E-2</v>
      </c>
      <c r="M29" s="204">
        <v>3.2430337139152318E-2</v>
      </c>
      <c r="N29" s="204">
        <v>4.3972397174421703E-2</v>
      </c>
      <c r="O29" s="204">
        <v>5.9890457178423867E-2</v>
      </c>
      <c r="P29" s="204">
        <v>8.0142575939415248E-2</v>
      </c>
      <c r="Q29" s="204">
        <v>0.112828105354022</v>
      </c>
      <c r="R29" s="204">
        <v>0.13597737070230981</v>
      </c>
      <c r="S29" s="204">
        <v>0.14930136745220091</v>
      </c>
      <c r="T29" s="204">
        <v>0.14012750579487221</v>
      </c>
      <c r="U29" s="204">
        <v>0.13810765516517071</v>
      </c>
      <c r="V29" s="204">
        <v>0.12752000530329319</v>
      </c>
      <c r="W29" s="204">
        <v>7.4601905726747214E-2</v>
      </c>
      <c r="X29" s="204">
        <v>2.3442021375525771E-2</v>
      </c>
      <c r="Y29" s="204">
        <v>2.3299527698242811E-2</v>
      </c>
      <c r="DA29" s="71" t="s">
        <v>2694</v>
      </c>
    </row>
    <row r="30" spans="1:105" ht="12" customHeight="1" x14ac:dyDescent="0.25">
      <c r="A30" s="14" t="s">
        <v>39</v>
      </c>
      <c r="B30" s="204">
        <v>0</v>
      </c>
      <c r="C30" s="204">
        <v>0</v>
      </c>
      <c r="D30" s="204">
        <v>0</v>
      </c>
      <c r="E30" s="204">
        <v>0</v>
      </c>
      <c r="F30" s="204">
        <v>0.58521066208082539</v>
      </c>
      <c r="G30" s="204">
        <v>0.6759243336199483</v>
      </c>
      <c r="H30" s="204">
        <v>0.68546861564918316</v>
      </c>
      <c r="I30" s="204">
        <v>0.61625107480653474</v>
      </c>
      <c r="J30" s="204">
        <v>0.73086844368013748</v>
      </c>
      <c r="K30" s="204">
        <v>0.82398968185726562</v>
      </c>
      <c r="L30" s="204">
        <v>0.80490111779879625</v>
      </c>
      <c r="M30" s="204">
        <v>0.79776440240756663</v>
      </c>
      <c r="N30" s="204">
        <v>0.92433361994840924</v>
      </c>
      <c r="O30" s="204">
        <v>0.57325881341358553</v>
      </c>
      <c r="P30" s="204">
        <v>0.63774720550300945</v>
      </c>
      <c r="Q30" s="204">
        <v>0.55408426483233009</v>
      </c>
      <c r="R30" s="204">
        <v>0.55176268271711082</v>
      </c>
      <c r="S30" s="204">
        <v>0.46337059329320718</v>
      </c>
      <c r="T30" s="204">
        <v>0.26036113499570068</v>
      </c>
      <c r="U30" s="204">
        <v>0.37257093723129842</v>
      </c>
      <c r="V30" s="204">
        <v>0.27463456577815992</v>
      </c>
      <c r="W30" s="204">
        <v>0.15047291487532241</v>
      </c>
      <c r="X30" s="204">
        <v>2.149613069647463E-2</v>
      </c>
      <c r="Y30" s="204">
        <v>0</v>
      </c>
      <c r="DA30" s="71" t="s">
        <v>2695</v>
      </c>
    </row>
    <row r="31" spans="1:105" ht="12" customHeight="1" x14ac:dyDescent="0.25">
      <c r="A31" s="21" t="s">
        <v>40</v>
      </c>
      <c r="B31" s="207">
        <v>172.74290627687009</v>
      </c>
      <c r="C31" s="207">
        <v>171.36715391229581</v>
      </c>
      <c r="D31" s="207">
        <v>164.91831470335339</v>
      </c>
      <c r="E31" s="207">
        <v>168.70163370593289</v>
      </c>
      <c r="F31" s="207">
        <v>142.347377472055</v>
      </c>
      <c r="G31" s="207">
        <v>135.9587274290628</v>
      </c>
      <c r="H31" s="207">
        <v>134.62596732588131</v>
      </c>
      <c r="I31" s="207">
        <v>134.60877042132421</v>
      </c>
      <c r="J31" s="207">
        <v>110.3869303525365</v>
      </c>
      <c r="K31" s="207">
        <v>96.053310404127245</v>
      </c>
      <c r="L31" s="207">
        <v>93.542562338779021</v>
      </c>
      <c r="M31" s="207">
        <v>88.88220120378331</v>
      </c>
      <c r="N31" s="207">
        <v>88.495270851246772</v>
      </c>
      <c r="O31" s="207">
        <v>97.257093723129827</v>
      </c>
      <c r="P31" s="207">
        <v>93.774720550300927</v>
      </c>
      <c r="Q31" s="207">
        <v>96.818572656921745</v>
      </c>
      <c r="R31" s="207">
        <v>91.324161650902823</v>
      </c>
      <c r="S31" s="207">
        <v>88.521066208082544</v>
      </c>
      <c r="T31" s="207">
        <v>90.386930352536538</v>
      </c>
      <c r="U31" s="207">
        <v>85.073086844368007</v>
      </c>
      <c r="V31" s="207">
        <v>72.184006878761821</v>
      </c>
      <c r="W31" s="207">
        <v>77.171109200343935</v>
      </c>
      <c r="X31" s="207">
        <v>68.41788478073947</v>
      </c>
      <c r="Y31" s="207">
        <v>54.643164230438522</v>
      </c>
      <c r="DA31" s="86" t="s">
        <v>2696</v>
      </c>
    </row>
    <row r="32" spans="1:105" ht="12" customHeight="1" x14ac:dyDescent="0.25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DA32" s="176"/>
    </row>
    <row r="33" spans="1:105" ht="12" customHeight="1" x14ac:dyDescent="0.25">
      <c r="A33" s="30" t="s">
        <v>84</v>
      </c>
      <c r="B33" s="203">
        <f>TEL_emi!B5</f>
        <v>202.57546464123919</v>
      </c>
      <c r="C33" s="203">
        <f>TEL_emi!C5</f>
        <v>191.17531944147319</v>
      </c>
      <c r="D33" s="203">
        <f>TEL_emi!D5</f>
        <v>190.05736644125241</v>
      </c>
      <c r="E33" s="203">
        <f>TEL_emi!E5</f>
        <v>419.10244667841903</v>
      </c>
      <c r="F33" s="203">
        <f>TEL_emi!F5</f>
        <v>399.00137003772261</v>
      </c>
      <c r="G33" s="203">
        <f>TEL_emi!G5</f>
        <v>378.51100631779292</v>
      </c>
      <c r="H33" s="203">
        <f>TEL_emi!H5</f>
        <v>374.91880643778148</v>
      </c>
      <c r="I33" s="203">
        <f>TEL_emi!I5</f>
        <v>334.32133535867229</v>
      </c>
      <c r="J33" s="203">
        <f>TEL_emi!J5</f>
        <v>280.65653195886352</v>
      </c>
      <c r="K33" s="203">
        <f>TEL_emi!K5</f>
        <v>261.14529119866188</v>
      </c>
      <c r="L33" s="203">
        <f>TEL_emi!L5</f>
        <v>278.22270419798821</v>
      </c>
      <c r="M33" s="203">
        <f>TEL_emi!M5</f>
        <v>290.90088467862461</v>
      </c>
      <c r="N33" s="203">
        <f>TEL_emi!N5</f>
        <v>278.93497067881441</v>
      </c>
      <c r="O33" s="203">
        <f>TEL_emi!O5</f>
        <v>281.16905219809382</v>
      </c>
      <c r="P33" s="203">
        <f>TEL_emi!P5</f>
        <v>200.02640687779541</v>
      </c>
      <c r="Q33" s="203">
        <f>TEL_emi!Q5</f>
        <v>217.19967155867289</v>
      </c>
      <c r="R33" s="203">
        <f>TEL_emi!R5</f>
        <v>199.261180438894</v>
      </c>
      <c r="S33" s="203">
        <f>TEL_emi!S5</f>
        <v>221.4957571180226</v>
      </c>
      <c r="T33" s="203">
        <f>TEL_emi!T5</f>
        <v>226.39211960166901</v>
      </c>
      <c r="U33" s="203">
        <f>TEL_emi!U5</f>
        <v>201.49787628966689</v>
      </c>
      <c r="V33" s="203">
        <f>TEL_emi!V5</f>
        <v>182.75546802780261</v>
      </c>
      <c r="W33" s="203">
        <f>TEL_emi!W5</f>
        <v>202.38801375156501</v>
      </c>
      <c r="X33" s="203">
        <f>TEL_emi!X5</f>
        <v>148.68545267794019</v>
      </c>
      <c r="Y33" s="203">
        <f>TEL_emi!Y5</f>
        <v>152.78840936469319</v>
      </c>
      <c r="DA33" s="112"/>
    </row>
    <row r="34" spans="1:105" ht="12" customHeight="1" x14ac:dyDescent="0.25">
      <c r="A34" s="172"/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DA34" s="176"/>
    </row>
    <row r="35" spans="1:105" ht="12" customHeight="1" x14ac:dyDescent="0.25">
      <c r="A35" s="115" t="s">
        <v>86</v>
      </c>
      <c r="B35" s="284">
        <f t="shared" ref="B35:Y35" si="5">IF(B$12=0,"",B$12/B$3*1000)</f>
        <v>65.640284544214467</v>
      </c>
      <c r="C35" s="284">
        <f t="shared" si="5"/>
        <v>66.284722783183838</v>
      </c>
      <c r="D35" s="284">
        <f t="shared" si="5"/>
        <v>63.723075124636139</v>
      </c>
      <c r="E35" s="284">
        <f t="shared" si="5"/>
        <v>103.25006216738485</v>
      </c>
      <c r="F35" s="284">
        <f t="shared" si="5"/>
        <v>91.66556465250666</v>
      </c>
      <c r="G35" s="284">
        <f t="shared" si="5"/>
        <v>94.039379546725854</v>
      </c>
      <c r="H35" s="284">
        <f t="shared" si="5"/>
        <v>95.549727223971487</v>
      </c>
      <c r="I35" s="284">
        <f t="shared" si="5"/>
        <v>91.520560794467713</v>
      </c>
      <c r="J35" s="284">
        <f t="shared" si="5"/>
        <v>86.549870654986933</v>
      </c>
      <c r="K35" s="284">
        <f t="shared" si="5"/>
        <v>101.52614836932098</v>
      </c>
      <c r="L35" s="284">
        <f t="shared" si="5"/>
        <v>101.86558369790588</v>
      </c>
      <c r="M35" s="284">
        <f t="shared" si="5"/>
        <v>113.73578528715728</v>
      </c>
      <c r="N35" s="284">
        <f t="shared" si="5"/>
        <v>115.56268477713651</v>
      </c>
      <c r="O35" s="284">
        <f t="shared" si="5"/>
        <v>130.44168078463699</v>
      </c>
      <c r="P35" s="284">
        <f t="shared" si="5"/>
        <v>102.53323557039117</v>
      </c>
      <c r="Q35" s="284">
        <f t="shared" si="5"/>
        <v>108.31133901329507</v>
      </c>
      <c r="R35" s="284">
        <f t="shared" si="5"/>
        <v>105.92484441331284</v>
      </c>
      <c r="S35" s="284">
        <f t="shared" si="5"/>
        <v>117.33849764592021</v>
      </c>
      <c r="T35" s="284">
        <f t="shared" si="5"/>
        <v>120.95123212504315</v>
      </c>
      <c r="U35" s="284">
        <f t="shared" si="5"/>
        <v>116.51886206855683</v>
      </c>
      <c r="V35" s="284">
        <f t="shared" si="5"/>
        <v>114.88386195411179</v>
      </c>
      <c r="W35" s="284">
        <f t="shared" si="5"/>
        <v>129.51237708666537</v>
      </c>
      <c r="X35" s="284">
        <f t="shared" si="5"/>
        <v>98.818758781346574</v>
      </c>
      <c r="Y35" s="284">
        <f t="shared" si="5"/>
        <v>91.955431700173222</v>
      </c>
      <c r="DA35" s="118"/>
    </row>
    <row r="36" spans="1:105" ht="12" customHeight="1" x14ac:dyDescent="0.25">
      <c r="A36" s="158" t="s">
        <v>2135</v>
      </c>
      <c r="B36" s="344">
        <f t="shared" ref="B36:Y36" si="6">IF(B$12=0,"",B$12/B$5*1000)</f>
        <v>82.290019057455069</v>
      </c>
      <c r="C36" s="344">
        <f t="shared" si="6"/>
        <v>81.2142671101697</v>
      </c>
      <c r="D36" s="344">
        <f t="shared" si="6"/>
        <v>84.416559249822697</v>
      </c>
      <c r="E36" s="344">
        <f t="shared" si="6"/>
        <v>88.086890818019725</v>
      </c>
      <c r="F36" s="344">
        <f t="shared" si="6"/>
        <v>86.063464907372776</v>
      </c>
      <c r="G36" s="344">
        <f t="shared" si="6"/>
        <v>74.422734224133777</v>
      </c>
      <c r="H36" s="344">
        <f t="shared" si="6"/>
        <v>69.184207572026409</v>
      </c>
      <c r="I36" s="344">
        <f t="shared" si="6"/>
        <v>62.686046444090913</v>
      </c>
      <c r="J36" s="344">
        <f t="shared" si="6"/>
        <v>58.778615280905818</v>
      </c>
      <c r="K36" s="344">
        <f t="shared" si="6"/>
        <v>58.584497493210378</v>
      </c>
      <c r="L36" s="344">
        <f t="shared" si="6"/>
        <v>54.972130712265901</v>
      </c>
      <c r="M36" s="344">
        <f t="shared" si="6"/>
        <v>48.836122411789248</v>
      </c>
      <c r="N36" s="344">
        <f t="shared" si="6"/>
        <v>49.677746196368773</v>
      </c>
      <c r="O36" s="344">
        <f t="shared" si="6"/>
        <v>48.506780718545969</v>
      </c>
      <c r="P36" s="344">
        <f t="shared" si="6"/>
        <v>45.656087741848083</v>
      </c>
      <c r="Q36" s="344">
        <f t="shared" si="6"/>
        <v>45.316254286959349</v>
      </c>
      <c r="R36" s="344">
        <f t="shared" si="6"/>
        <v>44.782117550659237</v>
      </c>
      <c r="S36" s="344">
        <f t="shared" si="6"/>
        <v>44.567239448558674</v>
      </c>
      <c r="T36" s="344">
        <f t="shared" si="6"/>
        <v>44.653240672447005</v>
      </c>
      <c r="U36" s="344">
        <f t="shared" si="6"/>
        <v>44.271085391808946</v>
      </c>
      <c r="V36" s="344">
        <f t="shared" si="6"/>
        <v>46.388642436553589</v>
      </c>
      <c r="W36" s="344">
        <f t="shared" si="6"/>
        <v>44.934769899421802</v>
      </c>
      <c r="X36" s="344">
        <f t="shared" si="6"/>
        <v>41.075085611101812</v>
      </c>
      <c r="Y36" s="344">
        <f t="shared" si="6"/>
        <v>39.084281515055174</v>
      </c>
      <c r="DA36" s="119"/>
    </row>
    <row r="37" spans="1:105" ht="12" customHeight="1" x14ac:dyDescent="0.25">
      <c r="A37" s="158" t="s">
        <v>2136</v>
      </c>
      <c r="B37" s="344">
        <f>IF(TEL_ued!B$5=0,"",TEL_ued!B$5/B$5*1000)</f>
        <v>40.696120257915268</v>
      </c>
      <c r="C37" s="344">
        <f>IF(TEL_ued!C$5=0,"",TEL_ued!C$5/C$5*1000)</f>
        <v>40.219316418611356</v>
      </c>
      <c r="D37" s="344">
        <f>IF(TEL_ued!D$5=0,"",TEL_ued!D$5/D$5*1000)</f>
        <v>41.769384843005618</v>
      </c>
      <c r="E37" s="344">
        <f>IF(TEL_ued!E$5=0,"",TEL_ued!E$5/E$5*1000)</f>
        <v>43.096512088309339</v>
      </c>
      <c r="F37" s="344">
        <f>IF(TEL_ued!F$5=0,"",TEL_ued!F$5/F$5*1000)</f>
        <v>42.07342193230491</v>
      </c>
      <c r="G37" s="344">
        <f>IF(TEL_ued!G$5=0,"",TEL_ued!G$5/G$5*1000)</f>
        <v>36.444255359106677</v>
      </c>
      <c r="H37" s="344">
        <f>IF(TEL_ued!H$5=0,"",TEL_ued!H$5/H$5*1000)</f>
        <v>33.893515692795233</v>
      </c>
      <c r="I37" s="344">
        <f>IF(TEL_ued!I$5=0,"",TEL_ued!I$5/I$5*1000)</f>
        <v>30.714804144311159</v>
      </c>
      <c r="J37" s="344">
        <f>IF(TEL_ued!J$5=0,"",TEL_ued!J$5/J$5*1000)</f>
        <v>28.746755908810165</v>
      </c>
      <c r="K37" s="344">
        <f>IF(TEL_ued!K$5=0,"",TEL_ued!K$5/K$5*1000)</f>
        <v>28.643908580610155</v>
      </c>
      <c r="L37" s="344">
        <f>IF(TEL_ued!L$5=0,"",TEL_ued!L$5/L$5*1000)</f>
        <v>26.905230680495858</v>
      </c>
      <c r="M37" s="344">
        <f>IF(TEL_ued!M$5=0,"",TEL_ued!M$5/M$5*1000)</f>
        <v>23.923191963504895</v>
      </c>
      <c r="N37" s="344">
        <f>IF(TEL_ued!N$5=0,"",TEL_ued!N$5/N$5*1000)</f>
        <v>24.344978520278474</v>
      </c>
      <c r="O37" s="344">
        <f>IF(TEL_ued!O$5=0,"",TEL_ued!O$5/O$5*1000)</f>
        <v>23.774246399247115</v>
      </c>
      <c r="P37" s="344">
        <f>IF(TEL_ued!P$5=0,"",TEL_ued!P$5/P$5*1000)</f>
        <v>22.424884185544556</v>
      </c>
      <c r="Q37" s="344">
        <f>IF(TEL_ued!Q$5=0,"",TEL_ued!Q$5/Q$5*1000)</f>
        <v>22.248130475735266</v>
      </c>
      <c r="R37" s="344">
        <f>IF(TEL_ued!R$5=0,"",TEL_ued!R$5/R$5*1000)</f>
        <v>21.994204763426637</v>
      </c>
      <c r="S37" s="344">
        <f>IF(TEL_ued!S$5=0,"",TEL_ued!S$5/S$5*1000)</f>
        <v>21.864212484518465</v>
      </c>
      <c r="T37" s="344">
        <f>IF(TEL_ued!T$5=0,"",TEL_ued!T$5/T$5*1000)</f>
        <v>21.905511654540298</v>
      </c>
      <c r="U37" s="344">
        <f>IF(TEL_ued!U$5=0,"",TEL_ued!U$5/U$5*1000)</f>
        <v>21.705797596508727</v>
      </c>
      <c r="V37" s="344">
        <f>IF(TEL_ued!V$5=0,"",TEL_ued!V$5/V$5*1000)</f>
        <v>22.729743613888761</v>
      </c>
      <c r="W37" s="344">
        <f>IF(TEL_ued!W$5=0,"",TEL_ued!W$5/W$5*1000)</f>
        <v>22.011783370041066</v>
      </c>
      <c r="X37" s="344">
        <f>IF(TEL_ued!X$5=0,"",TEL_ued!X$5/X$5*1000)</f>
        <v>20.144139035275156</v>
      </c>
      <c r="Y37" s="344">
        <f>IF(TEL_ued!Y$5=0,"",TEL_ued!Y$5/Y$5*1000)</f>
        <v>19.128554443749543</v>
      </c>
      <c r="DA37" s="119"/>
    </row>
    <row r="38" spans="1:105" ht="12" customHeight="1" x14ac:dyDescent="0.25">
      <c r="A38" s="159" t="s">
        <v>87</v>
      </c>
      <c r="B38" s="345">
        <f t="shared" ref="B38:Y38" si="7">IF(B$12=0,"",B$33/B$12)</f>
        <v>0.80208514113462359</v>
      </c>
      <c r="C38" s="345">
        <f t="shared" si="7"/>
        <v>0.77426757670239488</v>
      </c>
      <c r="D38" s="345">
        <f t="shared" si="7"/>
        <v>0.7934806012620943</v>
      </c>
      <c r="E38" s="345">
        <f t="shared" si="7"/>
        <v>1.2182677763025558</v>
      </c>
      <c r="F38" s="345">
        <f t="shared" si="7"/>
        <v>1.2882471200878811</v>
      </c>
      <c r="G38" s="345">
        <f t="shared" si="7"/>
        <v>1.2768395202155476</v>
      </c>
      <c r="H38" s="345">
        <f t="shared" si="7"/>
        <v>1.2741764513843423</v>
      </c>
      <c r="I38" s="345">
        <f t="shared" si="7"/>
        <v>1.2090728826364678</v>
      </c>
      <c r="J38" s="345">
        <f t="shared" si="7"/>
        <v>1.2328010138324454</v>
      </c>
      <c r="K38" s="345">
        <f t="shared" si="7"/>
        <v>1.2703946294335264</v>
      </c>
      <c r="L38" s="345">
        <f t="shared" si="7"/>
        <v>1.3137491357740516</v>
      </c>
      <c r="M38" s="345">
        <f t="shared" si="7"/>
        <v>1.3644456353225753</v>
      </c>
      <c r="N38" s="345">
        <f t="shared" si="7"/>
        <v>1.3417188381178897</v>
      </c>
      <c r="O38" s="345">
        <f t="shared" si="7"/>
        <v>1.2940903111481674</v>
      </c>
      <c r="P38" s="345">
        <f t="shared" si="7"/>
        <v>1.1177016279415788</v>
      </c>
      <c r="Q38" s="345">
        <f t="shared" si="7"/>
        <v>1.14761471399158</v>
      </c>
      <c r="R38" s="345">
        <f t="shared" si="7"/>
        <v>1.1311343900236859</v>
      </c>
      <c r="S38" s="345">
        <f t="shared" si="7"/>
        <v>1.2113904781183302</v>
      </c>
      <c r="T38" s="345">
        <f t="shared" si="7"/>
        <v>1.2131941802601593</v>
      </c>
      <c r="U38" s="345">
        <f t="shared" si="7"/>
        <v>1.186350791839285</v>
      </c>
      <c r="V38" s="345">
        <f t="shared" si="7"/>
        <v>1.2268603654991053</v>
      </c>
      <c r="W38" s="345">
        <f t="shared" si="7"/>
        <v>1.2454629732728097</v>
      </c>
      <c r="X38" s="345">
        <f t="shared" si="7"/>
        <v>1.1375617949405008</v>
      </c>
      <c r="Y38" s="345">
        <f t="shared" si="7"/>
        <v>1.2866257529433835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tabColor theme="6" tint="-0.249977111117893"/>
    <pageSetUpPr fitToPage="1"/>
  </sheetPr>
  <dimension ref="A1:DA9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 / final energy consumption"</f>
        <v>BE: Textiles and leather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25</v>
      </c>
      <c r="B5" s="223">
        <v>252.56104901117789</v>
      </c>
      <c r="C5" s="223">
        <v>246.91117798796211</v>
      </c>
      <c r="D5" s="223">
        <v>239.52364574376611</v>
      </c>
      <c r="E5" s="223">
        <v>344.01504729148752</v>
      </c>
      <c r="F5" s="223">
        <v>309.72424763542529</v>
      </c>
      <c r="G5" s="223">
        <v>296.44368013757531</v>
      </c>
      <c r="H5" s="223">
        <v>294.24402407566618</v>
      </c>
      <c r="I5" s="223">
        <v>276.51049011177997</v>
      </c>
      <c r="J5" s="223">
        <v>227.65760963026639</v>
      </c>
      <c r="K5" s="223">
        <v>205.5623387790198</v>
      </c>
      <c r="L5" s="223">
        <v>211.77764964546401</v>
      </c>
      <c r="M5" s="223">
        <v>213.20078803275391</v>
      </c>
      <c r="N5" s="223">
        <v>207.8937574358674</v>
      </c>
      <c r="O5" s="223">
        <v>217.27158435227719</v>
      </c>
      <c r="P5" s="223">
        <v>178.96225779519989</v>
      </c>
      <c r="Q5" s="223">
        <v>189.26183928334191</v>
      </c>
      <c r="R5" s="223">
        <v>176.16048295969631</v>
      </c>
      <c r="S5" s="223">
        <v>182.84422828060781</v>
      </c>
      <c r="T5" s="223">
        <v>186.60831323236411</v>
      </c>
      <c r="U5" s="223">
        <v>169.84679209196651</v>
      </c>
      <c r="V5" s="223">
        <v>148.96191381441761</v>
      </c>
      <c r="W5" s="223">
        <v>162.50022529351691</v>
      </c>
      <c r="X5" s="223">
        <v>130.7053852715905</v>
      </c>
      <c r="Y5" s="223">
        <v>118.75124449760369</v>
      </c>
      <c r="DA5" s="89" t="s">
        <v>2680</v>
      </c>
    </row>
    <row r="6" spans="1:105" ht="12" customHeight="1" x14ac:dyDescent="0.25">
      <c r="A6" s="55" t="s">
        <v>91</v>
      </c>
      <c r="B6" s="259">
        <v>10.931184021107329</v>
      </c>
      <c r="C6" s="259">
        <v>10.83008928960127</v>
      </c>
      <c r="D6" s="259">
        <v>10.43773720447949</v>
      </c>
      <c r="E6" s="259">
        <v>11.175198545772551</v>
      </c>
      <c r="F6" s="259">
        <v>9.4985203134005136</v>
      </c>
      <c r="G6" s="259">
        <v>9.0783566006526204</v>
      </c>
      <c r="H6" s="259">
        <v>8.9915933633862064</v>
      </c>
      <c r="I6" s="259">
        <v>8.9269662453113572</v>
      </c>
      <c r="J6" s="259">
        <v>7.3190788362650183</v>
      </c>
      <c r="K6" s="259">
        <v>6.3957458793151938</v>
      </c>
      <c r="L6" s="259">
        <v>6.2678261990347783</v>
      </c>
      <c r="M6" s="259">
        <v>5.9885521911277859</v>
      </c>
      <c r="N6" s="259">
        <v>5.9525918533806141</v>
      </c>
      <c r="O6" s="259">
        <v>6.5115489560743489</v>
      </c>
      <c r="P6" s="259">
        <v>6.164690610724648</v>
      </c>
      <c r="Q6" s="259">
        <v>6.3849398939363056</v>
      </c>
      <c r="R6" s="259">
        <v>6.0125711573660441</v>
      </c>
      <c r="S6" s="259">
        <v>5.8771141589310574</v>
      </c>
      <c r="T6" s="259">
        <v>6.0010087992671686</v>
      </c>
      <c r="U6" s="259">
        <v>5.6253313284622282</v>
      </c>
      <c r="V6" s="259">
        <v>4.791910598156937</v>
      </c>
      <c r="W6" s="259">
        <v>5.1350767713266974</v>
      </c>
      <c r="X6" s="259">
        <v>4.4994822325936727</v>
      </c>
      <c r="Y6" s="259">
        <v>3.648612545925817</v>
      </c>
      <c r="DA6" s="67" t="s">
        <v>2697</v>
      </c>
    </row>
    <row r="7" spans="1:105" ht="12" customHeight="1" x14ac:dyDescent="0.25">
      <c r="A7" s="173" t="s">
        <v>92</v>
      </c>
      <c r="B7" s="224">
        <v>8.9691766327034497</v>
      </c>
      <c r="C7" s="224">
        <v>8.886227109416426</v>
      </c>
      <c r="D7" s="224">
        <v>8.5642971934190619</v>
      </c>
      <c r="E7" s="224">
        <v>9.1693936785826011</v>
      </c>
      <c r="F7" s="224">
        <v>7.7936576930465762</v>
      </c>
      <c r="G7" s="224">
        <v>7.4489079800226632</v>
      </c>
      <c r="H7" s="224">
        <v>7.3777176314963766</v>
      </c>
      <c r="I7" s="224">
        <v>7.3246902525631654</v>
      </c>
      <c r="J7" s="224">
        <v>6.0053980194995011</v>
      </c>
      <c r="K7" s="224">
        <v>5.2477914907201617</v>
      </c>
      <c r="L7" s="224">
        <v>5.1428317530541783</v>
      </c>
      <c r="M7" s="224">
        <v>4.9136838491304919</v>
      </c>
      <c r="N7" s="224">
        <v>4.8841779309789644</v>
      </c>
      <c r="O7" s="224">
        <v>5.3428093998558781</v>
      </c>
      <c r="P7" s="224">
        <v>5.0582076805945828</v>
      </c>
      <c r="Q7" s="224">
        <v>5.238925041178506</v>
      </c>
      <c r="R7" s="224">
        <v>4.9333917188644456</v>
      </c>
      <c r="S7" s="224">
        <v>4.8222475150203543</v>
      </c>
      <c r="T7" s="224">
        <v>4.9239046558089612</v>
      </c>
      <c r="U7" s="224">
        <v>4.6156564746356743</v>
      </c>
      <c r="V7" s="224">
        <v>3.931824080539025</v>
      </c>
      <c r="W7" s="224">
        <v>4.2133963251911348</v>
      </c>
      <c r="X7" s="224">
        <v>3.6918828575127569</v>
      </c>
      <c r="Y7" s="224">
        <v>2.993733371016055</v>
      </c>
      <c r="DA7" s="177" t="s">
        <v>2698</v>
      </c>
    </row>
    <row r="8" spans="1:105" ht="12" customHeight="1" x14ac:dyDescent="0.25">
      <c r="A8" s="173" t="s">
        <v>93</v>
      </c>
      <c r="B8" s="224">
        <v>6.4465957047556062</v>
      </c>
      <c r="C8" s="224">
        <v>6.3869757348930554</v>
      </c>
      <c r="D8" s="224">
        <v>6.1555886077699506</v>
      </c>
      <c r="E8" s="224">
        <v>6.5905017064812448</v>
      </c>
      <c r="F8" s="224">
        <v>5.6016914668772264</v>
      </c>
      <c r="G8" s="224">
        <v>5.3539026106412884</v>
      </c>
      <c r="H8" s="224">
        <v>5.3027345476380194</v>
      </c>
      <c r="I8" s="224">
        <v>5.2646211190297754</v>
      </c>
      <c r="J8" s="224">
        <v>4.3163798265152664</v>
      </c>
      <c r="K8" s="224">
        <v>3.771850133955116</v>
      </c>
      <c r="L8" s="224">
        <v>3.696410322507691</v>
      </c>
      <c r="M8" s="224">
        <v>3.5317102665625399</v>
      </c>
      <c r="N8" s="224">
        <v>3.510502887891132</v>
      </c>
      <c r="O8" s="224">
        <v>3.8401442561464121</v>
      </c>
      <c r="P8" s="224">
        <v>3.6355867704273561</v>
      </c>
      <c r="Q8" s="224">
        <v>3.7654773733470521</v>
      </c>
      <c r="R8" s="224">
        <v>3.5458752979338222</v>
      </c>
      <c r="S8" s="224">
        <v>3.4659904014208811</v>
      </c>
      <c r="T8" s="224">
        <v>3.5390564713626889</v>
      </c>
      <c r="U8" s="224">
        <v>3.317503091144391</v>
      </c>
      <c r="V8" s="224">
        <v>2.825998557887424</v>
      </c>
      <c r="W8" s="224">
        <v>3.0283786087311291</v>
      </c>
      <c r="X8" s="224">
        <v>2.6535408038372941</v>
      </c>
      <c r="Y8" s="224">
        <v>2.1517458604177899</v>
      </c>
      <c r="DA8" s="177" t="s">
        <v>2699</v>
      </c>
    </row>
    <row r="9" spans="1:105" ht="12" customHeight="1" x14ac:dyDescent="0.25">
      <c r="A9" s="173" t="s">
        <v>94</v>
      </c>
      <c r="B9" s="224">
        <v>12.612904639739231</v>
      </c>
      <c r="C9" s="224">
        <v>12.496256872616851</v>
      </c>
      <c r="D9" s="224">
        <v>12.043542928245561</v>
      </c>
      <c r="E9" s="224">
        <v>12.89445986050678</v>
      </c>
      <c r="F9" s="224">
        <v>10.959831130846741</v>
      </c>
      <c r="G9" s="224">
        <v>10.47502684690687</v>
      </c>
      <c r="H9" s="224">
        <v>10.37491541929178</v>
      </c>
      <c r="I9" s="224">
        <v>10.300345667666949</v>
      </c>
      <c r="J9" s="224">
        <v>8.4450909649211763</v>
      </c>
      <c r="K9" s="224">
        <v>7.3797067838252248</v>
      </c>
      <c r="L9" s="224">
        <v>7.2321071527324374</v>
      </c>
      <c r="M9" s="224">
        <v>6.9098679128397524</v>
      </c>
      <c r="N9" s="224">
        <v>6.8683752154391717</v>
      </c>
      <c r="O9" s="224">
        <v>7.5133257185473283</v>
      </c>
      <c r="P9" s="224">
        <v>7.1131045508361304</v>
      </c>
      <c r="Q9" s="224">
        <v>7.3672383391572751</v>
      </c>
      <c r="R9" s="224">
        <v>6.937582104653127</v>
      </c>
      <c r="S9" s="224">
        <v>6.7812855679973749</v>
      </c>
      <c r="T9" s="224">
        <v>6.9242409222313466</v>
      </c>
      <c r="U9" s="224">
        <v>6.4907669174564191</v>
      </c>
      <c r="V9" s="224">
        <v>5.5291276132580034</v>
      </c>
      <c r="W9" s="224">
        <v>5.9250885823000328</v>
      </c>
      <c r="X9" s="224">
        <v>5.1917102683773138</v>
      </c>
      <c r="Y9" s="224">
        <v>4.2099375529913274</v>
      </c>
      <c r="DA9" s="177" t="s">
        <v>2700</v>
      </c>
    </row>
    <row r="10" spans="1:105" ht="12" customHeight="1" x14ac:dyDescent="0.25">
      <c r="A10" s="56" t="s">
        <v>95</v>
      </c>
      <c r="B10" s="260">
        <v>19.82155663840701</v>
      </c>
      <c r="C10" s="260">
        <v>19.515649237938302</v>
      </c>
      <c r="D10" s="260">
        <v>18.830543183669789</v>
      </c>
      <c r="E10" s="260">
        <v>27.668811841042849</v>
      </c>
      <c r="F10" s="260">
        <v>25.756180597310799</v>
      </c>
      <c r="G10" s="260">
        <v>24.733586740640991</v>
      </c>
      <c r="H10" s="260">
        <v>24.582186340093731</v>
      </c>
      <c r="I10" s="260">
        <v>22.339235983747621</v>
      </c>
      <c r="J10" s="260">
        <v>18.37819963029883</v>
      </c>
      <c r="K10" s="260">
        <v>16.912755113433619</v>
      </c>
      <c r="L10" s="260">
        <v>18.023032126237169</v>
      </c>
      <c r="M10" s="260">
        <v>18.792425919334701</v>
      </c>
      <c r="N10" s="260">
        <v>18.122135606529032</v>
      </c>
      <c r="O10" s="260">
        <v>18.41215446744032</v>
      </c>
      <c r="P10" s="260">
        <v>14.036487792619379</v>
      </c>
      <c r="Q10" s="260">
        <v>15.002531042820999</v>
      </c>
      <c r="R10" s="260">
        <v>13.898692978751329</v>
      </c>
      <c r="S10" s="260">
        <v>14.88639462829047</v>
      </c>
      <c r="T10" s="260">
        <v>15.18999492581225</v>
      </c>
      <c r="U10" s="260">
        <v>13.604044171692429</v>
      </c>
      <c r="V10" s="260">
        <v>12.12408622446679</v>
      </c>
      <c r="W10" s="260">
        <v>13.34844933537445</v>
      </c>
      <c r="X10" s="260">
        <v>10.25408976491504</v>
      </c>
      <c r="Y10" s="260">
        <v>9.9140697845761565</v>
      </c>
      <c r="DA10" s="68" t="s">
        <v>2701</v>
      </c>
    </row>
    <row r="11" spans="1:105" ht="12" customHeight="1" x14ac:dyDescent="0.25">
      <c r="A11" s="37" t="s">
        <v>159</v>
      </c>
      <c r="B11" s="226">
        <v>0.46863394358990962</v>
      </c>
      <c r="C11" s="226">
        <v>0.58103234707550699</v>
      </c>
      <c r="D11" s="226">
        <v>0.79874361199945443</v>
      </c>
      <c r="E11" s="226">
        <v>0.45690193101916682</v>
      </c>
      <c r="F11" s="226">
        <v>0.61042616434671315</v>
      </c>
      <c r="G11" s="226">
        <v>0.36313373537541188</v>
      </c>
      <c r="H11" s="226">
        <v>0.1213117909797217</v>
      </c>
      <c r="I11" s="226">
        <v>0.11449281624549699</v>
      </c>
      <c r="J11" s="226">
        <v>0.1165710134087493</v>
      </c>
      <c r="K11" s="226">
        <v>0.1210605942629549</v>
      </c>
      <c r="L11" s="226">
        <v>0.1258978080248758</v>
      </c>
      <c r="M11" s="226">
        <v>0</v>
      </c>
      <c r="N11" s="226">
        <v>0.12803756460753929</v>
      </c>
      <c r="O11" s="226">
        <v>0.1229605862542076</v>
      </c>
      <c r="P11" s="226">
        <v>0.1031901808646397</v>
      </c>
      <c r="Q11" s="226">
        <v>0.1065789531912317</v>
      </c>
      <c r="R11" s="226">
        <v>0.104519206972171</v>
      </c>
      <c r="S11" s="226">
        <v>7.9665697964459062E-2</v>
      </c>
      <c r="T11" s="226">
        <v>6.8197390753303513E-2</v>
      </c>
      <c r="U11" s="226">
        <v>0.38290825289505209</v>
      </c>
      <c r="V11" s="226">
        <v>0.36730705944975628</v>
      </c>
      <c r="W11" s="226">
        <v>0.38703368902742141</v>
      </c>
      <c r="X11" s="226">
        <v>0.35374077908795121</v>
      </c>
      <c r="Y11" s="226">
        <v>0.37481721504410692</v>
      </c>
      <c r="DA11" s="69" t="s">
        <v>2702</v>
      </c>
    </row>
    <row r="12" spans="1:105" ht="12" customHeight="1" x14ac:dyDescent="0.25">
      <c r="A12" s="37" t="s">
        <v>35</v>
      </c>
      <c r="B12" s="226">
        <v>3.2903207209725882</v>
      </c>
      <c r="C12" s="226">
        <v>2.798742796766692</v>
      </c>
      <c r="D12" s="226">
        <v>2.721051466347526</v>
      </c>
      <c r="E12" s="226">
        <v>18.688122026169761</v>
      </c>
      <c r="F12" s="226">
        <v>18.943834785361609</v>
      </c>
      <c r="G12" s="226">
        <v>18.53483685128775</v>
      </c>
      <c r="H12" s="226">
        <v>18.714412097490509</v>
      </c>
      <c r="I12" s="226">
        <v>15.569155595077159</v>
      </c>
      <c r="J12" s="226">
        <v>12.78149491701125</v>
      </c>
      <c r="K12" s="226">
        <v>12.410741718000491</v>
      </c>
      <c r="L12" s="226">
        <v>14.16468971274484</v>
      </c>
      <c r="M12" s="226">
        <v>15.713709117322789</v>
      </c>
      <c r="N12" s="226">
        <v>14.775338024781631</v>
      </c>
      <c r="O12" s="226">
        <v>14.30441140379676</v>
      </c>
      <c r="P12" s="226">
        <v>8.4389999049628006</v>
      </c>
      <c r="Q12" s="226">
        <v>9.4820231398768584</v>
      </c>
      <c r="R12" s="226">
        <v>8.514221338617169</v>
      </c>
      <c r="S12" s="226">
        <v>10.374997631962289</v>
      </c>
      <c r="T12" s="226">
        <v>10.609199132034931</v>
      </c>
      <c r="U12" s="226">
        <v>8.6396904599546946</v>
      </c>
      <c r="V12" s="226">
        <v>8.1293041871877207</v>
      </c>
      <c r="W12" s="226">
        <v>9.3184715950986838</v>
      </c>
      <c r="X12" s="226">
        <v>5.951600850198826</v>
      </c>
      <c r="Y12" s="226">
        <v>7.1695686355463408</v>
      </c>
      <c r="DA12" s="69" t="s">
        <v>2703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2704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2.8724451998655601E-2</v>
      </c>
      <c r="M14" s="226">
        <v>3.2430337139053918E-2</v>
      </c>
      <c r="N14" s="226">
        <v>4.3972397174305948E-2</v>
      </c>
      <c r="O14" s="226">
        <v>5.989045717819888E-2</v>
      </c>
      <c r="P14" s="226">
        <v>8.0142575939167598E-2</v>
      </c>
      <c r="Q14" s="226">
        <v>0.112828105353796</v>
      </c>
      <c r="R14" s="226">
        <v>0.13597737070208241</v>
      </c>
      <c r="S14" s="226">
        <v>0.1493013674516297</v>
      </c>
      <c r="T14" s="226">
        <v>0.14012750579433711</v>
      </c>
      <c r="U14" s="226">
        <v>0.13810765516481041</v>
      </c>
      <c r="V14" s="226">
        <v>0.12752000530281041</v>
      </c>
      <c r="W14" s="226">
        <v>7.460190572639791E-2</v>
      </c>
      <c r="X14" s="226">
        <v>2.344202137545089E-2</v>
      </c>
      <c r="Y14" s="226">
        <v>2.329952769809546E-2</v>
      </c>
      <c r="DA14" s="69" t="s">
        <v>2705</v>
      </c>
    </row>
    <row r="15" spans="1:105" ht="12" customHeight="1" x14ac:dyDescent="0.25">
      <c r="A15" s="37" t="s">
        <v>40</v>
      </c>
      <c r="B15" s="226">
        <v>16.062601973844519</v>
      </c>
      <c r="C15" s="226">
        <v>16.135874094096099</v>
      </c>
      <c r="D15" s="226">
        <v>15.31074810532281</v>
      </c>
      <c r="E15" s="226">
        <v>8.5237878838539274</v>
      </c>
      <c r="F15" s="226">
        <v>6.2019196476024749</v>
      </c>
      <c r="G15" s="226">
        <v>5.835616153977834</v>
      </c>
      <c r="H15" s="226">
        <v>5.7464624516235023</v>
      </c>
      <c r="I15" s="226">
        <v>6.6555875724249649</v>
      </c>
      <c r="J15" s="226">
        <v>5.4801336998788317</v>
      </c>
      <c r="K15" s="226">
        <v>4.3809528011701744</v>
      </c>
      <c r="L15" s="226">
        <v>3.7037201534687969</v>
      </c>
      <c r="M15" s="226">
        <v>3.0462864648728578</v>
      </c>
      <c r="N15" s="226">
        <v>3.1747876199655551</v>
      </c>
      <c r="O15" s="226">
        <v>3.9248920202111508</v>
      </c>
      <c r="P15" s="226">
        <v>5.4141551308527749</v>
      </c>
      <c r="Q15" s="226">
        <v>5.3011008443991159</v>
      </c>
      <c r="R15" s="226">
        <v>5.1439750624599059</v>
      </c>
      <c r="S15" s="226">
        <v>4.2824299309120866</v>
      </c>
      <c r="T15" s="226">
        <v>4.3724708972296744</v>
      </c>
      <c r="U15" s="226">
        <v>4.4433378036778723</v>
      </c>
      <c r="V15" s="226">
        <v>3.4999549725265009</v>
      </c>
      <c r="W15" s="226">
        <v>3.5683421455219499</v>
      </c>
      <c r="X15" s="226">
        <v>3.9253061142528169</v>
      </c>
      <c r="Y15" s="226">
        <v>2.3463844062876129</v>
      </c>
      <c r="DA15" s="69" t="s">
        <v>2706</v>
      </c>
    </row>
    <row r="16" spans="1:105" ht="12" customHeight="1" x14ac:dyDescent="0.25">
      <c r="A16" s="57" t="s">
        <v>2707</v>
      </c>
      <c r="B16" s="261">
        <v>6.2514401153615742</v>
      </c>
      <c r="C16" s="261">
        <v>5.9313081314305984</v>
      </c>
      <c r="D16" s="261">
        <v>5.8426467914430447</v>
      </c>
      <c r="E16" s="261">
        <v>12.83575805159218</v>
      </c>
      <c r="F16" s="261">
        <v>12.150654891688321</v>
      </c>
      <c r="G16" s="261">
        <v>11.63827368975319</v>
      </c>
      <c r="H16" s="261">
        <v>11.572153090732479</v>
      </c>
      <c r="I16" s="261">
        <v>10.374964280950049</v>
      </c>
      <c r="J16" s="261">
        <v>8.5796100086234599</v>
      </c>
      <c r="K16" s="261">
        <v>7.9719238680299602</v>
      </c>
      <c r="L16" s="261">
        <v>8.5422154165479061</v>
      </c>
      <c r="M16" s="261">
        <v>8.9249685804329566</v>
      </c>
      <c r="N16" s="261">
        <v>8.5864161811454114</v>
      </c>
      <c r="O16" s="261">
        <v>8.6743166344764457</v>
      </c>
      <c r="P16" s="261">
        <v>6.2942425359199801</v>
      </c>
      <c r="Q16" s="261">
        <v>6.8018023510538894</v>
      </c>
      <c r="R16" s="261">
        <v>6.2543878035184246</v>
      </c>
      <c r="S16" s="261">
        <v>6.8820437191868962</v>
      </c>
      <c r="T16" s="261">
        <v>7.0202073368300857</v>
      </c>
      <c r="U16" s="261">
        <v>6.2156259031202596</v>
      </c>
      <c r="V16" s="261">
        <v>5.6024129763757342</v>
      </c>
      <c r="W16" s="261">
        <v>6.2097236800650304</v>
      </c>
      <c r="X16" s="261">
        <v>4.599375955301328</v>
      </c>
      <c r="Y16" s="261">
        <v>4.64715574422664</v>
      </c>
      <c r="DA16" s="70" t="s">
        <v>2708</v>
      </c>
    </row>
    <row r="17" spans="1:105" ht="12" customHeight="1" x14ac:dyDescent="0.25">
      <c r="A17" s="46" t="s">
        <v>28</v>
      </c>
      <c r="B17" s="229">
        <v>0.28767830009962292</v>
      </c>
      <c r="C17" s="229">
        <v>5.7534246575810237E-2</v>
      </c>
      <c r="D17" s="229">
        <v>0</v>
      </c>
      <c r="E17" s="229">
        <v>0</v>
      </c>
      <c r="F17" s="229">
        <v>0</v>
      </c>
      <c r="G17" s="229">
        <v>0</v>
      </c>
      <c r="H17" s="229">
        <v>0</v>
      </c>
      <c r="I17" s="229">
        <v>0</v>
      </c>
      <c r="J17" s="229">
        <v>0.24696345479956761</v>
      </c>
      <c r="K17" s="229">
        <v>0.19752822428831521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2709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2710</v>
      </c>
    </row>
    <row r="19" spans="1:105" ht="12" customHeight="1" x14ac:dyDescent="0.25">
      <c r="A19" s="46" t="s">
        <v>31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0</v>
      </c>
      <c r="T19" s="229">
        <v>0</v>
      </c>
      <c r="U19" s="229">
        <v>9.0220177154075702E-3</v>
      </c>
      <c r="V19" s="229">
        <v>9.2768776490481202E-3</v>
      </c>
      <c r="W19" s="229">
        <v>9.2838460640020121E-3</v>
      </c>
      <c r="X19" s="229">
        <v>0</v>
      </c>
      <c r="Y19" s="229">
        <v>0</v>
      </c>
      <c r="DA19" s="73" t="s">
        <v>2711</v>
      </c>
    </row>
    <row r="20" spans="1:105" ht="12" customHeight="1" x14ac:dyDescent="0.25">
      <c r="A20" s="46" t="s">
        <v>159</v>
      </c>
      <c r="B20" s="229">
        <v>0.71414118354771694</v>
      </c>
      <c r="C20" s="229">
        <v>0.95578930591362077</v>
      </c>
      <c r="D20" s="229">
        <v>1.2724080033476739</v>
      </c>
      <c r="E20" s="229">
        <v>0.29695919062935272</v>
      </c>
      <c r="F20" s="229">
        <v>0.36777868352313808</v>
      </c>
      <c r="G20" s="229">
        <v>0.22089803716973161</v>
      </c>
      <c r="H20" s="229">
        <v>7.3607437682630672E-2</v>
      </c>
      <c r="I20" s="229">
        <v>7.4167220724736235E-2</v>
      </c>
      <c r="J20" s="229">
        <v>7.3975214332040864E-2</v>
      </c>
      <c r="K20" s="229">
        <v>7.3591760223368594E-2</v>
      </c>
      <c r="L20" s="229">
        <v>7.3202359293416328E-2</v>
      </c>
      <c r="M20" s="229">
        <v>0</v>
      </c>
      <c r="N20" s="229">
        <v>7.3015911658245197E-2</v>
      </c>
      <c r="O20" s="229">
        <v>7.3466480806473888E-2</v>
      </c>
      <c r="P20" s="229">
        <v>7.5027167969002106E-2</v>
      </c>
      <c r="Q20" s="229">
        <v>7.4769086719997643E-2</v>
      </c>
      <c r="R20" s="229">
        <v>7.4928444917031295E-2</v>
      </c>
      <c r="S20" s="229">
        <v>5.1930377838859919E-2</v>
      </c>
      <c r="T20" s="229">
        <v>4.4536869127094252E-2</v>
      </c>
      <c r="U20" s="229">
        <v>0.26094511040075102</v>
      </c>
      <c r="V20" s="229">
        <v>0.23968951817393999</v>
      </c>
      <c r="W20" s="229">
        <v>0.24669170141468841</v>
      </c>
      <c r="X20" s="229">
        <v>0.25791896814141269</v>
      </c>
      <c r="Y20" s="229">
        <v>0.23087816668217351</v>
      </c>
      <c r="DA20" s="73" t="s">
        <v>2712</v>
      </c>
    </row>
    <row r="21" spans="1:105" ht="12" customHeight="1" x14ac:dyDescent="0.25">
      <c r="A21" s="46" t="s">
        <v>32</v>
      </c>
      <c r="B21" s="229">
        <v>0.2355716792910314</v>
      </c>
      <c r="C21" s="229">
        <v>0.31409557238856539</v>
      </c>
      <c r="D21" s="229">
        <v>0.2355716792911515</v>
      </c>
      <c r="E21" s="229">
        <v>0.39262653270197612</v>
      </c>
      <c r="F21" s="229">
        <v>0.31392863693062267</v>
      </c>
      <c r="G21" s="229">
        <v>7.8473553853796202E-2</v>
      </c>
      <c r="H21" s="229">
        <v>7.8472553269499923E-2</v>
      </c>
      <c r="I21" s="229">
        <v>0.15694444167001001</v>
      </c>
      <c r="J21" s="229">
        <v>7.8449623942992625E-2</v>
      </c>
      <c r="K21" s="229">
        <v>7.8433853908493667E-2</v>
      </c>
      <c r="L21" s="229">
        <v>0.15688425814490531</v>
      </c>
      <c r="M21" s="229">
        <v>7.8446569854661682E-2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0</v>
      </c>
      <c r="T21" s="229">
        <v>0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 t="s">
        <v>2713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2714</v>
      </c>
    </row>
    <row r="23" spans="1:105" ht="12" customHeight="1" x14ac:dyDescent="0.25">
      <c r="A23" s="46" t="s">
        <v>35</v>
      </c>
      <c r="B23" s="229">
        <v>5.0140489524232033</v>
      </c>
      <c r="C23" s="229">
        <v>4.6038890065526026</v>
      </c>
      <c r="D23" s="229">
        <v>4.3346671088042186</v>
      </c>
      <c r="E23" s="229">
        <v>12.14617232826085</v>
      </c>
      <c r="F23" s="229">
        <v>11.41356485873513</v>
      </c>
      <c r="G23" s="229">
        <v>11.27493449617927</v>
      </c>
      <c r="H23" s="229">
        <v>11.355202252873889</v>
      </c>
      <c r="I23" s="229">
        <v>10.085532327564399</v>
      </c>
      <c r="J23" s="229">
        <v>8.1110543549485143</v>
      </c>
      <c r="K23" s="229">
        <v>7.5443899335353892</v>
      </c>
      <c r="L23" s="229">
        <v>8.2359551917475056</v>
      </c>
      <c r="M23" s="229">
        <v>8.7710238021489335</v>
      </c>
      <c r="N23" s="229">
        <v>8.4259239016690959</v>
      </c>
      <c r="O23" s="229">
        <v>8.5465985309498347</v>
      </c>
      <c r="P23" s="229">
        <v>6.1357995310675957</v>
      </c>
      <c r="Q23" s="229">
        <v>6.6519907467509576</v>
      </c>
      <c r="R23" s="229">
        <v>6.1037333047489541</v>
      </c>
      <c r="S23" s="229">
        <v>6.7629803148833476</v>
      </c>
      <c r="T23" s="229">
        <v>6.9284250917449306</v>
      </c>
      <c r="U23" s="229">
        <v>5.8877941748596987</v>
      </c>
      <c r="V23" s="229">
        <v>5.3048504067288498</v>
      </c>
      <c r="W23" s="229">
        <v>5.9395077936393026</v>
      </c>
      <c r="X23" s="229">
        <v>4.3394226530246272</v>
      </c>
      <c r="Y23" s="229">
        <v>4.4162775775444656</v>
      </c>
      <c r="DA23" s="73" t="s">
        <v>2715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2716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2.3061211757634131E-2</v>
      </c>
      <c r="Q25" s="229">
        <v>2.260552091144976E-2</v>
      </c>
      <c r="R25" s="229">
        <v>2.350876526753683E-2</v>
      </c>
      <c r="S25" s="229">
        <v>2.3280919844299901E-2</v>
      </c>
      <c r="T25" s="229">
        <v>2.260552091138306E-2</v>
      </c>
      <c r="U25" s="229">
        <v>2.2605520911425901E-2</v>
      </c>
      <c r="V25" s="229">
        <v>2.260552091138367E-2</v>
      </c>
      <c r="W25" s="229">
        <v>0</v>
      </c>
      <c r="X25" s="229">
        <v>0</v>
      </c>
      <c r="Y25" s="229">
        <v>0</v>
      </c>
      <c r="DA25" s="73" t="s">
        <v>2717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5.5382712499425973E-2</v>
      </c>
      <c r="G26" s="229">
        <v>6.3967602550386568E-2</v>
      </c>
      <c r="H26" s="229">
        <v>6.4870846906454158E-2</v>
      </c>
      <c r="I26" s="229">
        <v>5.8320290990906243E-2</v>
      </c>
      <c r="J26" s="229">
        <v>6.9167360600343786E-2</v>
      </c>
      <c r="K26" s="229">
        <v>7.7980096074393601E-2</v>
      </c>
      <c r="L26" s="229">
        <v>7.6173607362078205E-2</v>
      </c>
      <c r="M26" s="229">
        <v>7.549820842936257E-2</v>
      </c>
      <c r="N26" s="229">
        <v>8.7476367818069195E-2</v>
      </c>
      <c r="O26" s="229">
        <v>5.4251622720138233E-2</v>
      </c>
      <c r="P26" s="229">
        <v>6.0354625125748899E-2</v>
      </c>
      <c r="Q26" s="229">
        <v>5.2436996671483903E-2</v>
      </c>
      <c r="R26" s="229">
        <v>5.2217288584902662E-2</v>
      </c>
      <c r="S26" s="229">
        <v>4.3852106620388742E-2</v>
      </c>
      <c r="T26" s="229">
        <v>2.463985504667671E-2</v>
      </c>
      <c r="U26" s="229">
        <v>3.5259079232976387E-2</v>
      </c>
      <c r="V26" s="229">
        <v>2.5990652912512409E-2</v>
      </c>
      <c r="W26" s="229">
        <v>1.424033894703779E-2</v>
      </c>
      <c r="X26" s="229">
        <v>2.0343341352887308E-3</v>
      </c>
      <c r="Y26" s="229">
        <v>0</v>
      </c>
      <c r="DA26" s="73" t="s">
        <v>2718</v>
      </c>
    </row>
    <row r="27" spans="1:105" ht="12" customHeight="1" x14ac:dyDescent="0.25">
      <c r="A27" s="57" t="s">
        <v>2719</v>
      </c>
      <c r="B27" s="261">
        <v>53.137240980573402</v>
      </c>
      <c r="C27" s="261">
        <v>50.4161191171601</v>
      </c>
      <c r="D27" s="261">
        <v>49.662497727265887</v>
      </c>
      <c r="E27" s="261">
        <v>109.10394343853351</v>
      </c>
      <c r="F27" s="261">
        <v>103.2805665793507</v>
      </c>
      <c r="G27" s="261">
        <v>98.925326362902112</v>
      </c>
      <c r="H27" s="261">
        <v>98.363301271226064</v>
      </c>
      <c r="I27" s="261">
        <v>88.187196388075449</v>
      </c>
      <c r="J27" s="261">
        <v>72.926685073299424</v>
      </c>
      <c r="K27" s="261">
        <v>67.761352878254698</v>
      </c>
      <c r="L27" s="261">
        <v>72.608831040657208</v>
      </c>
      <c r="M27" s="261">
        <v>75.862232933680133</v>
      </c>
      <c r="N27" s="261">
        <v>72.98453753973601</v>
      </c>
      <c r="O27" s="261">
        <v>73.7316913930498</v>
      </c>
      <c r="P27" s="261">
        <v>53.501061555319843</v>
      </c>
      <c r="Q27" s="261">
        <v>57.815319983958062</v>
      </c>
      <c r="R27" s="261">
        <v>53.162296329906617</v>
      </c>
      <c r="S27" s="261">
        <v>58.497371613088617</v>
      </c>
      <c r="T27" s="261">
        <v>59.671762363055713</v>
      </c>
      <c r="U27" s="261">
        <v>52.832820176522198</v>
      </c>
      <c r="V27" s="261">
        <v>47.620510299193761</v>
      </c>
      <c r="W27" s="261">
        <v>52.782651280552763</v>
      </c>
      <c r="X27" s="261">
        <v>39.09469562006128</v>
      </c>
      <c r="Y27" s="261">
        <v>39.500823825926439</v>
      </c>
      <c r="DA27" s="70" t="s">
        <v>2720</v>
      </c>
    </row>
    <row r="28" spans="1:105" ht="12" customHeight="1" x14ac:dyDescent="0.25">
      <c r="A28" s="46" t="s">
        <v>28</v>
      </c>
      <c r="B28" s="229">
        <v>2.4452655508467962</v>
      </c>
      <c r="C28" s="229">
        <v>0.48904109589438699</v>
      </c>
      <c r="D28" s="229">
        <v>0</v>
      </c>
      <c r="E28" s="229">
        <v>0</v>
      </c>
      <c r="F28" s="229">
        <v>0</v>
      </c>
      <c r="G28" s="229">
        <v>0</v>
      </c>
      <c r="H28" s="229">
        <v>0</v>
      </c>
      <c r="I28" s="229">
        <v>0</v>
      </c>
      <c r="J28" s="229">
        <v>2.0991893657963252</v>
      </c>
      <c r="K28" s="229">
        <v>1.6789899064506799</v>
      </c>
      <c r="L28" s="229">
        <v>0</v>
      </c>
      <c r="M28" s="229">
        <v>0</v>
      </c>
      <c r="N28" s="229">
        <v>0</v>
      </c>
      <c r="O28" s="229">
        <v>0</v>
      </c>
      <c r="P28" s="229">
        <v>0</v>
      </c>
      <c r="Q28" s="229">
        <v>0</v>
      </c>
      <c r="R28" s="229">
        <v>0</v>
      </c>
      <c r="S28" s="229">
        <v>0</v>
      </c>
      <c r="T28" s="229">
        <v>0</v>
      </c>
      <c r="U28" s="229">
        <v>0</v>
      </c>
      <c r="V28" s="229">
        <v>0</v>
      </c>
      <c r="W28" s="229">
        <v>0</v>
      </c>
      <c r="X28" s="229">
        <v>0</v>
      </c>
      <c r="Y28" s="229">
        <v>0</v>
      </c>
      <c r="DA28" s="73" t="s">
        <v>2721</v>
      </c>
    </row>
    <row r="29" spans="1:105" ht="12" customHeight="1" x14ac:dyDescent="0.25">
      <c r="A29" s="46" t="s">
        <v>30</v>
      </c>
      <c r="B29" s="229">
        <v>0</v>
      </c>
      <c r="C29" s="229">
        <v>0</v>
      </c>
      <c r="D29" s="229">
        <v>0</v>
      </c>
      <c r="E29" s="229">
        <v>0</v>
      </c>
      <c r="F29" s="229">
        <v>0</v>
      </c>
      <c r="G29" s="229">
        <v>0</v>
      </c>
      <c r="H29" s="229">
        <v>0</v>
      </c>
      <c r="I29" s="229">
        <v>0</v>
      </c>
      <c r="J29" s="229">
        <v>0</v>
      </c>
      <c r="K29" s="229">
        <v>0</v>
      </c>
      <c r="L29" s="229">
        <v>0</v>
      </c>
      <c r="M29" s="229">
        <v>0</v>
      </c>
      <c r="N29" s="229">
        <v>0</v>
      </c>
      <c r="O29" s="229">
        <v>0</v>
      </c>
      <c r="P29" s="229">
        <v>0</v>
      </c>
      <c r="Q29" s="229">
        <v>0</v>
      </c>
      <c r="R29" s="229">
        <v>0</v>
      </c>
      <c r="S29" s="229">
        <v>0</v>
      </c>
      <c r="T29" s="229">
        <v>0</v>
      </c>
      <c r="U29" s="229">
        <v>0</v>
      </c>
      <c r="V29" s="229">
        <v>0</v>
      </c>
      <c r="W29" s="229">
        <v>0</v>
      </c>
      <c r="X29" s="229">
        <v>0</v>
      </c>
      <c r="Y29" s="229">
        <v>0</v>
      </c>
      <c r="DA29" s="73" t="s">
        <v>2722</v>
      </c>
    </row>
    <row r="30" spans="1:105" ht="12" customHeight="1" x14ac:dyDescent="0.25">
      <c r="A30" s="46" t="s">
        <v>31</v>
      </c>
      <c r="B30" s="229">
        <v>0</v>
      </c>
      <c r="C30" s="229">
        <v>0</v>
      </c>
      <c r="D30" s="229">
        <v>0</v>
      </c>
      <c r="E30" s="229">
        <v>0</v>
      </c>
      <c r="F30" s="229">
        <v>0</v>
      </c>
      <c r="G30" s="229">
        <v>0</v>
      </c>
      <c r="H30" s="229">
        <v>0</v>
      </c>
      <c r="I30" s="229">
        <v>0</v>
      </c>
      <c r="J30" s="229">
        <v>0</v>
      </c>
      <c r="K30" s="229">
        <v>0</v>
      </c>
      <c r="L30" s="229">
        <v>0</v>
      </c>
      <c r="M30" s="229">
        <v>0</v>
      </c>
      <c r="N30" s="229">
        <v>0</v>
      </c>
      <c r="O30" s="229">
        <v>0</v>
      </c>
      <c r="P30" s="229">
        <v>0</v>
      </c>
      <c r="Q30" s="229">
        <v>0</v>
      </c>
      <c r="R30" s="229">
        <v>0</v>
      </c>
      <c r="S30" s="229">
        <v>0</v>
      </c>
      <c r="T30" s="229">
        <v>0</v>
      </c>
      <c r="U30" s="229">
        <v>7.6687150580964356E-2</v>
      </c>
      <c r="V30" s="229">
        <v>7.8853460016909044E-2</v>
      </c>
      <c r="W30" s="229">
        <v>7.8912691544017116E-2</v>
      </c>
      <c r="X30" s="229">
        <v>0</v>
      </c>
      <c r="Y30" s="229">
        <v>0</v>
      </c>
      <c r="DA30" s="73" t="s">
        <v>2723</v>
      </c>
    </row>
    <row r="31" spans="1:105" ht="12" customHeight="1" x14ac:dyDescent="0.25">
      <c r="A31" s="46" t="s">
        <v>159</v>
      </c>
      <c r="B31" s="229">
        <v>6.070200060155595</v>
      </c>
      <c r="C31" s="229">
        <v>8.1242091002657784</v>
      </c>
      <c r="D31" s="229">
        <v>10.81546802845522</v>
      </c>
      <c r="E31" s="229">
        <v>2.524153120349498</v>
      </c>
      <c r="F31" s="229">
        <v>3.126118809946675</v>
      </c>
      <c r="G31" s="229">
        <v>1.8776333159427181</v>
      </c>
      <c r="H31" s="229">
        <v>0.62566322030236077</v>
      </c>
      <c r="I31" s="229">
        <v>0.63042137616025828</v>
      </c>
      <c r="J31" s="229">
        <v>0.62878932182234737</v>
      </c>
      <c r="K31" s="229">
        <v>0.62552996189863319</v>
      </c>
      <c r="L31" s="229">
        <v>0.62222005399403901</v>
      </c>
      <c r="M31" s="229">
        <v>0</v>
      </c>
      <c r="N31" s="229">
        <v>0.62063524909508427</v>
      </c>
      <c r="O31" s="229">
        <v>0.62446508685502811</v>
      </c>
      <c r="P31" s="229">
        <v>0.63773092773651796</v>
      </c>
      <c r="Q31" s="229">
        <v>0.63553723711997978</v>
      </c>
      <c r="R31" s="229">
        <v>0.63689178179476613</v>
      </c>
      <c r="S31" s="229">
        <v>0.44140821163030941</v>
      </c>
      <c r="T31" s="229">
        <v>0.37856338758030122</v>
      </c>
      <c r="U31" s="229">
        <v>2.2180334384063838</v>
      </c>
      <c r="V31" s="229">
        <v>2.0373609044784908</v>
      </c>
      <c r="W31" s="229">
        <v>2.0968794620248512</v>
      </c>
      <c r="X31" s="229">
        <v>2.1923112292020082</v>
      </c>
      <c r="Y31" s="229">
        <v>1.9624644167984751</v>
      </c>
      <c r="DA31" s="73" t="s">
        <v>2724</v>
      </c>
    </row>
    <row r="32" spans="1:105" ht="12" customHeight="1" x14ac:dyDescent="0.25">
      <c r="A32" s="46" t="s">
        <v>32</v>
      </c>
      <c r="B32" s="229">
        <v>2.0023592739737679</v>
      </c>
      <c r="C32" s="229">
        <v>2.6698123653028061</v>
      </c>
      <c r="D32" s="229">
        <v>2.002359273974788</v>
      </c>
      <c r="E32" s="229">
        <v>3.3373255279667968</v>
      </c>
      <c r="F32" s="229">
        <v>2.6683934139102932</v>
      </c>
      <c r="G32" s="229">
        <v>0.6670252077572677</v>
      </c>
      <c r="H32" s="229">
        <v>0.66701670279074954</v>
      </c>
      <c r="I32" s="229">
        <v>1.3340277541950849</v>
      </c>
      <c r="J32" s="229">
        <v>0.66682180351543741</v>
      </c>
      <c r="K32" s="229">
        <v>0.66668775822219639</v>
      </c>
      <c r="L32" s="229">
        <v>1.333516194231696</v>
      </c>
      <c r="M32" s="229">
        <v>0.66679584376462431</v>
      </c>
      <c r="N32" s="229">
        <v>0</v>
      </c>
      <c r="O32" s="229">
        <v>0</v>
      </c>
      <c r="P32" s="229">
        <v>0</v>
      </c>
      <c r="Q32" s="229">
        <v>0</v>
      </c>
      <c r="R32" s="229">
        <v>0</v>
      </c>
      <c r="S32" s="229">
        <v>0</v>
      </c>
      <c r="T32" s="229">
        <v>0</v>
      </c>
      <c r="U32" s="229">
        <v>0</v>
      </c>
      <c r="V32" s="229">
        <v>0</v>
      </c>
      <c r="W32" s="229">
        <v>0</v>
      </c>
      <c r="X32" s="229">
        <v>0</v>
      </c>
      <c r="Y32" s="229">
        <v>0</v>
      </c>
      <c r="DA32" s="73" t="s">
        <v>2725</v>
      </c>
    </row>
    <row r="33" spans="1:105" ht="12" customHeight="1" x14ac:dyDescent="0.25">
      <c r="A33" s="46" t="s">
        <v>33</v>
      </c>
      <c r="B33" s="229">
        <v>0</v>
      </c>
      <c r="C33" s="229">
        <v>0</v>
      </c>
      <c r="D33" s="229">
        <v>0</v>
      </c>
      <c r="E33" s="229">
        <v>0</v>
      </c>
      <c r="F33" s="229">
        <v>0</v>
      </c>
      <c r="G33" s="229">
        <v>0</v>
      </c>
      <c r="H33" s="229">
        <v>0</v>
      </c>
      <c r="I33" s="229">
        <v>0</v>
      </c>
      <c r="J33" s="229">
        <v>0</v>
      </c>
      <c r="K33" s="229">
        <v>0</v>
      </c>
      <c r="L33" s="229">
        <v>0</v>
      </c>
      <c r="M33" s="229">
        <v>0</v>
      </c>
      <c r="N33" s="229">
        <v>0</v>
      </c>
      <c r="O33" s="229">
        <v>0</v>
      </c>
      <c r="P33" s="229">
        <v>0</v>
      </c>
      <c r="Q33" s="229">
        <v>0</v>
      </c>
      <c r="R33" s="229">
        <v>0</v>
      </c>
      <c r="S33" s="229">
        <v>0</v>
      </c>
      <c r="T33" s="229">
        <v>0</v>
      </c>
      <c r="U33" s="229">
        <v>0</v>
      </c>
      <c r="V33" s="229">
        <v>0</v>
      </c>
      <c r="W33" s="229">
        <v>0</v>
      </c>
      <c r="X33" s="229">
        <v>0</v>
      </c>
      <c r="Y33" s="229">
        <v>0</v>
      </c>
      <c r="DA33" s="73" t="s">
        <v>2726</v>
      </c>
    </row>
    <row r="34" spans="1:105" ht="12" customHeight="1" x14ac:dyDescent="0.25">
      <c r="A34" s="46" t="s">
        <v>35</v>
      </c>
      <c r="B34" s="229">
        <v>42.619416095597238</v>
      </c>
      <c r="C34" s="229">
        <v>39.133056555697131</v>
      </c>
      <c r="D34" s="229">
        <v>36.844670424835869</v>
      </c>
      <c r="E34" s="229">
        <v>103.2424647902172</v>
      </c>
      <c r="F34" s="229">
        <v>97.015301299248634</v>
      </c>
      <c r="G34" s="229">
        <v>95.836943217523853</v>
      </c>
      <c r="H34" s="229">
        <v>96.519219149428096</v>
      </c>
      <c r="I34" s="229">
        <v>85.727024784297399</v>
      </c>
      <c r="J34" s="229">
        <v>68.94396201706239</v>
      </c>
      <c r="K34" s="229">
        <v>64.127314435050835</v>
      </c>
      <c r="L34" s="229">
        <v>70.005619129853812</v>
      </c>
      <c r="M34" s="229">
        <v>74.553702318265934</v>
      </c>
      <c r="N34" s="229">
        <v>71.620353164187335</v>
      </c>
      <c r="O34" s="229">
        <v>72.646087513073596</v>
      </c>
      <c r="P34" s="229">
        <v>52.154296014074568</v>
      </c>
      <c r="Q34" s="229">
        <v>56.541921347383138</v>
      </c>
      <c r="R34" s="229">
        <v>51.881733090366112</v>
      </c>
      <c r="S34" s="229">
        <v>57.485332676508463</v>
      </c>
      <c r="T34" s="229">
        <v>58.891613279831908</v>
      </c>
      <c r="U34" s="229">
        <v>50.046250486307443</v>
      </c>
      <c r="V34" s="229">
        <v>45.091228457195243</v>
      </c>
      <c r="W34" s="229">
        <v>50.485816245934068</v>
      </c>
      <c r="X34" s="229">
        <v>36.885092550709317</v>
      </c>
      <c r="Y34" s="229">
        <v>37.538359409127963</v>
      </c>
      <c r="DA34" s="73" t="s">
        <v>2727</v>
      </c>
    </row>
    <row r="35" spans="1:105" ht="12" customHeight="1" x14ac:dyDescent="0.25">
      <c r="A35" s="46" t="s">
        <v>36</v>
      </c>
      <c r="B35" s="229">
        <v>0</v>
      </c>
      <c r="C35" s="229">
        <v>0</v>
      </c>
      <c r="D35" s="229">
        <v>0</v>
      </c>
      <c r="E35" s="229">
        <v>0</v>
      </c>
      <c r="F35" s="229">
        <v>0</v>
      </c>
      <c r="G35" s="229">
        <v>0</v>
      </c>
      <c r="H35" s="229">
        <v>0</v>
      </c>
      <c r="I35" s="229">
        <v>0</v>
      </c>
      <c r="J35" s="229">
        <v>0</v>
      </c>
      <c r="K35" s="229">
        <v>0</v>
      </c>
      <c r="L35" s="229">
        <v>0</v>
      </c>
      <c r="M35" s="229">
        <v>0</v>
      </c>
      <c r="N35" s="229">
        <v>0</v>
      </c>
      <c r="O35" s="229">
        <v>0</v>
      </c>
      <c r="P35" s="229">
        <v>0</v>
      </c>
      <c r="Q35" s="229">
        <v>0</v>
      </c>
      <c r="R35" s="229">
        <v>0</v>
      </c>
      <c r="S35" s="229">
        <v>0</v>
      </c>
      <c r="T35" s="229">
        <v>0</v>
      </c>
      <c r="U35" s="229">
        <v>0</v>
      </c>
      <c r="V35" s="229">
        <v>0</v>
      </c>
      <c r="W35" s="229">
        <v>0</v>
      </c>
      <c r="X35" s="229">
        <v>0</v>
      </c>
      <c r="Y35" s="229">
        <v>0</v>
      </c>
      <c r="DA35" s="73" t="s">
        <v>2728</v>
      </c>
    </row>
    <row r="36" spans="1:105" ht="12" customHeight="1" x14ac:dyDescent="0.25">
      <c r="A36" s="46" t="s">
        <v>38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0.19602029993989009</v>
      </c>
      <c r="Q36" s="229">
        <v>0.192146927747323</v>
      </c>
      <c r="R36" s="229">
        <v>0.19982450477406311</v>
      </c>
      <c r="S36" s="229">
        <v>0.19788781867654909</v>
      </c>
      <c r="T36" s="229">
        <v>0.1921469277467561</v>
      </c>
      <c r="U36" s="229">
        <v>0.19214692774712011</v>
      </c>
      <c r="V36" s="229">
        <v>0.1921469277467612</v>
      </c>
      <c r="W36" s="229">
        <v>0</v>
      </c>
      <c r="X36" s="229">
        <v>0</v>
      </c>
      <c r="Y36" s="229">
        <v>0</v>
      </c>
      <c r="DA36" s="73" t="s">
        <v>2729</v>
      </c>
    </row>
    <row r="37" spans="1:105" ht="12" customHeight="1" x14ac:dyDescent="0.25">
      <c r="A37" s="46" t="s">
        <v>39</v>
      </c>
      <c r="B37" s="229">
        <v>0</v>
      </c>
      <c r="C37" s="229">
        <v>0</v>
      </c>
      <c r="D37" s="229">
        <v>0</v>
      </c>
      <c r="E37" s="229">
        <v>0</v>
      </c>
      <c r="F37" s="229">
        <v>0.47075305624512082</v>
      </c>
      <c r="G37" s="229">
        <v>0.54372462167828584</v>
      </c>
      <c r="H37" s="229">
        <v>0.5514021987048604</v>
      </c>
      <c r="I37" s="229">
        <v>0.4957224734227032</v>
      </c>
      <c r="J37" s="229">
        <v>0.58792256510292207</v>
      </c>
      <c r="K37" s="229">
        <v>0.66283081663234589</v>
      </c>
      <c r="L37" s="229">
        <v>0.64747566257766498</v>
      </c>
      <c r="M37" s="229">
        <v>0.64173477164958215</v>
      </c>
      <c r="N37" s="229">
        <v>0.74354912645358839</v>
      </c>
      <c r="O37" s="229">
        <v>0.46113879312117501</v>
      </c>
      <c r="P37" s="229">
        <v>0.51301431356886551</v>
      </c>
      <c r="Q37" s="229">
        <v>0.44571447170761308</v>
      </c>
      <c r="R37" s="229">
        <v>0.4438469529716727</v>
      </c>
      <c r="S37" s="229">
        <v>0.37274290627330431</v>
      </c>
      <c r="T37" s="229">
        <v>0.20943876789675209</v>
      </c>
      <c r="U37" s="229">
        <v>0.29970217348029943</v>
      </c>
      <c r="V37" s="229">
        <v>0.2209205497563555</v>
      </c>
      <c r="W37" s="229">
        <v>0.12104288104982119</v>
      </c>
      <c r="X37" s="229">
        <v>1.7291840149954212E-2</v>
      </c>
      <c r="Y37" s="229">
        <v>0</v>
      </c>
      <c r="DA37" s="73" t="s">
        <v>2730</v>
      </c>
    </row>
    <row r="38" spans="1:105" ht="12" customHeight="1" x14ac:dyDescent="0.25">
      <c r="A38" s="57" t="s">
        <v>2731</v>
      </c>
      <c r="B38" s="261">
        <v>39.800721307621551</v>
      </c>
      <c r="C38" s="261">
        <v>39.432632798035378</v>
      </c>
      <c r="D38" s="261">
        <v>38.004068795797082</v>
      </c>
      <c r="E38" s="261">
        <v>40.6891844487103</v>
      </c>
      <c r="F38" s="261">
        <v>34.584356012894169</v>
      </c>
      <c r="G38" s="261">
        <v>33.054529161350551</v>
      </c>
      <c r="H38" s="261">
        <v>32.738621989765157</v>
      </c>
      <c r="I38" s="261">
        <v>32.503312995749049</v>
      </c>
      <c r="J38" s="261">
        <v>26.648953711529028</v>
      </c>
      <c r="K38" s="261">
        <v>23.287074740070711</v>
      </c>
      <c r="L38" s="261">
        <v>22.821315904177911</v>
      </c>
      <c r="M38" s="261">
        <v>21.80447208051655</v>
      </c>
      <c r="N38" s="261">
        <v>21.673539568719161</v>
      </c>
      <c r="O38" s="261">
        <v>23.70871671186045</v>
      </c>
      <c r="P38" s="261">
        <v>22.445796582638462</v>
      </c>
      <c r="Q38" s="261">
        <v>23.24772987022962</v>
      </c>
      <c r="R38" s="261">
        <v>21.891925752460981</v>
      </c>
      <c r="S38" s="261">
        <v>21.39872334790282</v>
      </c>
      <c r="T38" s="261">
        <v>21.84982691015226</v>
      </c>
      <c r="U38" s="261">
        <v>20.4819756061958</v>
      </c>
      <c r="V38" s="261">
        <v>17.44746935739192</v>
      </c>
      <c r="W38" s="261">
        <v>18.696946193035661</v>
      </c>
      <c r="X38" s="261">
        <v>16.38273018021286</v>
      </c>
      <c r="Y38" s="261">
        <v>13.28469183388375</v>
      </c>
      <c r="DA38" s="70" t="s">
        <v>2732</v>
      </c>
    </row>
    <row r="39" spans="1:105" ht="12" customHeight="1" x14ac:dyDescent="0.25">
      <c r="A39" s="57" t="s">
        <v>2733</v>
      </c>
      <c r="B39" s="261">
        <f t="shared" ref="B39:Y39" si="0">B40+B46+B57+B58</f>
        <v>79.985036635016911</v>
      </c>
      <c r="C39" s="261">
        <f t="shared" si="0"/>
        <v>78.545800377308495</v>
      </c>
      <c r="D39" s="261">
        <f t="shared" si="0"/>
        <v>76.036826954195078</v>
      </c>
      <c r="E39" s="261">
        <f t="shared" si="0"/>
        <v>98.956574743870931</v>
      </c>
      <c r="F39" s="261">
        <f t="shared" si="0"/>
        <v>87.40778349115817</v>
      </c>
      <c r="G39" s="261">
        <f t="shared" si="0"/>
        <v>83.606146858671082</v>
      </c>
      <c r="H39" s="261">
        <f t="shared" si="0"/>
        <v>82.927101793890799</v>
      </c>
      <c r="I39" s="261">
        <f t="shared" si="0"/>
        <v>79.361807063911044</v>
      </c>
      <c r="J39" s="261">
        <f t="shared" si="0"/>
        <v>65.259167307893406</v>
      </c>
      <c r="K39" s="261">
        <f t="shared" si="0"/>
        <v>58.28875995993802</v>
      </c>
      <c r="L39" s="261">
        <f t="shared" si="0"/>
        <v>59.068615721118974</v>
      </c>
      <c r="M39" s="261">
        <f t="shared" si="0"/>
        <v>58.471549246320315</v>
      </c>
      <c r="N39" s="261">
        <f t="shared" si="0"/>
        <v>57.358202329423861</v>
      </c>
      <c r="O39" s="261">
        <f t="shared" si="0"/>
        <v>60.836773996649768</v>
      </c>
      <c r="P39" s="261">
        <f t="shared" si="0"/>
        <v>52.476415518806007</v>
      </c>
      <c r="Q39" s="261">
        <f t="shared" si="0"/>
        <v>55.106935370185141</v>
      </c>
      <c r="R39" s="261">
        <f t="shared" si="0"/>
        <v>51.49034294053952</v>
      </c>
      <c r="S39" s="261">
        <f t="shared" si="0"/>
        <v>52.380625011699443</v>
      </c>
      <c r="T39" s="261">
        <f t="shared" si="0"/>
        <v>53.470342478320376</v>
      </c>
      <c r="U39" s="261">
        <f t="shared" si="0"/>
        <v>49.147044006107997</v>
      </c>
      <c r="V39" s="261">
        <f t="shared" si="0"/>
        <v>42.686085977102678</v>
      </c>
      <c r="W39" s="261">
        <f t="shared" si="0"/>
        <v>46.299520889902013</v>
      </c>
      <c r="X39" s="261">
        <f t="shared" si="0"/>
        <v>38.326103997549822</v>
      </c>
      <c r="Y39" s="261">
        <f t="shared" si="0"/>
        <v>33.525550284234953</v>
      </c>
      <c r="DA39" s="70"/>
    </row>
    <row r="40" spans="1:105" ht="12" customHeight="1" x14ac:dyDescent="0.25">
      <c r="A40" s="60" t="s">
        <v>2734</v>
      </c>
      <c r="B40" s="329">
        <v>10.00230418457852</v>
      </c>
      <c r="C40" s="329">
        <v>9.4900930102889607</v>
      </c>
      <c r="D40" s="329">
        <v>9.348234866308875</v>
      </c>
      <c r="E40" s="329">
        <v>20.537212882547479</v>
      </c>
      <c r="F40" s="329">
        <v>19.43068919053395</v>
      </c>
      <c r="G40" s="329">
        <v>18.609223465854651</v>
      </c>
      <c r="H40" s="329">
        <v>18.50324853496366</v>
      </c>
      <c r="I40" s="329">
        <v>16.589282043197311</v>
      </c>
      <c r="J40" s="329">
        <v>13.714734255714401</v>
      </c>
      <c r="K40" s="329">
        <v>12.7405638565518</v>
      </c>
      <c r="L40" s="329">
        <v>13.65303243153874</v>
      </c>
      <c r="M40" s="329">
        <v>14.26527937401268</v>
      </c>
      <c r="N40" s="329">
        <v>13.721340950112999</v>
      </c>
      <c r="O40" s="329">
        <v>13.868615743470111</v>
      </c>
      <c r="P40" s="329">
        <v>10.05604178597275</v>
      </c>
      <c r="Q40" s="329">
        <v>10.869458251297781</v>
      </c>
      <c r="R40" s="329">
        <v>9.9935722681869041</v>
      </c>
      <c r="S40" s="329">
        <v>10.998935408230659</v>
      </c>
      <c r="T40" s="329">
        <v>11.22366799121785</v>
      </c>
      <c r="U40" s="329">
        <v>9.934551836011412</v>
      </c>
      <c r="V40" s="329">
        <v>8.9549452326644214</v>
      </c>
      <c r="W40" s="329">
        <v>9.9329286831059846</v>
      </c>
      <c r="X40" s="329">
        <v>7.3586442451487573</v>
      </c>
      <c r="Y40" s="329">
        <v>7.4354491907626237</v>
      </c>
      <c r="DA40" s="72" t="s">
        <v>2735</v>
      </c>
    </row>
    <row r="41" spans="1:105" ht="12" customHeight="1" x14ac:dyDescent="0.25">
      <c r="A41" s="59" t="s">
        <v>28</v>
      </c>
      <c r="B41" s="230">
        <v>0.46028528015939668</v>
      </c>
      <c r="C41" s="230">
        <v>9.2054794521296363E-2</v>
      </c>
      <c r="D41" s="230">
        <v>0</v>
      </c>
      <c r="E41" s="230">
        <v>0</v>
      </c>
      <c r="F41" s="230">
        <v>0</v>
      </c>
      <c r="G41" s="230">
        <v>0</v>
      </c>
      <c r="H41" s="230">
        <v>0</v>
      </c>
      <c r="I41" s="230">
        <v>0</v>
      </c>
      <c r="J41" s="230">
        <v>0.39798613227667762</v>
      </c>
      <c r="K41" s="230">
        <v>0.31880401326865843</v>
      </c>
      <c r="L41" s="230">
        <v>0</v>
      </c>
      <c r="M41" s="230">
        <v>0</v>
      </c>
      <c r="N41" s="230">
        <v>0</v>
      </c>
      <c r="O41" s="230">
        <v>0</v>
      </c>
      <c r="P41" s="230">
        <v>0</v>
      </c>
      <c r="Q41" s="230">
        <v>0</v>
      </c>
      <c r="R41" s="230">
        <v>0</v>
      </c>
      <c r="S41" s="230">
        <v>0</v>
      </c>
      <c r="T41" s="230">
        <v>0</v>
      </c>
      <c r="U41" s="230">
        <v>0</v>
      </c>
      <c r="V41" s="230">
        <v>0</v>
      </c>
      <c r="W41" s="230">
        <v>0</v>
      </c>
      <c r="X41" s="230">
        <v>0</v>
      </c>
      <c r="Y41" s="230">
        <v>0</v>
      </c>
      <c r="DA41" s="71" t="s">
        <v>2736</v>
      </c>
    </row>
    <row r="42" spans="1:105" ht="12" customHeight="1" x14ac:dyDescent="0.25">
      <c r="A42" s="59" t="s">
        <v>31</v>
      </c>
      <c r="B42" s="295">
        <v>0</v>
      </c>
      <c r="C42" s="295">
        <v>0</v>
      </c>
      <c r="D42" s="295">
        <v>0</v>
      </c>
      <c r="E42" s="295">
        <v>0</v>
      </c>
      <c r="F42" s="295">
        <v>0</v>
      </c>
      <c r="G42" s="295">
        <v>0</v>
      </c>
      <c r="H42" s="295">
        <v>0</v>
      </c>
      <c r="I42" s="295">
        <v>0</v>
      </c>
      <c r="J42" s="295">
        <v>0</v>
      </c>
      <c r="K42" s="295">
        <v>0</v>
      </c>
      <c r="L42" s="295">
        <v>0</v>
      </c>
      <c r="M42" s="295">
        <v>0</v>
      </c>
      <c r="N42" s="295">
        <v>0</v>
      </c>
      <c r="O42" s="295">
        <v>0</v>
      </c>
      <c r="P42" s="295">
        <v>0</v>
      </c>
      <c r="Q42" s="295">
        <v>0</v>
      </c>
      <c r="R42" s="295">
        <v>0</v>
      </c>
      <c r="S42" s="295">
        <v>0</v>
      </c>
      <c r="T42" s="295">
        <v>0</v>
      </c>
      <c r="U42" s="295">
        <v>1.455556626006508E-2</v>
      </c>
      <c r="V42" s="295">
        <v>1.49579891146543E-2</v>
      </c>
      <c r="W42" s="295">
        <v>1.4884356196497431E-2</v>
      </c>
      <c r="X42" s="295">
        <v>0</v>
      </c>
      <c r="Y42" s="295">
        <v>0</v>
      </c>
      <c r="DA42" s="122" t="s">
        <v>2737</v>
      </c>
    </row>
    <row r="43" spans="1:105" ht="12" customHeight="1" x14ac:dyDescent="0.25">
      <c r="A43" s="59" t="s">
        <v>159</v>
      </c>
      <c r="B43" s="295">
        <v>1.1426258936763469</v>
      </c>
      <c r="C43" s="295">
        <v>1.5292628894617939</v>
      </c>
      <c r="D43" s="295">
        <v>2.0358528053562779</v>
      </c>
      <c r="E43" s="295">
        <v>0.4751347050069642</v>
      </c>
      <c r="F43" s="295">
        <v>0.59082533940307491</v>
      </c>
      <c r="G43" s="295">
        <v>0.35516089741269802</v>
      </c>
      <c r="H43" s="295">
        <v>0.11835780896000039</v>
      </c>
      <c r="I43" s="295">
        <v>0.11926174288462491</v>
      </c>
      <c r="J43" s="295">
        <v>0.1192124132707862</v>
      </c>
      <c r="K43" s="295">
        <v>0.11877466416379159</v>
      </c>
      <c r="L43" s="295">
        <v>0.1180521202262146</v>
      </c>
      <c r="M43" s="295">
        <v>0</v>
      </c>
      <c r="N43" s="295">
        <v>0.11788249365821531</v>
      </c>
      <c r="O43" s="295">
        <v>0.1181984580093573</v>
      </c>
      <c r="P43" s="295">
        <v>0.1214776023772348</v>
      </c>
      <c r="Q43" s="295">
        <v>0.1208158885867834</v>
      </c>
      <c r="R43" s="295">
        <v>0.12119174985775751</v>
      </c>
      <c r="S43" s="295">
        <v>8.3813111767496465E-2</v>
      </c>
      <c r="T43" s="295">
        <v>7.1686470578180783E-2</v>
      </c>
      <c r="U43" s="295">
        <v>0.42099272740194832</v>
      </c>
      <c r="V43" s="295">
        <v>0.38647412840573647</v>
      </c>
      <c r="W43" s="295">
        <v>0.39550926730827068</v>
      </c>
      <c r="X43" s="295">
        <v>0.41283291237059139</v>
      </c>
      <c r="Y43" s="295">
        <v>0.36940506669147771</v>
      </c>
      <c r="DA43" s="122" t="s">
        <v>2738</v>
      </c>
    </row>
    <row r="44" spans="1:105" ht="12" customHeight="1" x14ac:dyDescent="0.25">
      <c r="A44" s="59" t="s">
        <v>32</v>
      </c>
      <c r="B44" s="295">
        <v>0.37691468686565049</v>
      </c>
      <c r="C44" s="295">
        <v>0.50255291582170469</v>
      </c>
      <c r="D44" s="295">
        <v>0.37691468686584262</v>
      </c>
      <c r="E44" s="295">
        <v>0.62820245232316152</v>
      </c>
      <c r="F44" s="295">
        <v>0.50431686710633084</v>
      </c>
      <c r="G44" s="295">
        <v>0.12617014694640721</v>
      </c>
      <c r="H44" s="295">
        <v>0.1261807197870522</v>
      </c>
      <c r="I44" s="295">
        <v>0.25236846502699151</v>
      </c>
      <c r="J44" s="295">
        <v>0.12642300633901771</v>
      </c>
      <c r="K44" s="295">
        <v>0.12658964303581099</v>
      </c>
      <c r="L44" s="295">
        <v>0.25300440426909232</v>
      </c>
      <c r="M44" s="295">
        <v>0.12645527787177449</v>
      </c>
      <c r="N44" s="295">
        <v>0</v>
      </c>
      <c r="O44" s="295">
        <v>0</v>
      </c>
      <c r="P44" s="295">
        <v>0</v>
      </c>
      <c r="Q44" s="295">
        <v>0</v>
      </c>
      <c r="R44" s="295">
        <v>0</v>
      </c>
      <c r="S44" s="295">
        <v>0</v>
      </c>
      <c r="T44" s="295">
        <v>0</v>
      </c>
      <c r="U44" s="295">
        <v>0</v>
      </c>
      <c r="V44" s="295">
        <v>0</v>
      </c>
      <c r="W44" s="295">
        <v>0</v>
      </c>
      <c r="X44" s="295">
        <v>0</v>
      </c>
      <c r="Y44" s="295">
        <v>0</v>
      </c>
      <c r="DA44" s="122" t="s">
        <v>2739</v>
      </c>
    </row>
    <row r="45" spans="1:105" ht="12" customHeight="1" x14ac:dyDescent="0.25">
      <c r="A45" s="59" t="s">
        <v>35</v>
      </c>
      <c r="B45" s="295">
        <v>8.0224783238771291</v>
      </c>
      <c r="C45" s="295">
        <v>7.3662224104841654</v>
      </c>
      <c r="D45" s="295">
        <v>6.9354673740867554</v>
      </c>
      <c r="E45" s="295">
        <v>19.433875725217359</v>
      </c>
      <c r="F45" s="295">
        <v>18.33554698402455</v>
      </c>
      <c r="G45" s="295">
        <v>18.127892421495542</v>
      </c>
      <c r="H45" s="295">
        <v>18.25871000621661</v>
      </c>
      <c r="I45" s="295">
        <v>16.2176518352857</v>
      </c>
      <c r="J45" s="295">
        <v>13.07111270382792</v>
      </c>
      <c r="K45" s="295">
        <v>12.17639553608354</v>
      </c>
      <c r="L45" s="295">
        <v>13.28197590704344</v>
      </c>
      <c r="M45" s="295">
        <v>14.13882409614091</v>
      </c>
      <c r="N45" s="295">
        <v>13.60345845645479</v>
      </c>
      <c r="O45" s="295">
        <v>13.750417285460751</v>
      </c>
      <c r="P45" s="295">
        <v>9.9345641835955174</v>
      </c>
      <c r="Q45" s="295">
        <v>10.74864236271099</v>
      </c>
      <c r="R45" s="295">
        <v>9.8723805183291464</v>
      </c>
      <c r="S45" s="295">
        <v>10.91512229646316</v>
      </c>
      <c r="T45" s="295">
        <v>11.151981520639669</v>
      </c>
      <c r="U45" s="295">
        <v>9.4990035423493993</v>
      </c>
      <c r="V45" s="295">
        <v>8.55351311514403</v>
      </c>
      <c r="W45" s="295">
        <v>9.5225350596012159</v>
      </c>
      <c r="X45" s="295">
        <v>6.9458113327781659</v>
      </c>
      <c r="Y45" s="295">
        <v>7.066044124071146</v>
      </c>
      <c r="DA45" s="122" t="s">
        <v>2740</v>
      </c>
    </row>
    <row r="46" spans="1:105" ht="12" customHeight="1" x14ac:dyDescent="0.25">
      <c r="A46" s="60" t="s">
        <v>2741</v>
      </c>
      <c r="B46" s="329">
        <v>6.6682027897190146</v>
      </c>
      <c r="C46" s="329">
        <v>6.3267286735259747</v>
      </c>
      <c r="D46" s="329">
        <v>6.2321565775392482</v>
      </c>
      <c r="E46" s="329">
        <v>13.69147525503166</v>
      </c>
      <c r="F46" s="329">
        <v>12.960698551134209</v>
      </c>
      <c r="G46" s="329">
        <v>12.414158602403409</v>
      </c>
      <c r="H46" s="329">
        <v>12.343629963447979</v>
      </c>
      <c r="I46" s="329">
        <v>11.06662856634672</v>
      </c>
      <c r="J46" s="329">
        <v>9.1515840091983591</v>
      </c>
      <c r="K46" s="329">
        <v>8.5033854592319607</v>
      </c>
      <c r="L46" s="329">
        <v>9.1116964443177686</v>
      </c>
      <c r="M46" s="329">
        <v>9.5199664857951571</v>
      </c>
      <c r="N46" s="329">
        <v>9.1588439265551074</v>
      </c>
      <c r="O46" s="329">
        <v>9.2526044101082139</v>
      </c>
      <c r="P46" s="329">
        <v>6.7138587049813143</v>
      </c>
      <c r="Q46" s="329">
        <v>7.2552558411241472</v>
      </c>
      <c r="R46" s="329">
        <v>6.6713469904196536</v>
      </c>
      <c r="S46" s="329">
        <v>7.340846633799357</v>
      </c>
      <c r="T46" s="329">
        <v>7.488221159285426</v>
      </c>
      <c r="U46" s="329">
        <v>6.630000963328281</v>
      </c>
      <c r="V46" s="329">
        <v>5.9759071748007839</v>
      </c>
      <c r="W46" s="329">
        <v>6.6237052587360328</v>
      </c>
      <c r="X46" s="329">
        <v>4.9060010189880847</v>
      </c>
      <c r="Y46" s="329">
        <v>4.9569661271750833</v>
      </c>
      <c r="DA46" s="72" t="s">
        <v>2742</v>
      </c>
    </row>
    <row r="47" spans="1:105" ht="12" customHeight="1" x14ac:dyDescent="0.25">
      <c r="A47" s="64" t="s">
        <v>28</v>
      </c>
      <c r="B47" s="229">
        <v>0.30685685343959779</v>
      </c>
      <c r="C47" s="229">
        <v>6.1369863014197612E-2</v>
      </c>
      <c r="D47" s="229">
        <v>0</v>
      </c>
      <c r="E47" s="229">
        <v>0</v>
      </c>
      <c r="F47" s="229">
        <v>0</v>
      </c>
      <c r="G47" s="229">
        <v>0</v>
      </c>
      <c r="H47" s="229">
        <v>0</v>
      </c>
      <c r="I47" s="229">
        <v>0</v>
      </c>
      <c r="J47" s="229">
        <v>0.26342768511953879</v>
      </c>
      <c r="K47" s="229">
        <v>0.210696772574203</v>
      </c>
      <c r="L47" s="229">
        <v>0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0</v>
      </c>
      <c r="T47" s="229">
        <v>0</v>
      </c>
      <c r="U47" s="229">
        <v>0</v>
      </c>
      <c r="V47" s="229">
        <v>0</v>
      </c>
      <c r="W47" s="229">
        <v>0</v>
      </c>
      <c r="X47" s="229">
        <v>0</v>
      </c>
      <c r="Y47" s="229">
        <v>0</v>
      </c>
      <c r="DA47" s="73" t="s">
        <v>2743</v>
      </c>
    </row>
    <row r="48" spans="1:105" ht="12" customHeight="1" x14ac:dyDescent="0.25">
      <c r="A48" s="64" t="s">
        <v>30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2744</v>
      </c>
    </row>
    <row r="49" spans="1:105" ht="12" customHeight="1" x14ac:dyDescent="0.25">
      <c r="A49" s="64" t="s">
        <v>31</v>
      </c>
      <c r="B49" s="229">
        <v>0</v>
      </c>
      <c r="C49" s="229">
        <v>0</v>
      </c>
      <c r="D49" s="229">
        <v>0</v>
      </c>
      <c r="E49" s="229">
        <v>0</v>
      </c>
      <c r="F49" s="229">
        <v>0</v>
      </c>
      <c r="G49" s="229">
        <v>0</v>
      </c>
      <c r="H49" s="229">
        <v>0</v>
      </c>
      <c r="I49" s="229">
        <v>0</v>
      </c>
      <c r="J49" s="229">
        <v>0</v>
      </c>
      <c r="K49" s="229">
        <v>0</v>
      </c>
      <c r="L49" s="229">
        <v>0</v>
      </c>
      <c r="M49" s="229">
        <v>0</v>
      </c>
      <c r="N49" s="229">
        <v>0</v>
      </c>
      <c r="O49" s="229">
        <v>0</v>
      </c>
      <c r="P49" s="229">
        <v>0</v>
      </c>
      <c r="Q49" s="229">
        <v>0</v>
      </c>
      <c r="R49" s="229">
        <v>0</v>
      </c>
      <c r="S49" s="229">
        <v>0</v>
      </c>
      <c r="T49" s="229">
        <v>0</v>
      </c>
      <c r="U49" s="229">
        <v>9.6234855631014138E-3</v>
      </c>
      <c r="V49" s="229">
        <v>9.8953361589846651E-3</v>
      </c>
      <c r="W49" s="229">
        <v>9.9027691349354834E-3</v>
      </c>
      <c r="X49" s="229">
        <v>0</v>
      </c>
      <c r="Y49" s="229">
        <v>0</v>
      </c>
      <c r="DA49" s="73" t="s">
        <v>2745</v>
      </c>
    </row>
    <row r="50" spans="1:105" ht="12" customHeight="1" x14ac:dyDescent="0.25">
      <c r="A50" s="64" t="s">
        <v>159</v>
      </c>
      <c r="B50" s="229">
        <v>0.76175059578423165</v>
      </c>
      <c r="C50" s="229">
        <v>1.0195085929745289</v>
      </c>
      <c r="D50" s="229">
        <v>1.3572352035708519</v>
      </c>
      <c r="E50" s="229">
        <v>0.31675647000464291</v>
      </c>
      <c r="F50" s="229">
        <v>0.39229726242468088</v>
      </c>
      <c r="G50" s="229">
        <v>0.235624572981047</v>
      </c>
      <c r="H50" s="229">
        <v>7.851460019480605E-2</v>
      </c>
      <c r="I50" s="229">
        <v>7.9111702106385351E-2</v>
      </c>
      <c r="J50" s="229">
        <v>7.8906895287510284E-2</v>
      </c>
      <c r="K50" s="229">
        <v>7.8497877571593183E-2</v>
      </c>
      <c r="L50" s="229">
        <v>7.8082516579644115E-2</v>
      </c>
      <c r="M50" s="229">
        <v>0</v>
      </c>
      <c r="N50" s="229">
        <v>7.7883639102128241E-2</v>
      </c>
      <c r="O50" s="229">
        <v>7.8364246193572185E-2</v>
      </c>
      <c r="P50" s="229">
        <v>8.002897916693559E-2</v>
      </c>
      <c r="Q50" s="229">
        <v>7.9753692501330797E-2</v>
      </c>
      <c r="R50" s="229">
        <v>7.9923674578166751E-2</v>
      </c>
      <c r="S50" s="229">
        <v>5.5392403028117272E-2</v>
      </c>
      <c r="T50" s="229">
        <v>4.7505993735567208E-2</v>
      </c>
      <c r="U50" s="229">
        <v>0.27834145109413461</v>
      </c>
      <c r="V50" s="229">
        <v>0.25566881938553598</v>
      </c>
      <c r="W50" s="229">
        <v>0.26313781484233428</v>
      </c>
      <c r="X50" s="229">
        <v>0.27511356601750703</v>
      </c>
      <c r="Y50" s="229">
        <v>0.2462700444609851</v>
      </c>
      <c r="DA50" s="73" t="s">
        <v>2746</v>
      </c>
    </row>
    <row r="51" spans="1:105" ht="12" customHeight="1" x14ac:dyDescent="0.25">
      <c r="A51" s="64" t="s">
        <v>32</v>
      </c>
      <c r="B51" s="229">
        <v>0.25127645791043363</v>
      </c>
      <c r="C51" s="229">
        <v>0.33503527721446991</v>
      </c>
      <c r="D51" s="229">
        <v>0.25127645791056169</v>
      </c>
      <c r="E51" s="229">
        <v>0.41880163488210792</v>
      </c>
      <c r="F51" s="229">
        <v>0.33485721272599761</v>
      </c>
      <c r="G51" s="229">
        <v>8.3705124110715956E-2</v>
      </c>
      <c r="H51" s="229">
        <v>8.3704056820799913E-2</v>
      </c>
      <c r="I51" s="229">
        <v>0.16740740444801069</v>
      </c>
      <c r="J51" s="229">
        <v>8.367959887252549E-2</v>
      </c>
      <c r="K51" s="229">
        <v>8.3662777502393273E-2</v>
      </c>
      <c r="L51" s="229">
        <v>0.16734320868789901</v>
      </c>
      <c r="M51" s="229">
        <v>8.3676341178305802E-2</v>
      </c>
      <c r="N51" s="229">
        <v>0</v>
      </c>
      <c r="O51" s="229">
        <v>0</v>
      </c>
      <c r="P51" s="229">
        <v>0</v>
      </c>
      <c r="Q51" s="229">
        <v>0</v>
      </c>
      <c r="R51" s="229">
        <v>0</v>
      </c>
      <c r="S51" s="229">
        <v>0</v>
      </c>
      <c r="T51" s="229">
        <v>0</v>
      </c>
      <c r="U51" s="229">
        <v>0</v>
      </c>
      <c r="V51" s="229">
        <v>0</v>
      </c>
      <c r="W51" s="229">
        <v>0</v>
      </c>
      <c r="X51" s="229">
        <v>0</v>
      </c>
      <c r="Y51" s="229">
        <v>0</v>
      </c>
      <c r="DA51" s="73" t="s">
        <v>2747</v>
      </c>
    </row>
    <row r="52" spans="1:105" ht="12" customHeight="1" x14ac:dyDescent="0.25">
      <c r="A52" s="64" t="s">
        <v>33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2748</v>
      </c>
    </row>
    <row r="53" spans="1:105" ht="12" customHeight="1" x14ac:dyDescent="0.25">
      <c r="A53" s="64" t="s">
        <v>35</v>
      </c>
      <c r="B53" s="229">
        <v>5.3483188825847519</v>
      </c>
      <c r="C53" s="229">
        <v>4.9108149403227781</v>
      </c>
      <c r="D53" s="229">
        <v>4.6236449160578346</v>
      </c>
      <c r="E53" s="229">
        <v>12.955917150144909</v>
      </c>
      <c r="F53" s="229">
        <v>12.17446918265081</v>
      </c>
      <c r="G53" s="229">
        <v>12.02659679592456</v>
      </c>
      <c r="H53" s="229">
        <v>12.11221573639882</v>
      </c>
      <c r="I53" s="229">
        <v>10.757901149402031</v>
      </c>
      <c r="J53" s="229">
        <v>8.6517913119450842</v>
      </c>
      <c r="K53" s="229">
        <v>8.0473492624377503</v>
      </c>
      <c r="L53" s="229">
        <v>8.7850188711973427</v>
      </c>
      <c r="M53" s="229">
        <v>9.3557587222921974</v>
      </c>
      <c r="N53" s="229">
        <v>8.9876521617803729</v>
      </c>
      <c r="O53" s="229">
        <v>9.1163717663464929</v>
      </c>
      <c r="P53" s="229">
        <v>6.5448528331387701</v>
      </c>
      <c r="Q53" s="229">
        <v>7.0954567965343536</v>
      </c>
      <c r="R53" s="229">
        <v>6.5106488583988851</v>
      </c>
      <c r="S53" s="229">
        <v>7.2138456692089052</v>
      </c>
      <c r="T53" s="229">
        <v>7.3903200978612622</v>
      </c>
      <c r="U53" s="229">
        <v>6.2803137865170164</v>
      </c>
      <c r="V53" s="229">
        <v>5.6585071005107741</v>
      </c>
      <c r="W53" s="229">
        <v>6.3354749798819228</v>
      </c>
      <c r="X53" s="229">
        <v>4.6287174965596032</v>
      </c>
      <c r="Y53" s="229">
        <v>4.7106960827140982</v>
      </c>
      <c r="DA53" s="73" t="s">
        <v>2749</v>
      </c>
    </row>
    <row r="54" spans="1:105" ht="12" customHeight="1" x14ac:dyDescent="0.25">
      <c r="A54" s="64" t="s">
        <v>36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2750</v>
      </c>
    </row>
    <row r="55" spans="1:105" ht="12" customHeight="1" x14ac:dyDescent="0.25">
      <c r="A55" s="64" t="s">
        <v>38</v>
      </c>
      <c r="B55" s="229">
        <v>0</v>
      </c>
      <c r="C55" s="229">
        <v>0</v>
      </c>
      <c r="D55" s="229">
        <v>0</v>
      </c>
      <c r="E55" s="229">
        <v>0</v>
      </c>
      <c r="F55" s="229">
        <v>0</v>
      </c>
      <c r="G55" s="229">
        <v>0</v>
      </c>
      <c r="H55" s="229">
        <v>0</v>
      </c>
      <c r="I55" s="229">
        <v>0</v>
      </c>
      <c r="J55" s="229">
        <v>0</v>
      </c>
      <c r="K55" s="229">
        <v>0</v>
      </c>
      <c r="L55" s="229">
        <v>0</v>
      </c>
      <c r="M55" s="229">
        <v>0</v>
      </c>
      <c r="N55" s="229">
        <v>0</v>
      </c>
      <c r="O55" s="229">
        <v>0</v>
      </c>
      <c r="P55" s="229">
        <v>2.4598625874809741E-2</v>
      </c>
      <c r="Q55" s="229">
        <v>2.4112555638879742E-2</v>
      </c>
      <c r="R55" s="229">
        <v>2.5076016285372621E-2</v>
      </c>
      <c r="S55" s="229">
        <v>2.483298116725324E-2</v>
      </c>
      <c r="T55" s="229">
        <v>2.4112555638808611E-2</v>
      </c>
      <c r="U55" s="229">
        <v>2.41125556388543E-2</v>
      </c>
      <c r="V55" s="229">
        <v>2.4112555638809249E-2</v>
      </c>
      <c r="W55" s="229">
        <v>0</v>
      </c>
      <c r="X55" s="229">
        <v>0</v>
      </c>
      <c r="Y55" s="229">
        <v>0</v>
      </c>
      <c r="DA55" s="73" t="s">
        <v>2751</v>
      </c>
    </row>
    <row r="56" spans="1:105" ht="12" customHeight="1" x14ac:dyDescent="0.25">
      <c r="A56" s="64" t="s">
        <v>39</v>
      </c>
      <c r="B56" s="229">
        <v>0</v>
      </c>
      <c r="C56" s="229">
        <v>0</v>
      </c>
      <c r="D56" s="229">
        <v>0</v>
      </c>
      <c r="E56" s="229">
        <v>0</v>
      </c>
      <c r="F56" s="229">
        <v>5.9074893332721062E-2</v>
      </c>
      <c r="G56" s="229">
        <v>6.8232109387079021E-2</v>
      </c>
      <c r="H56" s="229">
        <v>6.9195570033551104E-2</v>
      </c>
      <c r="I56" s="229">
        <v>6.2208310390300003E-2</v>
      </c>
      <c r="J56" s="229">
        <v>7.3778517973700053E-2</v>
      </c>
      <c r="K56" s="229">
        <v>8.317876914601989E-2</v>
      </c>
      <c r="L56" s="229">
        <v>8.125184785288346E-2</v>
      </c>
      <c r="M56" s="229">
        <v>8.0531422324653434E-2</v>
      </c>
      <c r="N56" s="229">
        <v>9.3308125672607156E-2</v>
      </c>
      <c r="O56" s="229">
        <v>5.7868397568147469E-2</v>
      </c>
      <c r="P56" s="229">
        <v>6.437826680079882E-2</v>
      </c>
      <c r="Q56" s="229">
        <v>5.5932796449582843E-2</v>
      </c>
      <c r="R56" s="229">
        <v>5.5698441157229522E-2</v>
      </c>
      <c r="S56" s="229">
        <v>4.6775580395081333E-2</v>
      </c>
      <c r="T56" s="229">
        <v>2.6282512049788501E-2</v>
      </c>
      <c r="U56" s="229">
        <v>3.7609684515174838E-2</v>
      </c>
      <c r="V56" s="229">
        <v>2.7723363106679898E-2</v>
      </c>
      <c r="W56" s="229">
        <v>1.5189694876840311E-2</v>
      </c>
      <c r="X56" s="229">
        <v>2.1699564109746469E-3</v>
      </c>
      <c r="Y56" s="229">
        <v>0</v>
      </c>
      <c r="DA56" s="73" t="s">
        <v>2752</v>
      </c>
    </row>
    <row r="57" spans="1:105" ht="12" customHeight="1" x14ac:dyDescent="0.25">
      <c r="A57" s="60" t="s">
        <v>2753</v>
      </c>
      <c r="B57" s="329">
        <v>0</v>
      </c>
      <c r="C57" s="329">
        <v>0</v>
      </c>
      <c r="D57" s="329">
        <v>0</v>
      </c>
      <c r="E57" s="329">
        <v>0</v>
      </c>
      <c r="F57" s="329">
        <v>0</v>
      </c>
      <c r="G57" s="329">
        <v>0</v>
      </c>
      <c r="H57" s="329">
        <v>0</v>
      </c>
      <c r="I57" s="329">
        <v>0</v>
      </c>
      <c r="J57" s="329">
        <v>0</v>
      </c>
      <c r="K57" s="329">
        <v>0</v>
      </c>
      <c r="L57" s="329">
        <v>0</v>
      </c>
      <c r="M57" s="329">
        <v>0</v>
      </c>
      <c r="N57" s="329">
        <v>0</v>
      </c>
      <c r="O57" s="329">
        <v>0</v>
      </c>
      <c r="P57" s="329">
        <v>0</v>
      </c>
      <c r="Q57" s="329">
        <v>0</v>
      </c>
      <c r="R57" s="329">
        <v>0</v>
      </c>
      <c r="S57" s="329">
        <v>0</v>
      </c>
      <c r="T57" s="329">
        <v>0</v>
      </c>
      <c r="U57" s="329">
        <v>0</v>
      </c>
      <c r="V57" s="329">
        <v>0</v>
      </c>
      <c r="W57" s="329">
        <v>0</v>
      </c>
      <c r="X57" s="329">
        <v>0</v>
      </c>
      <c r="Y57" s="329">
        <v>0</v>
      </c>
      <c r="DA57" s="72" t="s">
        <v>2754</v>
      </c>
    </row>
    <row r="58" spans="1:105" ht="12" customHeight="1" x14ac:dyDescent="0.25">
      <c r="A58" s="60" t="s">
        <v>2755</v>
      </c>
      <c r="B58" s="329">
        <v>63.31452966071938</v>
      </c>
      <c r="C58" s="329">
        <v>62.728978693493552</v>
      </c>
      <c r="D58" s="329">
        <v>60.456435510346957</v>
      </c>
      <c r="E58" s="329">
        <v>64.72788660629179</v>
      </c>
      <c r="F58" s="329">
        <v>55.016395749490002</v>
      </c>
      <c r="G58" s="329">
        <v>52.582764790413023</v>
      </c>
      <c r="H58" s="329">
        <v>52.080223295479158</v>
      </c>
      <c r="I58" s="329">
        <v>51.705896454367007</v>
      </c>
      <c r="J58" s="329">
        <v>42.392849042980643</v>
      </c>
      <c r="K58" s="329">
        <v>37.044810644154261</v>
      </c>
      <c r="L58" s="329">
        <v>36.303886845262461</v>
      </c>
      <c r="M58" s="329">
        <v>34.686303386512478</v>
      </c>
      <c r="N58" s="329">
        <v>34.478017452755758</v>
      </c>
      <c r="O58" s="329">
        <v>37.715553843071447</v>
      </c>
      <c r="P58" s="329">
        <v>35.706515027851943</v>
      </c>
      <c r="Q58" s="329">
        <v>36.982221277763209</v>
      </c>
      <c r="R58" s="329">
        <v>34.825423681932961</v>
      </c>
      <c r="S58" s="329">
        <v>34.040842969669427</v>
      </c>
      <c r="T58" s="329">
        <v>34.758453327817101</v>
      </c>
      <c r="U58" s="329">
        <v>32.582491206768303</v>
      </c>
      <c r="V58" s="329">
        <v>27.755233569637468</v>
      </c>
      <c r="W58" s="329">
        <v>29.742886948060001</v>
      </c>
      <c r="X58" s="329">
        <v>26.06145873341298</v>
      </c>
      <c r="Y58" s="329">
        <v>21.133134966297241</v>
      </c>
      <c r="DA58" s="72" t="s">
        <v>2756</v>
      </c>
    </row>
    <row r="59" spans="1:105" ht="12" customHeight="1" x14ac:dyDescent="0.25">
      <c r="A59" s="132" t="s">
        <v>2757</v>
      </c>
      <c r="B59" s="316">
        <v>14.605192335891839</v>
      </c>
      <c r="C59" s="316">
        <v>14.47011931956165</v>
      </c>
      <c r="D59" s="316">
        <v>13.94589635748115</v>
      </c>
      <c r="E59" s="316">
        <v>14.93122097639456</v>
      </c>
      <c r="F59" s="316">
        <v>12.691005458852111</v>
      </c>
      <c r="G59" s="316">
        <v>12.12962328603386</v>
      </c>
      <c r="H59" s="316">
        <v>12.013698628145599</v>
      </c>
      <c r="I59" s="316">
        <v>11.9273501147755</v>
      </c>
      <c r="J59" s="316">
        <v>9.7790462514212972</v>
      </c>
      <c r="K59" s="316">
        <v>8.5453779314771392</v>
      </c>
      <c r="L59" s="316">
        <v>8.3744640093957123</v>
      </c>
      <c r="M59" s="316">
        <v>8.0013250528086619</v>
      </c>
      <c r="N59" s="316">
        <v>7.9532783226239978</v>
      </c>
      <c r="O59" s="316">
        <v>8.7001028181764841</v>
      </c>
      <c r="P59" s="316">
        <v>8.236664197313484</v>
      </c>
      <c r="Q59" s="316">
        <v>8.5309400174750714</v>
      </c>
      <c r="R59" s="316">
        <v>8.0334168757019278</v>
      </c>
      <c r="S59" s="316">
        <v>7.8524323170698969</v>
      </c>
      <c r="T59" s="316">
        <v>8.0179683695232331</v>
      </c>
      <c r="U59" s="316">
        <v>7.5160244166291204</v>
      </c>
      <c r="V59" s="316">
        <v>6.4024881300453043</v>
      </c>
      <c r="W59" s="316">
        <v>6.8609936270379874</v>
      </c>
      <c r="X59" s="316">
        <v>6.0117735912291046</v>
      </c>
      <c r="Y59" s="316">
        <v>4.8749236944047336</v>
      </c>
      <c r="DA59" s="139" t="s">
        <v>2758</v>
      </c>
    </row>
    <row r="60" spans="1:105" ht="12" customHeight="1" x14ac:dyDescent="0.25">
      <c r="A60" s="172"/>
      <c r="B60" s="17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DA60" s="176"/>
    </row>
    <row r="61" spans="1:105" ht="15" customHeight="1" x14ac:dyDescent="0.25">
      <c r="A61" s="32" t="s">
        <v>99</v>
      </c>
      <c r="B61" s="257"/>
      <c r="C61" s="257"/>
      <c r="D61" s="257"/>
      <c r="E61" s="257"/>
      <c r="F61" s="257"/>
      <c r="G61" s="257"/>
      <c r="H61" s="257"/>
      <c r="I61" s="257"/>
      <c r="J61" s="257"/>
      <c r="K61" s="257"/>
      <c r="L61" s="257"/>
      <c r="M61" s="257"/>
      <c r="N61" s="257"/>
      <c r="O61" s="257"/>
      <c r="P61" s="257"/>
      <c r="Q61" s="257"/>
      <c r="R61" s="257"/>
      <c r="S61" s="257"/>
      <c r="T61" s="257"/>
      <c r="U61" s="257"/>
      <c r="V61" s="257"/>
      <c r="W61" s="257"/>
      <c r="X61" s="257"/>
      <c r="Y61" s="257"/>
      <c r="DA61" s="88"/>
    </row>
    <row r="62" spans="1:105" ht="12" customHeight="1" x14ac:dyDescent="0.25">
      <c r="A62" s="172"/>
      <c r="B62" s="172"/>
      <c r="C62" s="172"/>
      <c r="D62" s="172"/>
      <c r="E62" s="172"/>
      <c r="F62" s="172"/>
      <c r="G62" s="172"/>
      <c r="H62" s="172"/>
      <c r="I62" s="172"/>
      <c r="J62" s="172"/>
      <c r="K62" s="172"/>
      <c r="L62" s="172"/>
      <c r="M62" s="172"/>
      <c r="N62" s="172"/>
      <c r="O62" s="172"/>
      <c r="P62" s="172"/>
      <c r="Q62" s="172"/>
      <c r="R62" s="172"/>
      <c r="S62" s="172"/>
      <c r="T62" s="172"/>
      <c r="U62" s="172"/>
      <c r="V62" s="172"/>
      <c r="W62" s="172"/>
      <c r="X62" s="172"/>
      <c r="Y62" s="172"/>
      <c r="DA62" s="176"/>
    </row>
    <row r="63" spans="1:105" ht="12" customHeight="1" x14ac:dyDescent="0.25">
      <c r="A63" s="35" t="s">
        <v>25</v>
      </c>
      <c r="B63" s="232">
        <f t="shared" ref="B63:Y63" si="1">SUM(B$64:B$71,B$73:B$77)</f>
        <v>1.0000000000000002</v>
      </c>
      <c r="C63" s="232">
        <f t="shared" si="1"/>
        <v>1.0000000000000002</v>
      </c>
      <c r="D63" s="232">
        <f t="shared" si="1"/>
        <v>1</v>
      </c>
      <c r="E63" s="232">
        <f t="shared" si="1"/>
        <v>1</v>
      </c>
      <c r="F63" s="232">
        <f t="shared" si="1"/>
        <v>1</v>
      </c>
      <c r="G63" s="232">
        <f t="shared" si="1"/>
        <v>0.99999999999999967</v>
      </c>
      <c r="H63" s="232">
        <f t="shared" si="1"/>
        <v>1.0000000000000002</v>
      </c>
      <c r="I63" s="232">
        <f t="shared" si="1"/>
        <v>0.99999999999999989</v>
      </c>
      <c r="J63" s="232">
        <f t="shared" si="1"/>
        <v>1.0000000000000002</v>
      </c>
      <c r="K63" s="232">
        <f t="shared" si="1"/>
        <v>1.0000000000000002</v>
      </c>
      <c r="L63" s="232">
        <f t="shared" si="1"/>
        <v>0.99999999999999967</v>
      </c>
      <c r="M63" s="232">
        <f t="shared" si="1"/>
        <v>0.99999999999999989</v>
      </c>
      <c r="N63" s="232">
        <f t="shared" si="1"/>
        <v>0.99999999999999978</v>
      </c>
      <c r="O63" s="232">
        <f t="shared" si="1"/>
        <v>1.0000000000000002</v>
      </c>
      <c r="P63" s="232">
        <f t="shared" si="1"/>
        <v>1</v>
      </c>
      <c r="Q63" s="232">
        <f t="shared" si="1"/>
        <v>0.99999999999999989</v>
      </c>
      <c r="R63" s="232">
        <f t="shared" si="1"/>
        <v>0.99999999999999956</v>
      </c>
      <c r="S63" s="232">
        <f t="shared" si="1"/>
        <v>1</v>
      </c>
      <c r="T63" s="232">
        <f t="shared" si="1"/>
        <v>0.99999999999999978</v>
      </c>
      <c r="U63" s="232">
        <f t="shared" si="1"/>
        <v>1</v>
      </c>
      <c r="V63" s="232">
        <f t="shared" si="1"/>
        <v>0.99999999999999956</v>
      </c>
      <c r="W63" s="232">
        <f t="shared" si="1"/>
        <v>1</v>
      </c>
      <c r="X63" s="232">
        <f t="shared" si="1"/>
        <v>0.99999999999999967</v>
      </c>
      <c r="Y63" s="232">
        <f t="shared" si="1"/>
        <v>0.99999999999999967</v>
      </c>
      <c r="DA63" s="95"/>
    </row>
    <row r="64" spans="1:105" ht="12" customHeight="1" x14ac:dyDescent="0.25">
      <c r="A64" s="55" t="s">
        <v>91</v>
      </c>
      <c r="B64" s="299">
        <f t="shared" ref="B64:Y64" si="2">IF(B$6=0,0,B$6/B$5)</f>
        <v>4.3281353414965959E-2</v>
      </c>
      <c r="C64" s="299">
        <f t="shared" si="2"/>
        <v>4.3862288365613324E-2</v>
      </c>
      <c r="D64" s="299">
        <f t="shared" si="2"/>
        <v>4.3577063851330193E-2</v>
      </c>
      <c r="E64" s="299">
        <f t="shared" si="2"/>
        <v>3.2484621337809355E-2</v>
      </c>
      <c r="F64" s="299">
        <f t="shared" si="2"/>
        <v>3.0667667726748893E-2</v>
      </c>
      <c r="G64" s="299">
        <f t="shared" si="2"/>
        <v>3.0624220413265291E-2</v>
      </c>
      <c r="H64" s="299">
        <f t="shared" si="2"/>
        <v>3.0558287093959732E-2</v>
      </c>
      <c r="I64" s="299">
        <f t="shared" si="2"/>
        <v>3.2284367373196628E-2</v>
      </c>
      <c r="J64" s="299">
        <f t="shared" si="2"/>
        <v>3.2149502264175442E-2</v>
      </c>
      <c r="K64" s="299">
        <f t="shared" si="2"/>
        <v>3.1113412686896123E-2</v>
      </c>
      <c r="L64" s="299">
        <f t="shared" si="2"/>
        <v>2.9596259140318715E-2</v>
      </c>
      <c r="M64" s="299">
        <f t="shared" si="2"/>
        <v>2.808879013246315E-2</v>
      </c>
      <c r="N64" s="299">
        <f t="shared" si="2"/>
        <v>2.8632855198727714E-2</v>
      </c>
      <c r="O64" s="299">
        <f t="shared" si="2"/>
        <v>2.9969629832112477E-2</v>
      </c>
      <c r="P64" s="299">
        <f t="shared" si="2"/>
        <v>3.4446875484658739E-2</v>
      </c>
      <c r="Q64" s="299">
        <f t="shared" si="2"/>
        <v>3.3736013124005836E-2</v>
      </c>
      <c r="R64" s="299">
        <f t="shared" si="2"/>
        <v>3.4131214085860888E-2</v>
      </c>
      <c r="S64" s="299">
        <f t="shared" si="2"/>
        <v>3.2142738188659439E-2</v>
      </c>
      <c r="T64" s="299">
        <f t="shared" si="2"/>
        <v>3.2158314360811624E-2</v>
      </c>
      <c r="U64" s="299">
        <f t="shared" si="2"/>
        <v>3.3120032820026971E-2</v>
      </c>
      <c r="V64" s="299">
        <f t="shared" si="2"/>
        <v>3.2168696517466074E-2</v>
      </c>
      <c r="W64" s="299">
        <f t="shared" si="2"/>
        <v>3.1600428627415363E-2</v>
      </c>
      <c r="X64" s="299">
        <f t="shared" si="2"/>
        <v>3.4424612446107519E-2</v>
      </c>
      <c r="Y64" s="299">
        <f t="shared" si="2"/>
        <v>3.07248362858163E-2</v>
      </c>
      <c r="DA64" s="67"/>
    </row>
    <row r="65" spans="1:105" ht="12" customHeight="1" x14ac:dyDescent="0.25">
      <c r="A65" s="173" t="s">
        <v>92</v>
      </c>
      <c r="B65" s="233">
        <f t="shared" ref="B65:Y65" si="3">IF(B$7=0,0,B$7/B$5)</f>
        <v>3.5512905366125919E-2</v>
      </c>
      <c r="C65" s="233">
        <f t="shared" si="3"/>
        <v>3.5989569941016056E-2</v>
      </c>
      <c r="D65" s="233">
        <f t="shared" si="3"/>
        <v>3.5755539570322181E-2</v>
      </c>
      <c r="E65" s="233">
        <f t="shared" si="3"/>
        <v>2.6654048277176896E-2</v>
      </c>
      <c r="F65" s="233">
        <f t="shared" si="3"/>
        <v>2.5163214545024733E-2</v>
      </c>
      <c r="G65" s="233">
        <f t="shared" si="3"/>
        <v>2.51275654672946E-2</v>
      </c>
      <c r="H65" s="233">
        <f t="shared" si="3"/>
        <v>2.5073466333505427E-2</v>
      </c>
      <c r="I65" s="233">
        <f t="shared" si="3"/>
        <v>2.6489737331853641E-2</v>
      </c>
      <c r="J65" s="233">
        <f t="shared" si="3"/>
        <v>2.6379078780861896E-2</v>
      </c>
      <c r="K65" s="233">
        <f t="shared" si="3"/>
        <v>2.5528953999504524E-2</v>
      </c>
      <c r="L65" s="233">
        <f t="shared" si="3"/>
        <v>2.4284110063851259E-2</v>
      </c>
      <c r="M65" s="233">
        <f t="shared" si="3"/>
        <v>2.3047212416380025E-2</v>
      </c>
      <c r="N65" s="233">
        <f t="shared" si="3"/>
        <v>2.3493624778443249E-2</v>
      </c>
      <c r="O65" s="233">
        <f t="shared" si="3"/>
        <v>2.4590465503271784E-2</v>
      </c>
      <c r="P65" s="233">
        <f t="shared" si="3"/>
        <v>2.826410296177127E-2</v>
      </c>
      <c r="Q65" s="233">
        <f t="shared" si="3"/>
        <v>2.7680831281235548E-2</v>
      </c>
      <c r="R65" s="233">
        <f t="shared" si="3"/>
        <v>2.8005098737116624E-2</v>
      </c>
      <c r="S65" s="233">
        <f t="shared" si="3"/>
        <v>2.6373528770182102E-2</v>
      </c>
      <c r="T65" s="233">
        <f t="shared" si="3"/>
        <v>2.6386309219127498E-2</v>
      </c>
      <c r="U65" s="233">
        <f t="shared" si="3"/>
        <v>2.7175411544637516E-2</v>
      </c>
      <c r="V65" s="233">
        <f t="shared" si="3"/>
        <v>2.6394827911767033E-2</v>
      </c>
      <c r="W65" s="233">
        <f t="shared" si="3"/>
        <v>2.5928556822494647E-2</v>
      </c>
      <c r="X65" s="233">
        <f t="shared" si="3"/>
        <v>2.8245835853216425E-2</v>
      </c>
      <c r="Y65" s="233">
        <f t="shared" si="3"/>
        <v>2.5210122080669785E-2</v>
      </c>
      <c r="DA65" s="177"/>
    </row>
    <row r="66" spans="1:105" ht="12" customHeight="1" x14ac:dyDescent="0.25">
      <c r="A66" s="173" t="s">
        <v>93</v>
      </c>
      <c r="B66" s="233">
        <f t="shared" ref="B66:Y66" si="4">IF(B$8=0,0,B$8/B$5)</f>
        <v>2.552490073190301E-2</v>
      </c>
      <c r="C66" s="233">
        <f t="shared" si="4"/>
        <v>2.5867503395105285E-2</v>
      </c>
      <c r="D66" s="233">
        <f t="shared" si="4"/>
        <v>2.5699294066169068E-2</v>
      </c>
      <c r="E66" s="233">
        <f t="shared" si="4"/>
        <v>1.9157597199220895E-2</v>
      </c>
      <c r="F66" s="233">
        <f t="shared" si="4"/>
        <v>1.8086060454236528E-2</v>
      </c>
      <c r="G66" s="233">
        <f t="shared" si="4"/>
        <v>1.8060437679617989E-2</v>
      </c>
      <c r="H66" s="233">
        <f t="shared" si="4"/>
        <v>1.8021553927207022E-2</v>
      </c>
      <c r="I66" s="233">
        <f t="shared" si="4"/>
        <v>1.9039498707269807E-2</v>
      </c>
      <c r="J66" s="233">
        <f t="shared" si="4"/>
        <v>1.8959962873744487E-2</v>
      </c>
      <c r="K66" s="233">
        <f t="shared" si="4"/>
        <v>1.8348935687143877E-2</v>
      </c>
      <c r="L66" s="233">
        <f t="shared" si="4"/>
        <v>1.7454204108393094E-2</v>
      </c>
      <c r="M66" s="233">
        <f t="shared" si="4"/>
        <v>1.6565183924273138E-2</v>
      </c>
      <c r="N66" s="233">
        <f t="shared" si="4"/>
        <v>1.6886042809506091E-2</v>
      </c>
      <c r="O66" s="233">
        <f t="shared" si="4"/>
        <v>1.7674397080476596E-2</v>
      </c>
      <c r="P66" s="233">
        <f t="shared" si="4"/>
        <v>2.0314824003773099E-2</v>
      </c>
      <c r="Q66" s="233">
        <f t="shared" si="4"/>
        <v>1.9895597483388056E-2</v>
      </c>
      <c r="R66" s="233">
        <f t="shared" si="4"/>
        <v>2.0128664717302583E-2</v>
      </c>
      <c r="S66" s="233">
        <f t="shared" si="4"/>
        <v>1.8955973803568393E-2</v>
      </c>
      <c r="T66" s="233">
        <f t="shared" si="4"/>
        <v>1.8965159751247879E-2</v>
      </c>
      <c r="U66" s="233">
        <f t="shared" si="4"/>
        <v>1.9532327047708214E-2</v>
      </c>
      <c r="V66" s="233">
        <f t="shared" si="4"/>
        <v>1.8971282561582554E-2</v>
      </c>
      <c r="W66" s="233">
        <f t="shared" si="4"/>
        <v>1.8636150216168032E-2</v>
      </c>
      <c r="X66" s="233">
        <f t="shared" si="4"/>
        <v>2.0301694519499307E-2</v>
      </c>
      <c r="Y66" s="233">
        <f t="shared" si="4"/>
        <v>1.8119775245481411E-2</v>
      </c>
      <c r="DA66" s="177"/>
    </row>
    <row r="67" spans="1:105" ht="12" customHeight="1" x14ac:dyDescent="0.25">
      <c r="A67" s="173" t="s">
        <v>94</v>
      </c>
      <c r="B67" s="233">
        <f t="shared" ref="B67:Y67" si="5">IF(B$9=0,0,B$9/B$5)</f>
        <v>4.9940023171114588E-2</v>
      </c>
      <c r="C67" s="233">
        <f t="shared" si="5"/>
        <v>5.0610332729553835E-2</v>
      </c>
      <c r="D67" s="233">
        <f t="shared" si="5"/>
        <v>5.0281227520765595E-2</v>
      </c>
      <c r="E67" s="233">
        <f t="shared" si="5"/>
        <v>3.7482255389779999E-2</v>
      </c>
      <c r="F67" s="233">
        <f t="shared" si="5"/>
        <v>3.5385770453941014E-2</v>
      </c>
      <c r="G67" s="233">
        <f t="shared" si="5"/>
        <v>3.5335638938383027E-2</v>
      </c>
      <c r="H67" s="233">
        <f t="shared" si="5"/>
        <v>3.5259562031492012E-2</v>
      </c>
      <c r="I67" s="233">
        <f t="shared" si="5"/>
        <v>3.7251193122919177E-2</v>
      </c>
      <c r="J67" s="233">
        <f t="shared" si="5"/>
        <v>3.7095579535587057E-2</v>
      </c>
      <c r="K67" s="233">
        <f t="shared" si="5"/>
        <v>3.5900091561803224E-2</v>
      </c>
      <c r="L67" s="233">
        <f t="shared" si="5"/>
        <v>3.4149529777290827E-2</v>
      </c>
      <c r="M67" s="233">
        <f t="shared" si="5"/>
        <v>3.2410142460534405E-2</v>
      </c>
      <c r="N67" s="233">
        <f t="shared" si="5"/>
        <v>3.3037909844685832E-2</v>
      </c>
      <c r="O67" s="233">
        <f t="shared" si="5"/>
        <v>3.4580342113975947E-2</v>
      </c>
      <c r="P67" s="233">
        <f t="shared" si="5"/>
        <v>3.9746394789990841E-2</v>
      </c>
      <c r="Q67" s="233">
        <f t="shared" si="5"/>
        <v>3.8926168989237495E-2</v>
      </c>
      <c r="R67" s="233">
        <f t="shared" si="5"/>
        <v>3.9382170099070253E-2</v>
      </c>
      <c r="S67" s="233">
        <f t="shared" si="5"/>
        <v>3.708777483306859E-2</v>
      </c>
      <c r="T67" s="233">
        <f t="shared" si="5"/>
        <v>3.7105747339398018E-2</v>
      </c>
      <c r="U67" s="233">
        <f t="shared" si="5"/>
        <v>3.8215422484646516E-2</v>
      </c>
      <c r="V67" s="233">
        <f t="shared" si="5"/>
        <v>3.7117726750922383E-2</v>
      </c>
      <c r="W67" s="233">
        <f t="shared" si="5"/>
        <v>3.646203303163309E-2</v>
      </c>
      <c r="X67" s="233">
        <f t="shared" si="5"/>
        <v>3.9720706668585591E-2</v>
      </c>
      <c r="Y67" s="233">
        <f t="shared" si="5"/>
        <v>3.5451734175941885E-2</v>
      </c>
      <c r="DA67" s="177"/>
    </row>
    <row r="68" spans="1:105" ht="12" customHeight="1" x14ac:dyDescent="0.25">
      <c r="A68" s="56" t="s">
        <v>95</v>
      </c>
      <c r="B68" s="300">
        <f t="shared" ref="B68:Y68" si="6">IF(B$10=0,0,B$10/B$5)</f>
        <v>7.8482239110155672E-2</v>
      </c>
      <c r="C68" s="300">
        <f t="shared" si="6"/>
        <v>7.9039148397282225E-2</v>
      </c>
      <c r="D68" s="300">
        <f t="shared" si="6"/>
        <v>7.8616635636107657E-2</v>
      </c>
      <c r="E68" s="300">
        <f t="shared" si="6"/>
        <v>8.0429074422430066E-2</v>
      </c>
      <c r="F68" s="300">
        <f t="shared" si="6"/>
        <v>8.3158424934260414E-2</v>
      </c>
      <c r="G68" s="300">
        <f t="shared" si="6"/>
        <v>8.3434353294907435E-2</v>
      </c>
      <c r="H68" s="300">
        <f t="shared" si="6"/>
        <v>8.3543536414429645E-2</v>
      </c>
      <c r="I68" s="300">
        <f t="shared" si="6"/>
        <v>8.0789831787998118E-2</v>
      </c>
      <c r="J68" s="300">
        <f t="shared" si="6"/>
        <v>8.0727367998576688E-2</v>
      </c>
      <c r="K68" s="300">
        <f t="shared" si="6"/>
        <v>8.2275553070131624E-2</v>
      </c>
      <c r="L68" s="300">
        <f t="shared" si="6"/>
        <v>8.5103561005655901E-2</v>
      </c>
      <c r="M68" s="300">
        <f t="shared" si="6"/>
        <v>8.8144261063648754E-2</v>
      </c>
      <c r="N68" s="300">
        <f t="shared" si="6"/>
        <v>8.7170176873249697E-2</v>
      </c>
      <c r="O68" s="300">
        <f t="shared" si="6"/>
        <v>8.4742579303823937E-2</v>
      </c>
      <c r="P68" s="300">
        <f t="shared" si="6"/>
        <v>7.8432670472242241E-2</v>
      </c>
      <c r="Q68" s="300">
        <f t="shared" si="6"/>
        <v>7.9268652886548718E-2</v>
      </c>
      <c r="R68" s="300">
        <f t="shared" si="6"/>
        <v>7.8897904599473684E-2</v>
      </c>
      <c r="S68" s="300">
        <f t="shared" si="6"/>
        <v>8.1415720738226324E-2</v>
      </c>
      <c r="T68" s="300">
        <f t="shared" si="6"/>
        <v>8.1400419213359027E-2</v>
      </c>
      <c r="U68" s="300">
        <f t="shared" si="6"/>
        <v>8.0095973577918866E-2</v>
      </c>
      <c r="V68" s="300">
        <f t="shared" si="6"/>
        <v>8.1390510594348542E-2</v>
      </c>
      <c r="W68" s="300">
        <f t="shared" si="6"/>
        <v>8.214418971582188E-2</v>
      </c>
      <c r="X68" s="300">
        <f t="shared" si="6"/>
        <v>7.8451930221606722E-2</v>
      </c>
      <c r="Y68" s="300">
        <f t="shared" si="6"/>
        <v>8.3486028517168215E-2</v>
      </c>
      <c r="DA68" s="68"/>
    </row>
    <row r="69" spans="1:105" ht="12" customHeight="1" x14ac:dyDescent="0.25">
      <c r="A69" s="174" t="s">
        <v>2707</v>
      </c>
      <c r="B69" s="301">
        <f t="shared" ref="B69:Y69" si="7">IF(B$16=0,0,B$16/B$5)</f>
        <v>2.4752194132219085E-2</v>
      </c>
      <c r="C69" s="301">
        <f t="shared" si="7"/>
        <v>2.4022031646213169E-2</v>
      </c>
      <c r="D69" s="301">
        <f t="shared" si="7"/>
        <v>2.4392776643410399E-2</v>
      </c>
      <c r="E69" s="301">
        <f t="shared" si="7"/>
        <v>3.7311618060463236E-2</v>
      </c>
      <c r="F69" s="301">
        <f t="shared" si="7"/>
        <v>3.923055745377349E-2</v>
      </c>
      <c r="G69" s="301">
        <f t="shared" si="7"/>
        <v>3.9259645151996599E-2</v>
      </c>
      <c r="H69" s="301">
        <f t="shared" si="7"/>
        <v>3.9328421799168463E-2</v>
      </c>
      <c r="I69" s="301">
        <f t="shared" si="7"/>
        <v>3.7521051287262006E-2</v>
      </c>
      <c r="J69" s="301">
        <f t="shared" si="7"/>
        <v>3.7686462677691344E-2</v>
      </c>
      <c r="K69" s="301">
        <f t="shared" si="7"/>
        <v>3.8781052576949929E-2</v>
      </c>
      <c r="L69" s="301">
        <f t="shared" si="7"/>
        <v>4.0335774010375455E-2</v>
      </c>
      <c r="M69" s="301">
        <f t="shared" si="7"/>
        <v>4.1861799211838836E-2</v>
      </c>
      <c r="N69" s="301">
        <f t="shared" si="7"/>
        <v>4.1301943295696177E-2</v>
      </c>
      <c r="O69" s="301">
        <f t="shared" si="7"/>
        <v>3.9923843057231942E-2</v>
      </c>
      <c r="P69" s="301">
        <f t="shared" si="7"/>
        <v>3.5170781892587433E-2</v>
      </c>
      <c r="Q69" s="301">
        <f t="shared" si="7"/>
        <v>3.5938583165045661E-2</v>
      </c>
      <c r="R69" s="301">
        <f t="shared" si="7"/>
        <v>3.5503920620774884E-2</v>
      </c>
      <c r="S69" s="301">
        <f t="shared" si="7"/>
        <v>3.7638834891879358E-2</v>
      </c>
      <c r="T69" s="301">
        <f t="shared" si="7"/>
        <v>3.7620013895568225E-2</v>
      </c>
      <c r="U69" s="301">
        <f t="shared" si="7"/>
        <v>3.6595486005733334E-2</v>
      </c>
      <c r="V69" s="301">
        <f t="shared" si="7"/>
        <v>3.7609700579944429E-2</v>
      </c>
      <c r="W69" s="301">
        <f t="shared" si="7"/>
        <v>3.8213631204810229E-2</v>
      </c>
      <c r="X69" s="301">
        <f t="shared" si="7"/>
        <v>3.5188878757706599E-2</v>
      </c>
      <c r="Y69" s="301">
        <f t="shared" si="7"/>
        <v>3.9133532990640922E-2</v>
      </c>
      <c r="DA69" s="178"/>
    </row>
    <row r="70" spans="1:105" ht="12" customHeight="1" x14ac:dyDescent="0.25">
      <c r="A70" s="174" t="s">
        <v>2719</v>
      </c>
      <c r="B70" s="301">
        <f t="shared" ref="B70:Y70" si="8">IF(B$27=0,0,B$27/B$5)</f>
        <v>0.21039365012386232</v>
      </c>
      <c r="C70" s="301">
        <f t="shared" si="8"/>
        <v>0.204187268992812</v>
      </c>
      <c r="D70" s="301">
        <f t="shared" si="8"/>
        <v>0.20733860146898841</v>
      </c>
      <c r="E70" s="301">
        <f t="shared" si="8"/>
        <v>0.31714875351393745</v>
      </c>
      <c r="F70" s="301">
        <f t="shared" si="8"/>
        <v>0.3334597383570746</v>
      </c>
      <c r="G70" s="301">
        <f t="shared" si="8"/>
        <v>0.33370698379197111</v>
      </c>
      <c r="H70" s="301">
        <f t="shared" si="8"/>
        <v>0.3342915852929319</v>
      </c>
      <c r="I70" s="301">
        <f t="shared" si="8"/>
        <v>0.31892893594172711</v>
      </c>
      <c r="J70" s="301">
        <f t="shared" si="8"/>
        <v>0.3203349327603765</v>
      </c>
      <c r="K70" s="301">
        <f t="shared" si="8"/>
        <v>0.32963894690407458</v>
      </c>
      <c r="L70" s="301">
        <f t="shared" si="8"/>
        <v>0.34285407908819138</v>
      </c>
      <c r="M70" s="301">
        <f t="shared" si="8"/>
        <v>0.35582529330063012</v>
      </c>
      <c r="N70" s="301">
        <f t="shared" si="8"/>
        <v>0.35106651801341759</v>
      </c>
      <c r="O70" s="301">
        <f t="shared" si="8"/>
        <v>0.33935266598647157</v>
      </c>
      <c r="P70" s="301">
        <f t="shared" si="8"/>
        <v>0.29895164608699326</v>
      </c>
      <c r="Q70" s="301">
        <f t="shared" si="8"/>
        <v>0.30547795690288815</v>
      </c>
      <c r="R70" s="301">
        <f t="shared" si="8"/>
        <v>0.30178332527658658</v>
      </c>
      <c r="S70" s="301">
        <f t="shared" si="8"/>
        <v>0.31993009658097454</v>
      </c>
      <c r="T70" s="301">
        <f t="shared" si="8"/>
        <v>0.3197701181123298</v>
      </c>
      <c r="U70" s="301">
        <f t="shared" si="8"/>
        <v>0.3110616310487333</v>
      </c>
      <c r="V70" s="301">
        <f t="shared" si="8"/>
        <v>0.31968245492952779</v>
      </c>
      <c r="W70" s="301">
        <f t="shared" si="8"/>
        <v>0.32481586524088701</v>
      </c>
      <c r="X70" s="301">
        <f t="shared" si="8"/>
        <v>0.29910546944050603</v>
      </c>
      <c r="Y70" s="301">
        <f t="shared" si="8"/>
        <v>0.33263503042044779</v>
      </c>
      <c r="DA70" s="178"/>
    </row>
    <row r="71" spans="1:105" ht="12" customHeight="1" x14ac:dyDescent="0.25">
      <c r="A71" s="174" t="s">
        <v>2731</v>
      </c>
      <c r="B71" s="301">
        <f t="shared" ref="B71:Y71" si="9">IF(B$38=0,0,B$38/B$5)</f>
        <v>0.15758851756218373</v>
      </c>
      <c r="C71" s="301">
        <f t="shared" si="9"/>
        <v>0.15970371661325869</v>
      </c>
      <c r="D71" s="301">
        <f t="shared" si="9"/>
        <v>0.15866520684330468</v>
      </c>
      <c r="E71" s="301">
        <f t="shared" si="9"/>
        <v>0.11827733922997249</v>
      </c>
      <c r="F71" s="301">
        <f t="shared" si="9"/>
        <v>0.11166176454354722</v>
      </c>
      <c r="G71" s="301">
        <f t="shared" si="9"/>
        <v>0.11150357176111973</v>
      </c>
      <c r="H71" s="301">
        <f t="shared" si="9"/>
        <v>0.11126350685493029</v>
      </c>
      <c r="I71" s="301">
        <f t="shared" si="9"/>
        <v>0.11754820941010055</v>
      </c>
      <c r="J71" s="301">
        <f t="shared" si="9"/>
        <v>0.11705716209007463</v>
      </c>
      <c r="K71" s="301">
        <f t="shared" si="9"/>
        <v>0.1132847333728013</v>
      </c>
      <c r="L71" s="301">
        <f t="shared" si="9"/>
        <v>0.10776073840833994</v>
      </c>
      <c r="M71" s="301">
        <f t="shared" si="9"/>
        <v>0.10227200509768633</v>
      </c>
      <c r="N71" s="301">
        <f t="shared" si="9"/>
        <v>0.10425295995434194</v>
      </c>
      <c r="O71" s="301">
        <f t="shared" si="9"/>
        <v>0.10912019067076852</v>
      </c>
      <c r="P71" s="301">
        <f t="shared" si="9"/>
        <v>0.12542195689286001</v>
      </c>
      <c r="Q71" s="301">
        <f t="shared" si="9"/>
        <v>0.12283368881048275</v>
      </c>
      <c r="R71" s="301">
        <f t="shared" si="9"/>
        <v>0.12427262564595504</v>
      </c>
      <c r="S71" s="301">
        <f t="shared" si="9"/>
        <v>0.11703253391768308</v>
      </c>
      <c r="T71" s="301">
        <f t="shared" si="9"/>
        <v>0.11708924715987824</v>
      </c>
      <c r="U71" s="301">
        <f t="shared" si="9"/>
        <v>0.12059088872932894</v>
      </c>
      <c r="V71" s="301">
        <f t="shared" si="9"/>
        <v>0.11712704885846618</v>
      </c>
      <c r="W71" s="301">
        <f t="shared" si="9"/>
        <v>0.11505797089981999</v>
      </c>
      <c r="X71" s="301">
        <f t="shared" si="9"/>
        <v>0.12534089659864789</v>
      </c>
      <c r="Y71" s="301">
        <f t="shared" si="9"/>
        <v>0.11186991673297221</v>
      </c>
      <c r="DA71" s="178"/>
    </row>
    <row r="72" spans="1:105" ht="12" customHeight="1" x14ac:dyDescent="0.25">
      <c r="A72" s="174" t="s">
        <v>2733</v>
      </c>
      <c r="B72" s="301">
        <f t="shared" ref="B72:Y72" si="10">IF(B$39=0,0,B$39/B$5)</f>
        <v>0.31669585214415591</v>
      </c>
      <c r="C72" s="301">
        <f t="shared" si="10"/>
        <v>0.31811358650250299</v>
      </c>
      <c r="D72" s="301">
        <f t="shared" si="10"/>
        <v>0.31745019043145567</v>
      </c>
      <c r="E72" s="301">
        <f t="shared" si="10"/>
        <v>0.28765187895988747</v>
      </c>
      <c r="F72" s="301">
        <f t="shared" si="10"/>
        <v>0.28221162585257253</v>
      </c>
      <c r="G72" s="301">
        <f t="shared" si="10"/>
        <v>0.28203045792668158</v>
      </c>
      <c r="H72" s="301">
        <f t="shared" si="10"/>
        <v>0.28183104841091255</v>
      </c>
      <c r="I72" s="301">
        <f t="shared" si="10"/>
        <v>0.28701192143498377</v>
      </c>
      <c r="J72" s="301">
        <f t="shared" si="10"/>
        <v>0.28665489114938592</v>
      </c>
      <c r="K72" s="301">
        <f t="shared" si="10"/>
        <v>0.28355758309696327</v>
      </c>
      <c r="L72" s="301">
        <f t="shared" si="10"/>
        <v>0.27891808139341179</v>
      </c>
      <c r="M72" s="301">
        <f t="shared" si="10"/>
        <v>0.27425578388264382</v>
      </c>
      <c r="N72" s="301">
        <f t="shared" si="10"/>
        <v>0.27590151352725512</v>
      </c>
      <c r="O72" s="301">
        <f t="shared" si="10"/>
        <v>0.28000336159012384</v>
      </c>
      <c r="P72" s="301">
        <f t="shared" si="10"/>
        <v>0.29322615933276142</v>
      </c>
      <c r="Q72" s="301">
        <f t="shared" si="10"/>
        <v>0.2911677049047649</v>
      </c>
      <c r="R72" s="301">
        <f t="shared" si="10"/>
        <v>0.29229224440943419</v>
      </c>
      <c r="S72" s="301">
        <f t="shared" si="10"/>
        <v>0.28647677591065013</v>
      </c>
      <c r="T72" s="301">
        <f t="shared" si="10"/>
        <v>0.28653783720631604</v>
      </c>
      <c r="U72" s="301">
        <f t="shared" si="10"/>
        <v>0.28936103767857135</v>
      </c>
      <c r="V72" s="301">
        <f t="shared" si="10"/>
        <v>0.28655704591901671</v>
      </c>
      <c r="W72" s="301">
        <f t="shared" si="10"/>
        <v>0.28491973353435823</v>
      </c>
      <c r="X72" s="301">
        <f t="shared" si="10"/>
        <v>0.29322513313367049</v>
      </c>
      <c r="Y72" s="301">
        <f t="shared" si="10"/>
        <v>0.28231746476485536</v>
      </c>
      <c r="DA72" s="178"/>
    </row>
    <row r="73" spans="1:105" ht="12" customHeight="1" x14ac:dyDescent="0.25">
      <c r="A73" s="62" t="s">
        <v>2734</v>
      </c>
      <c r="B73" s="302">
        <f t="shared" ref="B73:Y73" si="11">IF(B$40=0,0,B$40/B$5)</f>
        <v>3.9603510611550541E-2</v>
      </c>
      <c r="C73" s="302">
        <f t="shared" si="11"/>
        <v>3.8435250633941084E-2</v>
      </c>
      <c r="D73" s="302">
        <f t="shared" si="11"/>
        <v>3.9028442629456657E-2</v>
      </c>
      <c r="E73" s="302">
        <f t="shared" si="11"/>
        <v>5.969858889674115E-2</v>
      </c>
      <c r="F73" s="302">
        <f t="shared" si="11"/>
        <v>6.2735447220799156E-2</v>
      </c>
      <c r="G73" s="302">
        <f t="shared" si="11"/>
        <v>6.2774903675525726E-2</v>
      </c>
      <c r="H73" s="302">
        <f t="shared" si="11"/>
        <v>6.2884024894267573E-2</v>
      </c>
      <c r="I73" s="302">
        <f t="shared" si="11"/>
        <v>5.9995127260781524E-2</v>
      </c>
      <c r="J73" s="302">
        <f t="shared" si="11"/>
        <v>6.0242810587303415E-2</v>
      </c>
      <c r="K73" s="302">
        <f t="shared" si="11"/>
        <v>6.1979076187919563E-2</v>
      </c>
      <c r="L73" s="302">
        <f t="shared" si="11"/>
        <v>6.4468712606808226E-2</v>
      </c>
      <c r="M73" s="302">
        <f t="shared" si="11"/>
        <v>6.691006869928226E-2</v>
      </c>
      <c r="N73" s="302">
        <f t="shared" si="11"/>
        <v>6.6001697787129845E-2</v>
      </c>
      <c r="O73" s="302">
        <f t="shared" si="11"/>
        <v>6.3830784797813137E-2</v>
      </c>
      <c r="P73" s="302">
        <f t="shared" si="11"/>
        <v>5.6190852249308587E-2</v>
      </c>
      <c r="Q73" s="302">
        <f t="shared" si="11"/>
        <v>5.7430796892051911E-2</v>
      </c>
      <c r="R73" s="302">
        <f t="shared" si="11"/>
        <v>5.6729932276998407E-2</v>
      </c>
      <c r="S73" s="302">
        <f t="shared" si="11"/>
        <v>6.015467653346316E-2</v>
      </c>
      <c r="T73" s="302">
        <f t="shared" si="11"/>
        <v>6.0145594785170009E-2</v>
      </c>
      <c r="U73" s="302">
        <f t="shared" si="11"/>
        <v>5.8491253874445717E-2</v>
      </c>
      <c r="V73" s="302">
        <f t="shared" si="11"/>
        <v>6.011566986055799E-2</v>
      </c>
      <c r="W73" s="302">
        <f t="shared" si="11"/>
        <v>6.112563022706325E-2</v>
      </c>
      <c r="X73" s="302">
        <f t="shared" si="11"/>
        <v>5.6299472511085566E-2</v>
      </c>
      <c r="Y73" s="302">
        <f t="shared" si="11"/>
        <v>6.2613652785025467E-2</v>
      </c>
      <c r="DA73" s="72"/>
    </row>
    <row r="74" spans="1:105" ht="12" customHeight="1" x14ac:dyDescent="0.25">
      <c r="A74" s="62" t="s">
        <v>2741</v>
      </c>
      <c r="B74" s="302">
        <f t="shared" ref="B74:Y74" si="12">IF(B$46=0,0,B$46/B$5)</f>
        <v>2.6402340407700366E-2</v>
      </c>
      <c r="C74" s="302">
        <f t="shared" si="12"/>
        <v>2.5623500422627395E-2</v>
      </c>
      <c r="D74" s="302">
        <f t="shared" si="12"/>
        <v>2.6018961752971095E-2</v>
      </c>
      <c r="E74" s="302">
        <f t="shared" si="12"/>
        <v>3.9799059264494126E-2</v>
      </c>
      <c r="F74" s="302">
        <f t="shared" si="12"/>
        <v>4.1845927950691725E-2</v>
      </c>
      <c r="G74" s="302">
        <f t="shared" si="12"/>
        <v>4.1876954828796401E-2</v>
      </c>
      <c r="H74" s="302">
        <f t="shared" si="12"/>
        <v>4.1950316585779697E-2</v>
      </c>
      <c r="I74" s="302">
        <f t="shared" si="12"/>
        <v>4.0022454706412809E-2</v>
      </c>
      <c r="J74" s="302">
        <f t="shared" si="12"/>
        <v>4.0198893522870774E-2</v>
      </c>
      <c r="K74" s="302">
        <f t="shared" si="12"/>
        <v>4.1366456082079943E-2</v>
      </c>
      <c r="L74" s="302">
        <f t="shared" si="12"/>
        <v>4.3024825611067165E-2</v>
      </c>
      <c r="M74" s="302">
        <f t="shared" si="12"/>
        <v>4.4652585825961447E-2</v>
      </c>
      <c r="N74" s="302">
        <f t="shared" si="12"/>
        <v>4.4055406182075936E-2</v>
      </c>
      <c r="O74" s="302">
        <f t="shared" si="12"/>
        <v>4.2585432594380759E-2</v>
      </c>
      <c r="P74" s="302">
        <f t="shared" si="12"/>
        <v>3.7515500685426605E-2</v>
      </c>
      <c r="Q74" s="302">
        <f t="shared" si="12"/>
        <v>3.8334488709382032E-2</v>
      </c>
      <c r="R74" s="302">
        <f t="shared" si="12"/>
        <v>3.7870848662159881E-2</v>
      </c>
      <c r="S74" s="302">
        <f t="shared" si="12"/>
        <v>4.0148090551337993E-2</v>
      </c>
      <c r="T74" s="302">
        <f t="shared" si="12"/>
        <v>4.0128014821939444E-2</v>
      </c>
      <c r="U74" s="302">
        <f t="shared" si="12"/>
        <v>3.9035185072782246E-2</v>
      </c>
      <c r="V74" s="302">
        <f t="shared" si="12"/>
        <v>4.0117013951940728E-2</v>
      </c>
      <c r="W74" s="302">
        <f t="shared" si="12"/>
        <v>4.0761206618464246E-2</v>
      </c>
      <c r="X74" s="302">
        <f t="shared" si="12"/>
        <v>3.7534804008220388E-2</v>
      </c>
      <c r="Y74" s="302">
        <f t="shared" si="12"/>
        <v>4.1742435190016983E-2</v>
      </c>
      <c r="DA74" s="72"/>
    </row>
    <row r="75" spans="1:105" ht="12" customHeight="1" x14ac:dyDescent="0.25">
      <c r="A75" s="62" t="s">
        <v>2753</v>
      </c>
      <c r="B75" s="302">
        <f t="shared" ref="B75:Y75" si="13">IF(B$57=0,0,B$57/B$5)</f>
        <v>0</v>
      </c>
      <c r="C75" s="302">
        <f t="shared" si="13"/>
        <v>0</v>
      </c>
      <c r="D75" s="302">
        <f t="shared" si="13"/>
        <v>0</v>
      </c>
      <c r="E75" s="302">
        <f t="shared" si="13"/>
        <v>0</v>
      </c>
      <c r="F75" s="302">
        <f t="shared" si="13"/>
        <v>0</v>
      </c>
      <c r="G75" s="302">
        <f t="shared" si="13"/>
        <v>0</v>
      </c>
      <c r="H75" s="302">
        <f t="shared" si="13"/>
        <v>0</v>
      </c>
      <c r="I75" s="302">
        <f t="shared" si="13"/>
        <v>0</v>
      </c>
      <c r="J75" s="302">
        <f t="shared" si="13"/>
        <v>0</v>
      </c>
      <c r="K75" s="302">
        <f t="shared" si="13"/>
        <v>0</v>
      </c>
      <c r="L75" s="302">
        <f t="shared" si="13"/>
        <v>0</v>
      </c>
      <c r="M75" s="302">
        <f t="shared" si="13"/>
        <v>0</v>
      </c>
      <c r="N75" s="302">
        <f t="shared" si="13"/>
        <v>0</v>
      </c>
      <c r="O75" s="302">
        <f t="shared" si="13"/>
        <v>0</v>
      </c>
      <c r="P75" s="302">
        <f t="shared" si="13"/>
        <v>0</v>
      </c>
      <c r="Q75" s="302">
        <f t="shared" si="13"/>
        <v>0</v>
      </c>
      <c r="R75" s="302">
        <f t="shared" si="13"/>
        <v>0</v>
      </c>
      <c r="S75" s="302">
        <f t="shared" si="13"/>
        <v>0</v>
      </c>
      <c r="T75" s="302">
        <f t="shared" si="13"/>
        <v>0</v>
      </c>
      <c r="U75" s="302">
        <f t="shared" si="13"/>
        <v>0</v>
      </c>
      <c r="V75" s="302">
        <f t="shared" si="13"/>
        <v>0</v>
      </c>
      <c r="W75" s="302">
        <f t="shared" si="13"/>
        <v>0</v>
      </c>
      <c r="X75" s="302">
        <f t="shared" si="13"/>
        <v>0</v>
      </c>
      <c r="Y75" s="302">
        <f t="shared" si="13"/>
        <v>0</v>
      </c>
      <c r="DA75" s="72"/>
    </row>
    <row r="76" spans="1:105" ht="12" customHeight="1" x14ac:dyDescent="0.25">
      <c r="A76" s="62" t="s">
        <v>2755</v>
      </c>
      <c r="B76" s="302">
        <f t="shared" ref="B76:Y76" si="14">IF(B$58=0,0,B$58/B$5)</f>
        <v>0.25069000112490503</v>
      </c>
      <c r="C76" s="302">
        <f t="shared" si="14"/>
        <v>0.25405483544593449</v>
      </c>
      <c r="D76" s="302">
        <f t="shared" si="14"/>
        <v>0.25240278604902794</v>
      </c>
      <c r="E76" s="302">
        <f t="shared" si="14"/>
        <v>0.18815423079865218</v>
      </c>
      <c r="F76" s="302">
        <f t="shared" si="14"/>
        <v>0.17763025068108165</v>
      </c>
      <c r="G76" s="302">
        <f t="shared" si="14"/>
        <v>0.17737859942235945</v>
      </c>
      <c r="H76" s="302">
        <f t="shared" si="14"/>
        <v>0.17699670693086531</v>
      </c>
      <c r="I76" s="302">
        <f t="shared" si="14"/>
        <v>0.1869943394677894</v>
      </c>
      <c r="J76" s="302">
        <f t="shared" si="14"/>
        <v>0.18621318703921172</v>
      </c>
      <c r="K76" s="302">
        <f t="shared" si="14"/>
        <v>0.18021205082696376</v>
      </c>
      <c r="L76" s="302">
        <f t="shared" si="14"/>
        <v>0.17142454317553638</v>
      </c>
      <c r="M76" s="302">
        <f t="shared" si="14"/>
        <v>0.16269312935740013</v>
      </c>
      <c r="N76" s="302">
        <f t="shared" si="14"/>
        <v>0.16584440955804933</v>
      </c>
      <c r="O76" s="302">
        <f t="shared" si="14"/>
        <v>0.17358714419792998</v>
      </c>
      <c r="P76" s="302">
        <f t="shared" si="14"/>
        <v>0.19951980639802622</v>
      </c>
      <c r="Q76" s="302">
        <f t="shared" si="14"/>
        <v>0.19540241930333094</v>
      </c>
      <c r="R76" s="302">
        <f t="shared" si="14"/>
        <v>0.19769146347027589</v>
      </c>
      <c r="S76" s="302">
        <f t="shared" si="14"/>
        <v>0.186174008825849</v>
      </c>
      <c r="T76" s="302">
        <f t="shared" si="14"/>
        <v>0.18626422759920658</v>
      </c>
      <c r="U76" s="302">
        <f t="shared" si="14"/>
        <v>0.1918345987313434</v>
      </c>
      <c r="V76" s="302">
        <f t="shared" si="14"/>
        <v>0.18632436210651795</v>
      </c>
      <c r="W76" s="302">
        <f t="shared" si="14"/>
        <v>0.18303289668883074</v>
      </c>
      <c r="X76" s="302">
        <f t="shared" si="14"/>
        <v>0.19939085661436456</v>
      </c>
      <c r="Y76" s="302">
        <f t="shared" si="14"/>
        <v>0.17796137678981286</v>
      </c>
      <c r="DA76" s="72"/>
    </row>
    <row r="77" spans="1:105" ht="12" customHeight="1" x14ac:dyDescent="0.25">
      <c r="A77" s="41" t="s">
        <v>2757</v>
      </c>
      <c r="B77" s="235">
        <f t="shared" ref="B77:Y77" si="15">IF(B$59=0,0,B$59/B$5)</f>
        <v>5.7828364243313862E-2</v>
      </c>
      <c r="C77" s="235">
        <f t="shared" si="15"/>
        <v>5.8604553416642509E-2</v>
      </c>
      <c r="D77" s="235">
        <f t="shared" si="15"/>
        <v>5.8223463968146073E-2</v>
      </c>
      <c r="E77" s="235">
        <f t="shared" si="15"/>
        <v>4.3402813609322098E-2</v>
      </c>
      <c r="F77" s="235">
        <f t="shared" si="15"/>
        <v>4.0975175678820676E-2</v>
      </c>
      <c r="G77" s="235">
        <f t="shared" si="15"/>
        <v>4.0917125574762375E-2</v>
      </c>
      <c r="H77" s="235">
        <f t="shared" si="15"/>
        <v>4.0829031841463068E-2</v>
      </c>
      <c r="I77" s="235">
        <f t="shared" si="15"/>
        <v>4.3135253602689154E-2</v>
      </c>
      <c r="J77" s="235">
        <f t="shared" si="15"/>
        <v>4.2955059869526115E-2</v>
      </c>
      <c r="K77" s="235">
        <f t="shared" si="15"/>
        <v>4.1570737043731779E-2</v>
      </c>
      <c r="L77" s="235">
        <f t="shared" si="15"/>
        <v>3.954366300417142E-2</v>
      </c>
      <c r="M77" s="235">
        <f t="shared" si="15"/>
        <v>3.7529528509901301E-2</v>
      </c>
      <c r="N77" s="235">
        <f t="shared" si="15"/>
        <v>3.8256455704676381E-2</v>
      </c>
      <c r="O77" s="235">
        <f t="shared" si="15"/>
        <v>4.0042524861743617E-2</v>
      </c>
      <c r="P77" s="235">
        <f t="shared" si="15"/>
        <v>4.6024588082361616E-2</v>
      </c>
      <c r="Q77" s="235">
        <f t="shared" si="15"/>
        <v>4.5074802452402939E-2</v>
      </c>
      <c r="R77" s="235">
        <f t="shared" si="15"/>
        <v>4.5602831808424879E-2</v>
      </c>
      <c r="S77" s="235">
        <f t="shared" si="15"/>
        <v>4.2946022365108007E-2</v>
      </c>
      <c r="T77" s="235">
        <f t="shared" si="15"/>
        <v>4.2966833741963487E-2</v>
      </c>
      <c r="U77" s="235">
        <f t="shared" si="15"/>
        <v>4.4251789062695029E-2</v>
      </c>
      <c r="V77" s="235">
        <f t="shared" si="15"/>
        <v>4.2980705376958077E-2</v>
      </c>
      <c r="W77" s="235">
        <f t="shared" si="15"/>
        <v>4.222144070659152E-2</v>
      </c>
      <c r="X77" s="235">
        <f t="shared" si="15"/>
        <v>4.5994842360453182E-2</v>
      </c>
      <c r="Y77" s="235">
        <f t="shared" si="15"/>
        <v>4.1051558786005866E-2</v>
      </c>
      <c r="DA77" s="97"/>
    </row>
    <row r="78" spans="1:105" ht="12" customHeight="1" x14ac:dyDescent="0.25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X78" s="171"/>
      <c r="Y78" s="171"/>
      <c r="DA78" s="175"/>
    </row>
    <row r="79" spans="1:105" ht="15" customHeight="1" x14ac:dyDescent="0.25">
      <c r="A79" s="32" t="s">
        <v>56</v>
      </c>
      <c r="B79" s="257"/>
      <c r="C79" s="257"/>
      <c r="D79" s="257"/>
      <c r="E79" s="257"/>
      <c r="F79" s="257"/>
      <c r="G79" s="257"/>
      <c r="H79" s="257"/>
      <c r="I79" s="257"/>
      <c r="J79" s="257"/>
      <c r="K79" s="257"/>
      <c r="L79" s="257"/>
      <c r="M79" s="257"/>
      <c r="N79" s="257"/>
      <c r="O79" s="257"/>
      <c r="P79" s="257"/>
      <c r="Q79" s="257"/>
      <c r="R79" s="257"/>
      <c r="S79" s="257"/>
      <c r="T79" s="257"/>
      <c r="U79" s="257"/>
      <c r="V79" s="257"/>
      <c r="W79" s="257"/>
      <c r="X79" s="257"/>
      <c r="Y79" s="257"/>
      <c r="DA79" s="88"/>
    </row>
    <row r="80" spans="1:105" ht="12" customHeight="1" x14ac:dyDescent="0.25">
      <c r="A80" s="172"/>
      <c r="B80" s="172"/>
      <c r="C80" s="172"/>
      <c r="D80" s="172"/>
      <c r="E80" s="172"/>
      <c r="F80" s="172"/>
      <c r="G80" s="172"/>
      <c r="H80" s="172"/>
      <c r="I80" s="172"/>
      <c r="J80" s="172"/>
      <c r="K80" s="172"/>
      <c r="L80" s="172"/>
      <c r="M80" s="172"/>
      <c r="N80" s="172"/>
      <c r="O80" s="172"/>
      <c r="P80" s="172"/>
      <c r="Q80" s="172"/>
      <c r="R80" s="172"/>
      <c r="S80" s="172"/>
      <c r="T80" s="172"/>
      <c r="U80" s="172"/>
      <c r="V80" s="172"/>
      <c r="W80" s="172"/>
      <c r="X80" s="172"/>
      <c r="Y80" s="172"/>
      <c r="DA80" s="176"/>
    </row>
    <row r="81" spans="1:105" ht="12" customHeight="1" x14ac:dyDescent="0.25">
      <c r="A81" s="35" t="s">
        <v>25</v>
      </c>
      <c r="B81" s="322">
        <f t="shared" ref="B81:Y81" si="16">SUM(B$82:B$91)</f>
        <v>82.290019057455083</v>
      </c>
      <c r="C81" s="322">
        <f t="shared" si="16"/>
        <v>81.214267110169672</v>
      </c>
      <c r="D81" s="322">
        <f t="shared" si="16"/>
        <v>84.416559249822683</v>
      </c>
      <c r="E81" s="322">
        <f t="shared" si="16"/>
        <v>88.086890818019711</v>
      </c>
      <c r="F81" s="322">
        <f t="shared" si="16"/>
        <v>86.063464907372733</v>
      </c>
      <c r="G81" s="322">
        <f t="shared" si="16"/>
        <v>74.422734224133734</v>
      </c>
      <c r="H81" s="322">
        <f t="shared" si="16"/>
        <v>69.184207572026395</v>
      </c>
      <c r="I81" s="322">
        <f t="shared" si="16"/>
        <v>62.686046444090934</v>
      </c>
      <c r="J81" s="322">
        <f t="shared" si="16"/>
        <v>58.778615280905832</v>
      </c>
      <c r="K81" s="322">
        <f t="shared" si="16"/>
        <v>58.584497493210392</v>
      </c>
      <c r="L81" s="322">
        <f t="shared" si="16"/>
        <v>54.972130712265887</v>
      </c>
      <c r="M81" s="322">
        <f t="shared" si="16"/>
        <v>48.836122411789248</v>
      </c>
      <c r="N81" s="322">
        <f t="shared" si="16"/>
        <v>49.677746196368759</v>
      </c>
      <c r="O81" s="322">
        <f t="shared" si="16"/>
        <v>48.506780718545947</v>
      </c>
      <c r="P81" s="322">
        <f t="shared" si="16"/>
        <v>45.656087741848076</v>
      </c>
      <c r="Q81" s="322">
        <f t="shared" si="16"/>
        <v>45.316254286959335</v>
      </c>
      <c r="R81" s="322">
        <f t="shared" si="16"/>
        <v>44.782117550659216</v>
      </c>
      <c r="S81" s="322">
        <f t="shared" si="16"/>
        <v>44.567239448558674</v>
      </c>
      <c r="T81" s="322">
        <f t="shared" si="16"/>
        <v>44.653240672446998</v>
      </c>
      <c r="U81" s="322">
        <f t="shared" si="16"/>
        <v>44.271085391808953</v>
      </c>
      <c r="V81" s="322">
        <f t="shared" si="16"/>
        <v>46.388642436553567</v>
      </c>
      <c r="W81" s="322">
        <f t="shared" si="16"/>
        <v>44.934769899421802</v>
      </c>
      <c r="X81" s="322">
        <f t="shared" si="16"/>
        <v>41.075085611101805</v>
      </c>
      <c r="Y81" s="322">
        <f t="shared" si="16"/>
        <v>39.084281515055167</v>
      </c>
      <c r="DA81" s="95"/>
    </row>
    <row r="82" spans="1:105" ht="12" customHeight="1" x14ac:dyDescent="0.25">
      <c r="A82" s="55" t="s">
        <v>91</v>
      </c>
      <c r="B82" s="334">
        <f>IF(B$6=0,0,B$6/TEL!B$5*1000)</f>
        <v>3.5616233973499973</v>
      </c>
      <c r="C82" s="334">
        <f>IF(C$6=0,0,C$6/TEL!C$5*1000)</f>
        <v>3.5622436033882074</v>
      </c>
      <c r="D82" s="334">
        <f>IF(D$6=0,0,D$6/TEL!D$5*1000)</f>
        <v>3.6786257925391226</v>
      </c>
      <c r="E82" s="334">
        <f>IF(E$6=0,0,E$6/TEL!E$5*1000)</f>
        <v>2.8614692930483265</v>
      </c>
      <c r="F82" s="334">
        <f>IF(F$6=0,0,F$6/TEL!F$5*1000)</f>
        <v>2.6393657451920198</v>
      </c>
      <c r="G82" s="334">
        <f>IF(G$6=0,0,G$6/TEL!G$5*1000)</f>
        <v>2.2791382166377345</v>
      </c>
      <c r="H82" s="334">
        <f>IF(H$6=0,0,H$6/TEL!H$5*1000)</f>
        <v>2.1141508773540854</v>
      </c>
      <c r="I82" s="334">
        <f>IF(I$6=0,0,I$6/TEL!I$5*1000)</f>
        <v>2.0237793525742975</v>
      </c>
      <c r="J82" s="334">
        <f>IF(J$6=0,0,J$6/TEL!J$5*1000)</f>
        <v>1.889703225058579</v>
      </c>
      <c r="K82" s="334">
        <f>IF(K$6=0,0,K$6/TEL!K$5*1000)</f>
        <v>1.8227636475606861</v>
      </c>
      <c r="L82" s="334">
        <f>IF(L$6=0,0,L$6/TEL!L$5*1000)</f>
        <v>1.6269694260556946</v>
      </c>
      <c r="M82" s="334">
        <f>IF(M$6=0,0,M$6/TEL!M$5*1000)</f>
        <v>1.3717475933080283</v>
      </c>
      <c r="N82" s="334">
        <f>IF(N$6=0,0,N$6/TEL!N$5*1000)</f>
        <v>1.4224157134397735</v>
      </c>
      <c r="O82" s="334">
        <f>IF(O$6=0,0,O$6/TEL!O$5*1000)</f>
        <v>1.4537302624822726</v>
      </c>
      <c r="P82" s="334">
        <f>IF(P$6=0,0,P$6/TEL!P$5*1000)</f>
        <v>1.5727095695600948</v>
      </c>
      <c r="Q82" s="334">
        <f>IF(Q$6=0,0,Q$6/TEL!Q$5*1000)</f>
        <v>1.5287897493556457</v>
      </c>
      <c r="R82" s="334">
        <f>IF(R$6=0,0,R$6/TEL!R$5*1000)</f>
        <v>1.5284680413397387</v>
      </c>
      <c r="S82" s="334">
        <f>IF(S$6=0,0,S$6/TEL!S$5*1000)</f>
        <v>1.4325131093863164</v>
      </c>
      <c r="T82" s="334">
        <f>IF(T$6=0,0,T$6/TEL!T$5*1000)</f>
        <v>1.4359729507735302</v>
      </c>
      <c r="U82" s="334">
        <f>IF(U$6=0,0,U$6/TEL!U$5*1000)</f>
        <v>1.466259801154929</v>
      </c>
      <c r="V82" s="334">
        <f>IF(V$6=0,0,V$6/TEL!V$5*1000)</f>
        <v>1.49226216039874</v>
      </c>
      <c r="W82" s="334">
        <f>IF(W$6=0,0,W$6/TEL!W$5*1000)</f>
        <v>1.4199579890960108</v>
      </c>
      <c r="X82" s="334">
        <f>IF(X$6=0,0,X$6/TEL!X$5*1000)</f>
        <v>1.4139939033528675</v>
      </c>
      <c r="Y82" s="334">
        <f>IF(Y$6=0,0,Y$6/TEL!Y$5*1000)</f>
        <v>1.2008581508988263</v>
      </c>
      <c r="DA82" s="67"/>
    </row>
    <row r="83" spans="1:105" ht="12" customHeight="1" x14ac:dyDescent="0.25">
      <c r="A83" s="173" t="s">
        <v>92</v>
      </c>
      <c r="B83" s="335">
        <f>IF(B$7=0,0,B$7/TEL!B$5*1000)</f>
        <v>2.9223576593641001</v>
      </c>
      <c r="C83" s="335">
        <f>IF(C$7=0,0,C$7/TEL!C$5*1000)</f>
        <v>2.9228665463698111</v>
      </c>
      <c r="D83" s="335">
        <f>IF(D$7=0,0,D$7/TEL!D$5*1000)</f>
        <v>3.0183596246474824</v>
      </c>
      <c r="E83" s="335">
        <f>IF(E$7=0,0,E$7/TEL!E$5*1000)</f>
        <v>2.3478722404499077</v>
      </c>
      <c r="F83" s="335">
        <f>IF(F$7=0,0,F$7/TEL!F$5*1000)</f>
        <v>2.1656334319524273</v>
      </c>
      <c r="G83" s="335">
        <f>IF(G$7=0,0,G$7/TEL!G$5*1000)</f>
        <v>1.8700621264719877</v>
      </c>
      <c r="H83" s="335">
        <f>IF(H$7=0,0,H$7/TEL!H$5*1000)</f>
        <v>1.734687899367455</v>
      </c>
      <c r="I83" s="335">
        <f>IF(I$7=0,0,I$7/TEL!I$5*1000)</f>
        <v>1.660536904676347</v>
      </c>
      <c r="J83" s="335">
        <f>IF(J$7=0,0,J$7/TEL!J$5*1000)</f>
        <v>1.5505257231249874</v>
      </c>
      <c r="K83" s="335">
        <f>IF(K$7=0,0,K$7/TEL!K$5*1000)</f>
        <v>1.4956009415882561</v>
      </c>
      <c r="L83" s="335">
        <f>IF(L$7=0,0,L$7/TEL!L$5*1000)</f>
        <v>1.3349492726610832</v>
      </c>
      <c r="M83" s="335">
        <f>IF(M$7=0,0,M$7/TEL!M$5*1000)</f>
        <v>1.1255364868168438</v>
      </c>
      <c r="N83" s="335">
        <f>IF(N$7=0,0,N$7/TEL!N$5*1000)</f>
        <v>1.1671103289762241</v>
      </c>
      <c r="O83" s="335">
        <f>IF(O$7=0,0,O$7/TEL!O$5*1000)</f>
        <v>1.192804317934173</v>
      </c>
      <c r="P83" s="335">
        <f>IF(P$7=0,0,P$7/TEL!P$5*1000)</f>
        <v>1.2904283647672574</v>
      </c>
      <c r="Q83" s="335">
        <f>IF(Q$7=0,0,Q$7/TEL!Q$5*1000)</f>
        <v>1.2543915892148885</v>
      </c>
      <c r="R83" s="335">
        <f>IF(R$7=0,0,R$7/TEL!R$5*1000)</f>
        <v>1.2541276236633752</v>
      </c>
      <c r="S83" s="335">
        <f>IF(S$7=0,0,S$7/TEL!S$5*1000)</f>
        <v>1.175395371804157</v>
      </c>
      <c r="T83" s="335">
        <f>IF(T$7=0,0,T$7/TEL!T$5*1000)</f>
        <v>1.1782342160193076</v>
      </c>
      <c r="U83" s="335">
        <f>IF(U$7=0,0,U$7/TEL!U$5*1000)</f>
        <v>1.203084965050198</v>
      </c>
      <c r="V83" s="335">
        <f>IF(V$7=0,0,V$7/TEL!V$5*1000)</f>
        <v>1.2244202341733252</v>
      </c>
      <c r="W83" s="335">
        <f>IF(W$7=0,0,W$7/TEL!W$5*1000)</f>
        <v>1.1650937346428802</v>
      </c>
      <c r="X83" s="335">
        <f>IF(X$7=0,0,X$7/TEL!X$5*1000)</f>
        <v>1.1602001258279937</v>
      </c>
      <c r="Y83" s="335">
        <f>IF(Y$7=0,0,Y$7/TEL!Y$5*1000)</f>
        <v>0.98531950842980642</v>
      </c>
      <c r="DA83" s="177"/>
    </row>
    <row r="84" spans="1:105" ht="12" customHeight="1" x14ac:dyDescent="0.25">
      <c r="A84" s="173" t="s">
        <v>93</v>
      </c>
      <c r="B84" s="335">
        <f>IF(B$8=0,0,B$8/TEL!B$5*1000)</f>
        <v>2.1004445676679477</v>
      </c>
      <c r="C84" s="335">
        <f>IF(C$8=0,0,C$8/TEL!C$5*1000)</f>
        <v>2.1008103302033017</v>
      </c>
      <c r="D84" s="335">
        <f>IF(D$8=0,0,D$8/TEL!D$5*1000)</f>
        <v>2.1694459802153783</v>
      </c>
      <c r="E84" s="335">
        <f>IF(E$8=0,0,E$8/TEL!E$5*1000)</f>
        <v>1.6875331728233716</v>
      </c>
      <c r="F84" s="335">
        <f>IF(F$8=0,0,F$8/TEL!F$5*1000)</f>
        <v>1.5565490292158068</v>
      </c>
      <c r="G84" s="335">
        <f>IF(G$8=0,0,G$8/TEL!G$5*1000)</f>
        <v>1.344107153401741</v>
      </c>
      <c r="H84" s="335">
        <f>IF(H$8=0,0,H$8/TEL!H$5*1000)</f>
        <v>1.2468069276703582</v>
      </c>
      <c r="I84" s="335">
        <f>IF(I$8=0,0,I$8/TEL!I$5*1000)</f>
        <v>1.1935109002361244</v>
      </c>
      <c r="J84" s="335">
        <f>IF(J$8=0,0,J$8/TEL!J$5*1000)</f>
        <v>1.1144403634960847</v>
      </c>
      <c r="K84" s="335">
        <f>IF(K$8=0,0,K$8/TEL!K$5*1000)</f>
        <v>1.0749631767665591</v>
      </c>
      <c r="L84" s="335">
        <f>IF(L$8=0,0,L$8/TEL!L$5*1000)</f>
        <v>0.95949478972515367</v>
      </c>
      <c r="M84" s="335">
        <f>IF(M$8=0,0,M$8/TEL!M$5*1000)</f>
        <v>0.80897934989960629</v>
      </c>
      <c r="N84" s="335">
        <f>IF(N$8=0,0,N$8/TEL!N$5*1000)</f>
        <v>0.83886054895166129</v>
      </c>
      <c r="O84" s="335">
        <f>IF(O$8=0,0,O$8/TEL!O$5*1000)</f>
        <v>0.85732810351518662</v>
      </c>
      <c r="P84" s="335">
        <f>IF(P$8=0,0,P$8/TEL!P$5*1000)</f>
        <v>0.92749538717646618</v>
      </c>
      <c r="Q84" s="335">
        <f>IF(Q$8=0,0,Q$8/TEL!Q$5*1000)</f>
        <v>0.90159395474820136</v>
      </c>
      <c r="R84" s="335">
        <f>IF(R$8=0,0,R$8/TEL!R$5*1000)</f>
        <v>0.90140422950805144</v>
      </c>
      <c r="S84" s="335">
        <f>IF(S$8=0,0,S$8/TEL!S$5*1000)</f>
        <v>0.84481542348423821</v>
      </c>
      <c r="T84" s="335">
        <f>IF(T$8=0,0,T$8/TEL!T$5*1000)</f>
        <v>0.84685584276387682</v>
      </c>
      <c r="U84" s="335">
        <f>IF(U$8=0,0,U$8/TEL!U$5*1000)</f>
        <v>0.86471731862982981</v>
      </c>
      <c r="V84" s="335">
        <f>IF(V$8=0,0,V$8/TEL!V$5*1000)</f>
        <v>0.88005204331207743</v>
      </c>
      <c r="W84" s="335">
        <f>IF(W$8=0,0,W$8/TEL!W$5*1000)</f>
        <v>0.83741112177457044</v>
      </c>
      <c r="X84" s="335">
        <f>IF(X$8=0,0,X$8/TEL!X$5*1000)</f>
        <v>0.83389384043887049</v>
      </c>
      <c r="Y84" s="335">
        <f>IF(Y$8=0,0,Y$8/TEL!Y$5*1000)</f>
        <v>0.70819839668392337</v>
      </c>
      <c r="DA84" s="177"/>
    </row>
    <row r="85" spans="1:105" ht="12" customHeight="1" x14ac:dyDescent="0.25">
      <c r="A85" s="173" t="s">
        <v>94</v>
      </c>
      <c r="B85" s="335">
        <f>IF(B$9=0,0,B$9/TEL!B$5*1000)</f>
        <v>4.1095654584807679</v>
      </c>
      <c r="C85" s="335">
        <f>IF(C$9=0,0,C$9/TEL!C$5*1000)</f>
        <v>4.1102810808325474</v>
      </c>
      <c r="D85" s="335">
        <f>IF(D$9=0,0,D$9/TEL!D$5*1000)</f>
        <v>4.2445682221605239</v>
      </c>
      <c r="E85" s="335">
        <f>IF(E$9=0,0,E$9/TEL!E$5*1000)</f>
        <v>3.3016953381326823</v>
      </c>
      <c r="F85" s="335">
        <f>IF(F$9=0,0,F$9/TEL!F$5*1000)</f>
        <v>3.0454220136830989</v>
      </c>
      <c r="G85" s="335">
        <f>IF(G$9=0,0,G$9/TEL!G$5*1000)</f>
        <v>2.6297748653512327</v>
      </c>
      <c r="H85" s="335">
        <f>IF(H$9=0,0,H$9/TEL!H$5*1000)</f>
        <v>2.4394048584854837</v>
      </c>
      <c r="I85" s="335">
        <f>IF(I$9=0,0,I$9/TEL!I$5*1000)</f>
        <v>2.3351300222011124</v>
      </c>
      <c r="J85" s="335">
        <f>IF(J$9=0,0,J$9/TEL!J$5*1000)</f>
        <v>2.1804267981445147</v>
      </c>
      <c r="K85" s="335">
        <f>IF(K$9=0,0,K$9/TEL!K$5*1000)</f>
        <v>2.1031888241084844</v>
      </c>
      <c r="L85" s="335">
        <f>IF(L$9=0,0,L$9/TEL!L$5*1000)</f>
        <v>1.877272414679648</v>
      </c>
      <c r="M85" s="335">
        <f>IF(M$9=0,0,M$9/TEL!M$5*1000)</f>
        <v>1.5827856845861863</v>
      </c>
      <c r="N85" s="335">
        <f>IF(N$9=0,0,N$9/TEL!N$5*1000)</f>
        <v>1.6412489001228159</v>
      </c>
      <c r="O85" s="335">
        <f>IF(O$9=0,0,O$9/TEL!O$5*1000)</f>
        <v>1.6773810720949305</v>
      </c>
      <c r="P85" s="335">
        <f>IF(P$9=0,0,P$9/TEL!P$5*1000)</f>
        <v>1.8146648879539553</v>
      </c>
      <c r="Q85" s="335">
        <f>IF(Q$9=0,0,Q$9/TEL!Q$5*1000)</f>
        <v>1.7639881723334372</v>
      </c>
      <c r="R85" s="335">
        <f>IF(R$9=0,0,R$9/TEL!R$5*1000)</f>
        <v>1.7636169707766216</v>
      </c>
      <c r="S85" s="335">
        <f>IF(S$9=0,0,S$9/TEL!S$5*1000)</f>
        <v>1.6528997415995961</v>
      </c>
      <c r="T85" s="335">
        <f>IF(T$9=0,0,T$9/TEL!T$5*1000)</f>
        <v>1.6568918662771499</v>
      </c>
      <c r="U85" s="335">
        <f>IF(U$9=0,0,U$9/TEL!U$5*1000)</f>
        <v>1.6918382321018417</v>
      </c>
      <c r="V85" s="335">
        <f>IF(V$9=0,0,V$9/TEL!V$5*1000)</f>
        <v>1.7218409543062383</v>
      </c>
      <c r="W85" s="335">
        <f>IF(W$9=0,0,W$9/TEL!W$5*1000)</f>
        <v>1.6384130643415502</v>
      </c>
      <c r="X85" s="335">
        <f>IF(X$9=0,0,X$9/TEL!X$5*1000)</f>
        <v>1.6315314269456158</v>
      </c>
      <c r="Y85" s="335">
        <f>IF(Y$9=0,0,Y$9/TEL!Y$5*1000)</f>
        <v>1.3856055587294152</v>
      </c>
      <c r="DA85" s="177"/>
    </row>
    <row r="86" spans="1:105" ht="12" customHeight="1" x14ac:dyDescent="0.25">
      <c r="A86" s="56" t="s">
        <v>95</v>
      </c>
      <c r="B86" s="336">
        <f>IF(B$10=0,0,B$10/TEL!B$5*1000)</f>
        <v>6.4583049520464568</v>
      </c>
      <c r="C86" s="336">
        <f>IF(C$10=0,0,C$10/TEL!C$5*1000)</f>
        <v>6.419106510097218</v>
      </c>
      <c r="D86" s="336">
        <f>IF(D$10=0,0,D$10/TEL!D$5*1000)</f>
        <v>6.6365458801972048</v>
      </c>
      <c r="E86" s="336">
        <f>IF(E$10=0,0,E$10/TEL!E$5*1000)</f>
        <v>7.0847470972429809</v>
      </c>
      <c r="F86" s="336">
        <f>IF(F$10=0,0,F$10/TEL!F$5*1000)</f>
        <v>7.1569021860821103</v>
      </c>
      <c r="G86" s="336">
        <f>IF(G$10=0,0,G$10/TEL!G$5*1000)</f>
        <v>6.2094127004293753</v>
      </c>
      <c r="H86" s="336">
        <f>IF(H$10=0,0,H$10/TEL!H$5*1000)</f>
        <v>5.7798933645970463</v>
      </c>
      <c r="I86" s="336">
        <f>IF(I$10=0,0,I$10/TEL!I$5*1000)</f>
        <v>5.0643951476727436</v>
      </c>
      <c r="J86" s="336">
        <f>IF(J$10=0,0,J$10/TEL!J$5*1000)</f>
        <v>4.7450429062284467</v>
      </c>
      <c r="K86" s="336">
        <f>IF(K$10=0,0,K$10/TEL!K$5*1000)</f>
        <v>4.8200719325896237</v>
      </c>
      <c r="L86" s="336">
        <f>IF(L$10=0,0,L$10/TEL!L$5*1000)</f>
        <v>4.6783240796822119</v>
      </c>
      <c r="M86" s="336">
        <f>IF(M$10=0,0,M$10/TEL!M$5*1000)</f>
        <v>4.304623923201059</v>
      </c>
      <c r="N86" s="336">
        <f>IF(N$10=0,0,N$10/TEL!N$5*1000)</f>
        <v>4.3304179226018729</v>
      </c>
      <c r="O86" s="336">
        <f>IF(O$10=0,0,O$10/TEL!O$5*1000)</f>
        <v>4.1105897118145762</v>
      </c>
      <c r="P86" s="336">
        <f>IF(P$10=0,0,P$10/TEL!P$5*1000)</f>
        <v>3.5809288849081491</v>
      </c>
      <c r="Q86" s="336">
        <f>IF(Q$10=0,0,Q$10/TEL!Q$5*1000)</f>
        <v>3.5921584311915544</v>
      </c>
      <c r="R86" s="336">
        <f>IF(R$10=0,0,R$10/TEL!R$5*1000)</f>
        <v>3.5332152382743289</v>
      </c>
      <c r="S86" s="336">
        <f>IF(S$10=0,0,S$10/TEL!S$5*1000)</f>
        <v>3.6284739210175165</v>
      </c>
      <c r="T86" s="336">
        <f>IF(T$10=0,0,T$10/TEL!T$5*1000)</f>
        <v>3.6347925099722</v>
      </c>
      <c r="U86" s="336">
        <f>IF(U$10=0,0,U$10/TEL!U$5*1000)</f>
        <v>3.5459356858081197</v>
      </c>
      <c r="V86" s="336">
        <f>IF(V$10=0,0,V$10/TEL!V$5*1000)</f>
        <v>3.7755952936897605</v>
      </c>
      <c r="W86" s="336">
        <f>IF(W$10=0,0,W$10/TEL!W$5*1000)</f>
        <v>3.691130263454907</v>
      </c>
      <c r="X86" s="336">
        <f>IF(X$10=0,0,X$10/TEL!X$5*1000)</f>
        <v>3.2224197502086818</v>
      </c>
      <c r="Y86" s="336">
        <f>IF(Y$10=0,0,Y$10/TEL!Y$5*1000)</f>
        <v>3.2629914411389267</v>
      </c>
      <c r="DA86" s="68"/>
    </row>
    <row r="87" spans="1:105" ht="12" customHeight="1" x14ac:dyDescent="0.25">
      <c r="A87" s="174" t="s">
        <v>2707</v>
      </c>
      <c r="B87" s="349">
        <f>IF(B$16=0,0,B$16/TEL!B$5*1000)</f>
        <v>2.0368585268541364</v>
      </c>
      <c r="C87" s="349">
        <f>IF(C$16=0,0,C$16/TEL!C$5*1000)</f>
        <v>1.9509316946445052</v>
      </c>
      <c r="D87" s="349">
        <f>IF(D$16=0,0,D$16/TEL!D$5*1000)</f>
        <v>2.0591542747861453</v>
      </c>
      <c r="E87" s="349">
        <f>IF(E$16=0,0,E$16/TEL!E$5*1000)</f>
        <v>3.2866644263356779</v>
      </c>
      <c r="F87" s="349">
        <f>IF(F$16=0,0,F$16/TEL!F$5*1000)</f>
        <v>3.3763177047195043</v>
      </c>
      <c r="G87" s="349">
        <f>IF(G$16=0,0,G$16/TEL!G$5*1000)</f>
        <v>2.9218101368808447</v>
      </c>
      <c r="H87" s="349">
        <f>IF(H$16=0,0,H$16/TEL!H$5*1000)</f>
        <v>2.7209056972338783</v>
      </c>
      <c r="I87" s="349">
        <f>IF(I$16=0,0,I$16/TEL!I$5*1000)</f>
        <v>2.352046363624424</v>
      </c>
      <c r="J87" s="349">
        <f>IF(J$16=0,0,J$16/TEL!J$5*1000)</f>
        <v>2.2151580910302351</v>
      </c>
      <c r="K87" s="349">
        <f>IF(K$16=0,0,K$16/TEL!K$5*1000)</f>
        <v>2.2719684774783833</v>
      </c>
      <c r="L87" s="349">
        <f>IF(L$16=0,0,L$16/TEL!L$5*1000)</f>
        <v>2.2173434412787771</v>
      </c>
      <c r="M87" s="349">
        <f>IF(M$16=0,0,M$16/TEL!M$5*1000)</f>
        <v>2.044367950687104</v>
      </c>
      <c r="N87" s="349">
        <f>IF(N$16=0,0,N$16/TEL!N$5*1000)</f>
        <v>2.0517874564604095</v>
      </c>
      <c r="O87" s="349">
        <f>IF(O$16=0,0,O$16/TEL!O$5*1000)</f>
        <v>1.9365771006187924</v>
      </c>
      <c r="P87" s="349">
        <f>IF(P$16=0,0,P$16/TEL!P$5*1000)</f>
        <v>1.6057603040373736</v>
      </c>
      <c r="Q87" s="349">
        <f>IF(Q$16=0,0,Q$16/TEL!Q$5*1000)</f>
        <v>1.6286019734202453</v>
      </c>
      <c r="R87" s="349">
        <f>IF(R$16=0,0,R$16/TEL!R$5*1000)</f>
        <v>1.5899407467488156</v>
      </c>
      <c r="S87" s="349">
        <f>IF(S$16=0,0,S$16/TEL!S$5*1000)</f>
        <v>1.6774589671911524</v>
      </c>
      <c r="T87" s="349">
        <f>IF(T$16=0,0,T$16/TEL!T$5*1000)</f>
        <v>1.6798555345796087</v>
      </c>
      <c r="U87" s="349">
        <f>IF(U$16=0,0,U$16/TEL!U$5*1000)</f>
        <v>1.6201218859145698</v>
      </c>
      <c r="V87" s="349">
        <f>IF(V$16=0,0,V$16/TEL!V$5*1000)</f>
        <v>1.7446629523488841</v>
      </c>
      <c r="W87" s="349">
        <f>IF(W$16=0,0,W$16/TEL!W$5*1000)</f>
        <v>1.7171207252095124</v>
      </c>
      <c r="X87" s="349">
        <f>IF(X$16=0,0,X$16/TEL!X$5*1000)</f>
        <v>1.4453862075314805</v>
      </c>
      <c r="Y87" s="349">
        <f>IF(Y$16=0,0,Y$16/TEL!Y$5*1000)</f>
        <v>1.5295060200849087</v>
      </c>
      <c r="DA87" s="178"/>
    </row>
    <row r="88" spans="1:105" ht="12" customHeight="1" x14ac:dyDescent="0.25">
      <c r="A88" s="174" t="s">
        <v>2719</v>
      </c>
      <c r="B88" s="349">
        <f>IF(B$27=0,0,B$27/TEL!B$5*1000)</f>
        <v>17.313297478260164</v>
      </c>
      <c r="C88" s="349">
        <f>IF(C$27=0,0,C$27/TEL!C$5*1000)</f>
        <v>16.5829194044783</v>
      </c>
      <c r="D88" s="349">
        <f>IF(D$27=0,0,D$27/TEL!D$5*1000)</f>
        <v>17.502811335682235</v>
      </c>
      <c r="E88" s="349">
        <f>IF(E$27=0,0,E$27/TEL!E$5*1000)</f>
        <v>27.936647623853254</v>
      </c>
      <c r="F88" s="349">
        <f>IF(F$27=0,0,F$27/TEL!F$5*1000)</f>
        <v>28.698700490115783</v>
      </c>
      <c r="G88" s="349">
        <f>IF(G$27=0,0,G$27/TEL!G$5*1000)</f>
        <v>24.835386163487179</v>
      </c>
      <c r="H88" s="349">
        <f>IF(H$27=0,0,H$27/TEL!H$5*1000)</f>
        <v>23.127698426487964</v>
      </c>
      <c r="I88" s="349">
        <f>IF(I$27=0,0,I$27/TEL!I$5*1000)</f>
        <v>19.992394090807608</v>
      </c>
      <c r="J88" s="349">
        <f>IF(J$27=0,0,J$27/TEL!J$5*1000)</f>
        <v>18.828843773757004</v>
      </c>
      <c r="K88" s="349">
        <f>IF(K$27=0,0,K$27/TEL!K$5*1000)</f>
        <v>19.311732058566268</v>
      </c>
      <c r="L88" s="349">
        <f>IF(L$27=0,0,L$27/TEL!L$5*1000)</f>
        <v>18.847419250869606</v>
      </c>
      <c r="M88" s="349">
        <f>IF(M$27=0,0,M$27/TEL!M$5*1000)</f>
        <v>17.377127580840387</v>
      </c>
      <c r="N88" s="349">
        <f>IF(N$27=0,0,N$27/TEL!N$5*1000)</f>
        <v>17.440193379913485</v>
      </c>
      <c r="O88" s="349">
        <f>IF(O$27=0,0,O$27/TEL!O$5*1000)</f>
        <v>16.46090535525974</v>
      </c>
      <c r="P88" s="349">
        <f>IF(P$27=0,0,P$27/TEL!P$5*1000)</f>
        <v>13.648962584317678</v>
      </c>
      <c r="Q88" s="349">
        <f>IF(Q$27=0,0,Q$27/TEL!Q$5*1000)</f>
        <v>13.843116774072083</v>
      </c>
      <c r="R88" s="349">
        <f>IF(R$27=0,0,R$27/TEL!R$5*1000)</f>
        <v>13.514496347364933</v>
      </c>
      <c r="S88" s="349">
        <f>IF(S$27=0,0,S$27/TEL!S$5*1000)</f>
        <v>14.258401221124796</v>
      </c>
      <c r="T88" s="349">
        <f>IF(T$27=0,0,T$27/TEL!T$5*1000)</f>
        <v>14.27877204392667</v>
      </c>
      <c r="U88" s="349">
        <f>IF(U$27=0,0,U$27/TEL!U$5*1000)</f>
        <v>13.771036030273841</v>
      </c>
      <c r="V88" s="349">
        <f>IF(V$27=0,0,V$27/TEL!V$5*1000)</f>
        <v>14.829635094965521</v>
      </c>
      <c r="W88" s="349">
        <f>IF(W$27=0,0,W$27/TEL!W$5*1000)</f>
        <v>14.595526164280857</v>
      </c>
      <c r="X88" s="349">
        <f>IF(X$27=0,0,X$27/TEL!X$5*1000)</f>
        <v>12.285782764017585</v>
      </c>
      <c r="Y88" s="349">
        <f>IF(Y$27=0,0,Y$27/TEL!Y$5*1000)</f>
        <v>13.000801170721724</v>
      </c>
      <c r="DA88" s="178"/>
    </row>
    <row r="89" spans="1:105" ht="12" customHeight="1" x14ac:dyDescent="0.25">
      <c r="A89" s="174" t="s">
        <v>2731</v>
      </c>
      <c r="B89" s="349">
        <f>IF(B$38=0,0,B$38/TEL!B$5*1000)</f>
        <v>12.967962113428193</v>
      </c>
      <c r="C89" s="349">
        <f>IF(C$38=0,0,C$38/TEL!C$5*1000)</f>
        <v>12.970220299516033</v>
      </c>
      <c r="D89" s="349">
        <f>IF(D$38=0,0,D$38/TEL!D$5*1000)</f>
        <v>13.393970834373203</v>
      </c>
      <c r="E89" s="349">
        <f>IF(E$38=0,0,E$38/TEL!E$5*1000)</f>
        <v>10.418683066996469</v>
      </c>
      <c r="F89" s="349">
        <f>IF(F$38=0,0,F$38/TEL!F$5*1000)</f>
        <v>9.6099983542888907</v>
      </c>
      <c r="G89" s="349">
        <f>IF(G$38=0,0,G$38/TEL!G$5*1000)</f>
        <v>8.2984006862194413</v>
      </c>
      <c r="H89" s="349">
        <f>IF(H$38=0,0,H$38/TEL!H$5*1000)</f>
        <v>7.6976775534430786</v>
      </c>
      <c r="I89" s="349">
        <f>IF(I$38=0,0,I$38/TEL!I$5*1000)</f>
        <v>7.3686325145012894</v>
      </c>
      <c r="J89" s="349">
        <f>IF(J$38=0,0,J$38/TEL!J$5*1000)</f>
        <v>6.8804578963671306</v>
      </c>
      <c r="K89" s="349">
        <f>IF(K$38=0,0,K$38/TEL!K$5*1000)</f>
        <v>6.6367291782978839</v>
      </c>
      <c r="L89" s="349">
        <f>IF(L$38=0,0,L$38/TEL!L$5*1000)</f>
        <v>5.9238373974335552</v>
      </c>
      <c r="M89" s="349">
        <f>IF(M$38=0,0,M$38/TEL!M$5*1000)</f>
        <v>4.9945681602497434</v>
      </c>
      <c r="N89" s="349">
        <f>IF(N$38=0,0,N$38/TEL!N$5*1000)</f>
        <v>5.1790520848319952</v>
      </c>
      <c r="O89" s="349">
        <f>IF(O$38=0,0,O$38/TEL!O$5*1000)</f>
        <v>5.2930691608328901</v>
      </c>
      <c r="P89" s="349">
        <f>IF(P$38=0,0,P$38/TEL!P$5*1000)</f>
        <v>5.7262758686547048</v>
      </c>
      <c r="Q89" s="349">
        <f>IF(Q$38=0,0,Q$38/TEL!Q$5*1000)</f>
        <v>5.5663626771410684</v>
      </c>
      <c r="R89" s="349">
        <f>IF(R$38=0,0,R$38/TEL!R$5*1000)</f>
        <v>5.565191330006229</v>
      </c>
      <c r="S89" s="349">
        <f>IF(S$38=0,0,S$38/TEL!S$5*1000)</f>
        <v>5.2158169623809458</v>
      </c>
      <c r="T89" s="349">
        <f>IF(T$38=0,0,T$38/TEL!T$5*1000)</f>
        <v>5.2284143335856754</v>
      </c>
      <c r="U89" s="349">
        <f>IF(U$38=0,0,U$38/TEL!U$5*1000)</f>
        <v>5.3386895324102532</v>
      </c>
      <c r="V89" s="349">
        <f>IF(V$38=0,0,V$38/TEL!V$5*1000)</f>
        <v>5.4333647891441288</v>
      </c>
      <c r="W89" s="349">
        <f>IF(W$38=0,0,W$38/TEL!W$5*1000)</f>
        <v>5.1701034474777812</v>
      </c>
      <c r="X89" s="349">
        <f>IF(X$38=0,0,X$38/TEL!X$5*1000)</f>
        <v>5.1483880583617232</v>
      </c>
      <c r="Y89" s="349">
        <f>IF(Y$38=0,0,Y$38/TEL!Y$5*1000)</f>
        <v>4.3723553186572675</v>
      </c>
      <c r="DA89" s="178"/>
    </row>
    <row r="90" spans="1:105" ht="12" customHeight="1" x14ac:dyDescent="0.25">
      <c r="A90" s="174" t="s">
        <v>2733</v>
      </c>
      <c r="B90" s="349">
        <f>IF(B$39=0,0,B$39/TEL!B$5*1000)</f>
        <v>26.060907708359565</v>
      </c>
      <c r="C90" s="349">
        <f>IF(C$39=0,0,C$39/TEL!C$5*1000)</f>
        <v>25.835361785588344</v>
      </c>
      <c r="D90" s="349">
        <f>IF(D$39=0,0,D$39/TEL!D$5*1000)</f>
        <v>26.79805280942448</v>
      </c>
      <c r="E90" s="349">
        <f>IF(E$39=0,0,E$39/TEL!E$5*1000)</f>
        <v>25.338359655537833</v>
      </c>
      <c r="F90" s="349">
        <f>IF(F$39=0,0,F$39/TEL!F$5*1000)</f>
        <v>24.288110358015476</v>
      </c>
      <c r="G90" s="349">
        <f>IF(G$39=0,0,G$39/TEL!G$5*1000)</f>
        <v>20.989477813388163</v>
      </c>
      <c r="H90" s="349">
        <f>IF(H$39=0,0,H$39/TEL!H$5*1000)</f>
        <v>19.498257753502394</v>
      </c>
      <c r="I90" s="349">
        <f>IF(I$39=0,0,I$39/TEL!I$5*1000)</f>
        <v>17.991642637081167</v>
      </c>
      <c r="J90" s="349">
        <f>IF(J$39=0,0,J$39/TEL!J$5*1000)</f>
        <v>16.849177565259691</v>
      </c>
      <c r="K90" s="349">
        <f>IF(K$39=0,0,K$39/TEL!K$5*1000)</f>
        <v>16.612078516124839</v>
      </c>
      <c r="L90" s="349">
        <f>IF(L$39=0,0,L$39/TEL!L$5*1000)</f>
        <v>15.332721228373051</v>
      </c>
      <c r="M90" s="349">
        <f>IF(M$39=0,0,M$39/TEL!M$5*1000)</f>
        <v>13.393589033834012</v>
      </c>
      <c r="N90" s="349">
        <f>IF(N$39=0,0,N$39/TEL!N$5*1000)</f>
        <v>13.706165364200984</v>
      </c>
      <c r="O90" s="349">
        <f>IF(O$39=0,0,O$39/TEL!O$5*1000)</f>
        <v>13.582061661107867</v>
      </c>
      <c r="P90" s="349">
        <f>IF(P$39=0,0,P$39/TEL!P$5*1000)</f>
        <v>13.387559258701682</v>
      </c>
      <c r="Q90" s="349">
        <f>IF(Q$39=0,0,Q$39/TEL!Q$5*1000)</f>
        <v>13.194629755614663</v>
      </c>
      <c r="R90" s="349">
        <f>IF(R$39=0,0,R$39/TEL!R$5*1000)</f>
        <v>13.089465648289302</v>
      </c>
      <c r="S90" s="349">
        <f>IF(S$39=0,0,S$39/TEL!S$5*1000)</f>
        <v>12.76747906846103</v>
      </c>
      <c r="T90" s="349">
        <f>IF(T$39=0,0,T$39/TEL!T$5*1000)</f>
        <v>12.79484300653607</v>
      </c>
      <c r="U90" s="349">
        <f>IF(U$39=0,0,U$39/TEL!U$5*1000)</f>
        <v>12.810327208130477</v>
      </c>
      <c r="V90" s="349">
        <f>IF(V$39=0,0,V$39/TEL!V$5*1000)</f>
        <v>13.292992340812333</v>
      </c>
      <c r="W90" s="349">
        <f>IF(W$39=0,0,W$39/TEL!W$5*1000)</f>
        <v>12.802802666170958</v>
      </c>
      <c r="X90" s="349">
        <f>IF(X$39=0,0,X$39/TEL!X$5*1000)</f>
        <v>12.044247446792243</v>
      </c>
      <c r="Y90" s="349">
        <f>IF(Y$39=0,0,Y$39/TEL!Y$5*1000)</f>
        <v>11.034175269486278</v>
      </c>
      <c r="DA90" s="178"/>
    </row>
    <row r="91" spans="1:105" ht="12" customHeight="1" x14ac:dyDescent="0.25">
      <c r="A91" s="41" t="s">
        <v>2757</v>
      </c>
      <c r="B91" s="337">
        <f>IF(B$59=0,0,B$59/TEL!B$5*1000)</f>
        <v>4.7586971956437516</v>
      </c>
      <c r="C91" s="337">
        <f>IF(C$59=0,0,C$59/TEL!C$5*1000)</f>
        <v>4.759525855051411</v>
      </c>
      <c r="D91" s="337">
        <f>IF(D$59=0,0,D$59/TEL!D$5*1000)</f>
        <v>4.9150244957969198</v>
      </c>
      <c r="E91" s="337">
        <f>IF(E$59=0,0,E$59/TEL!E$5*1000)</f>
        <v>3.8232189035992166</v>
      </c>
      <c r="F91" s="337">
        <f>IF(F$59=0,0,F$59/TEL!F$5*1000)</f>
        <v>3.5264655941076155</v>
      </c>
      <c r="G91" s="337">
        <f>IF(G$59=0,0,G$59/TEL!G$5*1000)</f>
        <v>3.0451643618660471</v>
      </c>
      <c r="H91" s="337">
        <f>IF(H$59=0,0,H$59/TEL!H$5*1000)</f>
        <v>2.8247242138846556</v>
      </c>
      <c r="I91" s="337">
        <f>IF(I$59=0,0,I$59/TEL!I$5*1000)</f>
        <v>2.7039785107158125</v>
      </c>
      <c r="J91" s="337">
        <f>IF(J$59=0,0,J$59/TEL!J$5*1000)</f>
        <v>2.5248389384391516</v>
      </c>
      <c r="K91" s="337">
        <f>IF(K$59=0,0,K$59/TEL!K$5*1000)</f>
        <v>2.435400740129412</v>
      </c>
      <c r="L91" s="337">
        <f>IF(L$59=0,0,L$59/TEL!L$5*1000)</f>
        <v>2.1737994115071047</v>
      </c>
      <c r="M91" s="337">
        <f>IF(M$59=0,0,M$59/TEL!M$5*1000)</f>
        <v>1.8327966483662743</v>
      </c>
      <c r="N91" s="337">
        <f>IF(N$59=0,0,N$59/TEL!N$5*1000)</f>
        <v>1.9004944968695376</v>
      </c>
      <c r="O91" s="337">
        <f>IF(O$59=0,0,O$59/TEL!O$5*1000)</f>
        <v>1.9423339728855213</v>
      </c>
      <c r="P91" s="337">
        <f>IF(P$59=0,0,P$59/TEL!P$5*1000)</f>
        <v>2.1013026317707175</v>
      </c>
      <c r="Q91" s="337">
        <f>IF(Q$59=0,0,Q$59/TEL!Q$5*1000)</f>
        <v>2.04262120986755</v>
      </c>
      <c r="R91" s="337">
        <f>IF(R$59=0,0,R$59/TEL!R$5*1000)</f>
        <v>2.0421913746878251</v>
      </c>
      <c r="S91" s="337">
        <f>IF(S$59=0,0,S$59/TEL!S$5*1000)</f>
        <v>1.9139856621089246</v>
      </c>
      <c r="T91" s="337">
        <f>IF(T$59=0,0,T$59/TEL!T$5*1000)</f>
        <v>1.9186083680129122</v>
      </c>
      <c r="U91" s="337">
        <f>IF(U$59=0,0,U$59/TEL!U$5*1000)</f>
        <v>1.9590747323348887</v>
      </c>
      <c r="V91" s="337">
        <f>IF(V$59=0,0,V$59/TEL!V$5*1000)</f>
        <v>1.9938165734025639</v>
      </c>
      <c r="W91" s="337">
        <f>IF(W$59=0,0,W$59/TEL!W$5*1000)</f>
        <v>1.8972107229727708</v>
      </c>
      <c r="X91" s="337">
        <f>IF(X$59=0,0,X$59/TEL!X$5*1000)</f>
        <v>1.8892420876247469</v>
      </c>
      <c r="Y91" s="337">
        <f>IF(Y$59=0,0,Y$59/TEL!Y$5*1000)</f>
        <v>1.60447068022409</v>
      </c>
      <c r="DA91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-0.249977111117893"/>
    <pageSetUpPr fitToPage="1"/>
  </sheetPr>
  <dimension ref="A1:DA9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 / useful energy demand"</f>
        <v>BE: Textiles and leather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25</v>
      </c>
      <c r="B5" s="223">
        <v>124.9028125251475</v>
      </c>
      <c r="C5" s="223">
        <v>122.2765303209441</v>
      </c>
      <c r="D5" s="223">
        <v>118.51650229504141</v>
      </c>
      <c r="E5" s="223">
        <v>168.3093648382582</v>
      </c>
      <c r="F5" s="223">
        <v>151.4133664901355</v>
      </c>
      <c r="G5" s="223">
        <v>145.1662491462686</v>
      </c>
      <c r="H5" s="223">
        <v>144.15088063467579</v>
      </c>
      <c r="I5" s="223">
        <v>135.48414726083581</v>
      </c>
      <c r="J5" s="223">
        <v>111.3401141477793</v>
      </c>
      <c r="K5" s="223">
        <v>100.50626175098721</v>
      </c>
      <c r="L5" s="223">
        <v>103.6511854799375</v>
      </c>
      <c r="M5" s="223">
        <v>104.43997449000619</v>
      </c>
      <c r="N5" s="223">
        <v>101.8800055717126</v>
      </c>
      <c r="O5" s="223">
        <v>106.4896104302979</v>
      </c>
      <c r="P5" s="223">
        <v>87.900827756699016</v>
      </c>
      <c r="Q5" s="223">
        <v>92.918582100576415</v>
      </c>
      <c r="R5" s="223">
        <v>86.519127396258042</v>
      </c>
      <c r="S5" s="223">
        <v>89.701428855816161</v>
      </c>
      <c r="T5" s="223">
        <v>91.544320608917843</v>
      </c>
      <c r="U5" s="223">
        <v>83.274671468674484</v>
      </c>
      <c r="V5" s="223">
        <v>72.989118271068293</v>
      </c>
      <c r="W5" s="223">
        <v>79.60249412092324</v>
      </c>
      <c r="X5" s="223">
        <v>64.100839094988743</v>
      </c>
      <c r="Y5" s="223">
        <v>58.119007375392933</v>
      </c>
      <c r="DA5" s="89" t="s">
        <v>2759</v>
      </c>
    </row>
    <row r="6" spans="1:105" ht="12" customHeight="1" x14ac:dyDescent="0.25">
      <c r="A6" s="55" t="s">
        <v>91</v>
      </c>
      <c r="B6" s="259">
        <v>5.2778641204618788</v>
      </c>
      <c r="C6" s="259">
        <v>5.2290529161903843</v>
      </c>
      <c r="D6" s="259">
        <v>5.0396149752816823</v>
      </c>
      <c r="E6" s="259">
        <v>5.3956807725386637</v>
      </c>
      <c r="F6" s="259">
        <v>4.5861362742383429</v>
      </c>
      <c r="G6" s="259">
        <v>4.3832701455600418</v>
      </c>
      <c r="H6" s="259">
        <v>4.3413785649170569</v>
      </c>
      <c r="I6" s="259">
        <v>4.310174886794222</v>
      </c>
      <c r="J6" s="259">
        <v>3.533844413392456</v>
      </c>
      <c r="K6" s="259">
        <v>3.0880348949253249</v>
      </c>
      <c r="L6" s="259">
        <v>3.0262718974724141</v>
      </c>
      <c r="M6" s="259">
        <v>2.8914310363851081</v>
      </c>
      <c r="N6" s="259">
        <v>2.874068436323761</v>
      </c>
      <c r="O6" s="259">
        <v>3.1439476764397591</v>
      </c>
      <c r="P6" s="259">
        <v>2.976475313677494</v>
      </c>
      <c r="Q6" s="259">
        <v>3.082817480013333</v>
      </c>
      <c r="R6" s="259">
        <v>2.903028027147931</v>
      </c>
      <c r="S6" s="259">
        <v>2.837625813579391</v>
      </c>
      <c r="T6" s="259">
        <v>2.897445415525973</v>
      </c>
      <c r="U6" s="259">
        <v>2.716058418454232</v>
      </c>
      <c r="V6" s="259">
        <v>2.3136608958039959</v>
      </c>
      <c r="W6" s="259">
        <v>2.479350580400983</v>
      </c>
      <c r="X6" s="259">
        <v>2.1724687636953912</v>
      </c>
      <c r="Y6" s="259">
        <v>1.761646424433555</v>
      </c>
      <c r="DA6" s="67" t="s">
        <v>2760</v>
      </c>
    </row>
    <row r="7" spans="1:105" ht="12" customHeight="1" x14ac:dyDescent="0.25">
      <c r="A7" s="173" t="s">
        <v>92</v>
      </c>
      <c r="B7" s="224">
        <v>1.112418827986613</v>
      </c>
      <c r="C7" s="224">
        <v>1.102130858950465</v>
      </c>
      <c r="D7" s="224">
        <v>1.062202901846595</v>
      </c>
      <c r="E7" s="224">
        <v>1.1372511198056561</v>
      </c>
      <c r="F7" s="224">
        <v>0.96662290326804579</v>
      </c>
      <c r="G7" s="224">
        <v>0.92386467835892294</v>
      </c>
      <c r="H7" s="224">
        <v>0.9150351628621699</v>
      </c>
      <c r="I7" s="224">
        <v>0.90845834347955234</v>
      </c>
      <c r="J7" s="224">
        <v>0.74483066841233003</v>
      </c>
      <c r="K7" s="224">
        <v>0.65086710839648798</v>
      </c>
      <c r="L7" s="224">
        <v>0.63784928154999165</v>
      </c>
      <c r="M7" s="224">
        <v>0.6094287862072052</v>
      </c>
      <c r="N7" s="224">
        <v>0.6057692597832175</v>
      </c>
      <c r="O7" s="224">
        <v>0.66265188145281173</v>
      </c>
      <c r="P7" s="224">
        <v>0.62735362343554291</v>
      </c>
      <c r="Q7" s="224">
        <v>0.64976743048719499</v>
      </c>
      <c r="R7" s="224">
        <v>0.61187309143714352</v>
      </c>
      <c r="S7" s="224">
        <v>0.59808822466052824</v>
      </c>
      <c r="T7" s="224">
        <v>0.6106964407815263</v>
      </c>
      <c r="U7" s="224">
        <v>0.57246538630775157</v>
      </c>
      <c r="V7" s="224">
        <v>0.48765180067642638</v>
      </c>
      <c r="W7" s="224">
        <v>0.52257432246592639</v>
      </c>
      <c r="X7" s="224">
        <v>0.45789264384018707</v>
      </c>
      <c r="Y7" s="224">
        <v>0.37130335417268873</v>
      </c>
      <c r="DA7" s="177" t="s">
        <v>2761</v>
      </c>
    </row>
    <row r="8" spans="1:105" ht="12" customHeight="1" x14ac:dyDescent="0.25">
      <c r="A8" s="173" t="s">
        <v>93</v>
      </c>
      <c r="B8" s="224">
        <v>4.3105400474548681</v>
      </c>
      <c r="C8" s="224">
        <v>4.2706749342244867</v>
      </c>
      <c r="D8" s="224">
        <v>4.1159570763644222</v>
      </c>
      <c r="E8" s="224">
        <v>4.4067633274489699</v>
      </c>
      <c r="F8" s="224">
        <v>3.745591705657596</v>
      </c>
      <c r="G8" s="224">
        <v>3.57990677099819</v>
      </c>
      <c r="H8" s="224">
        <v>3.5456930565312539</v>
      </c>
      <c r="I8" s="224">
        <v>3.5202083716082559</v>
      </c>
      <c r="J8" s="224">
        <v>2.8861633262490609</v>
      </c>
      <c r="K8" s="224">
        <v>2.5220615344960451</v>
      </c>
      <c r="L8" s="224">
        <v>2.4716184257128022</v>
      </c>
      <c r="M8" s="224">
        <v>2.361491124500799</v>
      </c>
      <c r="N8" s="224">
        <v>2.3473107323603069</v>
      </c>
      <c r="O8" s="224">
        <v>2.5677266517445481</v>
      </c>
      <c r="P8" s="224">
        <v>2.4309485327835261</v>
      </c>
      <c r="Q8" s="224">
        <v>2.5178003645589202</v>
      </c>
      <c r="R8" s="224">
        <v>2.3709626250874298</v>
      </c>
      <c r="S8" s="224">
        <v>2.3175472937441288</v>
      </c>
      <c r="T8" s="224">
        <v>2.3664031914952419</v>
      </c>
      <c r="U8" s="224">
        <v>2.2182607048529559</v>
      </c>
      <c r="V8" s="224">
        <v>1.889614381872464</v>
      </c>
      <c r="W8" s="224">
        <v>2.0249365509553181</v>
      </c>
      <c r="X8" s="224">
        <v>1.774299867146681</v>
      </c>
      <c r="Y8" s="224">
        <v>1.438772823373099</v>
      </c>
      <c r="DA8" s="177" t="s">
        <v>2762</v>
      </c>
    </row>
    <row r="9" spans="1:105" ht="12" customHeight="1" x14ac:dyDescent="0.25">
      <c r="A9" s="173" t="s">
        <v>94</v>
      </c>
      <c r="B9" s="224">
        <v>6.0626680709510339</v>
      </c>
      <c r="C9" s="224">
        <v>6.0065987741886993</v>
      </c>
      <c r="D9" s="224">
        <v>5.7889919299121937</v>
      </c>
      <c r="E9" s="224">
        <v>6.1980037367562666</v>
      </c>
      <c r="F9" s="224">
        <v>5.2680821870840289</v>
      </c>
      <c r="G9" s="224">
        <v>5.0350504202662512</v>
      </c>
      <c r="H9" s="224">
        <v>4.9869296762286686</v>
      </c>
      <c r="I9" s="224">
        <v>4.951086096565807</v>
      </c>
      <c r="J9" s="224">
        <v>4.0593174063958699</v>
      </c>
      <c r="K9" s="224">
        <v>3.547217232604317</v>
      </c>
      <c r="L9" s="224">
        <v>3.4762702464603792</v>
      </c>
      <c r="M9" s="224">
        <v>3.321378918355856</v>
      </c>
      <c r="N9" s="224">
        <v>3.301434547182577</v>
      </c>
      <c r="O9" s="224">
        <v>3.6114440917103372</v>
      </c>
      <c r="P9" s="224">
        <v>3.4190690469362259</v>
      </c>
      <c r="Q9" s="224">
        <v>3.5412240023736992</v>
      </c>
      <c r="R9" s="224">
        <v>3.3347003499069809</v>
      </c>
      <c r="S9" s="224">
        <v>3.2595730061706658</v>
      </c>
      <c r="T9" s="224">
        <v>3.328287619215081</v>
      </c>
      <c r="U9" s="224">
        <v>3.119928872090632</v>
      </c>
      <c r="V9" s="224">
        <v>2.6576959390859272</v>
      </c>
      <c r="W9" s="224">
        <v>2.8480232263303331</v>
      </c>
      <c r="X9" s="224">
        <v>2.495508923341113</v>
      </c>
      <c r="Y9" s="224">
        <v>2.0235984265513278</v>
      </c>
      <c r="DA9" s="177" t="s">
        <v>2763</v>
      </c>
    </row>
    <row r="10" spans="1:105" ht="12" customHeight="1" x14ac:dyDescent="0.25">
      <c r="A10" s="56" t="s">
        <v>95</v>
      </c>
      <c r="B10" s="260">
        <v>15.928145720624411</v>
      </c>
      <c r="C10" s="260">
        <v>15.727445917796819</v>
      </c>
      <c r="D10" s="260">
        <v>15.11684234580755</v>
      </c>
      <c r="E10" s="260">
        <v>19.951830609673589</v>
      </c>
      <c r="F10" s="260">
        <v>18.274238012808262</v>
      </c>
      <c r="G10" s="260">
        <v>17.543637419852018</v>
      </c>
      <c r="H10" s="260">
        <v>17.44328768421715</v>
      </c>
      <c r="I10" s="260">
        <v>16.088164796403621</v>
      </c>
      <c r="J10" s="260">
        <v>13.23481370156196</v>
      </c>
      <c r="K10" s="260">
        <v>12.069217325084001</v>
      </c>
      <c r="L10" s="260">
        <v>12.71045179422477</v>
      </c>
      <c r="M10" s="260">
        <v>13.12775395277033</v>
      </c>
      <c r="N10" s="260">
        <v>12.693763909442911</v>
      </c>
      <c r="O10" s="260">
        <v>13.017139075052199</v>
      </c>
      <c r="P10" s="260">
        <v>10.33265026661285</v>
      </c>
      <c r="Q10" s="260">
        <v>10.971440660114251</v>
      </c>
      <c r="R10" s="260">
        <v>10.211104053355189</v>
      </c>
      <c r="S10" s="260">
        <v>10.737257997271319</v>
      </c>
      <c r="T10" s="260">
        <v>10.954123918341431</v>
      </c>
      <c r="U10" s="260">
        <v>9.8797583187821427</v>
      </c>
      <c r="V10" s="260">
        <v>8.7285087159826666</v>
      </c>
      <c r="W10" s="260">
        <v>9.545578046453258</v>
      </c>
      <c r="X10" s="260">
        <v>7.515104312176101</v>
      </c>
      <c r="Y10" s="260">
        <v>7.0246499862939658</v>
      </c>
      <c r="DA10" s="68" t="s">
        <v>2764</v>
      </c>
    </row>
    <row r="11" spans="1:105" ht="12" customHeight="1" x14ac:dyDescent="0.25">
      <c r="A11" s="37" t="s">
        <v>159</v>
      </c>
      <c r="B11" s="226">
        <v>0.2835712827820433</v>
      </c>
      <c r="C11" s="226">
        <v>0.35158376863593999</v>
      </c>
      <c r="D11" s="226">
        <v>0.48332126549256832</v>
      </c>
      <c r="E11" s="226">
        <v>0.27647221985711812</v>
      </c>
      <c r="F11" s="226">
        <v>0.36937002288292398</v>
      </c>
      <c r="G11" s="226">
        <v>0.2197329078918597</v>
      </c>
      <c r="H11" s="226">
        <v>7.3405993431004804E-2</v>
      </c>
      <c r="I11" s="226">
        <v>6.9279818963509252E-2</v>
      </c>
      <c r="J11" s="226">
        <v>7.0537339985019307E-2</v>
      </c>
      <c r="K11" s="226">
        <v>7.325399382410798E-2</v>
      </c>
      <c r="L11" s="226">
        <v>7.618100099104759E-2</v>
      </c>
      <c r="M11" s="226">
        <v>0</v>
      </c>
      <c r="N11" s="226">
        <v>7.7475771733301377E-2</v>
      </c>
      <c r="O11" s="226">
        <v>7.4403682560070711E-2</v>
      </c>
      <c r="P11" s="226">
        <v>6.244057298568885E-2</v>
      </c>
      <c r="Q11" s="226">
        <v>6.44911255093637E-2</v>
      </c>
      <c r="R11" s="226">
        <v>6.3244769188969582E-2</v>
      </c>
      <c r="S11" s="226">
        <v>4.8205864032071118E-2</v>
      </c>
      <c r="T11" s="226">
        <v>4.1266369717396049E-2</v>
      </c>
      <c r="U11" s="226">
        <v>0.23169850572390099</v>
      </c>
      <c r="V11" s="226">
        <v>0.22225819415721529</v>
      </c>
      <c r="W11" s="226">
        <v>0.23419481490528429</v>
      </c>
      <c r="X11" s="226">
        <v>0.2140492123337725</v>
      </c>
      <c r="Y11" s="226">
        <v>0.22680260346625661</v>
      </c>
      <c r="DA11" s="69" t="s">
        <v>2765</v>
      </c>
    </row>
    <row r="12" spans="1:105" ht="12" customHeight="1" x14ac:dyDescent="0.25">
      <c r="A12" s="37" t="s">
        <v>35</v>
      </c>
      <c r="B12" s="226">
        <v>2.208827963509111</v>
      </c>
      <c r="C12" s="226">
        <v>1.878826374816325</v>
      </c>
      <c r="D12" s="226">
        <v>1.826671342615892</v>
      </c>
      <c r="E12" s="226">
        <v>12.545538875211131</v>
      </c>
      <c r="F12" s="226">
        <v>12.717201622106529</v>
      </c>
      <c r="G12" s="226">
        <v>12.442636875867221</v>
      </c>
      <c r="H12" s="226">
        <v>12.56318768504471</v>
      </c>
      <c r="I12" s="226">
        <v>10.45174290379374</v>
      </c>
      <c r="J12" s="226">
        <v>8.5803560753794432</v>
      </c>
      <c r="K12" s="226">
        <v>8.3314654343195755</v>
      </c>
      <c r="L12" s="226">
        <v>9.5089097340919384</v>
      </c>
      <c r="M12" s="226">
        <v>10.54878325008117</v>
      </c>
      <c r="N12" s="226">
        <v>9.9188445647299055</v>
      </c>
      <c r="O12" s="226">
        <v>9.6027064197272018</v>
      </c>
      <c r="P12" s="226">
        <v>5.6651921058390524</v>
      </c>
      <c r="Q12" s="226">
        <v>6.3653849086813556</v>
      </c>
      <c r="R12" s="226">
        <v>5.7156890695702653</v>
      </c>
      <c r="S12" s="226">
        <v>6.964848364096615</v>
      </c>
      <c r="T12" s="226">
        <v>7.1220703695864964</v>
      </c>
      <c r="U12" s="226">
        <v>5.7999178506738067</v>
      </c>
      <c r="V12" s="226">
        <v>5.4572900137298008</v>
      </c>
      <c r="W12" s="226">
        <v>6.2555909839497987</v>
      </c>
      <c r="X12" s="226">
        <v>3.9953741596587919</v>
      </c>
      <c r="Y12" s="226">
        <v>4.8130091354169107</v>
      </c>
      <c r="DA12" s="69" t="s">
        <v>2766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2767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2.7342128278922111E-2</v>
      </c>
      <c r="M14" s="226">
        <v>3.0869672926265249E-2</v>
      </c>
      <c r="N14" s="226">
        <v>4.1856287609172052E-2</v>
      </c>
      <c r="O14" s="226">
        <v>5.7008313437145727E-2</v>
      </c>
      <c r="P14" s="226">
        <v>7.6285827560245059E-2</v>
      </c>
      <c r="Q14" s="226">
        <v>0.10739841199392131</v>
      </c>
      <c r="R14" s="226">
        <v>0.12943365161294959</v>
      </c>
      <c r="S14" s="226">
        <v>0.14211644982024399</v>
      </c>
      <c r="T14" s="226">
        <v>0.13338406731009131</v>
      </c>
      <c r="U14" s="226">
        <v>0.13146141914192561</v>
      </c>
      <c r="V14" s="226">
        <v>0.1213832849894389</v>
      </c>
      <c r="W14" s="226">
        <v>7.1011794283097007E-2</v>
      </c>
      <c r="X14" s="226">
        <v>2.2313907175489759E-2</v>
      </c>
      <c r="Y14" s="226">
        <v>2.2178270805286081E-2</v>
      </c>
      <c r="DA14" s="69" t="s">
        <v>2768</v>
      </c>
    </row>
    <row r="15" spans="1:105" ht="12" customHeight="1" x14ac:dyDescent="0.25">
      <c r="A15" s="37" t="s">
        <v>40</v>
      </c>
      <c r="B15" s="226">
        <v>13.435746474333261</v>
      </c>
      <c r="C15" s="226">
        <v>13.49703577434456</v>
      </c>
      <c r="D15" s="226">
        <v>12.806849737699091</v>
      </c>
      <c r="E15" s="226">
        <v>7.1298195146053427</v>
      </c>
      <c r="F15" s="226">
        <v>5.1876663678188022</v>
      </c>
      <c r="G15" s="226">
        <v>4.8812676360929439</v>
      </c>
      <c r="H15" s="226">
        <v>4.8066940057414307</v>
      </c>
      <c r="I15" s="226">
        <v>5.567142073646365</v>
      </c>
      <c r="J15" s="226">
        <v>4.5839202861974986</v>
      </c>
      <c r="K15" s="226">
        <v>3.6644978969403139</v>
      </c>
      <c r="L15" s="226">
        <v>3.0980189308628572</v>
      </c>
      <c r="M15" s="226">
        <v>2.548101029762889</v>
      </c>
      <c r="N15" s="226">
        <v>2.65558728537053</v>
      </c>
      <c r="O15" s="226">
        <v>3.2830206593277791</v>
      </c>
      <c r="P15" s="226">
        <v>4.5287317602278661</v>
      </c>
      <c r="Q15" s="226">
        <v>4.4341662139296121</v>
      </c>
      <c r="R15" s="226">
        <v>4.3027365629830099</v>
      </c>
      <c r="S15" s="226">
        <v>3.582087319322393</v>
      </c>
      <c r="T15" s="226">
        <v>3.6574031117274468</v>
      </c>
      <c r="U15" s="226">
        <v>3.7166805432425098</v>
      </c>
      <c r="V15" s="226">
        <v>2.9275772231062112</v>
      </c>
      <c r="W15" s="226">
        <v>2.9847804533150781</v>
      </c>
      <c r="X15" s="226">
        <v>3.2833670330080462</v>
      </c>
      <c r="Y15" s="226">
        <v>1.9626599766055119</v>
      </c>
      <c r="DA15" s="69" t="s">
        <v>2769</v>
      </c>
    </row>
    <row r="16" spans="1:105" ht="12" customHeight="1" x14ac:dyDescent="0.25">
      <c r="A16" s="57" t="s">
        <v>2707</v>
      </c>
      <c r="B16" s="261">
        <v>3.33773230028048</v>
      </c>
      <c r="C16" s="261">
        <v>3.171344013911463</v>
      </c>
      <c r="D16" s="261">
        <v>3.1250207221321449</v>
      </c>
      <c r="E16" s="261">
        <v>6.9525807809107798</v>
      </c>
      <c r="F16" s="261">
        <v>6.5848155610719141</v>
      </c>
      <c r="G16" s="261">
        <v>6.3293233145679979</v>
      </c>
      <c r="H16" s="261">
        <v>6.2978700528078386</v>
      </c>
      <c r="I16" s="261">
        <v>5.6391216343323336</v>
      </c>
      <c r="J16" s="261">
        <v>4.6441441190862323</v>
      </c>
      <c r="K16" s="261">
        <v>4.3179716930716534</v>
      </c>
      <c r="L16" s="261">
        <v>4.6410593699188896</v>
      </c>
      <c r="M16" s="261">
        <v>4.8581419807867343</v>
      </c>
      <c r="N16" s="261">
        <v>4.678032078806277</v>
      </c>
      <c r="O16" s="261">
        <v>4.7250915663389081</v>
      </c>
      <c r="P16" s="261">
        <v>3.426472095039367</v>
      </c>
      <c r="Q16" s="261">
        <v>3.702858218345177</v>
      </c>
      <c r="R16" s="261">
        <v>3.4045223618447689</v>
      </c>
      <c r="S16" s="261">
        <v>3.7470120791840649</v>
      </c>
      <c r="T16" s="261">
        <v>3.8221015897351109</v>
      </c>
      <c r="U16" s="261">
        <v>3.3771640696962191</v>
      </c>
      <c r="V16" s="261">
        <v>3.0434914696998949</v>
      </c>
      <c r="W16" s="261">
        <v>3.375813936322444</v>
      </c>
      <c r="X16" s="261">
        <v>2.49796139083253</v>
      </c>
      <c r="Y16" s="261">
        <v>2.52477831898717</v>
      </c>
      <c r="DA16" s="70" t="s">
        <v>2770</v>
      </c>
    </row>
    <row r="17" spans="1:105" ht="12" customHeight="1" x14ac:dyDescent="0.25">
      <c r="A17" s="46" t="s">
        <v>28</v>
      </c>
      <c r="B17" s="229">
        <v>0.1294830586443258</v>
      </c>
      <c r="C17" s="229">
        <v>2.5895975542308571E-2</v>
      </c>
      <c r="D17" s="229">
        <v>0</v>
      </c>
      <c r="E17" s="229">
        <v>0</v>
      </c>
      <c r="F17" s="229">
        <v>0</v>
      </c>
      <c r="G17" s="229">
        <v>0</v>
      </c>
      <c r="H17" s="229">
        <v>0</v>
      </c>
      <c r="I17" s="229">
        <v>0</v>
      </c>
      <c r="J17" s="229">
        <v>0.11115744041084739</v>
      </c>
      <c r="K17" s="229">
        <v>8.8906805416245557E-2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2771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2772</v>
      </c>
    </row>
    <row r="19" spans="1:105" ht="12" customHeight="1" x14ac:dyDescent="0.25">
      <c r="A19" s="46" t="s">
        <v>31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0</v>
      </c>
      <c r="T19" s="229">
        <v>0</v>
      </c>
      <c r="U19" s="229">
        <v>4.7601295426265566E-3</v>
      </c>
      <c r="V19" s="229">
        <v>4.8945968356005464E-3</v>
      </c>
      <c r="W19" s="229">
        <v>4.8982734586059118E-3</v>
      </c>
      <c r="X19" s="229">
        <v>0</v>
      </c>
      <c r="Y19" s="229">
        <v>0</v>
      </c>
      <c r="DA19" s="73" t="s">
        <v>2773</v>
      </c>
    </row>
    <row r="20" spans="1:105" ht="12" customHeight="1" x14ac:dyDescent="0.25">
      <c r="A20" s="46" t="s">
        <v>159</v>
      </c>
      <c r="B20" s="229">
        <v>0.36702991039920918</v>
      </c>
      <c r="C20" s="229">
        <v>0.49122396438092958</v>
      </c>
      <c r="D20" s="229">
        <v>0.65394883563486417</v>
      </c>
      <c r="E20" s="229">
        <v>0.1526209489662213</v>
      </c>
      <c r="F20" s="229">
        <v>0.18901833470750551</v>
      </c>
      <c r="G20" s="229">
        <v>0.113529633436062</v>
      </c>
      <c r="H20" s="229">
        <v>3.7830238445513427E-2</v>
      </c>
      <c r="I20" s="229">
        <v>3.8117936626937909E-2</v>
      </c>
      <c r="J20" s="229">
        <v>3.8019255734797003E-2</v>
      </c>
      <c r="K20" s="229">
        <v>3.7822181080106133E-2</v>
      </c>
      <c r="L20" s="229">
        <v>3.7622050081191127E-2</v>
      </c>
      <c r="M20" s="229">
        <v>0</v>
      </c>
      <c r="N20" s="229">
        <v>3.7526226089510589E-2</v>
      </c>
      <c r="O20" s="229">
        <v>3.7757794241457088E-2</v>
      </c>
      <c r="P20" s="229">
        <v>3.8559902959761597E-2</v>
      </c>
      <c r="Q20" s="229">
        <v>3.8427263168246913E-2</v>
      </c>
      <c r="R20" s="229">
        <v>3.850916465513228E-2</v>
      </c>
      <c r="S20" s="229">
        <v>2.6689403110050851E-2</v>
      </c>
      <c r="T20" s="229">
        <v>2.288953985817356E-2</v>
      </c>
      <c r="U20" s="229">
        <v>0.13411166124562249</v>
      </c>
      <c r="V20" s="229">
        <v>0.1231874374503605</v>
      </c>
      <c r="W20" s="229">
        <v>0.1267861805933948</v>
      </c>
      <c r="X20" s="229">
        <v>0.13255638793568339</v>
      </c>
      <c r="Y20" s="229">
        <v>0.1186588797603349</v>
      </c>
      <c r="DA20" s="73" t="s">
        <v>2774</v>
      </c>
    </row>
    <row r="21" spans="1:105" ht="12" customHeight="1" x14ac:dyDescent="0.25">
      <c r="A21" s="46" t="s">
        <v>32</v>
      </c>
      <c r="B21" s="229">
        <v>0.10941625911926089</v>
      </c>
      <c r="C21" s="229">
        <v>0.145888345492591</v>
      </c>
      <c r="D21" s="229">
        <v>0.1094162591193167</v>
      </c>
      <c r="E21" s="229">
        <v>0.18236371438411661</v>
      </c>
      <c r="F21" s="229">
        <v>0.1458108087811433</v>
      </c>
      <c r="G21" s="229">
        <v>3.6448705244693361E-2</v>
      </c>
      <c r="H21" s="229">
        <v>3.6448240502110707E-2</v>
      </c>
      <c r="I21" s="229">
        <v>7.2896172191727962E-2</v>
      </c>
      <c r="J21" s="229">
        <v>3.6437590490453517E-2</v>
      </c>
      <c r="K21" s="229">
        <v>3.6430265763702632E-2</v>
      </c>
      <c r="L21" s="229">
        <v>7.2868218677972038E-2</v>
      </c>
      <c r="M21" s="229">
        <v>3.6436171954400312E-2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0</v>
      </c>
      <c r="T21" s="229">
        <v>0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 t="s">
        <v>2775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2776</v>
      </c>
    </row>
    <row r="23" spans="1:105" ht="12" customHeight="1" x14ac:dyDescent="0.25">
      <c r="A23" s="46" t="s">
        <v>35</v>
      </c>
      <c r="B23" s="229">
        <v>2.731803072117684</v>
      </c>
      <c r="C23" s="229">
        <v>2.5083357284956351</v>
      </c>
      <c r="D23" s="229">
        <v>2.3616556273779641</v>
      </c>
      <c r="E23" s="229">
        <v>6.6175961175604421</v>
      </c>
      <c r="F23" s="229">
        <v>6.2184497679940884</v>
      </c>
      <c r="G23" s="229">
        <v>6.1429198212559628</v>
      </c>
      <c r="H23" s="229">
        <v>6.1866520836273509</v>
      </c>
      <c r="I23" s="229">
        <v>5.494898126805758</v>
      </c>
      <c r="J23" s="229">
        <v>4.4191437728691074</v>
      </c>
      <c r="K23" s="229">
        <v>4.1104081338745901</v>
      </c>
      <c r="L23" s="229">
        <v>4.4871934654259888</v>
      </c>
      <c r="M23" s="229">
        <v>4.7787147663861527</v>
      </c>
      <c r="N23" s="229">
        <v>4.5906940714819449</v>
      </c>
      <c r="O23" s="229">
        <v>4.6564412004238083</v>
      </c>
      <c r="P23" s="229">
        <v>3.3429661672465349</v>
      </c>
      <c r="Q23" s="229">
        <v>3.6242025018304811</v>
      </c>
      <c r="R23" s="229">
        <v>3.3254955329548319</v>
      </c>
      <c r="S23" s="229">
        <v>3.6846729212607778</v>
      </c>
      <c r="T23" s="229">
        <v>3.7748121588280288</v>
      </c>
      <c r="U23" s="229">
        <v>3.2078454692998291</v>
      </c>
      <c r="V23" s="229">
        <v>2.8902403577896809</v>
      </c>
      <c r="W23" s="229">
        <v>3.2360205876508719</v>
      </c>
      <c r="X23" s="229">
        <v>2.364246589379766</v>
      </c>
      <c r="Y23" s="229">
        <v>2.4061194392268348</v>
      </c>
      <c r="DA23" s="73" t="s">
        <v>2777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2778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1.057821260833257E-2</v>
      </c>
      <c r="Q25" s="229">
        <v>1.036918653002975E-2</v>
      </c>
      <c r="R25" s="229">
        <v>1.078350607821231E-2</v>
      </c>
      <c r="S25" s="229">
        <v>1.06789930389945E-2</v>
      </c>
      <c r="T25" s="229">
        <v>1.0369186529999149E-2</v>
      </c>
      <c r="U25" s="229">
        <v>1.03691865300188E-2</v>
      </c>
      <c r="V25" s="229">
        <v>1.036918652999943E-2</v>
      </c>
      <c r="W25" s="229">
        <v>0</v>
      </c>
      <c r="X25" s="229">
        <v>0</v>
      </c>
      <c r="Y25" s="229">
        <v>0</v>
      </c>
      <c r="DA25" s="73" t="s">
        <v>2779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3.1536649589177457E-2</v>
      </c>
      <c r="G26" s="229">
        <v>3.6425154631280023E-2</v>
      </c>
      <c r="H26" s="229">
        <v>3.6939490232863303E-2</v>
      </c>
      <c r="I26" s="229">
        <v>3.3209398707911543E-2</v>
      </c>
      <c r="J26" s="229">
        <v>3.9386059581027727E-2</v>
      </c>
      <c r="K26" s="229">
        <v>4.4404306937007337E-2</v>
      </c>
      <c r="L26" s="229">
        <v>4.3375635733738163E-2</v>
      </c>
      <c r="M26" s="229">
        <v>4.2991042446181557E-2</v>
      </c>
      <c r="N26" s="229">
        <v>4.9811781234821988E-2</v>
      </c>
      <c r="O26" s="229">
        <v>3.089257167364258E-2</v>
      </c>
      <c r="P26" s="229">
        <v>3.4367812224737761E-2</v>
      </c>
      <c r="Q26" s="229">
        <v>2.985926681642025E-2</v>
      </c>
      <c r="R26" s="229">
        <v>2.9734158156592631E-2</v>
      </c>
      <c r="S26" s="229">
        <v>2.4970761774241061E-2</v>
      </c>
      <c r="T26" s="229">
        <v>1.4030704518909641E-2</v>
      </c>
      <c r="U26" s="229">
        <v>2.0077623078121089E-2</v>
      </c>
      <c r="V26" s="229">
        <v>1.479989109425317E-2</v>
      </c>
      <c r="W26" s="229">
        <v>8.1088946195710769E-3</v>
      </c>
      <c r="X26" s="229">
        <v>1.1584135170802259E-3</v>
      </c>
      <c r="Y26" s="229">
        <v>0</v>
      </c>
      <c r="DA26" s="73" t="s">
        <v>2780</v>
      </c>
    </row>
    <row r="27" spans="1:105" ht="12" customHeight="1" x14ac:dyDescent="0.25">
      <c r="A27" s="57" t="s">
        <v>2719</v>
      </c>
      <c r="B27" s="261">
        <v>25.09717941172438</v>
      </c>
      <c r="C27" s="261">
        <v>23.846067489218889</v>
      </c>
      <c r="D27" s="261">
        <v>23.497751968339781</v>
      </c>
      <c r="E27" s="261">
        <v>52.2780593333868</v>
      </c>
      <c r="F27" s="261">
        <v>49.512747776521522</v>
      </c>
      <c r="G27" s="261">
        <v>47.591642615309368</v>
      </c>
      <c r="H27" s="261">
        <v>47.355138281689698</v>
      </c>
      <c r="I27" s="261">
        <v>42.401856904306612</v>
      </c>
      <c r="J27" s="261">
        <v>34.92039135697533</v>
      </c>
      <c r="K27" s="261">
        <v>32.467825615211858</v>
      </c>
      <c r="L27" s="261">
        <v>34.897196416120877</v>
      </c>
      <c r="M27" s="261">
        <v>36.529490663223328</v>
      </c>
      <c r="N27" s="261">
        <v>35.17520274640875</v>
      </c>
      <c r="O27" s="261">
        <v>35.529053893048328</v>
      </c>
      <c r="P27" s="261">
        <v>25.764434406930629</v>
      </c>
      <c r="Q27" s="261">
        <v>27.842645449480081</v>
      </c>
      <c r="R27" s="261">
        <v>25.599389297717391</v>
      </c>
      <c r="S27" s="261">
        <v>28.174648518480168</v>
      </c>
      <c r="T27" s="261">
        <v>28.739263876662079</v>
      </c>
      <c r="U27" s="261">
        <v>25.39367598560041</v>
      </c>
      <c r="V27" s="261">
        <v>22.88471470485884</v>
      </c>
      <c r="W27" s="261">
        <v>25.383524021193761</v>
      </c>
      <c r="X27" s="261">
        <v>18.782748150298431</v>
      </c>
      <c r="Y27" s="261">
        <v>18.984390821615062</v>
      </c>
      <c r="DA27" s="70" t="s">
        <v>2781</v>
      </c>
    </row>
    <row r="28" spans="1:105" ht="12" customHeight="1" x14ac:dyDescent="0.25">
      <c r="A28" s="46" t="s">
        <v>28</v>
      </c>
      <c r="B28" s="229">
        <v>0.97361299865252715</v>
      </c>
      <c r="C28" s="229">
        <v>0.194717816096974</v>
      </c>
      <c r="D28" s="229">
        <v>0</v>
      </c>
      <c r="E28" s="229">
        <v>0</v>
      </c>
      <c r="F28" s="229">
        <v>0</v>
      </c>
      <c r="G28" s="229">
        <v>0</v>
      </c>
      <c r="H28" s="229">
        <v>0</v>
      </c>
      <c r="I28" s="229">
        <v>0</v>
      </c>
      <c r="J28" s="229">
        <v>0.83581844616617984</v>
      </c>
      <c r="K28" s="229">
        <v>0.66851078687984633</v>
      </c>
      <c r="L28" s="229">
        <v>0</v>
      </c>
      <c r="M28" s="229">
        <v>0</v>
      </c>
      <c r="N28" s="229">
        <v>0</v>
      </c>
      <c r="O28" s="229">
        <v>0</v>
      </c>
      <c r="P28" s="229">
        <v>0</v>
      </c>
      <c r="Q28" s="229">
        <v>0</v>
      </c>
      <c r="R28" s="229">
        <v>0</v>
      </c>
      <c r="S28" s="229">
        <v>0</v>
      </c>
      <c r="T28" s="229">
        <v>0</v>
      </c>
      <c r="U28" s="229">
        <v>0</v>
      </c>
      <c r="V28" s="229">
        <v>0</v>
      </c>
      <c r="W28" s="229">
        <v>0</v>
      </c>
      <c r="X28" s="229">
        <v>0</v>
      </c>
      <c r="Y28" s="229">
        <v>0</v>
      </c>
      <c r="DA28" s="73" t="s">
        <v>2782</v>
      </c>
    </row>
    <row r="29" spans="1:105" ht="12" customHeight="1" x14ac:dyDescent="0.25">
      <c r="A29" s="46" t="s">
        <v>30</v>
      </c>
      <c r="B29" s="229">
        <v>0</v>
      </c>
      <c r="C29" s="229">
        <v>0</v>
      </c>
      <c r="D29" s="229">
        <v>0</v>
      </c>
      <c r="E29" s="229">
        <v>0</v>
      </c>
      <c r="F29" s="229">
        <v>0</v>
      </c>
      <c r="G29" s="229">
        <v>0</v>
      </c>
      <c r="H29" s="229">
        <v>0</v>
      </c>
      <c r="I29" s="229">
        <v>0</v>
      </c>
      <c r="J29" s="229">
        <v>0</v>
      </c>
      <c r="K29" s="229">
        <v>0</v>
      </c>
      <c r="L29" s="229">
        <v>0</v>
      </c>
      <c r="M29" s="229">
        <v>0</v>
      </c>
      <c r="N29" s="229">
        <v>0</v>
      </c>
      <c r="O29" s="229">
        <v>0</v>
      </c>
      <c r="P29" s="229">
        <v>0</v>
      </c>
      <c r="Q29" s="229">
        <v>0</v>
      </c>
      <c r="R29" s="229">
        <v>0</v>
      </c>
      <c r="S29" s="229">
        <v>0</v>
      </c>
      <c r="T29" s="229">
        <v>0</v>
      </c>
      <c r="U29" s="229">
        <v>0</v>
      </c>
      <c r="V29" s="229">
        <v>0</v>
      </c>
      <c r="W29" s="229">
        <v>0</v>
      </c>
      <c r="X29" s="229">
        <v>0</v>
      </c>
      <c r="Y29" s="229">
        <v>0</v>
      </c>
      <c r="DA29" s="73" t="s">
        <v>2783</v>
      </c>
    </row>
    <row r="30" spans="1:105" ht="12" customHeight="1" x14ac:dyDescent="0.25">
      <c r="A30" s="46" t="s">
        <v>31</v>
      </c>
      <c r="B30" s="229">
        <v>0</v>
      </c>
      <c r="C30" s="229">
        <v>0</v>
      </c>
      <c r="D30" s="229">
        <v>0</v>
      </c>
      <c r="E30" s="229">
        <v>0</v>
      </c>
      <c r="F30" s="229">
        <v>0</v>
      </c>
      <c r="G30" s="229">
        <v>0</v>
      </c>
      <c r="H30" s="229">
        <v>0</v>
      </c>
      <c r="I30" s="229">
        <v>0</v>
      </c>
      <c r="J30" s="229">
        <v>0</v>
      </c>
      <c r="K30" s="229">
        <v>0</v>
      </c>
      <c r="L30" s="229">
        <v>0</v>
      </c>
      <c r="M30" s="229">
        <v>0</v>
      </c>
      <c r="N30" s="229">
        <v>0</v>
      </c>
      <c r="O30" s="229">
        <v>0</v>
      </c>
      <c r="P30" s="229">
        <v>0</v>
      </c>
      <c r="Q30" s="229">
        <v>0</v>
      </c>
      <c r="R30" s="229">
        <v>0</v>
      </c>
      <c r="S30" s="229">
        <v>0</v>
      </c>
      <c r="T30" s="229">
        <v>0</v>
      </c>
      <c r="U30" s="229">
        <v>3.5792512522441998E-2</v>
      </c>
      <c r="V30" s="229">
        <v>3.6803603129227182E-2</v>
      </c>
      <c r="W30" s="229">
        <v>3.6831248506056E-2</v>
      </c>
      <c r="X30" s="229">
        <v>0</v>
      </c>
      <c r="Y30" s="229">
        <v>0</v>
      </c>
      <c r="DA30" s="73" t="s">
        <v>2784</v>
      </c>
    </row>
    <row r="31" spans="1:105" ht="12" customHeight="1" x14ac:dyDescent="0.25">
      <c r="A31" s="46" t="s">
        <v>159</v>
      </c>
      <c r="B31" s="229">
        <v>2.7597825955017461</v>
      </c>
      <c r="C31" s="229">
        <v>3.693626347556604</v>
      </c>
      <c r="D31" s="229">
        <v>4.9171922064083047</v>
      </c>
      <c r="E31" s="229">
        <v>1.1475921354960099</v>
      </c>
      <c r="F31" s="229">
        <v>1.4212724782814361</v>
      </c>
      <c r="G31" s="229">
        <v>0.85365551295192743</v>
      </c>
      <c r="H31" s="229">
        <v>0.28445429292684138</v>
      </c>
      <c r="I31" s="229">
        <v>0.28661756194486021</v>
      </c>
      <c r="J31" s="229">
        <v>0.28587555754433891</v>
      </c>
      <c r="K31" s="229">
        <v>0.28439370773695188</v>
      </c>
      <c r="L31" s="229">
        <v>0.28288887657203332</v>
      </c>
      <c r="M31" s="229">
        <v>0</v>
      </c>
      <c r="N31" s="229">
        <v>0.28216835386535849</v>
      </c>
      <c r="O31" s="229">
        <v>0.28390956823864838</v>
      </c>
      <c r="P31" s="229">
        <v>0.28994080879359202</v>
      </c>
      <c r="Q31" s="229">
        <v>0.28894345959201018</v>
      </c>
      <c r="R31" s="229">
        <v>0.28955929577224471</v>
      </c>
      <c r="S31" s="229">
        <v>0.20068378107749779</v>
      </c>
      <c r="T31" s="229">
        <v>0.17211173239511279</v>
      </c>
      <c r="U31" s="229">
        <v>1.008416529750739</v>
      </c>
      <c r="V31" s="229">
        <v>0.92627477005944192</v>
      </c>
      <c r="W31" s="229">
        <v>0.95333455023110303</v>
      </c>
      <c r="X31" s="229">
        <v>0.99672207082408026</v>
      </c>
      <c r="Y31" s="229">
        <v>0.8922234997363645</v>
      </c>
      <c r="DA31" s="73" t="s">
        <v>2785</v>
      </c>
    </row>
    <row r="32" spans="1:105" ht="12" customHeight="1" x14ac:dyDescent="0.25">
      <c r="A32" s="46" t="s">
        <v>32</v>
      </c>
      <c r="B32" s="229">
        <v>0.82272610222367359</v>
      </c>
      <c r="C32" s="229">
        <v>1.096968136300059</v>
      </c>
      <c r="D32" s="229">
        <v>0.82272610222409259</v>
      </c>
      <c r="E32" s="229">
        <v>1.371234852388262</v>
      </c>
      <c r="F32" s="229">
        <v>1.096385119873597</v>
      </c>
      <c r="G32" s="229">
        <v>0.27406622597452118</v>
      </c>
      <c r="H32" s="229">
        <v>0.27406273146779409</v>
      </c>
      <c r="I32" s="229">
        <v>0.54812314090318515</v>
      </c>
      <c r="J32" s="229">
        <v>0.27398265157244872</v>
      </c>
      <c r="K32" s="229">
        <v>0.2739275752616871</v>
      </c>
      <c r="L32" s="229">
        <v>0.54791295198244372</v>
      </c>
      <c r="M32" s="229">
        <v>0.27397198527250999</v>
      </c>
      <c r="N32" s="229">
        <v>0</v>
      </c>
      <c r="O32" s="229">
        <v>0</v>
      </c>
      <c r="P32" s="229">
        <v>0</v>
      </c>
      <c r="Q32" s="229">
        <v>0</v>
      </c>
      <c r="R32" s="229">
        <v>0</v>
      </c>
      <c r="S32" s="229">
        <v>0</v>
      </c>
      <c r="T32" s="229">
        <v>0</v>
      </c>
      <c r="U32" s="229">
        <v>0</v>
      </c>
      <c r="V32" s="229">
        <v>0</v>
      </c>
      <c r="W32" s="229">
        <v>0</v>
      </c>
      <c r="X32" s="229">
        <v>0</v>
      </c>
      <c r="Y32" s="229">
        <v>0</v>
      </c>
      <c r="DA32" s="73" t="s">
        <v>2786</v>
      </c>
    </row>
    <row r="33" spans="1:105" ht="12" customHeight="1" x14ac:dyDescent="0.25">
      <c r="A33" s="46" t="s">
        <v>33</v>
      </c>
      <c r="B33" s="229">
        <v>0</v>
      </c>
      <c r="C33" s="229">
        <v>0</v>
      </c>
      <c r="D33" s="229">
        <v>0</v>
      </c>
      <c r="E33" s="229">
        <v>0</v>
      </c>
      <c r="F33" s="229">
        <v>0</v>
      </c>
      <c r="G33" s="229">
        <v>0</v>
      </c>
      <c r="H33" s="229">
        <v>0</v>
      </c>
      <c r="I33" s="229">
        <v>0</v>
      </c>
      <c r="J33" s="229">
        <v>0</v>
      </c>
      <c r="K33" s="229">
        <v>0</v>
      </c>
      <c r="L33" s="229">
        <v>0</v>
      </c>
      <c r="M33" s="229">
        <v>0</v>
      </c>
      <c r="N33" s="229">
        <v>0</v>
      </c>
      <c r="O33" s="229">
        <v>0</v>
      </c>
      <c r="P33" s="229">
        <v>0</v>
      </c>
      <c r="Q33" s="229">
        <v>0</v>
      </c>
      <c r="R33" s="229">
        <v>0</v>
      </c>
      <c r="S33" s="229">
        <v>0</v>
      </c>
      <c r="T33" s="229">
        <v>0</v>
      </c>
      <c r="U33" s="229">
        <v>0</v>
      </c>
      <c r="V33" s="229">
        <v>0</v>
      </c>
      <c r="W33" s="229">
        <v>0</v>
      </c>
      <c r="X33" s="229">
        <v>0</v>
      </c>
      <c r="Y33" s="229">
        <v>0</v>
      </c>
      <c r="DA33" s="73" t="s">
        <v>2787</v>
      </c>
    </row>
    <row r="34" spans="1:105" ht="12" customHeight="1" x14ac:dyDescent="0.25">
      <c r="A34" s="46" t="s">
        <v>35</v>
      </c>
      <c r="B34" s="229">
        <v>20.54105771534644</v>
      </c>
      <c r="C34" s="229">
        <v>18.860755189265259</v>
      </c>
      <c r="D34" s="229">
        <v>17.757833659707391</v>
      </c>
      <c r="E34" s="229">
        <v>49.759232345502532</v>
      </c>
      <c r="F34" s="229">
        <v>46.757958832417103</v>
      </c>
      <c r="G34" s="229">
        <v>46.19003173290541</v>
      </c>
      <c r="H34" s="229">
        <v>46.518864705736434</v>
      </c>
      <c r="I34" s="229">
        <v>41.31740706886638</v>
      </c>
      <c r="J34" s="229">
        <v>33.228561830611937</v>
      </c>
      <c r="K34" s="229">
        <v>30.907107314326261</v>
      </c>
      <c r="L34" s="229">
        <v>33.740243172722337</v>
      </c>
      <c r="M34" s="229">
        <v>35.93225910878818</v>
      </c>
      <c r="N34" s="229">
        <v>34.518488114412328</v>
      </c>
      <c r="O34" s="229">
        <v>35.012855949340562</v>
      </c>
      <c r="P34" s="229">
        <v>25.136534065257599</v>
      </c>
      <c r="Q34" s="229">
        <v>27.251214965686881</v>
      </c>
      <c r="R34" s="229">
        <v>25.00516833433344</v>
      </c>
      <c r="S34" s="229">
        <v>27.705906004095461</v>
      </c>
      <c r="T34" s="229">
        <v>28.38368373272613</v>
      </c>
      <c r="U34" s="229">
        <v>24.12053035569679</v>
      </c>
      <c r="V34" s="229">
        <v>21.73238422876473</v>
      </c>
      <c r="W34" s="229">
        <v>24.332385572528668</v>
      </c>
      <c r="X34" s="229">
        <v>17.777315700913231</v>
      </c>
      <c r="Y34" s="229">
        <v>18.092167321878691</v>
      </c>
      <c r="DA34" s="73" t="s">
        <v>2788</v>
      </c>
    </row>
    <row r="35" spans="1:105" ht="12" customHeight="1" x14ac:dyDescent="0.25">
      <c r="A35" s="46" t="s">
        <v>36</v>
      </c>
      <c r="B35" s="229">
        <v>0</v>
      </c>
      <c r="C35" s="229">
        <v>0</v>
      </c>
      <c r="D35" s="229">
        <v>0</v>
      </c>
      <c r="E35" s="229">
        <v>0</v>
      </c>
      <c r="F35" s="229">
        <v>0</v>
      </c>
      <c r="G35" s="229">
        <v>0</v>
      </c>
      <c r="H35" s="229">
        <v>0</v>
      </c>
      <c r="I35" s="229">
        <v>0</v>
      </c>
      <c r="J35" s="229">
        <v>0</v>
      </c>
      <c r="K35" s="229">
        <v>0</v>
      </c>
      <c r="L35" s="229">
        <v>0</v>
      </c>
      <c r="M35" s="229">
        <v>0</v>
      </c>
      <c r="N35" s="229">
        <v>0</v>
      </c>
      <c r="O35" s="229">
        <v>0</v>
      </c>
      <c r="P35" s="229">
        <v>0</v>
      </c>
      <c r="Q35" s="229">
        <v>0</v>
      </c>
      <c r="R35" s="229">
        <v>0</v>
      </c>
      <c r="S35" s="229">
        <v>0</v>
      </c>
      <c r="T35" s="229">
        <v>0</v>
      </c>
      <c r="U35" s="229">
        <v>0</v>
      </c>
      <c r="V35" s="229">
        <v>0</v>
      </c>
      <c r="W35" s="229">
        <v>0</v>
      </c>
      <c r="X35" s="229">
        <v>0</v>
      </c>
      <c r="Y35" s="229">
        <v>0</v>
      </c>
      <c r="DA35" s="73" t="s">
        <v>2789</v>
      </c>
    </row>
    <row r="36" spans="1:105" ht="12" customHeight="1" x14ac:dyDescent="0.25">
      <c r="A36" s="46" t="s">
        <v>38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7.9540021728039131E-2</v>
      </c>
      <c r="Q36" s="229">
        <v>7.7968306408492907E-2</v>
      </c>
      <c r="R36" s="229">
        <v>8.1083670703481062E-2</v>
      </c>
      <c r="S36" s="229">
        <v>8.0297813043208682E-2</v>
      </c>
      <c r="T36" s="229">
        <v>7.7968306408262869E-2</v>
      </c>
      <c r="U36" s="229">
        <v>7.7968306408410598E-2</v>
      </c>
      <c r="V36" s="229">
        <v>7.7968306408264951E-2</v>
      </c>
      <c r="W36" s="229">
        <v>0</v>
      </c>
      <c r="X36" s="229">
        <v>0</v>
      </c>
      <c r="Y36" s="229">
        <v>0</v>
      </c>
      <c r="DA36" s="73" t="s">
        <v>2790</v>
      </c>
    </row>
    <row r="37" spans="1:105" ht="12" customHeight="1" x14ac:dyDescent="0.25">
      <c r="A37" s="46" t="s">
        <v>39</v>
      </c>
      <c r="B37" s="229">
        <v>0</v>
      </c>
      <c r="C37" s="229">
        <v>0</v>
      </c>
      <c r="D37" s="229">
        <v>0</v>
      </c>
      <c r="E37" s="229">
        <v>0</v>
      </c>
      <c r="F37" s="229">
        <v>0.237131345949392</v>
      </c>
      <c r="G37" s="229">
        <v>0.27388914347750931</v>
      </c>
      <c r="H37" s="229">
        <v>0.27775655155864509</v>
      </c>
      <c r="I37" s="229">
        <v>0.24970913259218111</v>
      </c>
      <c r="J37" s="229">
        <v>0.29615287108041999</v>
      </c>
      <c r="K37" s="229">
        <v>0.33388623100711301</v>
      </c>
      <c r="L37" s="229">
        <v>0.32615141484406968</v>
      </c>
      <c r="M37" s="229">
        <v>0.32325956916263437</v>
      </c>
      <c r="N37" s="229">
        <v>0.37454627813106539</v>
      </c>
      <c r="O37" s="229">
        <v>0.23228837546912021</v>
      </c>
      <c r="P37" s="229">
        <v>0.25841951115139339</v>
      </c>
      <c r="Q37" s="229">
        <v>0.2245187177926983</v>
      </c>
      <c r="R37" s="229">
        <v>0.2235779969082253</v>
      </c>
      <c r="S37" s="229">
        <v>0.18776092026400479</v>
      </c>
      <c r="T37" s="229">
        <v>0.10550010513257051</v>
      </c>
      <c r="U37" s="229">
        <v>0.15096828122202591</v>
      </c>
      <c r="V37" s="229">
        <v>0.1112837964971729</v>
      </c>
      <c r="W37" s="229">
        <v>6.0972649927928689E-2</v>
      </c>
      <c r="X37" s="229">
        <v>8.7103785611224675E-3</v>
      </c>
      <c r="Y37" s="229">
        <v>0</v>
      </c>
      <c r="DA37" s="73" t="s">
        <v>2791</v>
      </c>
    </row>
    <row r="38" spans="1:105" ht="12" customHeight="1" x14ac:dyDescent="0.25">
      <c r="A38" s="57" t="s">
        <v>2731</v>
      </c>
      <c r="B38" s="261">
        <v>23.48445816604977</v>
      </c>
      <c r="C38" s="261">
        <v>23.267267147375321</v>
      </c>
      <c r="D38" s="261">
        <v>22.424341430306331</v>
      </c>
      <c r="E38" s="261">
        <v>24.008696792473369</v>
      </c>
      <c r="F38" s="261">
        <v>20.406536246091989</v>
      </c>
      <c r="G38" s="261">
        <v>19.503860276511109</v>
      </c>
      <c r="H38" s="261">
        <v>19.317458912120969</v>
      </c>
      <c r="I38" s="261">
        <v>19.17861458858836</v>
      </c>
      <c r="J38" s="261">
        <v>15.724243632930269</v>
      </c>
      <c r="K38" s="261">
        <v>13.74056335099989</v>
      </c>
      <c r="L38" s="261">
        <v>13.465741851850369</v>
      </c>
      <c r="M38" s="261">
        <v>12.865752066398709</v>
      </c>
      <c r="N38" s="261">
        <v>12.78849519780791</v>
      </c>
      <c r="O38" s="261">
        <v>13.98935364731169</v>
      </c>
      <c r="P38" s="261">
        <v>13.244166274637211</v>
      </c>
      <c r="Q38" s="261">
        <v>13.7173478684791</v>
      </c>
      <c r="R38" s="261">
        <v>12.9173541990428</v>
      </c>
      <c r="S38" s="261">
        <v>12.62633959285718</v>
      </c>
      <c r="T38" s="261">
        <v>12.892513732122699</v>
      </c>
      <c r="U38" s="261">
        <v>12.085411607594351</v>
      </c>
      <c r="V38" s="261">
        <v>10.29489795072238</v>
      </c>
      <c r="W38" s="261">
        <v>11.032153093646251</v>
      </c>
      <c r="X38" s="261">
        <v>9.666647460713607</v>
      </c>
      <c r="Y38" s="261">
        <v>7.8386466217626847</v>
      </c>
      <c r="DA38" s="70" t="s">
        <v>2792</v>
      </c>
    </row>
    <row r="39" spans="1:105" ht="12" customHeight="1" x14ac:dyDescent="0.25">
      <c r="A39" s="57" t="s">
        <v>2733</v>
      </c>
      <c r="B39" s="261">
        <f t="shared" ref="B39:Y39" si="0">B40+B46+B57+B58</f>
        <v>33.474036405703728</v>
      </c>
      <c r="C39" s="261">
        <f t="shared" si="0"/>
        <v>32.901231506549301</v>
      </c>
      <c r="D39" s="261">
        <f t="shared" si="0"/>
        <v>31.835771818353813</v>
      </c>
      <c r="E39" s="261">
        <f t="shared" si="0"/>
        <v>41.010537275995688</v>
      </c>
      <c r="F39" s="261">
        <f t="shared" si="0"/>
        <v>36.144377410731074</v>
      </c>
      <c r="G39" s="261">
        <f t="shared" si="0"/>
        <v>34.613530814680367</v>
      </c>
      <c r="H39" s="261">
        <f t="shared" si="0"/>
        <v>34.340040704688342</v>
      </c>
      <c r="I39" s="261">
        <f t="shared" si="0"/>
        <v>32.918720974447261</v>
      </c>
      <c r="J39" s="261">
        <f t="shared" si="0"/>
        <v>27.027462761620573</v>
      </c>
      <c r="K39" s="261">
        <f t="shared" si="0"/>
        <v>24.113482153920138</v>
      </c>
      <c r="L39" s="261">
        <f t="shared" si="0"/>
        <v>24.415488741683056</v>
      </c>
      <c r="M39" s="261">
        <f t="shared" si="0"/>
        <v>24.140051449169576</v>
      </c>
      <c r="N39" s="261">
        <f t="shared" si="0"/>
        <v>23.703302581078269</v>
      </c>
      <c r="O39" s="261">
        <f t="shared" si="0"/>
        <v>25.181954832097819</v>
      </c>
      <c r="P39" s="261">
        <f t="shared" si="0"/>
        <v>21.834346313592128</v>
      </c>
      <c r="Q39" s="261">
        <f t="shared" si="0"/>
        <v>22.910399467622689</v>
      </c>
      <c r="R39" s="261">
        <f t="shared" si="0"/>
        <v>21.416158271284033</v>
      </c>
      <c r="S39" s="261">
        <f t="shared" si="0"/>
        <v>21.737785616191786</v>
      </c>
      <c r="T39" s="261">
        <f t="shared" si="0"/>
        <v>22.190661137751988</v>
      </c>
      <c r="U39" s="261">
        <f t="shared" si="0"/>
        <v>20.403434112185888</v>
      </c>
      <c r="V39" s="261">
        <f t="shared" si="0"/>
        <v>17.700172164793276</v>
      </c>
      <c r="W39" s="261">
        <f t="shared" si="0"/>
        <v>19.18779766793935</v>
      </c>
      <c r="X39" s="261">
        <f t="shared" si="0"/>
        <v>15.931884638920042</v>
      </c>
      <c r="Y39" s="261">
        <f t="shared" si="0"/>
        <v>13.875584297804977</v>
      </c>
      <c r="DA39" s="70"/>
    </row>
    <row r="40" spans="1:105" ht="12" customHeight="1" x14ac:dyDescent="0.25">
      <c r="A40" s="60" t="s">
        <v>2734</v>
      </c>
      <c r="B40" s="329">
        <v>3.815187399009965</v>
      </c>
      <c r="C40" s="329">
        <v>3.6212001867950221</v>
      </c>
      <c r="D40" s="329">
        <v>3.5636111173278948</v>
      </c>
      <c r="E40" s="329">
        <v>7.9590185570655638</v>
      </c>
      <c r="F40" s="329">
        <v>7.5308643503594954</v>
      </c>
      <c r="G40" s="329">
        <v>7.23812632084518</v>
      </c>
      <c r="H40" s="329">
        <v>7.2038713706441317</v>
      </c>
      <c r="I40" s="329">
        <v>6.4507609821715617</v>
      </c>
      <c r="J40" s="329">
        <v>5.3108209685066896</v>
      </c>
      <c r="K40" s="329">
        <v>4.9361805091318329</v>
      </c>
      <c r="L40" s="329">
        <v>5.3059457230188416</v>
      </c>
      <c r="M40" s="329">
        <v>5.5550419282655534</v>
      </c>
      <c r="N40" s="329">
        <v>5.3463085807868547</v>
      </c>
      <c r="O40" s="329">
        <v>5.4037202488061249</v>
      </c>
      <c r="P40" s="329">
        <v>3.917134738775768</v>
      </c>
      <c r="Q40" s="329">
        <v>4.2342981130278892</v>
      </c>
      <c r="R40" s="329">
        <v>3.8927869731308551</v>
      </c>
      <c r="S40" s="329">
        <v>4.2858839333379279</v>
      </c>
      <c r="T40" s="329">
        <v>4.3738668706972899</v>
      </c>
      <c r="U40" s="329">
        <v>3.860639281427777</v>
      </c>
      <c r="V40" s="329">
        <v>3.479724064840735</v>
      </c>
      <c r="W40" s="329">
        <v>3.86076229897493</v>
      </c>
      <c r="X40" s="329">
        <v>2.856752455062034</v>
      </c>
      <c r="Y40" s="329">
        <v>2.8879935341384879</v>
      </c>
      <c r="DA40" s="72" t="s">
        <v>2793</v>
      </c>
    </row>
    <row r="41" spans="1:105" ht="12" customHeight="1" x14ac:dyDescent="0.25">
      <c r="A41" s="59" t="s">
        <v>28</v>
      </c>
      <c r="B41" s="230">
        <v>0.14937503033153529</v>
      </c>
      <c r="C41" s="230">
        <v>2.987427214491855E-2</v>
      </c>
      <c r="D41" s="230">
        <v>0</v>
      </c>
      <c r="E41" s="230">
        <v>0</v>
      </c>
      <c r="F41" s="230">
        <v>0</v>
      </c>
      <c r="G41" s="230">
        <v>0</v>
      </c>
      <c r="H41" s="230">
        <v>0</v>
      </c>
      <c r="I41" s="230">
        <v>0</v>
      </c>
      <c r="J41" s="230">
        <v>0.1291572708120752</v>
      </c>
      <c r="K41" s="230">
        <v>0.10346053025056499</v>
      </c>
      <c r="L41" s="230">
        <v>0</v>
      </c>
      <c r="M41" s="230">
        <v>0</v>
      </c>
      <c r="N41" s="230">
        <v>0</v>
      </c>
      <c r="O41" s="230">
        <v>0</v>
      </c>
      <c r="P41" s="230">
        <v>0</v>
      </c>
      <c r="Q41" s="230">
        <v>0</v>
      </c>
      <c r="R41" s="230">
        <v>0</v>
      </c>
      <c r="S41" s="230">
        <v>0</v>
      </c>
      <c r="T41" s="230">
        <v>0</v>
      </c>
      <c r="U41" s="230">
        <v>0</v>
      </c>
      <c r="V41" s="230">
        <v>0</v>
      </c>
      <c r="W41" s="230">
        <v>0</v>
      </c>
      <c r="X41" s="230">
        <v>0</v>
      </c>
      <c r="Y41" s="230">
        <v>0</v>
      </c>
      <c r="DA41" s="71" t="s">
        <v>2794</v>
      </c>
    </row>
    <row r="42" spans="1:105" ht="12" customHeight="1" x14ac:dyDescent="0.25">
      <c r="A42" s="59" t="s">
        <v>31</v>
      </c>
      <c r="B42" s="295">
        <v>0</v>
      </c>
      <c r="C42" s="295">
        <v>0</v>
      </c>
      <c r="D42" s="295">
        <v>0</v>
      </c>
      <c r="E42" s="295">
        <v>0</v>
      </c>
      <c r="F42" s="295">
        <v>0</v>
      </c>
      <c r="G42" s="295">
        <v>0</v>
      </c>
      <c r="H42" s="295">
        <v>0</v>
      </c>
      <c r="I42" s="295">
        <v>0</v>
      </c>
      <c r="J42" s="295">
        <v>0</v>
      </c>
      <c r="K42" s="295">
        <v>0</v>
      </c>
      <c r="L42" s="295">
        <v>0</v>
      </c>
      <c r="M42" s="295">
        <v>0</v>
      </c>
      <c r="N42" s="295">
        <v>0</v>
      </c>
      <c r="O42" s="295">
        <v>0</v>
      </c>
      <c r="P42" s="295">
        <v>0</v>
      </c>
      <c r="Q42" s="295">
        <v>0</v>
      </c>
      <c r="R42" s="295">
        <v>0</v>
      </c>
      <c r="S42" s="295">
        <v>0</v>
      </c>
      <c r="T42" s="295">
        <v>0</v>
      </c>
      <c r="U42" s="295">
        <v>5.4825402559562589E-3</v>
      </c>
      <c r="V42" s="295">
        <v>5.6341179727404898E-3</v>
      </c>
      <c r="W42" s="295">
        <v>5.6063831920561986E-3</v>
      </c>
      <c r="X42" s="295">
        <v>0</v>
      </c>
      <c r="Y42" s="295">
        <v>0</v>
      </c>
      <c r="DA42" s="122" t="s">
        <v>2795</v>
      </c>
    </row>
    <row r="43" spans="1:105" ht="12" customHeight="1" x14ac:dyDescent="0.25">
      <c r="A43" s="59" t="s">
        <v>159</v>
      </c>
      <c r="B43" s="295">
        <v>0.41141271010972708</v>
      </c>
      <c r="C43" s="295">
        <v>0.55062483119424188</v>
      </c>
      <c r="D43" s="295">
        <v>0.73302707795397049</v>
      </c>
      <c r="E43" s="295">
        <v>0.17107651571343629</v>
      </c>
      <c r="F43" s="295">
        <v>0.2127319671561457</v>
      </c>
      <c r="G43" s="295">
        <v>0.1278788693116639</v>
      </c>
      <c r="H43" s="295">
        <v>4.2615791587054468E-2</v>
      </c>
      <c r="I43" s="295">
        <v>4.2941261111023858E-2</v>
      </c>
      <c r="J43" s="295">
        <v>4.292349954074054E-2</v>
      </c>
      <c r="K43" s="295">
        <v>4.2765884045193422E-2</v>
      </c>
      <c r="L43" s="295">
        <v>4.2505725614356997E-2</v>
      </c>
      <c r="M43" s="295">
        <v>0</v>
      </c>
      <c r="N43" s="295">
        <v>4.2444650045849901E-2</v>
      </c>
      <c r="O43" s="295">
        <v>4.2558415846818388E-2</v>
      </c>
      <c r="P43" s="295">
        <v>4.3739101212602362E-2</v>
      </c>
      <c r="Q43" s="295">
        <v>4.3500845222296858E-2</v>
      </c>
      <c r="R43" s="295">
        <v>4.363617744693183E-2</v>
      </c>
      <c r="S43" s="295">
        <v>3.0177663263040191E-2</v>
      </c>
      <c r="T43" s="295">
        <v>2.5811357244740062E-2</v>
      </c>
      <c r="U43" s="295">
        <v>0.15158221065658881</v>
      </c>
      <c r="V43" s="295">
        <v>0.13915347922242699</v>
      </c>
      <c r="W43" s="295">
        <v>0.14240666209066191</v>
      </c>
      <c r="X43" s="295">
        <v>0.14864419600575371</v>
      </c>
      <c r="Y43" s="295">
        <v>0.1330076103271414</v>
      </c>
      <c r="DA43" s="122" t="s">
        <v>2796</v>
      </c>
    </row>
    <row r="44" spans="1:105" ht="12" customHeight="1" x14ac:dyDescent="0.25">
      <c r="A44" s="59" t="s">
        <v>32</v>
      </c>
      <c r="B44" s="295">
        <v>0.12650879512628149</v>
      </c>
      <c r="C44" s="295">
        <v>0.16867839350198971</v>
      </c>
      <c r="D44" s="295">
        <v>0.12650879512634591</v>
      </c>
      <c r="E44" s="295">
        <v>0.21085178717672601</v>
      </c>
      <c r="F44" s="295">
        <v>0.1692704514913857</v>
      </c>
      <c r="G44" s="295">
        <v>4.2348132952392238E-2</v>
      </c>
      <c r="H44" s="295">
        <v>4.2351681652874507E-2</v>
      </c>
      <c r="I44" s="295">
        <v>8.4705721350184379E-2</v>
      </c>
      <c r="J44" s="295">
        <v>4.2433003450173937E-2</v>
      </c>
      <c r="K44" s="295">
        <v>4.248893389934387E-2</v>
      </c>
      <c r="L44" s="295">
        <v>8.4919169937080041E-2</v>
      </c>
      <c r="M44" s="295">
        <v>4.2443835165859763E-2</v>
      </c>
      <c r="N44" s="295">
        <v>0</v>
      </c>
      <c r="O44" s="295">
        <v>0</v>
      </c>
      <c r="P44" s="295">
        <v>0</v>
      </c>
      <c r="Q44" s="295">
        <v>0</v>
      </c>
      <c r="R44" s="295">
        <v>0</v>
      </c>
      <c r="S44" s="295">
        <v>0</v>
      </c>
      <c r="T44" s="295">
        <v>0</v>
      </c>
      <c r="U44" s="295">
        <v>0</v>
      </c>
      <c r="V44" s="295">
        <v>0</v>
      </c>
      <c r="W44" s="295">
        <v>0</v>
      </c>
      <c r="X44" s="295">
        <v>0</v>
      </c>
      <c r="Y44" s="295">
        <v>0</v>
      </c>
      <c r="DA44" s="122" t="s">
        <v>2797</v>
      </c>
    </row>
    <row r="45" spans="1:105" ht="12" customHeight="1" x14ac:dyDescent="0.25">
      <c r="A45" s="59" t="s">
        <v>35</v>
      </c>
      <c r="B45" s="295">
        <v>3.127890863442421</v>
      </c>
      <c r="C45" s="295">
        <v>2.8720226899538721</v>
      </c>
      <c r="D45" s="295">
        <v>2.7040752442475782</v>
      </c>
      <c r="E45" s="295">
        <v>7.5770902541754017</v>
      </c>
      <c r="F45" s="295">
        <v>7.1488619317119628</v>
      </c>
      <c r="G45" s="295">
        <v>7.0678993185811239</v>
      </c>
      <c r="H45" s="295">
        <v>7.1189038974042029</v>
      </c>
      <c r="I45" s="295">
        <v>6.3231139997103538</v>
      </c>
      <c r="J45" s="295">
        <v>5.0963071947037006</v>
      </c>
      <c r="K45" s="295">
        <v>4.7474651609367307</v>
      </c>
      <c r="L45" s="295">
        <v>5.1785208274674046</v>
      </c>
      <c r="M45" s="295">
        <v>5.512598093099693</v>
      </c>
      <c r="N45" s="295">
        <v>5.3038639307410049</v>
      </c>
      <c r="O45" s="295">
        <v>5.3611618329593069</v>
      </c>
      <c r="P45" s="295">
        <v>3.8733956375631649</v>
      </c>
      <c r="Q45" s="295">
        <v>4.1907972678055927</v>
      </c>
      <c r="R45" s="295">
        <v>3.849150795683923</v>
      </c>
      <c r="S45" s="295">
        <v>4.2557062700748878</v>
      </c>
      <c r="T45" s="295">
        <v>4.3480555134525494</v>
      </c>
      <c r="U45" s="295">
        <v>3.7035745305152319</v>
      </c>
      <c r="V45" s="295">
        <v>3.3349364676455679</v>
      </c>
      <c r="W45" s="295">
        <v>3.7127492536922122</v>
      </c>
      <c r="X45" s="295">
        <v>2.7081082590562811</v>
      </c>
      <c r="Y45" s="295">
        <v>2.754985923811347</v>
      </c>
      <c r="DA45" s="122" t="s">
        <v>2798</v>
      </c>
    </row>
    <row r="46" spans="1:105" ht="12" customHeight="1" x14ac:dyDescent="0.25">
      <c r="A46" s="60" t="s">
        <v>2741</v>
      </c>
      <c r="B46" s="329">
        <v>2.574333015190688</v>
      </c>
      <c r="C46" s="329">
        <v>2.4460007163706892</v>
      </c>
      <c r="D46" s="329">
        <v>2.4102723928649978</v>
      </c>
      <c r="E46" s="329">
        <v>5.3624007664050302</v>
      </c>
      <c r="F46" s="329">
        <v>5.0787500532575187</v>
      </c>
      <c r="G46" s="329">
        <v>4.8816934692873177</v>
      </c>
      <c r="H46" s="329">
        <v>4.8574341330374304</v>
      </c>
      <c r="I46" s="329">
        <v>4.349353301556838</v>
      </c>
      <c r="J46" s="329">
        <v>3.5819450026183048</v>
      </c>
      <c r="K46" s="329">
        <v>3.3303740648101359</v>
      </c>
      <c r="L46" s="329">
        <v>3.579565790952826</v>
      </c>
      <c r="M46" s="329">
        <v>3.7469977123606411</v>
      </c>
      <c r="N46" s="329">
        <v>3.608082177704945</v>
      </c>
      <c r="O46" s="329">
        <v>3.644378315781394</v>
      </c>
      <c r="P46" s="329">
        <v>2.6427764261226709</v>
      </c>
      <c r="Q46" s="329">
        <v>2.855948082251869</v>
      </c>
      <c r="R46" s="329">
        <v>2.6258469908792481</v>
      </c>
      <c r="S46" s="329">
        <v>2.8900031626117091</v>
      </c>
      <c r="T46" s="329">
        <v>2.947918354339286</v>
      </c>
      <c r="U46" s="329">
        <v>2.6047460311913411</v>
      </c>
      <c r="V46" s="329">
        <v>2.3473903438095598</v>
      </c>
      <c r="W46" s="329">
        <v>2.6037046975533098</v>
      </c>
      <c r="X46" s="329">
        <v>1.926632785544679</v>
      </c>
      <c r="Y46" s="329">
        <v>1.9473162009008731</v>
      </c>
      <c r="DA46" s="72" t="s">
        <v>2799</v>
      </c>
    </row>
    <row r="47" spans="1:105" ht="12" customHeight="1" x14ac:dyDescent="0.25">
      <c r="A47" s="64" t="s">
        <v>28</v>
      </c>
      <c r="B47" s="229">
        <v>9.9867959077469773E-2</v>
      </c>
      <c r="C47" s="229">
        <v>1.997310113622159E-2</v>
      </c>
      <c r="D47" s="229">
        <v>0</v>
      </c>
      <c r="E47" s="229">
        <v>0</v>
      </c>
      <c r="F47" s="229">
        <v>0</v>
      </c>
      <c r="G47" s="229">
        <v>0</v>
      </c>
      <c r="H47" s="229">
        <v>0</v>
      </c>
      <c r="I47" s="229">
        <v>0</v>
      </c>
      <c r="J47" s="229">
        <v>8.5733738655340813E-2</v>
      </c>
      <c r="K47" s="229">
        <v>6.8572223254376063E-2</v>
      </c>
      <c r="L47" s="229">
        <v>0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0</v>
      </c>
      <c r="T47" s="229">
        <v>0</v>
      </c>
      <c r="U47" s="229">
        <v>0</v>
      </c>
      <c r="V47" s="229">
        <v>0</v>
      </c>
      <c r="W47" s="229">
        <v>0</v>
      </c>
      <c r="X47" s="229">
        <v>0</v>
      </c>
      <c r="Y47" s="229">
        <v>0</v>
      </c>
      <c r="DA47" s="73" t="s">
        <v>2800</v>
      </c>
    </row>
    <row r="48" spans="1:105" ht="12" customHeight="1" x14ac:dyDescent="0.25">
      <c r="A48" s="64" t="s">
        <v>30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2801</v>
      </c>
    </row>
    <row r="49" spans="1:105" ht="12" customHeight="1" x14ac:dyDescent="0.25">
      <c r="A49" s="64" t="s">
        <v>31</v>
      </c>
      <c r="B49" s="229">
        <v>0</v>
      </c>
      <c r="C49" s="229">
        <v>0</v>
      </c>
      <c r="D49" s="229">
        <v>0</v>
      </c>
      <c r="E49" s="229">
        <v>0</v>
      </c>
      <c r="F49" s="229">
        <v>0</v>
      </c>
      <c r="G49" s="229">
        <v>0</v>
      </c>
      <c r="H49" s="229">
        <v>0</v>
      </c>
      <c r="I49" s="229">
        <v>0</v>
      </c>
      <c r="J49" s="229">
        <v>0</v>
      </c>
      <c r="K49" s="229">
        <v>0</v>
      </c>
      <c r="L49" s="229">
        <v>0</v>
      </c>
      <c r="M49" s="229">
        <v>0</v>
      </c>
      <c r="N49" s="229">
        <v>0</v>
      </c>
      <c r="O49" s="229">
        <v>0</v>
      </c>
      <c r="P49" s="229">
        <v>0</v>
      </c>
      <c r="Q49" s="229">
        <v>0</v>
      </c>
      <c r="R49" s="229">
        <v>0</v>
      </c>
      <c r="S49" s="229">
        <v>0</v>
      </c>
      <c r="T49" s="229">
        <v>0</v>
      </c>
      <c r="U49" s="229">
        <v>3.6714024780053049E-3</v>
      </c>
      <c r="V49" s="229">
        <v>3.775114687560626E-3</v>
      </c>
      <c r="W49" s="229">
        <v>3.7779504008939968E-3</v>
      </c>
      <c r="X49" s="229">
        <v>0</v>
      </c>
      <c r="Y49" s="229">
        <v>0</v>
      </c>
      <c r="DA49" s="73" t="s">
        <v>2802</v>
      </c>
    </row>
    <row r="50" spans="1:105" ht="12" customHeight="1" x14ac:dyDescent="0.25">
      <c r="A50" s="64" t="s">
        <v>159</v>
      </c>
      <c r="B50" s="229">
        <v>0.28308358217456958</v>
      </c>
      <c r="C50" s="229">
        <v>0.3788722268866247</v>
      </c>
      <c r="D50" s="229">
        <v>0.50437899938196717</v>
      </c>
      <c r="E50" s="229">
        <v>0.1177137985872804</v>
      </c>
      <c r="F50" s="229">
        <v>0.14578644892312231</v>
      </c>
      <c r="G50" s="229">
        <v>8.7563368557865229E-2</v>
      </c>
      <c r="H50" s="229">
        <v>2.9177783908744721E-2</v>
      </c>
      <c r="I50" s="229">
        <v>2.939968035226392E-2</v>
      </c>
      <c r="J50" s="229">
        <v>2.9323569551351129E-2</v>
      </c>
      <c r="K50" s="229">
        <v>2.9171569407425449E-2</v>
      </c>
      <c r="L50" s="229">
        <v>2.901721196005717E-2</v>
      </c>
      <c r="M50" s="229">
        <v>0</v>
      </c>
      <c r="N50" s="229">
        <v>2.894330463519177E-2</v>
      </c>
      <c r="O50" s="229">
        <v>2.912190899443666E-2</v>
      </c>
      <c r="P50" s="229">
        <v>2.9740561052041758E-2</v>
      </c>
      <c r="Q50" s="229">
        <v>2.9638258361560681E-2</v>
      </c>
      <c r="R50" s="229">
        <v>2.9701427508368711E-2</v>
      </c>
      <c r="S50" s="229">
        <v>2.0585057578213588E-2</v>
      </c>
      <c r="T50" s="229">
        <v>1.7654291254714381E-2</v>
      </c>
      <c r="U50" s="229">
        <v>0.1034379171863674</v>
      </c>
      <c r="V50" s="229">
        <v>9.5012259448893452E-2</v>
      </c>
      <c r="W50" s="229">
        <v>9.7787905442290143E-2</v>
      </c>
      <c r="X50" s="229">
        <v>0.1022383627975732</v>
      </c>
      <c r="Y50" s="229">
        <v>9.1519464184381422E-2</v>
      </c>
      <c r="DA50" s="73" t="s">
        <v>2803</v>
      </c>
    </row>
    <row r="51" spans="1:105" ht="12" customHeight="1" x14ac:dyDescent="0.25">
      <c r="A51" s="64" t="s">
        <v>32</v>
      </c>
      <c r="B51" s="229">
        <v>8.4390796777112018E-2</v>
      </c>
      <c r="C51" s="229">
        <v>0.1125210623696702</v>
      </c>
      <c r="D51" s="229">
        <v>8.4390796777155053E-2</v>
      </c>
      <c r="E51" s="229">
        <v>0.1406538597095956</v>
      </c>
      <c r="F51" s="229">
        <v>0.11246125969581509</v>
      </c>
      <c r="G51" s="229">
        <v>2.8112232147701959E-2</v>
      </c>
      <c r="H51" s="229">
        <v>2.8111873700089489E-2</v>
      </c>
      <c r="I51" s="229">
        <v>5.6223509218645579E-2</v>
      </c>
      <c r="J51" s="229">
        <v>2.8103659537252371E-2</v>
      </c>
      <c r="K51" s="229">
        <v>2.8098010106978849E-2</v>
      </c>
      <c r="L51" s="229">
        <v>5.6201949175215357E-2</v>
      </c>
      <c r="M51" s="229">
        <v>2.8102565445855411E-2</v>
      </c>
      <c r="N51" s="229">
        <v>0</v>
      </c>
      <c r="O51" s="229">
        <v>0</v>
      </c>
      <c r="P51" s="229">
        <v>0</v>
      </c>
      <c r="Q51" s="229">
        <v>0</v>
      </c>
      <c r="R51" s="229">
        <v>0</v>
      </c>
      <c r="S51" s="229">
        <v>0</v>
      </c>
      <c r="T51" s="229">
        <v>0</v>
      </c>
      <c r="U51" s="229">
        <v>0</v>
      </c>
      <c r="V51" s="229">
        <v>0</v>
      </c>
      <c r="W51" s="229">
        <v>0</v>
      </c>
      <c r="X51" s="229">
        <v>0</v>
      </c>
      <c r="Y51" s="229">
        <v>0</v>
      </c>
      <c r="DA51" s="73" t="s">
        <v>2804</v>
      </c>
    </row>
    <row r="52" spans="1:105" ht="12" customHeight="1" x14ac:dyDescent="0.25">
      <c r="A52" s="64" t="s">
        <v>33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2805</v>
      </c>
    </row>
    <row r="53" spans="1:105" ht="12" customHeight="1" x14ac:dyDescent="0.25">
      <c r="A53" s="64" t="s">
        <v>35</v>
      </c>
      <c r="B53" s="229">
        <v>2.1069906771615372</v>
      </c>
      <c r="C53" s="229">
        <v>1.934634325978172</v>
      </c>
      <c r="D53" s="229">
        <v>1.821502596705876</v>
      </c>
      <c r="E53" s="229">
        <v>5.1040331081081547</v>
      </c>
      <c r="F53" s="229">
        <v>4.7961786928528776</v>
      </c>
      <c r="G53" s="229">
        <v>4.7379238005994706</v>
      </c>
      <c r="H53" s="229">
        <v>4.7716537096284792</v>
      </c>
      <c r="I53" s="229">
        <v>4.2381162988286469</v>
      </c>
      <c r="J53" s="229">
        <v>3.4084062740487888</v>
      </c>
      <c r="K53" s="229">
        <v>3.1702840171012232</v>
      </c>
      <c r="L53" s="229">
        <v>3.4608917805131729</v>
      </c>
      <c r="M53" s="229">
        <v>3.685736927510141</v>
      </c>
      <c r="N53" s="229">
        <v>3.5407199402609471</v>
      </c>
      <c r="O53" s="229">
        <v>3.5914295207371332</v>
      </c>
      <c r="P53" s="229">
        <v>2.5783698028404052</v>
      </c>
      <c r="Q53" s="229">
        <v>2.7952823398733542</v>
      </c>
      <c r="R53" s="229">
        <v>2.5648950161867008</v>
      </c>
      <c r="S53" s="229">
        <v>2.8419220890134409</v>
      </c>
      <c r="T53" s="229">
        <v>2.9114448650653109</v>
      </c>
      <c r="U53" s="229">
        <v>2.4741536337574082</v>
      </c>
      <c r="V53" s="229">
        <v>2.229190511854195</v>
      </c>
      <c r="W53" s="229">
        <v>2.4958845968343129</v>
      </c>
      <c r="X53" s="229">
        <v>1.823500959193419</v>
      </c>
      <c r="Y53" s="229">
        <v>1.855796736716492</v>
      </c>
      <c r="DA53" s="73" t="s">
        <v>2806</v>
      </c>
    </row>
    <row r="54" spans="1:105" ht="12" customHeight="1" x14ac:dyDescent="0.25">
      <c r="A54" s="64" t="s">
        <v>36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2807</v>
      </c>
    </row>
    <row r="55" spans="1:105" ht="12" customHeight="1" x14ac:dyDescent="0.25">
      <c r="A55" s="64" t="s">
        <v>38</v>
      </c>
      <c r="B55" s="229">
        <v>0</v>
      </c>
      <c r="C55" s="229">
        <v>0</v>
      </c>
      <c r="D55" s="229">
        <v>0</v>
      </c>
      <c r="E55" s="229">
        <v>0</v>
      </c>
      <c r="F55" s="229">
        <v>0</v>
      </c>
      <c r="G55" s="229">
        <v>0</v>
      </c>
      <c r="H55" s="229">
        <v>0</v>
      </c>
      <c r="I55" s="229">
        <v>0</v>
      </c>
      <c r="J55" s="229">
        <v>0</v>
      </c>
      <c r="K55" s="229">
        <v>0</v>
      </c>
      <c r="L55" s="229">
        <v>0</v>
      </c>
      <c r="M55" s="229">
        <v>0</v>
      </c>
      <c r="N55" s="229">
        <v>0</v>
      </c>
      <c r="O55" s="229">
        <v>0</v>
      </c>
      <c r="P55" s="229">
        <v>8.158785519452403E-3</v>
      </c>
      <c r="Q55" s="229">
        <v>7.9975674570075574E-3</v>
      </c>
      <c r="R55" s="229">
        <v>8.3171246880160629E-3</v>
      </c>
      <c r="S55" s="229">
        <v>8.2365156567424311E-3</v>
      </c>
      <c r="T55" s="229">
        <v>7.9975674569839634E-3</v>
      </c>
      <c r="U55" s="229">
        <v>7.9975674569991179E-3</v>
      </c>
      <c r="V55" s="229">
        <v>7.9975674569841768E-3</v>
      </c>
      <c r="W55" s="229">
        <v>0</v>
      </c>
      <c r="X55" s="229">
        <v>0</v>
      </c>
      <c r="Y55" s="229">
        <v>0</v>
      </c>
      <c r="DA55" s="73" t="s">
        <v>2808</v>
      </c>
    </row>
    <row r="56" spans="1:105" ht="12" customHeight="1" x14ac:dyDescent="0.25">
      <c r="A56" s="64" t="s">
        <v>39</v>
      </c>
      <c r="B56" s="229">
        <v>0</v>
      </c>
      <c r="C56" s="229">
        <v>0</v>
      </c>
      <c r="D56" s="229">
        <v>0</v>
      </c>
      <c r="E56" s="229">
        <v>0</v>
      </c>
      <c r="F56" s="229">
        <v>2.4323651785704059E-2</v>
      </c>
      <c r="G56" s="229">
        <v>2.809406798227956E-2</v>
      </c>
      <c r="H56" s="229">
        <v>2.84907658001161E-2</v>
      </c>
      <c r="I56" s="229">
        <v>2.561381315728152E-2</v>
      </c>
      <c r="J56" s="229">
        <v>3.037776082557217E-2</v>
      </c>
      <c r="K56" s="229">
        <v>3.4248244940132858E-2</v>
      </c>
      <c r="L56" s="229">
        <v>3.3454849304380627E-2</v>
      </c>
      <c r="M56" s="229">
        <v>3.3158219404644647E-2</v>
      </c>
      <c r="N56" s="229">
        <v>3.8418932808806303E-2</v>
      </c>
      <c r="O56" s="229">
        <v>2.3826886049824851E-2</v>
      </c>
      <c r="P56" s="229">
        <v>2.650727671077209E-2</v>
      </c>
      <c r="Q56" s="229">
        <v>2.3029916559946691E-2</v>
      </c>
      <c r="R56" s="229">
        <v>2.29334224961617E-2</v>
      </c>
      <c r="S56" s="229">
        <v>1.9259500363312081E-2</v>
      </c>
      <c r="T56" s="229">
        <v>1.082163056227697E-2</v>
      </c>
      <c r="U56" s="229">
        <v>1.5485510312561099E-2</v>
      </c>
      <c r="V56" s="229">
        <v>1.141489036192655E-2</v>
      </c>
      <c r="W56" s="229">
        <v>6.2542448758127703E-3</v>
      </c>
      <c r="X56" s="229">
        <v>8.9346355368649264E-4</v>
      </c>
      <c r="Y56" s="229">
        <v>0</v>
      </c>
      <c r="DA56" s="73" t="s">
        <v>2809</v>
      </c>
    </row>
    <row r="57" spans="1:105" ht="12" customHeight="1" x14ac:dyDescent="0.25">
      <c r="A57" s="60" t="s">
        <v>2753</v>
      </c>
      <c r="B57" s="329">
        <v>0</v>
      </c>
      <c r="C57" s="329">
        <v>0</v>
      </c>
      <c r="D57" s="329">
        <v>0</v>
      </c>
      <c r="E57" s="329">
        <v>0</v>
      </c>
      <c r="F57" s="329">
        <v>0</v>
      </c>
      <c r="G57" s="329">
        <v>0</v>
      </c>
      <c r="H57" s="329">
        <v>0</v>
      </c>
      <c r="I57" s="329">
        <v>0</v>
      </c>
      <c r="J57" s="329">
        <v>0</v>
      </c>
      <c r="K57" s="329">
        <v>0</v>
      </c>
      <c r="L57" s="329">
        <v>0</v>
      </c>
      <c r="M57" s="329">
        <v>0</v>
      </c>
      <c r="N57" s="329">
        <v>0</v>
      </c>
      <c r="O57" s="329">
        <v>0</v>
      </c>
      <c r="P57" s="329">
        <v>0</v>
      </c>
      <c r="Q57" s="329">
        <v>0</v>
      </c>
      <c r="R57" s="329">
        <v>0</v>
      </c>
      <c r="S57" s="329">
        <v>0</v>
      </c>
      <c r="T57" s="329">
        <v>0</v>
      </c>
      <c r="U57" s="329">
        <v>0</v>
      </c>
      <c r="V57" s="329">
        <v>0</v>
      </c>
      <c r="W57" s="329">
        <v>0</v>
      </c>
      <c r="X57" s="329">
        <v>0</v>
      </c>
      <c r="Y57" s="329">
        <v>0</v>
      </c>
      <c r="DA57" s="72" t="s">
        <v>2810</v>
      </c>
    </row>
    <row r="58" spans="1:105" ht="12" customHeight="1" x14ac:dyDescent="0.25">
      <c r="A58" s="60" t="s">
        <v>2755</v>
      </c>
      <c r="B58" s="329">
        <v>27.084515991503078</v>
      </c>
      <c r="C58" s="329">
        <v>26.834030603383589</v>
      </c>
      <c r="D58" s="329">
        <v>25.861888308160921</v>
      </c>
      <c r="E58" s="329">
        <v>27.689117952525098</v>
      </c>
      <c r="F58" s="329">
        <v>23.534763007114059</v>
      </c>
      <c r="G58" s="329">
        <v>22.493711024547871</v>
      </c>
      <c r="H58" s="329">
        <v>22.278735201006779</v>
      </c>
      <c r="I58" s="329">
        <v>22.11860669071886</v>
      </c>
      <c r="J58" s="329">
        <v>18.134696790495578</v>
      </c>
      <c r="K58" s="329">
        <v>15.846927579978169</v>
      </c>
      <c r="L58" s="329">
        <v>15.52997722771139</v>
      </c>
      <c r="M58" s="329">
        <v>14.83801180854338</v>
      </c>
      <c r="N58" s="329">
        <v>14.74891182258647</v>
      </c>
      <c r="O58" s="329">
        <v>16.1338562675103</v>
      </c>
      <c r="P58" s="329">
        <v>15.274435148693691</v>
      </c>
      <c r="Q58" s="329">
        <v>15.82015327234293</v>
      </c>
      <c r="R58" s="329">
        <v>14.89752430727393</v>
      </c>
      <c r="S58" s="329">
        <v>14.561898520242149</v>
      </c>
      <c r="T58" s="329">
        <v>14.86887591271541</v>
      </c>
      <c r="U58" s="329">
        <v>13.93804879956677</v>
      </c>
      <c r="V58" s="329">
        <v>11.87305775614298</v>
      </c>
      <c r="W58" s="329">
        <v>12.723330671411111</v>
      </c>
      <c r="X58" s="329">
        <v>11.14849939831333</v>
      </c>
      <c r="Y58" s="329">
        <v>9.0402745627656156</v>
      </c>
      <c r="DA58" s="72" t="s">
        <v>2811</v>
      </c>
    </row>
    <row r="59" spans="1:105" ht="12" customHeight="1" x14ac:dyDescent="0.25">
      <c r="A59" s="132" t="s">
        <v>2757</v>
      </c>
      <c r="B59" s="316">
        <v>6.8177694539102918</v>
      </c>
      <c r="C59" s="316">
        <v>6.7547167625383064</v>
      </c>
      <c r="D59" s="316">
        <v>6.5100071266968307</v>
      </c>
      <c r="E59" s="316">
        <v>6.9699610892684172</v>
      </c>
      <c r="F59" s="316">
        <v>5.9242184126627082</v>
      </c>
      <c r="G59" s="316">
        <v>5.6621626901643198</v>
      </c>
      <c r="H59" s="316">
        <v>5.6080485386126586</v>
      </c>
      <c r="I59" s="316">
        <v>5.5677406643097296</v>
      </c>
      <c r="J59" s="316">
        <v>4.5649027611552446</v>
      </c>
      <c r="K59" s="316">
        <v>3.9890208422774869</v>
      </c>
      <c r="L59" s="316">
        <v>3.9092374549439848</v>
      </c>
      <c r="M59" s="316">
        <v>3.7350545122085159</v>
      </c>
      <c r="N59" s="316">
        <v>3.7126260825185988</v>
      </c>
      <c r="O59" s="316">
        <v>4.0612471151014464</v>
      </c>
      <c r="P59" s="316">
        <v>3.8449118830540461</v>
      </c>
      <c r="Q59" s="316">
        <v>3.982281159101964</v>
      </c>
      <c r="R59" s="316">
        <v>3.7500351194343682</v>
      </c>
      <c r="S59" s="316">
        <v>3.665550713676931</v>
      </c>
      <c r="T59" s="316">
        <v>3.7428236872867191</v>
      </c>
      <c r="U59" s="316">
        <v>3.5085139931098972</v>
      </c>
      <c r="V59" s="316">
        <v>2.9887102475724201</v>
      </c>
      <c r="W59" s="316">
        <v>3.2027426752156121</v>
      </c>
      <c r="X59" s="316">
        <v>2.8063229440246591</v>
      </c>
      <c r="Y59" s="316">
        <v>2.2756363003984101</v>
      </c>
      <c r="DA59" s="139" t="s">
        <v>2812</v>
      </c>
    </row>
    <row r="60" spans="1:105" ht="12" customHeight="1" x14ac:dyDescent="0.25">
      <c r="A60" s="172"/>
      <c r="B60" s="17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DA60" s="176"/>
    </row>
    <row r="61" spans="1:105" ht="15" customHeight="1" x14ac:dyDescent="0.25">
      <c r="A61" s="32" t="s">
        <v>101</v>
      </c>
      <c r="B61" s="257"/>
      <c r="C61" s="257"/>
      <c r="D61" s="257"/>
      <c r="E61" s="257"/>
      <c r="F61" s="257"/>
      <c r="G61" s="257"/>
      <c r="H61" s="257"/>
      <c r="I61" s="257"/>
      <c r="J61" s="257"/>
      <c r="K61" s="257"/>
      <c r="L61" s="257"/>
      <c r="M61" s="257"/>
      <c r="N61" s="257"/>
      <c r="O61" s="257"/>
      <c r="P61" s="257"/>
      <c r="Q61" s="257"/>
      <c r="R61" s="257"/>
      <c r="S61" s="257"/>
      <c r="T61" s="257"/>
      <c r="U61" s="257"/>
      <c r="V61" s="257"/>
      <c r="W61" s="257"/>
      <c r="X61" s="257"/>
      <c r="Y61" s="257"/>
      <c r="DA61" s="88"/>
    </row>
    <row r="62" spans="1:105" ht="12" customHeight="1" x14ac:dyDescent="0.25">
      <c r="A62" s="172"/>
      <c r="B62" s="172"/>
      <c r="C62" s="172"/>
      <c r="D62" s="172"/>
      <c r="E62" s="172"/>
      <c r="F62" s="172"/>
      <c r="G62" s="172"/>
      <c r="H62" s="172"/>
      <c r="I62" s="172"/>
      <c r="J62" s="172"/>
      <c r="K62" s="172"/>
      <c r="L62" s="172"/>
      <c r="M62" s="172"/>
      <c r="N62" s="172"/>
      <c r="O62" s="172"/>
      <c r="P62" s="172"/>
      <c r="Q62" s="172"/>
      <c r="R62" s="172"/>
      <c r="S62" s="172"/>
      <c r="T62" s="172"/>
      <c r="U62" s="172"/>
      <c r="V62" s="172"/>
      <c r="W62" s="172"/>
      <c r="X62" s="172"/>
      <c r="Y62" s="172"/>
      <c r="DA62" s="176"/>
    </row>
    <row r="63" spans="1:105" ht="12" customHeight="1" x14ac:dyDescent="0.25">
      <c r="A63" s="35" t="s">
        <v>25</v>
      </c>
      <c r="B63" s="232">
        <f t="shared" ref="B63:Y63" si="1">SUM(B$64:B$71,B$73:B$77)</f>
        <v>0.99999999999999956</v>
      </c>
      <c r="C63" s="232">
        <f t="shared" si="1"/>
        <v>1.0000000000000002</v>
      </c>
      <c r="D63" s="232">
        <f t="shared" si="1"/>
        <v>0.99999999999999967</v>
      </c>
      <c r="E63" s="232">
        <f t="shared" si="1"/>
        <v>1.0000000000000002</v>
      </c>
      <c r="F63" s="232">
        <f t="shared" si="1"/>
        <v>1</v>
      </c>
      <c r="G63" s="232">
        <f t="shared" si="1"/>
        <v>0.99999999999999989</v>
      </c>
      <c r="H63" s="232">
        <f t="shared" si="1"/>
        <v>1.0000000000000002</v>
      </c>
      <c r="I63" s="232">
        <f t="shared" si="1"/>
        <v>0.99999999999999956</v>
      </c>
      <c r="J63" s="232">
        <f t="shared" si="1"/>
        <v>1.0000000000000002</v>
      </c>
      <c r="K63" s="232">
        <f t="shared" si="1"/>
        <v>1</v>
      </c>
      <c r="L63" s="232">
        <f t="shared" si="1"/>
        <v>1.0000000000000002</v>
      </c>
      <c r="M63" s="232">
        <f t="shared" si="1"/>
        <v>0.99999999999999967</v>
      </c>
      <c r="N63" s="232">
        <f t="shared" si="1"/>
        <v>0.99999999999999978</v>
      </c>
      <c r="O63" s="232">
        <f t="shared" si="1"/>
        <v>0.99999999999999944</v>
      </c>
      <c r="P63" s="232">
        <f t="shared" si="1"/>
        <v>1</v>
      </c>
      <c r="Q63" s="232">
        <f t="shared" si="1"/>
        <v>1</v>
      </c>
      <c r="R63" s="232">
        <f t="shared" si="1"/>
        <v>1</v>
      </c>
      <c r="S63" s="232">
        <f t="shared" si="1"/>
        <v>1</v>
      </c>
      <c r="T63" s="232">
        <f t="shared" si="1"/>
        <v>1</v>
      </c>
      <c r="U63" s="232">
        <f t="shared" si="1"/>
        <v>0.99999999999999989</v>
      </c>
      <c r="V63" s="232">
        <f t="shared" si="1"/>
        <v>1</v>
      </c>
      <c r="W63" s="232">
        <f t="shared" si="1"/>
        <v>0.99999999999999989</v>
      </c>
      <c r="X63" s="232">
        <f t="shared" si="1"/>
        <v>1</v>
      </c>
      <c r="Y63" s="232">
        <f t="shared" si="1"/>
        <v>1.0000000000000002</v>
      </c>
      <c r="DA63" s="95"/>
    </row>
    <row r="64" spans="1:105" ht="12" customHeight="1" x14ac:dyDescent="0.25">
      <c r="A64" s="55" t="s">
        <v>91</v>
      </c>
      <c r="B64" s="299">
        <f t="shared" ref="B64:Y64" si="2">IF(B$6=0,0,B$6/B$5)</f>
        <v>4.2255766813891815E-2</v>
      </c>
      <c r="C64" s="299">
        <f t="shared" si="2"/>
        <v>4.276415844042581E-2</v>
      </c>
      <c r="D64" s="299">
        <f t="shared" si="2"/>
        <v>4.2522474741414421E-2</v>
      </c>
      <c r="E64" s="299">
        <f t="shared" si="2"/>
        <v>3.2058113805632865E-2</v>
      </c>
      <c r="F64" s="299">
        <f t="shared" si="2"/>
        <v>3.0288846886824403E-2</v>
      </c>
      <c r="G64" s="299">
        <f t="shared" si="2"/>
        <v>3.019482952365523E-2</v>
      </c>
      <c r="H64" s="299">
        <f t="shared" si="2"/>
        <v>3.0116906298474109E-2</v>
      </c>
      <c r="I64" s="299">
        <f t="shared" si="2"/>
        <v>3.1813130716291244E-2</v>
      </c>
      <c r="J64" s="299">
        <f t="shared" si="2"/>
        <v>3.1739184394063591E-2</v>
      </c>
      <c r="K64" s="299">
        <f t="shared" si="2"/>
        <v>3.0724801033553444E-2</v>
      </c>
      <c r="L64" s="299">
        <f t="shared" si="2"/>
        <v>2.9196693539584966E-2</v>
      </c>
      <c r="M64" s="299">
        <f t="shared" si="2"/>
        <v>2.7685099029412227E-2</v>
      </c>
      <c r="N64" s="299">
        <f t="shared" si="2"/>
        <v>2.8210328613505278E-2</v>
      </c>
      <c r="O64" s="299">
        <f t="shared" si="2"/>
        <v>2.9523515615615951E-2</v>
      </c>
      <c r="P64" s="299">
        <f t="shared" si="2"/>
        <v>3.386174384974041E-2</v>
      </c>
      <c r="Q64" s="299">
        <f t="shared" si="2"/>
        <v>3.3177620776395911E-2</v>
      </c>
      <c r="R64" s="299">
        <f t="shared" si="2"/>
        <v>3.355359808302328E-2</v>
      </c>
      <c r="S64" s="299">
        <f t="shared" si="2"/>
        <v>3.1634120546067554E-2</v>
      </c>
      <c r="T64" s="299">
        <f t="shared" si="2"/>
        <v>3.1650739185711062E-2</v>
      </c>
      <c r="U64" s="299">
        <f t="shared" si="2"/>
        <v>3.2615660567042098E-2</v>
      </c>
      <c r="V64" s="299">
        <f t="shared" si="2"/>
        <v>3.1698710035261431E-2</v>
      </c>
      <c r="W64" s="299">
        <f t="shared" si="2"/>
        <v>3.114664443345996E-2</v>
      </c>
      <c r="X64" s="299">
        <f t="shared" si="2"/>
        <v>3.3891424735892885E-2</v>
      </c>
      <c r="Y64" s="299">
        <f t="shared" si="2"/>
        <v>3.0311020507542603E-2</v>
      </c>
      <c r="DA64" s="67"/>
    </row>
    <row r="65" spans="1:105" ht="12" customHeight="1" x14ac:dyDescent="0.25">
      <c r="A65" s="173" t="s">
        <v>92</v>
      </c>
      <c r="B65" s="233">
        <f t="shared" ref="B65:Y65" si="3">IF(B$7=0,0,B$7/B$5)</f>
        <v>8.9062752511088767E-3</v>
      </c>
      <c r="C65" s="233">
        <f t="shared" si="3"/>
        <v>9.0134292824441287E-3</v>
      </c>
      <c r="D65" s="233">
        <f t="shared" si="3"/>
        <v>8.9624894531758082E-3</v>
      </c>
      <c r="E65" s="233">
        <f t="shared" si="3"/>
        <v>6.7569093430928859E-3</v>
      </c>
      <c r="F65" s="233">
        <f t="shared" si="3"/>
        <v>6.3839998124011112E-3</v>
      </c>
      <c r="G65" s="233">
        <f t="shared" si="3"/>
        <v>6.3641837120696201E-3</v>
      </c>
      <c r="H65" s="233">
        <f t="shared" si="3"/>
        <v>6.3477597835920286E-3</v>
      </c>
      <c r="I65" s="233">
        <f t="shared" si="3"/>
        <v>6.7052740991946219E-3</v>
      </c>
      <c r="J65" s="233">
        <f t="shared" si="3"/>
        <v>6.6896883851199629E-3</v>
      </c>
      <c r="K65" s="233">
        <f t="shared" si="3"/>
        <v>6.4758861493532261E-3</v>
      </c>
      <c r="L65" s="233">
        <f t="shared" si="3"/>
        <v>6.153805946324197E-3</v>
      </c>
      <c r="M65" s="233">
        <f t="shared" si="3"/>
        <v>5.8352061955503553E-3</v>
      </c>
      <c r="N65" s="233">
        <f t="shared" si="3"/>
        <v>5.9459091740706755E-3</v>
      </c>
      <c r="O65" s="233">
        <f t="shared" si="3"/>
        <v>6.2226904462811079E-3</v>
      </c>
      <c r="P65" s="233">
        <f t="shared" si="3"/>
        <v>7.1370616118883092E-3</v>
      </c>
      <c r="Q65" s="233">
        <f t="shared" si="3"/>
        <v>6.9928685500589899E-3</v>
      </c>
      <c r="R65" s="233">
        <f t="shared" si="3"/>
        <v>7.0721135297026477E-3</v>
      </c>
      <c r="S65" s="233">
        <f t="shared" si="3"/>
        <v>6.6675440100500555E-3</v>
      </c>
      <c r="T65" s="233">
        <f t="shared" si="3"/>
        <v>6.671046731456489E-3</v>
      </c>
      <c r="U65" s="233">
        <f t="shared" si="3"/>
        <v>6.8744238339396684E-3</v>
      </c>
      <c r="V65" s="233">
        <f t="shared" si="3"/>
        <v>6.6811575783855401E-3</v>
      </c>
      <c r="W65" s="233">
        <f t="shared" si="3"/>
        <v>6.5647983550878404E-3</v>
      </c>
      <c r="X65" s="233">
        <f t="shared" si="3"/>
        <v>7.1433174714242405E-3</v>
      </c>
      <c r="Y65" s="233">
        <f t="shared" si="3"/>
        <v>6.3886733607548714E-3</v>
      </c>
      <c r="DA65" s="177"/>
    </row>
    <row r="66" spans="1:105" ht="12" customHeight="1" x14ac:dyDescent="0.25">
      <c r="A66" s="173" t="s">
        <v>93</v>
      </c>
      <c r="B66" s="233">
        <f t="shared" ref="B66:Y66" si="4">IF(B$8=0,0,B$8/B$5)</f>
        <v>3.4511152793993319E-2</v>
      </c>
      <c r="C66" s="233">
        <f t="shared" si="4"/>
        <v>3.4926366678994535E-2</v>
      </c>
      <c r="D66" s="233">
        <f t="shared" si="4"/>
        <v>3.472897863723598E-2</v>
      </c>
      <c r="E66" s="233">
        <f t="shared" si="4"/>
        <v>2.6182520097344422E-2</v>
      </c>
      <c r="F66" s="233">
        <f t="shared" si="4"/>
        <v>2.4737523459671701E-2</v>
      </c>
      <c r="G66" s="233">
        <f t="shared" si="4"/>
        <v>2.4660737547824208E-2</v>
      </c>
      <c r="H66" s="233">
        <f t="shared" si="4"/>
        <v>2.4597096049084631E-2</v>
      </c>
      <c r="I66" s="233">
        <f t="shared" si="4"/>
        <v>2.5982437375725632E-2</v>
      </c>
      <c r="J66" s="233">
        <f t="shared" si="4"/>
        <v>2.592204389532347E-2</v>
      </c>
      <c r="K66" s="233">
        <f t="shared" si="4"/>
        <v>2.5093576166872734E-2</v>
      </c>
      <c r="L66" s="233">
        <f t="shared" si="4"/>
        <v>2.3845539385472861E-2</v>
      </c>
      <c r="M66" s="233">
        <f t="shared" si="4"/>
        <v>2.2610989097156173E-2</v>
      </c>
      <c r="N66" s="233">
        <f t="shared" si="4"/>
        <v>2.3039954887988809E-2</v>
      </c>
      <c r="O66" s="233">
        <f t="shared" si="4"/>
        <v>2.4112461688694384E-2</v>
      </c>
      <c r="P66" s="233">
        <f t="shared" si="4"/>
        <v>2.765558180535178E-2</v>
      </c>
      <c r="Q66" s="233">
        <f t="shared" si="4"/>
        <v>2.7096844437785508E-2</v>
      </c>
      <c r="R66" s="233">
        <f t="shared" si="4"/>
        <v>2.7403912827604109E-2</v>
      </c>
      <c r="S66" s="233">
        <f t="shared" si="4"/>
        <v>2.5836236092395992E-2</v>
      </c>
      <c r="T66" s="233">
        <f t="shared" si="4"/>
        <v>2.5849808876780473E-2</v>
      </c>
      <c r="U66" s="233">
        <f t="shared" si="4"/>
        <v>2.6637879990765275E-2</v>
      </c>
      <c r="V66" s="233">
        <f t="shared" si="4"/>
        <v>2.5888987655047158E-2</v>
      </c>
      <c r="W66" s="233">
        <f t="shared" si="4"/>
        <v>2.5438104337274409E-2</v>
      </c>
      <c r="X66" s="233">
        <f t="shared" si="4"/>
        <v>2.7679822794790712E-2</v>
      </c>
      <c r="Y66" s="233">
        <f t="shared" si="4"/>
        <v>2.4755633111212812E-2</v>
      </c>
      <c r="DA66" s="177"/>
    </row>
    <row r="67" spans="1:105" ht="12" customHeight="1" x14ac:dyDescent="0.25">
      <c r="A67" s="173" t="s">
        <v>94</v>
      </c>
      <c r="B67" s="233">
        <f t="shared" ref="B67:Y67" si="5">IF(B$9=0,0,B$9/B$5)</f>
        <v>4.8539083695416367E-2</v>
      </c>
      <c r="C67" s="233">
        <f t="shared" si="5"/>
        <v>4.9123071765472398E-2</v>
      </c>
      <c r="D67" s="233">
        <f t="shared" si="5"/>
        <v>4.884545036184719E-2</v>
      </c>
      <c r="E67" s="233">
        <f t="shared" si="5"/>
        <v>3.6825067593311986E-2</v>
      </c>
      <c r="F67" s="233">
        <f t="shared" si="5"/>
        <v>3.4792715525727658E-2</v>
      </c>
      <c r="G67" s="233">
        <f t="shared" si="5"/>
        <v>3.4684718037957751E-2</v>
      </c>
      <c r="H67" s="233">
        <f t="shared" si="5"/>
        <v>3.4595207842449023E-2</v>
      </c>
      <c r="I67" s="233">
        <f t="shared" si="5"/>
        <v>3.6543656189044114E-2</v>
      </c>
      <c r="J67" s="233">
        <f t="shared" si="5"/>
        <v>3.6458714251074206E-2</v>
      </c>
      <c r="K67" s="233">
        <f t="shared" si="5"/>
        <v>3.5293494860975418E-2</v>
      </c>
      <c r="L67" s="233">
        <f t="shared" si="5"/>
        <v>3.3538161964710364E-2</v>
      </c>
      <c r="M67" s="233">
        <f t="shared" si="5"/>
        <v>3.1801797487739494E-2</v>
      </c>
      <c r="N67" s="233">
        <f t="shared" si="5"/>
        <v>3.2405127273562241E-2</v>
      </c>
      <c r="O67" s="233">
        <f t="shared" si="5"/>
        <v>3.3913581589015064E-2</v>
      </c>
      <c r="P67" s="233">
        <f t="shared" si="5"/>
        <v>3.8896892488883929E-2</v>
      </c>
      <c r="Q67" s="233">
        <f t="shared" si="5"/>
        <v>3.8111042186810676E-2</v>
      </c>
      <c r="R67" s="233">
        <f t="shared" si="5"/>
        <v>3.8542926289975583E-2</v>
      </c>
      <c r="S67" s="233">
        <f t="shared" si="5"/>
        <v>3.6338027696415205E-2</v>
      </c>
      <c r="T67" s="233">
        <f t="shared" si="5"/>
        <v>3.6357117482292547E-2</v>
      </c>
      <c r="U67" s="233">
        <f t="shared" si="5"/>
        <v>3.7465520032273665E-2</v>
      </c>
      <c r="V67" s="233">
        <f t="shared" si="5"/>
        <v>3.6412221465886581E-2</v>
      </c>
      <c r="W67" s="233">
        <f t="shared" si="5"/>
        <v>3.5778065219965766E-2</v>
      </c>
      <c r="X67" s="233">
        <f t="shared" si="5"/>
        <v>3.8930986841577961E-2</v>
      </c>
      <c r="Y67" s="233">
        <f t="shared" si="5"/>
        <v>3.4818186303162864E-2</v>
      </c>
      <c r="DA67" s="177"/>
    </row>
    <row r="68" spans="1:105" ht="12" customHeight="1" x14ac:dyDescent="0.25">
      <c r="A68" s="56" t="s">
        <v>95</v>
      </c>
      <c r="B68" s="300">
        <f t="shared" ref="B68:Y68" si="6">IF(B$10=0,0,B$10/B$5)</f>
        <v>0.12752431589494828</v>
      </c>
      <c r="C68" s="300">
        <f t="shared" si="6"/>
        <v>0.12862195121595585</v>
      </c>
      <c r="D68" s="300">
        <f t="shared" si="6"/>
        <v>0.12755052716772608</v>
      </c>
      <c r="E68" s="300">
        <f t="shared" si="6"/>
        <v>0.11854260533183571</v>
      </c>
      <c r="F68" s="300">
        <f t="shared" si="6"/>
        <v>0.12069104885795415</v>
      </c>
      <c r="G68" s="300">
        <f t="shared" si="6"/>
        <v>0.12085204049169281</v>
      </c>
      <c r="H68" s="300">
        <f t="shared" si="6"/>
        <v>0.1210071531121894</v>
      </c>
      <c r="I68" s="300">
        <f t="shared" si="6"/>
        <v>0.1187457361002574</v>
      </c>
      <c r="J68" s="300">
        <f t="shared" si="6"/>
        <v>0.11886833243224162</v>
      </c>
      <c r="K68" s="300">
        <f t="shared" si="6"/>
        <v>0.12008423271165443</v>
      </c>
      <c r="L68" s="300">
        <f t="shared" si="6"/>
        <v>0.12262717242809518</v>
      </c>
      <c r="M68" s="300">
        <f t="shared" si="6"/>
        <v>0.12569664074388029</v>
      </c>
      <c r="N68" s="300">
        <f t="shared" si="6"/>
        <v>0.124595241610071</v>
      </c>
      <c r="O68" s="300">
        <f t="shared" si="6"/>
        <v>0.1222385829232842</v>
      </c>
      <c r="P68" s="300">
        <f t="shared" si="6"/>
        <v>0.11754895295426143</v>
      </c>
      <c r="Q68" s="300">
        <f t="shared" si="6"/>
        <v>0.11807585105246876</v>
      </c>
      <c r="R68" s="300">
        <f t="shared" si="6"/>
        <v>0.11802134811864527</v>
      </c>
      <c r="S68" s="300">
        <f t="shared" si="6"/>
        <v>0.11969996614580265</v>
      </c>
      <c r="T68" s="300">
        <f t="shared" si="6"/>
        <v>0.11965924096086773</v>
      </c>
      <c r="U68" s="300">
        <f t="shared" si="6"/>
        <v>0.11864061598247939</v>
      </c>
      <c r="V68" s="300">
        <f t="shared" si="6"/>
        <v>0.11958643867386608</v>
      </c>
      <c r="W68" s="300">
        <f t="shared" si="6"/>
        <v>0.11991556485595388</v>
      </c>
      <c r="X68" s="300">
        <f t="shared" si="6"/>
        <v>0.11723878217943039</v>
      </c>
      <c r="Y68" s="300">
        <f t="shared" si="6"/>
        <v>0.12086665453388558</v>
      </c>
      <c r="DA68" s="68"/>
    </row>
    <row r="69" spans="1:105" ht="12" customHeight="1" x14ac:dyDescent="0.25">
      <c r="A69" s="174" t="s">
        <v>2707</v>
      </c>
      <c r="B69" s="301">
        <f t="shared" ref="B69:Y69" si="7">IF(B$16=0,0,B$16/B$5)</f>
        <v>2.6722635245771367E-2</v>
      </c>
      <c r="C69" s="301">
        <f t="shared" si="7"/>
        <v>2.5935835810743969E-2</v>
      </c>
      <c r="D69" s="301">
        <f t="shared" si="7"/>
        <v>2.6367810909172368E-2</v>
      </c>
      <c r="E69" s="301">
        <f t="shared" si="7"/>
        <v>4.130834185959923E-2</v>
      </c>
      <c r="F69" s="301">
        <f t="shared" si="7"/>
        <v>4.3488997792681082E-2</v>
      </c>
      <c r="G69" s="301">
        <f t="shared" si="7"/>
        <v>4.360051562805492E-2</v>
      </c>
      <c r="H69" s="301">
        <f t="shared" si="7"/>
        <v>4.368943169184409E-2</v>
      </c>
      <c r="I69" s="301">
        <f t="shared" si="7"/>
        <v>4.1622003373397068E-2</v>
      </c>
      <c r="J69" s="301">
        <f t="shared" si="7"/>
        <v>4.1711328882977086E-2</v>
      </c>
      <c r="K69" s="301">
        <f t="shared" si="7"/>
        <v>4.2962215665425851E-2</v>
      </c>
      <c r="L69" s="301">
        <f t="shared" si="7"/>
        <v>4.4775748086520469E-2</v>
      </c>
      <c r="M69" s="301">
        <f t="shared" si="7"/>
        <v>4.6516116118465803E-2</v>
      </c>
      <c r="N69" s="301">
        <f t="shared" si="7"/>
        <v>4.5917077178734979E-2</v>
      </c>
      <c r="O69" s="301">
        <f t="shared" si="7"/>
        <v>4.437138559570266E-2</v>
      </c>
      <c r="P69" s="301">
        <f t="shared" si="7"/>
        <v>3.8981112948373024E-2</v>
      </c>
      <c r="Q69" s="301">
        <f t="shared" si="7"/>
        <v>3.9850567396058086E-2</v>
      </c>
      <c r="R69" s="301">
        <f t="shared" si="7"/>
        <v>3.9349938728022983E-2</v>
      </c>
      <c r="S69" s="301">
        <f t="shared" si="7"/>
        <v>4.1772044514551923E-2</v>
      </c>
      <c r="T69" s="301">
        <f t="shared" si="7"/>
        <v>4.1751378614336219E-2</v>
      </c>
      <c r="U69" s="301">
        <f t="shared" si="7"/>
        <v>4.0554516879320386E-2</v>
      </c>
      <c r="V69" s="301">
        <f t="shared" si="7"/>
        <v>4.1697879653744024E-2</v>
      </c>
      <c r="W69" s="301">
        <f t="shared" si="7"/>
        <v>4.2408394028386642E-2</v>
      </c>
      <c r="X69" s="301">
        <f t="shared" si="7"/>
        <v>3.896924636401234E-2</v>
      </c>
      <c r="Y69" s="301">
        <f t="shared" si="7"/>
        <v>4.34415251224015E-2</v>
      </c>
      <c r="DA69" s="178"/>
    </row>
    <row r="70" spans="1:105" ht="12" customHeight="1" x14ac:dyDescent="0.25">
      <c r="A70" s="174" t="s">
        <v>2719</v>
      </c>
      <c r="B70" s="301">
        <f t="shared" ref="B70:Y70" si="8">IF(B$27=0,0,B$27/B$5)</f>
        <v>0.20093366117493472</v>
      </c>
      <c r="C70" s="301">
        <f t="shared" si="8"/>
        <v>0.19501753465386334</v>
      </c>
      <c r="D70" s="301">
        <f t="shared" si="8"/>
        <v>0.19826565510550762</v>
      </c>
      <c r="E70" s="301">
        <f t="shared" si="8"/>
        <v>0.31060695513660175</v>
      </c>
      <c r="F70" s="301">
        <f t="shared" si="8"/>
        <v>0.32700381032573667</v>
      </c>
      <c r="G70" s="301">
        <f t="shared" si="8"/>
        <v>0.32784233866479756</v>
      </c>
      <c r="H70" s="301">
        <f t="shared" si="8"/>
        <v>0.32851091906751989</v>
      </c>
      <c r="I70" s="301">
        <f t="shared" si="8"/>
        <v>0.31296544844227431</v>
      </c>
      <c r="J70" s="301">
        <f t="shared" si="8"/>
        <v>0.31363710756238544</v>
      </c>
      <c r="K70" s="301">
        <f t="shared" si="8"/>
        <v>0.32304281394579826</v>
      </c>
      <c r="L70" s="301">
        <f t="shared" si="8"/>
        <v>0.33667918272749042</v>
      </c>
      <c r="M70" s="301">
        <f t="shared" si="8"/>
        <v>0.34976541158307939</v>
      </c>
      <c r="N70" s="301">
        <f t="shared" si="8"/>
        <v>0.34526109955548812</v>
      </c>
      <c r="O70" s="301">
        <f t="shared" si="8"/>
        <v>0.33363868784461037</v>
      </c>
      <c r="P70" s="301">
        <f t="shared" si="8"/>
        <v>0.29310798390026643</v>
      </c>
      <c r="Q70" s="301">
        <f t="shared" si="8"/>
        <v>0.29964561253574445</v>
      </c>
      <c r="R70" s="301">
        <f t="shared" si="8"/>
        <v>0.29588127005109582</v>
      </c>
      <c r="S70" s="301">
        <f t="shared" si="8"/>
        <v>0.31409364240749604</v>
      </c>
      <c r="T70" s="301">
        <f t="shared" si="8"/>
        <v>0.31393825073472037</v>
      </c>
      <c r="U70" s="301">
        <f t="shared" si="8"/>
        <v>0.30493877115027435</v>
      </c>
      <c r="V70" s="301">
        <f t="shared" si="8"/>
        <v>0.31353597970411395</v>
      </c>
      <c r="W70" s="301">
        <f t="shared" si="8"/>
        <v>0.31887850125190725</v>
      </c>
      <c r="X70" s="301">
        <f t="shared" si="8"/>
        <v>0.29301875631401558</v>
      </c>
      <c r="Y70" s="301">
        <f t="shared" si="8"/>
        <v>0.32664685236267271</v>
      </c>
      <c r="DA70" s="178"/>
    </row>
    <row r="71" spans="1:105" ht="12" customHeight="1" x14ac:dyDescent="0.25">
      <c r="A71" s="174" t="s">
        <v>2731</v>
      </c>
      <c r="B71" s="301">
        <f t="shared" ref="B71:Y71" si="9">IF(B$38=0,0,B$38/B$5)</f>
        <v>0.18802185228072019</v>
      </c>
      <c r="C71" s="301">
        <f t="shared" si="9"/>
        <v>0.19028399878786872</v>
      </c>
      <c r="D71" s="301">
        <f t="shared" si="9"/>
        <v>0.18920859961325859</v>
      </c>
      <c r="E71" s="301">
        <f t="shared" si="9"/>
        <v>0.14264623252274303</v>
      </c>
      <c r="F71" s="301">
        <f t="shared" si="9"/>
        <v>0.13477367764239931</v>
      </c>
      <c r="G71" s="301">
        <f t="shared" si="9"/>
        <v>0.13435533666547478</v>
      </c>
      <c r="H71" s="301">
        <f t="shared" si="9"/>
        <v>0.13400860839052076</v>
      </c>
      <c r="I71" s="301">
        <f t="shared" si="9"/>
        <v>0.14155615233467458</v>
      </c>
      <c r="J71" s="301">
        <f t="shared" si="9"/>
        <v>0.1412271197428433</v>
      </c>
      <c r="K71" s="301">
        <f t="shared" si="9"/>
        <v>0.13671350532410909</v>
      </c>
      <c r="L71" s="301">
        <f t="shared" si="9"/>
        <v>0.12991401680067394</v>
      </c>
      <c r="M71" s="301">
        <f t="shared" si="9"/>
        <v>0.12318800468138592</v>
      </c>
      <c r="N71" s="301">
        <f t="shared" si="9"/>
        <v>0.12552507360049348</v>
      </c>
      <c r="O71" s="301">
        <f t="shared" si="9"/>
        <v>0.13136824889098767</v>
      </c>
      <c r="P71" s="301">
        <f t="shared" si="9"/>
        <v>0.15067169004705827</v>
      </c>
      <c r="Q71" s="301">
        <f t="shared" si="9"/>
        <v>0.14762760643109302</v>
      </c>
      <c r="R71" s="301">
        <f t="shared" si="9"/>
        <v>0.14930056032443845</v>
      </c>
      <c r="S71" s="301">
        <f t="shared" si="9"/>
        <v>0.14075962617220339</v>
      </c>
      <c r="T71" s="301">
        <f t="shared" si="9"/>
        <v>0.14083357270409158</v>
      </c>
      <c r="U71" s="301">
        <f t="shared" si="9"/>
        <v>0.14512710040700108</v>
      </c>
      <c r="V71" s="301">
        <f t="shared" si="9"/>
        <v>0.14104702446862016</v>
      </c>
      <c r="W71" s="301">
        <f t="shared" si="9"/>
        <v>0.13859054562897782</v>
      </c>
      <c r="X71" s="301">
        <f t="shared" si="9"/>
        <v>0.15080375853409575</v>
      </c>
      <c r="Y71" s="301">
        <f t="shared" si="9"/>
        <v>0.13487234169593712</v>
      </c>
      <c r="DA71" s="178"/>
    </row>
    <row r="72" spans="1:105" ht="12" customHeight="1" x14ac:dyDescent="0.25">
      <c r="A72" s="174" t="s">
        <v>2733</v>
      </c>
      <c r="B72" s="301">
        <f t="shared" ref="B72:Y72" si="10">IF(B$39=0,0,B$39/B$5)</f>
        <v>0.26800066170619002</v>
      </c>
      <c r="C72" s="301">
        <f t="shared" si="10"/>
        <v>0.26907233481512866</v>
      </c>
      <c r="D72" s="301">
        <f t="shared" si="10"/>
        <v>0.26861889443125919</v>
      </c>
      <c r="E72" s="301">
        <f t="shared" si="10"/>
        <v>0.24366164839018886</v>
      </c>
      <c r="F72" s="301">
        <f t="shared" si="10"/>
        <v>0.23871325397870907</v>
      </c>
      <c r="G72" s="301">
        <f t="shared" si="10"/>
        <v>0.23844062251552695</v>
      </c>
      <c r="H72" s="301">
        <f t="shared" si="10"/>
        <v>0.238222899183786</v>
      </c>
      <c r="I72" s="301">
        <f t="shared" si="10"/>
        <v>0.24297101646196081</v>
      </c>
      <c r="J72" s="301">
        <f t="shared" si="10"/>
        <v>0.24274685694814011</v>
      </c>
      <c r="K72" s="301">
        <f t="shared" si="10"/>
        <v>0.23992019734713979</v>
      </c>
      <c r="L72" s="301">
        <f t="shared" si="10"/>
        <v>0.2355543607980139</v>
      </c>
      <c r="M72" s="301">
        <f t="shared" si="10"/>
        <v>0.23113804428858345</v>
      </c>
      <c r="N72" s="301">
        <f t="shared" si="10"/>
        <v>0.23265902321131779</v>
      </c>
      <c r="O72" s="301">
        <f t="shared" si="10"/>
        <v>0.23647334918724777</v>
      </c>
      <c r="P72" s="301">
        <f t="shared" si="10"/>
        <v>0.24839750512961592</v>
      </c>
      <c r="Q72" s="301">
        <f t="shared" si="10"/>
        <v>0.24656423881742126</v>
      </c>
      <c r="R72" s="301">
        <f t="shared" si="10"/>
        <v>0.24753090924273796</v>
      </c>
      <c r="S72" s="301">
        <f t="shared" si="10"/>
        <v>0.24233488689608904</v>
      </c>
      <c r="T72" s="301">
        <f t="shared" si="10"/>
        <v>0.24240347178446667</v>
      </c>
      <c r="U72" s="301">
        <f t="shared" si="10"/>
        <v>0.24501368486168171</v>
      </c>
      <c r="V72" s="301">
        <f t="shared" si="10"/>
        <v>0.24250426069072462</v>
      </c>
      <c r="W72" s="301">
        <f t="shared" si="10"/>
        <v>0.24104518181040138</v>
      </c>
      <c r="X72" s="301">
        <f t="shared" si="10"/>
        <v>0.24854408871795192</v>
      </c>
      <c r="Y72" s="301">
        <f t="shared" si="10"/>
        <v>0.23874434413826165</v>
      </c>
      <c r="DA72" s="178"/>
    </row>
    <row r="73" spans="1:105" ht="12" customHeight="1" x14ac:dyDescent="0.25">
      <c r="A73" s="62" t="s">
        <v>2734</v>
      </c>
      <c r="B73" s="302">
        <f t="shared" ref="B73:Y73" si="11">IF(B$40=0,0,B$40/B$5)</f>
        <v>3.0545248116345087E-2</v>
      </c>
      <c r="C73" s="302">
        <f t="shared" si="11"/>
        <v>2.9614842499131377E-2</v>
      </c>
      <c r="D73" s="302">
        <f t="shared" si="11"/>
        <v>3.0068480324001192E-2</v>
      </c>
      <c r="E73" s="302">
        <f t="shared" si="11"/>
        <v>4.7288031564458786E-2</v>
      </c>
      <c r="F73" s="302">
        <f t="shared" si="11"/>
        <v>4.9737117170894733E-2</v>
      </c>
      <c r="G73" s="302">
        <f t="shared" si="11"/>
        <v>4.9860944699012574E-2</v>
      </c>
      <c r="H73" s="302">
        <f t="shared" si="11"/>
        <v>4.9974522104384744E-2</v>
      </c>
      <c r="I73" s="302">
        <f t="shared" si="11"/>
        <v>4.7612662533517473E-2</v>
      </c>
      <c r="J73" s="302">
        <f t="shared" si="11"/>
        <v>4.7699079609867766E-2</v>
      </c>
      <c r="K73" s="302">
        <f t="shared" si="11"/>
        <v>4.9113163927652977E-2</v>
      </c>
      <c r="L73" s="302">
        <f t="shared" si="11"/>
        <v>5.119040075085151E-2</v>
      </c>
      <c r="M73" s="302">
        <f t="shared" si="11"/>
        <v>5.3188847999930455E-2</v>
      </c>
      <c r="N73" s="302">
        <f t="shared" si="11"/>
        <v>5.2476524228531052E-2</v>
      </c>
      <c r="O73" s="302">
        <f t="shared" si="11"/>
        <v>5.0744107589191491E-2</v>
      </c>
      <c r="P73" s="302">
        <f t="shared" si="11"/>
        <v>4.4563115487581274E-2</v>
      </c>
      <c r="Q73" s="302">
        <f t="shared" si="11"/>
        <v>4.5569981991811108E-2</v>
      </c>
      <c r="R73" s="302">
        <f t="shared" si="11"/>
        <v>4.499336840629322E-2</v>
      </c>
      <c r="S73" s="302">
        <f t="shared" si="11"/>
        <v>4.7779438833989489E-2</v>
      </c>
      <c r="T73" s="302">
        <f t="shared" si="11"/>
        <v>4.7778680770188674E-2</v>
      </c>
      <c r="U73" s="302">
        <f t="shared" si="11"/>
        <v>4.6360306361341065E-2</v>
      </c>
      <c r="V73" s="302">
        <f t="shared" si="11"/>
        <v>4.7674559540747889E-2</v>
      </c>
      <c r="W73" s="302">
        <f t="shared" si="11"/>
        <v>4.8500519256470656E-2</v>
      </c>
      <c r="X73" s="302">
        <f t="shared" si="11"/>
        <v>4.4566537589760952E-2</v>
      </c>
      <c r="Y73" s="302">
        <f t="shared" si="11"/>
        <v>4.9691033356520101E-2</v>
      </c>
      <c r="DA73" s="72"/>
    </row>
    <row r="74" spans="1:105" ht="12" customHeight="1" x14ac:dyDescent="0.25">
      <c r="A74" s="62" t="s">
        <v>2741</v>
      </c>
      <c r="B74" s="302">
        <f t="shared" ref="B74:Y74" si="12">IF(B$46=0,0,B$46/B$5)</f>
        <v>2.0610688928020583E-2</v>
      </c>
      <c r="C74" s="302">
        <f t="shared" si="12"/>
        <v>2.0003844645825108E-2</v>
      </c>
      <c r="D74" s="302">
        <f t="shared" si="12"/>
        <v>2.0337019285843715E-2</v>
      </c>
      <c r="E74" s="302">
        <f t="shared" si="12"/>
        <v>3.1860382644531907E-2</v>
      </c>
      <c r="F74" s="302">
        <f t="shared" si="12"/>
        <v>3.3542283425739672E-2</v>
      </c>
      <c r="G74" s="302">
        <f t="shared" si="12"/>
        <v>3.3628295130561335E-2</v>
      </c>
      <c r="H74" s="302">
        <f t="shared" si="12"/>
        <v>3.3696874494632566E-2</v>
      </c>
      <c r="I74" s="302">
        <f t="shared" si="12"/>
        <v>3.2102304140302164E-2</v>
      </c>
      <c r="J74" s="302">
        <f t="shared" si="12"/>
        <v>3.217119930256284E-2</v>
      </c>
      <c r="K74" s="302">
        <f t="shared" si="12"/>
        <v>3.3135985826051519E-2</v>
      </c>
      <c r="L74" s="302">
        <f t="shared" si="12"/>
        <v>3.4534730831859893E-2</v>
      </c>
      <c r="M74" s="302">
        <f t="shared" si="12"/>
        <v>3.5877045457524404E-2</v>
      </c>
      <c r="N74" s="302">
        <f t="shared" si="12"/>
        <v>3.5415017475290987E-2</v>
      </c>
      <c r="O74" s="302">
        <f t="shared" si="12"/>
        <v>3.4222853300480416E-2</v>
      </c>
      <c r="P74" s="302">
        <f t="shared" si="12"/>
        <v>3.0065432756078477E-2</v>
      </c>
      <c r="Q74" s="302">
        <f t="shared" si="12"/>
        <v>3.0736027365985304E-2</v>
      </c>
      <c r="R74" s="302">
        <f t="shared" si="12"/>
        <v>3.0349901459972611E-2</v>
      </c>
      <c r="S74" s="302">
        <f t="shared" si="12"/>
        <v>3.2218028179428759E-2</v>
      </c>
      <c r="T74" s="302">
        <f t="shared" si="12"/>
        <v>3.2202088941518811E-2</v>
      </c>
      <c r="U74" s="302">
        <f t="shared" si="12"/>
        <v>3.1278970967434809E-2</v>
      </c>
      <c r="V74" s="302">
        <f t="shared" si="12"/>
        <v>3.2160826153451803E-2</v>
      </c>
      <c r="W74" s="302">
        <f t="shared" si="12"/>
        <v>3.2708833137791535E-2</v>
      </c>
      <c r="X74" s="302">
        <f t="shared" si="12"/>
        <v>3.0056280272551045E-2</v>
      </c>
      <c r="Y74" s="302">
        <f t="shared" si="12"/>
        <v>3.3505668607226584E-2</v>
      </c>
      <c r="DA74" s="72"/>
    </row>
    <row r="75" spans="1:105" ht="12" customHeight="1" x14ac:dyDescent="0.25">
      <c r="A75" s="62" t="s">
        <v>2753</v>
      </c>
      <c r="B75" s="302">
        <f t="shared" ref="B75:Y75" si="13">IF(B$57=0,0,B$57/B$5)</f>
        <v>0</v>
      </c>
      <c r="C75" s="302">
        <f t="shared" si="13"/>
        <v>0</v>
      </c>
      <c r="D75" s="302">
        <f t="shared" si="13"/>
        <v>0</v>
      </c>
      <c r="E75" s="302">
        <f t="shared" si="13"/>
        <v>0</v>
      </c>
      <c r="F75" s="302">
        <f t="shared" si="13"/>
        <v>0</v>
      </c>
      <c r="G75" s="302">
        <f t="shared" si="13"/>
        <v>0</v>
      </c>
      <c r="H75" s="302">
        <f t="shared" si="13"/>
        <v>0</v>
      </c>
      <c r="I75" s="302">
        <f t="shared" si="13"/>
        <v>0</v>
      </c>
      <c r="J75" s="302">
        <f t="shared" si="13"/>
        <v>0</v>
      </c>
      <c r="K75" s="302">
        <f t="shared" si="13"/>
        <v>0</v>
      </c>
      <c r="L75" s="302">
        <f t="shared" si="13"/>
        <v>0</v>
      </c>
      <c r="M75" s="302">
        <f t="shared" si="13"/>
        <v>0</v>
      </c>
      <c r="N75" s="302">
        <f t="shared" si="13"/>
        <v>0</v>
      </c>
      <c r="O75" s="302">
        <f t="shared" si="13"/>
        <v>0</v>
      </c>
      <c r="P75" s="302">
        <f t="shared" si="13"/>
        <v>0</v>
      </c>
      <c r="Q75" s="302">
        <f t="shared" si="13"/>
        <v>0</v>
      </c>
      <c r="R75" s="302">
        <f t="shared" si="13"/>
        <v>0</v>
      </c>
      <c r="S75" s="302">
        <f t="shared" si="13"/>
        <v>0</v>
      </c>
      <c r="T75" s="302">
        <f t="shared" si="13"/>
        <v>0</v>
      </c>
      <c r="U75" s="302">
        <f t="shared" si="13"/>
        <v>0</v>
      </c>
      <c r="V75" s="302">
        <f t="shared" si="13"/>
        <v>0</v>
      </c>
      <c r="W75" s="302">
        <f t="shared" si="13"/>
        <v>0</v>
      </c>
      <c r="X75" s="302">
        <f t="shared" si="13"/>
        <v>0</v>
      </c>
      <c r="Y75" s="302">
        <f t="shared" si="13"/>
        <v>0</v>
      </c>
      <c r="DA75" s="72"/>
    </row>
    <row r="76" spans="1:105" ht="12" customHeight="1" x14ac:dyDescent="0.25">
      <c r="A76" s="62" t="s">
        <v>2755</v>
      </c>
      <c r="B76" s="302">
        <f t="shared" ref="B76:Y76" si="14">IF(B$58=0,0,B$58/B$5)</f>
        <v>0.21684472466182439</v>
      </c>
      <c r="C76" s="302">
        <f t="shared" si="14"/>
        <v>0.21945364767017214</v>
      </c>
      <c r="D76" s="302">
        <f t="shared" si="14"/>
        <v>0.21821339482141427</v>
      </c>
      <c r="E76" s="302">
        <f t="shared" si="14"/>
        <v>0.1645132341811982</v>
      </c>
      <c r="F76" s="302">
        <f t="shared" si="14"/>
        <v>0.15543385338207466</v>
      </c>
      <c r="G76" s="302">
        <f t="shared" si="14"/>
        <v>0.15495138268595304</v>
      </c>
      <c r="H76" s="302">
        <f t="shared" si="14"/>
        <v>0.15455150258476869</v>
      </c>
      <c r="I76" s="302">
        <f t="shared" si="14"/>
        <v>0.16325604978814115</v>
      </c>
      <c r="J76" s="302">
        <f t="shared" si="14"/>
        <v>0.16287657803570949</v>
      </c>
      <c r="K76" s="302">
        <f t="shared" si="14"/>
        <v>0.15767104759343531</v>
      </c>
      <c r="L76" s="302">
        <f t="shared" si="14"/>
        <v>0.14982922921530251</v>
      </c>
      <c r="M76" s="302">
        <f t="shared" si="14"/>
        <v>0.14207215083112856</v>
      </c>
      <c r="N76" s="302">
        <f t="shared" si="14"/>
        <v>0.14476748150749577</v>
      </c>
      <c r="O76" s="302">
        <f t="shared" si="14"/>
        <v>0.15150638829757587</v>
      </c>
      <c r="P76" s="302">
        <f t="shared" si="14"/>
        <v>0.17376895688595617</v>
      </c>
      <c r="Q76" s="302">
        <f t="shared" si="14"/>
        <v>0.17025822945962485</v>
      </c>
      <c r="R76" s="302">
        <f t="shared" si="14"/>
        <v>0.17218763937647213</v>
      </c>
      <c r="S76" s="302">
        <f t="shared" si="14"/>
        <v>0.16233741988267078</v>
      </c>
      <c r="T76" s="302">
        <f t="shared" si="14"/>
        <v>0.16242270207275916</v>
      </c>
      <c r="U76" s="302">
        <f t="shared" si="14"/>
        <v>0.16737440753290586</v>
      </c>
      <c r="V76" s="302">
        <f t="shared" si="14"/>
        <v>0.16266887499652491</v>
      </c>
      <c r="W76" s="302">
        <f t="shared" si="14"/>
        <v>0.15983582941613919</v>
      </c>
      <c r="X76" s="302">
        <f t="shared" si="14"/>
        <v>0.17392127085563994</v>
      </c>
      <c r="Y76" s="302">
        <f t="shared" si="14"/>
        <v>0.15554764217451494</v>
      </c>
      <c r="DA76" s="72"/>
    </row>
    <row r="77" spans="1:105" ht="12" customHeight="1" x14ac:dyDescent="0.25">
      <c r="A77" s="41" t="s">
        <v>2757</v>
      </c>
      <c r="B77" s="235">
        <f t="shared" ref="B77:Y77" si="15">IF(B$59=0,0,B$59/B$5)</f>
        <v>5.458459514302471E-2</v>
      </c>
      <c r="C77" s="235">
        <f t="shared" si="15"/>
        <v>5.5241318549102851E-2</v>
      </c>
      <c r="D77" s="235">
        <f t="shared" si="15"/>
        <v>5.4929119579402254E-2</v>
      </c>
      <c r="E77" s="235">
        <f t="shared" si="15"/>
        <v>4.1411605919649243E-2</v>
      </c>
      <c r="F77" s="235">
        <f t="shared" si="15"/>
        <v>3.9126125717894714E-2</v>
      </c>
      <c r="G77" s="235">
        <f t="shared" si="15"/>
        <v>3.9004677212946107E-2</v>
      </c>
      <c r="H77" s="235">
        <f t="shared" si="15"/>
        <v>3.8904018580540198E-2</v>
      </c>
      <c r="I77" s="235">
        <f t="shared" si="15"/>
        <v>4.1095144907179762E-2</v>
      </c>
      <c r="J77" s="235">
        <f t="shared" si="15"/>
        <v>4.099962350583141E-2</v>
      </c>
      <c r="K77" s="235">
        <f t="shared" si="15"/>
        <v>3.9689276795117745E-2</v>
      </c>
      <c r="L77" s="235">
        <f t="shared" si="15"/>
        <v>3.7715318323114103E-2</v>
      </c>
      <c r="M77" s="235">
        <f t="shared" si="15"/>
        <v>3.5762690774746614E-2</v>
      </c>
      <c r="N77" s="235">
        <f t="shared" si="15"/>
        <v>3.6441164894767383E-2</v>
      </c>
      <c r="O77" s="235">
        <f t="shared" si="15"/>
        <v>3.8137496218560309E-2</v>
      </c>
      <c r="P77" s="235">
        <f t="shared" si="15"/>
        <v>4.3741475264560535E-2</v>
      </c>
      <c r="Q77" s="235">
        <f t="shared" si="15"/>
        <v>4.2857747816163243E-2</v>
      </c>
      <c r="R77" s="235">
        <f t="shared" si="15"/>
        <v>4.3343422804753777E-2</v>
      </c>
      <c r="S77" s="235">
        <f t="shared" si="15"/>
        <v>4.0863905518928198E-2</v>
      </c>
      <c r="T77" s="235">
        <f t="shared" si="15"/>
        <v>4.0885372925276914E-2</v>
      </c>
      <c r="U77" s="235">
        <f t="shared" si="15"/>
        <v>4.2131826295222295E-2</v>
      </c>
      <c r="V77" s="235">
        <f t="shared" si="15"/>
        <v>4.0947340074350462E-2</v>
      </c>
      <c r="W77" s="235">
        <f t="shared" si="15"/>
        <v>4.0234200078585004E-2</v>
      </c>
      <c r="X77" s="235">
        <f t="shared" si="15"/>
        <v>4.3779816046808209E-2</v>
      </c>
      <c r="Y77" s="235">
        <f t="shared" si="15"/>
        <v>3.9154768864168424E-2</v>
      </c>
      <c r="DA77" s="97"/>
    </row>
    <row r="78" spans="1:105" ht="12" customHeight="1" x14ac:dyDescent="0.25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X78" s="171"/>
      <c r="Y78" s="171"/>
      <c r="DA78" s="175"/>
    </row>
    <row r="79" spans="1:105" ht="15" customHeight="1" x14ac:dyDescent="0.25">
      <c r="A79" s="32" t="s">
        <v>341</v>
      </c>
      <c r="B79" s="257"/>
      <c r="C79" s="257"/>
      <c r="D79" s="257"/>
      <c r="E79" s="257"/>
      <c r="F79" s="257"/>
      <c r="G79" s="257"/>
      <c r="H79" s="257"/>
      <c r="I79" s="257"/>
      <c r="J79" s="257"/>
      <c r="K79" s="257"/>
      <c r="L79" s="257"/>
      <c r="M79" s="257"/>
      <c r="N79" s="257"/>
      <c r="O79" s="257"/>
      <c r="P79" s="257"/>
      <c r="Q79" s="257"/>
      <c r="R79" s="257"/>
      <c r="S79" s="257"/>
      <c r="T79" s="257"/>
      <c r="U79" s="257"/>
      <c r="V79" s="257"/>
      <c r="W79" s="257"/>
      <c r="X79" s="257"/>
      <c r="Y79" s="257"/>
      <c r="DA79" s="88"/>
    </row>
    <row r="80" spans="1:105" ht="12" customHeight="1" x14ac:dyDescent="0.25">
      <c r="A80" s="172"/>
      <c r="B80" s="172"/>
      <c r="C80" s="172"/>
      <c r="D80" s="172"/>
      <c r="E80" s="172"/>
      <c r="F80" s="172"/>
      <c r="G80" s="172"/>
      <c r="H80" s="172"/>
      <c r="I80" s="172"/>
      <c r="J80" s="172"/>
      <c r="K80" s="172"/>
      <c r="L80" s="172"/>
      <c r="M80" s="172"/>
      <c r="N80" s="172"/>
      <c r="O80" s="172"/>
      <c r="P80" s="172"/>
      <c r="Q80" s="172"/>
      <c r="R80" s="172"/>
      <c r="S80" s="172"/>
      <c r="T80" s="172"/>
      <c r="U80" s="172"/>
      <c r="V80" s="172"/>
      <c r="W80" s="172"/>
      <c r="X80" s="172"/>
      <c r="Y80" s="172"/>
      <c r="DA80" s="176"/>
    </row>
    <row r="81" spans="1:105" ht="12" customHeight="1" x14ac:dyDescent="0.25">
      <c r="A81" s="35" t="s">
        <v>25</v>
      </c>
      <c r="B81" s="322">
        <f>IF(B$5=0,0,B$5/TEL_fec!B$5)</f>
        <v>0.49454503382118725</v>
      </c>
      <c r="C81" s="322">
        <f>IF(C$5=0,0,C$5/TEL_fec!C$5)</f>
        <v>0.49522476591523762</v>
      </c>
      <c r="D81" s="322">
        <f>IF(D$5=0,0,D$5/TEL_fec!D$5)</f>
        <v>0.49480084493130233</v>
      </c>
      <c r="E81" s="322">
        <f>IF(E$5=0,0,E$5/TEL_fec!E$5)</f>
        <v>0.48925000857781648</v>
      </c>
      <c r="F81" s="322">
        <f>IF(F$5=0,0,F$5/TEL_fec!F$5)</f>
        <v>0.4888650715792951</v>
      </c>
      <c r="G81" s="322">
        <f>IF(G$5=0,0,G$5/TEL_fec!G$5)</f>
        <v>0.48969250779405721</v>
      </c>
      <c r="H81" s="322">
        <f>IF(H$5=0,0,H$5/TEL_fec!H$5)</f>
        <v>0.48990249194527985</v>
      </c>
      <c r="I81" s="322">
        <f>IF(I$5=0,0,I$5/TEL_fec!I$5)</f>
        <v>0.48997832670314262</v>
      </c>
      <c r="J81" s="322">
        <f>IF(J$5=0,0,J$5/TEL_fec!J$5)</f>
        <v>0.48906827374935669</v>
      </c>
      <c r="K81" s="322">
        <f>IF(K$5=0,0,K$5/TEL_fec!K$5)</f>
        <v>0.48893324695547358</v>
      </c>
      <c r="L81" s="322">
        <f>IF(L$5=0,0,L$5/TEL_fec!L$5)</f>
        <v>0.48943401559824407</v>
      </c>
      <c r="M81" s="322">
        <f>IF(M$5=0,0,M$5/TEL_fec!M$5)</f>
        <v>0.4898667376124386</v>
      </c>
      <c r="N81" s="322">
        <f>IF(N$5=0,0,N$5/TEL_fec!N$5)</f>
        <v>0.49005803169987583</v>
      </c>
      <c r="O81" s="322">
        <f>IF(O$5=0,0,O$5/TEL_fec!O$5)</f>
        <v>0.49012212410454492</v>
      </c>
      <c r="P81" s="322">
        <f>IF(P$5=0,0,P$5/TEL_fec!P$5)</f>
        <v>0.49116964012205644</v>
      </c>
      <c r="Q81" s="322">
        <f>IF(Q$5=0,0,Q$5/TEL_fec!Q$5)</f>
        <v>0.49095254728804039</v>
      </c>
      <c r="R81" s="322">
        <f>IF(R$5=0,0,R$5/TEL_fec!R$5)</f>
        <v>0.49113811419359427</v>
      </c>
      <c r="S81" s="322">
        <f>IF(S$5=0,0,S$5/TEL_fec!S$5)</f>
        <v>0.49058933770746627</v>
      </c>
      <c r="T81" s="322">
        <f>IF(T$5=0,0,T$5/TEL_fec!T$5)</f>
        <v>0.49056935901310639</v>
      </c>
      <c r="U81" s="322">
        <f>IF(U$5=0,0,U$5/TEL_fec!U$5)</f>
        <v>0.49029287184643416</v>
      </c>
      <c r="V81" s="322">
        <f>IF(V$5=0,0,V$5/TEL_fec!V$5)</f>
        <v>0.48998510023173369</v>
      </c>
      <c r="W81" s="322">
        <f>IF(W$5=0,0,W$5/TEL_fec!W$5)</f>
        <v>0.48986082312895757</v>
      </c>
      <c r="X81" s="322">
        <f>IF(X$5=0,0,X$5/TEL_fec!X$5)</f>
        <v>0.49042232622469761</v>
      </c>
      <c r="Y81" s="322">
        <f>IF(Y$5=0,0,Y$5/TEL_fec!Y$5)</f>
        <v>0.48941809091159233</v>
      </c>
      <c r="DA81" s="95"/>
    </row>
    <row r="82" spans="1:105" ht="12" customHeight="1" x14ac:dyDescent="0.25">
      <c r="A82" s="55" t="s">
        <v>91</v>
      </c>
      <c r="B82" s="334">
        <f>IF(B$6=0,0,B$6/TEL_fec!B$6)</f>
        <v>0.4828263901029114</v>
      </c>
      <c r="C82" s="334">
        <f>IF(C$6=0,0,C$6/TEL_fec!C$6)</f>
        <v>0.48282639010291128</v>
      </c>
      <c r="D82" s="334">
        <f>IF(D$6=0,0,D$6/TEL_fec!D$6)</f>
        <v>0.48282639010291106</v>
      </c>
      <c r="E82" s="334">
        <f>IF(E$6=0,0,E$6/TEL_fec!E$6)</f>
        <v>0.48282639010291123</v>
      </c>
      <c r="F82" s="334">
        <f>IF(F$6=0,0,F$6/TEL_fec!F$6)</f>
        <v>0.48282639010291123</v>
      </c>
      <c r="G82" s="334">
        <f>IF(G$6=0,0,G$6/TEL_fec!G$6)</f>
        <v>0.48282639010291128</v>
      </c>
      <c r="H82" s="334">
        <f>IF(H$6=0,0,H$6/TEL_fec!H$6)</f>
        <v>0.48282639010291128</v>
      </c>
      <c r="I82" s="334">
        <f>IF(I$6=0,0,I$6/TEL_fec!I$6)</f>
        <v>0.48282639010291123</v>
      </c>
      <c r="J82" s="334">
        <f>IF(J$6=0,0,J$6/TEL_fec!J$6)</f>
        <v>0.48282639010291134</v>
      </c>
      <c r="K82" s="334">
        <f>IF(K$6=0,0,K$6/TEL_fec!K$6)</f>
        <v>0.48282639010291123</v>
      </c>
      <c r="L82" s="334">
        <f>IF(L$6=0,0,L$6/TEL_fec!L$6)</f>
        <v>0.4828263901029114</v>
      </c>
      <c r="M82" s="334">
        <f>IF(M$6=0,0,M$6/TEL_fec!M$6)</f>
        <v>0.48282639010291123</v>
      </c>
      <c r="N82" s="334">
        <f>IF(N$6=0,0,N$6/TEL_fec!N$6)</f>
        <v>0.48282639010291145</v>
      </c>
      <c r="O82" s="334">
        <f>IF(O$6=0,0,O$6/TEL_fec!O$6)</f>
        <v>0.4828263901029114</v>
      </c>
      <c r="P82" s="334">
        <f>IF(P$6=0,0,P$6/TEL_fec!P$6)</f>
        <v>0.4828263901029114</v>
      </c>
      <c r="Q82" s="334">
        <f>IF(Q$6=0,0,Q$6/TEL_fec!Q$6)</f>
        <v>0.48282639010291151</v>
      </c>
      <c r="R82" s="334">
        <f>IF(R$6=0,0,R$6/TEL_fec!R$6)</f>
        <v>0.4828263901029114</v>
      </c>
      <c r="S82" s="334">
        <f>IF(S$6=0,0,S$6/TEL_fec!S$6)</f>
        <v>0.48282639010291145</v>
      </c>
      <c r="T82" s="334">
        <f>IF(T$6=0,0,T$6/TEL_fec!T$6)</f>
        <v>0.48282639010291128</v>
      </c>
      <c r="U82" s="334">
        <f>IF(U$6=0,0,U$6/TEL_fec!U$6)</f>
        <v>0.48282639010291128</v>
      </c>
      <c r="V82" s="334">
        <f>IF(V$6=0,0,V$6/TEL_fec!V$6)</f>
        <v>0.48282639010291123</v>
      </c>
      <c r="W82" s="334">
        <f>IF(W$6=0,0,W$6/TEL_fec!W$6)</f>
        <v>0.48282639010291145</v>
      </c>
      <c r="X82" s="334">
        <f>IF(X$6=0,0,X$6/TEL_fec!X$6)</f>
        <v>0.48282639010291134</v>
      </c>
      <c r="Y82" s="334">
        <f>IF(Y$6=0,0,Y$6/TEL_fec!Y$6)</f>
        <v>0.48282639010291134</v>
      </c>
      <c r="DA82" s="67"/>
    </row>
    <row r="83" spans="1:105" ht="12" customHeight="1" x14ac:dyDescent="0.25">
      <c r="A83" s="173" t="s">
        <v>92</v>
      </c>
      <c r="B83" s="335">
        <f>IF(B$7=0,0,B$7/TEL_fec!B$7)</f>
        <v>0.12402686149924919</v>
      </c>
      <c r="C83" s="335">
        <f>IF(C$7=0,0,C$7/TEL_fec!C$7)</f>
        <v>0.12402686149924924</v>
      </c>
      <c r="D83" s="335">
        <f>IF(D$7=0,0,D$7/TEL_fec!D$7)</f>
        <v>0.12402686149924926</v>
      </c>
      <c r="E83" s="335">
        <f>IF(E$7=0,0,E$7/TEL_fec!E$7)</f>
        <v>0.12402686149924927</v>
      </c>
      <c r="F83" s="335">
        <f>IF(F$7=0,0,F$7/TEL_fec!F$7)</f>
        <v>0.1240268614992492</v>
      </c>
      <c r="G83" s="335">
        <f>IF(G$7=0,0,G$7/TEL_fec!G$7)</f>
        <v>0.1240268614992492</v>
      </c>
      <c r="H83" s="335">
        <f>IF(H$7=0,0,H$7/TEL_fec!H$7)</f>
        <v>0.1240268614992492</v>
      </c>
      <c r="I83" s="335">
        <f>IF(I$7=0,0,I$7/TEL_fec!I$7)</f>
        <v>0.1240268614992492</v>
      </c>
      <c r="J83" s="335">
        <f>IF(J$7=0,0,J$7/TEL_fec!J$7)</f>
        <v>0.1240268614992492</v>
      </c>
      <c r="K83" s="335">
        <f>IF(K$7=0,0,K$7/TEL_fec!K$7)</f>
        <v>0.1240268614992492</v>
      </c>
      <c r="L83" s="335">
        <f>IF(L$7=0,0,L$7/TEL_fec!L$7)</f>
        <v>0.12402686149924923</v>
      </c>
      <c r="M83" s="335">
        <f>IF(M$7=0,0,M$7/TEL_fec!M$7)</f>
        <v>0.1240268614992492</v>
      </c>
      <c r="N83" s="335">
        <f>IF(N$7=0,0,N$7/TEL_fec!N$7)</f>
        <v>0.1240268614992492</v>
      </c>
      <c r="O83" s="335">
        <f>IF(O$7=0,0,O$7/TEL_fec!O$7)</f>
        <v>0.1240268614992492</v>
      </c>
      <c r="P83" s="335">
        <f>IF(P$7=0,0,P$7/TEL_fec!P$7)</f>
        <v>0.12402686149924921</v>
      </c>
      <c r="Q83" s="335">
        <f>IF(Q$7=0,0,Q$7/TEL_fec!Q$7)</f>
        <v>0.1240268614992492</v>
      </c>
      <c r="R83" s="335">
        <f>IF(R$7=0,0,R$7/TEL_fec!R$7)</f>
        <v>0.1240268614992492</v>
      </c>
      <c r="S83" s="335">
        <f>IF(S$7=0,0,S$7/TEL_fec!S$7)</f>
        <v>0.12402686149924923</v>
      </c>
      <c r="T83" s="335">
        <f>IF(T$7=0,0,T$7/TEL_fec!T$7)</f>
        <v>0.12402686149924919</v>
      </c>
      <c r="U83" s="335">
        <f>IF(U$7=0,0,U$7/TEL_fec!U$7)</f>
        <v>0.12402686149924919</v>
      </c>
      <c r="V83" s="335">
        <f>IF(V$7=0,0,V$7/TEL_fec!V$7)</f>
        <v>0.12402686149924917</v>
      </c>
      <c r="W83" s="335">
        <f>IF(W$7=0,0,W$7/TEL_fec!W$7)</f>
        <v>0.12402686149924919</v>
      </c>
      <c r="X83" s="335">
        <f>IF(X$7=0,0,X$7/TEL_fec!X$7)</f>
        <v>0.1240268614992492</v>
      </c>
      <c r="Y83" s="335">
        <f>IF(Y$7=0,0,Y$7/TEL_fec!Y$7)</f>
        <v>0.12402686149924921</v>
      </c>
      <c r="DA83" s="177"/>
    </row>
    <row r="84" spans="1:105" ht="12" customHeight="1" x14ac:dyDescent="0.25">
      <c r="A84" s="173" t="s">
        <v>93</v>
      </c>
      <c r="B84" s="335">
        <f>IF(B$8=0,0,B$8/TEL_fec!B$8)</f>
        <v>0.66865369644245165</v>
      </c>
      <c r="C84" s="335">
        <f>IF(C$8=0,0,C$8/TEL_fec!C$8)</f>
        <v>0.66865369644245187</v>
      </c>
      <c r="D84" s="335">
        <f>IF(D$8=0,0,D$8/TEL_fec!D$8)</f>
        <v>0.66865369644245165</v>
      </c>
      <c r="E84" s="335">
        <f>IF(E$8=0,0,E$8/TEL_fec!E$8)</f>
        <v>0.66865369644245165</v>
      </c>
      <c r="F84" s="335">
        <f>IF(F$8=0,0,F$8/TEL_fec!F$8)</f>
        <v>0.66865369644245154</v>
      </c>
      <c r="G84" s="335">
        <f>IF(G$8=0,0,G$8/TEL_fec!G$8)</f>
        <v>0.66865369644245176</v>
      </c>
      <c r="H84" s="335">
        <f>IF(H$8=0,0,H$8/TEL_fec!H$8)</f>
        <v>0.66865369644245176</v>
      </c>
      <c r="I84" s="335">
        <f>IF(I$8=0,0,I$8/TEL_fec!I$8)</f>
        <v>0.66865369644245176</v>
      </c>
      <c r="J84" s="335">
        <f>IF(J$8=0,0,J$8/TEL_fec!J$8)</f>
        <v>0.66865369644245165</v>
      </c>
      <c r="K84" s="335">
        <f>IF(K$8=0,0,K$8/TEL_fec!K$8)</f>
        <v>0.66865369644245176</v>
      </c>
      <c r="L84" s="335">
        <f>IF(L$8=0,0,L$8/TEL_fec!L$8)</f>
        <v>0.66865369644245165</v>
      </c>
      <c r="M84" s="335">
        <f>IF(M$8=0,0,M$8/TEL_fec!M$8)</f>
        <v>0.66865369644245176</v>
      </c>
      <c r="N84" s="335">
        <f>IF(N$8=0,0,N$8/TEL_fec!N$8)</f>
        <v>0.66865369644245165</v>
      </c>
      <c r="O84" s="335">
        <f>IF(O$8=0,0,O$8/TEL_fec!O$8)</f>
        <v>0.66865369644245187</v>
      </c>
      <c r="P84" s="335">
        <f>IF(P$8=0,0,P$8/TEL_fec!P$8)</f>
        <v>0.66865369644245154</v>
      </c>
      <c r="Q84" s="335">
        <f>IF(Q$8=0,0,Q$8/TEL_fec!Q$8)</f>
        <v>0.66865369644245176</v>
      </c>
      <c r="R84" s="335">
        <f>IF(R$8=0,0,R$8/TEL_fec!R$8)</f>
        <v>0.66865369644245165</v>
      </c>
      <c r="S84" s="335">
        <f>IF(S$8=0,0,S$8/TEL_fec!S$8)</f>
        <v>0.66865369644245165</v>
      </c>
      <c r="T84" s="335">
        <f>IF(T$8=0,0,T$8/TEL_fec!T$8)</f>
        <v>0.66865369644245176</v>
      </c>
      <c r="U84" s="335">
        <f>IF(U$8=0,0,U$8/TEL_fec!U$8)</f>
        <v>0.66865369644245143</v>
      </c>
      <c r="V84" s="335">
        <f>IF(V$8=0,0,V$8/TEL_fec!V$8)</f>
        <v>0.66865369644245176</v>
      </c>
      <c r="W84" s="335">
        <f>IF(W$8=0,0,W$8/TEL_fec!W$8)</f>
        <v>0.66865369644245154</v>
      </c>
      <c r="X84" s="335">
        <f>IF(X$8=0,0,X$8/TEL_fec!X$8)</f>
        <v>0.66865369644245154</v>
      </c>
      <c r="Y84" s="335">
        <f>IF(Y$8=0,0,Y$8/TEL_fec!Y$8)</f>
        <v>0.66865369644245176</v>
      </c>
      <c r="DA84" s="177"/>
    </row>
    <row r="85" spans="1:105" ht="12" customHeight="1" x14ac:dyDescent="0.25">
      <c r="A85" s="173" t="s">
        <v>94</v>
      </c>
      <c r="B85" s="335">
        <f>IF(B$9=0,0,B$9/TEL_fec!B$9)</f>
        <v>0.48067183920898798</v>
      </c>
      <c r="C85" s="335">
        <f>IF(C$9=0,0,C$9/TEL_fec!C$9)</f>
        <v>0.48067183920898809</v>
      </c>
      <c r="D85" s="335">
        <f>IF(D$9=0,0,D$9/TEL_fec!D$9)</f>
        <v>0.48067183920898793</v>
      </c>
      <c r="E85" s="335">
        <f>IF(E$9=0,0,E$9/TEL_fec!E$9)</f>
        <v>0.48067183920898815</v>
      </c>
      <c r="F85" s="335">
        <f>IF(F$9=0,0,F$9/TEL_fec!F$9)</f>
        <v>0.48067183920898826</v>
      </c>
      <c r="G85" s="335">
        <f>IF(G$9=0,0,G$9/TEL_fec!G$9)</f>
        <v>0.48067183920898798</v>
      </c>
      <c r="H85" s="335">
        <f>IF(H$9=0,0,H$9/TEL_fec!H$9)</f>
        <v>0.48067183920898798</v>
      </c>
      <c r="I85" s="335">
        <f>IF(I$9=0,0,I$9/TEL_fec!I$9)</f>
        <v>0.48067183920898832</v>
      </c>
      <c r="J85" s="335">
        <f>IF(J$9=0,0,J$9/TEL_fec!J$9)</f>
        <v>0.48067183920898809</v>
      </c>
      <c r="K85" s="335">
        <f>IF(K$9=0,0,K$9/TEL_fec!K$9)</f>
        <v>0.48067183920898809</v>
      </c>
      <c r="L85" s="335">
        <f>IF(L$9=0,0,L$9/TEL_fec!L$9)</f>
        <v>0.48067183920898815</v>
      </c>
      <c r="M85" s="335">
        <f>IF(M$9=0,0,M$9/TEL_fec!M$9)</f>
        <v>0.48067183920898815</v>
      </c>
      <c r="N85" s="335">
        <f>IF(N$9=0,0,N$9/TEL_fec!N$9)</f>
        <v>0.48067183920898815</v>
      </c>
      <c r="O85" s="335">
        <f>IF(O$9=0,0,O$9/TEL_fec!O$9)</f>
        <v>0.48067183920898821</v>
      </c>
      <c r="P85" s="335">
        <f>IF(P$9=0,0,P$9/TEL_fec!P$9)</f>
        <v>0.48067183920898809</v>
      </c>
      <c r="Q85" s="335">
        <f>IF(Q$9=0,0,Q$9/TEL_fec!Q$9)</f>
        <v>0.48067183920898821</v>
      </c>
      <c r="R85" s="335">
        <f>IF(R$9=0,0,R$9/TEL_fec!R$9)</f>
        <v>0.48067183920898809</v>
      </c>
      <c r="S85" s="335">
        <f>IF(S$9=0,0,S$9/TEL_fec!S$9)</f>
        <v>0.48067183920898809</v>
      </c>
      <c r="T85" s="335">
        <f>IF(T$9=0,0,T$9/TEL_fec!T$9)</f>
        <v>0.48067183920898804</v>
      </c>
      <c r="U85" s="335">
        <f>IF(U$9=0,0,U$9/TEL_fec!U$9)</f>
        <v>0.48067183920898821</v>
      </c>
      <c r="V85" s="335">
        <f>IF(V$9=0,0,V$9/TEL_fec!V$9)</f>
        <v>0.48067183920898809</v>
      </c>
      <c r="W85" s="335">
        <f>IF(W$9=0,0,W$9/TEL_fec!W$9)</f>
        <v>0.48067183920898821</v>
      </c>
      <c r="X85" s="335">
        <f>IF(X$9=0,0,X$9/TEL_fec!X$9)</f>
        <v>0.48067183920898815</v>
      </c>
      <c r="Y85" s="335">
        <f>IF(Y$9=0,0,Y$9/TEL_fec!Y$9)</f>
        <v>0.48067183920898804</v>
      </c>
      <c r="DA85" s="177"/>
    </row>
    <row r="86" spans="1:105" ht="12" customHeight="1" x14ac:dyDescent="0.25">
      <c r="A86" s="56" t="s">
        <v>95</v>
      </c>
      <c r="B86" s="336">
        <f>IF(B$10=0,0,B$10/TEL_fec!B$10)</f>
        <v>0.80357693450581091</v>
      </c>
      <c r="C86" s="336">
        <f>IF(C$10=0,0,C$10/TEL_fec!C$10)</f>
        <v>0.8058889420508113</v>
      </c>
      <c r="D86" s="336">
        <f>IF(D$10=0,0,D$10/TEL_fec!D$10)</f>
        <v>0.80278312730336787</v>
      </c>
      <c r="E86" s="336">
        <f>IF(E$10=0,0,E$10/TEL_fec!E$10)</f>
        <v>0.72109459286856015</v>
      </c>
      <c r="F86" s="336">
        <f>IF(F$10=0,0,F$10/TEL_fec!F$10)</f>
        <v>0.70950884754691745</v>
      </c>
      <c r="G86" s="336">
        <f>IF(G$10=0,0,G$10/TEL_fec!G$10)</f>
        <v>0.7093042187458074</v>
      </c>
      <c r="H86" s="336">
        <f>IF(H$10=0,0,H$10/TEL_fec!H$10)</f>
        <v>0.70959057273791049</v>
      </c>
      <c r="I86" s="336">
        <f>IF(I$10=0,0,I$10/TEL_fec!I$10)</f>
        <v>0.72017524717981329</v>
      </c>
      <c r="J86" s="336">
        <f>IF(J$10=0,0,J$10/TEL_fec!J$10)</f>
        <v>0.72013657310276813</v>
      </c>
      <c r="K86" s="336">
        <f>IF(K$10=0,0,K$10/TEL_fec!K$10)</f>
        <v>0.71361627624452217</v>
      </c>
      <c r="L86" s="336">
        <f>IF(L$10=0,0,L$10/TEL_fec!L$10)</f>
        <v>0.70523381999199963</v>
      </c>
      <c r="M86" s="336">
        <f>IF(M$10=0,0,M$10/TEL_fec!M$10)</f>
        <v>0.698566220727456</v>
      </c>
      <c r="N86" s="336">
        <f>IF(N$10=0,0,N$10/TEL_fec!N$10)</f>
        <v>0.70045629196536907</v>
      </c>
      <c r="O86" s="336">
        <f>IF(O$10=0,0,O$10/TEL_fec!O$10)</f>
        <v>0.70698619751813641</v>
      </c>
      <c r="P86" s="336">
        <f>IF(P$10=0,0,P$10/TEL_fec!P$10)</f>
        <v>0.73612789889262265</v>
      </c>
      <c r="Q86" s="336">
        <f>IF(Q$10=0,0,Q$10/TEL_fec!Q$10)</f>
        <v>0.7313059795576492</v>
      </c>
      <c r="R86" s="336">
        <f>IF(R$10=0,0,R$10/TEL_fec!R$10)</f>
        <v>0.73468088466780157</v>
      </c>
      <c r="S86" s="336">
        <f>IF(S$10=0,0,S$10/TEL_fec!S$10)</f>
        <v>0.72127995161877345</v>
      </c>
      <c r="T86" s="336">
        <f>IF(T$10=0,0,T$10/TEL_fec!T$10)</f>
        <v>0.72114072268234697</v>
      </c>
      <c r="U86" s="336">
        <f>IF(U$10=0,0,U$10/TEL_fec!U$10)</f>
        <v>0.72623685972294505</v>
      </c>
      <c r="V86" s="336">
        <f>IF(V$10=0,0,V$10/TEL_fec!V$10)</f>
        <v>0.71993126363356441</v>
      </c>
      <c r="W86" s="336">
        <f>IF(W$10=0,0,W$10/TEL_fec!W$10)</f>
        <v>0.71510763584776238</v>
      </c>
      <c r="X86" s="336">
        <f>IF(X$10=0,0,X$10/TEL_fec!X$10)</f>
        <v>0.73288848493305214</v>
      </c>
      <c r="Y86" s="336">
        <f>IF(Y$10=0,0,Y$10/TEL_fec!Y$10)</f>
        <v>0.70855361510795356</v>
      </c>
      <c r="DA86" s="68"/>
    </row>
    <row r="87" spans="1:105" ht="12" customHeight="1" x14ac:dyDescent="0.25">
      <c r="A87" s="174" t="s">
        <v>2707</v>
      </c>
      <c r="B87" s="349">
        <f>IF(B$16=0,0,B$16/TEL_fec!B$16)</f>
        <v>0.53391414437110551</v>
      </c>
      <c r="C87" s="349">
        <f>IF(C$16=0,0,C$16/TEL_fec!C$16)</f>
        <v>0.53467868194305945</v>
      </c>
      <c r="D87" s="349">
        <f>IF(D$16=0,0,D$16/TEL_fec!D$16)</f>
        <v>0.53486387825273829</v>
      </c>
      <c r="E87" s="349">
        <f>IF(E$16=0,0,E$16/TEL_fec!E$16)</f>
        <v>0.54165720115364469</v>
      </c>
      <c r="F87" s="349">
        <f>IF(F$16=0,0,F$16/TEL_fec!F$16)</f>
        <v>0.54193091810847749</v>
      </c>
      <c r="G87" s="349">
        <f>IF(G$16=0,0,G$16/TEL_fec!G$16)</f>
        <v>0.54383695411292765</v>
      </c>
      <c r="H87" s="349">
        <f>IF(H$16=0,0,H$16/TEL_fec!H$16)</f>
        <v>0.54422629941280909</v>
      </c>
      <c r="I87" s="349">
        <f>IF(I$16=0,0,I$16/TEL_fec!I$16)</f>
        <v>0.54353166735104674</v>
      </c>
      <c r="J87" s="349">
        <f>IF(J$16=0,0,J$16/TEL_fec!J$16)</f>
        <v>0.54130014236292234</v>
      </c>
      <c r="K87" s="349">
        <f>IF(K$16=0,0,K$16/TEL_fec!K$16)</f>
        <v>0.54164738205643703</v>
      </c>
      <c r="L87" s="349">
        <f>IF(L$16=0,0,L$16/TEL_fec!L$16)</f>
        <v>0.54330863173132693</v>
      </c>
      <c r="M87" s="349">
        <f>IF(M$16=0,0,M$16/TEL_fec!M$16)</f>
        <v>0.54433154996620303</v>
      </c>
      <c r="N87" s="349">
        <f>IF(N$16=0,0,N$16/TEL_fec!N$16)</f>
        <v>0.54481776565624573</v>
      </c>
      <c r="O87" s="349">
        <f>IF(O$16=0,0,O$16/TEL_fec!O$16)</f>
        <v>0.54472205309624366</v>
      </c>
      <c r="P87" s="349">
        <f>IF(P$16=0,0,P$16/TEL_fec!P$16)</f>
        <v>0.54438196105173542</v>
      </c>
      <c r="Q87" s="349">
        <f>IF(Q$16=0,0,Q$16/TEL_fec!Q$16)</f>
        <v>0.54439368085599349</v>
      </c>
      <c r="R87" s="349">
        <f>IF(R$16=0,0,R$16/TEL_fec!R$16)</f>
        <v>0.5443414237808446</v>
      </c>
      <c r="S87" s="349">
        <f>IF(S$16=0,0,S$16/TEL_fec!S$16)</f>
        <v>0.54446211504549535</v>
      </c>
      <c r="T87" s="349">
        <f>IF(T$16=0,0,T$16/TEL_fec!T$16)</f>
        <v>0.54444283570988494</v>
      </c>
      <c r="U87" s="349">
        <f>IF(U$16=0,0,U$16/TEL_fec!U$16)</f>
        <v>0.54333451245849185</v>
      </c>
      <c r="V87" s="349">
        <f>IF(V$16=0,0,V$16/TEL_fec!V$16)</f>
        <v>0.54324654082690715</v>
      </c>
      <c r="W87" s="349">
        <f>IF(W$16=0,0,W$16/TEL_fec!W$16)</f>
        <v>0.54363351901788504</v>
      </c>
      <c r="X87" s="349">
        <f>IF(X$16=0,0,X$16/TEL_fec!X$16)</f>
        <v>0.54310876412556197</v>
      </c>
      <c r="Y87" s="349">
        <f>IF(Y$16=0,0,Y$16/TEL_fec!Y$16)</f>
        <v>0.54329539571033525</v>
      </c>
      <c r="DA87" s="178"/>
    </row>
    <row r="88" spans="1:105" ht="12" customHeight="1" x14ac:dyDescent="0.25">
      <c r="A88" s="174" t="s">
        <v>2719</v>
      </c>
      <c r="B88" s="349">
        <f>IF(B$27=0,0,B$27/TEL_fec!B$27)</f>
        <v>0.47230866617443934</v>
      </c>
      <c r="C88" s="349">
        <f>IF(C$27=0,0,C$27/TEL_fec!C$27)</f>
        <v>0.47298498787270638</v>
      </c>
      <c r="D88" s="349">
        <f>IF(D$27=0,0,D$27/TEL_fec!D$27)</f>
        <v>0.47314881537742226</v>
      </c>
      <c r="E88" s="349">
        <f>IF(E$27=0,0,E$27/TEL_fec!E$27)</f>
        <v>0.47915829332822402</v>
      </c>
      <c r="F88" s="349">
        <f>IF(F$27=0,0,F$27/TEL_fec!F$27)</f>
        <v>0.47940042755749951</v>
      </c>
      <c r="G88" s="349">
        <f>IF(G$27=0,0,G$27/TEL_fec!G$27)</f>
        <v>0.48108653633066673</v>
      </c>
      <c r="H88" s="349">
        <f>IF(H$27=0,0,H$27/TEL_fec!H$27)</f>
        <v>0.48143095717286954</v>
      </c>
      <c r="I88" s="349">
        <f>IF(I$27=0,0,I$27/TEL_fec!I$27)</f>
        <v>0.48081647496438762</v>
      </c>
      <c r="J88" s="349">
        <f>IF(J$27=0,0,J$27/TEL_fec!J$27)</f>
        <v>0.47884243362873896</v>
      </c>
      <c r="K88" s="349">
        <f>IF(K$27=0,0,K$27/TEL_fec!K$27)</f>
        <v>0.47914960720377103</v>
      </c>
      <c r="L88" s="349">
        <f>IF(L$27=0,0,L$27/TEL_fec!L$27)</f>
        <v>0.48061917422386602</v>
      </c>
      <c r="M88" s="349">
        <f>IF(M$27=0,0,M$27/TEL_fec!M$27)</f>
        <v>0.48152406343164111</v>
      </c>
      <c r="N88" s="349">
        <f>IF(N$27=0,0,N$27/TEL_fec!N$27)</f>
        <v>0.48195417731129436</v>
      </c>
      <c r="O88" s="349">
        <f>IF(O$27=0,0,O$27/TEL_fec!O$27)</f>
        <v>0.48186950850821547</v>
      </c>
      <c r="P88" s="349">
        <f>IF(P$27=0,0,P$27/TEL_fec!P$27)</f>
        <v>0.4815686578534582</v>
      </c>
      <c r="Q88" s="349">
        <f>IF(Q$27=0,0,Q$27/TEL_fec!Q$27)</f>
        <v>0.48157902537260955</v>
      </c>
      <c r="R88" s="349">
        <f>IF(R$27=0,0,R$27/TEL_fec!R$27)</f>
        <v>0.48153279795997778</v>
      </c>
      <c r="S88" s="349">
        <f>IF(S$27=0,0,S$27/TEL_fec!S$27)</f>
        <v>0.48163956330947649</v>
      </c>
      <c r="T88" s="349">
        <f>IF(T$27=0,0,T$27/TEL_fec!T$27)</f>
        <v>0.48162250851259053</v>
      </c>
      <c r="U88" s="349">
        <f>IF(U$27=0,0,U$27/TEL_fec!U$27)</f>
        <v>0.48064206871328119</v>
      </c>
      <c r="V88" s="349">
        <f>IF(V$27=0,0,V$27/TEL_fec!V$27)</f>
        <v>0.48056424765457184</v>
      </c>
      <c r="W88" s="349">
        <f>IF(W$27=0,0,W$27/TEL_fec!W$27)</f>
        <v>0.48090657451582136</v>
      </c>
      <c r="X88" s="349">
        <f>IF(X$27=0,0,X$27/TEL_fec!X$27)</f>
        <v>0.48044236826491987</v>
      </c>
      <c r="Y88" s="349">
        <f>IF(Y$27=0,0,Y$27/TEL_fec!Y$27)</f>
        <v>0.4806074654360657</v>
      </c>
      <c r="DA88" s="178"/>
    </row>
    <row r="89" spans="1:105" ht="12" customHeight="1" x14ac:dyDescent="0.25">
      <c r="A89" s="174" t="s">
        <v>2731</v>
      </c>
      <c r="B89" s="349">
        <f>IF(B$38=0,0,B$38/TEL_fec!B$38)</f>
        <v>0.59005106928935647</v>
      </c>
      <c r="C89" s="349">
        <f>IF(C$38=0,0,C$38/TEL_fec!C$38)</f>
        <v>0.59005106928935647</v>
      </c>
      <c r="D89" s="349">
        <f>IF(D$38=0,0,D$38/TEL_fec!D$38)</f>
        <v>0.59005106928935636</v>
      </c>
      <c r="E89" s="349">
        <f>IF(E$38=0,0,E$38/TEL_fec!E$38)</f>
        <v>0.59005106928935658</v>
      </c>
      <c r="F89" s="349">
        <f>IF(F$38=0,0,F$38/TEL_fec!F$38)</f>
        <v>0.59005106928935647</v>
      </c>
      <c r="G89" s="349">
        <f>IF(G$38=0,0,G$38/TEL_fec!G$38)</f>
        <v>0.59005106928935647</v>
      </c>
      <c r="H89" s="349">
        <f>IF(H$38=0,0,H$38/TEL_fec!H$38)</f>
        <v>0.59005106928935647</v>
      </c>
      <c r="I89" s="349">
        <f>IF(I$38=0,0,I$38/TEL_fec!I$38)</f>
        <v>0.59005106928935636</v>
      </c>
      <c r="J89" s="349">
        <f>IF(J$38=0,0,J$38/TEL_fec!J$38)</f>
        <v>0.59005106928935658</v>
      </c>
      <c r="K89" s="349">
        <f>IF(K$38=0,0,K$38/TEL_fec!K$38)</f>
        <v>0.59005106928935669</v>
      </c>
      <c r="L89" s="349">
        <f>IF(L$38=0,0,L$38/TEL_fec!L$38)</f>
        <v>0.59005106928935624</v>
      </c>
      <c r="M89" s="349">
        <f>IF(M$38=0,0,M$38/TEL_fec!M$38)</f>
        <v>0.59005106928935647</v>
      </c>
      <c r="N89" s="349">
        <f>IF(N$38=0,0,N$38/TEL_fec!N$38)</f>
        <v>0.59005106928935602</v>
      </c>
      <c r="O89" s="349">
        <f>IF(O$38=0,0,O$38/TEL_fec!O$38)</f>
        <v>0.59005106928935624</v>
      </c>
      <c r="P89" s="349">
        <f>IF(P$38=0,0,P$38/TEL_fec!P$38)</f>
        <v>0.59005106928935658</v>
      </c>
      <c r="Q89" s="349">
        <f>IF(Q$38=0,0,Q$38/TEL_fec!Q$38)</f>
        <v>0.59005106928935647</v>
      </c>
      <c r="R89" s="349">
        <f>IF(R$38=0,0,R$38/TEL_fec!R$38)</f>
        <v>0.59005106928935636</v>
      </c>
      <c r="S89" s="349">
        <f>IF(S$38=0,0,S$38/TEL_fec!S$38)</f>
        <v>0.59005106928935658</v>
      </c>
      <c r="T89" s="349">
        <f>IF(T$38=0,0,T$38/TEL_fec!T$38)</f>
        <v>0.59005106928935658</v>
      </c>
      <c r="U89" s="349">
        <f>IF(U$38=0,0,U$38/TEL_fec!U$38)</f>
        <v>0.59005106928935669</v>
      </c>
      <c r="V89" s="349">
        <f>IF(V$38=0,0,V$38/TEL_fec!V$38)</f>
        <v>0.59005106928935624</v>
      </c>
      <c r="W89" s="349">
        <f>IF(W$38=0,0,W$38/TEL_fec!W$38)</f>
        <v>0.59005106928935624</v>
      </c>
      <c r="X89" s="349">
        <f>IF(X$38=0,0,X$38/TEL_fec!X$38)</f>
        <v>0.59005106928935636</v>
      </c>
      <c r="Y89" s="349">
        <f>IF(Y$38=0,0,Y$38/TEL_fec!Y$38)</f>
        <v>0.59005106928935613</v>
      </c>
      <c r="DA89" s="178"/>
    </row>
    <row r="90" spans="1:105" ht="12" customHeight="1" x14ac:dyDescent="0.25">
      <c r="A90" s="174" t="s">
        <v>2733</v>
      </c>
      <c r="B90" s="349">
        <f>IF(B$39=0,0,B$39/TEL_fec!B$39)</f>
        <v>0.41850373287256859</v>
      </c>
      <c r="C90" s="349">
        <f>IF(C$39=0,0,C$39/TEL_fec!C$39)</f>
        <v>0.41887957533696873</v>
      </c>
      <c r="D90" s="349">
        <f>IF(D$39=0,0,D$39/TEL_fec!D$39)</f>
        <v>0.41868885241005416</v>
      </c>
      <c r="E90" s="349">
        <f>IF(E$39=0,0,E$39/TEL_fec!E$39)</f>
        <v>0.41442963625350981</v>
      </c>
      <c r="F90" s="349">
        <f>IF(F$39=0,0,F$39/TEL_fec!F$39)</f>
        <v>0.41351440303239467</v>
      </c>
      <c r="G90" s="349">
        <f>IF(G$39=0,0,G$39/TEL_fec!G$39)</f>
        <v>0.41400700923571482</v>
      </c>
      <c r="H90" s="349">
        <f>IF(H$39=0,0,H$39/TEL_fec!H$39)</f>
        <v>0.41409912998090759</v>
      </c>
      <c r="I90" s="349">
        <f>IF(I$39=0,0,I$39/TEL_fec!I$39)</f>
        <v>0.41479298660547648</v>
      </c>
      <c r="J90" s="349">
        <f>IF(J$39=0,0,J$39/TEL_fec!J$39)</f>
        <v>0.41415580180643025</v>
      </c>
      <c r="K90" s="349">
        <f>IF(K$39=0,0,K$39/TEL_fec!K$39)</f>
        <v>0.4136900865706078</v>
      </c>
      <c r="L90" s="349">
        <f>IF(L$39=0,0,L$39/TEL_fec!L$39)</f>
        <v>0.41334113629742159</v>
      </c>
      <c r="M90" s="349">
        <f>IF(M$39=0,0,M$39/TEL_fec!M$39)</f>
        <v>0.41285123723122041</v>
      </c>
      <c r="N90" s="349">
        <f>IF(N$39=0,0,N$39/TEL_fec!N$39)</f>
        <v>0.41325044402444333</v>
      </c>
      <c r="O90" s="349">
        <f>IF(O$39=0,0,O$39/TEL_fec!O$39)</f>
        <v>0.41392653123725082</v>
      </c>
      <c r="P90" s="349">
        <f>IF(P$39=0,0,P$39/TEL_fec!P$39)</f>
        <v>0.41607922526201013</v>
      </c>
      <c r="Q90" s="349">
        <f>IF(Q$39=0,0,Q$39/TEL_fec!Q$39)</f>
        <v>0.41574439430754573</v>
      </c>
      <c r="R90" s="349">
        <f>IF(R$39=0,0,R$39/TEL_fec!R$39)</f>
        <v>0.41592572603400946</v>
      </c>
      <c r="S90" s="349">
        <f>IF(S$39=0,0,S$39/TEL_fec!S$39)</f>
        <v>0.41499668267296458</v>
      </c>
      <c r="T90" s="349">
        <f>IF(T$39=0,0,T$39/TEL_fec!T$39)</f>
        <v>0.41500877139040621</v>
      </c>
      <c r="U90" s="349">
        <f>IF(U$39=0,0,U$39/TEL_fec!U$39)</f>
        <v>0.41515078932621358</v>
      </c>
      <c r="V90" s="349">
        <f>IF(V$39=0,0,V$39/TEL_fec!V$39)</f>
        <v>0.41465905715243739</v>
      </c>
      <c r="W90" s="349">
        <f>IF(W$39=0,0,W$39/TEL_fec!W$39)</f>
        <v>0.41442756424125837</v>
      </c>
      <c r="X90" s="349">
        <f>IF(X$39=0,0,X$39/TEL_fec!X$39)</f>
        <v>0.41569277795464321</v>
      </c>
      <c r="Y90" s="349">
        <f>IF(Y$39=0,0,Y$39/TEL_fec!Y$39)</f>
        <v>0.41388088130293355</v>
      </c>
      <c r="DA90" s="178"/>
    </row>
    <row r="91" spans="1:105" ht="12" customHeight="1" x14ac:dyDescent="0.25">
      <c r="A91" s="41" t="s">
        <v>2757</v>
      </c>
      <c r="B91" s="337">
        <f>IF(B$59=0,0,B$59/TEL_fec!B$59)</f>
        <v>0.46680449644992483</v>
      </c>
      <c r="C91" s="337">
        <f>IF(C$59=0,0,C$59/TEL_fec!C$59)</f>
        <v>0.46680449644992494</v>
      </c>
      <c r="D91" s="337">
        <f>IF(D$59=0,0,D$59/TEL_fec!D$59)</f>
        <v>0.46680449644992494</v>
      </c>
      <c r="E91" s="337">
        <f>IF(E$59=0,0,E$59/TEL_fec!E$59)</f>
        <v>0.46680449644992483</v>
      </c>
      <c r="F91" s="337">
        <f>IF(F$59=0,0,F$59/TEL_fec!F$59)</f>
        <v>0.46680449644992494</v>
      </c>
      <c r="G91" s="337">
        <f>IF(G$59=0,0,G$59/TEL_fec!G$59)</f>
        <v>0.46680449644992494</v>
      </c>
      <c r="H91" s="337">
        <f>IF(H$59=0,0,H$59/TEL_fec!H$59)</f>
        <v>0.46680449644992478</v>
      </c>
      <c r="I91" s="337">
        <f>IF(I$59=0,0,I$59/TEL_fec!I$59)</f>
        <v>0.46680449644992478</v>
      </c>
      <c r="J91" s="337">
        <f>IF(J$59=0,0,J$59/TEL_fec!J$59)</f>
        <v>0.46680449644992494</v>
      </c>
      <c r="K91" s="337">
        <f>IF(K$59=0,0,K$59/TEL_fec!K$59)</f>
        <v>0.46680449644992489</v>
      </c>
      <c r="L91" s="337">
        <f>IF(L$59=0,0,L$59/TEL_fec!L$59)</f>
        <v>0.46680449644992494</v>
      </c>
      <c r="M91" s="337">
        <f>IF(M$59=0,0,M$59/TEL_fec!M$59)</f>
        <v>0.46680449644992489</v>
      </c>
      <c r="N91" s="337">
        <f>IF(N$59=0,0,N$59/TEL_fec!N$59)</f>
        <v>0.46680449644992494</v>
      </c>
      <c r="O91" s="337">
        <f>IF(O$59=0,0,O$59/TEL_fec!O$59)</f>
        <v>0.46680449644992494</v>
      </c>
      <c r="P91" s="337">
        <f>IF(P$59=0,0,P$59/TEL_fec!P$59)</f>
        <v>0.46680449644992494</v>
      </c>
      <c r="Q91" s="337">
        <f>IF(Q$59=0,0,Q$59/TEL_fec!Q$59)</f>
        <v>0.46680449644992489</v>
      </c>
      <c r="R91" s="337">
        <f>IF(R$59=0,0,R$59/TEL_fec!R$59)</f>
        <v>0.466804496449925</v>
      </c>
      <c r="S91" s="337">
        <f>IF(S$59=0,0,S$59/TEL_fec!S$59)</f>
        <v>0.466804496449925</v>
      </c>
      <c r="T91" s="337">
        <f>IF(T$59=0,0,T$59/TEL_fec!T$59)</f>
        <v>0.466804496449925</v>
      </c>
      <c r="U91" s="337">
        <f>IF(U$59=0,0,U$59/TEL_fec!U$59)</f>
        <v>0.46680449644992489</v>
      </c>
      <c r="V91" s="337">
        <f>IF(V$59=0,0,V$59/TEL_fec!V$59)</f>
        <v>0.466804496449925</v>
      </c>
      <c r="W91" s="337">
        <f>IF(W$59=0,0,W$59/TEL_fec!W$59)</f>
        <v>0.466804496449925</v>
      </c>
      <c r="X91" s="337">
        <f>IF(X$59=0,0,X$59/TEL_fec!X$59)</f>
        <v>0.46680449644992494</v>
      </c>
      <c r="Y91" s="337">
        <f>IF(Y$59=0,0,Y$59/TEL_fec!Y$59)</f>
        <v>0.46680449644992511</v>
      </c>
      <c r="DA91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tabColor theme="6" tint="-0.249977111117893"/>
    <pageSetUpPr fitToPage="1"/>
  </sheetPr>
  <dimension ref="A1:DA9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 / CO2 emissions"</f>
        <v>BE: Textiles and leather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25</v>
      </c>
      <c r="B5" s="223">
        <v>202.57546464123919</v>
      </c>
      <c r="C5" s="223">
        <v>191.17531944147319</v>
      </c>
      <c r="D5" s="223">
        <v>190.05736644125241</v>
      </c>
      <c r="E5" s="223">
        <v>419.10244667841903</v>
      </c>
      <c r="F5" s="223">
        <v>399.00137003772261</v>
      </c>
      <c r="G5" s="223">
        <v>378.51100631779292</v>
      </c>
      <c r="H5" s="223">
        <v>374.91880643778148</v>
      </c>
      <c r="I5" s="223">
        <v>334.32133535867229</v>
      </c>
      <c r="J5" s="223">
        <v>280.65653195886352</v>
      </c>
      <c r="K5" s="223">
        <v>261.14529119866188</v>
      </c>
      <c r="L5" s="223">
        <v>278.22270419798821</v>
      </c>
      <c r="M5" s="223">
        <v>290.90088467862461</v>
      </c>
      <c r="N5" s="223">
        <v>278.93497067881441</v>
      </c>
      <c r="O5" s="223">
        <v>281.16905219809382</v>
      </c>
      <c r="P5" s="223">
        <v>200.02640687779541</v>
      </c>
      <c r="Q5" s="223">
        <v>217.19967155867289</v>
      </c>
      <c r="R5" s="223">
        <v>199.261180438894</v>
      </c>
      <c r="S5" s="223">
        <v>221.4957571180226</v>
      </c>
      <c r="T5" s="223">
        <v>226.39211960166901</v>
      </c>
      <c r="U5" s="223">
        <v>201.49787628966689</v>
      </c>
      <c r="V5" s="223">
        <v>182.75546802780261</v>
      </c>
      <c r="W5" s="223">
        <v>202.38801375156501</v>
      </c>
      <c r="X5" s="223">
        <v>148.68545267794019</v>
      </c>
      <c r="Y5" s="223">
        <v>152.78840936469319</v>
      </c>
      <c r="DA5" s="89" t="s">
        <v>2813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2814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2815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2816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2817</v>
      </c>
    </row>
    <row r="10" spans="1:105" ht="12" customHeight="1" x14ac:dyDescent="0.25">
      <c r="A10" s="56" t="s">
        <v>95</v>
      </c>
      <c r="B10" s="260">
        <v>9.1821869566641414</v>
      </c>
      <c r="C10" s="260">
        <v>8.3762782045582416</v>
      </c>
      <c r="D10" s="260">
        <v>8.8692287329364596</v>
      </c>
      <c r="E10" s="260">
        <v>45.312064977383159</v>
      </c>
      <c r="F10" s="260">
        <v>46.388978244197602</v>
      </c>
      <c r="G10" s="260">
        <v>44.661121342695942</v>
      </c>
      <c r="H10" s="260">
        <v>44.332673800639967</v>
      </c>
      <c r="I10" s="260">
        <v>36.923956367693123</v>
      </c>
      <c r="J10" s="260">
        <v>30.382760900836821</v>
      </c>
      <c r="K10" s="260">
        <v>29.525866274963171</v>
      </c>
      <c r="L10" s="260">
        <v>33.660537267403747</v>
      </c>
      <c r="M10" s="260">
        <v>36.908278263480362</v>
      </c>
      <c r="N10" s="260">
        <v>35.101463268394014</v>
      </c>
      <c r="O10" s="260">
        <v>33.979602356752608</v>
      </c>
      <c r="P10" s="260">
        <v>20.14161825106698</v>
      </c>
      <c r="Q10" s="260">
        <v>22.601979192487239</v>
      </c>
      <c r="R10" s="260">
        <v>20.3224211588646</v>
      </c>
      <c r="S10" s="260">
        <v>24.615896847045409</v>
      </c>
      <c r="T10" s="260">
        <v>25.130336229023271</v>
      </c>
      <c r="U10" s="260">
        <v>21.480395435289122</v>
      </c>
      <c r="V10" s="260">
        <v>20.231990539907581</v>
      </c>
      <c r="W10" s="260">
        <v>23.077497949815012</v>
      </c>
      <c r="X10" s="260">
        <v>15.062242607352379</v>
      </c>
      <c r="Y10" s="260">
        <v>17.987027504167649</v>
      </c>
      <c r="DA10" s="68" t="s">
        <v>2818</v>
      </c>
    </row>
    <row r="11" spans="1:105" ht="12" customHeight="1" x14ac:dyDescent="0.25">
      <c r="A11" s="37" t="s">
        <v>159</v>
      </c>
      <c r="B11" s="226">
        <v>1.453898756911475</v>
      </c>
      <c r="C11" s="226">
        <v>1.8026056769751779</v>
      </c>
      <c r="D11" s="226">
        <v>2.4780371982470131</v>
      </c>
      <c r="E11" s="226">
        <v>1.4175011405501661</v>
      </c>
      <c r="F11" s="226">
        <v>1.893797608281133</v>
      </c>
      <c r="G11" s="226">
        <v>1.126592927542903</v>
      </c>
      <c r="H11" s="226">
        <v>0.37635998099715889</v>
      </c>
      <c r="I11" s="226">
        <v>0.35520466558497521</v>
      </c>
      <c r="J11" s="226">
        <v>0.36165210353435601</v>
      </c>
      <c r="K11" s="226">
        <v>0.37558066358056358</v>
      </c>
      <c r="L11" s="226">
        <v>0.39058772649516549</v>
      </c>
      <c r="M11" s="226">
        <v>0</v>
      </c>
      <c r="N11" s="226">
        <v>0.39722614754464458</v>
      </c>
      <c r="O11" s="226">
        <v>0.38147523445407522</v>
      </c>
      <c r="P11" s="226">
        <v>0.32013915708985852</v>
      </c>
      <c r="Q11" s="226">
        <v>0.33065254806479738</v>
      </c>
      <c r="R11" s="226">
        <v>0.32426235267155451</v>
      </c>
      <c r="S11" s="226">
        <v>0.24715635908005951</v>
      </c>
      <c r="T11" s="226">
        <v>0.21157686718399499</v>
      </c>
      <c r="U11" s="226">
        <v>1.1879417624567641</v>
      </c>
      <c r="V11" s="226">
        <v>1.139540326609642</v>
      </c>
      <c r="W11" s="226">
        <v>1.2007405930720261</v>
      </c>
      <c r="X11" s="226">
        <v>1.0974520433691071</v>
      </c>
      <c r="Y11" s="226">
        <v>1.1628399745164799</v>
      </c>
      <c r="DA11" s="69" t="s">
        <v>2819</v>
      </c>
    </row>
    <row r="12" spans="1:105" ht="12" customHeight="1" x14ac:dyDescent="0.25">
      <c r="A12" s="37" t="s">
        <v>35</v>
      </c>
      <c r="B12" s="226">
        <v>7.7282881997526669</v>
      </c>
      <c r="C12" s="226">
        <v>6.5736725275830636</v>
      </c>
      <c r="D12" s="226">
        <v>6.3911915346894457</v>
      </c>
      <c r="E12" s="226">
        <v>43.894563836832987</v>
      </c>
      <c r="F12" s="226">
        <v>44.495180635916469</v>
      </c>
      <c r="G12" s="226">
        <v>43.534528415153041</v>
      </c>
      <c r="H12" s="226">
        <v>43.956313819642823</v>
      </c>
      <c r="I12" s="226">
        <v>36.568751702108138</v>
      </c>
      <c r="J12" s="226">
        <v>30.02110879730246</v>
      </c>
      <c r="K12" s="226">
        <v>29.150285611382611</v>
      </c>
      <c r="L12" s="226">
        <v>33.269949540908577</v>
      </c>
      <c r="M12" s="226">
        <v>36.908278263480362</v>
      </c>
      <c r="N12" s="226">
        <v>34.704237120849371</v>
      </c>
      <c r="O12" s="226">
        <v>33.598127122298543</v>
      </c>
      <c r="P12" s="226">
        <v>19.821479093977121</v>
      </c>
      <c r="Q12" s="226">
        <v>22.271326644422441</v>
      </c>
      <c r="R12" s="226">
        <v>19.99815880619305</v>
      </c>
      <c r="S12" s="226">
        <v>24.368740487965351</v>
      </c>
      <c r="T12" s="226">
        <v>24.918759361839271</v>
      </c>
      <c r="U12" s="226">
        <v>20.292453672832359</v>
      </c>
      <c r="V12" s="226">
        <v>19.092450213297941</v>
      </c>
      <c r="W12" s="226">
        <v>21.876757356742981</v>
      </c>
      <c r="X12" s="226">
        <v>13.96479056398327</v>
      </c>
      <c r="Y12" s="226">
        <v>16.824187529651169</v>
      </c>
      <c r="DA12" s="69" t="s">
        <v>2820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2821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2822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2823</v>
      </c>
    </row>
    <row r="16" spans="1:105" ht="12" customHeight="1" x14ac:dyDescent="0.25">
      <c r="A16" s="57" t="s">
        <v>2707</v>
      </c>
      <c r="B16" s="261">
        <v>15.89533789188288</v>
      </c>
      <c r="C16" s="261">
        <v>15.024578731801229</v>
      </c>
      <c r="D16" s="261">
        <v>14.892175702053359</v>
      </c>
      <c r="E16" s="261">
        <v>30.72249712611254</v>
      </c>
      <c r="F16" s="261">
        <v>28.966437158497531</v>
      </c>
      <c r="G16" s="261">
        <v>27.42212581862788</v>
      </c>
      <c r="H16" s="261">
        <v>27.153697940771149</v>
      </c>
      <c r="I16" s="261">
        <v>24.427535187144539</v>
      </c>
      <c r="J16" s="261">
        <v>20.55099107877804</v>
      </c>
      <c r="K16" s="261">
        <v>19.015384043969309</v>
      </c>
      <c r="L16" s="261">
        <v>20.080069594374631</v>
      </c>
      <c r="M16" s="261">
        <v>20.855547733532291</v>
      </c>
      <c r="N16" s="261">
        <v>20.017292182463759</v>
      </c>
      <c r="O16" s="261">
        <v>20.302129978406459</v>
      </c>
      <c r="P16" s="261">
        <v>14.77984178561252</v>
      </c>
      <c r="Q16" s="261">
        <v>15.99146835269716</v>
      </c>
      <c r="R16" s="261">
        <v>14.70421851972805</v>
      </c>
      <c r="S16" s="261">
        <v>16.181304833379791</v>
      </c>
      <c r="T16" s="261">
        <v>16.546915628570058</v>
      </c>
      <c r="U16" s="261">
        <v>14.79768149723056</v>
      </c>
      <c r="V16" s="261">
        <v>13.36241737508772</v>
      </c>
      <c r="W16" s="261">
        <v>14.73391093057724</v>
      </c>
      <c r="X16" s="261">
        <v>10.98216066917762</v>
      </c>
      <c r="Y16" s="261">
        <v>11.07956563237196</v>
      </c>
      <c r="DA16" s="70" t="s">
        <v>2824</v>
      </c>
    </row>
    <row r="17" spans="1:105" ht="12" customHeight="1" x14ac:dyDescent="0.25">
      <c r="A17" s="46" t="s">
        <v>28</v>
      </c>
      <c r="B17" s="229">
        <v>1.139411125486818</v>
      </c>
      <c r="C17" s="229">
        <v>0.2278766268511678</v>
      </c>
      <c r="D17" s="229">
        <v>0</v>
      </c>
      <c r="E17" s="229">
        <v>0</v>
      </c>
      <c r="F17" s="229">
        <v>0</v>
      </c>
      <c r="G17" s="229">
        <v>0</v>
      </c>
      <c r="H17" s="229">
        <v>0</v>
      </c>
      <c r="I17" s="229">
        <v>0</v>
      </c>
      <c r="J17" s="229">
        <v>1.016064158283879</v>
      </c>
      <c r="K17" s="229">
        <v>0.81267630917984612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2825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2826</v>
      </c>
    </row>
    <row r="19" spans="1:105" ht="12" customHeight="1" x14ac:dyDescent="0.25">
      <c r="A19" s="46" t="s">
        <v>31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0</v>
      </c>
      <c r="T19" s="229">
        <v>0</v>
      </c>
      <c r="U19" s="229">
        <v>2.3835005159417971E-2</v>
      </c>
      <c r="V19" s="229">
        <v>2.4508312176192881E-2</v>
      </c>
      <c r="W19" s="229">
        <v>2.4526721828181851E-2</v>
      </c>
      <c r="X19" s="229">
        <v>0</v>
      </c>
      <c r="Y19" s="229">
        <v>0</v>
      </c>
      <c r="DA19" s="73" t="s">
        <v>2827</v>
      </c>
    </row>
    <row r="20" spans="1:105" ht="12" customHeight="1" x14ac:dyDescent="0.25">
      <c r="A20" s="46" t="s">
        <v>159</v>
      </c>
      <c r="B20" s="229">
        <v>2.215565033692688</v>
      </c>
      <c r="C20" s="229">
        <v>2.9652587115053679</v>
      </c>
      <c r="D20" s="229">
        <v>3.947542510856286</v>
      </c>
      <c r="E20" s="229">
        <v>0.92129177584128763</v>
      </c>
      <c r="F20" s="229">
        <v>1.141003502001434</v>
      </c>
      <c r="G20" s="229">
        <v>0.68531822339847404</v>
      </c>
      <c r="H20" s="229">
        <v>0.2283610984864218</v>
      </c>
      <c r="I20" s="229">
        <v>0.2300977799201713</v>
      </c>
      <c r="J20" s="229">
        <v>0.22950209567775301</v>
      </c>
      <c r="K20" s="229">
        <v>0.2283124604420709</v>
      </c>
      <c r="L20" s="229">
        <v>0.22710437567624961</v>
      </c>
      <c r="M20" s="229">
        <v>0</v>
      </c>
      <c r="N20" s="229">
        <v>0.22652593702767909</v>
      </c>
      <c r="O20" s="229">
        <v>0.22792379122384379</v>
      </c>
      <c r="P20" s="229">
        <v>0.23276569641778999</v>
      </c>
      <c r="Q20" s="229">
        <v>0.231965020298951</v>
      </c>
      <c r="R20" s="229">
        <v>0.23245941616536231</v>
      </c>
      <c r="S20" s="229">
        <v>0.1611097804983824</v>
      </c>
      <c r="T20" s="229">
        <v>0.13817202007303681</v>
      </c>
      <c r="U20" s="229">
        <v>0.80956101627536536</v>
      </c>
      <c r="V20" s="229">
        <v>0.74361726734577305</v>
      </c>
      <c r="W20" s="229">
        <v>0.76534097227291609</v>
      </c>
      <c r="X20" s="229">
        <v>0.80017265563852003</v>
      </c>
      <c r="Y20" s="229">
        <v>0.71628076482430891</v>
      </c>
      <c r="DA20" s="73" t="s">
        <v>2828</v>
      </c>
    </row>
    <row r="21" spans="1:105" ht="12" customHeight="1" x14ac:dyDescent="0.25">
      <c r="A21" s="46" t="s">
        <v>32</v>
      </c>
      <c r="B21" s="229">
        <v>0.76338962630630447</v>
      </c>
      <c r="C21" s="229">
        <v>1.017852835076769</v>
      </c>
      <c r="D21" s="229">
        <v>0.76338962630669371</v>
      </c>
      <c r="E21" s="229">
        <v>1.272338945748275</v>
      </c>
      <c r="F21" s="229">
        <v>1.0173118668362759</v>
      </c>
      <c r="G21" s="229">
        <v>0.25430008026290729</v>
      </c>
      <c r="H21" s="229">
        <v>0.25429683778624662</v>
      </c>
      <c r="I21" s="229">
        <v>0.50859152100921445</v>
      </c>
      <c r="J21" s="229">
        <v>0.25422253339597972</v>
      </c>
      <c r="K21" s="229">
        <v>0.25417142928711889</v>
      </c>
      <c r="L21" s="229">
        <v>0.50839649128884334</v>
      </c>
      <c r="M21" s="229">
        <v>0.25421263636864311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0</v>
      </c>
      <c r="T21" s="229">
        <v>0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 t="s">
        <v>2829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2830</v>
      </c>
    </row>
    <row r="23" spans="1:105" ht="12" customHeight="1" x14ac:dyDescent="0.25">
      <c r="A23" s="46" t="s">
        <v>35</v>
      </c>
      <c r="B23" s="229">
        <v>11.77697210639707</v>
      </c>
      <c r="C23" s="229">
        <v>10.81359055836792</v>
      </c>
      <c r="D23" s="229">
        <v>10.181243564890391</v>
      </c>
      <c r="E23" s="229">
        <v>28.528866404522979</v>
      </c>
      <c r="F23" s="229">
        <v>26.808121789659811</v>
      </c>
      <c r="G23" s="229">
        <v>26.4825075149665</v>
      </c>
      <c r="H23" s="229">
        <v>26.67104000449849</v>
      </c>
      <c r="I23" s="229">
        <v>23.688845886215152</v>
      </c>
      <c r="J23" s="229">
        <v>19.051202291420431</v>
      </c>
      <c r="K23" s="229">
        <v>17.720223845060271</v>
      </c>
      <c r="L23" s="229">
        <v>19.344568727409541</v>
      </c>
      <c r="M23" s="229">
        <v>20.601335097163641</v>
      </c>
      <c r="N23" s="229">
        <v>19.790766245436089</v>
      </c>
      <c r="O23" s="229">
        <v>20.074206187182611</v>
      </c>
      <c r="P23" s="229">
        <v>14.41173403241401</v>
      </c>
      <c r="Q23" s="229">
        <v>15.624161275616769</v>
      </c>
      <c r="R23" s="229">
        <v>14.336417046781159</v>
      </c>
      <c r="S23" s="229">
        <v>15.884852996100371</v>
      </c>
      <c r="T23" s="229">
        <v>16.273401551715981</v>
      </c>
      <c r="U23" s="229">
        <v>13.828943419014481</v>
      </c>
      <c r="V23" s="229">
        <v>12.45894973878471</v>
      </c>
      <c r="W23" s="229">
        <v>13.94404323647615</v>
      </c>
      <c r="X23" s="229">
        <v>10.181988013539099</v>
      </c>
      <c r="Y23" s="229">
        <v>10.363284867547661</v>
      </c>
      <c r="DA23" s="73" t="s">
        <v>2831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2832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0.13534205678072239</v>
      </c>
      <c r="Q25" s="229">
        <v>0.1353420567814427</v>
      </c>
      <c r="R25" s="229">
        <v>0.13534205678152339</v>
      </c>
      <c r="S25" s="229">
        <v>0.13534205678103961</v>
      </c>
      <c r="T25" s="229">
        <v>0.13534205678104341</v>
      </c>
      <c r="U25" s="229">
        <v>0.1353420567812999</v>
      </c>
      <c r="V25" s="229">
        <v>0.13534205678104699</v>
      </c>
      <c r="W25" s="229">
        <v>0</v>
      </c>
      <c r="X25" s="229">
        <v>0</v>
      </c>
      <c r="Y25" s="229">
        <v>0</v>
      </c>
      <c r="DA25" s="73" t="s">
        <v>2833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2834</v>
      </c>
    </row>
    <row r="27" spans="1:105" ht="12" customHeight="1" x14ac:dyDescent="0.25">
      <c r="A27" s="57" t="s">
        <v>2719</v>
      </c>
      <c r="B27" s="261">
        <v>135.1103720810045</v>
      </c>
      <c r="C27" s="261">
        <v>127.70891922031041</v>
      </c>
      <c r="D27" s="261">
        <v>126.58349346745359</v>
      </c>
      <c r="E27" s="261">
        <v>261.14122557195662</v>
      </c>
      <c r="F27" s="261">
        <v>246.214715847229</v>
      </c>
      <c r="G27" s="261">
        <v>233.08806945833709</v>
      </c>
      <c r="H27" s="261">
        <v>230.80643249655489</v>
      </c>
      <c r="I27" s="261">
        <v>207.63404909072869</v>
      </c>
      <c r="J27" s="261">
        <v>174.6834241696134</v>
      </c>
      <c r="K27" s="261">
        <v>161.6307643737392</v>
      </c>
      <c r="L27" s="261">
        <v>170.6805915521845</v>
      </c>
      <c r="M27" s="261">
        <v>177.27215573502451</v>
      </c>
      <c r="N27" s="261">
        <v>170.14698355094211</v>
      </c>
      <c r="O27" s="261">
        <v>172.56810481645491</v>
      </c>
      <c r="P27" s="261">
        <v>125.62865517770641</v>
      </c>
      <c r="Q27" s="261">
        <v>135.9274809979259</v>
      </c>
      <c r="R27" s="261">
        <v>124.98585741768839</v>
      </c>
      <c r="S27" s="261">
        <v>137.54109108372819</v>
      </c>
      <c r="T27" s="261">
        <v>140.64878284284549</v>
      </c>
      <c r="U27" s="261">
        <v>125.78029272645981</v>
      </c>
      <c r="V27" s="261">
        <v>113.5805476882457</v>
      </c>
      <c r="W27" s="261">
        <v>125.2382429099066</v>
      </c>
      <c r="X27" s="261">
        <v>93.34836568800975</v>
      </c>
      <c r="Y27" s="261">
        <v>94.176307875161697</v>
      </c>
      <c r="DA27" s="70" t="s">
        <v>2835</v>
      </c>
    </row>
    <row r="28" spans="1:105" ht="12" customHeight="1" x14ac:dyDescent="0.25">
      <c r="A28" s="46" t="s">
        <v>28</v>
      </c>
      <c r="B28" s="229">
        <v>9.6849945666379558</v>
      </c>
      <c r="C28" s="229">
        <v>1.936951328234926</v>
      </c>
      <c r="D28" s="229">
        <v>0</v>
      </c>
      <c r="E28" s="229">
        <v>0</v>
      </c>
      <c r="F28" s="229">
        <v>0</v>
      </c>
      <c r="G28" s="229">
        <v>0</v>
      </c>
      <c r="H28" s="229">
        <v>0</v>
      </c>
      <c r="I28" s="229">
        <v>0</v>
      </c>
      <c r="J28" s="229">
        <v>8.6365453454129746</v>
      </c>
      <c r="K28" s="229">
        <v>6.9077486280286928</v>
      </c>
      <c r="L28" s="229">
        <v>0</v>
      </c>
      <c r="M28" s="229">
        <v>0</v>
      </c>
      <c r="N28" s="229">
        <v>0</v>
      </c>
      <c r="O28" s="229">
        <v>0</v>
      </c>
      <c r="P28" s="229">
        <v>0</v>
      </c>
      <c r="Q28" s="229">
        <v>0</v>
      </c>
      <c r="R28" s="229">
        <v>0</v>
      </c>
      <c r="S28" s="229">
        <v>0</v>
      </c>
      <c r="T28" s="229">
        <v>0</v>
      </c>
      <c r="U28" s="229">
        <v>0</v>
      </c>
      <c r="V28" s="229">
        <v>0</v>
      </c>
      <c r="W28" s="229">
        <v>0</v>
      </c>
      <c r="X28" s="229">
        <v>0</v>
      </c>
      <c r="Y28" s="229">
        <v>0</v>
      </c>
      <c r="DA28" s="73" t="s">
        <v>2836</v>
      </c>
    </row>
    <row r="29" spans="1:105" ht="12" customHeight="1" x14ac:dyDescent="0.25">
      <c r="A29" s="46" t="s">
        <v>30</v>
      </c>
      <c r="B29" s="229">
        <v>0</v>
      </c>
      <c r="C29" s="229">
        <v>0</v>
      </c>
      <c r="D29" s="229">
        <v>0</v>
      </c>
      <c r="E29" s="229">
        <v>0</v>
      </c>
      <c r="F29" s="229">
        <v>0</v>
      </c>
      <c r="G29" s="229">
        <v>0</v>
      </c>
      <c r="H29" s="229">
        <v>0</v>
      </c>
      <c r="I29" s="229">
        <v>0</v>
      </c>
      <c r="J29" s="229">
        <v>0</v>
      </c>
      <c r="K29" s="229">
        <v>0</v>
      </c>
      <c r="L29" s="229">
        <v>0</v>
      </c>
      <c r="M29" s="229">
        <v>0</v>
      </c>
      <c r="N29" s="229">
        <v>0</v>
      </c>
      <c r="O29" s="229">
        <v>0</v>
      </c>
      <c r="P29" s="229">
        <v>0</v>
      </c>
      <c r="Q29" s="229">
        <v>0</v>
      </c>
      <c r="R29" s="229">
        <v>0</v>
      </c>
      <c r="S29" s="229">
        <v>0</v>
      </c>
      <c r="T29" s="229">
        <v>0</v>
      </c>
      <c r="U29" s="229">
        <v>0</v>
      </c>
      <c r="V29" s="229">
        <v>0</v>
      </c>
      <c r="W29" s="229">
        <v>0</v>
      </c>
      <c r="X29" s="229">
        <v>0</v>
      </c>
      <c r="Y29" s="229">
        <v>0</v>
      </c>
      <c r="DA29" s="73" t="s">
        <v>2837</v>
      </c>
    </row>
    <row r="30" spans="1:105" ht="12" customHeight="1" x14ac:dyDescent="0.25">
      <c r="A30" s="46" t="s">
        <v>31</v>
      </c>
      <c r="B30" s="229">
        <v>0</v>
      </c>
      <c r="C30" s="229">
        <v>0</v>
      </c>
      <c r="D30" s="229">
        <v>0</v>
      </c>
      <c r="E30" s="229">
        <v>0</v>
      </c>
      <c r="F30" s="229">
        <v>0</v>
      </c>
      <c r="G30" s="229">
        <v>0</v>
      </c>
      <c r="H30" s="229">
        <v>0</v>
      </c>
      <c r="I30" s="229">
        <v>0</v>
      </c>
      <c r="J30" s="229">
        <v>0</v>
      </c>
      <c r="K30" s="229">
        <v>0</v>
      </c>
      <c r="L30" s="229">
        <v>0</v>
      </c>
      <c r="M30" s="229">
        <v>0</v>
      </c>
      <c r="N30" s="229">
        <v>0</v>
      </c>
      <c r="O30" s="229">
        <v>0</v>
      </c>
      <c r="P30" s="229">
        <v>0</v>
      </c>
      <c r="Q30" s="229">
        <v>0</v>
      </c>
      <c r="R30" s="229">
        <v>0</v>
      </c>
      <c r="S30" s="229">
        <v>0</v>
      </c>
      <c r="T30" s="229">
        <v>0</v>
      </c>
      <c r="U30" s="229">
        <v>0.2025975438550528</v>
      </c>
      <c r="V30" s="229">
        <v>0.20832065349763951</v>
      </c>
      <c r="W30" s="229">
        <v>0.2084771355395458</v>
      </c>
      <c r="X30" s="229">
        <v>0</v>
      </c>
      <c r="Y30" s="229">
        <v>0</v>
      </c>
      <c r="DA30" s="73" t="s">
        <v>2838</v>
      </c>
    </row>
    <row r="31" spans="1:105" ht="12" customHeight="1" x14ac:dyDescent="0.25">
      <c r="A31" s="46" t="s">
        <v>159</v>
      </c>
      <c r="B31" s="229">
        <v>18.832302786387849</v>
      </c>
      <c r="C31" s="229">
        <v>25.204699047795639</v>
      </c>
      <c r="D31" s="229">
        <v>33.554111342278418</v>
      </c>
      <c r="E31" s="229">
        <v>7.8309800946509451</v>
      </c>
      <c r="F31" s="229">
        <v>9.6985297670121913</v>
      </c>
      <c r="G31" s="229">
        <v>5.8252048988870291</v>
      </c>
      <c r="H31" s="229">
        <v>1.941069337134586</v>
      </c>
      <c r="I31" s="229">
        <v>1.955831129321457</v>
      </c>
      <c r="J31" s="229">
        <v>1.950767813260901</v>
      </c>
      <c r="K31" s="229">
        <v>1.9406559137576029</v>
      </c>
      <c r="L31" s="229">
        <v>1.930387193248122</v>
      </c>
      <c r="M31" s="229">
        <v>0</v>
      </c>
      <c r="N31" s="229">
        <v>1.9254704647352729</v>
      </c>
      <c r="O31" s="229">
        <v>1.937352225402672</v>
      </c>
      <c r="P31" s="229">
        <v>1.978508419551215</v>
      </c>
      <c r="Q31" s="229">
        <v>1.9717026725410829</v>
      </c>
      <c r="R31" s="229">
        <v>1.97590503740558</v>
      </c>
      <c r="S31" s="229">
        <v>1.36943313423625</v>
      </c>
      <c r="T31" s="229">
        <v>1.1744621706208129</v>
      </c>
      <c r="U31" s="229">
        <v>6.8812686383406074</v>
      </c>
      <c r="V31" s="229">
        <v>6.3207467724390742</v>
      </c>
      <c r="W31" s="229">
        <v>6.5053982643197861</v>
      </c>
      <c r="X31" s="229">
        <v>6.801467572927419</v>
      </c>
      <c r="Y31" s="229">
        <v>6.0883865010066254</v>
      </c>
      <c r="DA31" s="73" t="s">
        <v>2839</v>
      </c>
    </row>
    <row r="32" spans="1:105" ht="12" customHeight="1" x14ac:dyDescent="0.25">
      <c r="A32" s="46" t="s">
        <v>32</v>
      </c>
      <c r="B32" s="229">
        <v>6.4888118236035917</v>
      </c>
      <c r="C32" s="229">
        <v>8.6517490981525373</v>
      </c>
      <c r="D32" s="229">
        <v>6.4888118236068966</v>
      </c>
      <c r="E32" s="229">
        <v>10.81488103886034</v>
      </c>
      <c r="F32" s="229">
        <v>8.6471508681083442</v>
      </c>
      <c r="G32" s="229">
        <v>2.1615506822347119</v>
      </c>
      <c r="H32" s="229">
        <v>2.1615231211830959</v>
      </c>
      <c r="I32" s="229">
        <v>4.3230279285783233</v>
      </c>
      <c r="J32" s="229">
        <v>2.1608915338658279</v>
      </c>
      <c r="K32" s="229">
        <v>2.160457148940512</v>
      </c>
      <c r="L32" s="229">
        <v>4.3213701759551704</v>
      </c>
      <c r="M32" s="229">
        <v>2.1608074091334668</v>
      </c>
      <c r="N32" s="229">
        <v>0</v>
      </c>
      <c r="O32" s="229">
        <v>0</v>
      </c>
      <c r="P32" s="229">
        <v>0</v>
      </c>
      <c r="Q32" s="229">
        <v>0</v>
      </c>
      <c r="R32" s="229">
        <v>0</v>
      </c>
      <c r="S32" s="229">
        <v>0</v>
      </c>
      <c r="T32" s="229">
        <v>0</v>
      </c>
      <c r="U32" s="229">
        <v>0</v>
      </c>
      <c r="V32" s="229">
        <v>0</v>
      </c>
      <c r="W32" s="229">
        <v>0</v>
      </c>
      <c r="X32" s="229">
        <v>0</v>
      </c>
      <c r="Y32" s="229">
        <v>0</v>
      </c>
      <c r="DA32" s="73" t="s">
        <v>2840</v>
      </c>
    </row>
    <row r="33" spans="1:105" ht="12" customHeight="1" x14ac:dyDescent="0.25">
      <c r="A33" s="46" t="s">
        <v>33</v>
      </c>
      <c r="B33" s="229">
        <v>0</v>
      </c>
      <c r="C33" s="229">
        <v>0</v>
      </c>
      <c r="D33" s="229">
        <v>0</v>
      </c>
      <c r="E33" s="229">
        <v>0</v>
      </c>
      <c r="F33" s="229">
        <v>0</v>
      </c>
      <c r="G33" s="229">
        <v>0</v>
      </c>
      <c r="H33" s="229">
        <v>0</v>
      </c>
      <c r="I33" s="229">
        <v>0</v>
      </c>
      <c r="J33" s="229">
        <v>0</v>
      </c>
      <c r="K33" s="229">
        <v>0</v>
      </c>
      <c r="L33" s="229">
        <v>0</v>
      </c>
      <c r="M33" s="229">
        <v>0</v>
      </c>
      <c r="N33" s="229">
        <v>0</v>
      </c>
      <c r="O33" s="229">
        <v>0</v>
      </c>
      <c r="P33" s="229">
        <v>0</v>
      </c>
      <c r="Q33" s="229">
        <v>0</v>
      </c>
      <c r="R33" s="229">
        <v>0</v>
      </c>
      <c r="S33" s="229">
        <v>0</v>
      </c>
      <c r="T33" s="229">
        <v>0</v>
      </c>
      <c r="U33" s="229">
        <v>0</v>
      </c>
      <c r="V33" s="229">
        <v>0</v>
      </c>
      <c r="W33" s="229">
        <v>0</v>
      </c>
      <c r="X33" s="229">
        <v>0</v>
      </c>
      <c r="Y33" s="229">
        <v>0</v>
      </c>
      <c r="DA33" s="73" t="s">
        <v>2841</v>
      </c>
    </row>
    <row r="34" spans="1:105" ht="12" customHeight="1" x14ac:dyDescent="0.25">
      <c r="A34" s="46" t="s">
        <v>35</v>
      </c>
      <c r="B34" s="229">
        <v>100.1042629043751</v>
      </c>
      <c r="C34" s="229">
        <v>91.915519746127345</v>
      </c>
      <c r="D34" s="229">
        <v>86.540570301568295</v>
      </c>
      <c r="E34" s="229">
        <v>242.49536443844531</v>
      </c>
      <c r="F34" s="229">
        <v>227.86903521210851</v>
      </c>
      <c r="G34" s="229">
        <v>225.10131387721529</v>
      </c>
      <c r="H34" s="229">
        <v>226.70384003823719</v>
      </c>
      <c r="I34" s="229">
        <v>201.35519003282889</v>
      </c>
      <c r="J34" s="229">
        <v>161.9352194770737</v>
      </c>
      <c r="K34" s="229">
        <v>150.62190268301239</v>
      </c>
      <c r="L34" s="229">
        <v>164.42883418298121</v>
      </c>
      <c r="M34" s="229">
        <v>175.11134832589099</v>
      </c>
      <c r="N34" s="229">
        <v>168.22151308620681</v>
      </c>
      <c r="O34" s="229">
        <v>170.63075259105219</v>
      </c>
      <c r="P34" s="229">
        <v>122.4997392755191</v>
      </c>
      <c r="Q34" s="229">
        <v>132.80537084274249</v>
      </c>
      <c r="R34" s="229">
        <v>121.85954489763991</v>
      </c>
      <c r="S34" s="229">
        <v>135.02125046685319</v>
      </c>
      <c r="T34" s="229">
        <v>138.32391318958591</v>
      </c>
      <c r="U34" s="229">
        <v>117.5460190616231</v>
      </c>
      <c r="V34" s="229">
        <v>105.9010727796701</v>
      </c>
      <c r="W34" s="229">
        <v>118.5243675100472</v>
      </c>
      <c r="X34" s="229">
        <v>86.546898115082328</v>
      </c>
      <c r="Y34" s="229">
        <v>88.087921374155073</v>
      </c>
      <c r="DA34" s="73" t="s">
        <v>2842</v>
      </c>
    </row>
    <row r="35" spans="1:105" ht="12" customHeight="1" x14ac:dyDescent="0.25">
      <c r="A35" s="46" t="s">
        <v>36</v>
      </c>
      <c r="B35" s="229">
        <v>0</v>
      </c>
      <c r="C35" s="229">
        <v>0</v>
      </c>
      <c r="D35" s="229">
        <v>0</v>
      </c>
      <c r="E35" s="229">
        <v>0</v>
      </c>
      <c r="F35" s="229">
        <v>0</v>
      </c>
      <c r="G35" s="229">
        <v>0</v>
      </c>
      <c r="H35" s="229">
        <v>0</v>
      </c>
      <c r="I35" s="229">
        <v>0</v>
      </c>
      <c r="J35" s="229">
        <v>0</v>
      </c>
      <c r="K35" s="229">
        <v>0</v>
      </c>
      <c r="L35" s="229">
        <v>0</v>
      </c>
      <c r="M35" s="229">
        <v>0</v>
      </c>
      <c r="N35" s="229">
        <v>0</v>
      </c>
      <c r="O35" s="229">
        <v>0</v>
      </c>
      <c r="P35" s="229">
        <v>0</v>
      </c>
      <c r="Q35" s="229">
        <v>0</v>
      </c>
      <c r="R35" s="229">
        <v>0</v>
      </c>
      <c r="S35" s="229">
        <v>0</v>
      </c>
      <c r="T35" s="229">
        <v>0</v>
      </c>
      <c r="U35" s="229">
        <v>0</v>
      </c>
      <c r="V35" s="229">
        <v>0</v>
      </c>
      <c r="W35" s="229">
        <v>0</v>
      </c>
      <c r="X35" s="229">
        <v>0</v>
      </c>
      <c r="Y35" s="229">
        <v>0</v>
      </c>
      <c r="DA35" s="73" t="s">
        <v>2843</v>
      </c>
    </row>
    <row r="36" spans="1:105" ht="12" customHeight="1" x14ac:dyDescent="0.25">
      <c r="A36" s="46" t="s">
        <v>38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1.1504074826361399</v>
      </c>
      <c r="Q36" s="229">
        <v>1.150407482642263</v>
      </c>
      <c r="R36" s="229">
        <v>1.15040748264295</v>
      </c>
      <c r="S36" s="229">
        <v>1.1504074826388371</v>
      </c>
      <c r="T36" s="229">
        <v>1.1504074826388691</v>
      </c>
      <c r="U36" s="229">
        <v>1.1504074826410491</v>
      </c>
      <c r="V36" s="229">
        <v>1.1504074826388999</v>
      </c>
      <c r="W36" s="229">
        <v>0</v>
      </c>
      <c r="X36" s="229">
        <v>0</v>
      </c>
      <c r="Y36" s="229">
        <v>0</v>
      </c>
      <c r="DA36" s="73" t="s">
        <v>2844</v>
      </c>
    </row>
    <row r="37" spans="1:105" ht="12" customHeight="1" x14ac:dyDescent="0.25">
      <c r="A37" s="46" t="s">
        <v>39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2845</v>
      </c>
    </row>
    <row r="38" spans="1:105" ht="12" customHeight="1" x14ac:dyDescent="0.25">
      <c r="A38" s="57" t="s">
        <v>2731</v>
      </c>
      <c r="B38" s="261">
        <v>0</v>
      </c>
      <c r="C38" s="261">
        <v>0</v>
      </c>
      <c r="D38" s="261">
        <v>0</v>
      </c>
      <c r="E38" s="261">
        <v>0</v>
      </c>
      <c r="F38" s="261">
        <v>0</v>
      </c>
      <c r="G38" s="261">
        <v>0</v>
      </c>
      <c r="H38" s="261">
        <v>0</v>
      </c>
      <c r="I38" s="261">
        <v>0</v>
      </c>
      <c r="J38" s="261">
        <v>0</v>
      </c>
      <c r="K38" s="261">
        <v>0</v>
      </c>
      <c r="L38" s="261">
        <v>0</v>
      </c>
      <c r="M38" s="261">
        <v>0</v>
      </c>
      <c r="N38" s="261">
        <v>0</v>
      </c>
      <c r="O38" s="261">
        <v>0</v>
      </c>
      <c r="P38" s="261">
        <v>0</v>
      </c>
      <c r="Q38" s="261">
        <v>0</v>
      </c>
      <c r="R38" s="261">
        <v>0</v>
      </c>
      <c r="S38" s="261">
        <v>0</v>
      </c>
      <c r="T38" s="261">
        <v>0</v>
      </c>
      <c r="U38" s="261">
        <v>0</v>
      </c>
      <c r="V38" s="261">
        <v>0</v>
      </c>
      <c r="W38" s="261">
        <v>0</v>
      </c>
      <c r="X38" s="261">
        <v>0</v>
      </c>
      <c r="Y38" s="261">
        <v>0</v>
      </c>
      <c r="DA38" s="70" t="s">
        <v>2846</v>
      </c>
    </row>
    <row r="39" spans="1:105" ht="12" customHeight="1" x14ac:dyDescent="0.25">
      <c r="A39" s="57" t="s">
        <v>2733</v>
      </c>
      <c r="B39" s="261">
        <f t="shared" ref="B39:Y39" si="0">B40+B46+B57+B58</f>
        <v>42.387567711687701</v>
      </c>
      <c r="C39" s="261">
        <f t="shared" si="0"/>
        <v>40.065543284803269</v>
      </c>
      <c r="D39" s="261">
        <f t="shared" si="0"/>
        <v>39.712468538808977</v>
      </c>
      <c r="E39" s="261">
        <f t="shared" si="0"/>
        <v>81.926659002966758</v>
      </c>
      <c r="F39" s="261">
        <f t="shared" si="0"/>
        <v>77.431238787798478</v>
      </c>
      <c r="G39" s="261">
        <f t="shared" si="0"/>
        <v>73.339689698131977</v>
      </c>
      <c r="H39" s="261">
        <f t="shared" si="0"/>
        <v>72.626002199815602</v>
      </c>
      <c r="I39" s="261">
        <f t="shared" si="0"/>
        <v>65.335794713105983</v>
      </c>
      <c r="J39" s="261">
        <f t="shared" si="0"/>
        <v>55.039355809635239</v>
      </c>
      <c r="K39" s="261">
        <f t="shared" si="0"/>
        <v>50.97327650599027</v>
      </c>
      <c r="L39" s="261">
        <f t="shared" si="0"/>
        <v>53.801505784025295</v>
      </c>
      <c r="M39" s="261">
        <f t="shared" si="0"/>
        <v>55.864902946587534</v>
      </c>
      <c r="N39" s="261">
        <f t="shared" si="0"/>
        <v>53.669231677014523</v>
      </c>
      <c r="O39" s="261">
        <f t="shared" si="0"/>
        <v>54.319215046479812</v>
      </c>
      <c r="P39" s="261">
        <f t="shared" si="0"/>
        <v>39.476291663409476</v>
      </c>
      <c r="Q39" s="261">
        <f t="shared" si="0"/>
        <v>42.67874301556261</v>
      </c>
      <c r="R39" s="261">
        <f t="shared" si="0"/>
        <v>39.248683342612992</v>
      </c>
      <c r="S39" s="261">
        <f t="shared" si="0"/>
        <v>43.157464353869173</v>
      </c>
      <c r="T39" s="261">
        <f t="shared" si="0"/>
        <v>44.066084901230155</v>
      </c>
      <c r="U39" s="261">
        <f t="shared" si="0"/>
        <v>39.43950663068739</v>
      </c>
      <c r="V39" s="261">
        <f t="shared" si="0"/>
        <v>35.58051242456159</v>
      </c>
      <c r="W39" s="261">
        <f t="shared" si="0"/>
        <v>39.338361961266159</v>
      </c>
      <c r="X39" s="261">
        <f t="shared" si="0"/>
        <v>29.2926837134005</v>
      </c>
      <c r="Y39" s="261">
        <f t="shared" si="0"/>
        <v>29.545508352991899</v>
      </c>
      <c r="DA39" s="70"/>
    </row>
    <row r="40" spans="1:105" ht="12" customHeight="1" x14ac:dyDescent="0.25">
      <c r="A40" s="60" t="s">
        <v>2734</v>
      </c>
      <c r="B40" s="329">
        <v>25.432540627012621</v>
      </c>
      <c r="C40" s="329">
        <v>24.039325970881961</v>
      </c>
      <c r="D40" s="329">
        <v>23.827481123285391</v>
      </c>
      <c r="E40" s="329">
        <v>49.155995401780046</v>
      </c>
      <c r="F40" s="329">
        <v>46.533705818734433</v>
      </c>
      <c r="G40" s="329">
        <v>44.089422158262231</v>
      </c>
      <c r="H40" s="329">
        <v>43.662057729659693</v>
      </c>
      <c r="I40" s="329">
        <v>39.27975718015179</v>
      </c>
      <c r="J40" s="329">
        <v>33.118298658938663</v>
      </c>
      <c r="K40" s="329">
        <v>30.69020019242301</v>
      </c>
      <c r="L40" s="329">
        <v>32.382764883359009</v>
      </c>
      <c r="M40" s="329">
        <v>33.618985364153083</v>
      </c>
      <c r="N40" s="329">
        <v>32.317453349053167</v>
      </c>
      <c r="O40" s="329">
        <v>32.663609736179581</v>
      </c>
      <c r="P40" s="329">
        <v>23.711127092089459</v>
      </c>
      <c r="Q40" s="329">
        <v>25.62117677268564</v>
      </c>
      <c r="R40" s="329">
        <v>23.564183588236411</v>
      </c>
      <c r="S40" s="329">
        <v>25.897405864930722</v>
      </c>
      <c r="T40" s="329">
        <v>26.416041564088751</v>
      </c>
      <c r="U40" s="329">
        <v>23.655313033641448</v>
      </c>
      <c r="V40" s="329">
        <v>21.32726722446802</v>
      </c>
      <c r="W40" s="329">
        <v>23.622190301983771</v>
      </c>
      <c r="X40" s="329">
        <v>17.57837899961104</v>
      </c>
      <c r="Y40" s="329">
        <v>17.727305011795139</v>
      </c>
      <c r="DA40" s="72" t="s">
        <v>2847</v>
      </c>
    </row>
    <row r="41" spans="1:105" ht="12" customHeight="1" x14ac:dyDescent="0.25">
      <c r="A41" s="59" t="s">
        <v>28</v>
      </c>
      <c r="B41" s="230">
        <v>1.8230578007789091</v>
      </c>
      <c r="C41" s="230">
        <v>0.36460260296186842</v>
      </c>
      <c r="D41" s="230">
        <v>0</v>
      </c>
      <c r="E41" s="230">
        <v>0</v>
      </c>
      <c r="F41" s="230">
        <v>0</v>
      </c>
      <c r="G41" s="230">
        <v>0</v>
      </c>
      <c r="H41" s="230">
        <v>0</v>
      </c>
      <c r="I41" s="230">
        <v>0</v>
      </c>
      <c r="J41" s="230">
        <v>1.637406007413317</v>
      </c>
      <c r="K41" s="230">
        <v>1.3116326529454969</v>
      </c>
      <c r="L41" s="230">
        <v>0</v>
      </c>
      <c r="M41" s="230">
        <v>0</v>
      </c>
      <c r="N41" s="230">
        <v>0</v>
      </c>
      <c r="O41" s="230">
        <v>0</v>
      </c>
      <c r="P41" s="230">
        <v>0</v>
      </c>
      <c r="Q41" s="230">
        <v>0</v>
      </c>
      <c r="R41" s="230">
        <v>0</v>
      </c>
      <c r="S41" s="230">
        <v>0</v>
      </c>
      <c r="T41" s="230">
        <v>0</v>
      </c>
      <c r="U41" s="230">
        <v>0</v>
      </c>
      <c r="V41" s="230">
        <v>0</v>
      </c>
      <c r="W41" s="230">
        <v>0</v>
      </c>
      <c r="X41" s="230">
        <v>0</v>
      </c>
      <c r="Y41" s="230">
        <v>0</v>
      </c>
      <c r="DA41" s="71" t="s">
        <v>2848</v>
      </c>
    </row>
    <row r="42" spans="1:105" ht="12" customHeight="1" x14ac:dyDescent="0.25">
      <c r="A42" s="59" t="s">
        <v>31</v>
      </c>
      <c r="B42" s="295">
        <v>0</v>
      </c>
      <c r="C42" s="295">
        <v>0</v>
      </c>
      <c r="D42" s="295">
        <v>0</v>
      </c>
      <c r="E42" s="295">
        <v>0</v>
      </c>
      <c r="F42" s="295">
        <v>0</v>
      </c>
      <c r="G42" s="295">
        <v>0</v>
      </c>
      <c r="H42" s="295">
        <v>0</v>
      </c>
      <c r="I42" s="295">
        <v>0</v>
      </c>
      <c r="J42" s="295">
        <v>0</v>
      </c>
      <c r="K42" s="295">
        <v>0</v>
      </c>
      <c r="L42" s="295">
        <v>0</v>
      </c>
      <c r="M42" s="295">
        <v>0</v>
      </c>
      <c r="N42" s="295">
        <v>0</v>
      </c>
      <c r="O42" s="295">
        <v>0</v>
      </c>
      <c r="P42" s="295">
        <v>0</v>
      </c>
      <c r="Q42" s="295">
        <v>0</v>
      </c>
      <c r="R42" s="295">
        <v>0</v>
      </c>
      <c r="S42" s="295">
        <v>0</v>
      </c>
      <c r="T42" s="295">
        <v>0</v>
      </c>
      <c r="U42" s="295">
        <v>3.845392547993115E-2</v>
      </c>
      <c r="V42" s="295">
        <v>3.9517074668723069E-2</v>
      </c>
      <c r="W42" s="295">
        <v>3.932254601232564E-2</v>
      </c>
      <c r="X42" s="295">
        <v>0</v>
      </c>
      <c r="Y42" s="295">
        <v>0</v>
      </c>
      <c r="DA42" s="122" t="s">
        <v>2849</v>
      </c>
    </row>
    <row r="43" spans="1:105" ht="12" customHeight="1" x14ac:dyDescent="0.25">
      <c r="A43" s="59" t="s">
        <v>159</v>
      </c>
      <c r="B43" s="295">
        <v>3.5449040539083012</v>
      </c>
      <c r="C43" s="295">
        <v>4.7444139384085906</v>
      </c>
      <c r="D43" s="295">
        <v>6.3160680173700579</v>
      </c>
      <c r="E43" s="295">
        <v>1.47406684134606</v>
      </c>
      <c r="F43" s="295">
        <v>1.832987640480481</v>
      </c>
      <c r="G43" s="295">
        <v>1.1018578451580261</v>
      </c>
      <c r="H43" s="295">
        <v>0.36719549164431348</v>
      </c>
      <c r="I43" s="295">
        <v>0.36999987324602668</v>
      </c>
      <c r="J43" s="295">
        <v>0.36984683212465658</v>
      </c>
      <c r="K43" s="295">
        <v>0.36848875106543327</v>
      </c>
      <c r="L43" s="295">
        <v>0.3662471171696684</v>
      </c>
      <c r="M43" s="295">
        <v>0</v>
      </c>
      <c r="N43" s="295">
        <v>0.36572086451612779</v>
      </c>
      <c r="O43" s="295">
        <v>0.36670111825924079</v>
      </c>
      <c r="P43" s="295">
        <v>0.37687439739405793</v>
      </c>
      <c r="Q43" s="295">
        <v>0.37482148409034238</v>
      </c>
      <c r="R43" s="295">
        <v>0.37598756316360432</v>
      </c>
      <c r="S43" s="295">
        <v>0.26002337363398231</v>
      </c>
      <c r="T43" s="295">
        <v>0.22240145402739489</v>
      </c>
      <c r="U43" s="295">
        <v>1.30609575215508</v>
      </c>
      <c r="V43" s="295">
        <v>1.199004601679571</v>
      </c>
      <c r="W43" s="295">
        <v>1.227035386471405</v>
      </c>
      <c r="X43" s="295">
        <v>1.2807805885972749</v>
      </c>
      <c r="Y43" s="295">
        <v>1.146049223718894</v>
      </c>
      <c r="DA43" s="122" t="s">
        <v>2850</v>
      </c>
    </row>
    <row r="44" spans="1:105" ht="12" customHeight="1" x14ac:dyDescent="0.25">
      <c r="A44" s="59" t="s">
        <v>32</v>
      </c>
      <c r="B44" s="295">
        <v>1.221423402090088</v>
      </c>
      <c r="C44" s="295">
        <v>1.6285645361228309</v>
      </c>
      <c r="D44" s="295">
        <v>1.22142340209071</v>
      </c>
      <c r="E44" s="295">
        <v>2.0357423131972392</v>
      </c>
      <c r="F44" s="295">
        <v>1.634280767021409</v>
      </c>
      <c r="G44" s="295">
        <v>0.40886485853605847</v>
      </c>
      <c r="H44" s="295">
        <v>0.4088991207058289</v>
      </c>
      <c r="I44" s="295">
        <v>0.81782100797625623</v>
      </c>
      <c r="J44" s="295">
        <v>0.40968427043571443</v>
      </c>
      <c r="K44" s="295">
        <v>0.4102242705158462</v>
      </c>
      <c r="L44" s="295">
        <v>0.81988182200042881</v>
      </c>
      <c r="M44" s="295">
        <v>0.40978884902260432</v>
      </c>
      <c r="N44" s="295">
        <v>0</v>
      </c>
      <c r="O44" s="295">
        <v>0</v>
      </c>
      <c r="P44" s="295">
        <v>0</v>
      </c>
      <c r="Q44" s="295">
        <v>0</v>
      </c>
      <c r="R44" s="295">
        <v>0</v>
      </c>
      <c r="S44" s="295">
        <v>0</v>
      </c>
      <c r="T44" s="295">
        <v>0</v>
      </c>
      <c r="U44" s="295">
        <v>0</v>
      </c>
      <c r="V44" s="295">
        <v>0</v>
      </c>
      <c r="W44" s="295">
        <v>0</v>
      </c>
      <c r="X44" s="295">
        <v>0</v>
      </c>
      <c r="Y44" s="295">
        <v>0</v>
      </c>
      <c r="DA44" s="122" t="s">
        <v>2851</v>
      </c>
    </row>
    <row r="45" spans="1:105" ht="12" customHeight="1" x14ac:dyDescent="0.25">
      <c r="A45" s="59" t="s">
        <v>35</v>
      </c>
      <c r="B45" s="295">
        <v>18.843155370235319</v>
      </c>
      <c r="C45" s="295">
        <v>17.30174489338868</v>
      </c>
      <c r="D45" s="295">
        <v>16.289989703824631</v>
      </c>
      <c r="E45" s="295">
        <v>45.646186247236763</v>
      </c>
      <c r="F45" s="295">
        <v>43.066437411232542</v>
      </c>
      <c r="G45" s="295">
        <v>42.578699454568152</v>
      </c>
      <c r="H45" s="295">
        <v>42.885963117309537</v>
      </c>
      <c r="I45" s="295">
        <v>38.091936298929497</v>
      </c>
      <c r="J45" s="295">
        <v>30.701361548964961</v>
      </c>
      <c r="K45" s="295">
        <v>28.59985451789623</v>
      </c>
      <c r="L45" s="295">
        <v>31.196635944188909</v>
      </c>
      <c r="M45" s="295">
        <v>33.209196515130472</v>
      </c>
      <c r="N45" s="295">
        <v>31.95173248453704</v>
      </c>
      <c r="O45" s="295">
        <v>32.296908617920337</v>
      </c>
      <c r="P45" s="295">
        <v>23.334252694695401</v>
      </c>
      <c r="Q45" s="295">
        <v>25.2463552885953</v>
      </c>
      <c r="R45" s="295">
        <v>23.188196025072809</v>
      </c>
      <c r="S45" s="295">
        <v>25.637382491296741</v>
      </c>
      <c r="T45" s="295">
        <v>26.193640110061359</v>
      </c>
      <c r="U45" s="295">
        <v>22.31076335600644</v>
      </c>
      <c r="V45" s="295">
        <v>20.088745548119729</v>
      </c>
      <c r="W45" s="295">
        <v>22.355832369500039</v>
      </c>
      <c r="X45" s="295">
        <v>16.297598411013769</v>
      </c>
      <c r="Y45" s="295">
        <v>16.581255788076248</v>
      </c>
      <c r="DA45" s="122" t="s">
        <v>2852</v>
      </c>
    </row>
    <row r="46" spans="1:105" ht="12" customHeight="1" x14ac:dyDescent="0.25">
      <c r="A46" s="60" t="s">
        <v>2741</v>
      </c>
      <c r="B46" s="329">
        <v>16.955027084675081</v>
      </c>
      <c r="C46" s="329">
        <v>16.026217313921311</v>
      </c>
      <c r="D46" s="329">
        <v>15.88498741552359</v>
      </c>
      <c r="E46" s="329">
        <v>32.770663601186712</v>
      </c>
      <c r="F46" s="329">
        <v>30.897532969064041</v>
      </c>
      <c r="G46" s="329">
        <v>29.25026753986975</v>
      </c>
      <c r="H46" s="329">
        <v>28.963944470155909</v>
      </c>
      <c r="I46" s="329">
        <v>26.056037532954189</v>
      </c>
      <c r="J46" s="329">
        <v>21.92105715069658</v>
      </c>
      <c r="K46" s="329">
        <v>20.28307631356726</v>
      </c>
      <c r="L46" s="329">
        <v>21.41874090066629</v>
      </c>
      <c r="M46" s="329">
        <v>22.245917582434451</v>
      </c>
      <c r="N46" s="329">
        <v>21.351778327961359</v>
      </c>
      <c r="O46" s="329">
        <v>21.655605310300231</v>
      </c>
      <c r="P46" s="329">
        <v>15.765164571320019</v>
      </c>
      <c r="Q46" s="329">
        <v>17.05756624287697</v>
      </c>
      <c r="R46" s="329">
        <v>15.68449975437658</v>
      </c>
      <c r="S46" s="329">
        <v>17.260058488938451</v>
      </c>
      <c r="T46" s="329">
        <v>17.650043337141408</v>
      </c>
      <c r="U46" s="329">
        <v>15.78419359704594</v>
      </c>
      <c r="V46" s="329">
        <v>14.25324520009357</v>
      </c>
      <c r="W46" s="329">
        <v>15.71617165928239</v>
      </c>
      <c r="X46" s="329">
        <v>11.71430471378946</v>
      </c>
      <c r="Y46" s="329">
        <v>11.81820334119676</v>
      </c>
      <c r="DA46" s="72" t="s">
        <v>2853</v>
      </c>
    </row>
    <row r="47" spans="1:105" ht="12" customHeight="1" x14ac:dyDescent="0.25">
      <c r="A47" s="64" t="s">
        <v>28</v>
      </c>
      <c r="B47" s="229">
        <v>1.215371867185939</v>
      </c>
      <c r="C47" s="229">
        <v>0.2430684019745791</v>
      </c>
      <c r="D47" s="229">
        <v>0</v>
      </c>
      <c r="E47" s="229">
        <v>0</v>
      </c>
      <c r="F47" s="229">
        <v>0</v>
      </c>
      <c r="G47" s="229">
        <v>0</v>
      </c>
      <c r="H47" s="229">
        <v>0</v>
      </c>
      <c r="I47" s="229">
        <v>0</v>
      </c>
      <c r="J47" s="229">
        <v>1.0838017688361381</v>
      </c>
      <c r="K47" s="229">
        <v>0.86685472979183609</v>
      </c>
      <c r="L47" s="229">
        <v>0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0</v>
      </c>
      <c r="T47" s="229">
        <v>0</v>
      </c>
      <c r="U47" s="229">
        <v>0</v>
      </c>
      <c r="V47" s="229">
        <v>0</v>
      </c>
      <c r="W47" s="229">
        <v>0</v>
      </c>
      <c r="X47" s="229">
        <v>0</v>
      </c>
      <c r="Y47" s="229">
        <v>0</v>
      </c>
      <c r="DA47" s="73" t="s">
        <v>2854</v>
      </c>
    </row>
    <row r="48" spans="1:105" ht="12" customHeight="1" x14ac:dyDescent="0.25">
      <c r="A48" s="64" t="s">
        <v>30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2855</v>
      </c>
    </row>
    <row r="49" spans="1:105" ht="12" customHeight="1" x14ac:dyDescent="0.25">
      <c r="A49" s="64" t="s">
        <v>31</v>
      </c>
      <c r="B49" s="229">
        <v>0</v>
      </c>
      <c r="C49" s="229">
        <v>0</v>
      </c>
      <c r="D49" s="229">
        <v>0</v>
      </c>
      <c r="E49" s="229">
        <v>0</v>
      </c>
      <c r="F49" s="229">
        <v>0</v>
      </c>
      <c r="G49" s="229">
        <v>0</v>
      </c>
      <c r="H49" s="229">
        <v>0</v>
      </c>
      <c r="I49" s="229">
        <v>0</v>
      </c>
      <c r="J49" s="229">
        <v>0</v>
      </c>
      <c r="K49" s="229">
        <v>0</v>
      </c>
      <c r="L49" s="229">
        <v>0</v>
      </c>
      <c r="M49" s="229">
        <v>0</v>
      </c>
      <c r="N49" s="229">
        <v>0</v>
      </c>
      <c r="O49" s="229">
        <v>0</v>
      </c>
      <c r="P49" s="229">
        <v>0</v>
      </c>
      <c r="Q49" s="229">
        <v>0</v>
      </c>
      <c r="R49" s="229">
        <v>0</v>
      </c>
      <c r="S49" s="229">
        <v>0</v>
      </c>
      <c r="T49" s="229">
        <v>0</v>
      </c>
      <c r="U49" s="229">
        <v>2.5424005503379189E-2</v>
      </c>
      <c r="V49" s="229">
        <v>2.6142199654605749E-2</v>
      </c>
      <c r="W49" s="229">
        <v>2.6161836616727319E-2</v>
      </c>
      <c r="X49" s="229">
        <v>0</v>
      </c>
      <c r="Y49" s="229">
        <v>0</v>
      </c>
      <c r="DA49" s="73" t="s">
        <v>2856</v>
      </c>
    </row>
    <row r="50" spans="1:105" ht="12" customHeight="1" x14ac:dyDescent="0.25">
      <c r="A50" s="64" t="s">
        <v>159</v>
      </c>
      <c r="B50" s="229">
        <v>2.3632693692722011</v>
      </c>
      <c r="C50" s="229">
        <v>3.1629426256057269</v>
      </c>
      <c r="D50" s="229">
        <v>4.21071201158004</v>
      </c>
      <c r="E50" s="229">
        <v>0.98271122756404028</v>
      </c>
      <c r="F50" s="229">
        <v>1.2170704021348639</v>
      </c>
      <c r="G50" s="229">
        <v>0.73100610495837237</v>
      </c>
      <c r="H50" s="229">
        <v>0.24358517171885</v>
      </c>
      <c r="I50" s="229">
        <v>0.24543763191484949</v>
      </c>
      <c r="J50" s="229">
        <v>0.2448022353896033</v>
      </c>
      <c r="K50" s="229">
        <v>0.24353329113820901</v>
      </c>
      <c r="L50" s="229">
        <v>0.2422446673879996</v>
      </c>
      <c r="M50" s="229">
        <v>0</v>
      </c>
      <c r="N50" s="229">
        <v>0.2416276661628578</v>
      </c>
      <c r="O50" s="229">
        <v>0.24311871063876681</v>
      </c>
      <c r="P50" s="229">
        <v>0.24828340951230929</v>
      </c>
      <c r="Q50" s="229">
        <v>0.24742935498554769</v>
      </c>
      <c r="R50" s="229">
        <v>0.2479567105763866</v>
      </c>
      <c r="S50" s="229">
        <v>0.17185043253160789</v>
      </c>
      <c r="T50" s="229">
        <v>0.14738348807790591</v>
      </c>
      <c r="U50" s="229">
        <v>0.86353175069372368</v>
      </c>
      <c r="V50" s="229">
        <v>0.79319175183549151</v>
      </c>
      <c r="W50" s="229">
        <v>0.81636370375777723</v>
      </c>
      <c r="X50" s="229">
        <v>0.85351749934775478</v>
      </c>
      <c r="Y50" s="229">
        <v>0.7640328158125963</v>
      </c>
      <c r="DA50" s="73" t="s">
        <v>2857</v>
      </c>
    </row>
    <row r="51" spans="1:105" ht="12" customHeight="1" x14ac:dyDescent="0.25">
      <c r="A51" s="64" t="s">
        <v>32</v>
      </c>
      <c r="B51" s="229">
        <v>0.81428226806005843</v>
      </c>
      <c r="C51" s="229">
        <v>1.0857096907485539</v>
      </c>
      <c r="D51" s="229">
        <v>0.81428226806047366</v>
      </c>
      <c r="E51" s="229">
        <v>1.3571615421314931</v>
      </c>
      <c r="F51" s="229">
        <v>1.085132657958694</v>
      </c>
      <c r="G51" s="229">
        <v>0.27125341894710109</v>
      </c>
      <c r="H51" s="229">
        <v>0.27124996030532972</v>
      </c>
      <c r="I51" s="229">
        <v>0.54249762240982891</v>
      </c>
      <c r="J51" s="229">
        <v>0.27117070228904511</v>
      </c>
      <c r="K51" s="229">
        <v>0.27111619123959357</v>
      </c>
      <c r="L51" s="229">
        <v>0.54228959070809979</v>
      </c>
      <c r="M51" s="229">
        <v>0.27116014545988598</v>
      </c>
      <c r="N51" s="229">
        <v>0</v>
      </c>
      <c r="O51" s="229">
        <v>0</v>
      </c>
      <c r="P51" s="229">
        <v>0</v>
      </c>
      <c r="Q51" s="229">
        <v>0</v>
      </c>
      <c r="R51" s="229">
        <v>0</v>
      </c>
      <c r="S51" s="229">
        <v>0</v>
      </c>
      <c r="T51" s="229">
        <v>0</v>
      </c>
      <c r="U51" s="229">
        <v>0</v>
      </c>
      <c r="V51" s="229">
        <v>0</v>
      </c>
      <c r="W51" s="229">
        <v>0</v>
      </c>
      <c r="X51" s="229">
        <v>0</v>
      </c>
      <c r="Y51" s="229">
        <v>0</v>
      </c>
      <c r="DA51" s="73" t="s">
        <v>2858</v>
      </c>
    </row>
    <row r="52" spans="1:105" ht="12" customHeight="1" x14ac:dyDescent="0.25">
      <c r="A52" s="64" t="s">
        <v>33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2859</v>
      </c>
    </row>
    <row r="53" spans="1:105" ht="12" customHeight="1" x14ac:dyDescent="0.25">
      <c r="A53" s="64" t="s">
        <v>35</v>
      </c>
      <c r="B53" s="229">
        <v>12.562103580156879</v>
      </c>
      <c r="C53" s="229">
        <v>11.534496595592451</v>
      </c>
      <c r="D53" s="229">
        <v>10.85999313588308</v>
      </c>
      <c r="E53" s="229">
        <v>30.43079083149118</v>
      </c>
      <c r="F53" s="229">
        <v>28.595329908970481</v>
      </c>
      <c r="G53" s="229">
        <v>28.248008015964281</v>
      </c>
      <c r="H53" s="229">
        <v>28.449109338131731</v>
      </c>
      <c r="I53" s="229">
        <v>25.26810227862951</v>
      </c>
      <c r="J53" s="229">
        <v>20.321282444181801</v>
      </c>
      <c r="K53" s="229">
        <v>18.90157210139763</v>
      </c>
      <c r="L53" s="229">
        <v>20.634206642570192</v>
      </c>
      <c r="M53" s="229">
        <v>21.97475743697456</v>
      </c>
      <c r="N53" s="229">
        <v>21.1101506617985</v>
      </c>
      <c r="O53" s="229">
        <v>21.41248659966146</v>
      </c>
      <c r="P53" s="229">
        <v>15.37251630124161</v>
      </c>
      <c r="Q53" s="229">
        <v>16.66577202732455</v>
      </c>
      <c r="R53" s="229">
        <v>15.29217818323324</v>
      </c>
      <c r="S53" s="229">
        <v>16.943843195840401</v>
      </c>
      <c r="T53" s="229">
        <v>17.358294988497061</v>
      </c>
      <c r="U53" s="229">
        <v>14.75087298028212</v>
      </c>
      <c r="V53" s="229">
        <v>13.289546388037021</v>
      </c>
      <c r="W53" s="229">
        <v>14.873646118907891</v>
      </c>
      <c r="X53" s="229">
        <v>10.860787214441711</v>
      </c>
      <c r="Y53" s="229">
        <v>11.054170525384171</v>
      </c>
      <c r="DA53" s="73" t="s">
        <v>2860</v>
      </c>
    </row>
    <row r="54" spans="1:105" ht="12" customHeight="1" x14ac:dyDescent="0.25">
      <c r="A54" s="64" t="s">
        <v>36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2861</v>
      </c>
    </row>
    <row r="55" spans="1:105" ht="12" customHeight="1" x14ac:dyDescent="0.25">
      <c r="A55" s="64" t="s">
        <v>38</v>
      </c>
      <c r="B55" s="229">
        <v>0</v>
      </c>
      <c r="C55" s="229">
        <v>0</v>
      </c>
      <c r="D55" s="229">
        <v>0</v>
      </c>
      <c r="E55" s="229">
        <v>0</v>
      </c>
      <c r="F55" s="229">
        <v>0</v>
      </c>
      <c r="G55" s="229">
        <v>0</v>
      </c>
      <c r="H55" s="229">
        <v>0</v>
      </c>
      <c r="I55" s="229">
        <v>0</v>
      </c>
      <c r="J55" s="229">
        <v>0</v>
      </c>
      <c r="K55" s="229">
        <v>0</v>
      </c>
      <c r="L55" s="229">
        <v>0</v>
      </c>
      <c r="M55" s="229">
        <v>0</v>
      </c>
      <c r="N55" s="229">
        <v>0</v>
      </c>
      <c r="O55" s="229">
        <v>0</v>
      </c>
      <c r="P55" s="229">
        <v>0.14436486056610379</v>
      </c>
      <c r="Q55" s="229">
        <v>0.14436486056687231</v>
      </c>
      <c r="R55" s="229">
        <v>0.14436486056695841</v>
      </c>
      <c r="S55" s="229">
        <v>0.14436486056644229</v>
      </c>
      <c r="T55" s="229">
        <v>0.1443648605664464</v>
      </c>
      <c r="U55" s="229">
        <v>0.1443648605667199</v>
      </c>
      <c r="V55" s="229">
        <v>0.1443648605664502</v>
      </c>
      <c r="W55" s="229">
        <v>0</v>
      </c>
      <c r="X55" s="229">
        <v>0</v>
      </c>
      <c r="Y55" s="229">
        <v>0</v>
      </c>
      <c r="DA55" s="73" t="s">
        <v>2862</v>
      </c>
    </row>
    <row r="56" spans="1:105" ht="12" customHeight="1" x14ac:dyDescent="0.25">
      <c r="A56" s="64" t="s">
        <v>39</v>
      </c>
      <c r="B56" s="229">
        <v>0</v>
      </c>
      <c r="C56" s="229">
        <v>0</v>
      </c>
      <c r="D56" s="229">
        <v>0</v>
      </c>
      <c r="E56" s="229">
        <v>0</v>
      </c>
      <c r="F56" s="229">
        <v>0</v>
      </c>
      <c r="G56" s="229">
        <v>0</v>
      </c>
      <c r="H56" s="229">
        <v>0</v>
      </c>
      <c r="I56" s="229">
        <v>0</v>
      </c>
      <c r="J56" s="229">
        <v>0</v>
      </c>
      <c r="K56" s="229">
        <v>0</v>
      </c>
      <c r="L56" s="229">
        <v>0</v>
      </c>
      <c r="M56" s="229">
        <v>0</v>
      </c>
      <c r="N56" s="229">
        <v>0</v>
      </c>
      <c r="O56" s="229">
        <v>0</v>
      </c>
      <c r="P56" s="229">
        <v>0</v>
      </c>
      <c r="Q56" s="229">
        <v>0</v>
      </c>
      <c r="R56" s="229">
        <v>0</v>
      </c>
      <c r="S56" s="229">
        <v>0</v>
      </c>
      <c r="T56" s="229">
        <v>0</v>
      </c>
      <c r="U56" s="229">
        <v>0</v>
      </c>
      <c r="V56" s="229">
        <v>0</v>
      </c>
      <c r="W56" s="229">
        <v>0</v>
      </c>
      <c r="X56" s="229">
        <v>0</v>
      </c>
      <c r="Y56" s="229">
        <v>0</v>
      </c>
      <c r="DA56" s="73" t="s">
        <v>2863</v>
      </c>
    </row>
    <row r="57" spans="1:105" ht="12" customHeight="1" x14ac:dyDescent="0.25">
      <c r="A57" s="60" t="s">
        <v>2753</v>
      </c>
      <c r="B57" s="329">
        <v>0</v>
      </c>
      <c r="C57" s="329">
        <v>0</v>
      </c>
      <c r="D57" s="329">
        <v>0</v>
      </c>
      <c r="E57" s="329">
        <v>0</v>
      </c>
      <c r="F57" s="329">
        <v>0</v>
      </c>
      <c r="G57" s="329">
        <v>0</v>
      </c>
      <c r="H57" s="329">
        <v>0</v>
      </c>
      <c r="I57" s="329">
        <v>0</v>
      </c>
      <c r="J57" s="329">
        <v>0</v>
      </c>
      <c r="K57" s="329">
        <v>0</v>
      </c>
      <c r="L57" s="329">
        <v>0</v>
      </c>
      <c r="M57" s="329">
        <v>0</v>
      </c>
      <c r="N57" s="329">
        <v>0</v>
      </c>
      <c r="O57" s="329">
        <v>0</v>
      </c>
      <c r="P57" s="329">
        <v>0</v>
      </c>
      <c r="Q57" s="329">
        <v>0</v>
      </c>
      <c r="R57" s="329">
        <v>0</v>
      </c>
      <c r="S57" s="329">
        <v>0</v>
      </c>
      <c r="T57" s="329">
        <v>0</v>
      </c>
      <c r="U57" s="329">
        <v>0</v>
      </c>
      <c r="V57" s="329">
        <v>0</v>
      </c>
      <c r="W57" s="329">
        <v>0</v>
      </c>
      <c r="X57" s="329">
        <v>0</v>
      </c>
      <c r="Y57" s="329">
        <v>0</v>
      </c>
      <c r="DA57" s="72" t="s">
        <v>2864</v>
      </c>
    </row>
    <row r="58" spans="1:105" ht="12" customHeight="1" x14ac:dyDescent="0.25">
      <c r="A58" s="60" t="s">
        <v>2755</v>
      </c>
      <c r="B58" s="329">
        <v>0</v>
      </c>
      <c r="C58" s="329">
        <v>0</v>
      </c>
      <c r="D58" s="329">
        <v>0</v>
      </c>
      <c r="E58" s="329">
        <v>0</v>
      </c>
      <c r="F58" s="329">
        <v>0</v>
      </c>
      <c r="G58" s="329">
        <v>0</v>
      </c>
      <c r="H58" s="329">
        <v>0</v>
      </c>
      <c r="I58" s="329">
        <v>0</v>
      </c>
      <c r="J58" s="329">
        <v>0</v>
      </c>
      <c r="K58" s="329">
        <v>0</v>
      </c>
      <c r="L58" s="329">
        <v>0</v>
      </c>
      <c r="M58" s="329">
        <v>0</v>
      </c>
      <c r="N58" s="329">
        <v>0</v>
      </c>
      <c r="O58" s="329">
        <v>0</v>
      </c>
      <c r="P58" s="329">
        <v>0</v>
      </c>
      <c r="Q58" s="329">
        <v>0</v>
      </c>
      <c r="R58" s="329">
        <v>0</v>
      </c>
      <c r="S58" s="329">
        <v>0</v>
      </c>
      <c r="T58" s="329">
        <v>0</v>
      </c>
      <c r="U58" s="329">
        <v>0</v>
      </c>
      <c r="V58" s="329">
        <v>0</v>
      </c>
      <c r="W58" s="329">
        <v>0</v>
      </c>
      <c r="X58" s="329">
        <v>0</v>
      </c>
      <c r="Y58" s="329">
        <v>0</v>
      </c>
      <c r="DA58" s="72" t="s">
        <v>2865</v>
      </c>
    </row>
    <row r="59" spans="1:105" ht="12" customHeight="1" x14ac:dyDescent="0.25">
      <c r="A59" s="132" t="s">
        <v>2757</v>
      </c>
      <c r="B59" s="316">
        <v>0</v>
      </c>
      <c r="C59" s="316">
        <v>0</v>
      </c>
      <c r="D59" s="316">
        <v>0</v>
      </c>
      <c r="E59" s="316">
        <v>0</v>
      </c>
      <c r="F59" s="316">
        <v>0</v>
      </c>
      <c r="G59" s="316">
        <v>0</v>
      </c>
      <c r="H59" s="316">
        <v>0</v>
      </c>
      <c r="I59" s="316">
        <v>0</v>
      </c>
      <c r="J59" s="316">
        <v>0</v>
      </c>
      <c r="K59" s="316">
        <v>0</v>
      </c>
      <c r="L59" s="316">
        <v>0</v>
      </c>
      <c r="M59" s="316">
        <v>0</v>
      </c>
      <c r="N59" s="316">
        <v>0</v>
      </c>
      <c r="O59" s="316">
        <v>0</v>
      </c>
      <c r="P59" s="316">
        <v>0</v>
      </c>
      <c r="Q59" s="316">
        <v>0</v>
      </c>
      <c r="R59" s="316">
        <v>0</v>
      </c>
      <c r="S59" s="316">
        <v>0</v>
      </c>
      <c r="T59" s="316">
        <v>0</v>
      </c>
      <c r="U59" s="316">
        <v>0</v>
      </c>
      <c r="V59" s="316">
        <v>0</v>
      </c>
      <c r="W59" s="316">
        <v>0</v>
      </c>
      <c r="X59" s="316">
        <v>0</v>
      </c>
      <c r="Y59" s="316">
        <v>0</v>
      </c>
      <c r="DA59" s="139" t="s">
        <v>2866</v>
      </c>
    </row>
    <row r="60" spans="1:105" ht="12" customHeight="1" x14ac:dyDescent="0.25">
      <c r="A60" s="172"/>
      <c r="B60" s="17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DA60" s="176"/>
    </row>
    <row r="61" spans="1:105" ht="15" customHeight="1" x14ac:dyDescent="0.25">
      <c r="A61" s="32" t="s">
        <v>429</v>
      </c>
      <c r="B61" s="257"/>
      <c r="C61" s="257"/>
      <c r="D61" s="257"/>
      <c r="E61" s="257"/>
      <c r="F61" s="257"/>
      <c r="G61" s="257"/>
      <c r="H61" s="257"/>
      <c r="I61" s="257"/>
      <c r="J61" s="257"/>
      <c r="K61" s="257"/>
      <c r="L61" s="257"/>
      <c r="M61" s="257"/>
      <c r="N61" s="257"/>
      <c r="O61" s="257"/>
      <c r="P61" s="257"/>
      <c r="Q61" s="257"/>
      <c r="R61" s="257"/>
      <c r="S61" s="257"/>
      <c r="T61" s="257"/>
      <c r="U61" s="257"/>
      <c r="V61" s="257"/>
      <c r="W61" s="257"/>
      <c r="X61" s="257"/>
      <c r="Y61" s="257"/>
      <c r="DA61" s="88"/>
    </row>
    <row r="62" spans="1:105" ht="12" customHeight="1" x14ac:dyDescent="0.25">
      <c r="A62" s="172"/>
      <c r="B62" s="172"/>
      <c r="C62" s="172"/>
      <c r="D62" s="172"/>
      <c r="E62" s="172"/>
      <c r="F62" s="172"/>
      <c r="G62" s="172"/>
      <c r="H62" s="172"/>
      <c r="I62" s="172"/>
      <c r="J62" s="172"/>
      <c r="K62" s="172"/>
      <c r="L62" s="172"/>
      <c r="M62" s="172"/>
      <c r="N62" s="172"/>
      <c r="O62" s="172"/>
      <c r="P62" s="172"/>
      <c r="Q62" s="172"/>
      <c r="R62" s="172"/>
      <c r="S62" s="172"/>
      <c r="T62" s="172"/>
      <c r="U62" s="172"/>
      <c r="V62" s="172"/>
      <c r="W62" s="172"/>
      <c r="X62" s="172"/>
      <c r="Y62" s="172"/>
      <c r="DA62" s="176"/>
    </row>
    <row r="63" spans="1:105" ht="12" customHeight="1" x14ac:dyDescent="0.25">
      <c r="A63" s="35" t="s">
        <v>25</v>
      </c>
      <c r="B63" s="232">
        <f t="shared" ref="B63:Y63" si="1">SUM(B$64:B$71,B$73:B$77)</f>
        <v>1.0000000000000002</v>
      </c>
      <c r="C63" s="232">
        <f t="shared" si="1"/>
        <v>0.99999999999999978</v>
      </c>
      <c r="D63" s="232">
        <f t="shared" si="1"/>
        <v>0.99999999999999989</v>
      </c>
      <c r="E63" s="232">
        <f t="shared" si="1"/>
        <v>1.0000000000000002</v>
      </c>
      <c r="F63" s="232">
        <f t="shared" si="1"/>
        <v>1</v>
      </c>
      <c r="G63" s="232">
        <f t="shared" si="1"/>
        <v>0.99999999999999989</v>
      </c>
      <c r="H63" s="232">
        <f t="shared" si="1"/>
        <v>1.0000000000000004</v>
      </c>
      <c r="I63" s="232">
        <f t="shared" si="1"/>
        <v>1.0000000000000002</v>
      </c>
      <c r="J63" s="232">
        <f t="shared" si="1"/>
        <v>1</v>
      </c>
      <c r="K63" s="232">
        <f t="shared" si="1"/>
        <v>1.0000000000000002</v>
      </c>
      <c r="L63" s="232">
        <f t="shared" si="1"/>
        <v>0.99999999999999989</v>
      </c>
      <c r="M63" s="232">
        <f t="shared" si="1"/>
        <v>1.0000000000000002</v>
      </c>
      <c r="N63" s="232">
        <f t="shared" si="1"/>
        <v>0.99999999999999989</v>
      </c>
      <c r="O63" s="232">
        <f t="shared" si="1"/>
        <v>0.99999999999999989</v>
      </c>
      <c r="P63" s="232">
        <f t="shared" si="1"/>
        <v>0.99999999999999978</v>
      </c>
      <c r="Q63" s="232">
        <f t="shared" si="1"/>
        <v>1</v>
      </c>
      <c r="R63" s="232">
        <f t="shared" si="1"/>
        <v>1.0000000000000002</v>
      </c>
      <c r="S63" s="232">
        <f t="shared" si="1"/>
        <v>1</v>
      </c>
      <c r="T63" s="232">
        <f t="shared" si="1"/>
        <v>0.99999999999999989</v>
      </c>
      <c r="U63" s="232">
        <f t="shared" si="1"/>
        <v>0.99999999999999989</v>
      </c>
      <c r="V63" s="232">
        <f t="shared" si="1"/>
        <v>0.99999999999999989</v>
      </c>
      <c r="W63" s="232">
        <f t="shared" si="1"/>
        <v>1</v>
      </c>
      <c r="X63" s="232">
        <f t="shared" si="1"/>
        <v>1.0000000000000004</v>
      </c>
      <c r="Y63" s="232">
        <f t="shared" si="1"/>
        <v>1</v>
      </c>
      <c r="DA63" s="95"/>
    </row>
    <row r="64" spans="1:105" ht="12" customHeight="1" x14ac:dyDescent="0.25">
      <c r="A64" s="55" t="s">
        <v>91</v>
      </c>
      <c r="B64" s="299">
        <f t="shared" ref="B64:Y64" si="2">IF(B$6=0,0,B$6/B$5)</f>
        <v>0</v>
      </c>
      <c r="C64" s="299">
        <f t="shared" si="2"/>
        <v>0</v>
      </c>
      <c r="D64" s="299">
        <f t="shared" si="2"/>
        <v>0</v>
      </c>
      <c r="E64" s="299">
        <f t="shared" si="2"/>
        <v>0</v>
      </c>
      <c r="F64" s="299">
        <f t="shared" si="2"/>
        <v>0</v>
      </c>
      <c r="G64" s="299">
        <f t="shared" si="2"/>
        <v>0</v>
      </c>
      <c r="H64" s="299">
        <f t="shared" si="2"/>
        <v>0</v>
      </c>
      <c r="I64" s="299">
        <f t="shared" si="2"/>
        <v>0</v>
      </c>
      <c r="J64" s="299">
        <f t="shared" si="2"/>
        <v>0</v>
      </c>
      <c r="K64" s="299">
        <f t="shared" si="2"/>
        <v>0</v>
      </c>
      <c r="L64" s="299">
        <f t="shared" si="2"/>
        <v>0</v>
      </c>
      <c r="M64" s="299">
        <f t="shared" si="2"/>
        <v>0</v>
      </c>
      <c r="N64" s="299">
        <f t="shared" si="2"/>
        <v>0</v>
      </c>
      <c r="O64" s="299">
        <f t="shared" si="2"/>
        <v>0</v>
      </c>
      <c r="P64" s="299">
        <f t="shared" si="2"/>
        <v>0</v>
      </c>
      <c r="Q64" s="299">
        <f t="shared" si="2"/>
        <v>0</v>
      </c>
      <c r="R64" s="299">
        <f t="shared" si="2"/>
        <v>0</v>
      </c>
      <c r="S64" s="299">
        <f t="shared" si="2"/>
        <v>0</v>
      </c>
      <c r="T64" s="299">
        <f t="shared" si="2"/>
        <v>0</v>
      </c>
      <c r="U64" s="299">
        <f t="shared" si="2"/>
        <v>0</v>
      </c>
      <c r="V64" s="299">
        <f t="shared" si="2"/>
        <v>0</v>
      </c>
      <c r="W64" s="299">
        <f t="shared" si="2"/>
        <v>0</v>
      </c>
      <c r="X64" s="299">
        <f t="shared" si="2"/>
        <v>0</v>
      </c>
      <c r="Y64" s="299">
        <f t="shared" si="2"/>
        <v>0</v>
      </c>
      <c r="DA64" s="67"/>
    </row>
    <row r="65" spans="1:105" ht="12" customHeight="1" x14ac:dyDescent="0.25">
      <c r="A65" s="173" t="s">
        <v>92</v>
      </c>
      <c r="B65" s="233">
        <f t="shared" ref="B65:Y65" si="3">IF(B$7=0,0,B$7/B$5)</f>
        <v>0</v>
      </c>
      <c r="C65" s="233">
        <f t="shared" si="3"/>
        <v>0</v>
      </c>
      <c r="D65" s="233">
        <f t="shared" si="3"/>
        <v>0</v>
      </c>
      <c r="E65" s="233">
        <f t="shared" si="3"/>
        <v>0</v>
      </c>
      <c r="F65" s="233">
        <f t="shared" si="3"/>
        <v>0</v>
      </c>
      <c r="G65" s="233">
        <f t="shared" si="3"/>
        <v>0</v>
      </c>
      <c r="H65" s="233">
        <f t="shared" si="3"/>
        <v>0</v>
      </c>
      <c r="I65" s="233">
        <f t="shared" si="3"/>
        <v>0</v>
      </c>
      <c r="J65" s="233">
        <f t="shared" si="3"/>
        <v>0</v>
      </c>
      <c r="K65" s="233">
        <f t="shared" si="3"/>
        <v>0</v>
      </c>
      <c r="L65" s="233">
        <f t="shared" si="3"/>
        <v>0</v>
      </c>
      <c r="M65" s="233">
        <f t="shared" si="3"/>
        <v>0</v>
      </c>
      <c r="N65" s="233">
        <f t="shared" si="3"/>
        <v>0</v>
      </c>
      <c r="O65" s="233">
        <f t="shared" si="3"/>
        <v>0</v>
      </c>
      <c r="P65" s="233">
        <f t="shared" si="3"/>
        <v>0</v>
      </c>
      <c r="Q65" s="233">
        <f t="shared" si="3"/>
        <v>0</v>
      </c>
      <c r="R65" s="233">
        <f t="shared" si="3"/>
        <v>0</v>
      </c>
      <c r="S65" s="233">
        <f t="shared" si="3"/>
        <v>0</v>
      </c>
      <c r="T65" s="233">
        <f t="shared" si="3"/>
        <v>0</v>
      </c>
      <c r="U65" s="233">
        <f t="shared" si="3"/>
        <v>0</v>
      </c>
      <c r="V65" s="233">
        <f t="shared" si="3"/>
        <v>0</v>
      </c>
      <c r="W65" s="233">
        <f t="shared" si="3"/>
        <v>0</v>
      </c>
      <c r="X65" s="233">
        <f t="shared" si="3"/>
        <v>0</v>
      </c>
      <c r="Y65" s="233">
        <f t="shared" si="3"/>
        <v>0</v>
      </c>
      <c r="DA65" s="177"/>
    </row>
    <row r="66" spans="1:105" ht="12" customHeight="1" x14ac:dyDescent="0.25">
      <c r="A66" s="173" t="s">
        <v>93</v>
      </c>
      <c r="B66" s="233">
        <f t="shared" ref="B66:Y66" si="4">IF(B$8=0,0,B$8/B$5)</f>
        <v>0</v>
      </c>
      <c r="C66" s="233">
        <f t="shared" si="4"/>
        <v>0</v>
      </c>
      <c r="D66" s="233">
        <f t="shared" si="4"/>
        <v>0</v>
      </c>
      <c r="E66" s="233">
        <f t="shared" si="4"/>
        <v>0</v>
      </c>
      <c r="F66" s="233">
        <f t="shared" si="4"/>
        <v>0</v>
      </c>
      <c r="G66" s="233">
        <f t="shared" si="4"/>
        <v>0</v>
      </c>
      <c r="H66" s="233">
        <f t="shared" si="4"/>
        <v>0</v>
      </c>
      <c r="I66" s="233">
        <f t="shared" si="4"/>
        <v>0</v>
      </c>
      <c r="J66" s="233">
        <f t="shared" si="4"/>
        <v>0</v>
      </c>
      <c r="K66" s="233">
        <f t="shared" si="4"/>
        <v>0</v>
      </c>
      <c r="L66" s="233">
        <f t="shared" si="4"/>
        <v>0</v>
      </c>
      <c r="M66" s="233">
        <f t="shared" si="4"/>
        <v>0</v>
      </c>
      <c r="N66" s="233">
        <f t="shared" si="4"/>
        <v>0</v>
      </c>
      <c r="O66" s="233">
        <f t="shared" si="4"/>
        <v>0</v>
      </c>
      <c r="P66" s="233">
        <f t="shared" si="4"/>
        <v>0</v>
      </c>
      <c r="Q66" s="233">
        <f t="shared" si="4"/>
        <v>0</v>
      </c>
      <c r="R66" s="233">
        <f t="shared" si="4"/>
        <v>0</v>
      </c>
      <c r="S66" s="233">
        <f t="shared" si="4"/>
        <v>0</v>
      </c>
      <c r="T66" s="233">
        <f t="shared" si="4"/>
        <v>0</v>
      </c>
      <c r="U66" s="233">
        <f t="shared" si="4"/>
        <v>0</v>
      </c>
      <c r="V66" s="233">
        <f t="shared" si="4"/>
        <v>0</v>
      </c>
      <c r="W66" s="233">
        <f t="shared" si="4"/>
        <v>0</v>
      </c>
      <c r="X66" s="233">
        <f t="shared" si="4"/>
        <v>0</v>
      </c>
      <c r="Y66" s="233">
        <f t="shared" si="4"/>
        <v>0</v>
      </c>
      <c r="DA66" s="177"/>
    </row>
    <row r="67" spans="1:105" ht="12" customHeight="1" x14ac:dyDescent="0.25">
      <c r="A67" s="173" t="s">
        <v>94</v>
      </c>
      <c r="B67" s="233">
        <f t="shared" ref="B67:Y67" si="5">IF(B$9=0,0,B$9/B$5)</f>
        <v>0</v>
      </c>
      <c r="C67" s="233">
        <f t="shared" si="5"/>
        <v>0</v>
      </c>
      <c r="D67" s="233">
        <f t="shared" si="5"/>
        <v>0</v>
      </c>
      <c r="E67" s="233">
        <f t="shared" si="5"/>
        <v>0</v>
      </c>
      <c r="F67" s="233">
        <f t="shared" si="5"/>
        <v>0</v>
      </c>
      <c r="G67" s="233">
        <f t="shared" si="5"/>
        <v>0</v>
      </c>
      <c r="H67" s="233">
        <f t="shared" si="5"/>
        <v>0</v>
      </c>
      <c r="I67" s="233">
        <f t="shared" si="5"/>
        <v>0</v>
      </c>
      <c r="J67" s="233">
        <f t="shared" si="5"/>
        <v>0</v>
      </c>
      <c r="K67" s="233">
        <f t="shared" si="5"/>
        <v>0</v>
      </c>
      <c r="L67" s="233">
        <f t="shared" si="5"/>
        <v>0</v>
      </c>
      <c r="M67" s="233">
        <f t="shared" si="5"/>
        <v>0</v>
      </c>
      <c r="N67" s="233">
        <f t="shared" si="5"/>
        <v>0</v>
      </c>
      <c r="O67" s="233">
        <f t="shared" si="5"/>
        <v>0</v>
      </c>
      <c r="P67" s="233">
        <f t="shared" si="5"/>
        <v>0</v>
      </c>
      <c r="Q67" s="233">
        <f t="shared" si="5"/>
        <v>0</v>
      </c>
      <c r="R67" s="233">
        <f t="shared" si="5"/>
        <v>0</v>
      </c>
      <c r="S67" s="233">
        <f t="shared" si="5"/>
        <v>0</v>
      </c>
      <c r="T67" s="233">
        <f t="shared" si="5"/>
        <v>0</v>
      </c>
      <c r="U67" s="233">
        <f t="shared" si="5"/>
        <v>0</v>
      </c>
      <c r="V67" s="233">
        <f t="shared" si="5"/>
        <v>0</v>
      </c>
      <c r="W67" s="233">
        <f t="shared" si="5"/>
        <v>0</v>
      </c>
      <c r="X67" s="233">
        <f t="shared" si="5"/>
        <v>0</v>
      </c>
      <c r="Y67" s="233">
        <f t="shared" si="5"/>
        <v>0</v>
      </c>
      <c r="DA67" s="177"/>
    </row>
    <row r="68" spans="1:105" ht="12" customHeight="1" x14ac:dyDescent="0.25">
      <c r="A68" s="56" t="s">
        <v>95</v>
      </c>
      <c r="B68" s="300">
        <f t="shared" ref="B68:Y68" si="6">IF(B$10=0,0,B$10/B$5)</f>
        <v>4.5327241247728488E-2</v>
      </c>
      <c r="C68" s="300">
        <f t="shared" si="6"/>
        <v>4.3814642125510207E-2</v>
      </c>
      <c r="D68" s="300">
        <f t="shared" si="6"/>
        <v>4.6666061405612386E-2</v>
      </c>
      <c r="E68" s="300">
        <f t="shared" si="6"/>
        <v>0.10811691827738601</v>
      </c>
      <c r="F68" s="300">
        <f t="shared" si="6"/>
        <v>0.11626270416016835</v>
      </c>
      <c r="G68" s="300">
        <f t="shared" si="6"/>
        <v>0.11799160552070986</v>
      </c>
      <c r="H68" s="300">
        <f t="shared" si="6"/>
        <v>0.11824606565314312</v>
      </c>
      <c r="I68" s="300">
        <f t="shared" si="6"/>
        <v>0.11044451090170401</v>
      </c>
      <c r="J68" s="300">
        <f t="shared" si="6"/>
        <v>0.10825602628514662</v>
      </c>
      <c r="K68" s="300">
        <f t="shared" si="6"/>
        <v>0.11306298551062852</v>
      </c>
      <c r="L68" s="300">
        <f t="shared" si="6"/>
        <v>0.12098414960214862</v>
      </c>
      <c r="M68" s="300">
        <f t="shared" si="6"/>
        <v>0.12687578555924681</v>
      </c>
      <c r="N68" s="300">
        <f t="shared" si="6"/>
        <v>0.12584102732967226</v>
      </c>
      <c r="O68" s="300">
        <f t="shared" si="6"/>
        <v>0.12085114663619786</v>
      </c>
      <c r="P68" s="300">
        <f t="shared" si="6"/>
        <v>0.10069479607946138</v>
      </c>
      <c r="Q68" s="300">
        <f t="shared" si="6"/>
        <v>0.10406083503851749</v>
      </c>
      <c r="R68" s="300">
        <f t="shared" si="6"/>
        <v>0.10198886262794539</v>
      </c>
      <c r="S68" s="300">
        <f t="shared" si="6"/>
        <v>0.11113484595521614</v>
      </c>
      <c r="T68" s="300">
        <f t="shared" si="6"/>
        <v>0.11100358207361385</v>
      </c>
      <c r="U68" s="300">
        <f t="shared" si="6"/>
        <v>0.10660358228495467</v>
      </c>
      <c r="V68" s="300">
        <f t="shared" si="6"/>
        <v>0.11070525417510182</v>
      </c>
      <c r="W68" s="300">
        <f t="shared" si="6"/>
        <v>0.11402601133357167</v>
      </c>
      <c r="X68" s="300">
        <f t="shared" si="6"/>
        <v>0.10130273228530244</v>
      </c>
      <c r="Y68" s="300">
        <f t="shared" si="6"/>
        <v>0.11772507861662539</v>
      </c>
      <c r="DA68" s="68"/>
    </row>
    <row r="69" spans="1:105" ht="12" customHeight="1" x14ac:dyDescent="0.25">
      <c r="A69" s="174" t="s">
        <v>2707</v>
      </c>
      <c r="B69" s="301">
        <f t="shared" ref="B69:Y69" si="7">IF(B$16=0,0,B$16/B$5)</f>
        <v>7.8466254144022307E-2</v>
      </c>
      <c r="C69" s="301">
        <f t="shared" si="7"/>
        <v>7.8590577359547109E-2</v>
      </c>
      <c r="D69" s="301">
        <f t="shared" si="7"/>
        <v>7.8356214131045529E-2</v>
      </c>
      <c r="E69" s="301">
        <f t="shared" si="7"/>
        <v>7.3305458771721704E-2</v>
      </c>
      <c r="F69" s="301">
        <f t="shared" si="7"/>
        <v>7.2597337587484906E-2</v>
      </c>
      <c r="G69" s="301">
        <f t="shared" si="7"/>
        <v>7.24473670802709E-2</v>
      </c>
      <c r="H69" s="301">
        <f t="shared" si="7"/>
        <v>7.2425542476161064E-2</v>
      </c>
      <c r="I69" s="301">
        <f t="shared" si="7"/>
        <v>7.3066037382680873E-2</v>
      </c>
      <c r="J69" s="301">
        <f t="shared" si="7"/>
        <v>7.3224702576280123E-2</v>
      </c>
      <c r="K69" s="301">
        <f t="shared" si="7"/>
        <v>7.2815343354223752E-2</v>
      </c>
      <c r="L69" s="301">
        <f t="shared" si="7"/>
        <v>7.2172649073546841E-2</v>
      </c>
      <c r="M69" s="301">
        <f t="shared" si="7"/>
        <v>7.169296771500934E-2</v>
      </c>
      <c r="N69" s="301">
        <f t="shared" si="7"/>
        <v>7.1763293551001514E-2</v>
      </c>
      <c r="O69" s="301">
        <f t="shared" si="7"/>
        <v>7.2206132999669076E-2</v>
      </c>
      <c r="P69" s="301">
        <f t="shared" si="7"/>
        <v>7.3889452979286632E-2</v>
      </c>
      <c r="Q69" s="301">
        <f t="shared" si="7"/>
        <v>7.3625656235752318E-2</v>
      </c>
      <c r="R69" s="301">
        <f t="shared" si="7"/>
        <v>7.3793693720675749E-2</v>
      </c>
      <c r="S69" s="301">
        <f t="shared" si="7"/>
        <v>7.3054694337813822E-2</v>
      </c>
      <c r="T69" s="301">
        <f t="shared" si="7"/>
        <v>7.3089627225911932E-2</v>
      </c>
      <c r="U69" s="301">
        <f t="shared" si="7"/>
        <v>7.3438399300833762E-2</v>
      </c>
      <c r="V69" s="301">
        <f t="shared" si="7"/>
        <v>7.31163752268955E-2</v>
      </c>
      <c r="W69" s="301">
        <f t="shared" si="7"/>
        <v>7.2800313899336874E-2</v>
      </c>
      <c r="X69" s="301">
        <f t="shared" si="7"/>
        <v>7.3861702482525354E-2</v>
      </c>
      <c r="Y69" s="301">
        <f t="shared" si="7"/>
        <v>7.2515746963017075E-2</v>
      </c>
      <c r="DA69" s="178"/>
    </row>
    <row r="70" spans="1:105" ht="12" customHeight="1" x14ac:dyDescent="0.25">
      <c r="A70" s="174" t="s">
        <v>2719</v>
      </c>
      <c r="B70" s="301">
        <f t="shared" ref="B70:Y70" si="8">IF(B$27=0,0,B$27/B$5)</f>
        <v>0.66696316022418978</v>
      </c>
      <c r="C70" s="301">
        <f t="shared" si="8"/>
        <v>0.66801990755615015</v>
      </c>
      <c r="D70" s="301">
        <f t="shared" si="8"/>
        <v>0.66602782011388717</v>
      </c>
      <c r="E70" s="301">
        <f t="shared" si="8"/>
        <v>0.62309639955963458</v>
      </c>
      <c r="F70" s="301">
        <f t="shared" si="8"/>
        <v>0.61707736949362157</v>
      </c>
      <c r="G70" s="301">
        <f t="shared" si="8"/>
        <v>0.61580262018230292</v>
      </c>
      <c r="H70" s="301">
        <f t="shared" si="8"/>
        <v>0.61561711104736938</v>
      </c>
      <c r="I70" s="301">
        <f t="shared" si="8"/>
        <v>0.62106131775278783</v>
      </c>
      <c r="J70" s="301">
        <f t="shared" si="8"/>
        <v>0.62240997189838132</v>
      </c>
      <c r="K70" s="301">
        <f t="shared" si="8"/>
        <v>0.61893041851090214</v>
      </c>
      <c r="L70" s="301">
        <f t="shared" si="8"/>
        <v>0.61346751712514869</v>
      </c>
      <c r="M70" s="301">
        <f t="shared" si="8"/>
        <v>0.6093902255775796</v>
      </c>
      <c r="N70" s="301">
        <f t="shared" si="8"/>
        <v>0.60998799518351343</v>
      </c>
      <c r="O70" s="301">
        <f t="shared" si="8"/>
        <v>0.61375213049718713</v>
      </c>
      <c r="P70" s="301">
        <f t="shared" si="8"/>
        <v>0.62806035032393626</v>
      </c>
      <c r="Q70" s="301">
        <f t="shared" si="8"/>
        <v>0.62581807800389488</v>
      </c>
      <c r="R70" s="301">
        <f t="shared" si="8"/>
        <v>0.62724639662574377</v>
      </c>
      <c r="S70" s="301">
        <f t="shared" si="8"/>
        <v>0.6209649018714174</v>
      </c>
      <c r="T70" s="301">
        <f t="shared" si="8"/>
        <v>0.62126183142025149</v>
      </c>
      <c r="U70" s="301">
        <f t="shared" si="8"/>
        <v>0.62422639405708713</v>
      </c>
      <c r="V70" s="301">
        <f t="shared" si="8"/>
        <v>0.6214891894286122</v>
      </c>
      <c r="W70" s="301">
        <f t="shared" si="8"/>
        <v>0.61880266814436369</v>
      </c>
      <c r="X70" s="301">
        <f t="shared" si="8"/>
        <v>0.62782447110146533</v>
      </c>
      <c r="Y70" s="301">
        <f t="shared" si="8"/>
        <v>0.61638384918564537</v>
      </c>
      <c r="DA70" s="178"/>
    </row>
    <row r="71" spans="1:105" ht="12" customHeight="1" x14ac:dyDescent="0.25">
      <c r="A71" s="174" t="s">
        <v>2731</v>
      </c>
      <c r="B71" s="301">
        <f t="shared" ref="B71:Y71" si="9">IF(B$38=0,0,B$38/B$5)</f>
        <v>0</v>
      </c>
      <c r="C71" s="301">
        <f t="shared" si="9"/>
        <v>0</v>
      </c>
      <c r="D71" s="301">
        <f t="shared" si="9"/>
        <v>0</v>
      </c>
      <c r="E71" s="301">
        <f t="shared" si="9"/>
        <v>0</v>
      </c>
      <c r="F71" s="301">
        <f t="shared" si="9"/>
        <v>0</v>
      </c>
      <c r="G71" s="301">
        <f t="shared" si="9"/>
        <v>0</v>
      </c>
      <c r="H71" s="301">
        <f t="shared" si="9"/>
        <v>0</v>
      </c>
      <c r="I71" s="301">
        <f t="shared" si="9"/>
        <v>0</v>
      </c>
      <c r="J71" s="301">
        <f t="shared" si="9"/>
        <v>0</v>
      </c>
      <c r="K71" s="301">
        <f t="shared" si="9"/>
        <v>0</v>
      </c>
      <c r="L71" s="301">
        <f t="shared" si="9"/>
        <v>0</v>
      </c>
      <c r="M71" s="301">
        <f t="shared" si="9"/>
        <v>0</v>
      </c>
      <c r="N71" s="301">
        <f t="shared" si="9"/>
        <v>0</v>
      </c>
      <c r="O71" s="301">
        <f t="shared" si="9"/>
        <v>0</v>
      </c>
      <c r="P71" s="301">
        <f t="shared" si="9"/>
        <v>0</v>
      </c>
      <c r="Q71" s="301">
        <f t="shared" si="9"/>
        <v>0</v>
      </c>
      <c r="R71" s="301">
        <f t="shared" si="9"/>
        <v>0</v>
      </c>
      <c r="S71" s="301">
        <f t="shared" si="9"/>
        <v>0</v>
      </c>
      <c r="T71" s="301">
        <f t="shared" si="9"/>
        <v>0</v>
      </c>
      <c r="U71" s="301">
        <f t="shared" si="9"/>
        <v>0</v>
      </c>
      <c r="V71" s="301">
        <f t="shared" si="9"/>
        <v>0</v>
      </c>
      <c r="W71" s="301">
        <f t="shared" si="9"/>
        <v>0</v>
      </c>
      <c r="X71" s="301">
        <f t="shared" si="9"/>
        <v>0</v>
      </c>
      <c r="Y71" s="301">
        <f t="shared" si="9"/>
        <v>0</v>
      </c>
      <c r="DA71" s="178"/>
    </row>
    <row r="72" spans="1:105" ht="12" customHeight="1" x14ac:dyDescent="0.25">
      <c r="A72" s="174" t="s">
        <v>2733</v>
      </c>
      <c r="B72" s="301">
        <f t="shared" ref="B72:Y72" si="10">IF(B$39=0,0,B$39/B$5)</f>
        <v>0.20924334438405962</v>
      </c>
      <c r="C72" s="301">
        <f t="shared" si="10"/>
        <v>0.20957487295879224</v>
      </c>
      <c r="D72" s="301">
        <f t="shared" si="10"/>
        <v>0.20894990434945482</v>
      </c>
      <c r="E72" s="301">
        <f t="shared" si="10"/>
        <v>0.19548122339125784</v>
      </c>
      <c r="F72" s="301">
        <f t="shared" si="10"/>
        <v>0.19406258875872515</v>
      </c>
      <c r="G72" s="301">
        <f t="shared" si="10"/>
        <v>0.19375840721671625</v>
      </c>
      <c r="H72" s="301">
        <f t="shared" si="10"/>
        <v>0.19371128082332684</v>
      </c>
      <c r="I72" s="301">
        <f t="shared" si="10"/>
        <v>0.19542813396282749</v>
      </c>
      <c r="J72" s="301">
        <f t="shared" si="10"/>
        <v>0.19610929924019188</v>
      </c>
      <c r="K72" s="301">
        <f t="shared" si="10"/>
        <v>0.19519125262424589</v>
      </c>
      <c r="L72" s="301">
        <f t="shared" si="10"/>
        <v>0.19337568419915577</v>
      </c>
      <c r="M72" s="301">
        <f t="shared" si="10"/>
        <v>0.19204102114816457</v>
      </c>
      <c r="N72" s="301">
        <f t="shared" si="10"/>
        <v>0.19240768393581276</v>
      </c>
      <c r="O72" s="301">
        <f t="shared" si="10"/>
        <v>0.19319058986694576</v>
      </c>
      <c r="P72" s="301">
        <f t="shared" si="10"/>
        <v>0.19735540061731555</v>
      </c>
      <c r="Q72" s="301">
        <f t="shared" si="10"/>
        <v>0.1964954307218354</v>
      </c>
      <c r="R72" s="301">
        <f t="shared" si="10"/>
        <v>0.19697104702563531</v>
      </c>
      <c r="S72" s="301">
        <f t="shared" si="10"/>
        <v>0.19484555783555255</v>
      </c>
      <c r="T72" s="301">
        <f t="shared" si="10"/>
        <v>0.19464495928022263</v>
      </c>
      <c r="U72" s="301">
        <f t="shared" si="10"/>
        <v>0.19573162435712432</v>
      </c>
      <c r="V72" s="301">
        <f t="shared" si="10"/>
        <v>0.19468918116939035</v>
      </c>
      <c r="W72" s="301">
        <f t="shared" si="10"/>
        <v>0.19437100662272774</v>
      </c>
      <c r="X72" s="301">
        <f t="shared" si="10"/>
        <v>0.1970110941307073</v>
      </c>
      <c r="Y72" s="301">
        <f t="shared" si="10"/>
        <v>0.19337532523471224</v>
      </c>
      <c r="DA72" s="178"/>
    </row>
    <row r="73" spans="1:105" ht="12" customHeight="1" x14ac:dyDescent="0.25">
      <c r="A73" s="62" t="s">
        <v>2734</v>
      </c>
      <c r="B73" s="302">
        <f t="shared" ref="B73:Y73" si="11">IF(B$40=0,0,B$40/B$5)</f>
        <v>0.12554600663043577</v>
      </c>
      <c r="C73" s="302">
        <f t="shared" si="11"/>
        <v>0.12574492377527535</v>
      </c>
      <c r="D73" s="302">
        <f t="shared" si="11"/>
        <v>0.12536994260967294</v>
      </c>
      <c r="E73" s="302">
        <f t="shared" si="11"/>
        <v>0.11728873403475469</v>
      </c>
      <c r="F73" s="302">
        <f t="shared" si="11"/>
        <v>0.11662542866540788</v>
      </c>
      <c r="G73" s="302">
        <f t="shared" si="11"/>
        <v>0.11648121566442728</v>
      </c>
      <c r="H73" s="302">
        <f t="shared" si="11"/>
        <v>0.11645736884875499</v>
      </c>
      <c r="I73" s="302">
        <f t="shared" si="11"/>
        <v>0.11749102742130117</v>
      </c>
      <c r="J73" s="302">
        <f t="shared" si="11"/>
        <v>0.11800294982549306</v>
      </c>
      <c r="K73" s="302">
        <f t="shared" si="11"/>
        <v>0.11752155304640725</v>
      </c>
      <c r="L73" s="302">
        <f t="shared" si="11"/>
        <v>0.11639152518737242</v>
      </c>
      <c r="M73" s="302">
        <f t="shared" si="11"/>
        <v>0.11556852225215458</v>
      </c>
      <c r="N73" s="302">
        <f t="shared" si="11"/>
        <v>0.11586017081474444</v>
      </c>
      <c r="O73" s="302">
        <f t="shared" si="11"/>
        <v>0.11617071466729872</v>
      </c>
      <c r="P73" s="302">
        <f t="shared" si="11"/>
        <v>0.1185399841060765</v>
      </c>
      <c r="Q73" s="302">
        <f t="shared" si="11"/>
        <v>0.1179613974036996</v>
      </c>
      <c r="R73" s="302">
        <f t="shared" si="11"/>
        <v>0.11825777372358119</v>
      </c>
      <c r="S73" s="302">
        <f t="shared" si="11"/>
        <v>0.11692055054188444</v>
      </c>
      <c r="T73" s="302">
        <f t="shared" si="11"/>
        <v>0.11668269023924986</v>
      </c>
      <c r="U73" s="302">
        <f t="shared" si="11"/>
        <v>0.11739733176956828</v>
      </c>
      <c r="V73" s="302">
        <f t="shared" si="11"/>
        <v>0.11669838092736848</v>
      </c>
      <c r="W73" s="302">
        <f t="shared" si="11"/>
        <v>0.1167173384634351</v>
      </c>
      <c r="X73" s="302">
        <f t="shared" si="11"/>
        <v>0.11822527814934694</v>
      </c>
      <c r="Y73" s="302">
        <f t="shared" si="11"/>
        <v>0.11602519514082733</v>
      </c>
      <c r="DA73" s="72"/>
    </row>
    <row r="74" spans="1:105" ht="12" customHeight="1" x14ac:dyDescent="0.25">
      <c r="A74" s="62" t="s">
        <v>2741</v>
      </c>
      <c r="B74" s="302">
        <f t="shared" ref="B74:Y74" si="12">IF(B$46=0,0,B$46/B$5)</f>
        <v>8.3697337753623841E-2</v>
      </c>
      <c r="C74" s="302">
        <f t="shared" si="12"/>
        <v>8.3829949183516911E-2</v>
      </c>
      <c r="D74" s="302">
        <f t="shared" si="12"/>
        <v>8.3579961739781924E-2</v>
      </c>
      <c r="E74" s="302">
        <f t="shared" si="12"/>
        <v>7.819248935650315E-2</v>
      </c>
      <c r="F74" s="302">
        <f t="shared" si="12"/>
        <v>7.7437160093317248E-2</v>
      </c>
      <c r="G74" s="302">
        <f t="shared" si="12"/>
        <v>7.7277191552288987E-2</v>
      </c>
      <c r="H74" s="302">
        <f t="shared" si="12"/>
        <v>7.7253911974571834E-2</v>
      </c>
      <c r="I74" s="302">
        <f t="shared" si="12"/>
        <v>7.7937106541526316E-2</v>
      </c>
      <c r="J74" s="302">
        <f t="shared" si="12"/>
        <v>7.8106349414698822E-2</v>
      </c>
      <c r="K74" s="302">
        <f t="shared" si="12"/>
        <v>7.7669699577838647E-2</v>
      </c>
      <c r="L74" s="302">
        <f t="shared" si="12"/>
        <v>7.6984159011783362E-2</v>
      </c>
      <c r="M74" s="302">
        <f t="shared" si="12"/>
        <v>7.6472498896010002E-2</v>
      </c>
      <c r="N74" s="302">
        <f t="shared" si="12"/>
        <v>7.6547513121068347E-2</v>
      </c>
      <c r="O74" s="302">
        <f t="shared" si="12"/>
        <v>7.7019875199647037E-2</v>
      </c>
      <c r="P74" s="302">
        <f t="shared" si="12"/>
        <v>7.8815416511239064E-2</v>
      </c>
      <c r="Q74" s="302">
        <f t="shared" si="12"/>
        <v>7.8534033318135799E-2</v>
      </c>
      <c r="R74" s="302">
        <f t="shared" si="12"/>
        <v>7.8713273302054104E-2</v>
      </c>
      <c r="S74" s="302">
        <f t="shared" si="12"/>
        <v>7.7925007293668108E-2</v>
      </c>
      <c r="T74" s="302">
        <f t="shared" si="12"/>
        <v>7.7962269040972781E-2</v>
      </c>
      <c r="U74" s="302">
        <f t="shared" si="12"/>
        <v>7.8334292587556059E-2</v>
      </c>
      <c r="V74" s="302">
        <f t="shared" si="12"/>
        <v>7.7990800242021888E-2</v>
      </c>
      <c r="W74" s="302">
        <f t="shared" si="12"/>
        <v>7.7653668159292658E-2</v>
      </c>
      <c r="X74" s="302">
        <f t="shared" si="12"/>
        <v>7.8785815981360363E-2</v>
      </c>
      <c r="Y74" s="302">
        <f t="shared" si="12"/>
        <v>7.7350130093884903E-2</v>
      </c>
      <c r="DA74" s="72"/>
    </row>
    <row r="75" spans="1:105" ht="12" customHeight="1" x14ac:dyDescent="0.25">
      <c r="A75" s="62" t="s">
        <v>2753</v>
      </c>
      <c r="B75" s="302">
        <f t="shared" ref="B75:Y75" si="13">IF(B$57=0,0,B$57/B$5)</f>
        <v>0</v>
      </c>
      <c r="C75" s="302">
        <f t="shared" si="13"/>
        <v>0</v>
      </c>
      <c r="D75" s="302">
        <f t="shared" si="13"/>
        <v>0</v>
      </c>
      <c r="E75" s="302">
        <f t="shared" si="13"/>
        <v>0</v>
      </c>
      <c r="F75" s="302">
        <f t="shared" si="13"/>
        <v>0</v>
      </c>
      <c r="G75" s="302">
        <f t="shared" si="13"/>
        <v>0</v>
      </c>
      <c r="H75" s="302">
        <f t="shared" si="13"/>
        <v>0</v>
      </c>
      <c r="I75" s="302">
        <f t="shared" si="13"/>
        <v>0</v>
      </c>
      <c r="J75" s="302">
        <f t="shared" si="13"/>
        <v>0</v>
      </c>
      <c r="K75" s="302">
        <f t="shared" si="13"/>
        <v>0</v>
      </c>
      <c r="L75" s="302">
        <f t="shared" si="13"/>
        <v>0</v>
      </c>
      <c r="M75" s="302">
        <f t="shared" si="13"/>
        <v>0</v>
      </c>
      <c r="N75" s="302">
        <f t="shared" si="13"/>
        <v>0</v>
      </c>
      <c r="O75" s="302">
        <f t="shared" si="13"/>
        <v>0</v>
      </c>
      <c r="P75" s="302">
        <f t="shared" si="13"/>
        <v>0</v>
      </c>
      <c r="Q75" s="302">
        <f t="shared" si="13"/>
        <v>0</v>
      </c>
      <c r="R75" s="302">
        <f t="shared" si="13"/>
        <v>0</v>
      </c>
      <c r="S75" s="302">
        <f t="shared" si="13"/>
        <v>0</v>
      </c>
      <c r="T75" s="302">
        <f t="shared" si="13"/>
        <v>0</v>
      </c>
      <c r="U75" s="302">
        <f t="shared" si="13"/>
        <v>0</v>
      </c>
      <c r="V75" s="302">
        <f t="shared" si="13"/>
        <v>0</v>
      </c>
      <c r="W75" s="302">
        <f t="shared" si="13"/>
        <v>0</v>
      </c>
      <c r="X75" s="302">
        <f t="shared" si="13"/>
        <v>0</v>
      </c>
      <c r="Y75" s="302">
        <f t="shared" si="13"/>
        <v>0</v>
      </c>
      <c r="DA75" s="72"/>
    </row>
    <row r="76" spans="1:105" ht="12" customHeight="1" x14ac:dyDescent="0.25">
      <c r="A76" s="62" t="s">
        <v>2755</v>
      </c>
      <c r="B76" s="302">
        <f t="shared" ref="B76:Y76" si="14">IF(B$58=0,0,B$58/B$5)</f>
        <v>0</v>
      </c>
      <c r="C76" s="302">
        <f t="shared" si="14"/>
        <v>0</v>
      </c>
      <c r="D76" s="302">
        <f t="shared" si="14"/>
        <v>0</v>
      </c>
      <c r="E76" s="302">
        <f t="shared" si="14"/>
        <v>0</v>
      </c>
      <c r="F76" s="302">
        <f t="shared" si="14"/>
        <v>0</v>
      </c>
      <c r="G76" s="302">
        <f t="shared" si="14"/>
        <v>0</v>
      </c>
      <c r="H76" s="302">
        <f t="shared" si="14"/>
        <v>0</v>
      </c>
      <c r="I76" s="302">
        <f t="shared" si="14"/>
        <v>0</v>
      </c>
      <c r="J76" s="302">
        <f t="shared" si="14"/>
        <v>0</v>
      </c>
      <c r="K76" s="302">
        <f t="shared" si="14"/>
        <v>0</v>
      </c>
      <c r="L76" s="302">
        <f t="shared" si="14"/>
        <v>0</v>
      </c>
      <c r="M76" s="302">
        <f t="shared" si="14"/>
        <v>0</v>
      </c>
      <c r="N76" s="302">
        <f t="shared" si="14"/>
        <v>0</v>
      </c>
      <c r="O76" s="302">
        <f t="shared" si="14"/>
        <v>0</v>
      </c>
      <c r="P76" s="302">
        <f t="shared" si="14"/>
        <v>0</v>
      </c>
      <c r="Q76" s="302">
        <f t="shared" si="14"/>
        <v>0</v>
      </c>
      <c r="R76" s="302">
        <f t="shared" si="14"/>
        <v>0</v>
      </c>
      <c r="S76" s="302">
        <f t="shared" si="14"/>
        <v>0</v>
      </c>
      <c r="T76" s="302">
        <f t="shared" si="14"/>
        <v>0</v>
      </c>
      <c r="U76" s="302">
        <f t="shared" si="14"/>
        <v>0</v>
      </c>
      <c r="V76" s="302">
        <f t="shared" si="14"/>
        <v>0</v>
      </c>
      <c r="W76" s="302">
        <f t="shared" si="14"/>
        <v>0</v>
      </c>
      <c r="X76" s="302">
        <f t="shared" si="14"/>
        <v>0</v>
      </c>
      <c r="Y76" s="302">
        <f t="shared" si="14"/>
        <v>0</v>
      </c>
      <c r="DA76" s="72"/>
    </row>
    <row r="77" spans="1:105" ht="12" customHeight="1" x14ac:dyDescent="0.25">
      <c r="A77" s="41" t="s">
        <v>2757</v>
      </c>
      <c r="B77" s="235">
        <f t="shared" ref="B77:Y77" si="15">IF(B$59=0,0,B$59/B$5)</f>
        <v>0</v>
      </c>
      <c r="C77" s="235">
        <f t="shared" si="15"/>
        <v>0</v>
      </c>
      <c r="D77" s="235">
        <f t="shared" si="15"/>
        <v>0</v>
      </c>
      <c r="E77" s="235">
        <f t="shared" si="15"/>
        <v>0</v>
      </c>
      <c r="F77" s="235">
        <f t="shared" si="15"/>
        <v>0</v>
      </c>
      <c r="G77" s="235">
        <f t="shared" si="15"/>
        <v>0</v>
      </c>
      <c r="H77" s="235">
        <f t="shared" si="15"/>
        <v>0</v>
      </c>
      <c r="I77" s="235">
        <f t="shared" si="15"/>
        <v>0</v>
      </c>
      <c r="J77" s="235">
        <f t="shared" si="15"/>
        <v>0</v>
      </c>
      <c r="K77" s="235">
        <f t="shared" si="15"/>
        <v>0</v>
      </c>
      <c r="L77" s="235">
        <f t="shared" si="15"/>
        <v>0</v>
      </c>
      <c r="M77" s="235">
        <f t="shared" si="15"/>
        <v>0</v>
      </c>
      <c r="N77" s="235">
        <f t="shared" si="15"/>
        <v>0</v>
      </c>
      <c r="O77" s="235">
        <f t="shared" si="15"/>
        <v>0</v>
      </c>
      <c r="P77" s="235">
        <f t="shared" si="15"/>
        <v>0</v>
      </c>
      <c r="Q77" s="235">
        <f t="shared" si="15"/>
        <v>0</v>
      </c>
      <c r="R77" s="235">
        <f t="shared" si="15"/>
        <v>0</v>
      </c>
      <c r="S77" s="235">
        <f t="shared" si="15"/>
        <v>0</v>
      </c>
      <c r="T77" s="235">
        <f t="shared" si="15"/>
        <v>0</v>
      </c>
      <c r="U77" s="235">
        <f t="shared" si="15"/>
        <v>0</v>
      </c>
      <c r="V77" s="235">
        <f t="shared" si="15"/>
        <v>0</v>
      </c>
      <c r="W77" s="235">
        <f t="shared" si="15"/>
        <v>0</v>
      </c>
      <c r="X77" s="235">
        <f t="shared" si="15"/>
        <v>0</v>
      </c>
      <c r="Y77" s="235">
        <f t="shared" si="15"/>
        <v>0</v>
      </c>
      <c r="DA77" s="97"/>
    </row>
    <row r="78" spans="1:105" ht="12" customHeight="1" x14ac:dyDescent="0.25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X78" s="171"/>
      <c r="Y78" s="171"/>
      <c r="DA78" s="175"/>
    </row>
    <row r="79" spans="1:105" ht="15" customHeight="1" x14ac:dyDescent="0.25">
      <c r="A79" s="32" t="s">
        <v>430</v>
      </c>
      <c r="B79" s="257"/>
      <c r="C79" s="257"/>
      <c r="D79" s="257"/>
      <c r="E79" s="257"/>
      <c r="F79" s="257"/>
      <c r="G79" s="257"/>
      <c r="H79" s="257"/>
      <c r="I79" s="257"/>
      <c r="J79" s="257"/>
      <c r="K79" s="257"/>
      <c r="L79" s="257"/>
      <c r="M79" s="257"/>
      <c r="N79" s="257"/>
      <c r="O79" s="257"/>
      <c r="P79" s="257"/>
      <c r="Q79" s="257"/>
      <c r="R79" s="257"/>
      <c r="S79" s="257"/>
      <c r="T79" s="257"/>
      <c r="U79" s="257"/>
      <c r="V79" s="257"/>
      <c r="W79" s="257"/>
      <c r="X79" s="257"/>
      <c r="Y79" s="257"/>
      <c r="DA79" s="88"/>
    </row>
    <row r="80" spans="1:105" ht="12" customHeight="1" x14ac:dyDescent="0.25">
      <c r="A80" s="172"/>
      <c r="B80" s="172"/>
      <c r="C80" s="172"/>
      <c r="D80" s="172"/>
      <c r="E80" s="172"/>
      <c r="F80" s="172"/>
      <c r="G80" s="172"/>
      <c r="H80" s="172"/>
      <c r="I80" s="172"/>
      <c r="J80" s="172"/>
      <c r="K80" s="172"/>
      <c r="L80" s="172"/>
      <c r="M80" s="172"/>
      <c r="N80" s="172"/>
      <c r="O80" s="172"/>
      <c r="P80" s="172"/>
      <c r="Q80" s="172"/>
      <c r="R80" s="172"/>
      <c r="S80" s="172"/>
      <c r="T80" s="172"/>
      <c r="U80" s="172"/>
      <c r="V80" s="172"/>
      <c r="W80" s="172"/>
      <c r="X80" s="172"/>
      <c r="Y80" s="172"/>
      <c r="DA80" s="176"/>
    </row>
    <row r="81" spans="1:105" ht="12" customHeight="1" x14ac:dyDescent="0.25">
      <c r="A81" s="35" t="s">
        <v>25</v>
      </c>
      <c r="B81" s="322">
        <f>IF(B$5=0,0,B$5/TEL_fec!B$5)</f>
        <v>0.80208514113462359</v>
      </c>
      <c r="C81" s="322">
        <f>IF(C$5=0,0,C$5/TEL_fec!C$5)</f>
        <v>0.77426757670239521</v>
      </c>
      <c r="D81" s="322">
        <f>IF(D$5=0,0,D$5/TEL_fec!D$5)</f>
        <v>0.7934806012620943</v>
      </c>
      <c r="E81" s="322">
        <f>IF(E$5=0,0,E$5/TEL_fec!E$5)</f>
        <v>1.2182677763025558</v>
      </c>
      <c r="F81" s="322">
        <f>IF(F$5=0,0,F$5/TEL_fec!F$5)</f>
        <v>1.288247120087882</v>
      </c>
      <c r="G81" s="322">
        <f>IF(G$5=0,0,G$5/TEL_fec!G$5)</f>
        <v>1.2768395202155476</v>
      </c>
      <c r="H81" s="322">
        <f>IF(H$5=0,0,H$5/TEL_fec!H$5)</f>
        <v>1.274176451384343</v>
      </c>
      <c r="I81" s="322">
        <f>IF(I$5=0,0,I$5/TEL_fec!I$5)</f>
        <v>1.2090728826364676</v>
      </c>
      <c r="J81" s="322">
        <f>IF(J$5=0,0,J$5/TEL_fec!J$5)</f>
        <v>1.2328010138324454</v>
      </c>
      <c r="K81" s="322">
        <f>IF(K$5=0,0,K$5/TEL_fec!K$5)</f>
        <v>1.2703946294335264</v>
      </c>
      <c r="L81" s="322">
        <f>IF(L$5=0,0,L$5/TEL_fec!L$5)</f>
        <v>1.3137491357740516</v>
      </c>
      <c r="M81" s="322">
        <f>IF(M$5=0,0,M$5/TEL_fec!M$5)</f>
        <v>1.3644456353225753</v>
      </c>
      <c r="N81" s="322">
        <f>IF(N$5=0,0,N$5/TEL_fec!N$5)</f>
        <v>1.3417188381178897</v>
      </c>
      <c r="O81" s="322">
        <f>IF(O$5=0,0,O$5/TEL_fec!O$5)</f>
        <v>1.2940903111481681</v>
      </c>
      <c r="P81" s="322">
        <f>IF(P$5=0,0,P$5/TEL_fec!P$5)</f>
        <v>1.1177016279415788</v>
      </c>
      <c r="Q81" s="322">
        <f>IF(Q$5=0,0,Q$5/TEL_fec!Q$5)</f>
        <v>1.1476147139915804</v>
      </c>
      <c r="R81" s="322">
        <f>IF(R$5=0,0,R$5/TEL_fec!R$5)</f>
        <v>1.1311343900236859</v>
      </c>
      <c r="S81" s="322">
        <f>IF(S$5=0,0,S$5/TEL_fec!S$5)</f>
        <v>1.2113904781183302</v>
      </c>
      <c r="T81" s="322">
        <f>IF(T$5=0,0,T$5/TEL_fec!T$5)</f>
        <v>1.2131941802601593</v>
      </c>
      <c r="U81" s="322">
        <f>IF(U$5=0,0,U$5/TEL_fec!U$5)</f>
        <v>1.186350791839285</v>
      </c>
      <c r="V81" s="322">
        <f>IF(V$5=0,0,V$5/TEL_fec!V$5)</f>
        <v>1.2268603654991053</v>
      </c>
      <c r="W81" s="322">
        <f>IF(W$5=0,0,W$5/TEL_fec!W$5)</f>
        <v>1.2454629732728097</v>
      </c>
      <c r="X81" s="322">
        <f>IF(X$5=0,0,X$5/TEL_fec!X$5)</f>
        <v>1.1375617949405008</v>
      </c>
      <c r="Y81" s="322">
        <f>IF(Y$5=0,0,Y$5/TEL_fec!Y$5)</f>
        <v>1.2866257529433835</v>
      </c>
      <c r="DA81" s="95"/>
    </row>
    <row r="82" spans="1:105" ht="12" customHeight="1" x14ac:dyDescent="0.25">
      <c r="A82" s="55" t="s">
        <v>91</v>
      </c>
      <c r="B82" s="334">
        <f>IF(B$6=0,0,B$6/TEL_fec!B$6)</f>
        <v>0</v>
      </c>
      <c r="C82" s="334">
        <f>IF(C$6=0,0,C$6/TEL_fec!C$6)</f>
        <v>0</v>
      </c>
      <c r="D82" s="334">
        <f>IF(D$6=0,0,D$6/TEL_fec!D$6)</f>
        <v>0</v>
      </c>
      <c r="E82" s="334">
        <f>IF(E$6=0,0,E$6/TEL_fec!E$6)</f>
        <v>0</v>
      </c>
      <c r="F82" s="334">
        <f>IF(F$6=0,0,F$6/TEL_fec!F$6)</f>
        <v>0</v>
      </c>
      <c r="G82" s="334">
        <f>IF(G$6=0,0,G$6/TEL_fec!G$6)</f>
        <v>0</v>
      </c>
      <c r="H82" s="334">
        <f>IF(H$6=0,0,H$6/TEL_fec!H$6)</f>
        <v>0</v>
      </c>
      <c r="I82" s="334">
        <f>IF(I$6=0,0,I$6/TEL_fec!I$6)</f>
        <v>0</v>
      </c>
      <c r="J82" s="334">
        <f>IF(J$6=0,0,J$6/TEL_fec!J$6)</f>
        <v>0</v>
      </c>
      <c r="K82" s="334">
        <f>IF(K$6=0,0,K$6/TEL_fec!K$6)</f>
        <v>0</v>
      </c>
      <c r="L82" s="334">
        <f>IF(L$6=0,0,L$6/TEL_fec!L$6)</f>
        <v>0</v>
      </c>
      <c r="M82" s="334">
        <f>IF(M$6=0,0,M$6/TEL_fec!M$6)</f>
        <v>0</v>
      </c>
      <c r="N82" s="334">
        <f>IF(N$6=0,0,N$6/TEL_fec!N$6)</f>
        <v>0</v>
      </c>
      <c r="O82" s="334">
        <f>IF(O$6=0,0,O$6/TEL_fec!O$6)</f>
        <v>0</v>
      </c>
      <c r="P82" s="334">
        <f>IF(P$6=0,0,P$6/TEL_fec!P$6)</f>
        <v>0</v>
      </c>
      <c r="Q82" s="334">
        <f>IF(Q$6=0,0,Q$6/TEL_fec!Q$6)</f>
        <v>0</v>
      </c>
      <c r="R82" s="334">
        <f>IF(R$6=0,0,R$6/TEL_fec!R$6)</f>
        <v>0</v>
      </c>
      <c r="S82" s="334">
        <f>IF(S$6=0,0,S$6/TEL_fec!S$6)</f>
        <v>0</v>
      </c>
      <c r="T82" s="334">
        <f>IF(T$6=0,0,T$6/TEL_fec!T$6)</f>
        <v>0</v>
      </c>
      <c r="U82" s="334">
        <f>IF(U$6=0,0,U$6/TEL_fec!U$6)</f>
        <v>0</v>
      </c>
      <c r="V82" s="334">
        <f>IF(V$6=0,0,V$6/TEL_fec!V$6)</f>
        <v>0</v>
      </c>
      <c r="W82" s="334">
        <f>IF(W$6=0,0,W$6/TEL_fec!W$6)</f>
        <v>0</v>
      </c>
      <c r="X82" s="334">
        <f>IF(X$6=0,0,X$6/TEL_fec!X$6)</f>
        <v>0</v>
      </c>
      <c r="Y82" s="334">
        <f>IF(Y$6=0,0,Y$6/TEL_fec!Y$6)</f>
        <v>0</v>
      </c>
      <c r="DA82" s="67"/>
    </row>
    <row r="83" spans="1:105" ht="12" customHeight="1" x14ac:dyDescent="0.25">
      <c r="A83" s="173" t="s">
        <v>92</v>
      </c>
      <c r="B83" s="335">
        <f>IF(B$7=0,0,B$7/TEL_fec!B$7)</f>
        <v>0</v>
      </c>
      <c r="C83" s="335">
        <f>IF(C$7=0,0,C$7/TEL_fec!C$7)</f>
        <v>0</v>
      </c>
      <c r="D83" s="335">
        <f>IF(D$7=0,0,D$7/TEL_fec!D$7)</f>
        <v>0</v>
      </c>
      <c r="E83" s="335">
        <f>IF(E$7=0,0,E$7/TEL_fec!E$7)</f>
        <v>0</v>
      </c>
      <c r="F83" s="335">
        <f>IF(F$7=0,0,F$7/TEL_fec!F$7)</f>
        <v>0</v>
      </c>
      <c r="G83" s="335">
        <f>IF(G$7=0,0,G$7/TEL_fec!G$7)</f>
        <v>0</v>
      </c>
      <c r="H83" s="335">
        <f>IF(H$7=0,0,H$7/TEL_fec!H$7)</f>
        <v>0</v>
      </c>
      <c r="I83" s="335">
        <f>IF(I$7=0,0,I$7/TEL_fec!I$7)</f>
        <v>0</v>
      </c>
      <c r="J83" s="335">
        <f>IF(J$7=0,0,J$7/TEL_fec!J$7)</f>
        <v>0</v>
      </c>
      <c r="K83" s="335">
        <f>IF(K$7=0,0,K$7/TEL_fec!K$7)</f>
        <v>0</v>
      </c>
      <c r="L83" s="335">
        <f>IF(L$7=0,0,L$7/TEL_fec!L$7)</f>
        <v>0</v>
      </c>
      <c r="M83" s="335">
        <f>IF(M$7=0,0,M$7/TEL_fec!M$7)</f>
        <v>0</v>
      </c>
      <c r="N83" s="335">
        <f>IF(N$7=0,0,N$7/TEL_fec!N$7)</f>
        <v>0</v>
      </c>
      <c r="O83" s="335">
        <f>IF(O$7=0,0,O$7/TEL_fec!O$7)</f>
        <v>0</v>
      </c>
      <c r="P83" s="335">
        <f>IF(P$7=0,0,P$7/TEL_fec!P$7)</f>
        <v>0</v>
      </c>
      <c r="Q83" s="335">
        <f>IF(Q$7=0,0,Q$7/TEL_fec!Q$7)</f>
        <v>0</v>
      </c>
      <c r="R83" s="335">
        <f>IF(R$7=0,0,R$7/TEL_fec!R$7)</f>
        <v>0</v>
      </c>
      <c r="S83" s="335">
        <f>IF(S$7=0,0,S$7/TEL_fec!S$7)</f>
        <v>0</v>
      </c>
      <c r="T83" s="335">
        <f>IF(T$7=0,0,T$7/TEL_fec!T$7)</f>
        <v>0</v>
      </c>
      <c r="U83" s="335">
        <f>IF(U$7=0,0,U$7/TEL_fec!U$7)</f>
        <v>0</v>
      </c>
      <c r="V83" s="335">
        <f>IF(V$7=0,0,V$7/TEL_fec!V$7)</f>
        <v>0</v>
      </c>
      <c r="W83" s="335">
        <f>IF(W$7=0,0,W$7/TEL_fec!W$7)</f>
        <v>0</v>
      </c>
      <c r="X83" s="335">
        <f>IF(X$7=0,0,X$7/TEL_fec!X$7)</f>
        <v>0</v>
      </c>
      <c r="Y83" s="335">
        <f>IF(Y$7=0,0,Y$7/TEL_fec!Y$7)</f>
        <v>0</v>
      </c>
      <c r="DA83" s="177"/>
    </row>
    <row r="84" spans="1:105" ht="12" customHeight="1" x14ac:dyDescent="0.25">
      <c r="A84" s="173" t="s">
        <v>93</v>
      </c>
      <c r="B84" s="335">
        <f>IF(B$8=0,0,B$8/TEL_fec!B$8)</f>
        <v>0</v>
      </c>
      <c r="C84" s="335">
        <f>IF(C$8=0,0,C$8/TEL_fec!C$8)</f>
        <v>0</v>
      </c>
      <c r="D84" s="335">
        <f>IF(D$8=0,0,D$8/TEL_fec!D$8)</f>
        <v>0</v>
      </c>
      <c r="E84" s="335">
        <f>IF(E$8=0,0,E$8/TEL_fec!E$8)</f>
        <v>0</v>
      </c>
      <c r="F84" s="335">
        <f>IF(F$8=0,0,F$8/TEL_fec!F$8)</f>
        <v>0</v>
      </c>
      <c r="G84" s="335">
        <f>IF(G$8=0,0,G$8/TEL_fec!G$8)</f>
        <v>0</v>
      </c>
      <c r="H84" s="335">
        <f>IF(H$8=0,0,H$8/TEL_fec!H$8)</f>
        <v>0</v>
      </c>
      <c r="I84" s="335">
        <f>IF(I$8=0,0,I$8/TEL_fec!I$8)</f>
        <v>0</v>
      </c>
      <c r="J84" s="335">
        <f>IF(J$8=0,0,J$8/TEL_fec!J$8)</f>
        <v>0</v>
      </c>
      <c r="K84" s="335">
        <f>IF(K$8=0,0,K$8/TEL_fec!K$8)</f>
        <v>0</v>
      </c>
      <c r="L84" s="335">
        <f>IF(L$8=0,0,L$8/TEL_fec!L$8)</f>
        <v>0</v>
      </c>
      <c r="M84" s="335">
        <f>IF(M$8=0,0,M$8/TEL_fec!M$8)</f>
        <v>0</v>
      </c>
      <c r="N84" s="335">
        <f>IF(N$8=0,0,N$8/TEL_fec!N$8)</f>
        <v>0</v>
      </c>
      <c r="O84" s="335">
        <f>IF(O$8=0,0,O$8/TEL_fec!O$8)</f>
        <v>0</v>
      </c>
      <c r="P84" s="335">
        <f>IF(P$8=0,0,P$8/TEL_fec!P$8)</f>
        <v>0</v>
      </c>
      <c r="Q84" s="335">
        <f>IF(Q$8=0,0,Q$8/TEL_fec!Q$8)</f>
        <v>0</v>
      </c>
      <c r="R84" s="335">
        <f>IF(R$8=0,0,R$8/TEL_fec!R$8)</f>
        <v>0</v>
      </c>
      <c r="S84" s="335">
        <f>IF(S$8=0,0,S$8/TEL_fec!S$8)</f>
        <v>0</v>
      </c>
      <c r="T84" s="335">
        <f>IF(T$8=0,0,T$8/TEL_fec!T$8)</f>
        <v>0</v>
      </c>
      <c r="U84" s="335">
        <f>IF(U$8=0,0,U$8/TEL_fec!U$8)</f>
        <v>0</v>
      </c>
      <c r="V84" s="335">
        <f>IF(V$8=0,0,V$8/TEL_fec!V$8)</f>
        <v>0</v>
      </c>
      <c r="W84" s="335">
        <f>IF(W$8=0,0,W$8/TEL_fec!W$8)</f>
        <v>0</v>
      </c>
      <c r="X84" s="335">
        <f>IF(X$8=0,0,X$8/TEL_fec!X$8)</f>
        <v>0</v>
      </c>
      <c r="Y84" s="335">
        <f>IF(Y$8=0,0,Y$8/TEL_fec!Y$8)</f>
        <v>0</v>
      </c>
      <c r="DA84" s="177"/>
    </row>
    <row r="85" spans="1:105" ht="12" customHeight="1" x14ac:dyDescent="0.25">
      <c r="A85" s="173" t="s">
        <v>94</v>
      </c>
      <c r="B85" s="335">
        <f>IF(B$9=0,0,B$9/TEL_fec!B$9)</f>
        <v>0</v>
      </c>
      <c r="C85" s="335">
        <f>IF(C$9=0,0,C$9/TEL_fec!C$9)</f>
        <v>0</v>
      </c>
      <c r="D85" s="335">
        <f>IF(D$9=0,0,D$9/TEL_fec!D$9)</f>
        <v>0</v>
      </c>
      <c r="E85" s="335">
        <f>IF(E$9=0,0,E$9/TEL_fec!E$9)</f>
        <v>0</v>
      </c>
      <c r="F85" s="335">
        <f>IF(F$9=0,0,F$9/TEL_fec!F$9)</f>
        <v>0</v>
      </c>
      <c r="G85" s="335">
        <f>IF(G$9=0,0,G$9/TEL_fec!G$9)</f>
        <v>0</v>
      </c>
      <c r="H85" s="335">
        <f>IF(H$9=0,0,H$9/TEL_fec!H$9)</f>
        <v>0</v>
      </c>
      <c r="I85" s="335">
        <f>IF(I$9=0,0,I$9/TEL_fec!I$9)</f>
        <v>0</v>
      </c>
      <c r="J85" s="335">
        <f>IF(J$9=0,0,J$9/TEL_fec!J$9)</f>
        <v>0</v>
      </c>
      <c r="K85" s="335">
        <f>IF(K$9=0,0,K$9/TEL_fec!K$9)</f>
        <v>0</v>
      </c>
      <c r="L85" s="335">
        <f>IF(L$9=0,0,L$9/TEL_fec!L$9)</f>
        <v>0</v>
      </c>
      <c r="M85" s="335">
        <f>IF(M$9=0,0,M$9/TEL_fec!M$9)</f>
        <v>0</v>
      </c>
      <c r="N85" s="335">
        <f>IF(N$9=0,0,N$9/TEL_fec!N$9)</f>
        <v>0</v>
      </c>
      <c r="O85" s="335">
        <f>IF(O$9=0,0,O$9/TEL_fec!O$9)</f>
        <v>0</v>
      </c>
      <c r="P85" s="335">
        <f>IF(P$9=0,0,P$9/TEL_fec!P$9)</f>
        <v>0</v>
      </c>
      <c r="Q85" s="335">
        <f>IF(Q$9=0,0,Q$9/TEL_fec!Q$9)</f>
        <v>0</v>
      </c>
      <c r="R85" s="335">
        <f>IF(R$9=0,0,R$9/TEL_fec!R$9)</f>
        <v>0</v>
      </c>
      <c r="S85" s="335">
        <f>IF(S$9=0,0,S$9/TEL_fec!S$9)</f>
        <v>0</v>
      </c>
      <c r="T85" s="335">
        <f>IF(T$9=0,0,T$9/TEL_fec!T$9)</f>
        <v>0</v>
      </c>
      <c r="U85" s="335">
        <f>IF(U$9=0,0,U$9/TEL_fec!U$9)</f>
        <v>0</v>
      </c>
      <c r="V85" s="335">
        <f>IF(V$9=0,0,V$9/TEL_fec!V$9)</f>
        <v>0</v>
      </c>
      <c r="W85" s="335">
        <f>IF(W$9=0,0,W$9/TEL_fec!W$9)</f>
        <v>0</v>
      </c>
      <c r="X85" s="335">
        <f>IF(X$9=0,0,X$9/TEL_fec!X$9)</f>
        <v>0</v>
      </c>
      <c r="Y85" s="335">
        <f>IF(Y$9=0,0,Y$9/TEL_fec!Y$9)</f>
        <v>0</v>
      </c>
      <c r="DA85" s="177"/>
    </row>
    <row r="86" spans="1:105" ht="12" customHeight="1" x14ac:dyDescent="0.25">
      <c r="A86" s="56" t="s">
        <v>95</v>
      </c>
      <c r="B86" s="336">
        <f>IF(B$10=0,0,B$10/TEL_fec!B$10)</f>
        <v>0.46324247505730115</v>
      </c>
      <c r="C86" s="336">
        <f>IF(C$10=0,0,C$10/TEL_fec!C$10)</f>
        <v>0.42920827805589007</v>
      </c>
      <c r="D86" s="336">
        <f>IF(D$10=0,0,D$10/TEL_fec!D$10)</f>
        <v>0.47100227786461446</v>
      </c>
      <c r="E86" s="336">
        <f>IF(E$10=0,0,E$10/TEL_fec!E$10)</f>
        <v>1.6376585029274364</v>
      </c>
      <c r="F86" s="336">
        <f>IF(F$10=0,0,F$10/TEL_fec!F$10)</f>
        <v>1.8010814169023599</v>
      </c>
      <c r="G86" s="336">
        <f>IF(G$10=0,0,G$10/TEL_fec!G$10)</f>
        <v>1.8056872143541973</v>
      </c>
      <c r="H86" s="336">
        <f>IF(H$10=0,0,H$10/TEL_fec!H$10)</f>
        <v>1.8034471461284565</v>
      </c>
      <c r="I86" s="336">
        <f>IF(I$10=0,0,I$10/TEL_fec!I$10)</f>
        <v>1.6528746280560476</v>
      </c>
      <c r="J86" s="336">
        <f>IF(J$10=0,0,J$10/TEL_fec!J$10)</f>
        <v>1.6531957162303823</v>
      </c>
      <c r="K86" s="336">
        <f>IF(K$10=0,0,K$10/TEL_fec!K$10)</f>
        <v>1.745775071946208</v>
      </c>
      <c r="L86" s="336">
        <f>IF(L$10=0,0,L$10/TEL_fec!L$10)</f>
        <v>1.8676400858433893</v>
      </c>
      <c r="M86" s="336">
        <f>IF(M$10=0,0,M$10/TEL_fec!M$10)</f>
        <v>1.9639975393228533</v>
      </c>
      <c r="N86" s="336">
        <f>IF(N$10=0,0,N$10/TEL_fec!N$10)</f>
        <v>1.9369385612448282</v>
      </c>
      <c r="O86" s="336">
        <f>IF(O$10=0,0,O$10/TEL_fec!O$10)</f>
        <v>1.8454984405459689</v>
      </c>
      <c r="P86" s="336">
        <f>IF(P$10=0,0,P$10/TEL_fec!P$10)</f>
        <v>1.4349471569132686</v>
      </c>
      <c r="Q86" s="336">
        <f>IF(Q$10=0,0,Q$10/TEL_fec!Q$10)</f>
        <v>1.5065444042725524</v>
      </c>
      <c r="R86" s="336">
        <f>IF(R$10=0,0,R$10/TEL_fec!R$10)</f>
        <v>1.462182177125146</v>
      </c>
      <c r="S86" s="336">
        <f>IF(S$10=0,0,S$10/TEL_fec!S$10)</f>
        <v>1.653583521174748</v>
      </c>
      <c r="T86" s="336">
        <f>IF(T$10=0,0,T$10/TEL_fec!T$10)</f>
        <v>1.6544005677262914</v>
      </c>
      <c r="U86" s="336">
        <f>IF(U$10=0,0,U$10/TEL_fec!U$10)</f>
        <v>1.5789713091336446</v>
      </c>
      <c r="V86" s="336">
        <f>IF(V$10=0,0,V$10/TEL_fec!V$10)</f>
        <v>1.668743537890615</v>
      </c>
      <c r="W86" s="336">
        <f>IF(W$10=0,0,W$10/TEL_fec!W$10)</f>
        <v>1.7288523460667307</v>
      </c>
      <c r="X86" s="336">
        <f>IF(X$10=0,0,X$10/TEL_fec!X$10)</f>
        <v>1.4689009900116841</v>
      </c>
      <c r="Y86" s="336">
        <f>IF(Y$10=0,0,Y$10/TEL_fec!Y$10)</f>
        <v>1.8142930093301362</v>
      </c>
      <c r="DA86" s="68"/>
    </row>
    <row r="87" spans="1:105" ht="12" customHeight="1" x14ac:dyDescent="0.25">
      <c r="A87" s="174" t="s">
        <v>2707</v>
      </c>
      <c r="B87" s="349">
        <f>IF(B$16=0,0,B$16/TEL_fec!B$16)</f>
        <v>2.5426681850192399</v>
      </c>
      <c r="C87" s="349">
        <f>IF(C$16=0,0,C$16/TEL_fec!C$16)</f>
        <v>2.5330969828029124</v>
      </c>
      <c r="D87" s="349">
        <f>IF(D$16=0,0,D$16/TEL_fec!D$16)</f>
        <v>2.5488748907197278</v>
      </c>
      <c r="E87" s="349">
        <f>IF(E$16=0,0,E$16/TEL_fec!E$16)</f>
        <v>2.3935085876990057</v>
      </c>
      <c r="F87" s="349">
        <f>IF(F$16=0,0,F$16/TEL_fec!F$16)</f>
        <v>2.3839404062337479</v>
      </c>
      <c r="G87" s="349">
        <f>IF(G$16=0,0,G$16/TEL_fec!G$16)</f>
        <v>2.3562021782295286</v>
      </c>
      <c r="H87" s="349">
        <f>IF(H$16=0,0,H$16/TEL_fec!H$16)</f>
        <v>2.3464689524818936</v>
      </c>
      <c r="I87" s="349">
        <f>IF(I$16=0,0,I$16/TEL_fec!I$16)</f>
        <v>2.3544693288242988</v>
      </c>
      <c r="J87" s="349">
        <f>IF(J$16=0,0,J$16/TEL_fec!J$16)</f>
        <v>2.3953292816482352</v>
      </c>
      <c r="K87" s="349">
        <f>IF(K$16=0,0,K$16/TEL_fec!K$16)</f>
        <v>2.3852942349621853</v>
      </c>
      <c r="L87" s="349">
        <f>IF(L$16=0,0,L$16/TEL_fec!L$16)</f>
        <v>2.3506863986918072</v>
      </c>
      <c r="M87" s="349">
        <f>IF(M$16=0,0,M$16/TEL_fec!M$16)</f>
        <v>2.3367642749192257</v>
      </c>
      <c r="N87" s="349">
        <f>IF(N$16=0,0,N$16/TEL_fec!N$16)</f>
        <v>2.3312743943647849</v>
      </c>
      <c r="O87" s="349">
        <f>IF(O$16=0,0,O$16/TEL_fec!O$16)</f>
        <v>2.3404875373945617</v>
      </c>
      <c r="P87" s="349">
        <f>IF(P$16=0,0,P$16/TEL_fec!P$16)</f>
        <v>2.348152569791667</v>
      </c>
      <c r="Q87" s="349">
        <f>IF(Q$16=0,0,Q$16/TEL_fec!Q$16)</f>
        <v>2.3510633692876124</v>
      </c>
      <c r="R87" s="349">
        <f>IF(R$16=0,0,R$16/TEL_fec!R$16)</f>
        <v>2.3510244298340677</v>
      </c>
      <c r="S87" s="349">
        <f>IF(S$16=0,0,S$16/TEL_fec!S$16)</f>
        <v>2.3512354023946234</v>
      </c>
      <c r="T87" s="349">
        <f>IF(T$16=0,0,T$16/TEL_fec!T$16)</f>
        <v>2.357040872818676</v>
      </c>
      <c r="U87" s="349">
        <f>IF(U$16=0,0,U$16/TEL_fec!U$16)</f>
        <v>2.3807226702305373</v>
      </c>
      <c r="V87" s="349">
        <f>IF(V$16=0,0,V$16/TEL_fec!V$16)</f>
        <v>2.3851182394861619</v>
      </c>
      <c r="W87" s="349">
        <f>IF(W$16=0,0,W$16/TEL_fec!W$16)</f>
        <v>2.372716032096124</v>
      </c>
      <c r="X87" s="349">
        <f>IF(X$16=0,0,X$16/TEL_fec!X$16)</f>
        <v>2.387750159131778</v>
      </c>
      <c r="Y87" s="349">
        <f>IF(Y$16=0,0,Y$16/TEL_fec!Y$16)</f>
        <v>2.384160601059385</v>
      </c>
      <c r="DA87" s="178"/>
    </row>
    <row r="88" spans="1:105" ht="12" customHeight="1" x14ac:dyDescent="0.25">
      <c r="A88" s="174" t="s">
        <v>2719</v>
      </c>
      <c r="B88" s="349">
        <f>IF(B$27=0,0,B$27/TEL_fec!B$27)</f>
        <v>2.542668185019239</v>
      </c>
      <c r="C88" s="349">
        <f>IF(C$27=0,0,C$27/TEL_fec!C$27)</f>
        <v>2.5330969828029111</v>
      </c>
      <c r="D88" s="349">
        <f>IF(D$27=0,0,D$27/TEL_fec!D$27)</f>
        <v>2.5488748907197283</v>
      </c>
      <c r="E88" s="349">
        <f>IF(E$27=0,0,E$27/TEL_fec!E$27)</f>
        <v>2.3935085876990065</v>
      </c>
      <c r="F88" s="349">
        <f>IF(F$27=0,0,F$27/TEL_fec!F$27)</f>
        <v>2.3839404062337484</v>
      </c>
      <c r="G88" s="349">
        <f>IF(G$27=0,0,G$27/TEL_fec!G$27)</f>
        <v>2.3562021782295299</v>
      </c>
      <c r="H88" s="349">
        <f>IF(H$27=0,0,H$27/TEL_fec!H$27)</f>
        <v>2.3464689524818954</v>
      </c>
      <c r="I88" s="349">
        <f>IF(I$27=0,0,I$27/TEL_fec!I$27)</f>
        <v>2.3544693288242997</v>
      </c>
      <c r="J88" s="349">
        <f>IF(J$27=0,0,J$27/TEL_fec!J$27)</f>
        <v>2.3953292816482352</v>
      </c>
      <c r="K88" s="349">
        <f>IF(K$27=0,0,K$27/TEL_fec!K$27)</f>
        <v>2.3852942349621853</v>
      </c>
      <c r="L88" s="349">
        <f>IF(L$27=0,0,L$27/TEL_fec!L$27)</f>
        <v>2.3506863986918085</v>
      </c>
      <c r="M88" s="349">
        <f>IF(M$27=0,0,M$27/TEL_fec!M$27)</f>
        <v>2.3367642749192266</v>
      </c>
      <c r="N88" s="349">
        <f>IF(N$27=0,0,N$27/TEL_fec!N$27)</f>
        <v>2.3312743943647867</v>
      </c>
      <c r="O88" s="349">
        <f>IF(O$27=0,0,O$27/TEL_fec!O$27)</f>
        <v>2.3404875373945613</v>
      </c>
      <c r="P88" s="349">
        <f>IF(P$27=0,0,P$27/TEL_fec!P$27)</f>
        <v>2.3481525697916661</v>
      </c>
      <c r="Q88" s="349">
        <f>IF(Q$27=0,0,Q$27/TEL_fec!Q$27)</f>
        <v>2.3510633692876128</v>
      </c>
      <c r="R88" s="349">
        <f>IF(R$27=0,0,R$27/TEL_fec!R$27)</f>
        <v>2.3510244298340663</v>
      </c>
      <c r="S88" s="349">
        <f>IF(S$27=0,0,S$27/TEL_fec!S$27)</f>
        <v>2.3512354023946225</v>
      </c>
      <c r="T88" s="349">
        <f>IF(T$27=0,0,T$27/TEL_fec!T$27)</f>
        <v>2.3570408728186765</v>
      </c>
      <c r="U88" s="349">
        <f>IF(U$27=0,0,U$27/TEL_fec!U$27)</f>
        <v>2.3807226702305386</v>
      </c>
      <c r="V88" s="349">
        <f>IF(V$27=0,0,V$27/TEL_fec!V$27)</f>
        <v>2.3851182394861628</v>
      </c>
      <c r="W88" s="349">
        <f>IF(W$27=0,0,W$27/TEL_fec!W$27)</f>
        <v>2.3727160320961249</v>
      </c>
      <c r="X88" s="349">
        <f>IF(X$27=0,0,X$27/TEL_fec!X$27)</f>
        <v>2.387750159131778</v>
      </c>
      <c r="Y88" s="349">
        <f>IF(Y$27=0,0,Y$27/TEL_fec!Y$27)</f>
        <v>2.3841606010593859</v>
      </c>
      <c r="DA88" s="178"/>
    </row>
    <row r="89" spans="1:105" ht="12" customHeight="1" x14ac:dyDescent="0.25">
      <c r="A89" s="174" t="s">
        <v>2731</v>
      </c>
      <c r="B89" s="349">
        <f>IF(B$38=0,0,B$38/TEL_fec!B$38)</f>
        <v>0</v>
      </c>
      <c r="C89" s="349">
        <f>IF(C$38=0,0,C$38/TEL_fec!C$38)</f>
        <v>0</v>
      </c>
      <c r="D89" s="349">
        <f>IF(D$38=0,0,D$38/TEL_fec!D$38)</f>
        <v>0</v>
      </c>
      <c r="E89" s="349">
        <f>IF(E$38=0,0,E$38/TEL_fec!E$38)</f>
        <v>0</v>
      </c>
      <c r="F89" s="349">
        <f>IF(F$38=0,0,F$38/TEL_fec!F$38)</f>
        <v>0</v>
      </c>
      <c r="G89" s="349">
        <f>IF(G$38=0,0,G$38/TEL_fec!G$38)</f>
        <v>0</v>
      </c>
      <c r="H89" s="349">
        <f>IF(H$38=0,0,H$38/TEL_fec!H$38)</f>
        <v>0</v>
      </c>
      <c r="I89" s="349">
        <f>IF(I$38=0,0,I$38/TEL_fec!I$38)</f>
        <v>0</v>
      </c>
      <c r="J89" s="349">
        <f>IF(J$38=0,0,J$38/TEL_fec!J$38)</f>
        <v>0</v>
      </c>
      <c r="K89" s="349">
        <f>IF(K$38=0,0,K$38/TEL_fec!K$38)</f>
        <v>0</v>
      </c>
      <c r="L89" s="349">
        <f>IF(L$38=0,0,L$38/TEL_fec!L$38)</f>
        <v>0</v>
      </c>
      <c r="M89" s="349">
        <f>IF(M$38=0,0,M$38/TEL_fec!M$38)</f>
        <v>0</v>
      </c>
      <c r="N89" s="349">
        <f>IF(N$38=0,0,N$38/TEL_fec!N$38)</f>
        <v>0</v>
      </c>
      <c r="O89" s="349">
        <f>IF(O$38=0,0,O$38/TEL_fec!O$38)</f>
        <v>0</v>
      </c>
      <c r="P89" s="349">
        <f>IF(P$38=0,0,P$38/TEL_fec!P$38)</f>
        <v>0</v>
      </c>
      <c r="Q89" s="349">
        <f>IF(Q$38=0,0,Q$38/TEL_fec!Q$38)</f>
        <v>0</v>
      </c>
      <c r="R89" s="349">
        <f>IF(R$38=0,0,R$38/TEL_fec!R$38)</f>
        <v>0</v>
      </c>
      <c r="S89" s="349">
        <f>IF(S$38=0,0,S$38/TEL_fec!S$38)</f>
        <v>0</v>
      </c>
      <c r="T89" s="349">
        <f>IF(T$38=0,0,T$38/TEL_fec!T$38)</f>
        <v>0</v>
      </c>
      <c r="U89" s="349">
        <f>IF(U$38=0,0,U$38/TEL_fec!U$38)</f>
        <v>0</v>
      </c>
      <c r="V89" s="349">
        <f>IF(V$38=0,0,V$38/TEL_fec!V$38)</f>
        <v>0</v>
      </c>
      <c r="W89" s="349">
        <f>IF(W$38=0,0,W$38/TEL_fec!W$38)</f>
        <v>0</v>
      </c>
      <c r="X89" s="349">
        <f>IF(X$38=0,0,X$38/TEL_fec!X$38)</f>
        <v>0</v>
      </c>
      <c r="Y89" s="349">
        <f>IF(Y$38=0,0,Y$38/TEL_fec!Y$38)</f>
        <v>0</v>
      </c>
      <c r="DA89" s="178"/>
    </row>
    <row r="90" spans="1:105" ht="12" customHeight="1" x14ac:dyDescent="0.25">
      <c r="A90" s="174" t="s">
        <v>2733</v>
      </c>
      <c r="B90" s="349">
        <f>IF(B$39=0,0,B$39/TEL_fec!B$39)</f>
        <v>0.52994371816203822</v>
      </c>
      <c r="C90" s="349">
        <f>IF(C$39=0,0,C$39/TEL_fec!C$39)</f>
        <v>0.51009147646776043</v>
      </c>
      <c r="D90" s="349">
        <f>IF(D$39=0,0,D$39/TEL_fec!D$39)</f>
        <v>0.52227940235764891</v>
      </c>
      <c r="E90" s="349">
        <f>IF(E$39=0,0,E$39/TEL_fec!E$39)</f>
        <v>0.82790516158241467</v>
      </c>
      <c r="F90" s="349">
        <f>IF(F$39=0,0,F$39/TEL_fec!F$39)</f>
        <v>0.88586205593042089</v>
      </c>
      <c r="G90" s="349">
        <f>IF(G$39=0,0,G$39/TEL_fec!G$39)</f>
        <v>0.87720451729591542</v>
      </c>
      <c r="H90" s="349">
        <f>IF(H$39=0,0,H$39/TEL_fec!H$39)</f>
        <v>0.87578126606090945</v>
      </c>
      <c r="I90" s="349">
        <f>IF(I$39=0,0,I$39/TEL_fec!I$39)</f>
        <v>0.82326495741824857</v>
      </c>
      <c r="J90" s="349">
        <f>IF(J$39=0,0,J$39/TEL_fec!J$39)</f>
        <v>0.84339653845043727</v>
      </c>
      <c r="K90" s="349">
        <f>IF(K$39=0,0,K$39/TEL_fec!K$39)</f>
        <v>0.87449581258932774</v>
      </c>
      <c r="L90" s="349">
        <f>IF(L$39=0,0,L$39/TEL_fec!L$39)</f>
        <v>0.91083065223736881</v>
      </c>
      <c r="M90" s="349">
        <f>IF(M$39=0,0,M$39/TEL_fec!M$39)</f>
        <v>0.95542026278879866</v>
      </c>
      <c r="N90" s="349">
        <f>IF(N$39=0,0,N$39/TEL_fec!N$39)</f>
        <v>0.93568538582812322</v>
      </c>
      <c r="O90" s="349">
        <f>IF(O$39=0,0,O$39/TEL_fec!O$39)</f>
        <v>0.89286810391147842</v>
      </c>
      <c r="P90" s="349">
        <f>IF(P$39=0,0,P$39/TEL_fec!P$39)</f>
        <v>0.75226730471448322</v>
      </c>
      <c r="Q90" s="349">
        <f>IF(Q$39=0,0,Q$39/TEL_fec!Q$39)</f>
        <v>0.77447135698737046</v>
      </c>
      <c r="R90" s="349">
        <f>IF(R$39=0,0,R$39/TEL_fec!R$39)</f>
        <v>0.76225329064009029</v>
      </c>
      <c r="S90" s="349">
        <f>IF(S$39=0,0,S$39/TEL_fec!S$39)</f>
        <v>0.82392037789220274</v>
      </c>
      <c r="T90" s="349">
        <f>IF(T$39=0,0,T$39/TEL_fec!T$39)</f>
        <v>0.82412198723239538</v>
      </c>
      <c r="U90" s="349">
        <f>IF(U$39=0,0,U$39/TEL_fec!U$39)</f>
        <v>0.8024797305365069</v>
      </c>
      <c r="V90" s="349">
        <f>IF(V$39=0,0,V$39/TEL_fec!V$39)</f>
        <v>0.83353888298982015</v>
      </c>
      <c r="W90" s="349">
        <f>IF(W$39=0,0,W$39/TEL_fec!W$39)</f>
        <v>0.8496494392417332</v>
      </c>
      <c r="X90" s="349">
        <f>IF(X$39=0,0,X$39/TEL_fec!X$39)</f>
        <v>0.76430110702807608</v>
      </c>
      <c r="Y90" s="349">
        <f>IF(Y$39=0,0,Y$39/TEL_fec!Y$39)</f>
        <v>0.88128332279411892</v>
      </c>
      <c r="DA90" s="178"/>
    </row>
    <row r="91" spans="1:105" ht="12" customHeight="1" x14ac:dyDescent="0.25">
      <c r="A91" s="41" t="s">
        <v>2757</v>
      </c>
      <c r="B91" s="337">
        <f>IF(B$59=0,0,B$59/TEL_fec!B$59)</f>
        <v>0</v>
      </c>
      <c r="C91" s="337">
        <f>IF(C$59=0,0,C$59/TEL_fec!C$59)</f>
        <v>0</v>
      </c>
      <c r="D91" s="337">
        <f>IF(D$59=0,0,D$59/TEL_fec!D$59)</f>
        <v>0</v>
      </c>
      <c r="E91" s="337">
        <f>IF(E$59=0,0,E$59/TEL_fec!E$59)</f>
        <v>0</v>
      </c>
      <c r="F91" s="337">
        <f>IF(F$59=0,0,F$59/TEL_fec!F$59)</f>
        <v>0</v>
      </c>
      <c r="G91" s="337">
        <f>IF(G$59=0,0,G$59/TEL_fec!G$59)</f>
        <v>0</v>
      </c>
      <c r="H91" s="337">
        <f>IF(H$59=0,0,H$59/TEL_fec!H$59)</f>
        <v>0</v>
      </c>
      <c r="I91" s="337">
        <f>IF(I$59=0,0,I$59/TEL_fec!I$59)</f>
        <v>0</v>
      </c>
      <c r="J91" s="337">
        <f>IF(J$59=0,0,J$59/TEL_fec!J$59)</f>
        <v>0</v>
      </c>
      <c r="K91" s="337">
        <f>IF(K$59=0,0,K$59/TEL_fec!K$59)</f>
        <v>0</v>
      </c>
      <c r="L91" s="337">
        <f>IF(L$59=0,0,L$59/TEL_fec!L$59)</f>
        <v>0</v>
      </c>
      <c r="M91" s="337">
        <f>IF(M$59=0,0,M$59/TEL_fec!M$59)</f>
        <v>0</v>
      </c>
      <c r="N91" s="337">
        <f>IF(N$59=0,0,N$59/TEL_fec!N$59)</f>
        <v>0</v>
      </c>
      <c r="O91" s="337">
        <f>IF(O$59=0,0,O$59/TEL_fec!O$59)</f>
        <v>0</v>
      </c>
      <c r="P91" s="337">
        <f>IF(P$59=0,0,P$59/TEL_fec!P$59)</f>
        <v>0</v>
      </c>
      <c r="Q91" s="337">
        <f>IF(Q$59=0,0,Q$59/TEL_fec!Q$59)</f>
        <v>0</v>
      </c>
      <c r="R91" s="337">
        <f>IF(R$59=0,0,R$59/TEL_fec!R$59)</f>
        <v>0</v>
      </c>
      <c r="S91" s="337">
        <f>IF(S$59=0,0,S$59/TEL_fec!S$59)</f>
        <v>0</v>
      </c>
      <c r="T91" s="337">
        <f>IF(T$59=0,0,T$59/TEL_fec!T$59)</f>
        <v>0</v>
      </c>
      <c r="U91" s="337">
        <f>IF(U$59=0,0,U$59/TEL_fec!U$59)</f>
        <v>0</v>
      </c>
      <c r="V91" s="337">
        <f>IF(V$59=0,0,V$59/TEL_fec!V$59)</f>
        <v>0</v>
      </c>
      <c r="W91" s="337">
        <f>IF(W$59=0,0,W$59/TEL_fec!W$59)</f>
        <v>0</v>
      </c>
      <c r="X91" s="337">
        <f>IF(X$59=0,0,X$59/TEL_fec!X$59)</f>
        <v>0</v>
      </c>
      <c r="Y91" s="337">
        <f>IF(Y$59=0,0,Y$59/TEL_fec!Y$59)</f>
        <v>0</v>
      </c>
      <c r="DA91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tabColor theme="6" tint="0.59999389629810485"/>
    <pageSetUpPr fitToPage="1"/>
  </sheetPr>
  <dimension ref="A1:DA3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products"</f>
        <v>BE: Wood and wood products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v>1093.889554199181</v>
      </c>
      <c r="C3" s="203">
        <v>1178.719503729601</v>
      </c>
      <c r="D3" s="203">
        <v>1153.2158249701911</v>
      </c>
      <c r="E3" s="203">
        <v>1192.658957599112</v>
      </c>
      <c r="F3" s="203">
        <v>1276.9351683457371</v>
      </c>
      <c r="G3" s="203">
        <v>1254.354199404273</v>
      </c>
      <c r="H3" s="203">
        <v>1310.9806653593421</v>
      </c>
      <c r="I3" s="203">
        <v>1438.264335868929</v>
      </c>
      <c r="J3" s="203">
        <v>1265.429401993355</v>
      </c>
      <c r="K3" s="203">
        <v>1147.33847343822</v>
      </c>
      <c r="L3" s="203">
        <v>1101.2201144152409</v>
      </c>
      <c r="M3" s="203">
        <v>1105.113588334742</v>
      </c>
      <c r="N3" s="203">
        <v>1048.9195599097891</v>
      </c>
      <c r="O3" s="203">
        <v>940.76002161875522</v>
      </c>
      <c r="P3" s="203">
        <v>951.71517093585101</v>
      </c>
      <c r="Q3" s="203">
        <v>1034.1266250000001</v>
      </c>
      <c r="R3" s="203">
        <v>1050.830339791532</v>
      </c>
      <c r="S3" s="203">
        <v>1086.89141776319</v>
      </c>
      <c r="T3" s="203">
        <v>1140.9784676991819</v>
      </c>
      <c r="U3" s="203">
        <v>1211.012546218019</v>
      </c>
      <c r="V3" s="203">
        <v>1123.33846448996</v>
      </c>
      <c r="W3" s="203">
        <v>1278.1584546622421</v>
      </c>
      <c r="X3" s="203">
        <v>1451.2744642353221</v>
      </c>
      <c r="Y3" s="203">
        <v>1336.053132016669</v>
      </c>
      <c r="DA3" s="112" t="s">
        <v>2867</v>
      </c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2" customHeight="1" x14ac:dyDescent="0.25">
      <c r="A5" s="30" t="s">
        <v>2110</v>
      </c>
      <c r="B5" s="203">
        <v>800.56249136958854</v>
      </c>
      <c r="C5" s="203">
        <v>979.03055888637186</v>
      </c>
      <c r="D5" s="203">
        <v>862.97830001697696</v>
      </c>
      <c r="E5" s="203">
        <v>997.58891333090469</v>
      </c>
      <c r="F5" s="203">
        <v>915.38151131856603</v>
      </c>
      <c r="G5" s="203">
        <v>927.55864951301533</v>
      </c>
      <c r="H5" s="203">
        <v>1029.083957978987</v>
      </c>
      <c r="I5" s="203">
        <v>1066.9107597003931</v>
      </c>
      <c r="J5" s="203">
        <v>968.07275716542529</v>
      </c>
      <c r="K5" s="203">
        <v>834.68508988685903</v>
      </c>
      <c r="L5" s="203">
        <v>1130.8269948569509</v>
      </c>
      <c r="M5" s="203">
        <v>1190.349928881478</v>
      </c>
      <c r="N5" s="203">
        <v>1135.9568474666801</v>
      </c>
      <c r="O5" s="203">
        <v>1100.689660558098</v>
      </c>
      <c r="P5" s="203">
        <v>1150.249061991128</v>
      </c>
      <c r="Q5" s="203">
        <v>1239.9072532327939</v>
      </c>
      <c r="R5" s="203">
        <v>1185.4792764491301</v>
      </c>
      <c r="S5" s="203">
        <v>1176.0334411087199</v>
      </c>
      <c r="T5" s="203">
        <v>1250.5062717539081</v>
      </c>
      <c r="U5" s="203">
        <v>1369.1659311561291</v>
      </c>
      <c r="V5" s="203">
        <v>1376.5609950602191</v>
      </c>
      <c r="W5" s="203">
        <v>1690.9354943783189</v>
      </c>
      <c r="X5" s="203">
        <v>1714.213351178292</v>
      </c>
      <c r="Y5" s="203">
        <v>1783.715979098683</v>
      </c>
      <c r="DA5" s="112" t="s">
        <v>2868</v>
      </c>
    </row>
    <row r="6" spans="1:105" ht="12" customHeight="1" x14ac:dyDescent="0.25">
      <c r="A6" s="154" t="s">
        <v>2112</v>
      </c>
      <c r="B6" s="338">
        <v>1000.703114211986</v>
      </c>
      <c r="C6" s="338">
        <v>1050.738269922585</v>
      </c>
      <c r="D6" s="338">
        <v>1050.738269922585</v>
      </c>
      <c r="E6" s="338">
        <v>1050.738269922585</v>
      </c>
      <c r="F6" s="338">
        <v>1000.703114211986</v>
      </c>
      <c r="G6" s="338">
        <v>1000.703114211986</v>
      </c>
      <c r="H6" s="338">
        <v>1100.7734256331839</v>
      </c>
      <c r="I6" s="338">
        <v>1150.808581343784</v>
      </c>
      <c r="J6" s="338">
        <v>1150.808581343784</v>
      </c>
      <c r="K6" s="338">
        <v>1100.7734256331839</v>
      </c>
      <c r="L6" s="338">
        <v>1200.8437370543829</v>
      </c>
      <c r="M6" s="338">
        <v>1300.914048475581</v>
      </c>
      <c r="N6" s="338">
        <v>1250.8788927649821</v>
      </c>
      <c r="O6" s="338">
        <v>1200.8437370543829</v>
      </c>
      <c r="P6" s="338">
        <v>1250.8788927649821</v>
      </c>
      <c r="Q6" s="338">
        <v>1350.9492041861811</v>
      </c>
      <c r="R6" s="338">
        <v>1300.914048475581</v>
      </c>
      <c r="S6" s="338">
        <v>1300.914048475581</v>
      </c>
      <c r="T6" s="338">
        <v>1350.9492041861811</v>
      </c>
      <c r="U6" s="338">
        <v>1451.0195156073789</v>
      </c>
      <c r="V6" s="338">
        <v>1451.0195156073789</v>
      </c>
      <c r="W6" s="338">
        <v>1801.2656055815739</v>
      </c>
      <c r="X6" s="338">
        <v>1851.300761292174</v>
      </c>
      <c r="Y6" s="338">
        <v>1901.3359170027729</v>
      </c>
      <c r="DA6" s="160" t="s">
        <v>2869</v>
      </c>
    </row>
    <row r="7" spans="1:105" ht="12" customHeight="1" x14ac:dyDescent="0.25">
      <c r="A7" s="156" t="s">
        <v>2114</v>
      </c>
      <c r="B7" s="339">
        <v>0</v>
      </c>
      <c r="C7" s="340">
        <v>100.0703114211986</v>
      </c>
      <c r="D7" s="340">
        <v>0</v>
      </c>
      <c r="E7" s="340">
        <v>50.035155710599277</v>
      </c>
      <c r="F7" s="340">
        <v>0</v>
      </c>
      <c r="G7" s="340">
        <v>50.035155710599277</v>
      </c>
      <c r="H7" s="340">
        <v>100.0703114211986</v>
      </c>
      <c r="I7" s="340">
        <v>100.0703114211986</v>
      </c>
      <c r="J7" s="340">
        <v>0</v>
      </c>
      <c r="K7" s="340">
        <v>0</v>
      </c>
      <c r="L7" s="340">
        <v>150.10546713179789</v>
      </c>
      <c r="M7" s="340">
        <v>100.0703114211986</v>
      </c>
      <c r="N7" s="340">
        <v>0</v>
      </c>
      <c r="O7" s="340">
        <v>0</v>
      </c>
      <c r="P7" s="340">
        <v>50.035155710599277</v>
      </c>
      <c r="Q7" s="340">
        <v>150.10546713179789</v>
      </c>
      <c r="R7" s="340">
        <v>0</v>
      </c>
      <c r="S7" s="340">
        <v>0</v>
      </c>
      <c r="T7" s="340">
        <v>100.0703114211986</v>
      </c>
      <c r="U7" s="340">
        <v>150.10546713179789</v>
      </c>
      <c r="V7" s="340">
        <v>0</v>
      </c>
      <c r="W7" s="340">
        <v>400.28124568479433</v>
      </c>
      <c r="X7" s="340">
        <v>100.0703114211986</v>
      </c>
      <c r="Y7" s="340">
        <v>50.035155710599277</v>
      </c>
      <c r="DA7" s="161" t="s">
        <v>2870</v>
      </c>
    </row>
    <row r="8" spans="1:105" ht="12" customHeight="1" x14ac:dyDescent="0.25">
      <c r="A8" s="157" t="s">
        <v>2116</v>
      </c>
      <c r="B8" s="341"/>
      <c r="C8" s="342">
        <f t="shared" ref="C8:Y8" si="0">B6+C7-C6</f>
        <v>50.035155710599611</v>
      </c>
      <c r="D8" s="342">
        <f t="shared" si="0"/>
        <v>0</v>
      </c>
      <c r="E8" s="342">
        <f t="shared" si="0"/>
        <v>50.035155710599383</v>
      </c>
      <c r="F8" s="342">
        <f t="shared" si="0"/>
        <v>50.035155710599042</v>
      </c>
      <c r="G8" s="342">
        <f t="shared" si="0"/>
        <v>50.03515571059927</v>
      </c>
      <c r="H8" s="342">
        <f t="shared" si="0"/>
        <v>0</v>
      </c>
      <c r="I8" s="342">
        <f t="shared" si="0"/>
        <v>50.035155710598474</v>
      </c>
      <c r="J8" s="342">
        <f t="shared" si="0"/>
        <v>0</v>
      </c>
      <c r="K8" s="342">
        <f t="shared" si="0"/>
        <v>50.035155710600066</v>
      </c>
      <c r="L8" s="342">
        <f t="shared" si="0"/>
        <v>50.035155710598929</v>
      </c>
      <c r="M8" s="342">
        <f t="shared" si="0"/>
        <v>0</v>
      </c>
      <c r="N8" s="342">
        <f t="shared" si="0"/>
        <v>50.035155710598929</v>
      </c>
      <c r="O8" s="342">
        <f t="shared" si="0"/>
        <v>50.035155710599156</v>
      </c>
      <c r="P8" s="342">
        <f t="shared" si="0"/>
        <v>0</v>
      </c>
      <c r="Q8" s="342">
        <f t="shared" si="0"/>
        <v>50.035155710598929</v>
      </c>
      <c r="R8" s="342">
        <f t="shared" si="0"/>
        <v>50.035155710600066</v>
      </c>
      <c r="S8" s="342">
        <f t="shared" si="0"/>
        <v>0</v>
      </c>
      <c r="T8" s="342">
        <f t="shared" si="0"/>
        <v>50.035155710598474</v>
      </c>
      <c r="U8" s="342">
        <f t="shared" si="0"/>
        <v>50.035155710600066</v>
      </c>
      <c r="V8" s="342">
        <f t="shared" si="0"/>
        <v>0</v>
      </c>
      <c r="W8" s="342">
        <f t="shared" si="0"/>
        <v>50.035155710599383</v>
      </c>
      <c r="X8" s="342">
        <f t="shared" si="0"/>
        <v>50.035155710598474</v>
      </c>
      <c r="Y8" s="342">
        <f t="shared" si="0"/>
        <v>0</v>
      </c>
      <c r="DA8" s="162"/>
    </row>
    <row r="9" spans="1:105" ht="12" customHeight="1" x14ac:dyDescent="0.25">
      <c r="A9" s="155" t="s">
        <v>2117</v>
      </c>
      <c r="B9" s="343">
        <f t="shared" ref="B9:Y9" si="1">B6-B5</f>
        <v>200.14062284239742</v>
      </c>
      <c r="C9" s="343">
        <f t="shared" si="1"/>
        <v>71.707711036213141</v>
      </c>
      <c r="D9" s="343">
        <f t="shared" si="1"/>
        <v>187.75996990560805</v>
      </c>
      <c r="E9" s="343">
        <f t="shared" si="1"/>
        <v>53.149356591680316</v>
      </c>
      <c r="F9" s="343">
        <f t="shared" si="1"/>
        <v>85.321602893419936</v>
      </c>
      <c r="G9" s="343">
        <f t="shared" si="1"/>
        <v>73.144464698970637</v>
      </c>
      <c r="H9" s="343">
        <f t="shared" si="1"/>
        <v>71.68946765419696</v>
      </c>
      <c r="I9" s="343">
        <f t="shared" si="1"/>
        <v>83.897821643390898</v>
      </c>
      <c r="J9" s="343">
        <f t="shared" si="1"/>
        <v>182.73582417835871</v>
      </c>
      <c r="K9" s="343">
        <f t="shared" si="1"/>
        <v>266.0883357463249</v>
      </c>
      <c r="L9" s="343">
        <f t="shared" si="1"/>
        <v>70.016742197431995</v>
      </c>
      <c r="M9" s="343">
        <f t="shared" si="1"/>
        <v>110.56411959410298</v>
      </c>
      <c r="N9" s="343">
        <f t="shared" si="1"/>
        <v>114.92204529830201</v>
      </c>
      <c r="O9" s="343">
        <f t="shared" si="1"/>
        <v>100.15407649628492</v>
      </c>
      <c r="P9" s="343">
        <f t="shared" si="1"/>
        <v>100.62983077385411</v>
      </c>
      <c r="Q9" s="343">
        <f t="shared" si="1"/>
        <v>111.04195095338719</v>
      </c>
      <c r="R9" s="343">
        <f t="shared" si="1"/>
        <v>115.4347720264509</v>
      </c>
      <c r="S9" s="343">
        <f t="shared" si="1"/>
        <v>124.88060736686111</v>
      </c>
      <c r="T9" s="343">
        <f t="shared" si="1"/>
        <v>100.44293243227298</v>
      </c>
      <c r="U9" s="343">
        <f t="shared" si="1"/>
        <v>81.853584451249844</v>
      </c>
      <c r="V9" s="343">
        <f t="shared" si="1"/>
        <v>74.458520547159878</v>
      </c>
      <c r="W9" s="343">
        <f t="shared" si="1"/>
        <v>110.330111203255</v>
      </c>
      <c r="X9" s="343">
        <f t="shared" si="1"/>
        <v>137.08741011388202</v>
      </c>
      <c r="Y9" s="343">
        <f t="shared" si="1"/>
        <v>117.61993790408997</v>
      </c>
      <c r="DA9" s="163"/>
    </row>
    <row r="10" spans="1:105" ht="12" customHeight="1" x14ac:dyDescent="0.25">
      <c r="A10" s="172"/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DA10" s="176"/>
    </row>
    <row r="11" spans="1:105" ht="12" customHeight="1" x14ac:dyDescent="0.25">
      <c r="A11" s="30" t="s">
        <v>69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DA11" s="112"/>
    </row>
    <row r="12" spans="1:105" ht="12" customHeight="1" x14ac:dyDescent="0.25">
      <c r="A12" s="31" t="s">
        <v>70</v>
      </c>
      <c r="B12" s="210">
        <v>99.40292347377472</v>
      </c>
      <c r="C12" s="210">
        <v>116.3275150472915</v>
      </c>
      <c r="D12" s="210">
        <v>107.67171109200341</v>
      </c>
      <c r="E12" s="210">
        <v>137.1834909716251</v>
      </c>
      <c r="F12" s="210">
        <v>136.94926913155629</v>
      </c>
      <c r="G12" s="210">
        <v>134.9964746345658</v>
      </c>
      <c r="H12" s="210">
        <v>139.0896818572657</v>
      </c>
      <c r="I12" s="210">
        <v>148.1572656921754</v>
      </c>
      <c r="J12" s="210">
        <v>146.66362854686159</v>
      </c>
      <c r="K12" s="210">
        <v>141.68039552880481</v>
      </c>
      <c r="L12" s="210">
        <v>195.24006692155709</v>
      </c>
      <c r="M12" s="210">
        <v>210.73859063180581</v>
      </c>
      <c r="N12" s="210">
        <v>218.27548899886509</v>
      </c>
      <c r="O12" s="210">
        <v>220.5878037062528</v>
      </c>
      <c r="P12" s="210">
        <v>221.4205663777725</v>
      </c>
      <c r="Q12" s="210">
        <v>234.74948976847119</v>
      </c>
      <c r="R12" s="210">
        <v>235.8903369856165</v>
      </c>
      <c r="S12" s="210">
        <v>230.28675075050279</v>
      </c>
      <c r="T12" s="210">
        <v>244.67848844323501</v>
      </c>
      <c r="U12" s="210">
        <v>255.75077922917629</v>
      </c>
      <c r="V12" s="210">
        <v>263.09960507615398</v>
      </c>
      <c r="W12" s="210">
        <v>283.87150866255422</v>
      </c>
      <c r="X12" s="210">
        <v>267.37159886155621</v>
      </c>
      <c r="Y12" s="210">
        <v>289.68555643828842</v>
      </c>
      <c r="DA12" s="109" t="s">
        <v>2871</v>
      </c>
    </row>
    <row r="13" spans="1:105" ht="12" customHeight="1" x14ac:dyDescent="0.25">
      <c r="A13" s="24" t="s">
        <v>28</v>
      </c>
      <c r="B13" s="213">
        <v>0</v>
      </c>
      <c r="C13" s="213">
        <v>0</v>
      </c>
      <c r="D13" s="213">
        <v>0</v>
      </c>
      <c r="E13" s="213">
        <v>0</v>
      </c>
      <c r="F13" s="213">
        <v>0</v>
      </c>
      <c r="G13" s="213">
        <v>0</v>
      </c>
      <c r="H13" s="213">
        <v>0</v>
      </c>
      <c r="I13" s="213">
        <v>0</v>
      </c>
      <c r="J13" s="213">
        <v>0</v>
      </c>
      <c r="K13" s="213">
        <v>0</v>
      </c>
      <c r="L13" s="213">
        <v>0</v>
      </c>
      <c r="M13" s="213">
        <v>0</v>
      </c>
      <c r="N13" s="213">
        <v>0</v>
      </c>
      <c r="O13" s="213">
        <v>0</v>
      </c>
      <c r="P13" s="213">
        <v>0</v>
      </c>
      <c r="Q13" s="213">
        <v>0</v>
      </c>
      <c r="R13" s="213">
        <v>0</v>
      </c>
      <c r="S13" s="213">
        <v>0</v>
      </c>
      <c r="T13" s="213">
        <v>0</v>
      </c>
      <c r="U13" s="213">
        <v>0</v>
      </c>
      <c r="V13" s="213">
        <v>0</v>
      </c>
      <c r="W13" s="213">
        <v>0</v>
      </c>
      <c r="X13" s="213">
        <v>0</v>
      </c>
      <c r="Y13" s="213">
        <v>0</v>
      </c>
      <c r="DA13" s="85" t="s">
        <v>2872</v>
      </c>
    </row>
    <row r="14" spans="1:105" ht="12" customHeight="1" x14ac:dyDescent="0.25">
      <c r="A14" s="14" t="s">
        <v>29</v>
      </c>
      <c r="B14" s="204">
        <f t="shared" ref="B14:Y14" si="2">B15+B16+B17+B18+B19</f>
        <v>0</v>
      </c>
      <c r="C14" s="204">
        <f t="shared" si="2"/>
        <v>0</v>
      </c>
      <c r="D14" s="204">
        <f t="shared" si="2"/>
        <v>0</v>
      </c>
      <c r="E14" s="204">
        <f t="shared" si="2"/>
        <v>0</v>
      </c>
      <c r="F14" s="204">
        <f t="shared" si="2"/>
        <v>0</v>
      </c>
      <c r="G14" s="204">
        <f t="shared" si="2"/>
        <v>0</v>
      </c>
      <c r="H14" s="204">
        <f t="shared" si="2"/>
        <v>0</v>
      </c>
      <c r="I14" s="204">
        <f t="shared" si="2"/>
        <v>0</v>
      </c>
      <c r="J14" s="204">
        <f t="shared" si="2"/>
        <v>0</v>
      </c>
      <c r="K14" s="204">
        <f t="shared" si="2"/>
        <v>0</v>
      </c>
      <c r="L14" s="204">
        <f t="shared" si="2"/>
        <v>0</v>
      </c>
      <c r="M14" s="204">
        <f t="shared" si="2"/>
        <v>0</v>
      </c>
      <c r="N14" s="204">
        <f t="shared" si="2"/>
        <v>0</v>
      </c>
      <c r="O14" s="204">
        <f t="shared" si="2"/>
        <v>0</v>
      </c>
      <c r="P14" s="204">
        <f t="shared" si="2"/>
        <v>0</v>
      </c>
      <c r="Q14" s="204">
        <f t="shared" si="2"/>
        <v>0</v>
      </c>
      <c r="R14" s="204">
        <f t="shared" si="2"/>
        <v>0</v>
      </c>
      <c r="S14" s="204">
        <f t="shared" si="2"/>
        <v>0</v>
      </c>
      <c r="T14" s="204">
        <f t="shared" si="2"/>
        <v>0</v>
      </c>
      <c r="U14" s="204">
        <f t="shared" si="2"/>
        <v>21.875924333619949</v>
      </c>
      <c r="V14" s="204">
        <f t="shared" si="2"/>
        <v>20.540756663800519</v>
      </c>
      <c r="W14" s="204">
        <f t="shared" si="2"/>
        <v>21.054256233877901</v>
      </c>
      <c r="X14" s="204">
        <f t="shared" si="2"/>
        <v>21.670507308684439</v>
      </c>
      <c r="Y14" s="204">
        <f t="shared" si="2"/>
        <v>20.027257093723129</v>
      </c>
      <c r="DA14" s="71"/>
    </row>
    <row r="15" spans="1:105" ht="12" customHeight="1" x14ac:dyDescent="0.25">
      <c r="A15" s="18" t="s">
        <v>30</v>
      </c>
      <c r="B15" s="204">
        <v>0</v>
      </c>
      <c r="C15" s="204">
        <v>0</v>
      </c>
      <c r="D15" s="204">
        <v>0</v>
      </c>
      <c r="E15" s="204">
        <v>0</v>
      </c>
      <c r="F15" s="204">
        <v>0</v>
      </c>
      <c r="G15" s="204">
        <v>0</v>
      </c>
      <c r="H15" s="204">
        <v>0</v>
      </c>
      <c r="I15" s="204">
        <v>0</v>
      </c>
      <c r="J15" s="204">
        <v>0</v>
      </c>
      <c r="K15" s="204">
        <v>0</v>
      </c>
      <c r="L15" s="204">
        <v>0</v>
      </c>
      <c r="M15" s="204">
        <v>0</v>
      </c>
      <c r="N15" s="204">
        <v>0</v>
      </c>
      <c r="O15" s="204">
        <v>0</v>
      </c>
      <c r="P15" s="204">
        <v>0</v>
      </c>
      <c r="Q15" s="204">
        <v>0</v>
      </c>
      <c r="R15" s="204">
        <v>0</v>
      </c>
      <c r="S15" s="204">
        <v>0</v>
      </c>
      <c r="T15" s="204">
        <v>0</v>
      </c>
      <c r="U15" s="204">
        <v>0</v>
      </c>
      <c r="V15" s="204">
        <v>0</v>
      </c>
      <c r="W15" s="204">
        <v>0</v>
      </c>
      <c r="X15" s="204">
        <v>0</v>
      </c>
      <c r="Y15" s="204">
        <v>0</v>
      </c>
      <c r="DA15" s="71" t="s">
        <v>2873</v>
      </c>
    </row>
    <row r="16" spans="1:105" ht="12" customHeight="1" x14ac:dyDescent="0.25">
      <c r="A16" s="18" t="s">
        <v>31</v>
      </c>
      <c r="B16" s="204">
        <v>0</v>
      </c>
      <c r="C16" s="204">
        <v>0</v>
      </c>
      <c r="D16" s="204">
        <v>0</v>
      </c>
      <c r="E16" s="204">
        <v>0</v>
      </c>
      <c r="F16" s="204">
        <v>0</v>
      </c>
      <c r="G16" s="204">
        <v>0</v>
      </c>
      <c r="H16" s="204">
        <v>0</v>
      </c>
      <c r="I16" s="204">
        <v>0</v>
      </c>
      <c r="J16" s="204">
        <v>0</v>
      </c>
      <c r="K16" s="204">
        <v>0</v>
      </c>
      <c r="L16" s="204">
        <v>0</v>
      </c>
      <c r="M16" s="204">
        <v>0</v>
      </c>
      <c r="N16" s="204">
        <v>0</v>
      </c>
      <c r="O16" s="204">
        <v>0</v>
      </c>
      <c r="P16" s="204">
        <v>0</v>
      </c>
      <c r="Q16" s="204">
        <v>0</v>
      </c>
      <c r="R16" s="204">
        <v>0</v>
      </c>
      <c r="S16" s="204">
        <v>0</v>
      </c>
      <c r="T16" s="204">
        <v>0</v>
      </c>
      <c r="U16" s="204">
        <v>0</v>
      </c>
      <c r="V16" s="204">
        <v>0</v>
      </c>
      <c r="W16" s="204">
        <v>0</v>
      </c>
      <c r="X16" s="204">
        <v>0</v>
      </c>
      <c r="Y16" s="204">
        <v>0</v>
      </c>
      <c r="DA16" s="71" t="s">
        <v>2874</v>
      </c>
    </row>
    <row r="17" spans="1:105" ht="12" customHeight="1" x14ac:dyDescent="0.25">
      <c r="A17" s="18" t="s">
        <v>71</v>
      </c>
      <c r="B17" s="204">
        <v>0</v>
      </c>
      <c r="C17" s="204">
        <v>0</v>
      </c>
      <c r="D17" s="204">
        <v>0</v>
      </c>
      <c r="E17" s="204">
        <v>0</v>
      </c>
      <c r="F17" s="204">
        <v>0</v>
      </c>
      <c r="G17" s="204">
        <v>0</v>
      </c>
      <c r="H17" s="204">
        <v>0</v>
      </c>
      <c r="I17" s="204">
        <v>0</v>
      </c>
      <c r="J17" s="204">
        <v>0</v>
      </c>
      <c r="K17" s="204">
        <v>0</v>
      </c>
      <c r="L17" s="204">
        <v>0</v>
      </c>
      <c r="M17" s="204">
        <v>0</v>
      </c>
      <c r="N17" s="204">
        <v>0</v>
      </c>
      <c r="O17" s="204">
        <v>0</v>
      </c>
      <c r="P17" s="204">
        <v>0</v>
      </c>
      <c r="Q17" s="204">
        <v>0</v>
      </c>
      <c r="R17" s="204">
        <v>0</v>
      </c>
      <c r="S17" s="204">
        <v>0</v>
      </c>
      <c r="T17" s="204">
        <v>0</v>
      </c>
      <c r="U17" s="204">
        <v>21.875924333619949</v>
      </c>
      <c r="V17" s="204">
        <v>20.540756663800519</v>
      </c>
      <c r="W17" s="204">
        <v>21.054256233877901</v>
      </c>
      <c r="X17" s="204">
        <v>21.670507308684439</v>
      </c>
      <c r="Y17" s="204">
        <v>20.027257093723129</v>
      </c>
      <c r="DA17" s="71" t="s">
        <v>2875</v>
      </c>
    </row>
    <row r="18" spans="1:105" ht="12" customHeight="1" x14ac:dyDescent="0.25">
      <c r="A18" s="18" t="s">
        <v>32</v>
      </c>
      <c r="B18" s="204">
        <v>0</v>
      </c>
      <c r="C18" s="204">
        <v>0</v>
      </c>
      <c r="D18" s="204">
        <v>0</v>
      </c>
      <c r="E18" s="204">
        <v>0</v>
      </c>
      <c r="F18" s="204">
        <v>0</v>
      </c>
      <c r="G18" s="204">
        <v>0</v>
      </c>
      <c r="H18" s="204">
        <v>0</v>
      </c>
      <c r="I18" s="204">
        <v>0</v>
      </c>
      <c r="J18" s="204">
        <v>0</v>
      </c>
      <c r="K18" s="204">
        <v>0</v>
      </c>
      <c r="L18" s="204">
        <v>0</v>
      </c>
      <c r="M18" s="204">
        <v>0</v>
      </c>
      <c r="N18" s="204">
        <v>0</v>
      </c>
      <c r="O18" s="204">
        <v>0</v>
      </c>
      <c r="P18" s="204">
        <v>0</v>
      </c>
      <c r="Q18" s="204">
        <v>0</v>
      </c>
      <c r="R18" s="204">
        <v>0</v>
      </c>
      <c r="S18" s="204">
        <v>0</v>
      </c>
      <c r="T18" s="204">
        <v>0</v>
      </c>
      <c r="U18" s="204">
        <v>0</v>
      </c>
      <c r="V18" s="204">
        <v>0</v>
      </c>
      <c r="W18" s="204">
        <v>0</v>
      </c>
      <c r="X18" s="204">
        <v>0</v>
      </c>
      <c r="Y18" s="204">
        <v>0</v>
      </c>
      <c r="DA18" s="71" t="s">
        <v>2876</v>
      </c>
    </row>
    <row r="19" spans="1:105" ht="12" customHeight="1" x14ac:dyDescent="0.25">
      <c r="A19" s="18" t="s">
        <v>33</v>
      </c>
      <c r="B19" s="204">
        <v>0</v>
      </c>
      <c r="C19" s="204">
        <v>0</v>
      </c>
      <c r="D19" s="204">
        <v>0</v>
      </c>
      <c r="E19" s="204">
        <v>0</v>
      </c>
      <c r="F19" s="204">
        <v>0</v>
      </c>
      <c r="G19" s="204">
        <v>0</v>
      </c>
      <c r="H19" s="204">
        <v>0</v>
      </c>
      <c r="I19" s="204">
        <v>0</v>
      </c>
      <c r="J19" s="204">
        <v>0</v>
      </c>
      <c r="K19" s="204">
        <v>0</v>
      </c>
      <c r="L19" s="204">
        <v>0</v>
      </c>
      <c r="M19" s="204">
        <v>0</v>
      </c>
      <c r="N19" s="204">
        <v>0</v>
      </c>
      <c r="O19" s="204">
        <v>0</v>
      </c>
      <c r="P19" s="204">
        <v>0</v>
      </c>
      <c r="Q19" s="204">
        <v>0</v>
      </c>
      <c r="R19" s="204">
        <v>0</v>
      </c>
      <c r="S19" s="204">
        <v>0</v>
      </c>
      <c r="T19" s="204">
        <v>0</v>
      </c>
      <c r="U19" s="204">
        <v>0</v>
      </c>
      <c r="V19" s="204">
        <v>0</v>
      </c>
      <c r="W19" s="204">
        <v>0</v>
      </c>
      <c r="X19" s="204">
        <v>0</v>
      </c>
      <c r="Y19" s="204">
        <v>0</v>
      </c>
      <c r="DA19" s="71" t="s">
        <v>2877</v>
      </c>
    </row>
    <row r="20" spans="1:105" ht="12" customHeight="1" x14ac:dyDescent="0.25">
      <c r="A20" s="14" t="s">
        <v>34</v>
      </c>
      <c r="B20" s="204">
        <f t="shared" ref="B20:Y20" si="3">B21+B22</f>
        <v>0</v>
      </c>
      <c r="C20" s="204">
        <f t="shared" si="3"/>
        <v>0</v>
      </c>
      <c r="D20" s="204">
        <f t="shared" si="3"/>
        <v>0</v>
      </c>
      <c r="E20" s="204">
        <f t="shared" si="3"/>
        <v>0</v>
      </c>
      <c r="F20" s="204">
        <f t="shared" si="3"/>
        <v>11.59914015477214</v>
      </c>
      <c r="G20" s="204">
        <f t="shared" si="3"/>
        <v>11.389939810834051</v>
      </c>
      <c r="H20" s="204">
        <f t="shared" si="3"/>
        <v>11.618572656921749</v>
      </c>
      <c r="I20" s="204">
        <f t="shared" si="3"/>
        <v>10.044110060189171</v>
      </c>
      <c r="J20" s="204">
        <f t="shared" si="3"/>
        <v>10.09157351676698</v>
      </c>
      <c r="K20" s="204">
        <f t="shared" si="3"/>
        <v>10.6609630266552</v>
      </c>
      <c r="L20" s="204">
        <f t="shared" si="3"/>
        <v>13.7408426483233</v>
      </c>
      <c r="M20" s="204">
        <f t="shared" si="3"/>
        <v>15.24840928632846</v>
      </c>
      <c r="N20" s="204">
        <f t="shared" si="3"/>
        <v>24.856835769561471</v>
      </c>
      <c r="O20" s="204">
        <f t="shared" si="3"/>
        <v>25.35073086844368</v>
      </c>
      <c r="P20" s="204">
        <f t="shared" si="3"/>
        <v>20.668443680137571</v>
      </c>
      <c r="Q20" s="204">
        <f t="shared" si="3"/>
        <v>20.012725709372312</v>
      </c>
      <c r="R20" s="204">
        <f t="shared" si="3"/>
        <v>18.91926053310404</v>
      </c>
      <c r="S20" s="204">
        <f t="shared" si="3"/>
        <v>23.401031814273431</v>
      </c>
      <c r="T20" s="204">
        <f t="shared" si="3"/>
        <v>23.357799726939941</v>
      </c>
      <c r="U20" s="204">
        <f t="shared" si="3"/>
        <v>21.312900813623209</v>
      </c>
      <c r="V20" s="204">
        <f t="shared" si="3"/>
        <v>23.685869916340138</v>
      </c>
      <c r="W20" s="204">
        <f t="shared" si="3"/>
        <v>22.5944829212842</v>
      </c>
      <c r="X20" s="204">
        <f t="shared" si="3"/>
        <v>13.18813036453836</v>
      </c>
      <c r="Y20" s="204">
        <f t="shared" si="3"/>
        <v>14.613656399601011</v>
      </c>
      <c r="DA20" s="71"/>
    </row>
    <row r="21" spans="1:105" ht="12" customHeight="1" x14ac:dyDescent="0.25">
      <c r="A21" s="18" t="s">
        <v>73</v>
      </c>
      <c r="B21" s="204">
        <v>0</v>
      </c>
      <c r="C21" s="204">
        <v>0</v>
      </c>
      <c r="D21" s="204">
        <v>0</v>
      </c>
      <c r="E21" s="204">
        <v>0</v>
      </c>
      <c r="F21" s="204">
        <v>11.59914015477214</v>
      </c>
      <c r="G21" s="204">
        <v>11.389939810834051</v>
      </c>
      <c r="H21" s="204">
        <v>11.618572656921749</v>
      </c>
      <c r="I21" s="204">
        <v>10.044110060189171</v>
      </c>
      <c r="J21" s="204">
        <v>10.09157351676698</v>
      </c>
      <c r="K21" s="204">
        <v>10.6609630266552</v>
      </c>
      <c r="L21" s="204">
        <v>13.7408426483233</v>
      </c>
      <c r="M21" s="204">
        <v>15.24840928632846</v>
      </c>
      <c r="N21" s="204">
        <v>24.856835769561471</v>
      </c>
      <c r="O21" s="204">
        <v>25.35073086844368</v>
      </c>
      <c r="P21" s="204">
        <v>20.668443680137571</v>
      </c>
      <c r="Q21" s="204">
        <v>20.012725709372312</v>
      </c>
      <c r="R21" s="204">
        <v>18.91926053310404</v>
      </c>
      <c r="S21" s="204">
        <v>23.401031814273431</v>
      </c>
      <c r="T21" s="204">
        <v>23.357799726939941</v>
      </c>
      <c r="U21" s="204">
        <v>21.312900813623209</v>
      </c>
      <c r="V21" s="204">
        <v>23.685869916340138</v>
      </c>
      <c r="W21" s="204">
        <v>22.5944829212842</v>
      </c>
      <c r="X21" s="204">
        <v>13.18813036453836</v>
      </c>
      <c r="Y21" s="204">
        <v>14.613656399601011</v>
      </c>
      <c r="DA21" s="71" t="s">
        <v>2878</v>
      </c>
    </row>
    <row r="22" spans="1:105" ht="12" customHeight="1" x14ac:dyDescent="0.25">
      <c r="A22" s="18" t="s">
        <v>36</v>
      </c>
      <c r="B22" s="204">
        <v>0</v>
      </c>
      <c r="C22" s="204">
        <v>0</v>
      </c>
      <c r="D22" s="204">
        <v>0</v>
      </c>
      <c r="E22" s="204">
        <v>0</v>
      </c>
      <c r="F22" s="204">
        <v>0</v>
      </c>
      <c r="G22" s="204">
        <v>0</v>
      </c>
      <c r="H22" s="204">
        <v>0</v>
      </c>
      <c r="I22" s="204">
        <v>0</v>
      </c>
      <c r="J22" s="204">
        <v>0</v>
      </c>
      <c r="K22" s="204">
        <v>0</v>
      </c>
      <c r="L22" s="204">
        <v>0</v>
      </c>
      <c r="M22" s="204">
        <v>0</v>
      </c>
      <c r="N22" s="204">
        <v>0</v>
      </c>
      <c r="O22" s="204">
        <v>0</v>
      </c>
      <c r="P22" s="204">
        <v>0</v>
      </c>
      <c r="Q22" s="204">
        <v>0</v>
      </c>
      <c r="R22" s="204">
        <v>0</v>
      </c>
      <c r="S22" s="204">
        <v>0</v>
      </c>
      <c r="T22" s="204">
        <v>0</v>
      </c>
      <c r="U22" s="204">
        <v>0</v>
      </c>
      <c r="V22" s="204">
        <v>0</v>
      </c>
      <c r="W22" s="204">
        <v>0</v>
      </c>
      <c r="X22" s="204">
        <v>0</v>
      </c>
      <c r="Y22" s="204">
        <v>0</v>
      </c>
      <c r="DA22" s="71" t="s">
        <v>2879</v>
      </c>
    </row>
    <row r="23" spans="1:105" ht="12" customHeight="1" x14ac:dyDescent="0.25">
      <c r="A23" s="14" t="s">
        <v>37</v>
      </c>
      <c r="B23" s="204">
        <f t="shared" ref="B23:Y23" si="4">B24+B25+B26+B27+B28+B29</f>
        <v>44.114875322441961</v>
      </c>
      <c r="C23" s="204">
        <f t="shared" si="4"/>
        <v>57.084178847807387</v>
      </c>
      <c r="D23" s="204">
        <f t="shared" si="4"/>
        <v>57.370765262252789</v>
      </c>
      <c r="E23" s="204">
        <f t="shared" si="4"/>
        <v>85.506792777300078</v>
      </c>
      <c r="F23" s="204">
        <f t="shared" si="4"/>
        <v>96.708684436801363</v>
      </c>
      <c r="G23" s="204">
        <f t="shared" si="4"/>
        <v>95.395012897678413</v>
      </c>
      <c r="H23" s="204">
        <f t="shared" si="4"/>
        <v>94.91736887360274</v>
      </c>
      <c r="I23" s="204">
        <f t="shared" si="4"/>
        <v>106.4536543422184</v>
      </c>
      <c r="J23" s="204">
        <f t="shared" si="4"/>
        <v>98.093981083404984</v>
      </c>
      <c r="K23" s="204">
        <f t="shared" si="4"/>
        <v>102.584350816853</v>
      </c>
      <c r="L23" s="204">
        <f t="shared" si="4"/>
        <v>149.98589667220193</v>
      </c>
      <c r="M23" s="204">
        <f t="shared" si="4"/>
        <v>162.95363792329337</v>
      </c>
      <c r="N23" s="204">
        <f t="shared" si="4"/>
        <v>160.38339957496143</v>
      </c>
      <c r="O23" s="204">
        <f t="shared" si="4"/>
        <v>163.04446750676865</v>
      </c>
      <c r="P23" s="204">
        <f t="shared" si="4"/>
        <v>168.64550188938037</v>
      </c>
      <c r="Q23" s="204">
        <f t="shared" si="4"/>
        <v>181.94226706855713</v>
      </c>
      <c r="R23" s="204">
        <f t="shared" si="4"/>
        <v>186.04244360642477</v>
      </c>
      <c r="S23" s="204">
        <f t="shared" si="4"/>
        <v>174.53834146417432</v>
      </c>
      <c r="T23" s="204">
        <f t="shared" si="4"/>
        <v>172.68784262859091</v>
      </c>
      <c r="U23" s="204">
        <f t="shared" si="4"/>
        <v>164.52240120145166</v>
      </c>
      <c r="V23" s="204">
        <f t="shared" si="4"/>
        <v>167.66059672473213</v>
      </c>
      <c r="W23" s="204">
        <f t="shared" si="4"/>
        <v>178.71657862175152</v>
      </c>
      <c r="X23" s="204">
        <f t="shared" si="4"/>
        <v>172.403072968213</v>
      </c>
      <c r="Y23" s="204">
        <f t="shared" si="4"/>
        <v>193.92968163799952</v>
      </c>
      <c r="DA23" s="71"/>
    </row>
    <row r="24" spans="1:105" ht="12" customHeight="1" x14ac:dyDescent="0.25">
      <c r="A24" s="18" t="s">
        <v>38</v>
      </c>
      <c r="B24" s="204">
        <v>44.114875322441961</v>
      </c>
      <c r="C24" s="204">
        <v>57.084178847807387</v>
      </c>
      <c r="D24" s="204">
        <v>57.370765262252789</v>
      </c>
      <c r="E24" s="204">
        <v>85.506792777300078</v>
      </c>
      <c r="F24" s="204">
        <v>96.708684436801363</v>
      </c>
      <c r="G24" s="204">
        <v>95.395012897678413</v>
      </c>
      <c r="H24" s="204">
        <v>94.91736887360274</v>
      </c>
      <c r="I24" s="204">
        <v>106.4536543422184</v>
      </c>
      <c r="J24" s="204">
        <v>98.093981083404984</v>
      </c>
      <c r="K24" s="204">
        <v>102.584350816853</v>
      </c>
      <c r="L24" s="204">
        <v>149.95941530524499</v>
      </c>
      <c r="M24" s="204">
        <v>162.92158211521931</v>
      </c>
      <c r="N24" s="204">
        <v>160.33723129836631</v>
      </c>
      <c r="O24" s="204">
        <v>162.98366294067071</v>
      </c>
      <c r="P24" s="204">
        <v>168.54634565778159</v>
      </c>
      <c r="Q24" s="204">
        <v>181.80232158211521</v>
      </c>
      <c r="R24" s="204">
        <v>185.86036113499571</v>
      </c>
      <c r="S24" s="204">
        <v>174.3503009458297</v>
      </c>
      <c r="T24" s="204">
        <v>172.5040412725709</v>
      </c>
      <c r="U24" s="204">
        <v>164.3140154772141</v>
      </c>
      <c r="V24" s="204">
        <v>167.43336199484091</v>
      </c>
      <c r="W24" s="204">
        <v>178.57549441100599</v>
      </c>
      <c r="X24" s="204">
        <v>172.3416165090284</v>
      </c>
      <c r="Y24" s="204">
        <v>193.85924333619951</v>
      </c>
      <c r="DA24" s="71" t="s">
        <v>2880</v>
      </c>
    </row>
    <row r="25" spans="1:105" ht="12" customHeight="1" x14ac:dyDescent="0.25">
      <c r="A25" s="18" t="s">
        <v>74</v>
      </c>
      <c r="B25" s="204">
        <v>0</v>
      </c>
      <c r="C25" s="204">
        <v>0</v>
      </c>
      <c r="D25" s="204">
        <v>0</v>
      </c>
      <c r="E25" s="204">
        <v>0</v>
      </c>
      <c r="F25" s="204">
        <v>0</v>
      </c>
      <c r="G25" s="204">
        <v>0</v>
      </c>
      <c r="H25" s="204">
        <v>0</v>
      </c>
      <c r="I25" s="204">
        <v>0</v>
      </c>
      <c r="J25" s="204">
        <v>0</v>
      </c>
      <c r="K25" s="204">
        <v>0</v>
      </c>
      <c r="L25" s="204">
        <v>0</v>
      </c>
      <c r="M25" s="204">
        <v>0</v>
      </c>
      <c r="N25" s="204">
        <v>0</v>
      </c>
      <c r="O25" s="204">
        <v>0</v>
      </c>
      <c r="P25" s="204">
        <v>0</v>
      </c>
      <c r="Q25" s="204">
        <v>0</v>
      </c>
      <c r="R25" s="204">
        <v>0</v>
      </c>
      <c r="S25" s="204">
        <v>0</v>
      </c>
      <c r="T25" s="204">
        <v>6.7856894967160028E-5</v>
      </c>
      <c r="U25" s="204">
        <v>4.2678740860058873E-4</v>
      </c>
      <c r="V25" s="204">
        <v>2.006265947054046E-3</v>
      </c>
      <c r="W25" s="204">
        <v>1.076213460573607E-2</v>
      </c>
      <c r="X25" s="204">
        <v>1.3503341394564491E-2</v>
      </c>
      <c r="Y25" s="204">
        <v>1.360069412212539E-2</v>
      </c>
      <c r="DA25" s="71" t="s">
        <v>2881</v>
      </c>
    </row>
    <row r="26" spans="1:105" ht="12" customHeight="1" x14ac:dyDescent="0.25">
      <c r="A26" s="18" t="s">
        <v>75</v>
      </c>
      <c r="B26" s="204">
        <v>0</v>
      </c>
      <c r="C26" s="204">
        <v>0</v>
      </c>
      <c r="D26" s="204">
        <v>0</v>
      </c>
      <c r="E26" s="204">
        <v>0</v>
      </c>
      <c r="F26" s="204">
        <v>0</v>
      </c>
      <c r="G26" s="204">
        <v>0</v>
      </c>
      <c r="H26" s="204">
        <v>0</v>
      </c>
      <c r="I26" s="204">
        <v>0</v>
      </c>
      <c r="J26" s="204">
        <v>0</v>
      </c>
      <c r="K26" s="204">
        <v>0</v>
      </c>
      <c r="L26" s="204">
        <v>0</v>
      </c>
      <c r="M26" s="204">
        <v>0</v>
      </c>
      <c r="N26" s="204">
        <v>0</v>
      </c>
      <c r="O26" s="204">
        <v>0</v>
      </c>
      <c r="P26" s="204">
        <v>0</v>
      </c>
      <c r="Q26" s="204">
        <v>0</v>
      </c>
      <c r="R26" s="204">
        <v>0</v>
      </c>
      <c r="S26" s="204">
        <v>0</v>
      </c>
      <c r="T26" s="204">
        <v>0</v>
      </c>
      <c r="U26" s="204">
        <v>0</v>
      </c>
      <c r="V26" s="204">
        <v>0</v>
      </c>
      <c r="W26" s="204">
        <v>0</v>
      </c>
      <c r="X26" s="204">
        <v>0</v>
      </c>
      <c r="Y26" s="204">
        <v>0</v>
      </c>
      <c r="DA26" s="71" t="s">
        <v>2882</v>
      </c>
    </row>
    <row r="27" spans="1:105" ht="12" customHeight="1" x14ac:dyDescent="0.25">
      <c r="A27" s="18" t="s">
        <v>76</v>
      </c>
      <c r="B27" s="204">
        <v>0</v>
      </c>
      <c r="C27" s="204">
        <v>0</v>
      </c>
      <c r="D27" s="204">
        <v>0</v>
      </c>
      <c r="E27" s="204">
        <v>0</v>
      </c>
      <c r="F27" s="204">
        <v>0</v>
      </c>
      <c r="G27" s="204">
        <v>0</v>
      </c>
      <c r="H27" s="204">
        <v>0</v>
      </c>
      <c r="I27" s="204">
        <v>0</v>
      </c>
      <c r="J27" s="204">
        <v>0</v>
      </c>
      <c r="K27" s="204">
        <v>0</v>
      </c>
      <c r="L27" s="204">
        <v>0</v>
      </c>
      <c r="M27" s="204">
        <v>0</v>
      </c>
      <c r="N27" s="204">
        <v>0</v>
      </c>
      <c r="O27" s="204">
        <v>0</v>
      </c>
      <c r="P27" s="204">
        <v>0</v>
      </c>
      <c r="Q27" s="204">
        <v>0</v>
      </c>
      <c r="R27" s="204">
        <v>0</v>
      </c>
      <c r="S27" s="204">
        <v>0</v>
      </c>
      <c r="T27" s="204">
        <v>0</v>
      </c>
      <c r="U27" s="204">
        <v>0</v>
      </c>
      <c r="V27" s="204">
        <v>0</v>
      </c>
      <c r="W27" s="204">
        <v>0</v>
      </c>
      <c r="X27" s="204">
        <v>0</v>
      </c>
      <c r="Y27" s="204">
        <v>0</v>
      </c>
      <c r="DA27" s="71" t="s">
        <v>2883</v>
      </c>
    </row>
    <row r="28" spans="1:105" ht="12" customHeight="1" x14ac:dyDescent="0.25">
      <c r="A28" s="18" t="s">
        <v>77</v>
      </c>
      <c r="B28" s="204">
        <v>0</v>
      </c>
      <c r="C28" s="204">
        <v>0</v>
      </c>
      <c r="D28" s="204">
        <v>0</v>
      </c>
      <c r="E28" s="204">
        <v>0</v>
      </c>
      <c r="F28" s="204">
        <v>0</v>
      </c>
      <c r="G28" s="204">
        <v>0</v>
      </c>
      <c r="H28" s="204">
        <v>0</v>
      </c>
      <c r="I28" s="204">
        <v>0</v>
      </c>
      <c r="J28" s="204">
        <v>0</v>
      </c>
      <c r="K28" s="204">
        <v>0</v>
      </c>
      <c r="L28" s="204">
        <v>0</v>
      </c>
      <c r="M28" s="204">
        <v>0</v>
      </c>
      <c r="N28" s="204">
        <v>0</v>
      </c>
      <c r="O28" s="204">
        <v>0</v>
      </c>
      <c r="P28" s="204">
        <v>0</v>
      </c>
      <c r="Q28" s="204">
        <v>0</v>
      </c>
      <c r="R28" s="204">
        <v>0</v>
      </c>
      <c r="S28" s="204">
        <v>0</v>
      </c>
      <c r="T28" s="204">
        <v>0</v>
      </c>
      <c r="U28" s="204">
        <v>0</v>
      </c>
      <c r="V28" s="204">
        <v>0</v>
      </c>
      <c r="W28" s="204">
        <v>0</v>
      </c>
      <c r="X28" s="204">
        <v>0</v>
      </c>
      <c r="Y28" s="204">
        <v>0</v>
      </c>
      <c r="DA28" s="71" t="s">
        <v>2884</v>
      </c>
    </row>
    <row r="29" spans="1:105" ht="12" customHeight="1" x14ac:dyDescent="0.25">
      <c r="A29" s="18" t="s">
        <v>78</v>
      </c>
      <c r="B29" s="204">
        <v>0</v>
      </c>
      <c r="C29" s="204">
        <v>0</v>
      </c>
      <c r="D29" s="204">
        <v>0</v>
      </c>
      <c r="E29" s="204">
        <v>0</v>
      </c>
      <c r="F29" s="204">
        <v>0</v>
      </c>
      <c r="G29" s="204">
        <v>0</v>
      </c>
      <c r="H29" s="204">
        <v>0</v>
      </c>
      <c r="I29" s="204">
        <v>0</v>
      </c>
      <c r="J29" s="204">
        <v>0</v>
      </c>
      <c r="K29" s="204">
        <v>0</v>
      </c>
      <c r="L29" s="204">
        <v>2.6481366956930409E-2</v>
      </c>
      <c r="M29" s="204">
        <v>3.2055808074073877E-2</v>
      </c>
      <c r="N29" s="204">
        <v>4.6168276595126248E-2</v>
      </c>
      <c r="O29" s="204">
        <v>6.080456609793862E-2</v>
      </c>
      <c r="P29" s="204">
        <v>9.9156231598773278E-2</v>
      </c>
      <c r="Q29" s="204">
        <v>0.13994548644192109</v>
      </c>
      <c r="R29" s="204">
        <v>0.1820824714290504</v>
      </c>
      <c r="S29" s="204">
        <v>0.1880405183446161</v>
      </c>
      <c r="T29" s="204">
        <v>0.1837334991250559</v>
      </c>
      <c r="U29" s="204">
        <v>0.20795893682897151</v>
      </c>
      <c r="V29" s="204">
        <v>0.22522846394417259</v>
      </c>
      <c r="W29" s="204">
        <v>0.13032207613979099</v>
      </c>
      <c r="X29" s="204">
        <v>4.7953117790039752E-2</v>
      </c>
      <c r="Y29" s="204">
        <v>5.6837607677879827E-2</v>
      </c>
      <c r="DA29" s="71" t="s">
        <v>2885</v>
      </c>
    </row>
    <row r="30" spans="1:105" ht="12" customHeight="1" x14ac:dyDescent="0.25">
      <c r="A30" s="14" t="s">
        <v>39</v>
      </c>
      <c r="B30" s="204">
        <v>0</v>
      </c>
      <c r="C30" s="204">
        <v>0</v>
      </c>
      <c r="D30" s="204">
        <v>0</v>
      </c>
      <c r="E30" s="204">
        <v>0</v>
      </c>
      <c r="F30" s="204">
        <v>0</v>
      </c>
      <c r="G30" s="204">
        <v>0</v>
      </c>
      <c r="H30" s="204">
        <v>0</v>
      </c>
      <c r="I30" s="204">
        <v>0</v>
      </c>
      <c r="J30" s="204">
        <v>0</v>
      </c>
      <c r="K30" s="204">
        <v>0</v>
      </c>
      <c r="L30" s="204">
        <v>0</v>
      </c>
      <c r="M30" s="204">
        <v>0</v>
      </c>
      <c r="N30" s="204">
        <v>0</v>
      </c>
      <c r="O30" s="204">
        <v>0</v>
      </c>
      <c r="P30" s="204">
        <v>0</v>
      </c>
      <c r="Q30" s="204">
        <v>0</v>
      </c>
      <c r="R30" s="204">
        <v>0</v>
      </c>
      <c r="S30" s="204">
        <v>0</v>
      </c>
      <c r="T30" s="204">
        <v>0</v>
      </c>
      <c r="U30" s="204">
        <v>0</v>
      </c>
      <c r="V30" s="204">
        <v>0</v>
      </c>
      <c r="W30" s="204">
        <v>3.5855546001719689E-2</v>
      </c>
      <c r="X30" s="204">
        <v>12.06173688736027</v>
      </c>
      <c r="Y30" s="204">
        <v>3.324763542562339</v>
      </c>
      <c r="DA30" s="71" t="s">
        <v>2886</v>
      </c>
    </row>
    <row r="31" spans="1:105" ht="12" customHeight="1" x14ac:dyDescent="0.25">
      <c r="A31" s="21" t="s">
        <v>40</v>
      </c>
      <c r="B31" s="207">
        <v>55.28804815133276</v>
      </c>
      <c r="C31" s="207">
        <v>59.243336199484091</v>
      </c>
      <c r="D31" s="207">
        <v>50.300945829750638</v>
      </c>
      <c r="E31" s="207">
        <v>51.67669819432502</v>
      </c>
      <c r="F31" s="207">
        <v>28.6414445399828</v>
      </c>
      <c r="G31" s="207">
        <v>28.211521926053312</v>
      </c>
      <c r="H31" s="207">
        <v>32.553740326741178</v>
      </c>
      <c r="I31" s="207">
        <v>31.659501289767839</v>
      </c>
      <c r="J31" s="207">
        <v>38.478073946689591</v>
      </c>
      <c r="K31" s="207">
        <v>28.435081685296641</v>
      </c>
      <c r="L31" s="207">
        <v>31.513327601031811</v>
      </c>
      <c r="M31" s="207">
        <v>32.536543422184003</v>
      </c>
      <c r="N31" s="207">
        <v>33.035253654342213</v>
      </c>
      <c r="O31" s="207">
        <v>32.192605331040411</v>
      </c>
      <c r="P31" s="207">
        <v>32.106620808254512</v>
      </c>
      <c r="Q31" s="207">
        <v>32.794496990541703</v>
      </c>
      <c r="R31" s="207">
        <v>30.928632846087702</v>
      </c>
      <c r="S31" s="207">
        <v>32.34737747205503</v>
      </c>
      <c r="T31" s="207">
        <v>48.632846087704209</v>
      </c>
      <c r="U31" s="207">
        <v>48.039552880481523</v>
      </c>
      <c r="V31" s="207">
        <v>51.212381771281173</v>
      </c>
      <c r="W31" s="207">
        <v>61.470335339638858</v>
      </c>
      <c r="X31" s="207">
        <v>48.048151332760099</v>
      </c>
      <c r="Y31" s="207">
        <v>57.790197764402407</v>
      </c>
      <c r="DA31" s="86" t="s">
        <v>2887</v>
      </c>
    </row>
    <row r="32" spans="1:105" ht="12" customHeight="1" x14ac:dyDescent="0.25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DA32" s="176"/>
    </row>
    <row r="33" spans="1:105" ht="12" customHeight="1" x14ac:dyDescent="0.25">
      <c r="A33" s="30" t="s">
        <v>84</v>
      </c>
      <c r="B33" s="203">
        <f>WWP_emi!B5</f>
        <v>0</v>
      </c>
      <c r="C33" s="203">
        <f>WWP_emi!C5</f>
        <v>0</v>
      </c>
      <c r="D33" s="203">
        <f>WWP_emi!D5</f>
        <v>0</v>
      </c>
      <c r="E33" s="203">
        <f>WWP_emi!E5</f>
        <v>0</v>
      </c>
      <c r="F33" s="203">
        <f>WWP_emi!F5</f>
        <v>27.244000079855098</v>
      </c>
      <c r="G33" s="203">
        <f>WWP_emi!G5</f>
        <v>26.752631399857592</v>
      </c>
      <c r="H33" s="203">
        <f>WWP_emi!H5</f>
        <v>27.289643039876879</v>
      </c>
      <c r="I33" s="203">
        <f>WWP_emi!I5</f>
        <v>23.591553479936639</v>
      </c>
      <c r="J33" s="203">
        <f>WWP_emi!J5</f>
        <v>23.70303539988231</v>
      </c>
      <c r="K33" s="203">
        <f>WWP_emi!K5</f>
        <v>25.040414519933911</v>
      </c>
      <c r="L33" s="203">
        <f>WWP_emi!L5</f>
        <v>32.274419759942887</v>
      </c>
      <c r="M33" s="203">
        <f>WWP_emi!M5</f>
        <v>35.815384439940523</v>
      </c>
      <c r="N33" s="203">
        <f>WWP_emi!N5</f>
        <v>58.383606599817803</v>
      </c>
      <c r="O33" s="203">
        <f>WWP_emi!O5</f>
        <v>59.543664839807711</v>
      </c>
      <c r="P33" s="203">
        <f>WWP_emi!P5</f>
        <v>48.545933039875187</v>
      </c>
      <c r="Q33" s="203">
        <f>WWP_emi!Q5</f>
        <v>47.00578607994958</v>
      </c>
      <c r="R33" s="203">
        <f>WWP_emi!R5</f>
        <v>44.437460759960302</v>
      </c>
      <c r="S33" s="203">
        <f>WWP_emi!S5</f>
        <v>54.964221839837002</v>
      </c>
      <c r="T33" s="203">
        <f>WWP_emi!T5</f>
        <v>54.862678537929227</v>
      </c>
      <c r="U33" s="203">
        <f>WWP_emi!U5</f>
        <v>117.9279095235913</v>
      </c>
      <c r="V33" s="203">
        <f>WWP_emi!V5</f>
        <v>119.3592777326307</v>
      </c>
      <c r="W33" s="203">
        <f>WWP_emi!W5</f>
        <v>128.39869555390109</v>
      </c>
      <c r="X33" s="203">
        <f>WWP_emi!X5</f>
        <v>108.2169725016167</v>
      </c>
      <c r="Y33" s="203">
        <f>WWP_emi!Y5</f>
        <v>106.46719028007649</v>
      </c>
      <c r="DA33" s="112"/>
    </row>
    <row r="34" spans="1:105" ht="12" customHeight="1" x14ac:dyDescent="0.25">
      <c r="A34" s="172"/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DA34" s="176"/>
    </row>
    <row r="35" spans="1:105" ht="12" customHeight="1" x14ac:dyDescent="0.25">
      <c r="A35" s="115" t="s">
        <v>86</v>
      </c>
      <c r="B35" s="284">
        <f t="shared" ref="B35:Y35" si="5">IF(B$12=0,"",B$12/B$3*1000)</f>
        <v>90.871078430350323</v>
      </c>
      <c r="C35" s="284">
        <f t="shared" si="5"/>
        <v>98.689734647826015</v>
      </c>
      <c r="D35" s="284">
        <f t="shared" si="5"/>
        <v>93.366487660526644</v>
      </c>
      <c r="E35" s="284">
        <f t="shared" si="5"/>
        <v>115.02323451104833</v>
      </c>
      <c r="F35" s="284">
        <f t="shared" si="5"/>
        <v>107.24841207793921</v>
      </c>
      <c r="G35" s="284">
        <f t="shared" si="5"/>
        <v>107.62229256989717</v>
      </c>
      <c r="H35" s="284">
        <f t="shared" si="5"/>
        <v>106.0959063184513</v>
      </c>
      <c r="I35" s="284">
        <f t="shared" si="5"/>
        <v>103.01115170367206</v>
      </c>
      <c r="J35" s="284">
        <f t="shared" si="5"/>
        <v>115.90028516472842</v>
      </c>
      <c r="K35" s="284">
        <f t="shared" si="5"/>
        <v>123.48613666221119</v>
      </c>
      <c r="L35" s="284">
        <f t="shared" si="5"/>
        <v>177.29431597354318</v>
      </c>
      <c r="M35" s="284">
        <f t="shared" si="5"/>
        <v>190.6940543092594</v>
      </c>
      <c r="N35" s="284">
        <f t="shared" si="5"/>
        <v>208.09554644746788</v>
      </c>
      <c r="O35" s="284">
        <f t="shared" si="5"/>
        <v>234.47829269646243</v>
      </c>
      <c r="P35" s="284">
        <f t="shared" si="5"/>
        <v>232.65423641407628</v>
      </c>
      <c r="Q35" s="284">
        <f t="shared" si="5"/>
        <v>227.00265527780135</v>
      </c>
      <c r="R35" s="284">
        <f t="shared" si="5"/>
        <v>224.47994509980879</v>
      </c>
      <c r="S35" s="284">
        <f t="shared" si="5"/>
        <v>211.87650117288649</v>
      </c>
      <c r="T35" s="284">
        <f t="shared" si="5"/>
        <v>214.44619278104054</v>
      </c>
      <c r="U35" s="284">
        <f t="shared" si="5"/>
        <v>211.18755542862345</v>
      </c>
      <c r="V35" s="284">
        <f t="shared" si="5"/>
        <v>234.21222845388061</v>
      </c>
      <c r="W35" s="284">
        <f t="shared" si="5"/>
        <v>222.09414460867316</v>
      </c>
      <c r="X35" s="284">
        <f t="shared" si="5"/>
        <v>184.23227683705892</v>
      </c>
      <c r="Y35" s="284">
        <f t="shared" si="5"/>
        <v>216.82188342392524</v>
      </c>
      <c r="DA35" s="118"/>
    </row>
    <row r="36" spans="1:105" ht="12" customHeight="1" x14ac:dyDescent="0.25">
      <c r="A36" s="158" t="s">
        <v>2135</v>
      </c>
      <c r="B36" s="344">
        <f t="shared" ref="B36:Y36" si="6">IF(B$12=0,"",B$12/B$5*1000)</f>
        <v>124.166351216028</v>
      </c>
      <c r="C36" s="344">
        <f t="shared" si="6"/>
        <v>118.81908485023365</v>
      </c>
      <c r="D36" s="344">
        <f t="shared" si="6"/>
        <v>124.76757653104978</v>
      </c>
      <c r="E36" s="344">
        <f t="shared" si="6"/>
        <v>137.51505167952956</v>
      </c>
      <c r="F36" s="344">
        <f t="shared" si="6"/>
        <v>149.60895259320566</v>
      </c>
      <c r="G36" s="344">
        <f t="shared" si="6"/>
        <v>145.53955666894092</v>
      </c>
      <c r="H36" s="344">
        <f t="shared" si="6"/>
        <v>135.15873100424503</v>
      </c>
      <c r="I36" s="344">
        <f t="shared" si="6"/>
        <v>138.86565895518808</v>
      </c>
      <c r="J36" s="344">
        <f t="shared" si="6"/>
        <v>151.50062581690804</v>
      </c>
      <c r="K36" s="344">
        <f t="shared" si="6"/>
        <v>169.74113620264797</v>
      </c>
      <c r="L36" s="344">
        <f t="shared" si="6"/>
        <v>172.65246391315134</v>
      </c>
      <c r="M36" s="344">
        <f t="shared" si="6"/>
        <v>177.03919286140339</v>
      </c>
      <c r="N36" s="344">
        <f t="shared" si="6"/>
        <v>192.15121550228389</v>
      </c>
      <c r="O36" s="344">
        <f t="shared" si="6"/>
        <v>200.40871792545511</v>
      </c>
      <c r="P36" s="344">
        <f t="shared" si="6"/>
        <v>192.49793257338933</v>
      </c>
      <c r="Q36" s="344">
        <f t="shared" si="6"/>
        <v>189.32826560729598</v>
      </c>
      <c r="R36" s="344">
        <f t="shared" si="6"/>
        <v>198.98309626481165</v>
      </c>
      <c r="S36" s="344">
        <f t="shared" si="6"/>
        <v>195.81649866469542</v>
      </c>
      <c r="T36" s="344">
        <f t="shared" si="6"/>
        <v>195.66354361426681</v>
      </c>
      <c r="U36" s="344">
        <f t="shared" si="6"/>
        <v>186.793122301268</v>
      </c>
      <c r="V36" s="344">
        <f t="shared" si="6"/>
        <v>191.12818539845699</v>
      </c>
      <c r="W36" s="344">
        <f t="shared" si="6"/>
        <v>167.87837833336218</v>
      </c>
      <c r="X36" s="344">
        <f t="shared" si="6"/>
        <v>155.97334992040172</v>
      </c>
      <c r="Y36" s="344">
        <f t="shared" si="6"/>
        <v>162.40565192708954</v>
      </c>
      <c r="DA36" s="119"/>
    </row>
    <row r="37" spans="1:105" ht="12" customHeight="1" x14ac:dyDescent="0.25">
      <c r="A37" s="158" t="s">
        <v>2136</v>
      </c>
      <c r="B37" s="344">
        <f>IF(WWP_ued!B$5=0,"",WWP_ued!B$5/B$5*1000)</f>
        <v>58.911055996661617</v>
      </c>
      <c r="C37" s="344">
        <f>IF(WWP_ued!C$5=0,"",WWP_ued!C$5/C$5*1000)</f>
        <v>55.712299775635735</v>
      </c>
      <c r="D37" s="344">
        <f>IF(WWP_ued!D$5=0,"",WWP_ued!D$5/D$5*1000)</f>
        <v>57.877820600817401</v>
      </c>
      <c r="E37" s="344">
        <f>IF(WWP_ued!E$5=0,"",WWP_ued!E$5/E$5*1000)</f>
        <v>62.314481775667936</v>
      </c>
      <c r="F37" s="344">
        <f>IF(WWP_ued!F$5=0,"",WWP_ued!F$5/F$5*1000)</f>
        <v>64.768710459766751</v>
      </c>
      <c r="G37" s="344">
        <f>IF(WWP_ued!G$5=0,"",WWP_ued!G$5/G$5*1000)</f>
        <v>63.002022973693364</v>
      </c>
      <c r="H37" s="344">
        <f>IF(WWP_ued!H$5=0,"",WWP_ued!H$5/H$5*1000)</f>
        <v>58.906956969939969</v>
      </c>
      <c r="I37" s="344">
        <f>IF(WWP_ued!I$5=0,"",WWP_ued!I$5/I$5*1000)</f>
        <v>60.094190133432022</v>
      </c>
      <c r="J37" s="344">
        <f>IF(WWP_ued!J$5=0,"",WWP_ued!J$5/J$5*1000)</f>
        <v>66.45216425792411</v>
      </c>
      <c r="K37" s="344">
        <f>IF(WWP_ued!K$5=0,"",WWP_ued!K$5/K$5*1000)</f>
        <v>73.243537728447905</v>
      </c>
      <c r="L37" s="344">
        <f>IF(WWP_ued!L$5=0,"",WWP_ued!L$5/L$5*1000)</f>
        <v>73.683585189173002</v>
      </c>
      <c r="M37" s="344">
        <f>IF(WWP_ued!M$5=0,"",WWP_ued!M$5/M$5*1000)</f>
        <v>75.428894005253085</v>
      </c>
      <c r="N37" s="344">
        <f>IF(WWP_ued!N$5=0,"",WWP_ued!N$5/N$5*1000)</f>
        <v>82.226254887868876</v>
      </c>
      <c r="O37" s="344">
        <f>IF(WWP_ued!O$5=0,"",WWP_ued!O$5/O$5*1000)</f>
        <v>85.658310273839703</v>
      </c>
      <c r="P37" s="344">
        <f>IF(WWP_ued!P$5=0,"",WWP_ued!P$5/P$5*1000)</f>
        <v>82.030874776286893</v>
      </c>
      <c r="Q37" s="344">
        <f>IF(WWP_ued!Q$5=0,"",WWP_ued!Q$5/Q$5*1000)</f>
        <v>80.499870022138779</v>
      </c>
      <c r="R37" s="344">
        <f>IF(WWP_ued!R$5=0,"",WWP_ued!R$5/R$5*1000)</f>
        <v>84.380696655038108</v>
      </c>
      <c r="S37" s="344">
        <f>IF(WWP_ued!S$5=0,"",WWP_ued!S$5/S$5*1000)</f>
        <v>83.468042462632539</v>
      </c>
      <c r="T37" s="344">
        <f>IF(WWP_ued!T$5=0,"",WWP_ued!T$5/T$5*1000)</f>
        <v>84.632236668796978</v>
      </c>
      <c r="U37" s="344">
        <f>IF(WWP_ued!U$5=0,"",WWP_ued!U$5/U$5*1000)</f>
        <v>80.939530937585161</v>
      </c>
      <c r="V37" s="344">
        <f>IF(WWP_ued!V$5=0,"",WWP_ued!V$5/V$5*1000)</f>
        <v>83.003346539796894</v>
      </c>
      <c r="W37" s="344">
        <f>IF(WWP_ued!W$5=0,"",WWP_ued!W$5/W$5*1000)</f>
        <v>73.16830786142782</v>
      </c>
      <c r="X37" s="344">
        <f>IF(WWP_ued!X$5=0,"",WWP_ued!X$5/X$5*1000)</f>
        <v>67.565508011277075</v>
      </c>
      <c r="Y37" s="344">
        <f>IF(WWP_ued!Y$5=0,"",WWP_ued!Y$5/Y$5*1000)</f>
        <v>70.257343971697807</v>
      </c>
      <c r="DA37" s="119"/>
    </row>
    <row r="38" spans="1:105" ht="12" customHeight="1" x14ac:dyDescent="0.25">
      <c r="A38" s="159" t="s">
        <v>87</v>
      </c>
      <c r="B38" s="345">
        <f t="shared" ref="B38:Y38" si="7">IF(B$12=0,"",B$33/B$12)</f>
        <v>0</v>
      </c>
      <c r="C38" s="345">
        <f t="shared" si="7"/>
        <v>0</v>
      </c>
      <c r="D38" s="345">
        <f t="shared" si="7"/>
        <v>0</v>
      </c>
      <c r="E38" s="345">
        <f t="shared" si="7"/>
        <v>0</v>
      </c>
      <c r="F38" s="345">
        <f t="shared" si="7"/>
        <v>0.19893497973825586</v>
      </c>
      <c r="G38" s="345">
        <f t="shared" si="7"/>
        <v>0.19817281504777598</v>
      </c>
      <c r="H38" s="345">
        <f t="shared" si="7"/>
        <v>0.19620177913615189</v>
      </c>
      <c r="I38" s="345">
        <f t="shared" si="7"/>
        <v>0.15923318623436619</v>
      </c>
      <c r="J38" s="345">
        <f t="shared" si="7"/>
        <v>0.16161495276457569</v>
      </c>
      <c r="K38" s="345">
        <f t="shared" si="7"/>
        <v>0.176738739516315</v>
      </c>
      <c r="L38" s="345">
        <f t="shared" si="7"/>
        <v>0.16530633424188487</v>
      </c>
      <c r="M38" s="345">
        <f t="shared" si="7"/>
        <v>0.1699517128427406</v>
      </c>
      <c r="N38" s="345">
        <f t="shared" si="7"/>
        <v>0.26747669592952494</v>
      </c>
      <c r="O38" s="345">
        <f t="shared" si="7"/>
        <v>0.26993180873725647</v>
      </c>
      <c r="P38" s="345">
        <f t="shared" si="7"/>
        <v>0.21924762380496066</v>
      </c>
      <c r="Q38" s="345">
        <f t="shared" si="7"/>
        <v>0.20023807560267953</v>
      </c>
      <c r="R38" s="345">
        <f t="shared" si="7"/>
        <v>0.18838186136751287</v>
      </c>
      <c r="S38" s="345">
        <f t="shared" si="7"/>
        <v>0.23867730844570526</v>
      </c>
      <c r="T38" s="345">
        <f t="shared" si="7"/>
        <v>0.22422354693701352</v>
      </c>
      <c r="U38" s="345">
        <f t="shared" si="7"/>
        <v>0.46110479068342158</v>
      </c>
      <c r="V38" s="345">
        <f t="shared" si="7"/>
        <v>0.45366574266837933</v>
      </c>
      <c r="W38" s="345">
        <f t="shared" si="7"/>
        <v>0.45231272472128264</v>
      </c>
      <c r="X38" s="345">
        <f t="shared" si="7"/>
        <v>0.40474370861525555</v>
      </c>
      <c r="Y38" s="345">
        <f t="shared" si="7"/>
        <v>0.36752674723966483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tabColor theme="6" tint="0.59999389629810485"/>
    <pageSetUpPr fitToPage="1"/>
  </sheetPr>
  <dimension ref="A1:DA7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 / final energy consumption"</f>
        <v>BE: Wood and wood products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26</v>
      </c>
      <c r="B5" s="223">
        <v>99.402923473774734</v>
      </c>
      <c r="C5" s="223">
        <v>116.3275150472915</v>
      </c>
      <c r="D5" s="223">
        <v>107.67171109200341</v>
      </c>
      <c r="E5" s="223">
        <v>137.1834909716251</v>
      </c>
      <c r="F5" s="223">
        <v>136.94926913155629</v>
      </c>
      <c r="G5" s="223">
        <v>134.9964746345658</v>
      </c>
      <c r="H5" s="223">
        <v>139.0896818572657</v>
      </c>
      <c r="I5" s="223">
        <v>148.1572656921754</v>
      </c>
      <c r="J5" s="223">
        <v>146.6636285468615</v>
      </c>
      <c r="K5" s="223">
        <v>141.68039552880489</v>
      </c>
      <c r="L5" s="223">
        <v>195.240066921557</v>
      </c>
      <c r="M5" s="223">
        <v>210.73859063180589</v>
      </c>
      <c r="N5" s="223">
        <v>218.27548899886509</v>
      </c>
      <c r="O5" s="223">
        <v>220.58780370625271</v>
      </c>
      <c r="P5" s="223">
        <v>221.42056637777239</v>
      </c>
      <c r="Q5" s="223">
        <v>234.74948976847111</v>
      </c>
      <c r="R5" s="223">
        <v>235.8903369856165</v>
      </c>
      <c r="S5" s="223">
        <v>230.28675075050279</v>
      </c>
      <c r="T5" s="223">
        <v>244.67848844323501</v>
      </c>
      <c r="U5" s="223">
        <v>255.75077922917629</v>
      </c>
      <c r="V5" s="223">
        <v>263.09960507615392</v>
      </c>
      <c r="W5" s="223">
        <v>283.87150866255422</v>
      </c>
      <c r="X5" s="223">
        <v>267.37159886155621</v>
      </c>
      <c r="Y5" s="223">
        <v>289.68555643828847</v>
      </c>
      <c r="DA5" s="89" t="s">
        <v>2871</v>
      </c>
    </row>
    <row r="6" spans="1:105" ht="12" customHeight="1" x14ac:dyDescent="0.25">
      <c r="A6" s="55" t="s">
        <v>91</v>
      </c>
      <c r="B6" s="259">
        <v>2.2645316584164581</v>
      </c>
      <c r="C6" s="259">
        <v>2.426535478460945</v>
      </c>
      <c r="D6" s="259">
        <v>2.0602659722629499</v>
      </c>
      <c r="E6" s="259">
        <v>2.116615127075288</v>
      </c>
      <c r="F6" s="259">
        <v>1.1988028952768019</v>
      </c>
      <c r="G6" s="259">
        <v>1.1807425772573721</v>
      </c>
      <c r="H6" s="259">
        <v>1.357610973622875</v>
      </c>
      <c r="I6" s="259">
        <v>1.3185612938849449</v>
      </c>
      <c r="J6" s="259">
        <v>1.595622395517974</v>
      </c>
      <c r="K6" s="259">
        <v>1.1887767713406201</v>
      </c>
      <c r="L6" s="259">
        <v>1.3255236836035811</v>
      </c>
      <c r="M6" s="259">
        <v>1.371866914263955</v>
      </c>
      <c r="N6" s="259">
        <v>1.410841573518606</v>
      </c>
      <c r="O6" s="259">
        <v>1.377362576026316</v>
      </c>
      <c r="P6" s="259">
        <v>1.3670690754986561</v>
      </c>
      <c r="Q6" s="259">
        <v>1.395474524666765</v>
      </c>
      <c r="R6" s="259">
        <v>1.3177120556414701</v>
      </c>
      <c r="S6" s="259">
        <v>1.3828480159097789</v>
      </c>
      <c r="T6" s="259">
        <v>2.0470378938191329</v>
      </c>
      <c r="U6" s="259">
        <v>2.0535743356540919</v>
      </c>
      <c r="V6" s="259">
        <v>2.1857957146725</v>
      </c>
      <c r="W6" s="259">
        <v>2.605409951154523</v>
      </c>
      <c r="X6" s="259">
        <v>2.0439329441864311</v>
      </c>
      <c r="Y6" s="259">
        <v>2.442665080808085</v>
      </c>
      <c r="DA6" s="67" t="s">
        <v>2888</v>
      </c>
    </row>
    <row r="7" spans="1:105" ht="12" customHeight="1" x14ac:dyDescent="0.25">
      <c r="A7" s="173" t="s">
        <v>92</v>
      </c>
      <c r="B7" s="224">
        <v>2.4614474548004979</v>
      </c>
      <c r="C7" s="224">
        <v>2.637538563544505</v>
      </c>
      <c r="D7" s="224">
        <v>2.2394195350684241</v>
      </c>
      <c r="E7" s="224">
        <v>2.300668616386182</v>
      </c>
      <c r="F7" s="224">
        <v>1.303046625300871</v>
      </c>
      <c r="G7" s="224">
        <v>1.28341584484497</v>
      </c>
      <c r="H7" s="224">
        <v>1.4756641017639951</v>
      </c>
      <c r="I7" s="224">
        <v>1.4332187977010269</v>
      </c>
      <c r="J7" s="224">
        <v>1.734372169041277</v>
      </c>
      <c r="K7" s="224">
        <v>1.2921486645006739</v>
      </c>
      <c r="L7" s="224">
        <v>1.4407866126125879</v>
      </c>
      <c r="M7" s="224">
        <v>1.491159689417342</v>
      </c>
      <c r="N7" s="224">
        <v>1.5335234494767449</v>
      </c>
      <c r="O7" s="224">
        <v>1.4971332348112141</v>
      </c>
      <c r="P7" s="224">
        <v>1.4859446472811479</v>
      </c>
      <c r="Q7" s="224">
        <v>1.516820135507353</v>
      </c>
      <c r="R7" s="224">
        <v>1.432295712653771</v>
      </c>
      <c r="S7" s="224">
        <v>1.5030956694671509</v>
      </c>
      <c r="T7" s="224">
        <v>2.2250411889338411</v>
      </c>
      <c r="U7" s="224">
        <v>2.2321460170153169</v>
      </c>
      <c r="V7" s="224">
        <v>2.3758649072527178</v>
      </c>
      <c r="W7" s="224">
        <v>2.8319673382114381</v>
      </c>
      <c r="X7" s="224">
        <v>2.2216662436809029</v>
      </c>
      <c r="Y7" s="224">
        <v>2.6550707400087892</v>
      </c>
      <c r="DA7" s="177" t="s">
        <v>2889</v>
      </c>
    </row>
    <row r="8" spans="1:105" ht="12" customHeight="1" x14ac:dyDescent="0.25">
      <c r="A8" s="173" t="s">
        <v>93</v>
      </c>
      <c r="B8" s="224">
        <v>6.1043896879052344</v>
      </c>
      <c r="C8" s="224">
        <v>6.541095637590371</v>
      </c>
      <c r="D8" s="224">
        <v>5.553760446969692</v>
      </c>
      <c r="E8" s="224">
        <v>5.7056581686377328</v>
      </c>
      <c r="F8" s="224">
        <v>3.2315556307461608</v>
      </c>
      <c r="G8" s="224">
        <v>3.182871295215524</v>
      </c>
      <c r="H8" s="224">
        <v>3.6596469723747092</v>
      </c>
      <c r="I8" s="224">
        <v>3.5543826182985461</v>
      </c>
      <c r="J8" s="224">
        <v>4.3012429792223674</v>
      </c>
      <c r="K8" s="224">
        <v>3.2045286879616719</v>
      </c>
      <c r="L8" s="224">
        <v>3.573150799279218</v>
      </c>
      <c r="M8" s="224">
        <v>3.698076029755009</v>
      </c>
      <c r="N8" s="224">
        <v>3.803138154702328</v>
      </c>
      <c r="O8" s="224">
        <v>3.7128904223318111</v>
      </c>
      <c r="P8" s="224">
        <v>3.6851427252572471</v>
      </c>
      <c r="Q8" s="224">
        <v>3.7617139360582361</v>
      </c>
      <c r="R8" s="224">
        <v>3.5520933673813539</v>
      </c>
      <c r="S8" s="224">
        <v>3.7276772602785342</v>
      </c>
      <c r="T8" s="224">
        <v>5.5181021485559247</v>
      </c>
      <c r="U8" s="224">
        <v>5.5357221221979884</v>
      </c>
      <c r="V8" s="224">
        <v>5.8921449699867372</v>
      </c>
      <c r="W8" s="224">
        <v>7.0232789987643676</v>
      </c>
      <c r="X8" s="224">
        <v>5.5097322843286376</v>
      </c>
      <c r="Y8" s="224">
        <v>6.5845754352217947</v>
      </c>
      <c r="DA8" s="177" t="s">
        <v>2890</v>
      </c>
    </row>
    <row r="9" spans="1:105" ht="12" customHeight="1" x14ac:dyDescent="0.25">
      <c r="A9" s="173" t="s">
        <v>94</v>
      </c>
      <c r="B9" s="224">
        <v>18.707000656483789</v>
      </c>
      <c r="C9" s="224">
        <v>20.04529308293824</v>
      </c>
      <c r="D9" s="224">
        <v>17.01958846652002</v>
      </c>
      <c r="E9" s="224">
        <v>17.485081484534991</v>
      </c>
      <c r="F9" s="224">
        <v>9.9031543522866219</v>
      </c>
      <c r="G9" s="224">
        <v>9.7539604208217678</v>
      </c>
      <c r="H9" s="224">
        <v>11.21504717340636</v>
      </c>
      <c r="I9" s="224">
        <v>10.892462862527809</v>
      </c>
      <c r="J9" s="224">
        <v>13.181228484713699</v>
      </c>
      <c r="K9" s="224">
        <v>9.8203298502051233</v>
      </c>
      <c r="L9" s="224">
        <v>10.949978255855671</v>
      </c>
      <c r="M9" s="224">
        <v>11.3328136395718</v>
      </c>
      <c r="N9" s="224">
        <v>11.654778216023271</v>
      </c>
      <c r="O9" s="224">
        <v>11.378212584565221</v>
      </c>
      <c r="P9" s="224">
        <v>11.293179319336719</v>
      </c>
      <c r="Q9" s="224">
        <v>11.52783302985589</v>
      </c>
      <c r="R9" s="224">
        <v>10.88544741616866</v>
      </c>
      <c r="S9" s="224">
        <v>11.423527087950349</v>
      </c>
      <c r="T9" s="224">
        <v>16.91031303589719</v>
      </c>
      <c r="U9" s="224">
        <v>16.964309729316408</v>
      </c>
      <c r="V9" s="224">
        <v>18.05657329512065</v>
      </c>
      <c r="W9" s="224">
        <v>21.522951770406941</v>
      </c>
      <c r="X9" s="224">
        <v>16.88466345197487</v>
      </c>
      <c r="Y9" s="224">
        <v>20.178537624066792</v>
      </c>
      <c r="DA9" s="177" t="s">
        <v>2891</v>
      </c>
    </row>
    <row r="10" spans="1:105" ht="12" customHeight="1" x14ac:dyDescent="0.25">
      <c r="A10" s="56" t="s">
        <v>95</v>
      </c>
      <c r="B10" s="260">
        <v>4.1352317240648366</v>
      </c>
      <c r="C10" s="260">
        <v>4.4310647867547672</v>
      </c>
      <c r="D10" s="260">
        <v>3.7622248189149521</v>
      </c>
      <c r="E10" s="260">
        <v>3.8651232755287879</v>
      </c>
      <c r="F10" s="260">
        <v>2.18360439183459</v>
      </c>
      <c r="G10" s="260">
        <v>2.1504202598546081</v>
      </c>
      <c r="H10" s="260">
        <v>2.4002374509628339</v>
      </c>
      <c r="I10" s="260">
        <v>2.3474203475501692</v>
      </c>
      <c r="J10" s="260">
        <v>2.7621323716271799</v>
      </c>
      <c r="K10" s="260">
        <v>2.1662741340766969</v>
      </c>
      <c r="L10" s="260">
        <v>2.5947265075445469</v>
      </c>
      <c r="M10" s="260">
        <v>2.758826726432055</v>
      </c>
      <c r="N10" s="260">
        <v>3.2452264887996072</v>
      </c>
      <c r="O10" s="260">
        <v>3.274206654369912</v>
      </c>
      <c r="P10" s="260">
        <v>3.0858366127966201</v>
      </c>
      <c r="Q10" s="260">
        <v>3.1606100212611299</v>
      </c>
      <c r="R10" s="260">
        <v>3.0771342492358831</v>
      </c>
      <c r="S10" s="260">
        <v>3.3201745367579938</v>
      </c>
      <c r="T10" s="260">
        <v>3.9346932255786351</v>
      </c>
      <c r="U10" s="260">
        <v>4.4723439238629021</v>
      </c>
      <c r="V10" s="260">
        <v>4.6398866384565904</v>
      </c>
      <c r="W10" s="260">
        <v>5.0501713654162046</v>
      </c>
      <c r="X10" s="260">
        <v>4.294962123992331</v>
      </c>
      <c r="Y10" s="260">
        <v>4.7559818149034889</v>
      </c>
      <c r="DA10" s="68" t="s">
        <v>2892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1.3232138426041991</v>
      </c>
      <c r="V11" s="226">
        <v>1.196607144745494</v>
      </c>
      <c r="W11" s="226">
        <v>1.1102685144755069</v>
      </c>
      <c r="X11" s="226">
        <v>1.4719360892448039</v>
      </c>
      <c r="Y11" s="226">
        <v>1.205272619127695</v>
      </c>
      <c r="DA11" s="69" t="s">
        <v>2893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0.62155359931765564</v>
      </c>
      <c r="G12" s="226">
        <v>0.61033305415397499</v>
      </c>
      <c r="H12" s="226">
        <v>0.51315822077663642</v>
      </c>
      <c r="I12" s="226">
        <v>0.47249882356010892</v>
      </c>
      <c r="J12" s="226">
        <v>0.32708709238827682</v>
      </c>
      <c r="K12" s="226">
        <v>0.5841091344454955</v>
      </c>
      <c r="L12" s="226">
        <v>0.996768607334509</v>
      </c>
      <c r="M12" s="226">
        <v>1.178911696809573</v>
      </c>
      <c r="N12" s="226">
        <v>2.0328754746432689</v>
      </c>
      <c r="O12" s="226">
        <v>2.1336207888800178</v>
      </c>
      <c r="P12" s="226">
        <v>1.760366853941955</v>
      </c>
      <c r="Q12" s="226">
        <v>1.7481168718281661</v>
      </c>
      <c r="R12" s="226">
        <v>1.731815513268296</v>
      </c>
      <c r="S12" s="226">
        <v>2.0214895099635259</v>
      </c>
      <c r="T12" s="226">
        <v>1.358029609905858</v>
      </c>
      <c r="U12" s="226">
        <v>1.28918393040431</v>
      </c>
      <c r="V12" s="226">
        <v>1.379943414330238</v>
      </c>
      <c r="W12" s="226">
        <v>1.192057870330907</v>
      </c>
      <c r="X12" s="226">
        <v>0.89670079301585826</v>
      </c>
      <c r="Y12" s="226">
        <v>0.88029191344087299</v>
      </c>
      <c r="DA12" s="69" t="s">
        <v>2894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2895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2.648136695737948E-2</v>
      </c>
      <c r="M14" s="226">
        <v>3.2055808074598922E-2</v>
      </c>
      <c r="N14" s="226">
        <v>4.6168276595484288E-2</v>
      </c>
      <c r="O14" s="226">
        <v>6.0804566098393353E-2</v>
      </c>
      <c r="P14" s="226">
        <v>9.9156231599839675E-2</v>
      </c>
      <c r="Q14" s="226">
        <v>0.139945486442769</v>
      </c>
      <c r="R14" s="226">
        <v>0.18208247143024939</v>
      </c>
      <c r="S14" s="226">
        <v>0.18804051834634469</v>
      </c>
      <c r="T14" s="226">
        <v>0.18373349912681619</v>
      </c>
      <c r="U14" s="226">
        <v>0.20795893682985839</v>
      </c>
      <c r="V14" s="226">
        <v>0.22522846394513171</v>
      </c>
      <c r="W14" s="226">
        <v>0.13032207614034799</v>
      </c>
      <c r="X14" s="226">
        <v>4.7953117790347881E-2</v>
      </c>
      <c r="Y14" s="226">
        <v>5.6837607678271333E-2</v>
      </c>
      <c r="DA14" s="69" t="s">
        <v>2896</v>
      </c>
    </row>
    <row r="15" spans="1:105" ht="12" customHeight="1" x14ac:dyDescent="0.25">
      <c r="A15" s="37" t="s">
        <v>40</v>
      </c>
      <c r="B15" s="226">
        <v>4.1352317240648366</v>
      </c>
      <c r="C15" s="226">
        <v>4.4310647867547672</v>
      </c>
      <c r="D15" s="226">
        <v>3.7622248189149521</v>
      </c>
      <c r="E15" s="226">
        <v>3.8651232755287879</v>
      </c>
      <c r="F15" s="226">
        <v>1.562050792516934</v>
      </c>
      <c r="G15" s="226">
        <v>1.540087205700633</v>
      </c>
      <c r="H15" s="226">
        <v>1.8870792301861969</v>
      </c>
      <c r="I15" s="226">
        <v>1.8749215239900601</v>
      </c>
      <c r="J15" s="226">
        <v>2.4350452792389028</v>
      </c>
      <c r="K15" s="226">
        <v>1.5821649996312019</v>
      </c>
      <c r="L15" s="226">
        <v>1.571476533252659</v>
      </c>
      <c r="M15" s="226">
        <v>1.547859221547883</v>
      </c>
      <c r="N15" s="226">
        <v>1.1661827375608531</v>
      </c>
      <c r="O15" s="226">
        <v>1.079781299391501</v>
      </c>
      <c r="P15" s="226">
        <v>1.226313527254826</v>
      </c>
      <c r="Q15" s="226">
        <v>1.2725476629901951</v>
      </c>
      <c r="R15" s="226">
        <v>1.163236264537338</v>
      </c>
      <c r="S15" s="226">
        <v>1.110644508448124</v>
      </c>
      <c r="T15" s="226">
        <v>2.3929301165459611</v>
      </c>
      <c r="U15" s="226">
        <v>1.651987214024536</v>
      </c>
      <c r="V15" s="226">
        <v>1.8381076154357261</v>
      </c>
      <c r="W15" s="226">
        <v>2.617522904469443</v>
      </c>
      <c r="X15" s="226">
        <v>1.8783721239413209</v>
      </c>
      <c r="Y15" s="226">
        <v>2.6135796746566502</v>
      </c>
      <c r="DA15" s="69" t="s">
        <v>2897</v>
      </c>
    </row>
    <row r="16" spans="1:105" ht="12" customHeight="1" x14ac:dyDescent="0.25">
      <c r="A16" s="57" t="s">
        <v>2898</v>
      </c>
      <c r="B16" s="261">
        <v>40.808764303361137</v>
      </c>
      <c r="C16" s="261">
        <v>52.806106398728708</v>
      </c>
      <c r="D16" s="261">
        <v>53.071215103346738</v>
      </c>
      <c r="E16" s="261">
        <v>79.098637982193765</v>
      </c>
      <c r="F16" s="261">
        <v>94.002144642817001</v>
      </c>
      <c r="G16" s="261">
        <v>92.691064868054497</v>
      </c>
      <c r="H16" s="261">
        <v>92.478737854363473</v>
      </c>
      <c r="I16" s="261">
        <v>101.7781301355419</v>
      </c>
      <c r="J16" s="261">
        <v>94.380521352524838</v>
      </c>
      <c r="K16" s="261">
        <v>98.64511401192739</v>
      </c>
      <c r="L16" s="261">
        <v>142.95727419102391</v>
      </c>
      <c r="M16" s="261">
        <v>155.46468926291519</v>
      </c>
      <c r="N16" s="261">
        <v>159.28962430240489</v>
      </c>
      <c r="O16" s="261">
        <v>161.93880986822501</v>
      </c>
      <c r="P16" s="261">
        <v>163.76180479914791</v>
      </c>
      <c r="Q16" s="261">
        <v>175.18209118218039</v>
      </c>
      <c r="R16" s="261">
        <v>178.1190277766016</v>
      </c>
      <c r="S16" s="261">
        <v>170.69893949967289</v>
      </c>
      <c r="T16" s="261">
        <v>169.4149149593643</v>
      </c>
      <c r="U16" s="261">
        <v>176.66893525736211</v>
      </c>
      <c r="V16" s="261">
        <v>180.26033542557261</v>
      </c>
      <c r="W16" s="261">
        <v>189.78597160707361</v>
      </c>
      <c r="X16" s="261">
        <v>187.9233196900966</v>
      </c>
      <c r="Y16" s="261">
        <v>199.22276535289569</v>
      </c>
      <c r="DA16" s="70" t="s">
        <v>2899</v>
      </c>
    </row>
    <row r="17" spans="1:105" ht="12" customHeight="1" x14ac:dyDescent="0.25">
      <c r="A17" s="46" t="s">
        <v>28</v>
      </c>
      <c r="B17" s="229">
        <v>0</v>
      </c>
      <c r="C17" s="229">
        <v>0</v>
      </c>
      <c r="D17" s="229">
        <v>0</v>
      </c>
      <c r="E17" s="229">
        <v>0</v>
      </c>
      <c r="F17" s="229">
        <v>0</v>
      </c>
      <c r="G17" s="229">
        <v>0</v>
      </c>
      <c r="H17" s="229">
        <v>0</v>
      </c>
      <c r="I17" s="229">
        <v>0</v>
      </c>
      <c r="J17" s="229">
        <v>0</v>
      </c>
      <c r="K17" s="229">
        <v>0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2900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2901</v>
      </c>
    </row>
    <row r="19" spans="1:105" ht="12" customHeight="1" x14ac:dyDescent="0.25">
      <c r="A19" s="46" t="s">
        <v>31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0</v>
      </c>
      <c r="T19" s="229">
        <v>0</v>
      </c>
      <c r="U19" s="229">
        <v>0</v>
      </c>
      <c r="V19" s="229">
        <v>0</v>
      </c>
      <c r="W19" s="229">
        <v>0</v>
      </c>
      <c r="X19" s="229">
        <v>0</v>
      </c>
      <c r="Y19" s="229">
        <v>0</v>
      </c>
      <c r="DA19" s="73" t="s">
        <v>2902</v>
      </c>
    </row>
    <row r="20" spans="1:105" ht="12" customHeight="1" x14ac:dyDescent="0.25">
      <c r="A20" s="46" t="s">
        <v>159</v>
      </c>
      <c r="B20" s="229">
        <v>0</v>
      </c>
      <c r="C20" s="229">
        <v>0</v>
      </c>
      <c r="D20" s="229">
        <v>0</v>
      </c>
      <c r="E20" s="229">
        <v>0</v>
      </c>
      <c r="F20" s="229">
        <v>0</v>
      </c>
      <c r="G20" s="229">
        <v>0</v>
      </c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0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0</v>
      </c>
      <c r="T20" s="229">
        <v>0</v>
      </c>
      <c r="U20" s="229">
        <v>12.49524498044468</v>
      </c>
      <c r="V20" s="229">
        <v>11.784697848159899</v>
      </c>
      <c r="W20" s="229">
        <v>11.8439174110979</v>
      </c>
      <c r="X20" s="229">
        <v>10.775396365844649</v>
      </c>
      <c r="Y20" s="229">
        <v>9.7183772390013985</v>
      </c>
      <c r="DA20" s="73" t="s">
        <v>2903</v>
      </c>
    </row>
    <row r="21" spans="1:105" ht="12" customHeight="1" x14ac:dyDescent="0.25">
      <c r="A21" s="46" t="s">
        <v>32</v>
      </c>
      <c r="B21" s="229">
        <v>0</v>
      </c>
      <c r="C21" s="229">
        <v>0</v>
      </c>
      <c r="D21" s="229">
        <v>0</v>
      </c>
      <c r="E21" s="229">
        <v>0</v>
      </c>
      <c r="F21" s="229">
        <v>0</v>
      </c>
      <c r="G21" s="229">
        <v>0</v>
      </c>
      <c r="H21" s="229">
        <v>0</v>
      </c>
      <c r="I21" s="229">
        <v>0</v>
      </c>
      <c r="J21" s="229">
        <v>0</v>
      </c>
      <c r="K21" s="229">
        <v>0</v>
      </c>
      <c r="L21" s="229">
        <v>0</v>
      </c>
      <c r="M21" s="229">
        <v>0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0</v>
      </c>
      <c r="T21" s="229">
        <v>0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 t="s">
        <v>2904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2905</v>
      </c>
    </row>
    <row r="23" spans="1:105" ht="12" customHeight="1" x14ac:dyDescent="0.25">
      <c r="A23" s="46" t="s">
        <v>35</v>
      </c>
      <c r="B23" s="229">
        <v>0</v>
      </c>
      <c r="C23" s="229">
        <v>0</v>
      </c>
      <c r="D23" s="229">
        <v>0</v>
      </c>
      <c r="E23" s="229">
        <v>0</v>
      </c>
      <c r="F23" s="229">
        <v>4.5411208875080957</v>
      </c>
      <c r="G23" s="229">
        <v>4.4452618703521889</v>
      </c>
      <c r="H23" s="229">
        <v>4.6747826970617341</v>
      </c>
      <c r="I23" s="229">
        <v>3.3024559450943571</v>
      </c>
      <c r="J23" s="229">
        <v>3.6380195484902118</v>
      </c>
      <c r="K23" s="229">
        <v>3.7487652628046191</v>
      </c>
      <c r="L23" s="229">
        <v>4.2363010631281552</v>
      </c>
      <c r="M23" s="229">
        <v>4.7529759066275563</v>
      </c>
      <c r="N23" s="229">
        <v>10.968582178527971</v>
      </c>
      <c r="O23" s="229">
        <v>11.16966822364162</v>
      </c>
      <c r="P23" s="229">
        <v>7.8468658190371254</v>
      </c>
      <c r="Q23" s="229">
        <v>7.0046218614014206</v>
      </c>
      <c r="R23" s="229">
        <v>6.1876414735510341</v>
      </c>
      <c r="S23" s="229">
        <v>9.4150123576026168</v>
      </c>
      <c r="T23" s="229">
        <v>9.8388828365843928</v>
      </c>
      <c r="U23" s="229">
        <v>12.1738970048493</v>
      </c>
      <c r="V23" s="229">
        <v>13.590271675085789</v>
      </c>
      <c r="W23" s="229">
        <v>12.71641479639562</v>
      </c>
      <c r="X23" s="229">
        <v>6.5643519014949048</v>
      </c>
      <c r="Y23" s="229">
        <v>7.0979865961382087</v>
      </c>
      <c r="DA23" s="73" t="s">
        <v>2906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2907</v>
      </c>
    </row>
    <row r="25" spans="1:105" ht="12" customHeight="1" x14ac:dyDescent="0.25">
      <c r="A25" s="46" t="s">
        <v>38</v>
      </c>
      <c r="B25" s="229">
        <v>40.808764303361137</v>
      </c>
      <c r="C25" s="229">
        <v>52.806106398728708</v>
      </c>
      <c r="D25" s="229">
        <v>53.071215103346738</v>
      </c>
      <c r="E25" s="229">
        <v>79.098637982193765</v>
      </c>
      <c r="F25" s="229">
        <v>89.461023755308901</v>
      </c>
      <c r="G25" s="229">
        <v>88.245802997702313</v>
      </c>
      <c r="H25" s="229">
        <v>87.803955157301743</v>
      </c>
      <c r="I25" s="229">
        <v>98.475674190447549</v>
      </c>
      <c r="J25" s="229">
        <v>90.742501804034632</v>
      </c>
      <c r="K25" s="229">
        <v>94.896348749122765</v>
      </c>
      <c r="L25" s="229">
        <v>138.72097312789569</v>
      </c>
      <c r="M25" s="229">
        <v>150.71171335628759</v>
      </c>
      <c r="N25" s="229">
        <v>148.32104212387691</v>
      </c>
      <c r="O25" s="229">
        <v>150.76914164458341</v>
      </c>
      <c r="P25" s="229">
        <v>155.9149389801108</v>
      </c>
      <c r="Q25" s="229">
        <v>168.1774693207789</v>
      </c>
      <c r="R25" s="229">
        <v>171.9313863030506</v>
      </c>
      <c r="S25" s="229">
        <v>161.2839271420703</v>
      </c>
      <c r="T25" s="229">
        <v>159.57603212277991</v>
      </c>
      <c r="U25" s="229">
        <v>151.99979327206819</v>
      </c>
      <c r="V25" s="229">
        <v>154.8853659023269</v>
      </c>
      <c r="W25" s="229">
        <v>165.19247098382391</v>
      </c>
      <c r="X25" s="229">
        <v>159.42577999482839</v>
      </c>
      <c r="Y25" s="229">
        <v>179.33080647688089</v>
      </c>
      <c r="DA25" s="73" t="s">
        <v>2908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3.3168415756228142E-2</v>
      </c>
      <c r="X26" s="229">
        <v>11.15779142792865</v>
      </c>
      <c r="Y26" s="229">
        <v>3.0755950408752111</v>
      </c>
      <c r="DA26" s="73" t="s">
        <v>2909</v>
      </c>
    </row>
    <row r="27" spans="1:105" ht="12" customHeight="1" x14ac:dyDescent="0.25">
      <c r="A27" s="57" t="s">
        <v>2910</v>
      </c>
      <c r="B27" s="261">
        <v>11.51957408846633</v>
      </c>
      <c r="C27" s="261">
        <v>12.34368047738829</v>
      </c>
      <c r="D27" s="261">
        <v>10.480483424120219</v>
      </c>
      <c r="E27" s="261">
        <v>10.76712912468734</v>
      </c>
      <c r="F27" s="261">
        <v>6.0982582064080804</v>
      </c>
      <c r="G27" s="261">
        <v>6.0063861538744581</v>
      </c>
      <c r="H27" s="261">
        <v>6.906107996255499</v>
      </c>
      <c r="I27" s="261">
        <v>6.7074639732408077</v>
      </c>
      <c r="J27" s="261">
        <v>8.1168617511131753</v>
      </c>
      <c r="K27" s="261">
        <v>6.0472557498631563</v>
      </c>
      <c r="L27" s="261">
        <v>6.7428813470269127</v>
      </c>
      <c r="M27" s="261">
        <v>6.9786273464731634</v>
      </c>
      <c r="N27" s="261">
        <v>7.17688974355117</v>
      </c>
      <c r="O27" s="261">
        <v>7.006583538916483</v>
      </c>
      <c r="P27" s="261">
        <v>6.9542209492757721</v>
      </c>
      <c r="Q27" s="261">
        <v>7.0987182341744166</v>
      </c>
      <c r="R27" s="261">
        <v>6.7031439352196527</v>
      </c>
      <c r="S27" s="261">
        <v>7.0344877331062676</v>
      </c>
      <c r="T27" s="261">
        <v>10.413192764210381</v>
      </c>
      <c r="U27" s="261">
        <v>10.44644335963169</v>
      </c>
      <c r="V27" s="261">
        <v>11.119047765942719</v>
      </c>
      <c r="W27" s="261">
        <v>13.253607142829541</v>
      </c>
      <c r="X27" s="261">
        <v>10.39739802042663</v>
      </c>
      <c r="Y27" s="261">
        <v>12.42573106324113</v>
      </c>
      <c r="DA27" s="70" t="s">
        <v>2911</v>
      </c>
    </row>
    <row r="28" spans="1:105" ht="12" customHeight="1" x14ac:dyDescent="0.25">
      <c r="A28" s="57" t="s">
        <v>2912</v>
      </c>
      <c r="B28" s="261">
        <f t="shared" ref="B28:Y28" si="0">B29+B35+B46+B47</f>
        <v>4.2906900015869374</v>
      </c>
      <c r="C28" s="261">
        <f t="shared" si="0"/>
        <v>5.3330878750693103</v>
      </c>
      <c r="D28" s="261">
        <f t="shared" si="0"/>
        <v>5.1953179737911404</v>
      </c>
      <c r="E28" s="261">
        <f t="shared" si="0"/>
        <v>7.3284222421659182</v>
      </c>
      <c r="F28" s="261">
        <f t="shared" si="0"/>
        <v>14.20534499867246</v>
      </c>
      <c r="G28" s="261">
        <f t="shared" si="0"/>
        <v>13.99692112336443</v>
      </c>
      <c r="H28" s="261">
        <f t="shared" si="0"/>
        <v>14.134311095426307</v>
      </c>
      <c r="I28" s="261">
        <f t="shared" si="0"/>
        <v>14.82042296186007</v>
      </c>
      <c r="J28" s="261">
        <f t="shared" si="0"/>
        <v>14.171695022177834</v>
      </c>
      <c r="K28" s="261">
        <f t="shared" si="0"/>
        <v>14.532950162413844</v>
      </c>
      <c r="L28" s="261">
        <f t="shared" si="0"/>
        <v>20.322529799363906</v>
      </c>
      <c r="M28" s="261">
        <f t="shared" si="0"/>
        <v>22.122854316630061</v>
      </c>
      <c r="N28" s="261">
        <f t="shared" si="0"/>
        <v>24.484976669805338</v>
      </c>
      <c r="O28" s="261">
        <f t="shared" si="0"/>
        <v>24.860816445029592</v>
      </c>
      <c r="P28" s="261">
        <f t="shared" si="0"/>
        <v>24.286995542802558</v>
      </c>
      <c r="Q28" s="261">
        <f t="shared" si="0"/>
        <v>25.491567291172899</v>
      </c>
      <c r="R28" s="261">
        <f t="shared" si="0"/>
        <v>25.501696662754856</v>
      </c>
      <c r="S28" s="261">
        <f t="shared" si="0"/>
        <v>25.632142017260222</v>
      </c>
      <c r="T28" s="261">
        <f t="shared" si="0"/>
        <v>25.978980761918077</v>
      </c>
      <c r="U28" s="261">
        <f t="shared" si="0"/>
        <v>29.114792787551828</v>
      </c>
      <c r="V28" s="261">
        <f t="shared" si="0"/>
        <v>29.775454818462737</v>
      </c>
      <c r="W28" s="261">
        <f t="shared" si="0"/>
        <v>31.315340189574105</v>
      </c>
      <c r="X28" s="261">
        <f t="shared" si="0"/>
        <v>29.872204335260559</v>
      </c>
      <c r="Y28" s="261">
        <f t="shared" si="0"/>
        <v>31.592219475926083</v>
      </c>
      <c r="DA28" s="70"/>
    </row>
    <row r="29" spans="1:105" ht="12" customHeight="1" x14ac:dyDescent="0.25">
      <c r="A29" s="60" t="s">
        <v>2913</v>
      </c>
      <c r="B29" s="329">
        <v>0</v>
      </c>
      <c r="C29" s="329">
        <v>0</v>
      </c>
      <c r="D29" s="329">
        <v>0</v>
      </c>
      <c r="E29" s="329">
        <v>0</v>
      </c>
      <c r="F29" s="329">
        <v>6.0685679855088361</v>
      </c>
      <c r="G29" s="329">
        <v>5.9742131962796394</v>
      </c>
      <c r="H29" s="329">
        <v>6.0519054812493653</v>
      </c>
      <c r="I29" s="329">
        <v>6.0016077149411577</v>
      </c>
      <c r="J29" s="329">
        <v>5.8317337045613549</v>
      </c>
      <c r="K29" s="329">
        <v>6.0243834239615186</v>
      </c>
      <c r="L29" s="329">
        <v>8.1645701912162814</v>
      </c>
      <c r="M29" s="329">
        <v>8.9314606233274354</v>
      </c>
      <c r="N29" s="329">
        <v>10.966761393174959</v>
      </c>
      <c r="O29" s="329">
        <v>11.142534201060689</v>
      </c>
      <c r="P29" s="329">
        <v>10.425499291815109</v>
      </c>
      <c r="Q29" s="329">
        <v>10.69250942761165</v>
      </c>
      <c r="R29" s="329">
        <v>10.49851344325508</v>
      </c>
      <c r="S29" s="329">
        <v>11.20177526300232</v>
      </c>
      <c r="T29" s="329">
        <v>11.363860701256909</v>
      </c>
      <c r="U29" s="329">
        <v>13.90914830015744</v>
      </c>
      <c r="V29" s="329">
        <v>14.221366460200199</v>
      </c>
      <c r="W29" s="329">
        <v>14.80709401607325</v>
      </c>
      <c r="X29" s="329">
        <v>13.758980841618341</v>
      </c>
      <c r="Y29" s="329">
        <v>14.390212644786169</v>
      </c>
      <c r="DA29" s="72" t="s">
        <v>2914</v>
      </c>
    </row>
    <row r="30" spans="1:105" ht="12" customHeight="1" x14ac:dyDescent="0.25">
      <c r="A30" s="59" t="s">
        <v>28</v>
      </c>
      <c r="B30" s="230">
        <v>0</v>
      </c>
      <c r="C30" s="230">
        <v>0</v>
      </c>
      <c r="D30" s="230">
        <v>0</v>
      </c>
      <c r="E30" s="230">
        <v>0</v>
      </c>
      <c r="F30" s="230">
        <v>0</v>
      </c>
      <c r="G30" s="230">
        <v>0</v>
      </c>
      <c r="H30" s="230">
        <v>0</v>
      </c>
      <c r="I30" s="230">
        <v>0</v>
      </c>
      <c r="J30" s="230">
        <v>0</v>
      </c>
      <c r="K30" s="230">
        <v>0</v>
      </c>
      <c r="L30" s="230">
        <v>0</v>
      </c>
      <c r="M30" s="230">
        <v>0</v>
      </c>
      <c r="N30" s="230">
        <v>0</v>
      </c>
      <c r="O30" s="230">
        <v>0</v>
      </c>
      <c r="P30" s="230">
        <v>0</v>
      </c>
      <c r="Q30" s="230">
        <v>0</v>
      </c>
      <c r="R30" s="230">
        <v>0</v>
      </c>
      <c r="S30" s="230">
        <v>0</v>
      </c>
      <c r="T30" s="230">
        <v>0</v>
      </c>
      <c r="U30" s="230">
        <v>0</v>
      </c>
      <c r="V30" s="230">
        <v>0</v>
      </c>
      <c r="W30" s="230">
        <v>0</v>
      </c>
      <c r="X30" s="230">
        <v>0</v>
      </c>
      <c r="Y30" s="230">
        <v>0</v>
      </c>
      <c r="DA30" s="71" t="s">
        <v>2915</v>
      </c>
    </row>
    <row r="31" spans="1:105" ht="12" customHeight="1" x14ac:dyDescent="0.25">
      <c r="A31" s="59" t="s">
        <v>31</v>
      </c>
      <c r="B31" s="295">
        <v>0</v>
      </c>
      <c r="C31" s="295">
        <v>0</v>
      </c>
      <c r="D31" s="295">
        <v>0</v>
      </c>
      <c r="E31" s="295">
        <v>0</v>
      </c>
      <c r="F31" s="295">
        <v>0</v>
      </c>
      <c r="G31" s="295">
        <v>0</v>
      </c>
      <c r="H31" s="295">
        <v>0</v>
      </c>
      <c r="I31" s="295">
        <v>0</v>
      </c>
      <c r="J31" s="295">
        <v>0</v>
      </c>
      <c r="K31" s="295">
        <v>0</v>
      </c>
      <c r="L31" s="295">
        <v>0</v>
      </c>
      <c r="M31" s="295">
        <v>0</v>
      </c>
      <c r="N31" s="295">
        <v>0</v>
      </c>
      <c r="O31" s="295">
        <v>0</v>
      </c>
      <c r="P31" s="295">
        <v>0</v>
      </c>
      <c r="Q31" s="295">
        <v>0</v>
      </c>
      <c r="R31" s="295">
        <v>0</v>
      </c>
      <c r="S31" s="295">
        <v>0</v>
      </c>
      <c r="T31" s="295">
        <v>0</v>
      </c>
      <c r="U31" s="295">
        <v>0</v>
      </c>
      <c r="V31" s="295">
        <v>0</v>
      </c>
      <c r="W31" s="295">
        <v>0</v>
      </c>
      <c r="X31" s="295">
        <v>0</v>
      </c>
      <c r="Y31" s="295">
        <v>0</v>
      </c>
      <c r="DA31" s="122" t="s">
        <v>2916</v>
      </c>
    </row>
    <row r="32" spans="1:105" ht="12" customHeight="1" x14ac:dyDescent="0.25">
      <c r="A32" s="59" t="s">
        <v>159</v>
      </c>
      <c r="B32" s="295">
        <v>0</v>
      </c>
      <c r="C32" s="295">
        <v>0</v>
      </c>
      <c r="D32" s="295">
        <v>0</v>
      </c>
      <c r="E32" s="295">
        <v>0</v>
      </c>
      <c r="F32" s="295">
        <v>0</v>
      </c>
      <c r="G32" s="295">
        <v>0</v>
      </c>
      <c r="H32" s="295">
        <v>0</v>
      </c>
      <c r="I32" s="295">
        <v>0</v>
      </c>
      <c r="J32" s="295">
        <v>0</v>
      </c>
      <c r="K32" s="295">
        <v>0</v>
      </c>
      <c r="L32" s="295">
        <v>0</v>
      </c>
      <c r="M32" s="295">
        <v>0</v>
      </c>
      <c r="N32" s="295">
        <v>0</v>
      </c>
      <c r="O32" s="295">
        <v>0</v>
      </c>
      <c r="P32" s="295">
        <v>0</v>
      </c>
      <c r="Q32" s="295">
        <v>0</v>
      </c>
      <c r="R32" s="295">
        <v>0</v>
      </c>
      <c r="S32" s="295">
        <v>0</v>
      </c>
      <c r="T32" s="295">
        <v>0</v>
      </c>
      <c r="U32" s="295">
        <v>7.0451666127427224</v>
      </c>
      <c r="V32" s="295">
        <v>6.6047175571140473</v>
      </c>
      <c r="W32" s="295">
        <v>7.1405385376353259</v>
      </c>
      <c r="X32" s="295">
        <v>8.5502090268377238</v>
      </c>
      <c r="Y32" s="295">
        <v>8.3162755279621994</v>
      </c>
      <c r="DA32" s="122" t="s">
        <v>2917</v>
      </c>
    </row>
    <row r="33" spans="1:105" ht="12" customHeight="1" x14ac:dyDescent="0.25">
      <c r="A33" s="59" t="s">
        <v>32</v>
      </c>
      <c r="B33" s="295">
        <v>0</v>
      </c>
      <c r="C33" s="295">
        <v>0</v>
      </c>
      <c r="D33" s="295">
        <v>0</v>
      </c>
      <c r="E33" s="295">
        <v>0</v>
      </c>
      <c r="F33" s="295">
        <v>0</v>
      </c>
      <c r="G33" s="295">
        <v>0</v>
      </c>
      <c r="H33" s="295">
        <v>0</v>
      </c>
      <c r="I33" s="295">
        <v>0</v>
      </c>
      <c r="J33" s="295">
        <v>0</v>
      </c>
      <c r="K33" s="295">
        <v>0</v>
      </c>
      <c r="L33" s="295">
        <v>0</v>
      </c>
      <c r="M33" s="295">
        <v>0</v>
      </c>
      <c r="N33" s="295">
        <v>0</v>
      </c>
      <c r="O33" s="295">
        <v>0</v>
      </c>
      <c r="P33" s="295">
        <v>0</v>
      </c>
      <c r="Q33" s="295">
        <v>0</v>
      </c>
      <c r="R33" s="295">
        <v>0</v>
      </c>
      <c r="S33" s="295">
        <v>0</v>
      </c>
      <c r="T33" s="295">
        <v>0</v>
      </c>
      <c r="U33" s="295">
        <v>0</v>
      </c>
      <c r="V33" s="295">
        <v>0</v>
      </c>
      <c r="W33" s="295">
        <v>0</v>
      </c>
      <c r="X33" s="295">
        <v>0</v>
      </c>
      <c r="Y33" s="295">
        <v>0</v>
      </c>
      <c r="DA33" s="122" t="s">
        <v>2918</v>
      </c>
    </row>
    <row r="34" spans="1:105" ht="12" customHeight="1" x14ac:dyDescent="0.25">
      <c r="A34" s="59" t="s">
        <v>35</v>
      </c>
      <c r="B34" s="295">
        <v>0</v>
      </c>
      <c r="C34" s="295">
        <v>0</v>
      </c>
      <c r="D34" s="295">
        <v>0</v>
      </c>
      <c r="E34" s="295">
        <v>0</v>
      </c>
      <c r="F34" s="295">
        <v>6.0685679855088361</v>
      </c>
      <c r="G34" s="295">
        <v>5.9742131962796394</v>
      </c>
      <c r="H34" s="295">
        <v>6.0519054812493653</v>
      </c>
      <c r="I34" s="295">
        <v>6.0016077149411577</v>
      </c>
      <c r="J34" s="295">
        <v>5.8317337045613549</v>
      </c>
      <c r="K34" s="295">
        <v>6.0243834239615186</v>
      </c>
      <c r="L34" s="295">
        <v>8.1645701912162814</v>
      </c>
      <c r="M34" s="295">
        <v>8.9314606233274354</v>
      </c>
      <c r="N34" s="295">
        <v>10.966761393174959</v>
      </c>
      <c r="O34" s="295">
        <v>11.142534201060689</v>
      </c>
      <c r="P34" s="295">
        <v>10.425499291815109</v>
      </c>
      <c r="Q34" s="295">
        <v>10.69250942761165</v>
      </c>
      <c r="R34" s="295">
        <v>10.49851344325508</v>
      </c>
      <c r="S34" s="295">
        <v>11.20177526300232</v>
      </c>
      <c r="T34" s="295">
        <v>11.363860701256909</v>
      </c>
      <c r="U34" s="295">
        <v>6.8639816874147179</v>
      </c>
      <c r="V34" s="295">
        <v>7.6166489030861557</v>
      </c>
      <c r="W34" s="295">
        <v>7.6665554784379264</v>
      </c>
      <c r="X34" s="295">
        <v>5.2087718147806186</v>
      </c>
      <c r="Y34" s="295">
        <v>6.0739371168239753</v>
      </c>
      <c r="DA34" s="122" t="s">
        <v>2919</v>
      </c>
    </row>
    <row r="35" spans="1:105" ht="12" customHeight="1" x14ac:dyDescent="0.25">
      <c r="A35" s="60" t="s">
        <v>2920</v>
      </c>
      <c r="B35" s="329">
        <v>3.306111019666738</v>
      </c>
      <c r="C35" s="329">
        <v>4.2780724496515079</v>
      </c>
      <c r="D35" s="329">
        <v>4.2995501597637711</v>
      </c>
      <c r="E35" s="329">
        <v>6.4081547956114457</v>
      </c>
      <c r="F35" s="329">
        <v>7.6155583630432764</v>
      </c>
      <c r="G35" s="329">
        <v>7.5093415891468034</v>
      </c>
      <c r="H35" s="329">
        <v>7.4921399734713434</v>
      </c>
      <c r="I35" s="329">
        <v>8.2455277278385015</v>
      </c>
      <c r="J35" s="329">
        <v>7.6462124499999682</v>
      </c>
      <c r="K35" s="329">
        <v>7.9917072726520546</v>
      </c>
      <c r="L35" s="329">
        <v>11.58164496310259</v>
      </c>
      <c r="M35" s="329">
        <v>12.594929817535689</v>
      </c>
      <c r="N35" s="329">
        <v>12.904805896839679</v>
      </c>
      <c r="O35" s="329">
        <v>13.119428950044419</v>
      </c>
      <c r="P35" s="329">
        <v>13.267118392074989</v>
      </c>
      <c r="Q35" s="329">
        <v>14.192329809358309</v>
      </c>
      <c r="R35" s="329">
        <v>14.43026493443827</v>
      </c>
      <c r="S35" s="329">
        <v>13.82912848647104</v>
      </c>
      <c r="T35" s="329">
        <v>13.725103585087631</v>
      </c>
      <c r="U35" s="329">
        <v>14.312786080588261</v>
      </c>
      <c r="V35" s="329">
        <v>14.603742395361451</v>
      </c>
      <c r="W35" s="329">
        <v>15.37545923821628</v>
      </c>
      <c r="X35" s="329">
        <v>15.224556996169859</v>
      </c>
      <c r="Y35" s="329">
        <v>16.1399785351364</v>
      </c>
      <c r="DA35" s="72" t="s">
        <v>2921</v>
      </c>
    </row>
    <row r="36" spans="1:105" ht="12" customHeight="1" x14ac:dyDescent="0.25">
      <c r="A36" s="64" t="s">
        <v>28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2922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2923</v>
      </c>
    </row>
    <row r="38" spans="1:105" ht="12" customHeight="1" x14ac:dyDescent="0.25">
      <c r="A38" s="64" t="s">
        <v>31</v>
      </c>
      <c r="B38" s="229">
        <v>0</v>
      </c>
      <c r="C38" s="229">
        <v>0</v>
      </c>
      <c r="D38" s="229">
        <v>0</v>
      </c>
      <c r="E38" s="229">
        <v>0</v>
      </c>
      <c r="F38" s="229">
        <v>0</v>
      </c>
      <c r="G38" s="229">
        <v>0</v>
      </c>
      <c r="H38" s="229">
        <v>0</v>
      </c>
      <c r="I38" s="229">
        <v>0</v>
      </c>
      <c r="J38" s="229">
        <v>0</v>
      </c>
      <c r="K38" s="229">
        <v>0</v>
      </c>
      <c r="L38" s="229">
        <v>0</v>
      </c>
      <c r="M38" s="229">
        <v>0</v>
      </c>
      <c r="N38" s="229">
        <v>0</v>
      </c>
      <c r="O38" s="229">
        <v>0</v>
      </c>
      <c r="P38" s="229">
        <v>0</v>
      </c>
      <c r="Q38" s="229">
        <v>0</v>
      </c>
      <c r="R38" s="229">
        <v>0</v>
      </c>
      <c r="S38" s="229">
        <v>0</v>
      </c>
      <c r="T38" s="229">
        <v>0</v>
      </c>
      <c r="U38" s="229">
        <v>0</v>
      </c>
      <c r="V38" s="229">
        <v>0</v>
      </c>
      <c r="W38" s="229">
        <v>0</v>
      </c>
      <c r="X38" s="229">
        <v>0</v>
      </c>
      <c r="Y38" s="229">
        <v>0</v>
      </c>
      <c r="DA38" s="73" t="s">
        <v>2924</v>
      </c>
    </row>
    <row r="39" spans="1:105" ht="12" customHeight="1" x14ac:dyDescent="0.25">
      <c r="A39" s="64" t="s">
        <v>159</v>
      </c>
      <c r="B39" s="229">
        <v>0</v>
      </c>
      <c r="C39" s="229">
        <v>0</v>
      </c>
      <c r="D39" s="229">
        <v>0</v>
      </c>
      <c r="E39" s="229">
        <v>0</v>
      </c>
      <c r="F39" s="229">
        <v>0</v>
      </c>
      <c r="G39" s="229">
        <v>0</v>
      </c>
      <c r="H39" s="229">
        <v>0</v>
      </c>
      <c r="I39" s="229">
        <v>0</v>
      </c>
      <c r="J39" s="229">
        <v>0</v>
      </c>
      <c r="K39" s="229">
        <v>0</v>
      </c>
      <c r="L39" s="229">
        <v>0</v>
      </c>
      <c r="M39" s="229">
        <v>0</v>
      </c>
      <c r="N39" s="229">
        <v>0</v>
      </c>
      <c r="O39" s="229">
        <v>0</v>
      </c>
      <c r="P39" s="229">
        <v>0</v>
      </c>
      <c r="Q39" s="229">
        <v>0</v>
      </c>
      <c r="R39" s="229">
        <v>0</v>
      </c>
      <c r="S39" s="229">
        <v>0</v>
      </c>
      <c r="T39" s="229">
        <v>0</v>
      </c>
      <c r="U39" s="229">
        <v>1.012298897761067</v>
      </c>
      <c r="V39" s="229">
        <v>0.95473411372162853</v>
      </c>
      <c r="W39" s="229">
        <v>0.95953177062086104</v>
      </c>
      <c r="X39" s="229">
        <v>0.87296582669281553</v>
      </c>
      <c r="Y39" s="229">
        <v>0.78733170757867321</v>
      </c>
      <c r="DA39" s="73" t="s">
        <v>2925</v>
      </c>
    </row>
    <row r="40" spans="1:105" ht="12" customHeight="1" x14ac:dyDescent="0.25">
      <c r="A40" s="64" t="s">
        <v>32</v>
      </c>
      <c r="B40" s="229">
        <v>0</v>
      </c>
      <c r="C40" s="229">
        <v>0</v>
      </c>
      <c r="D40" s="229">
        <v>0</v>
      </c>
      <c r="E40" s="229">
        <v>0</v>
      </c>
      <c r="F40" s="229">
        <v>0</v>
      </c>
      <c r="G40" s="229">
        <v>0</v>
      </c>
      <c r="H40" s="229">
        <v>0</v>
      </c>
      <c r="I40" s="229">
        <v>0</v>
      </c>
      <c r="J40" s="229">
        <v>0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DA40" s="73" t="s">
        <v>2926</v>
      </c>
    </row>
    <row r="41" spans="1:105" ht="12" customHeight="1" x14ac:dyDescent="0.25">
      <c r="A41" s="64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DA41" s="73" t="s">
        <v>2927</v>
      </c>
    </row>
    <row r="42" spans="1:105" ht="12" customHeight="1" x14ac:dyDescent="0.25">
      <c r="A42" s="64" t="s">
        <v>35</v>
      </c>
      <c r="B42" s="229">
        <v>0</v>
      </c>
      <c r="C42" s="229">
        <v>0</v>
      </c>
      <c r="D42" s="229">
        <v>0</v>
      </c>
      <c r="E42" s="229">
        <v>0</v>
      </c>
      <c r="F42" s="229">
        <v>0.36789768237586051</v>
      </c>
      <c r="G42" s="229">
        <v>0.36013168998761591</v>
      </c>
      <c r="H42" s="229">
        <v>0.37872625778159708</v>
      </c>
      <c r="I42" s="229">
        <v>0.26754757656656408</v>
      </c>
      <c r="J42" s="229">
        <v>0.29473317127703019</v>
      </c>
      <c r="K42" s="229">
        <v>0.30370520541543161</v>
      </c>
      <c r="L42" s="229">
        <v>0.34320278662003889</v>
      </c>
      <c r="M42" s="229">
        <v>0.38506105953856651</v>
      </c>
      <c r="N42" s="229">
        <v>0.8886167231376999</v>
      </c>
      <c r="O42" s="229">
        <v>0.90490765477947699</v>
      </c>
      <c r="P42" s="229">
        <v>0.63571171529024162</v>
      </c>
      <c r="Q42" s="229">
        <v>0.56747754850960752</v>
      </c>
      <c r="R42" s="229">
        <v>0.50129010301272714</v>
      </c>
      <c r="S42" s="229">
        <v>0.76275468363556376</v>
      </c>
      <c r="T42" s="229">
        <v>0.79709443602443153</v>
      </c>
      <c r="U42" s="229">
        <v>0.98626497829793836</v>
      </c>
      <c r="V42" s="229">
        <v>1.1010121897164431</v>
      </c>
      <c r="W42" s="229">
        <v>1.0302169106736221</v>
      </c>
      <c r="X42" s="229">
        <v>0.53180919660228776</v>
      </c>
      <c r="Y42" s="229">
        <v>0.57504146728124605</v>
      </c>
      <c r="DA42" s="73" t="s">
        <v>2928</v>
      </c>
    </row>
    <row r="43" spans="1:105" ht="12" customHeight="1" x14ac:dyDescent="0.25">
      <c r="A43" s="64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2929</v>
      </c>
    </row>
    <row r="44" spans="1:105" ht="12" customHeight="1" x14ac:dyDescent="0.25">
      <c r="A44" s="64" t="s">
        <v>38</v>
      </c>
      <c r="B44" s="229">
        <v>3.306111019666738</v>
      </c>
      <c r="C44" s="229">
        <v>4.2780724496515079</v>
      </c>
      <c r="D44" s="229">
        <v>4.2995501597637711</v>
      </c>
      <c r="E44" s="229">
        <v>6.4081547956114457</v>
      </c>
      <c r="F44" s="229">
        <v>7.2476606806674164</v>
      </c>
      <c r="G44" s="229">
        <v>7.1492098991591879</v>
      </c>
      <c r="H44" s="229">
        <v>7.1134137156897461</v>
      </c>
      <c r="I44" s="229">
        <v>7.9779801512719368</v>
      </c>
      <c r="J44" s="229">
        <v>7.3514792787229384</v>
      </c>
      <c r="K44" s="229">
        <v>7.6880020672366234</v>
      </c>
      <c r="L44" s="229">
        <v>11.23844217648255</v>
      </c>
      <c r="M44" s="229">
        <v>12.209868757997119</v>
      </c>
      <c r="N44" s="229">
        <v>12.01618917370198</v>
      </c>
      <c r="O44" s="229">
        <v>12.214521295264939</v>
      </c>
      <c r="P44" s="229">
        <v>12.631406676784749</v>
      </c>
      <c r="Q44" s="229">
        <v>13.6248522608487</v>
      </c>
      <c r="R44" s="229">
        <v>13.92897483142554</v>
      </c>
      <c r="S44" s="229">
        <v>13.06637380283548</v>
      </c>
      <c r="T44" s="229">
        <v>12.92800914906319</v>
      </c>
      <c r="U44" s="229">
        <v>12.31422220452925</v>
      </c>
      <c r="V44" s="229">
        <v>12.54799609192338</v>
      </c>
      <c r="W44" s="229">
        <v>13.383023426676409</v>
      </c>
      <c r="X44" s="229">
        <v>12.91583651349265</v>
      </c>
      <c r="Y44" s="229">
        <v>14.528436858601641</v>
      </c>
      <c r="DA44" s="73" t="s">
        <v>2930</v>
      </c>
    </row>
    <row r="45" spans="1:105" ht="12" customHeight="1" x14ac:dyDescent="0.25">
      <c r="A45" s="64" t="s">
        <v>39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2.687130245390005E-3</v>
      </c>
      <c r="X45" s="229">
        <v>0.90394545938210868</v>
      </c>
      <c r="Y45" s="229">
        <v>0.24916850167483301</v>
      </c>
      <c r="DA45" s="73" t="s">
        <v>2931</v>
      </c>
    </row>
    <row r="46" spans="1:105" ht="12" customHeight="1" x14ac:dyDescent="0.25">
      <c r="A46" s="60" t="s">
        <v>2932</v>
      </c>
      <c r="B46" s="329">
        <v>0.98457898192019921</v>
      </c>
      <c r="C46" s="329">
        <v>1.0550154254178019</v>
      </c>
      <c r="D46" s="329">
        <v>0.89576781402736949</v>
      </c>
      <c r="E46" s="329">
        <v>0.92026744655447268</v>
      </c>
      <c r="F46" s="329">
        <v>0.52121865012034851</v>
      </c>
      <c r="G46" s="329">
        <v>0.51336633793798769</v>
      </c>
      <c r="H46" s="329">
        <v>0.59026564070559817</v>
      </c>
      <c r="I46" s="329">
        <v>0.57328751908041087</v>
      </c>
      <c r="J46" s="329">
        <v>0.69374886761651056</v>
      </c>
      <c r="K46" s="329">
        <v>0.51685946580026976</v>
      </c>
      <c r="L46" s="329">
        <v>0.57631464504503516</v>
      </c>
      <c r="M46" s="329">
        <v>0.59646387576693694</v>
      </c>
      <c r="N46" s="329">
        <v>0.61340937979069809</v>
      </c>
      <c r="O46" s="329">
        <v>0.5988532939244855</v>
      </c>
      <c r="P46" s="329">
        <v>0.5943778589124592</v>
      </c>
      <c r="Q46" s="329">
        <v>0.60672805420294118</v>
      </c>
      <c r="R46" s="329">
        <v>0.57291828506150877</v>
      </c>
      <c r="S46" s="329">
        <v>0.60123826778686029</v>
      </c>
      <c r="T46" s="329">
        <v>0.89001647557353647</v>
      </c>
      <c r="U46" s="329">
        <v>0.89285840680612705</v>
      </c>
      <c r="V46" s="329">
        <v>0.95034596290108675</v>
      </c>
      <c r="W46" s="329">
        <v>1.132786935284575</v>
      </c>
      <c r="X46" s="329">
        <v>0.88866649747236115</v>
      </c>
      <c r="Y46" s="329">
        <v>1.062028296003515</v>
      </c>
      <c r="DA46" s="72" t="s">
        <v>2933</v>
      </c>
    </row>
    <row r="47" spans="1:105" ht="12" customHeight="1" x14ac:dyDescent="0.25">
      <c r="A47" s="60" t="s">
        <v>2934</v>
      </c>
      <c r="B47" s="329">
        <v>0</v>
      </c>
      <c r="C47" s="329">
        <v>0</v>
      </c>
      <c r="D47" s="329">
        <v>0</v>
      </c>
      <c r="E47" s="329">
        <v>0</v>
      </c>
      <c r="F47" s="329">
        <v>0</v>
      </c>
      <c r="G47" s="329">
        <v>0</v>
      </c>
      <c r="H47" s="329">
        <v>0</v>
      </c>
      <c r="I47" s="329">
        <v>0</v>
      </c>
      <c r="J47" s="329">
        <v>0</v>
      </c>
      <c r="K47" s="329">
        <v>0</v>
      </c>
      <c r="L47" s="329">
        <v>0</v>
      </c>
      <c r="M47" s="329">
        <v>0</v>
      </c>
      <c r="N47" s="329">
        <v>0</v>
      </c>
      <c r="O47" s="329">
        <v>0</v>
      </c>
      <c r="P47" s="329">
        <v>0</v>
      </c>
      <c r="Q47" s="329">
        <v>0</v>
      </c>
      <c r="R47" s="329">
        <v>0</v>
      </c>
      <c r="S47" s="329">
        <v>0</v>
      </c>
      <c r="T47" s="329">
        <v>0</v>
      </c>
      <c r="U47" s="329">
        <v>0</v>
      </c>
      <c r="V47" s="329">
        <v>0</v>
      </c>
      <c r="W47" s="329">
        <v>0</v>
      </c>
      <c r="X47" s="329">
        <v>0</v>
      </c>
      <c r="Y47" s="329">
        <v>0</v>
      </c>
      <c r="DA47" s="72" t="s">
        <v>2935</v>
      </c>
    </row>
    <row r="48" spans="1:105" ht="12" customHeight="1" x14ac:dyDescent="0.25">
      <c r="A48" s="132" t="s">
        <v>2936</v>
      </c>
      <c r="B48" s="316">
        <v>9.111293898689528</v>
      </c>
      <c r="C48" s="316">
        <v>9.763112746816347</v>
      </c>
      <c r="D48" s="316">
        <v>8.2894353510092831</v>
      </c>
      <c r="E48" s="316">
        <v>8.5161549504150997</v>
      </c>
      <c r="F48" s="316">
        <v>4.8233573882137089</v>
      </c>
      <c r="G48" s="316">
        <v>4.7506920912781423</v>
      </c>
      <c r="H48" s="316">
        <v>5.4623182390896083</v>
      </c>
      <c r="I48" s="316">
        <v>5.305202701570126</v>
      </c>
      <c r="J48" s="316">
        <v>6.4199520209231933</v>
      </c>
      <c r="K48" s="316">
        <v>4.7830174965157006</v>
      </c>
      <c r="L48" s="316">
        <v>5.3332157252467587</v>
      </c>
      <c r="M48" s="316">
        <v>5.5196767063472381</v>
      </c>
      <c r="N48" s="316">
        <v>5.6764904005831252</v>
      </c>
      <c r="O48" s="316">
        <v>5.5417883819771916</v>
      </c>
      <c r="P48" s="316">
        <v>5.5003727063758978</v>
      </c>
      <c r="Q48" s="316">
        <v>5.6146614135940238</v>
      </c>
      <c r="R48" s="316">
        <v>5.3017858099592043</v>
      </c>
      <c r="S48" s="316">
        <v>5.5638589300996104</v>
      </c>
      <c r="T48" s="316">
        <v>8.2362124649575108</v>
      </c>
      <c r="U48" s="316">
        <v>8.2625116965839052</v>
      </c>
      <c r="V48" s="316">
        <v>8.7945015406866638</v>
      </c>
      <c r="W48" s="316">
        <v>10.48281029912347</v>
      </c>
      <c r="X48" s="316">
        <v>8.2237197676092357</v>
      </c>
      <c r="Y48" s="316">
        <v>9.828009851216537</v>
      </c>
      <c r="DA48" s="139" t="s">
        <v>2937</v>
      </c>
    </row>
    <row r="49" spans="1:105" ht="12" customHeight="1" x14ac:dyDescent="0.25">
      <c r="A49" s="172"/>
      <c r="B49" s="172"/>
      <c r="C49" s="172"/>
      <c r="D49" s="172"/>
      <c r="E49" s="172"/>
      <c r="F49" s="172"/>
      <c r="G49" s="172"/>
      <c r="H49" s="172"/>
      <c r="I49" s="172"/>
      <c r="J49" s="172"/>
      <c r="K49" s="172"/>
      <c r="L49" s="172"/>
      <c r="M49" s="172"/>
      <c r="N49" s="172"/>
      <c r="O49" s="172"/>
      <c r="P49" s="172"/>
      <c r="Q49" s="172"/>
      <c r="R49" s="172"/>
      <c r="S49" s="172"/>
      <c r="T49" s="172"/>
      <c r="U49" s="172"/>
      <c r="V49" s="172"/>
      <c r="W49" s="172"/>
      <c r="X49" s="172"/>
      <c r="Y49" s="172"/>
      <c r="DA49" s="176"/>
    </row>
    <row r="50" spans="1:105" ht="15" customHeight="1" x14ac:dyDescent="0.25">
      <c r="A50" s="32" t="s">
        <v>99</v>
      </c>
      <c r="B50" s="257"/>
      <c r="C50" s="257"/>
      <c r="D50" s="257"/>
      <c r="E50" s="257"/>
      <c r="F50" s="257"/>
      <c r="G50" s="257"/>
      <c r="H50" s="257"/>
      <c r="I50" s="257"/>
      <c r="J50" s="257"/>
      <c r="K50" s="257"/>
      <c r="L50" s="257"/>
      <c r="M50" s="257"/>
      <c r="N50" s="257"/>
      <c r="O50" s="257"/>
      <c r="P50" s="257"/>
      <c r="Q50" s="257"/>
      <c r="R50" s="257"/>
      <c r="S50" s="257"/>
      <c r="T50" s="257"/>
      <c r="U50" s="257"/>
      <c r="V50" s="257"/>
      <c r="W50" s="257"/>
      <c r="X50" s="257"/>
      <c r="Y50" s="257"/>
      <c r="DA50" s="88"/>
    </row>
    <row r="51" spans="1:105" ht="12" customHeight="1" x14ac:dyDescent="0.25">
      <c r="A51" s="172"/>
      <c r="B51" s="172"/>
      <c r="C51" s="172"/>
      <c r="D51" s="172"/>
      <c r="E51" s="172"/>
      <c r="F51" s="172"/>
      <c r="G51" s="172"/>
      <c r="H51" s="172"/>
      <c r="I51" s="172"/>
      <c r="J51" s="172"/>
      <c r="K51" s="172"/>
      <c r="L51" s="172"/>
      <c r="M51" s="172"/>
      <c r="N51" s="172"/>
      <c r="O51" s="172"/>
      <c r="P51" s="172"/>
      <c r="Q51" s="172"/>
      <c r="R51" s="172"/>
      <c r="S51" s="172"/>
      <c r="T51" s="172"/>
      <c r="U51" s="172"/>
      <c r="V51" s="172"/>
      <c r="W51" s="172"/>
      <c r="X51" s="172"/>
      <c r="Y51" s="172"/>
      <c r="DA51" s="176"/>
    </row>
    <row r="52" spans="1:105" ht="12" customHeight="1" x14ac:dyDescent="0.25">
      <c r="A52" s="35" t="s">
        <v>26</v>
      </c>
      <c r="B52" s="232">
        <f t="shared" ref="B52:Y52" si="1">SUM(B$53:B$57,B$58,B$59,B$61:B$64,B$65)</f>
        <v>1</v>
      </c>
      <c r="C52" s="232">
        <f t="shared" si="1"/>
        <v>0.99999999999999989</v>
      </c>
      <c r="D52" s="232">
        <f t="shared" si="1"/>
        <v>1.0000000000000002</v>
      </c>
      <c r="E52" s="232">
        <f t="shared" si="1"/>
        <v>0.99999999999999989</v>
      </c>
      <c r="F52" s="232">
        <f t="shared" si="1"/>
        <v>1</v>
      </c>
      <c r="G52" s="232">
        <f t="shared" si="1"/>
        <v>0.99999999999999978</v>
      </c>
      <c r="H52" s="232">
        <f t="shared" si="1"/>
        <v>0.99999999999999978</v>
      </c>
      <c r="I52" s="232">
        <f t="shared" si="1"/>
        <v>1</v>
      </c>
      <c r="J52" s="232">
        <f t="shared" si="1"/>
        <v>1.0000000000000002</v>
      </c>
      <c r="K52" s="232">
        <f t="shared" si="1"/>
        <v>0.99999999999999967</v>
      </c>
      <c r="L52" s="232">
        <f t="shared" si="1"/>
        <v>1.0000000000000007</v>
      </c>
      <c r="M52" s="232">
        <f t="shared" si="1"/>
        <v>0.99999999999999956</v>
      </c>
      <c r="N52" s="232">
        <f t="shared" si="1"/>
        <v>1</v>
      </c>
      <c r="O52" s="232">
        <f t="shared" si="1"/>
        <v>1.0000000000000002</v>
      </c>
      <c r="P52" s="232">
        <f t="shared" si="1"/>
        <v>1.0000000000000007</v>
      </c>
      <c r="Q52" s="232">
        <f t="shared" si="1"/>
        <v>1</v>
      </c>
      <c r="R52" s="232">
        <f t="shared" si="1"/>
        <v>0.99999999999999978</v>
      </c>
      <c r="S52" s="232">
        <f t="shared" si="1"/>
        <v>1</v>
      </c>
      <c r="T52" s="232">
        <f t="shared" si="1"/>
        <v>0.99999999999999978</v>
      </c>
      <c r="U52" s="232">
        <f t="shared" si="1"/>
        <v>0.99999999999999978</v>
      </c>
      <c r="V52" s="232">
        <f t="shared" si="1"/>
        <v>0.99999999999999989</v>
      </c>
      <c r="W52" s="232">
        <f t="shared" si="1"/>
        <v>0.99999999999999989</v>
      </c>
      <c r="X52" s="232">
        <f t="shared" si="1"/>
        <v>1</v>
      </c>
      <c r="Y52" s="232">
        <f t="shared" si="1"/>
        <v>0.99999999999999967</v>
      </c>
      <c r="DA52" s="95"/>
    </row>
    <row r="53" spans="1:105" ht="12" customHeight="1" x14ac:dyDescent="0.25">
      <c r="A53" s="55" t="s">
        <v>91</v>
      </c>
      <c r="B53" s="299">
        <f t="shared" ref="B53:Y53" si="2">IF(B$6=0,0,B$6/B$5)</f>
        <v>2.278133860936097E-2</v>
      </c>
      <c r="C53" s="299">
        <f t="shared" si="2"/>
        <v>2.0859514427643944E-2</v>
      </c>
      <c r="D53" s="299">
        <f t="shared" si="2"/>
        <v>1.9134700761860208E-2</v>
      </c>
      <c r="E53" s="299">
        <f t="shared" si="2"/>
        <v>1.5429080511685525E-2</v>
      </c>
      <c r="F53" s="299">
        <f t="shared" si="2"/>
        <v>8.7536275503975643E-3</v>
      </c>
      <c r="G53" s="299">
        <f t="shared" si="2"/>
        <v>8.7464697167361685E-3</v>
      </c>
      <c r="H53" s="299">
        <f t="shared" si="2"/>
        <v>9.7606878921188411E-3</v>
      </c>
      <c r="I53" s="299">
        <f t="shared" si="2"/>
        <v>8.8997410132048739E-3</v>
      </c>
      <c r="J53" s="299">
        <f t="shared" si="2"/>
        <v>1.0879468968055334E-2</v>
      </c>
      <c r="K53" s="299">
        <f t="shared" si="2"/>
        <v>8.3905523195616089E-3</v>
      </c>
      <c r="L53" s="299">
        <f t="shared" si="2"/>
        <v>6.7891990845103849E-3</v>
      </c>
      <c r="M53" s="299">
        <f t="shared" si="2"/>
        <v>6.5098039715982842E-3</v>
      </c>
      <c r="N53" s="299">
        <f t="shared" si="2"/>
        <v>6.463582237243054E-3</v>
      </c>
      <c r="O53" s="299">
        <f t="shared" si="2"/>
        <v>6.2440558946789751E-3</v>
      </c>
      <c r="P53" s="299">
        <f t="shared" si="2"/>
        <v>6.1740835454564677E-3</v>
      </c>
      <c r="Q53" s="299">
        <f t="shared" si="2"/>
        <v>5.9445263375996881E-3</v>
      </c>
      <c r="R53" s="299">
        <f t="shared" si="2"/>
        <v>5.5861213836911772E-3</v>
      </c>
      <c r="S53" s="299">
        <f t="shared" si="2"/>
        <v>6.0048961193081563E-3</v>
      </c>
      <c r="T53" s="299">
        <f t="shared" si="2"/>
        <v>8.3662356541574032E-3</v>
      </c>
      <c r="U53" s="299">
        <f t="shared" si="2"/>
        <v>8.0295917058141198E-3</v>
      </c>
      <c r="V53" s="299">
        <f t="shared" si="2"/>
        <v>8.3078639135160375E-3</v>
      </c>
      <c r="W53" s="299">
        <f t="shared" si="2"/>
        <v>9.1781312024929017E-3</v>
      </c>
      <c r="X53" s="299">
        <f t="shared" si="2"/>
        <v>7.6445402312336486E-3</v>
      </c>
      <c r="Y53" s="299">
        <f t="shared" si="2"/>
        <v>8.43212589140061E-3</v>
      </c>
      <c r="DA53" s="67"/>
    </row>
    <row r="54" spans="1:105" ht="12" customHeight="1" x14ac:dyDescent="0.25">
      <c r="A54" s="173" t="s">
        <v>92</v>
      </c>
      <c r="B54" s="233">
        <f t="shared" ref="B54:Y54" si="3">IF(B$7=0,0,B$7/B$5)</f>
        <v>2.4762324575392358E-2</v>
      </c>
      <c r="C54" s="233">
        <f t="shared" si="3"/>
        <v>2.2673385247439067E-2</v>
      </c>
      <c r="D54" s="233">
        <f t="shared" si="3"/>
        <v>2.0798587784630663E-2</v>
      </c>
      <c r="E54" s="233">
        <f t="shared" si="3"/>
        <v>1.6770739686614695E-2</v>
      </c>
      <c r="F54" s="233">
        <f t="shared" si="3"/>
        <v>9.5148125547799573E-3</v>
      </c>
      <c r="G54" s="233">
        <f t="shared" si="3"/>
        <v>9.5070323008001854E-3</v>
      </c>
      <c r="H54" s="233">
        <f t="shared" si="3"/>
        <v>1.0609443360998744E-2</v>
      </c>
      <c r="I54" s="233">
        <f t="shared" si="3"/>
        <v>9.6736315360922542E-3</v>
      </c>
      <c r="J54" s="233">
        <f t="shared" si="3"/>
        <v>1.1825509747886237E-2</v>
      </c>
      <c r="K54" s="233">
        <f t="shared" si="3"/>
        <v>9.1201655647408786E-3</v>
      </c>
      <c r="L54" s="233">
        <f t="shared" si="3"/>
        <v>7.379564222293895E-3</v>
      </c>
      <c r="M54" s="233">
        <f t="shared" si="3"/>
        <v>7.0758738821720462E-3</v>
      </c>
      <c r="N54" s="233">
        <f t="shared" si="3"/>
        <v>7.0256328665685335E-3</v>
      </c>
      <c r="O54" s="233">
        <f t="shared" si="3"/>
        <v>6.7870172768249781E-3</v>
      </c>
      <c r="P54" s="233">
        <f t="shared" si="3"/>
        <v>6.7109603754961604E-3</v>
      </c>
      <c r="Q54" s="233">
        <f t="shared" si="3"/>
        <v>6.4614416713040072E-3</v>
      </c>
      <c r="R54" s="233">
        <f t="shared" si="3"/>
        <v>6.0718710692295366E-3</v>
      </c>
      <c r="S54" s="233">
        <f t="shared" si="3"/>
        <v>6.5270609992479954E-3</v>
      </c>
      <c r="T54" s="233">
        <f t="shared" si="3"/>
        <v>9.0937344066928331E-3</v>
      </c>
      <c r="U54" s="233">
        <f t="shared" si="3"/>
        <v>8.7278170715370841E-3</v>
      </c>
      <c r="V54" s="233">
        <f t="shared" si="3"/>
        <v>9.0302868625174327E-3</v>
      </c>
      <c r="W54" s="233">
        <f t="shared" si="3"/>
        <v>9.9762295679270679E-3</v>
      </c>
      <c r="X54" s="233">
        <f t="shared" si="3"/>
        <v>8.3092828600365726E-3</v>
      </c>
      <c r="Y54" s="233">
        <f t="shared" si="3"/>
        <v>9.1653542297832763E-3</v>
      </c>
      <c r="DA54" s="177"/>
    </row>
    <row r="55" spans="1:105" ht="12" customHeight="1" x14ac:dyDescent="0.25">
      <c r="A55" s="173" t="s">
        <v>93</v>
      </c>
      <c r="B55" s="233">
        <f t="shared" ref="B55:Y55" si="4">IF(B$8=0,0,B$8/B$5)</f>
        <v>6.1410564946973042E-2</v>
      </c>
      <c r="C55" s="233">
        <f t="shared" si="4"/>
        <v>5.622999541364887E-2</v>
      </c>
      <c r="D55" s="233">
        <f t="shared" si="4"/>
        <v>5.1580497705884049E-2</v>
      </c>
      <c r="E55" s="233">
        <f t="shared" si="4"/>
        <v>4.1591434422804455E-2</v>
      </c>
      <c r="F55" s="233">
        <f t="shared" si="4"/>
        <v>2.3596735135854297E-2</v>
      </c>
      <c r="G55" s="233">
        <f t="shared" si="4"/>
        <v>2.3577440105984449E-2</v>
      </c>
      <c r="H55" s="233">
        <f t="shared" si="4"/>
        <v>2.6311419535276895E-2</v>
      </c>
      <c r="I55" s="233">
        <f t="shared" si="4"/>
        <v>2.3990606209508786E-2</v>
      </c>
      <c r="J55" s="233">
        <f t="shared" si="4"/>
        <v>2.9327264174757874E-2</v>
      </c>
      <c r="K55" s="233">
        <f t="shared" si="4"/>
        <v>2.2618010600557382E-2</v>
      </c>
      <c r="L55" s="233">
        <f t="shared" si="4"/>
        <v>1.8301319271288859E-2</v>
      </c>
      <c r="M55" s="233">
        <f t="shared" si="4"/>
        <v>1.7548167227786678E-2</v>
      </c>
      <c r="N55" s="233">
        <f t="shared" si="4"/>
        <v>1.7423569509089964E-2</v>
      </c>
      <c r="O55" s="233">
        <f t="shared" si="4"/>
        <v>1.6831802846525946E-2</v>
      </c>
      <c r="P55" s="233">
        <f t="shared" si="4"/>
        <v>1.6643181731230479E-2</v>
      </c>
      <c r="Q55" s="233">
        <f t="shared" si="4"/>
        <v>1.6024375344833943E-2</v>
      </c>
      <c r="R55" s="233">
        <f t="shared" si="4"/>
        <v>1.5058240251689258E-2</v>
      </c>
      <c r="S55" s="233">
        <f t="shared" si="4"/>
        <v>1.6187111278135029E-2</v>
      </c>
      <c r="T55" s="233">
        <f t="shared" si="4"/>
        <v>2.2552461328598224E-2</v>
      </c>
      <c r="U55" s="233">
        <f t="shared" si="4"/>
        <v>2.1644986337411982E-2</v>
      </c>
      <c r="V55" s="233">
        <f t="shared" si="4"/>
        <v>2.2395111419043223E-2</v>
      </c>
      <c r="W55" s="233">
        <f t="shared" si="4"/>
        <v>2.4741049328459132E-2</v>
      </c>
      <c r="X55" s="233">
        <f t="shared" si="4"/>
        <v>2.0607021492890693E-2</v>
      </c>
      <c r="Y55" s="233">
        <f t="shared" si="4"/>
        <v>2.2730078489862516E-2</v>
      </c>
      <c r="DA55" s="177"/>
    </row>
    <row r="56" spans="1:105" ht="12" customHeight="1" x14ac:dyDescent="0.25">
      <c r="A56" s="173" t="s">
        <v>94</v>
      </c>
      <c r="B56" s="233">
        <f t="shared" ref="B56:Y56" si="5">IF(B$9=0,0,B$9/B$5)</f>
        <v>0.18819366677298197</v>
      </c>
      <c r="C56" s="233">
        <f t="shared" si="5"/>
        <v>0.17231772788053693</v>
      </c>
      <c r="D56" s="233">
        <f t="shared" si="5"/>
        <v>0.15806926716319303</v>
      </c>
      <c r="E56" s="233">
        <f t="shared" si="5"/>
        <v>0.12745762161827173</v>
      </c>
      <c r="F56" s="233">
        <f t="shared" si="5"/>
        <v>7.2312575416327685E-2</v>
      </c>
      <c r="G56" s="233">
        <f t="shared" si="5"/>
        <v>7.2253445486081383E-2</v>
      </c>
      <c r="H56" s="233">
        <f t="shared" si="5"/>
        <v>8.0631769543590429E-2</v>
      </c>
      <c r="I56" s="233">
        <f t="shared" si="5"/>
        <v>7.3519599674301161E-2</v>
      </c>
      <c r="J56" s="233">
        <f t="shared" si="5"/>
        <v>8.9873874083935365E-2</v>
      </c>
      <c r="K56" s="233">
        <f t="shared" si="5"/>
        <v>6.931325829203068E-2</v>
      </c>
      <c r="L56" s="233">
        <f t="shared" si="5"/>
        <v>5.6084688089433621E-2</v>
      </c>
      <c r="M56" s="233">
        <f t="shared" si="5"/>
        <v>5.3776641504507554E-2</v>
      </c>
      <c r="N56" s="233">
        <f t="shared" si="5"/>
        <v>5.3394809785920899E-2</v>
      </c>
      <c r="O56" s="233">
        <f t="shared" si="5"/>
        <v>5.1581331303869805E-2</v>
      </c>
      <c r="P56" s="233">
        <f t="shared" si="5"/>
        <v>5.10032988537708E-2</v>
      </c>
      <c r="Q56" s="233">
        <f t="shared" si="5"/>
        <v>4.9106956701910488E-2</v>
      </c>
      <c r="R56" s="233">
        <f t="shared" si="5"/>
        <v>4.6146220126144478E-2</v>
      </c>
      <c r="S56" s="233">
        <f t="shared" si="5"/>
        <v>4.9605663594284775E-2</v>
      </c>
      <c r="T56" s="233">
        <f t="shared" si="5"/>
        <v>6.9112381490865529E-2</v>
      </c>
      <c r="U56" s="233">
        <f t="shared" si="5"/>
        <v>6.6331409743681846E-2</v>
      </c>
      <c r="V56" s="233">
        <f t="shared" si="5"/>
        <v>6.8630180155132475E-2</v>
      </c>
      <c r="W56" s="233">
        <f t="shared" si="5"/>
        <v>7.5819344716245754E-2</v>
      </c>
      <c r="X56" s="233">
        <f t="shared" si="5"/>
        <v>6.3150549736277983E-2</v>
      </c>
      <c r="Y56" s="233">
        <f t="shared" si="5"/>
        <v>6.965669214635288E-2</v>
      </c>
      <c r="DA56" s="177"/>
    </row>
    <row r="57" spans="1:105" ht="12" customHeight="1" x14ac:dyDescent="0.25">
      <c r="A57" s="56" t="s">
        <v>95</v>
      </c>
      <c r="B57" s="300">
        <f t="shared" ref="B57:Y57" si="6">IF(B$10=0,0,B$10/B$5)</f>
        <v>4.1600705286659163E-2</v>
      </c>
      <c r="C57" s="300">
        <f t="shared" si="6"/>
        <v>3.8091287215697621E-2</v>
      </c>
      <c r="D57" s="300">
        <f t="shared" si="6"/>
        <v>3.4941627478179513E-2</v>
      </c>
      <c r="E57" s="300">
        <f t="shared" si="6"/>
        <v>2.8174842673512706E-2</v>
      </c>
      <c r="F57" s="300">
        <f t="shared" si="6"/>
        <v>1.5944622455319381E-2</v>
      </c>
      <c r="G57" s="300">
        <f t="shared" si="6"/>
        <v>1.5929454940773642E-2</v>
      </c>
      <c r="H57" s="300">
        <f t="shared" si="6"/>
        <v>1.725676138526196E-2</v>
      </c>
      <c r="I57" s="300">
        <f t="shared" si="6"/>
        <v>1.5844112245074614E-2</v>
      </c>
      <c r="J57" s="300">
        <f t="shared" si="6"/>
        <v>1.8833110833233149E-2</v>
      </c>
      <c r="K57" s="300">
        <f t="shared" si="6"/>
        <v>1.5289865093835611E-2</v>
      </c>
      <c r="L57" s="300">
        <f t="shared" si="6"/>
        <v>1.328992838640569E-2</v>
      </c>
      <c r="M57" s="300">
        <f t="shared" si="6"/>
        <v>1.3091226994357989E-2</v>
      </c>
      <c r="N57" s="300">
        <f t="shared" si="6"/>
        <v>1.4867571726372266E-2</v>
      </c>
      <c r="O57" s="300">
        <f t="shared" si="6"/>
        <v>1.4843099207470383E-2</v>
      </c>
      <c r="P57" s="300">
        <f t="shared" si="6"/>
        <v>1.3936540147457576E-2</v>
      </c>
      <c r="Q57" s="300">
        <f t="shared" si="6"/>
        <v>1.3463756723724421E-2</v>
      </c>
      <c r="R57" s="300">
        <f t="shared" si="6"/>
        <v>1.3044766006771666E-2</v>
      </c>
      <c r="S57" s="300">
        <f t="shared" si="6"/>
        <v>1.4417566472832544E-2</v>
      </c>
      <c r="T57" s="300">
        <f t="shared" si="6"/>
        <v>1.6081075417022112E-2</v>
      </c>
      <c r="U57" s="300">
        <f t="shared" si="6"/>
        <v>1.7487117487353848E-2</v>
      </c>
      <c r="V57" s="300">
        <f t="shared" si="6"/>
        <v>1.7635475496489552E-2</v>
      </c>
      <c r="W57" s="300">
        <f t="shared" si="6"/>
        <v>1.7790342501118984E-2</v>
      </c>
      <c r="X57" s="300">
        <f t="shared" si="6"/>
        <v>1.6063643791187569E-2</v>
      </c>
      <c r="Y57" s="300">
        <f t="shared" si="6"/>
        <v>1.6417738852356804E-2</v>
      </c>
      <c r="DA57" s="68"/>
    </row>
    <row r="58" spans="1:105" ht="12" customHeight="1" x14ac:dyDescent="0.25">
      <c r="A58" s="174" t="s">
        <v>2898</v>
      </c>
      <c r="B58" s="301">
        <f t="shared" ref="B58:Y58" si="7">IF(B$16=0,0,B$16/B$5)</f>
        <v>0.41053887428298452</v>
      </c>
      <c r="C58" s="301">
        <f t="shared" si="7"/>
        <v>0.45394338886428587</v>
      </c>
      <c r="D58" s="301">
        <f t="shared" si="7"/>
        <v>0.49289840910950516</v>
      </c>
      <c r="E58" s="301">
        <f t="shared" si="7"/>
        <v>0.5765900650432817</v>
      </c>
      <c r="F58" s="301">
        <f t="shared" si="7"/>
        <v>0.68640121439798707</v>
      </c>
      <c r="G58" s="301">
        <f t="shared" si="7"/>
        <v>0.68661841073234209</v>
      </c>
      <c r="H58" s="301">
        <f t="shared" si="7"/>
        <v>0.66488568109074742</v>
      </c>
      <c r="I58" s="301">
        <f t="shared" si="7"/>
        <v>0.68696010053941681</v>
      </c>
      <c r="J58" s="301">
        <f t="shared" si="7"/>
        <v>0.64351688477670976</v>
      </c>
      <c r="K58" s="301">
        <f t="shared" si="7"/>
        <v>0.69625097843457073</v>
      </c>
      <c r="L58" s="301">
        <f t="shared" si="7"/>
        <v>0.73221279036162634</v>
      </c>
      <c r="M58" s="301">
        <f t="shared" si="7"/>
        <v>0.73771343348564444</v>
      </c>
      <c r="N58" s="301">
        <f t="shared" si="7"/>
        <v>0.72976413903822757</v>
      </c>
      <c r="O58" s="301">
        <f t="shared" si="7"/>
        <v>0.73412404107287799</v>
      </c>
      <c r="P58" s="301">
        <f t="shared" si="7"/>
        <v>0.73959617879284478</v>
      </c>
      <c r="Q58" s="301">
        <f t="shared" si="7"/>
        <v>0.74625121168509934</v>
      </c>
      <c r="R58" s="301">
        <f t="shared" si="7"/>
        <v>0.75509251482167528</v>
      </c>
      <c r="S58" s="301">
        <f t="shared" si="7"/>
        <v>0.7412451604070418</v>
      </c>
      <c r="T58" s="301">
        <f t="shared" si="7"/>
        <v>0.69239807731879244</v>
      </c>
      <c r="U58" s="301">
        <f t="shared" si="7"/>
        <v>0.69078552092719314</v>
      </c>
      <c r="V58" s="301">
        <f t="shared" si="7"/>
        <v>0.6851410338430437</v>
      </c>
      <c r="W58" s="301">
        <f t="shared" si="7"/>
        <v>0.66856294420401785</v>
      </c>
      <c r="X58" s="301">
        <f t="shared" si="7"/>
        <v>0.70285445608380581</v>
      </c>
      <c r="Y58" s="301">
        <f t="shared" si="7"/>
        <v>0.68772074038608821</v>
      </c>
      <c r="DA58" s="178"/>
    </row>
    <row r="59" spans="1:105" ht="12" customHeight="1" x14ac:dyDescent="0.25">
      <c r="A59" s="174" t="s">
        <v>2910</v>
      </c>
      <c r="B59" s="301">
        <f t="shared" ref="B59:Y59" si="8">IF(B$27=0,0,B$27/B$5)</f>
        <v>0.11588767901283623</v>
      </c>
      <c r="C59" s="301">
        <f t="shared" si="8"/>
        <v>0.10611144295801488</v>
      </c>
      <c r="D59" s="301">
        <f t="shared" si="8"/>
        <v>9.7337390832071463E-2</v>
      </c>
      <c r="E59" s="301">
        <f t="shared" si="8"/>
        <v>7.8487061733356844E-2</v>
      </c>
      <c r="F59" s="301">
        <f t="shared" si="8"/>
        <v>4.4529322756370227E-2</v>
      </c>
      <c r="G59" s="301">
        <f t="shared" si="8"/>
        <v>4.4492911167744856E-2</v>
      </c>
      <c r="H59" s="301">
        <f t="shared" si="8"/>
        <v>4.965219492947414E-2</v>
      </c>
      <c r="I59" s="301">
        <f t="shared" si="8"/>
        <v>4.5272595588911758E-2</v>
      </c>
      <c r="J59" s="301">
        <f t="shared" si="8"/>
        <v>5.5343385620107585E-2</v>
      </c>
      <c r="K59" s="301">
        <f t="shared" si="8"/>
        <v>4.2682374842987328E-2</v>
      </c>
      <c r="L59" s="301">
        <f t="shared" si="8"/>
        <v>3.453636056033544E-2</v>
      </c>
      <c r="M59" s="301">
        <f t="shared" si="8"/>
        <v>3.3115089768565191E-2</v>
      </c>
      <c r="N59" s="301">
        <f t="shared" si="8"/>
        <v>3.2879961815540752E-2</v>
      </c>
      <c r="O59" s="301">
        <f t="shared" si="8"/>
        <v>3.17632408555409E-2</v>
      </c>
      <c r="P59" s="301">
        <f t="shared" si="8"/>
        <v>3.1407294557322031E-2</v>
      </c>
      <c r="Q59" s="301">
        <f t="shared" si="8"/>
        <v>3.0239547021702777E-2</v>
      </c>
      <c r="R59" s="301">
        <f t="shared" si="8"/>
        <v>2.8416356603994251E-2</v>
      </c>
      <c r="S59" s="301">
        <f t="shared" si="8"/>
        <v>3.0546645476480627E-2</v>
      </c>
      <c r="T59" s="301">
        <f t="shared" si="8"/>
        <v>4.2558677023322479E-2</v>
      </c>
      <c r="U59" s="301">
        <f t="shared" si="8"/>
        <v>4.0846183894793588E-2</v>
      </c>
      <c r="V59" s="301">
        <f t="shared" si="8"/>
        <v>4.2261742516581588E-2</v>
      </c>
      <c r="W59" s="301">
        <f t="shared" si="8"/>
        <v>4.6688754377898711E-2</v>
      </c>
      <c r="X59" s="301">
        <f t="shared" si="8"/>
        <v>3.8887443784971172E-2</v>
      </c>
      <c r="Y59" s="301">
        <f t="shared" si="8"/>
        <v>4.2893857795385723E-2</v>
      </c>
      <c r="DA59" s="178"/>
    </row>
    <row r="60" spans="1:105" ht="12" customHeight="1" x14ac:dyDescent="0.25">
      <c r="A60" s="174" t="s">
        <v>2912</v>
      </c>
      <c r="B60" s="301">
        <f t="shared" ref="B60:Y60" si="9">IF(B$28=0,0,B$28/B$5)</f>
        <v>4.3164625864539501E-2</v>
      </c>
      <c r="C60" s="301">
        <f t="shared" si="9"/>
        <v>4.5845455160812211E-2</v>
      </c>
      <c r="D60" s="301">
        <f t="shared" si="9"/>
        <v>4.825146662108714E-2</v>
      </c>
      <c r="E60" s="301">
        <f t="shared" si="9"/>
        <v>5.3420584286499324E-2</v>
      </c>
      <c r="F60" s="301">
        <f t="shared" si="9"/>
        <v>0.10372705958019034</v>
      </c>
      <c r="G60" s="301">
        <f t="shared" si="9"/>
        <v>0.10368360478489505</v>
      </c>
      <c r="H60" s="301">
        <f t="shared" si="9"/>
        <v>0.10162012671745835</v>
      </c>
      <c r="I60" s="301">
        <f t="shared" si="9"/>
        <v>0.10003169869949063</v>
      </c>
      <c r="J60" s="301">
        <f t="shared" si="9"/>
        <v>9.6627194912539197E-2</v>
      </c>
      <c r="K60" s="301">
        <f t="shared" si="9"/>
        <v>0.10257558999727076</v>
      </c>
      <c r="L60" s="301">
        <f t="shared" si="9"/>
        <v>0.10408995509886315</v>
      </c>
      <c r="M60" s="301">
        <f t="shared" si="9"/>
        <v>0.10497770840311936</v>
      </c>
      <c r="N60" s="301">
        <f t="shared" si="9"/>
        <v>0.11217465040214683</v>
      </c>
      <c r="O60" s="301">
        <f t="shared" si="9"/>
        <v>0.11270258839031587</v>
      </c>
      <c r="P60" s="301">
        <f t="shared" si="9"/>
        <v>0.10968717107048571</v>
      </c>
      <c r="Q60" s="301">
        <f t="shared" si="9"/>
        <v>0.1085905120233264</v>
      </c>
      <c r="R60" s="301">
        <f t="shared" si="9"/>
        <v>0.10810827178694409</v>
      </c>
      <c r="S60" s="301">
        <f t="shared" si="9"/>
        <v>0.11130532665785271</v>
      </c>
      <c r="T60" s="301">
        <f t="shared" si="9"/>
        <v>0.10617599008073468</v>
      </c>
      <c r="U60" s="301">
        <f t="shared" si="9"/>
        <v>0.1138404851602125</v>
      </c>
      <c r="V60" s="301">
        <f t="shared" si="9"/>
        <v>0.11317179594338145</v>
      </c>
      <c r="W60" s="301">
        <f t="shared" si="9"/>
        <v>0.11031519273320065</v>
      </c>
      <c r="X60" s="301">
        <f t="shared" si="9"/>
        <v>0.11172542058488512</v>
      </c>
      <c r="Y60" s="301">
        <f t="shared" si="9"/>
        <v>0.10905693699180391</v>
      </c>
      <c r="DA60" s="178"/>
    </row>
    <row r="61" spans="1:105" ht="12" customHeight="1" x14ac:dyDescent="0.25">
      <c r="A61" s="62" t="s">
        <v>2913</v>
      </c>
      <c r="B61" s="302">
        <f t="shared" ref="B61:Y61" si="10">IF(B$29=0,0,B$29/B$5)</f>
        <v>0</v>
      </c>
      <c r="C61" s="302">
        <f t="shared" si="10"/>
        <v>0</v>
      </c>
      <c r="D61" s="302">
        <f t="shared" si="10"/>
        <v>0</v>
      </c>
      <c r="E61" s="302">
        <f t="shared" si="10"/>
        <v>0</v>
      </c>
      <c r="F61" s="302">
        <f t="shared" si="10"/>
        <v>4.4312525535855504E-2</v>
      </c>
      <c r="G61" s="302">
        <f t="shared" si="10"/>
        <v>4.425458673977805E-2</v>
      </c>
      <c r="H61" s="302">
        <f t="shared" si="10"/>
        <v>4.3510815471271627E-2</v>
      </c>
      <c r="I61" s="302">
        <f t="shared" si="10"/>
        <v>4.0508359052809646E-2</v>
      </c>
      <c r="J61" s="302">
        <f t="shared" si="10"/>
        <v>3.9762644374355005E-2</v>
      </c>
      <c r="K61" s="302">
        <f t="shared" si="10"/>
        <v>4.2520938775447638E-2</v>
      </c>
      <c r="L61" s="302">
        <f t="shared" si="10"/>
        <v>4.1818107932203377E-2</v>
      </c>
      <c r="M61" s="302">
        <f t="shared" si="10"/>
        <v>4.2381704255259681E-2</v>
      </c>
      <c r="N61" s="302">
        <f t="shared" si="10"/>
        <v>5.0242752603486235E-2</v>
      </c>
      <c r="O61" s="302">
        <f t="shared" si="10"/>
        <v>5.0512920541603119E-2</v>
      </c>
      <c r="P61" s="302">
        <f t="shared" si="10"/>
        <v>4.7084602222667277E-2</v>
      </c>
      <c r="Q61" s="302">
        <f t="shared" si="10"/>
        <v>4.5548594964604464E-2</v>
      </c>
      <c r="R61" s="302">
        <f t="shared" si="10"/>
        <v>4.4505907183028146E-2</v>
      </c>
      <c r="S61" s="302">
        <f t="shared" si="10"/>
        <v>4.8642725760365366E-2</v>
      </c>
      <c r="T61" s="302">
        <f t="shared" si="10"/>
        <v>4.6444053065553027E-2</v>
      </c>
      <c r="U61" s="302">
        <f t="shared" si="10"/>
        <v>5.4385555899689207E-2</v>
      </c>
      <c r="V61" s="302">
        <f t="shared" si="10"/>
        <v>5.4053165363299724E-2</v>
      </c>
      <c r="W61" s="302">
        <f t="shared" si="10"/>
        <v>5.2161254526162562E-2</v>
      </c>
      <c r="X61" s="302">
        <f t="shared" si="10"/>
        <v>5.1460143486454141E-2</v>
      </c>
      <c r="Y61" s="302">
        <f t="shared" si="10"/>
        <v>4.9675285235878532E-2</v>
      </c>
      <c r="DA61" s="72"/>
    </row>
    <row r="62" spans="1:105" ht="12" customHeight="1" x14ac:dyDescent="0.25">
      <c r="A62" s="62" t="s">
        <v>2920</v>
      </c>
      <c r="B62" s="302">
        <f t="shared" ref="B62:Y62" si="11">IF(B$35=0,0,B$35/B$5)</f>
        <v>3.3259696034382551E-2</v>
      </c>
      <c r="C62" s="302">
        <f t="shared" si="11"/>
        <v>3.6776101061836583E-2</v>
      </c>
      <c r="D62" s="302">
        <f t="shared" si="11"/>
        <v>3.9932031507234879E-2</v>
      </c>
      <c r="E62" s="302">
        <f t="shared" si="11"/>
        <v>4.6712288411853452E-2</v>
      </c>
      <c r="F62" s="302">
        <f t="shared" si="11"/>
        <v>5.5608609022422852E-2</v>
      </c>
      <c r="G62" s="302">
        <f t="shared" si="11"/>
        <v>5.5626205124796935E-2</v>
      </c>
      <c r="H62" s="302">
        <f t="shared" si="11"/>
        <v>5.3865533901787215E-2</v>
      </c>
      <c r="I62" s="302">
        <f t="shared" si="11"/>
        <v>5.5653887032244082E-2</v>
      </c>
      <c r="J62" s="302">
        <f t="shared" si="11"/>
        <v>5.2134346639029695E-2</v>
      </c>
      <c r="K62" s="302">
        <f t="shared" si="11"/>
        <v>5.640658499592676E-2</v>
      </c>
      <c r="L62" s="302">
        <f t="shared" si="11"/>
        <v>5.9320021477742221E-2</v>
      </c>
      <c r="M62" s="302">
        <f t="shared" si="11"/>
        <v>5.976565459499087E-2</v>
      </c>
      <c r="N62" s="302">
        <f t="shared" si="11"/>
        <v>5.9121644652033178E-2</v>
      </c>
      <c r="O62" s="302">
        <f t="shared" si="11"/>
        <v>5.9474860937982765E-2</v>
      </c>
      <c r="P62" s="302">
        <f t="shared" si="11"/>
        <v>5.9918184697619975E-2</v>
      </c>
      <c r="Q62" s="302">
        <f t="shared" si="11"/>
        <v>6.0457340390200336E-2</v>
      </c>
      <c r="R62" s="302">
        <f t="shared" si="11"/>
        <v>6.1173616176224126E-2</v>
      </c>
      <c r="S62" s="302">
        <f t="shared" si="11"/>
        <v>6.0051776497788145E-2</v>
      </c>
      <c r="T62" s="302">
        <f t="shared" si="11"/>
        <v>5.6094443252504525E-2</v>
      </c>
      <c r="U62" s="302">
        <f t="shared" si="11"/>
        <v>5.596380243190846E-2</v>
      </c>
      <c r="V62" s="302">
        <f t="shared" si="11"/>
        <v>5.5506515835074752E-2</v>
      </c>
      <c r="W62" s="302">
        <f t="shared" si="11"/>
        <v>5.416344637986726E-2</v>
      </c>
      <c r="X62" s="302">
        <f t="shared" si="11"/>
        <v>5.6941563954416359E-2</v>
      </c>
      <c r="Y62" s="302">
        <f t="shared" si="11"/>
        <v>5.5715510064012076E-2</v>
      </c>
      <c r="DA62" s="72"/>
    </row>
    <row r="63" spans="1:105" ht="12" customHeight="1" x14ac:dyDescent="0.25">
      <c r="A63" s="62" t="s">
        <v>2932</v>
      </c>
      <c r="B63" s="302">
        <f t="shared" ref="B63:Y63" si="12">IF(B$46=0,0,B$46/B$5)</f>
        <v>9.904929830156943E-3</v>
      </c>
      <c r="C63" s="302">
        <f t="shared" si="12"/>
        <v>9.0693540989756263E-3</v>
      </c>
      <c r="D63" s="302">
        <f t="shared" si="12"/>
        <v>8.3194351138522644E-3</v>
      </c>
      <c r="E63" s="302">
        <f t="shared" si="12"/>
        <v>6.7082958746458778E-3</v>
      </c>
      <c r="F63" s="302">
        <f t="shared" si="12"/>
        <v>3.8059250219119834E-3</v>
      </c>
      <c r="G63" s="302">
        <f t="shared" si="12"/>
        <v>3.8028129203200719E-3</v>
      </c>
      <c r="H63" s="302">
        <f t="shared" si="12"/>
        <v>4.2437773443994983E-3</v>
      </c>
      <c r="I63" s="302">
        <f t="shared" si="12"/>
        <v>3.8694526144369022E-3</v>
      </c>
      <c r="J63" s="302">
        <f t="shared" si="12"/>
        <v>4.7302038991544936E-3</v>
      </c>
      <c r="K63" s="302">
        <f t="shared" si="12"/>
        <v>3.6480662258963526E-3</v>
      </c>
      <c r="L63" s="302">
        <f t="shared" si="12"/>
        <v>2.9518256889175584E-3</v>
      </c>
      <c r="M63" s="302">
        <f t="shared" si="12"/>
        <v>2.8303495528688191E-3</v>
      </c>
      <c r="N63" s="302">
        <f t="shared" si="12"/>
        <v>2.8102531466274142E-3</v>
      </c>
      <c r="O63" s="302">
        <f t="shared" si="12"/>
        <v>2.7148069107299907E-3</v>
      </c>
      <c r="P63" s="302">
        <f t="shared" si="12"/>
        <v>2.6843841501984645E-3</v>
      </c>
      <c r="Q63" s="302">
        <f t="shared" si="12"/>
        <v>2.584576668521603E-3</v>
      </c>
      <c r="R63" s="302">
        <f t="shared" si="12"/>
        <v>2.4287484276918161E-3</v>
      </c>
      <c r="S63" s="302">
        <f t="shared" si="12"/>
        <v>2.6108243996991981E-3</v>
      </c>
      <c r="T63" s="302">
        <f t="shared" si="12"/>
        <v>3.6374937626771336E-3</v>
      </c>
      <c r="U63" s="302">
        <f t="shared" si="12"/>
        <v>3.4911268286148349E-3</v>
      </c>
      <c r="V63" s="302">
        <f t="shared" si="12"/>
        <v>3.6121147450069719E-3</v>
      </c>
      <c r="W63" s="302">
        <f t="shared" si="12"/>
        <v>3.9904918271708263E-3</v>
      </c>
      <c r="X63" s="302">
        <f t="shared" si="12"/>
        <v>3.3237131440146291E-3</v>
      </c>
      <c r="Y63" s="302">
        <f t="shared" si="12"/>
        <v>3.6661416919133083E-3</v>
      </c>
      <c r="DA63" s="72"/>
    </row>
    <row r="64" spans="1:105" ht="12" customHeight="1" x14ac:dyDescent="0.25">
      <c r="A64" s="62" t="s">
        <v>2934</v>
      </c>
      <c r="B64" s="302">
        <f t="shared" ref="B64:Y64" si="13">IF(B$47=0,0,B$47/B$5)</f>
        <v>0</v>
      </c>
      <c r="C64" s="302">
        <f t="shared" si="13"/>
        <v>0</v>
      </c>
      <c r="D64" s="302">
        <f t="shared" si="13"/>
        <v>0</v>
      </c>
      <c r="E64" s="302">
        <f t="shared" si="13"/>
        <v>0</v>
      </c>
      <c r="F64" s="302">
        <f t="shared" si="13"/>
        <v>0</v>
      </c>
      <c r="G64" s="302">
        <f t="shared" si="13"/>
        <v>0</v>
      </c>
      <c r="H64" s="302">
        <f t="shared" si="13"/>
        <v>0</v>
      </c>
      <c r="I64" s="302">
        <f t="shared" si="13"/>
        <v>0</v>
      </c>
      <c r="J64" s="302">
        <f t="shared" si="13"/>
        <v>0</v>
      </c>
      <c r="K64" s="302">
        <f t="shared" si="13"/>
        <v>0</v>
      </c>
      <c r="L64" s="302">
        <f t="shared" si="13"/>
        <v>0</v>
      </c>
      <c r="M64" s="302">
        <f t="shared" si="13"/>
        <v>0</v>
      </c>
      <c r="N64" s="302">
        <f t="shared" si="13"/>
        <v>0</v>
      </c>
      <c r="O64" s="302">
        <f t="shared" si="13"/>
        <v>0</v>
      </c>
      <c r="P64" s="302">
        <f t="shared" si="13"/>
        <v>0</v>
      </c>
      <c r="Q64" s="302">
        <f t="shared" si="13"/>
        <v>0</v>
      </c>
      <c r="R64" s="302">
        <f t="shared" si="13"/>
        <v>0</v>
      </c>
      <c r="S64" s="302">
        <f t="shared" si="13"/>
        <v>0</v>
      </c>
      <c r="T64" s="302">
        <f t="shared" si="13"/>
        <v>0</v>
      </c>
      <c r="U64" s="302">
        <f t="shared" si="13"/>
        <v>0</v>
      </c>
      <c r="V64" s="302">
        <f t="shared" si="13"/>
        <v>0</v>
      </c>
      <c r="W64" s="302">
        <f t="shared" si="13"/>
        <v>0</v>
      </c>
      <c r="X64" s="302">
        <f t="shared" si="13"/>
        <v>0</v>
      </c>
      <c r="Y64" s="302">
        <f t="shared" si="13"/>
        <v>0</v>
      </c>
      <c r="DA64" s="72"/>
    </row>
    <row r="65" spans="1:105" ht="12" customHeight="1" x14ac:dyDescent="0.25">
      <c r="A65" s="41" t="s">
        <v>2936</v>
      </c>
      <c r="B65" s="235">
        <f t="shared" ref="B65:Y65" si="14">IF(B$48=0,0,B$48/B$5)</f>
        <v>9.1660220648272395E-2</v>
      </c>
      <c r="C65" s="235">
        <f t="shared" si="14"/>
        <v>8.3927802831920514E-2</v>
      </c>
      <c r="D65" s="235">
        <f t="shared" si="14"/>
        <v>7.6988052543588911E-2</v>
      </c>
      <c r="E65" s="235">
        <f t="shared" si="14"/>
        <v>6.2078570023973018E-2</v>
      </c>
      <c r="F65" s="235">
        <f t="shared" si="14"/>
        <v>3.5220030152773522E-2</v>
      </c>
      <c r="G65" s="235">
        <f t="shared" si="14"/>
        <v>3.5191230764641979E-2</v>
      </c>
      <c r="H65" s="235">
        <f t="shared" si="14"/>
        <v>3.9271915545072984E-2</v>
      </c>
      <c r="I65" s="235">
        <f t="shared" si="14"/>
        <v>3.5807914493999123E-2</v>
      </c>
      <c r="J65" s="235">
        <f t="shared" si="14"/>
        <v>4.3773306882775712E-2</v>
      </c>
      <c r="K65" s="235">
        <f t="shared" si="14"/>
        <v>3.3759204854444877E-2</v>
      </c>
      <c r="L65" s="235">
        <f t="shared" si="14"/>
        <v>2.7316194925243099E-2</v>
      </c>
      <c r="M65" s="235">
        <f t="shared" si="14"/>
        <v>2.619205476224807E-2</v>
      </c>
      <c r="N65" s="235">
        <f t="shared" si="14"/>
        <v>2.6006082618890113E-2</v>
      </c>
      <c r="O65" s="235">
        <f t="shared" si="14"/>
        <v>2.5122823151895346E-2</v>
      </c>
      <c r="P65" s="235">
        <f t="shared" si="14"/>
        <v>2.484129092593659E-2</v>
      </c>
      <c r="Q65" s="235">
        <f t="shared" si="14"/>
        <v>2.3917672490498941E-2</v>
      </c>
      <c r="R65" s="235">
        <f t="shared" si="14"/>
        <v>2.2475637949860076E-2</v>
      </c>
      <c r="S65" s="235">
        <f t="shared" si="14"/>
        <v>2.4160568994816403E-2</v>
      </c>
      <c r="T65" s="235">
        <f t="shared" si="14"/>
        <v>3.3661367279814211E-2</v>
      </c>
      <c r="U65" s="235">
        <f t="shared" si="14"/>
        <v>3.2306887672001704E-2</v>
      </c>
      <c r="V65" s="235">
        <f t="shared" si="14"/>
        <v>3.3426509850294543E-2</v>
      </c>
      <c r="W65" s="235">
        <f t="shared" si="14"/>
        <v>3.6928011368638873E-2</v>
      </c>
      <c r="X65" s="235">
        <f t="shared" si="14"/>
        <v>3.0757641434711398E-2</v>
      </c>
      <c r="Y65" s="235">
        <f t="shared" si="14"/>
        <v>3.3926475216965783E-2</v>
      </c>
      <c r="DA65" s="97"/>
    </row>
    <row r="66" spans="1:105" ht="12" customHeight="1" x14ac:dyDescent="0.25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X66" s="171"/>
      <c r="Y66" s="171"/>
      <c r="DA66" s="175"/>
    </row>
    <row r="67" spans="1:105" ht="15" customHeight="1" x14ac:dyDescent="0.25">
      <c r="A67" s="32" t="s">
        <v>56</v>
      </c>
      <c r="B67" s="257"/>
      <c r="C67" s="257"/>
      <c r="D67" s="257"/>
      <c r="E67" s="257"/>
      <c r="F67" s="257"/>
      <c r="G67" s="257"/>
      <c r="H67" s="257"/>
      <c r="I67" s="257"/>
      <c r="J67" s="257"/>
      <c r="K67" s="257"/>
      <c r="L67" s="257"/>
      <c r="M67" s="257"/>
      <c r="N67" s="257"/>
      <c r="O67" s="257"/>
      <c r="P67" s="257"/>
      <c r="Q67" s="257"/>
      <c r="R67" s="257"/>
      <c r="S67" s="257"/>
      <c r="T67" s="257"/>
      <c r="U67" s="257"/>
      <c r="V67" s="257"/>
      <c r="W67" s="257"/>
      <c r="X67" s="257"/>
      <c r="Y67" s="257"/>
      <c r="DA67" s="88"/>
    </row>
    <row r="68" spans="1:105" ht="12" customHeight="1" x14ac:dyDescent="0.25">
      <c r="A68" s="172"/>
      <c r="B68" s="172"/>
      <c r="C68" s="172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2"/>
      <c r="Q68" s="172"/>
      <c r="R68" s="172"/>
      <c r="S68" s="172"/>
      <c r="T68" s="172"/>
      <c r="U68" s="172"/>
      <c r="V68" s="172"/>
      <c r="W68" s="172"/>
      <c r="X68" s="172"/>
      <c r="Y68" s="172"/>
      <c r="DA68" s="176"/>
    </row>
    <row r="69" spans="1:105" ht="12" customHeight="1" x14ac:dyDescent="0.25">
      <c r="A69" s="35" t="s">
        <v>26</v>
      </c>
      <c r="B69" s="322">
        <f t="shared" ref="B69:Y69" si="15">SUM(B$70:B$78)</f>
        <v>124.16635121602803</v>
      </c>
      <c r="C69" s="322">
        <f t="shared" si="15"/>
        <v>118.81908485023365</v>
      </c>
      <c r="D69" s="322">
        <f t="shared" si="15"/>
        <v>124.7675765310498</v>
      </c>
      <c r="E69" s="322">
        <f t="shared" si="15"/>
        <v>137.51505167952956</v>
      </c>
      <c r="F69" s="322">
        <f t="shared" si="15"/>
        <v>149.60895259320563</v>
      </c>
      <c r="G69" s="322">
        <f t="shared" si="15"/>
        <v>145.53955666894089</v>
      </c>
      <c r="H69" s="322">
        <f t="shared" si="15"/>
        <v>135.158731004245</v>
      </c>
      <c r="I69" s="322">
        <f t="shared" si="15"/>
        <v>138.86565895518805</v>
      </c>
      <c r="J69" s="322">
        <f t="shared" si="15"/>
        <v>151.50062581690801</v>
      </c>
      <c r="K69" s="322">
        <f t="shared" si="15"/>
        <v>169.74113620264802</v>
      </c>
      <c r="L69" s="322">
        <f t="shared" si="15"/>
        <v>172.65246391315137</v>
      </c>
      <c r="M69" s="322">
        <f t="shared" si="15"/>
        <v>177.03919286140339</v>
      </c>
      <c r="N69" s="322">
        <f t="shared" si="15"/>
        <v>192.15121550228389</v>
      </c>
      <c r="O69" s="322">
        <f t="shared" si="15"/>
        <v>200.40871792545505</v>
      </c>
      <c r="P69" s="322">
        <f t="shared" si="15"/>
        <v>192.49793257338936</v>
      </c>
      <c r="Q69" s="322">
        <f t="shared" si="15"/>
        <v>189.32826560729589</v>
      </c>
      <c r="R69" s="322">
        <f t="shared" si="15"/>
        <v>198.98309626481156</v>
      </c>
      <c r="S69" s="322">
        <f t="shared" si="15"/>
        <v>195.81649866469542</v>
      </c>
      <c r="T69" s="322">
        <f t="shared" si="15"/>
        <v>195.66354361426679</v>
      </c>
      <c r="U69" s="322">
        <f t="shared" si="15"/>
        <v>186.793122301268</v>
      </c>
      <c r="V69" s="322">
        <f t="shared" si="15"/>
        <v>191.12818539845694</v>
      </c>
      <c r="W69" s="322">
        <f t="shared" si="15"/>
        <v>167.87837833336215</v>
      </c>
      <c r="X69" s="322">
        <f t="shared" si="15"/>
        <v>155.97334992040169</v>
      </c>
      <c r="Y69" s="322">
        <f t="shared" si="15"/>
        <v>162.40565192708951</v>
      </c>
      <c r="DA69" s="95"/>
    </row>
    <row r="70" spans="1:105" ht="12" customHeight="1" x14ac:dyDescent="0.25">
      <c r="A70" s="55" t="s">
        <v>91</v>
      </c>
      <c r="B70" s="334">
        <f>IF(B$6=0,0,B$6/WWP!B$5*1000)</f>
        <v>2.8286756909411732</v>
      </c>
      <c r="C70" s="334">
        <f>IF(C$6=0,0,C$6/WWP!C$5*1000)</f>
        <v>2.4785084147128988</v>
      </c>
      <c r="D70" s="334">
        <f>IF(D$6=0,0,D$6/WWP!D$5*1000)</f>
        <v>2.3873902417041304</v>
      </c>
      <c r="E70" s="334">
        <f>IF(E$6=0,0,E$6/WWP!E$5*1000)</f>
        <v>2.1217308039320573</v>
      </c>
      <c r="F70" s="334">
        <f>IF(F$6=0,0,F$6/WWP!F$5*1000)</f>
        <v>1.3096210492060081</v>
      </c>
      <c r="G70" s="334">
        <f>IF(G$6=0,0,G$6/WWP!G$5*1000)</f>
        <v>1.2729573249920991</v>
      </c>
      <c r="H70" s="334">
        <f>IF(H$6=0,0,H$6/WWP!H$5*1000)</f>
        <v>1.3192421892272819</v>
      </c>
      <c r="I70" s="334">
        <f>IF(I$6=0,0,I$6/WWP!I$5*1000)</f>
        <v>1.2358684003292082</v>
      </c>
      <c r="J70" s="334">
        <f>IF(J$6=0,0,J$6/WWP!J$5*1000)</f>
        <v>1.6482463572160126</v>
      </c>
      <c r="K70" s="334">
        <f>IF(K$6=0,0,K$6/WWP!K$5*1000)</f>
        <v>1.4242218840901517</v>
      </c>
      <c r="L70" s="334">
        <f>IF(L$6=0,0,L$6/WWP!L$5*1000)</f>
        <v>1.1721719499376289</v>
      </c>
      <c r="M70" s="334">
        <f>IF(M$6=0,0,M$6/WWP!M$5*1000)</f>
        <v>1.1524904408177188</v>
      </c>
      <c r="N70" s="334">
        <f>IF(N$6=0,0,N$6/WWP!N$5*1000)</f>
        <v>1.2419851833852242</v>
      </c>
      <c r="O70" s="334">
        <f>IF(O$6=0,0,O$6/WWP!O$5*1000)</f>
        <v>1.2513632365074934</v>
      </c>
      <c r="P70" s="334">
        <f>IF(P$6=0,0,P$6/WWP!P$5*1000)</f>
        <v>1.1884983180357513</v>
      </c>
      <c r="Q70" s="334">
        <f>IF(Q$6=0,0,Q$6/WWP!Q$5*1000)</f>
        <v>1.1254668613546399</v>
      </c>
      <c r="R70" s="334">
        <f>IF(R$6=0,0,R$6/WWP!R$5*1000)</f>
        <v>1.1115437290379442</v>
      </c>
      <c r="S70" s="334">
        <f>IF(S$6=0,0,S$6/WWP!S$5*1000)</f>
        <v>1.1758577329281403</v>
      </c>
      <c r="T70" s="334">
        <f>IF(T$6=0,0,T$6/WWP!T$5*1000)</f>
        <v>1.6369673148044614</v>
      </c>
      <c r="U70" s="334">
        <f>IF(U$6=0,0,U$6/WWP!U$5*1000)</f>
        <v>1.4998725055333837</v>
      </c>
      <c r="V70" s="334">
        <f>IF(V$6=0,0,V$6/WWP!V$5*1000)</f>
        <v>1.5878669543276431</v>
      </c>
      <c r="W70" s="334">
        <f>IF(W$6=0,0,W$6/WWP!W$5*1000)</f>
        <v>1.5408097824053397</v>
      </c>
      <c r="X70" s="334">
        <f>IF(X$6=0,0,X$6/WWP!X$5*1000)</f>
        <v>1.1923445484667945</v>
      </c>
      <c r="Y70" s="334">
        <f>IF(Y$6=0,0,Y$6/WWP!Y$5*1000)</f>
        <v>1.3694249025242073</v>
      </c>
      <c r="DA70" s="67"/>
    </row>
    <row r="71" spans="1:105" ht="12" customHeight="1" x14ac:dyDescent="0.25">
      <c r="A71" s="173" t="s">
        <v>92</v>
      </c>
      <c r="B71" s="335">
        <f>IF(B$7=0,0,B$7/WWP!B$5*1000)</f>
        <v>3.0746474901534495</v>
      </c>
      <c r="C71" s="335">
        <f>IF(C$7=0,0,C$7/WWP!C$5*1000)</f>
        <v>2.6940308855574986</v>
      </c>
      <c r="D71" s="335">
        <f>IF(D$7=0,0,D$7/WWP!D$5*1000)</f>
        <v>2.5949893931566632</v>
      </c>
      <c r="E71" s="335">
        <f>IF(E$7=0,0,E$7/WWP!E$5*1000)</f>
        <v>2.3062291347087576</v>
      </c>
      <c r="F71" s="335">
        <f>IF(F$7=0,0,F$7/WWP!F$5*1000)</f>
        <v>1.4235011404413127</v>
      </c>
      <c r="G71" s="335">
        <f>IF(G$7=0,0,G$7/WWP!G$5*1000)</f>
        <v>1.3836492662957602</v>
      </c>
      <c r="H71" s="335">
        <f>IF(H$7=0,0,H$7/WWP!H$5*1000)</f>
        <v>1.4339589013340026</v>
      </c>
      <c r="I71" s="335">
        <f>IF(I$7=0,0,I$7/WWP!I$5*1000)</f>
        <v>1.3433352177491391</v>
      </c>
      <c r="J71" s="335">
        <f>IF(J$7=0,0,J$7/WWP!J$5*1000)</f>
        <v>1.7915721274087104</v>
      </c>
      <c r="K71" s="335">
        <f>IF(K$7=0,0,K$7/WWP!K$5*1000)</f>
        <v>1.5480672653153822</v>
      </c>
      <c r="L71" s="335">
        <f>IF(L$7=0,0,L$7/WWP!L$5*1000)</f>
        <v>1.2740999455843789</v>
      </c>
      <c r="M71" s="335">
        <f>IF(M$7=0,0,M$7/WWP!M$5*1000)</f>
        <v>1.2527070008888246</v>
      </c>
      <c r="N71" s="335">
        <f>IF(N$7=0,0,N$7/WWP!N$5*1000)</f>
        <v>1.3499838949839389</v>
      </c>
      <c r="O71" s="335">
        <f>IF(O$7=0,0,O$7/WWP!O$5*1000)</f>
        <v>1.360177430986407</v>
      </c>
      <c r="P71" s="335">
        <f>IF(P$7=0,0,P$7/WWP!P$5*1000)</f>
        <v>1.291845997864947</v>
      </c>
      <c r="Q71" s="335">
        <f>IF(Q$7=0,0,Q$7/WWP!Q$5*1000)</f>
        <v>1.223333544950695</v>
      </c>
      <c r="R71" s="335">
        <f>IF(R$7=0,0,R$7/WWP!R$5*1000)</f>
        <v>1.2081997054760256</v>
      </c>
      <c r="S71" s="335">
        <f>IF(S$7=0,0,S$7/WWP!S$5*1000)</f>
        <v>1.2781062314436304</v>
      </c>
      <c r="T71" s="335">
        <f>IF(T$7=0,0,T$7/WWP!T$5*1000)</f>
        <v>1.7793122987005021</v>
      </c>
      <c r="U71" s="335">
        <f>IF(U$7=0,0,U$7/WWP!U$5*1000)</f>
        <v>1.6302962016667213</v>
      </c>
      <c r="V71" s="335">
        <f>IF(V$7=0,0,V$7/WWP!V$5*1000)</f>
        <v>1.725942341660482</v>
      </c>
      <c r="W71" s="335">
        <f>IF(W$7=0,0,W$7/WWP!W$5*1000)</f>
        <v>1.6747932417449343</v>
      </c>
      <c r="X71" s="335">
        <f>IF(X$7=0,0,X$7/WWP!X$5*1000)</f>
        <v>1.2960266831160807</v>
      </c>
      <c r="Y71" s="335">
        <f>IF(Y$7=0,0,Y$7/WWP!Y$5*1000)</f>
        <v>1.4885053288306609</v>
      </c>
      <c r="DA71" s="177"/>
    </row>
    <row r="72" spans="1:105" ht="12" customHeight="1" x14ac:dyDescent="0.25">
      <c r="A72" s="173" t="s">
        <v>93</v>
      </c>
      <c r="B72" s="335">
        <f>IF(B$8=0,0,B$8/WWP!B$5*1000)</f>
        <v>7.6251257755805542</v>
      </c>
      <c r="C72" s="335">
        <f>IF(C$8=0,0,C$8/WWP!C$5*1000)</f>
        <v>6.6811965961825948</v>
      </c>
      <c r="D72" s="335">
        <f>IF(D$8=0,0,D$8/WWP!D$5*1000)</f>
        <v>6.4355736950285261</v>
      </c>
      <c r="E72" s="335">
        <f>IF(E$8=0,0,E$8/WWP!E$5*1000)</f>
        <v>5.7194482540777196</v>
      </c>
      <c r="F72" s="335">
        <f>IF(F$8=0,0,F$8/WWP!F$5*1000)</f>
        <v>3.5302828282944563</v>
      </c>
      <c r="G72" s="335">
        <f>IF(G$8=0,0,G$8/WWP!G$5*1000)</f>
        <v>3.431450180413484</v>
      </c>
      <c r="H72" s="335">
        <f>IF(H$8=0,0,H$8/WWP!H$5*1000)</f>
        <v>3.5562180753083279</v>
      </c>
      <c r="I72" s="335">
        <f>IF(I$8=0,0,I$8/WWP!I$5*1000)</f>
        <v>3.3314713400178642</v>
      </c>
      <c r="J72" s="335">
        <f>IF(J$8=0,0,J$8/WWP!J$5*1000)</f>
        <v>4.4430988759736021</v>
      </c>
      <c r="K72" s="335">
        <f>IF(K$8=0,0,K$8/WWP!K$5*1000)</f>
        <v>3.839206817982149</v>
      </c>
      <c r="L72" s="335">
        <f>IF(L$8=0,0,L$8/WWP!L$5*1000)</f>
        <v>3.1597678650492598</v>
      </c>
      <c r="M72" s="335">
        <f>IF(M$8=0,0,M$8/WWP!M$5*1000)</f>
        <v>3.1067133622042857</v>
      </c>
      <c r="N72" s="335">
        <f>IF(N$8=0,0,N$8/WWP!N$5*1000)</f>
        <v>3.3479600595601688</v>
      </c>
      <c r="O72" s="335">
        <f>IF(O$8=0,0,O$8/WWP!O$5*1000)</f>
        <v>3.3732400288462894</v>
      </c>
      <c r="P72" s="335">
        <f>IF(P$8=0,0,P$8/WWP!P$5*1000)</f>
        <v>3.2037780747050686</v>
      </c>
      <c r="Q72" s="335">
        <f>IF(Q$8=0,0,Q$8/WWP!Q$5*1000)</f>
        <v>3.0338671914777242</v>
      </c>
      <c r="R72" s="335">
        <f>IF(R$8=0,0,R$8/WWP!R$5*1000)</f>
        <v>2.9963352695805452</v>
      </c>
      <c r="S72" s="335">
        <f>IF(S$8=0,0,S$8/WWP!S$5*1000)</f>
        <v>3.1697034539802038</v>
      </c>
      <c r="T72" s="335">
        <f>IF(T$8=0,0,T$8/WWP!T$5*1000)</f>
        <v>4.4126945007772447</v>
      </c>
      <c r="U72" s="335">
        <f>IF(U$8=0,0,U$8/WWP!U$5*1000)</f>
        <v>4.0431345801334713</v>
      </c>
      <c r="V72" s="335">
        <f>IF(V$8=0,0,V$8/WWP!V$5*1000)</f>
        <v>4.2803370073179936</v>
      </c>
      <c r="W72" s="335">
        <f>IF(W$8=0,0,W$8/WWP!W$5*1000)</f>
        <v>4.153487239527438</v>
      </c>
      <c r="X72" s="335">
        <f>IF(X$8=0,0,X$8/WWP!X$5*1000)</f>
        <v>3.2141461741278792</v>
      </c>
      <c r="Y72" s="335">
        <f>IF(Y$8=0,0,Y$8/WWP!Y$5*1000)</f>
        <v>3.6914932155000373</v>
      </c>
      <c r="DA72" s="177"/>
    </row>
    <row r="73" spans="1:105" ht="12" customHeight="1" x14ac:dyDescent="0.25">
      <c r="A73" s="173" t="s">
        <v>94</v>
      </c>
      <c r="B73" s="335">
        <f>IF(B$9=0,0,B$9/WWP!B$5*1000)</f>
        <v>23.367320925166222</v>
      </c>
      <c r="C73" s="335">
        <f>IF(C$9=0,0,C$9/WWP!C$5*1000)</f>
        <v>20.474634730236993</v>
      </c>
      <c r="D73" s="335">
        <f>IF(D$9=0,0,D$9/WWP!D$5*1000)</f>
        <v>19.721919387990638</v>
      </c>
      <c r="E73" s="335">
        <f>IF(E$9=0,0,E$9/WWP!E$5*1000)</f>
        <v>17.527341423786563</v>
      </c>
      <c r="F73" s="335">
        <f>IF(F$9=0,0,F$9/WWP!F$5*1000)</f>
        <v>10.818608667353978</v>
      </c>
      <c r="G73" s="335">
        <f>IF(G$9=0,0,G$9/WWP!G$5*1000)</f>
        <v>10.515734423847775</v>
      </c>
      <c r="H73" s="335">
        <f>IF(H$9=0,0,H$9/WWP!H$5*1000)</f>
        <v>10.898087650138418</v>
      </c>
      <c r="I73" s="335">
        <f>IF(I$9=0,0,I$9/WWP!I$5*1000)</f>
        <v>10.209347654893461</v>
      </c>
      <c r="J73" s="335">
        <f>IF(J$9=0,0,J$9/WWP!J$5*1000)</f>
        <v>13.615948168306195</v>
      </c>
      <c r="K73" s="335">
        <f>IF(K$9=0,0,K$9/WWP!K$5*1000)</f>
        <v>11.765311216396908</v>
      </c>
      <c r="L73" s="335">
        <f>IF(L$9=0,0,L$9/WWP!L$5*1000)</f>
        <v>9.6831595864412812</v>
      </c>
      <c r="M73" s="335">
        <f>IF(M$9=0,0,M$9/WWP!M$5*1000)</f>
        <v>9.520573206755067</v>
      </c>
      <c r="N73" s="335">
        <f>IF(N$9=0,0,N$9/WWP!N$5*1000)</f>
        <v>10.259877601877944</v>
      </c>
      <c r="O73" s="335">
        <f>IF(O$9=0,0,O$9/WWP!O$5*1000)</f>
        <v>10.337348475496686</v>
      </c>
      <c r="P73" s="335">
        <f>IF(P$9=0,0,P$9/WWP!P$5*1000)</f>
        <v>9.8180295837735923</v>
      </c>
      <c r="Q73" s="335">
        <f>IF(Q$9=0,0,Q$9/WWP!Q$5*1000)</f>
        <v>9.2973349416252891</v>
      </c>
      <c r="R73" s="335">
        <f>IF(R$9=0,0,R$9/WWP!R$5*1000)</f>
        <v>9.1823177616177958</v>
      </c>
      <c r="S73" s="335">
        <f>IF(S$9=0,0,S$9/WWP!S$5*1000)</f>
        <v>9.7136073589715952</v>
      </c>
      <c r="T73" s="335">
        <f>IF(T$9=0,0,T$9/WWP!T$5*1000)</f>
        <v>13.522773470123814</v>
      </c>
      <c r="U73" s="335">
        <f>IF(U$9=0,0,U$9/WWP!U$5*1000)</f>
        <v>12.390251132667082</v>
      </c>
      <c r="V73" s="335">
        <f>IF(V$9=0,0,V$9/WWP!V$5*1000)</f>
        <v>13.11716179661966</v>
      </c>
      <c r="W73" s="335">
        <f>IF(W$9=0,0,W$9/WWP!W$5*1000)</f>
        <v>12.728428637261507</v>
      </c>
      <c r="X73" s="335">
        <f>IF(X$9=0,0,X$9/WWP!X$5*1000)</f>
        <v>9.8498027916822171</v>
      </c>
      <c r="Y73" s="335">
        <f>IF(Y$9=0,0,Y$9/WWP!Y$5*1000)</f>
        <v>11.312640499113019</v>
      </c>
      <c r="DA73" s="177"/>
    </row>
    <row r="74" spans="1:105" ht="12" customHeight="1" x14ac:dyDescent="0.25">
      <c r="A74" s="56" t="s">
        <v>95</v>
      </c>
      <c r="B74" s="336">
        <f>IF(B$10=0,0,B$10/WWP!B$5*1000)</f>
        <v>5.1654077834577956</v>
      </c>
      <c r="C74" s="336">
        <f>IF(C$10=0,0,C$10/WWP!C$5*1000)</f>
        <v>4.5259718877365964</v>
      </c>
      <c r="D74" s="336">
        <f>IF(D$10=0,0,D$10/WWP!D$5*1000)</f>
        <v>4.3595821805031942</v>
      </c>
      <c r="E74" s="336">
        <f>IF(E$10=0,0,E$10/WWP!E$5*1000)</f>
        <v>3.8744649463107148</v>
      </c>
      <c r="F74" s="336">
        <f>IF(F$10=0,0,F$10/WWP!F$5*1000)</f>
        <v>2.3854582650344396</v>
      </c>
      <c r="G74" s="336">
        <f>IF(G$10=0,0,G$10/WWP!G$5*1000)</f>
        <v>2.3183658100580664</v>
      </c>
      <c r="H74" s="336">
        <f>IF(H$10=0,0,H$10/WWP!H$5*1000)</f>
        <v>2.3324019700750642</v>
      </c>
      <c r="I74" s="336">
        <f>IF(I$10=0,0,I$10/WWP!I$5*1000)</f>
        <v>2.2002030874722505</v>
      </c>
      <c r="J74" s="336">
        <f>IF(J$10=0,0,J$10/WWP!J$5*1000)</f>
        <v>2.8532280773140113</v>
      </c>
      <c r="K74" s="336">
        <f>IF(K$10=0,0,K$10/WWP!K$5*1000)</f>
        <v>2.5953190734128646</v>
      </c>
      <c r="L74" s="336">
        <f>IF(L$10=0,0,L$10/WWP!L$5*1000)</f>
        <v>2.2945388811422731</v>
      </c>
      <c r="M74" s="336">
        <f>IF(M$10=0,0,M$10/WWP!M$5*1000)</f>
        <v>2.3176602606465551</v>
      </c>
      <c r="N74" s="336">
        <f>IF(N$10=0,0,N$10/WWP!N$5*1000)</f>
        <v>2.8568219787898204</v>
      </c>
      <c r="O74" s="336">
        <f>IF(O$10=0,0,O$10/WWP!O$5*1000)</f>
        <v>2.974686482209477</v>
      </c>
      <c r="P74" s="336">
        <f>IF(P$10=0,0,P$10/WWP!P$5*1000)</f>
        <v>2.6827551656116211</v>
      </c>
      <c r="Q74" s="336">
        <f>IF(Q$10=0,0,Q$10/WWP!Q$5*1000)</f>
        <v>2.5490697090613135</v>
      </c>
      <c r="R74" s="336">
        <f>IF(R$10=0,0,R$10/WWP!R$5*1000)</f>
        <v>2.5956879300773892</v>
      </c>
      <c r="S74" s="336">
        <f>IF(S$10=0,0,S$10/WWP!S$5*1000)</f>
        <v>2.8231973859755715</v>
      </c>
      <c r="T74" s="336">
        <f>IF(T$10=0,0,T$10/WWP!T$5*1000)</f>
        <v>3.1464802012228197</v>
      </c>
      <c r="U74" s="336">
        <f>IF(U$10=0,0,U$10/WWP!U$5*1000)</f>
        <v>3.2664732755119292</v>
      </c>
      <c r="V74" s="336">
        <f>IF(V$10=0,0,V$10/WWP!V$5*1000)</f>
        <v>3.3706364302829996</v>
      </c>
      <c r="W74" s="336">
        <f>IF(W$10=0,0,W$10/WWP!W$5*1000)</f>
        <v>2.9866138490829455</v>
      </c>
      <c r="X74" s="336">
        <f>IF(X$10=0,0,X$10/WWP!X$5*1000)</f>
        <v>2.5055003340395872</v>
      </c>
      <c r="Y74" s="336">
        <f>IF(Y$10=0,0,Y$10/WWP!Y$5*1000)</f>
        <v>2.6663335814857145</v>
      </c>
      <c r="DA74" s="68"/>
    </row>
    <row r="75" spans="1:105" ht="12" customHeight="1" x14ac:dyDescent="0.25">
      <c r="A75" s="174" t="s">
        <v>2898</v>
      </c>
      <c r="B75" s="349">
        <f>IF(B$16=0,0,B$16/WWP!B$5*1000)</f>
        <v>50.975114052053826</v>
      </c>
      <c r="C75" s="349">
        <f>IF(C$16=0,0,C$16/WWP!C$5*1000)</f>
        <v>53.937138038668195</v>
      </c>
      <c r="D75" s="349">
        <f>IF(D$16=0,0,D$16/WWP!D$5*1000)</f>
        <v>61.497739980602866</v>
      </c>
      <c r="E75" s="349">
        <f>IF(E$16=0,0,E$16/WWP!E$5*1000)</f>
        <v>79.289812592330193</v>
      </c>
      <c r="F75" s="349">
        <f>IF(F$16=0,0,F$16/WWP!F$5*1000)</f>
        <v>102.69176674478723</v>
      </c>
      <c r="G75" s="349">
        <f>IF(G$16=0,0,G$16/WWP!G$5*1000)</f>
        <v>99.930139098717845</v>
      </c>
      <c r="H75" s="349">
        <f>IF(H$16=0,0,H$16/WWP!H$5*1000)</f>
        <v>89.865104919118579</v>
      </c>
      <c r="I75" s="349">
        <f>IF(I$16=0,0,I$16/WWP!I$5*1000)</f>
        <v>95.395167037328363</v>
      </c>
      <c r="J75" s="349">
        <f>IF(J$16=0,0,J$16/WWP!J$5*1000)</f>
        <v>97.493210767418589</v>
      </c>
      <c r="K75" s="349">
        <f>IF(K$16=0,0,K$16/WWP!K$5*1000)</f>
        <v>118.18243216168946</v>
      </c>
      <c r="L75" s="349">
        <f>IF(L$16=0,0,L$16/WWP!L$5*1000)</f>
        <v>126.41834236465849</v>
      </c>
      <c r="M75" s="349">
        <f>IF(M$16=0,0,M$16/WWP!M$5*1000)</f>
        <v>130.60419082731315</v>
      </c>
      <c r="N75" s="349">
        <f>IF(N$16=0,0,N$16/WWP!N$5*1000)</f>
        <v>140.22506634617312</v>
      </c>
      <c r="O75" s="349">
        <f>IF(O$16=0,0,O$16/WWP!O$5*1000)</f>
        <v>147.12485786966957</v>
      </c>
      <c r="P75" s="349">
        <f>IF(P$16=0,0,P$16/WWP!P$5*1000)</f>
        <v>142.37073535680139</v>
      </c>
      <c r="Q75" s="349">
        <f>IF(Q$16=0,0,Q$16/WWP!Q$5*1000)</f>
        <v>141.28644761568287</v>
      </c>
      <c r="R75" s="349">
        <f>IF(R$16=0,0,R$16/WWP!R$5*1000)</f>
        <v>150.25064656560011</v>
      </c>
      <c r="S75" s="349">
        <f>IF(S$16=0,0,S$16/WWP!S$5*1000)</f>
        <v>145.14803196305743</v>
      </c>
      <c r="T75" s="349">
        <f>IF(T$16=0,0,T$16/WWP!T$5*1000)</f>
        <v>135.47706139990004</v>
      </c>
      <c r="U75" s="349">
        <f>IF(U$16=0,0,U$16/WWP!U$5*1000)</f>
        <v>129.03398429449831</v>
      </c>
      <c r="V75" s="349">
        <f>IF(V$16=0,0,V$16/WWP!V$5*1000)</f>
        <v>130.94976254044371</v>
      </c>
      <c r="W75" s="349">
        <f>IF(W$16=0,0,W$16/WWP!W$5*1000)</f>
        <v>112.23726288674861</v>
      </c>
      <c r="X75" s="349">
        <f>IF(X$16=0,0,X$16/WWP!X$5*1000)</f>
        <v>109.62656402187307</v>
      </c>
      <c r="Y75" s="349">
        <f>IF(Y$16=0,0,Y$16/WWP!Y$5*1000)</f>
        <v>111.68973518618337</v>
      </c>
      <c r="DA75" s="178"/>
    </row>
    <row r="76" spans="1:105" ht="12" customHeight="1" x14ac:dyDescent="0.25">
      <c r="A76" s="174" t="s">
        <v>2910</v>
      </c>
      <c r="B76" s="349">
        <f>IF(B$27=0,0,B$27/WWP!B$5*1000)</f>
        <v>14.389350253918142</v>
      </c>
      <c r="C76" s="349">
        <f>IF(C$27=0,0,C$27/WWP!C$5*1000)</f>
        <v>12.6080645444091</v>
      </c>
      <c r="D76" s="349">
        <f>IF(D$27=0,0,D$27/WWP!D$5*1000)</f>
        <v>12.144550359973179</v>
      </c>
      <c r="E76" s="349">
        <f>IF(E$27=0,0,E$27/WWP!E$5*1000)</f>
        <v>10.793152350436994</v>
      </c>
      <c r="F76" s="349">
        <f>IF(F$27=0,0,F$27/WWP!F$5*1000)</f>
        <v>6.6619853372653468</v>
      </c>
      <c r="G76" s="349">
        <f>IF(G$27=0,0,G$27/WWP!G$5*1000)</f>
        <v>6.4754785662641572</v>
      </c>
      <c r="H76" s="349">
        <f>IF(H$27=0,0,H$27/WWP!H$5*1000)</f>
        <v>6.7109276582431336</v>
      </c>
      <c r="I76" s="349">
        <f>IF(I$27=0,0,I$27/WWP!I$5*1000)</f>
        <v>6.286808819065973</v>
      </c>
      <c r="J76" s="349">
        <f>IF(J$27=0,0,J$27/WWP!J$5*1000)</f>
        <v>8.3845575562727639</v>
      </c>
      <c r="K76" s="349">
        <f>IF(K$27=0,0,K$27/WWP!K$5*1000)</f>
        <v>7.2449548016759922</v>
      </c>
      <c r="L76" s="349">
        <f>IF(L$27=0,0,L$27/WWP!L$5*1000)</f>
        <v>5.9627877453348939</v>
      </c>
      <c r="M76" s="349">
        <f>IF(M$27=0,0,M$27/WWP!M$5*1000)</f>
        <v>5.8626687641597011</v>
      </c>
      <c r="N76" s="349">
        <f>IF(N$27=0,0,N$27/WWP!N$5*1000)</f>
        <v>6.3179246285248372</v>
      </c>
      <c r="O76" s="349">
        <f>IF(O$27=0,0,O$27/WWP!O$5*1000)</f>
        <v>6.3656303770163856</v>
      </c>
      <c r="P76" s="349">
        <f>IF(P$27=0,0,P$27/WWP!P$5*1000)</f>
        <v>6.045839270007952</v>
      </c>
      <c r="Q76" s="349">
        <f>IF(Q$27=0,0,Q$27/WWP!Q$5*1000)</f>
        <v>5.7252009903692569</v>
      </c>
      <c r="R76" s="349">
        <f>IF(R$27=0,0,R$27/WWP!R$5*1000)</f>
        <v>5.6543746216278041</v>
      </c>
      <c r="S76" s="349">
        <f>IF(S$27=0,0,S$27/WWP!S$5*1000)</f>
        <v>5.9815371631561929</v>
      </c>
      <c r="T76" s="349">
        <f>IF(T$27=0,0,T$27/WWP!T$5*1000)</f>
        <v>8.3271815579183528</v>
      </c>
      <c r="U76" s="349">
        <f>IF(U$27=0,0,U$27/WWP!U$5*1000)</f>
        <v>7.6297862238002612</v>
      </c>
      <c r="V76" s="349">
        <f>IF(V$27=0,0,V$27/WWP!V$5*1000)</f>
        <v>8.0774101589710554</v>
      </c>
      <c r="W76" s="349">
        <f>IF(W$27=0,0,W$27/WWP!W$5*1000)</f>
        <v>7.8380323713662987</v>
      </c>
      <c r="X76" s="349">
        <f>IF(X$27=0,0,X$27/WWP!X$5*1000)</f>
        <v>6.0654048769832603</v>
      </c>
      <c r="Y76" s="349">
        <f>IF(Y$27=0,0,Y$27/WWP!Y$5*1000)</f>
        <v>6.9662049389274907</v>
      </c>
      <c r="DA76" s="178"/>
    </row>
    <row r="77" spans="1:105" ht="12" customHeight="1" x14ac:dyDescent="0.25">
      <c r="A77" s="174" t="s">
        <v>2912</v>
      </c>
      <c r="B77" s="349">
        <f>IF(B$28=0,0,B$28/WWP!B$5*1000)</f>
        <v>5.3595940952048586</v>
      </c>
      <c r="C77" s="349">
        <f>IF(C$28=0,0,C$28/WWP!C$5*1000)</f>
        <v>5.4473150267501289</v>
      </c>
      <c r="D77" s="349">
        <f>IF(D$28=0,0,D$28/WWP!D$5*1000)</f>
        <v>6.0202185543818834</v>
      </c>
      <c r="E77" s="349">
        <f>IF(E$28=0,0,E$28/WWP!E$5*1000)</f>
        <v>7.34613440890862</v>
      </c>
      <c r="F77" s="349">
        <f>IF(F$28=0,0,F$28/WWP!F$5*1000)</f>
        <v>15.518496739365315</v>
      </c>
      <c r="G77" s="349">
        <f>IF(G$28=0,0,G$28/WWP!G$5*1000)</f>
        <v>15.090065874231307</v>
      </c>
      <c r="H77" s="349">
        <f>IF(H$28=0,0,H$28/WWP!H$5*1000)</f>
        <v>13.734847371622246</v>
      </c>
      <c r="I77" s="349">
        <f>IF(I$28=0,0,I$28/WWP!I$5*1000)</f>
        <v>13.890967756311596</v>
      </c>
      <c r="J77" s="349">
        <f>IF(J$28=0,0,J$28/WWP!J$5*1000)</f>
        <v>14.639080500182033</v>
      </c>
      <c r="K77" s="349">
        <f>IF(K$28=0,0,K$28/WWP!K$5*1000)</f>
        <v>17.411297192793722</v>
      </c>
      <c r="L77" s="349">
        <f>IF(L$28=0,0,L$28/WWP!L$5*1000)</f>
        <v>17.971387216428006</v>
      </c>
      <c r="M77" s="349">
        <f>IF(M$28=0,0,M$28/WWP!M$5*1000)</f>
        <v>18.585168764128024</v>
      </c>
      <c r="N77" s="349">
        <f>IF(N$28=0,0,N$28/WWP!N$5*1000)</f>
        <v>21.554495423316276</v>
      </c>
      <c r="O77" s="349">
        <f>IF(O$28=0,0,O$28/WWP!O$5*1000)</f>
        <v>22.586581246183474</v>
      </c>
      <c r="P77" s="349">
        <f>IF(P$28=0,0,P$28/WWP!P$5*1000)</f>
        <v>21.114553660892174</v>
      </c>
      <c r="Q77" s="349">
        <f>IF(Q$28=0,0,Q$28/WWP!Q$5*1000)</f>
        <v>20.559253302784597</v>
      </c>
      <c r="R77" s="349">
        <f>IF(R$28=0,0,R$28/WWP!R$5*1000)</f>
        <v>21.511718652003914</v>
      </c>
      <c r="S77" s="349">
        <f>IF(S$28=0,0,S$28/WWP!S$5*1000)</f>
        <v>21.795419348870901</v>
      </c>
      <c r="T77" s="349">
        <f>IF(T$28=0,0,T$28/WWP!T$5*1000)</f>
        <v>20.774770465949793</v>
      </c>
      <c r="U77" s="349">
        <f>IF(U$28=0,0,U$28/WWP!U$5*1000)</f>
        <v>21.264619667367256</v>
      </c>
      <c r="V77" s="349">
        <f>IF(V$28=0,0,V$28/WWP!V$5*1000)</f>
        <v>21.630319996942948</v>
      </c>
      <c r="W77" s="349">
        <f>IF(W$28=0,0,W$28/WWP!W$5*1000)</f>
        <v>18.519535661582022</v>
      </c>
      <c r="X77" s="349">
        <f>IF(X$28=0,0,X$28/WWP!X$5*1000)</f>
        <v>17.426188119890341</v>
      </c>
      <c r="Y77" s="349">
        <f>IF(Y$28=0,0,Y$28/WWP!Y$5*1000)</f>
        <v>17.711462949325444</v>
      </c>
      <c r="DA77" s="178"/>
    </row>
    <row r="78" spans="1:105" ht="12" customHeight="1" x14ac:dyDescent="0.25">
      <c r="A78" s="41" t="s">
        <v>2936</v>
      </c>
      <c r="B78" s="337">
        <f>IF(B$48=0,0,B$48/WWP!B$5*1000)</f>
        <v>11.381115149552015</v>
      </c>
      <c r="C78" s="337">
        <f>IF(C$48=0,0,C$48/WWP!C$5*1000)</f>
        <v>9.972224725979645</v>
      </c>
      <c r="D78" s="337">
        <f>IF(D$48=0,0,D$48/WWP!D$5*1000)</f>
        <v>9.6056127377087108</v>
      </c>
      <c r="E78" s="337">
        <f>IF(E$48=0,0,E$48/WWP!E$5*1000)</f>
        <v>8.5367377650379446</v>
      </c>
      <c r="F78" s="337">
        <f>IF(F$48=0,0,F$48/WWP!F$5*1000)</f>
        <v>5.2692318214575682</v>
      </c>
      <c r="G78" s="337">
        <f>IF(G$48=0,0,G$48/WWP!G$5*1000)</f>
        <v>5.1217161241203879</v>
      </c>
      <c r="H78" s="337">
        <f>IF(H$48=0,0,H$48/WWP!H$5*1000)</f>
        <v>5.307942269177949</v>
      </c>
      <c r="I78" s="337">
        <f>IF(I$48=0,0,I$48/WWP!I$5*1000)</f>
        <v>4.9724896420202178</v>
      </c>
      <c r="J78" s="337">
        <f>IF(J$48=0,0,J$48/WWP!J$5*1000)</f>
        <v>6.6316833868160856</v>
      </c>
      <c r="K78" s="337">
        <f>IF(K$48=0,0,K$48/WWP!K$5*1000)</f>
        <v>5.7303257892914266</v>
      </c>
      <c r="L78" s="337">
        <f>IF(L$48=0,0,L$48/WWP!L$5*1000)</f>
        <v>4.7162083585751393</v>
      </c>
      <c r="M78" s="337">
        <f>IF(M$48=0,0,M$48/WWP!M$5*1000)</f>
        <v>4.6370202344900768</v>
      </c>
      <c r="N78" s="337">
        <f>IF(N$48=0,0,N$48/WWP!N$5*1000)</f>
        <v>4.997100385672554</v>
      </c>
      <c r="O78" s="337">
        <f>IF(O$48=0,0,O$48/WWP!O$5*1000)</f>
        <v>5.0348327785392852</v>
      </c>
      <c r="P78" s="337">
        <f>IF(P$48=0,0,P$48/WWP!P$5*1000)</f>
        <v>4.7818971456968882</v>
      </c>
      <c r="Q78" s="337">
        <f>IF(Q$48=0,0,Q$48/WWP!Q$5*1000)</f>
        <v>4.5282914499894984</v>
      </c>
      <c r="R78" s="337">
        <f>IF(R$48=0,0,R$48/WWP!R$5*1000)</f>
        <v>4.4722720297900613</v>
      </c>
      <c r="S78" s="337">
        <f>IF(S$48=0,0,S$48/WWP!S$5*1000)</f>
        <v>4.7310380263117473</v>
      </c>
      <c r="T78" s="337">
        <f>IF(T$48=0,0,T$48/WWP!T$5*1000)</f>
        <v>6.586302404869782</v>
      </c>
      <c r="U78" s="337">
        <f>IF(U$48=0,0,U$48/WWP!U$5*1000)</f>
        <v>6.0347044200895414</v>
      </c>
      <c r="V78" s="337">
        <f>IF(V$48=0,0,V$48/WWP!V$5*1000)</f>
        <v>6.3887481718904437</v>
      </c>
      <c r="W78" s="337">
        <f>IF(W$48=0,0,W$48/WWP!W$5*1000)</f>
        <v>6.199414663643056</v>
      </c>
      <c r="X78" s="337">
        <f>IF(X$48=0,0,X$48/WWP!X$5*1000)</f>
        <v>4.7973723702224875</v>
      </c>
      <c r="Y78" s="337">
        <f>IF(Y$48=0,0,Y$48/WWP!Y$5*1000)</f>
        <v>5.509851325199576</v>
      </c>
      <c r="DA78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59999389629810485"/>
    <pageSetUpPr fitToPage="1"/>
  </sheetPr>
  <dimension ref="A1:DA7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 / final energy consumption"</f>
        <v>BE: Wood and wood products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26</v>
      </c>
      <c r="B5" s="223">
        <v>47.161981757900762</v>
      </c>
      <c r="C5" s="223">
        <v>54.544043986185741</v>
      </c>
      <c r="D5" s="223">
        <v>49.947303230780967</v>
      </c>
      <c r="E5" s="223">
        <v>62.164236159367043</v>
      </c>
      <c r="F5" s="223">
        <v>59.288080066815901</v>
      </c>
      <c r="G5" s="223">
        <v>58.438071346066991</v>
      </c>
      <c r="H5" s="223">
        <v>60.620204431123703</v>
      </c>
      <c r="I5" s="223">
        <v>64.115138048839825</v>
      </c>
      <c r="J5" s="223">
        <v>64.330529872778314</v>
      </c>
      <c r="K5" s="223">
        <v>61.135288872501093</v>
      </c>
      <c r="L5" s="223">
        <v>83.32338720975865</v>
      </c>
      <c r="M5" s="223">
        <v>89.786778614761559</v>
      </c>
      <c r="N5" s="223">
        <v>93.405477281415216</v>
      </c>
      <c r="O5" s="223">
        <v>94.283216459292859</v>
      </c>
      <c r="P5" s="223">
        <v>94.355936765735692</v>
      </c>
      <c r="Q5" s="223">
        <v>99.812372724747021</v>
      </c>
      <c r="R5" s="223">
        <v>100.03156721688811</v>
      </c>
      <c r="S5" s="223">
        <v>98.161209199938497</v>
      </c>
      <c r="T5" s="223">
        <v>105.8331427468917</v>
      </c>
      <c r="U5" s="223">
        <v>110.8196482434991</v>
      </c>
      <c r="V5" s="223">
        <v>114.25916930615099</v>
      </c>
      <c r="W5" s="223">
        <v>123.7228888264885</v>
      </c>
      <c r="X5" s="223">
        <v>115.821695912075</v>
      </c>
      <c r="Y5" s="223">
        <v>125.3191470913499</v>
      </c>
      <c r="DA5" s="89" t="s">
        <v>2938</v>
      </c>
    </row>
    <row r="6" spans="1:105" ht="12" customHeight="1" x14ac:dyDescent="0.25">
      <c r="A6" s="55" t="s">
        <v>91</v>
      </c>
      <c r="B6" s="259">
        <v>1.099895807109259</v>
      </c>
      <c r="C6" s="259">
        <v>1.178581976825789</v>
      </c>
      <c r="D6" s="259">
        <v>1.0006828105050749</v>
      </c>
      <c r="E6" s="259">
        <v>1.028051913022096</v>
      </c>
      <c r="F6" s="259">
        <v>0.58226533206757447</v>
      </c>
      <c r="G6" s="259">
        <v>0.57349333367629507</v>
      </c>
      <c r="H6" s="259">
        <v>0.65939931200498447</v>
      </c>
      <c r="I6" s="259">
        <v>0.64043266216678196</v>
      </c>
      <c r="J6" s="259">
        <v>0.77500280291382651</v>
      </c>
      <c r="K6" s="259">
        <v>0.57739558708609973</v>
      </c>
      <c r="L6" s="259">
        <v>0.64381433414762035</v>
      </c>
      <c r="M6" s="259">
        <v>0.66632350283236574</v>
      </c>
      <c r="N6" s="259">
        <v>0.68525371479843733</v>
      </c>
      <c r="O6" s="259">
        <v>0.66899277676688829</v>
      </c>
      <c r="P6" s="259">
        <v>0.66399316546590637</v>
      </c>
      <c r="Q6" s="259">
        <v>0.67778985244219081</v>
      </c>
      <c r="R6" s="259">
        <v>0.64002018235897551</v>
      </c>
      <c r="S6" s="259">
        <v>0.67165708587713913</v>
      </c>
      <c r="T6" s="259">
        <v>0.99425785814797651</v>
      </c>
      <c r="U6" s="259">
        <v>0.99743264483773819</v>
      </c>
      <c r="V6" s="259">
        <v>1.0616533148610701</v>
      </c>
      <c r="W6" s="259">
        <v>1.265462317748965</v>
      </c>
      <c r="X6" s="259">
        <v>0.99274976658758596</v>
      </c>
      <c r="Y6" s="259">
        <v>1.1864162157184199</v>
      </c>
      <c r="DA6" s="67" t="s">
        <v>2939</v>
      </c>
    </row>
    <row r="7" spans="1:105" ht="12" customHeight="1" x14ac:dyDescent="0.25">
      <c r="A7" s="173" t="s">
        <v>92</v>
      </c>
      <c r="B7" s="224">
        <v>0.31016183908350531</v>
      </c>
      <c r="C7" s="224">
        <v>0.3323507109311562</v>
      </c>
      <c r="D7" s="224">
        <v>0.28218456588286073</v>
      </c>
      <c r="E7" s="224">
        <v>0.28990243435356128</v>
      </c>
      <c r="F7" s="224">
        <v>0.16419417644957629</v>
      </c>
      <c r="G7" s="224">
        <v>0.16172054291457141</v>
      </c>
      <c r="H7" s="224">
        <v>0.18594534316789879</v>
      </c>
      <c r="I7" s="224">
        <v>0.18059689929071851</v>
      </c>
      <c r="J7" s="224">
        <v>0.2185446049461538</v>
      </c>
      <c r="K7" s="224">
        <v>0.16282094723135479</v>
      </c>
      <c r="L7" s="224">
        <v>0.1815505037994134</v>
      </c>
      <c r="M7" s="224">
        <v>0.1878979097176614</v>
      </c>
      <c r="N7" s="224">
        <v>0.19323607840571971</v>
      </c>
      <c r="O7" s="224">
        <v>0.18865062366310781</v>
      </c>
      <c r="P7" s="224">
        <v>0.18724077317927809</v>
      </c>
      <c r="Q7" s="224">
        <v>0.19113132879205971</v>
      </c>
      <c r="R7" s="224">
        <v>0.18048058327701319</v>
      </c>
      <c r="S7" s="224">
        <v>0.18940193756773499</v>
      </c>
      <c r="T7" s="224">
        <v>0.28037278059718079</v>
      </c>
      <c r="U7" s="224">
        <v>0.28126804510499109</v>
      </c>
      <c r="V7" s="224">
        <v>0.29937776149163869</v>
      </c>
      <c r="W7" s="224">
        <v>0.35685027365951688</v>
      </c>
      <c r="X7" s="224">
        <v>0.27994751081357622</v>
      </c>
      <c r="Y7" s="224">
        <v>0.33455990377201639</v>
      </c>
      <c r="DA7" s="177" t="s">
        <v>2940</v>
      </c>
    </row>
    <row r="8" spans="1:105" ht="12" customHeight="1" x14ac:dyDescent="0.25">
      <c r="A8" s="173" t="s">
        <v>93</v>
      </c>
      <c r="B8" s="224">
        <v>4.207653698726066</v>
      </c>
      <c r="C8" s="224">
        <v>4.5086678047044311</v>
      </c>
      <c r="D8" s="224">
        <v>3.8281141737773878</v>
      </c>
      <c r="E8" s="224">
        <v>3.932814732405046</v>
      </c>
      <c r="F8" s="224">
        <v>2.2274572393844232</v>
      </c>
      <c r="G8" s="224">
        <v>2.1938999412860758</v>
      </c>
      <c r="H8" s="224">
        <v>2.5225334401330151</v>
      </c>
      <c r="I8" s="224">
        <v>2.4499764817117442</v>
      </c>
      <c r="J8" s="224">
        <v>2.9647748351490031</v>
      </c>
      <c r="K8" s="224">
        <v>2.208828019824975</v>
      </c>
      <c r="L8" s="224">
        <v>2.4629130749109209</v>
      </c>
      <c r="M8" s="224">
        <v>2.5490219465508059</v>
      </c>
      <c r="N8" s="224">
        <v>2.6214395118164182</v>
      </c>
      <c r="O8" s="224">
        <v>2.559233259541466</v>
      </c>
      <c r="P8" s="224">
        <v>2.54010723610652</v>
      </c>
      <c r="Q8" s="224">
        <v>2.5928864908420222</v>
      </c>
      <c r="R8" s="224">
        <v>2.4483985393487062</v>
      </c>
      <c r="S8" s="224">
        <v>2.5694255795865431</v>
      </c>
      <c r="T8" s="224">
        <v>3.8035355051664639</v>
      </c>
      <c r="U8" s="224">
        <v>3.8156806582541472</v>
      </c>
      <c r="V8" s="224">
        <v>4.0613569650568078</v>
      </c>
      <c r="W8" s="224">
        <v>4.8410287296840009</v>
      </c>
      <c r="X8" s="224">
        <v>3.7977662977641988</v>
      </c>
      <c r="Y8" s="224">
        <v>4.538637701889435</v>
      </c>
      <c r="DA8" s="177" t="s">
        <v>2941</v>
      </c>
    </row>
    <row r="9" spans="1:105" ht="12" customHeight="1" x14ac:dyDescent="0.25">
      <c r="A9" s="173" t="s">
        <v>94</v>
      </c>
      <c r="B9" s="224">
        <v>9.5990540937030744</v>
      </c>
      <c r="C9" s="224">
        <v>10.28576713929635</v>
      </c>
      <c r="D9" s="224">
        <v>8.7331985144324253</v>
      </c>
      <c r="E9" s="224">
        <v>8.9720552260035635</v>
      </c>
      <c r="F9" s="224">
        <v>5.0815689843332796</v>
      </c>
      <c r="G9" s="224">
        <v>5.0050136537978638</v>
      </c>
      <c r="H9" s="224">
        <v>5.7547356980311521</v>
      </c>
      <c r="I9" s="224">
        <v>5.5892092030700287</v>
      </c>
      <c r="J9" s="224">
        <v>6.7636350460260788</v>
      </c>
      <c r="K9" s="224">
        <v>5.0390695537530616</v>
      </c>
      <c r="L9" s="224">
        <v>5.6187218642343062</v>
      </c>
      <c r="M9" s="224">
        <v>5.8151647694736912</v>
      </c>
      <c r="N9" s="224">
        <v>5.9803732623991808</v>
      </c>
      <c r="O9" s="224">
        <v>5.8384601622943384</v>
      </c>
      <c r="P9" s="224">
        <v>5.7948273572455156</v>
      </c>
      <c r="Q9" s="224">
        <v>5.9152343482925227</v>
      </c>
      <c r="R9" s="224">
        <v>5.5856093930133843</v>
      </c>
      <c r="S9" s="224">
        <v>5.8617122259046699</v>
      </c>
      <c r="T9" s="224">
        <v>8.6771264166695143</v>
      </c>
      <c r="U9" s="224">
        <v>8.7048335403570594</v>
      </c>
      <c r="V9" s="224">
        <v>9.2653027061664872</v>
      </c>
      <c r="W9" s="224">
        <v>11.04399267921614</v>
      </c>
      <c r="X9" s="224">
        <v>8.6639649404888814</v>
      </c>
      <c r="Y9" s="224">
        <v>10.35413841812775</v>
      </c>
      <c r="DA9" s="177" t="s">
        <v>2942</v>
      </c>
    </row>
    <row r="10" spans="1:105" ht="12" customHeight="1" x14ac:dyDescent="0.25">
      <c r="A10" s="56" t="s">
        <v>95</v>
      </c>
      <c r="B10" s="260">
        <v>3.5349043474441291</v>
      </c>
      <c r="C10" s="260">
        <v>3.7877901950097419</v>
      </c>
      <c r="D10" s="260">
        <v>3.2160482787581142</v>
      </c>
      <c r="E10" s="260">
        <v>3.3040085735857989</v>
      </c>
      <c r="F10" s="260">
        <v>1.7616985695599909</v>
      </c>
      <c r="G10" s="260">
        <v>1.735225668962513</v>
      </c>
      <c r="H10" s="260">
        <v>1.9651767722193181</v>
      </c>
      <c r="I10" s="260">
        <v>1.9268896797928849</v>
      </c>
      <c r="J10" s="260">
        <v>2.305938458000782</v>
      </c>
      <c r="K10" s="260">
        <v>1.753203956920975</v>
      </c>
      <c r="L10" s="260">
        <v>2.0529324957334292</v>
      </c>
      <c r="M10" s="260">
        <v>2.163125687309313</v>
      </c>
      <c r="N10" s="260">
        <v>2.4364484796417178</v>
      </c>
      <c r="O10" s="260">
        <v>2.4459443787415251</v>
      </c>
      <c r="P10" s="260">
        <v>2.352440765327831</v>
      </c>
      <c r="Q10" s="260">
        <v>2.4232375930269381</v>
      </c>
      <c r="R10" s="260">
        <v>2.3596016184365651</v>
      </c>
      <c r="S10" s="260">
        <v>2.5191714040909989</v>
      </c>
      <c r="T10" s="260">
        <v>3.155946494941761</v>
      </c>
      <c r="U10" s="260">
        <v>3.317161816258499</v>
      </c>
      <c r="V10" s="260">
        <v>3.4770353431150949</v>
      </c>
      <c r="W10" s="260">
        <v>3.8686878472002699</v>
      </c>
      <c r="X10" s="260">
        <v>3.1777368600416729</v>
      </c>
      <c r="Y10" s="260">
        <v>3.6386955790868498</v>
      </c>
      <c r="DA10" s="68" t="s">
        <v>2943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0.81825836670345675</v>
      </c>
      <c r="V11" s="226">
        <v>0.73996641836675103</v>
      </c>
      <c r="W11" s="226">
        <v>0.68657572344393092</v>
      </c>
      <c r="X11" s="226">
        <v>0.91022628504771141</v>
      </c>
      <c r="Y11" s="226">
        <v>0.74532503591320542</v>
      </c>
      <c r="DA11" s="69" t="s">
        <v>2944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0.42641665409602408</v>
      </c>
      <c r="G12" s="226">
        <v>0.41871880256546801</v>
      </c>
      <c r="H12" s="226">
        <v>0.35205203825649611</v>
      </c>
      <c r="I12" s="226">
        <v>0.32415767140275009</v>
      </c>
      <c r="J12" s="226">
        <v>0.22439799831796131</v>
      </c>
      <c r="K12" s="226">
        <v>0.40072789058032532</v>
      </c>
      <c r="L12" s="226">
        <v>0.68383279400866537</v>
      </c>
      <c r="M12" s="226">
        <v>0.80879200406864193</v>
      </c>
      <c r="N12" s="226">
        <v>1.394653589075638</v>
      </c>
      <c r="O12" s="226">
        <v>1.463769880671163</v>
      </c>
      <c r="P12" s="226">
        <v>1.2076991343361849</v>
      </c>
      <c r="Q12" s="226">
        <v>1.199295037905189</v>
      </c>
      <c r="R12" s="226">
        <v>1.1881114959195089</v>
      </c>
      <c r="S12" s="226">
        <v>1.3868422515373771</v>
      </c>
      <c r="T12" s="226">
        <v>0.93167579281192847</v>
      </c>
      <c r="U12" s="226">
        <v>0.88444423573584474</v>
      </c>
      <c r="V12" s="226">
        <v>0.94670975154278791</v>
      </c>
      <c r="W12" s="226">
        <v>0.81781093233691537</v>
      </c>
      <c r="X12" s="226">
        <v>0.61518130102188961</v>
      </c>
      <c r="Y12" s="226">
        <v>0.60392399427712751</v>
      </c>
      <c r="DA12" s="69" t="s">
        <v>2945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2946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2.57604162927015E-2</v>
      </c>
      <c r="M14" s="226">
        <v>3.1183094208454189E-2</v>
      </c>
      <c r="N14" s="226">
        <v>4.4911353199040209E-2</v>
      </c>
      <c r="O14" s="226">
        <v>5.9149172235431258E-2</v>
      </c>
      <c r="P14" s="226">
        <v>9.6456720234209536E-2</v>
      </c>
      <c r="Q14" s="226">
        <v>0.13613549462354069</v>
      </c>
      <c r="R14" s="226">
        <v>0.1771253074358406</v>
      </c>
      <c r="S14" s="226">
        <v>0.18292114754851621</v>
      </c>
      <c r="T14" s="226">
        <v>0.17873138618709211</v>
      </c>
      <c r="U14" s="226">
        <v>0.20229729051173159</v>
      </c>
      <c r="V14" s="226">
        <v>0.2190966577190035</v>
      </c>
      <c r="W14" s="226">
        <v>0.1267740800128514</v>
      </c>
      <c r="X14" s="226">
        <v>4.664760239909279E-2</v>
      </c>
      <c r="Y14" s="226">
        <v>5.5290213576588178E-2</v>
      </c>
      <c r="DA14" s="69" t="s">
        <v>2947</v>
      </c>
    </row>
    <row r="15" spans="1:105" ht="12" customHeight="1" x14ac:dyDescent="0.25">
      <c r="A15" s="37" t="s">
        <v>40</v>
      </c>
      <c r="B15" s="226">
        <v>3.5349043474441291</v>
      </c>
      <c r="C15" s="226">
        <v>3.7877901950097419</v>
      </c>
      <c r="D15" s="226">
        <v>3.2160482787581142</v>
      </c>
      <c r="E15" s="226">
        <v>3.3040085735857989</v>
      </c>
      <c r="F15" s="226">
        <v>1.335281915463967</v>
      </c>
      <c r="G15" s="226">
        <v>1.316506866397045</v>
      </c>
      <c r="H15" s="226">
        <v>1.6131247339628221</v>
      </c>
      <c r="I15" s="226">
        <v>1.6027320083901351</v>
      </c>
      <c r="J15" s="226">
        <v>2.0815404596828211</v>
      </c>
      <c r="K15" s="226">
        <v>1.3524760663406501</v>
      </c>
      <c r="L15" s="226">
        <v>1.343339285432062</v>
      </c>
      <c r="M15" s="226">
        <v>1.3231505890322171</v>
      </c>
      <c r="N15" s="226">
        <v>0.99688353736703939</v>
      </c>
      <c r="O15" s="226">
        <v>0.92302532583493102</v>
      </c>
      <c r="P15" s="226">
        <v>1.0482849107574359</v>
      </c>
      <c r="Q15" s="226">
        <v>1.087807060498208</v>
      </c>
      <c r="R15" s="226">
        <v>0.99436481508121466</v>
      </c>
      <c r="S15" s="226">
        <v>0.94940800500510569</v>
      </c>
      <c r="T15" s="226">
        <v>2.0455393159427402</v>
      </c>
      <c r="U15" s="226">
        <v>1.4121619233074649</v>
      </c>
      <c r="V15" s="226">
        <v>1.5712625154865529</v>
      </c>
      <c r="W15" s="226">
        <v>2.2375271114065729</v>
      </c>
      <c r="X15" s="226">
        <v>1.6056816715729789</v>
      </c>
      <c r="Y15" s="226">
        <v>2.2341563353199292</v>
      </c>
      <c r="DA15" s="69" t="s">
        <v>2948</v>
      </c>
    </row>
    <row r="16" spans="1:105" ht="12" customHeight="1" x14ac:dyDescent="0.25">
      <c r="A16" s="57" t="s">
        <v>2898</v>
      </c>
      <c r="B16" s="261">
        <v>17.127479436761231</v>
      </c>
      <c r="C16" s="261">
        <v>22.162775984990049</v>
      </c>
      <c r="D16" s="261">
        <v>22.274042375050229</v>
      </c>
      <c r="E16" s="261">
        <v>33.197777944093787</v>
      </c>
      <c r="F16" s="261">
        <v>39.810659106117143</v>
      </c>
      <c r="G16" s="261">
        <v>39.252843406347601</v>
      </c>
      <c r="H16" s="261">
        <v>39.181817004090661</v>
      </c>
      <c r="I16" s="261">
        <v>42.976634671010103</v>
      </c>
      <c r="J16" s="261">
        <v>39.898295014370653</v>
      </c>
      <c r="K16" s="261">
        <v>41.696876194148267</v>
      </c>
      <c r="L16" s="261">
        <v>60.333154812806001</v>
      </c>
      <c r="M16" s="261">
        <v>65.623246221699247</v>
      </c>
      <c r="N16" s="261">
        <v>67.718398061284219</v>
      </c>
      <c r="O16" s="261">
        <v>68.846110556013073</v>
      </c>
      <c r="P16" s="261">
        <v>69.349368901912911</v>
      </c>
      <c r="Q16" s="261">
        <v>74.076101294152409</v>
      </c>
      <c r="R16" s="261">
        <v>75.24435414816891</v>
      </c>
      <c r="S16" s="261">
        <v>72.384469583392104</v>
      </c>
      <c r="T16" s="261">
        <v>71.878966434801328</v>
      </c>
      <c r="U16" s="261">
        <v>75.739098202840381</v>
      </c>
      <c r="V16" s="261">
        <v>77.322114081634396</v>
      </c>
      <c r="W16" s="261">
        <v>81.256787806825699</v>
      </c>
      <c r="X16" s="261">
        <v>80.816895484688928</v>
      </c>
      <c r="Y16" s="261">
        <v>84.908073795782201</v>
      </c>
      <c r="DA16" s="70" t="s">
        <v>2949</v>
      </c>
    </row>
    <row r="17" spans="1:105" ht="12" customHeight="1" x14ac:dyDescent="0.25">
      <c r="A17" s="46" t="s">
        <v>28</v>
      </c>
      <c r="B17" s="229">
        <v>0</v>
      </c>
      <c r="C17" s="229">
        <v>0</v>
      </c>
      <c r="D17" s="229">
        <v>0</v>
      </c>
      <c r="E17" s="229">
        <v>0</v>
      </c>
      <c r="F17" s="229">
        <v>0</v>
      </c>
      <c r="G17" s="229">
        <v>0</v>
      </c>
      <c r="H17" s="229">
        <v>0</v>
      </c>
      <c r="I17" s="229">
        <v>0</v>
      </c>
      <c r="J17" s="229">
        <v>0</v>
      </c>
      <c r="K17" s="229">
        <v>0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2950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2951</v>
      </c>
    </row>
    <row r="19" spans="1:105" ht="12" customHeight="1" x14ac:dyDescent="0.25">
      <c r="A19" s="46" t="s">
        <v>31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0</v>
      </c>
      <c r="T19" s="229">
        <v>0</v>
      </c>
      <c r="U19" s="229">
        <v>0</v>
      </c>
      <c r="V19" s="229">
        <v>0</v>
      </c>
      <c r="W19" s="229">
        <v>0</v>
      </c>
      <c r="X19" s="229">
        <v>0</v>
      </c>
      <c r="Y19" s="229">
        <v>0</v>
      </c>
      <c r="DA19" s="73" t="s">
        <v>2952</v>
      </c>
    </row>
    <row r="20" spans="1:105" ht="12" customHeight="1" x14ac:dyDescent="0.25">
      <c r="A20" s="46" t="s">
        <v>159</v>
      </c>
      <c r="B20" s="229">
        <v>0</v>
      </c>
      <c r="C20" s="229">
        <v>0</v>
      </c>
      <c r="D20" s="229">
        <v>0</v>
      </c>
      <c r="E20" s="229">
        <v>0</v>
      </c>
      <c r="F20" s="229">
        <v>0</v>
      </c>
      <c r="G20" s="229">
        <v>0</v>
      </c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0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0</v>
      </c>
      <c r="T20" s="229">
        <v>0</v>
      </c>
      <c r="U20" s="229">
        <v>5.8758675341880524</v>
      </c>
      <c r="V20" s="229">
        <v>5.5417339631666991</v>
      </c>
      <c r="W20" s="229">
        <v>5.5695818611311481</v>
      </c>
      <c r="X20" s="229">
        <v>5.0671116711327748</v>
      </c>
      <c r="Y20" s="229">
        <v>4.5700502385514827</v>
      </c>
      <c r="DA20" s="73" t="s">
        <v>2953</v>
      </c>
    </row>
    <row r="21" spans="1:105" ht="12" customHeight="1" x14ac:dyDescent="0.25">
      <c r="A21" s="46" t="s">
        <v>32</v>
      </c>
      <c r="B21" s="229">
        <v>0</v>
      </c>
      <c r="C21" s="229">
        <v>0</v>
      </c>
      <c r="D21" s="229">
        <v>0</v>
      </c>
      <c r="E21" s="229">
        <v>0</v>
      </c>
      <c r="F21" s="229">
        <v>0</v>
      </c>
      <c r="G21" s="229">
        <v>0</v>
      </c>
      <c r="H21" s="229">
        <v>0</v>
      </c>
      <c r="I21" s="229">
        <v>0</v>
      </c>
      <c r="J21" s="229">
        <v>0</v>
      </c>
      <c r="K21" s="229">
        <v>0</v>
      </c>
      <c r="L21" s="229">
        <v>0</v>
      </c>
      <c r="M21" s="229">
        <v>0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0</v>
      </c>
      <c r="T21" s="229">
        <v>0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 t="s">
        <v>2954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2955</v>
      </c>
    </row>
    <row r="23" spans="1:105" ht="12" customHeight="1" x14ac:dyDescent="0.25">
      <c r="A23" s="46" t="s">
        <v>35</v>
      </c>
      <c r="B23" s="229">
        <v>0</v>
      </c>
      <c r="C23" s="229">
        <v>0</v>
      </c>
      <c r="D23" s="229">
        <v>0</v>
      </c>
      <c r="E23" s="229">
        <v>0</v>
      </c>
      <c r="F23" s="229">
        <v>2.263777427211195</v>
      </c>
      <c r="G23" s="229">
        <v>2.2159911020708249</v>
      </c>
      <c r="H23" s="229">
        <v>2.3304086829833288</v>
      </c>
      <c r="I23" s="229">
        <v>1.6462951346284089</v>
      </c>
      <c r="J23" s="229">
        <v>1.8135757090898461</v>
      </c>
      <c r="K23" s="229">
        <v>1.868783146732605</v>
      </c>
      <c r="L23" s="229">
        <v>2.1118228206522751</v>
      </c>
      <c r="M23" s="229">
        <v>2.3693884915286669</v>
      </c>
      <c r="N23" s="229">
        <v>5.4679074526659717</v>
      </c>
      <c r="O23" s="229">
        <v>5.5681501154648556</v>
      </c>
      <c r="P23" s="229">
        <v>3.9117121423382648</v>
      </c>
      <c r="Q23" s="229">
        <v>3.4918482129842521</v>
      </c>
      <c r="R23" s="229">
        <v>3.0845783326387339</v>
      </c>
      <c r="S23" s="229">
        <v>4.6934430903800219</v>
      </c>
      <c r="T23" s="229">
        <v>4.9047451997380236</v>
      </c>
      <c r="U23" s="229">
        <v>6.0687645018616996</v>
      </c>
      <c r="V23" s="229">
        <v>6.7748362155161974</v>
      </c>
      <c r="W23" s="229">
        <v>6.3392130454671856</v>
      </c>
      <c r="X23" s="229">
        <v>3.2723708588672888</v>
      </c>
      <c r="Y23" s="229">
        <v>3.538391122594104</v>
      </c>
      <c r="DA23" s="73" t="s">
        <v>2956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2957</v>
      </c>
    </row>
    <row r="25" spans="1:105" ht="12" customHeight="1" x14ac:dyDescent="0.25">
      <c r="A25" s="46" t="s">
        <v>38</v>
      </c>
      <c r="B25" s="229">
        <v>17.127479436761231</v>
      </c>
      <c r="C25" s="229">
        <v>22.162775984990049</v>
      </c>
      <c r="D25" s="229">
        <v>22.274042375050229</v>
      </c>
      <c r="E25" s="229">
        <v>33.197777944093787</v>
      </c>
      <c r="F25" s="229">
        <v>37.54688167890594</v>
      </c>
      <c r="G25" s="229">
        <v>37.036852304276778</v>
      </c>
      <c r="H25" s="229">
        <v>36.851408321107343</v>
      </c>
      <c r="I25" s="229">
        <v>41.330339536381693</v>
      </c>
      <c r="J25" s="229">
        <v>38.0847193052808</v>
      </c>
      <c r="K25" s="229">
        <v>39.828093047415663</v>
      </c>
      <c r="L25" s="229">
        <v>58.221331992153729</v>
      </c>
      <c r="M25" s="229">
        <v>63.25385773017058</v>
      </c>
      <c r="N25" s="229">
        <v>62.25049060861825</v>
      </c>
      <c r="O25" s="229">
        <v>63.27796044054822</v>
      </c>
      <c r="P25" s="229">
        <v>65.437656759574651</v>
      </c>
      <c r="Q25" s="229">
        <v>70.584253081168157</v>
      </c>
      <c r="R25" s="229">
        <v>72.159775815530182</v>
      </c>
      <c r="S25" s="229">
        <v>67.691026493012075</v>
      </c>
      <c r="T25" s="229">
        <v>66.974221235063297</v>
      </c>
      <c r="U25" s="229">
        <v>63.794466166790627</v>
      </c>
      <c r="V25" s="229">
        <v>65.005543902951501</v>
      </c>
      <c r="W25" s="229">
        <v>69.331446275872352</v>
      </c>
      <c r="X25" s="229">
        <v>66.911160265789889</v>
      </c>
      <c r="Y25" s="229">
        <v>75.265319907214334</v>
      </c>
      <c r="DA25" s="73" t="s">
        <v>2958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1.6546624355022369E-2</v>
      </c>
      <c r="X26" s="229">
        <v>5.5662526888989774</v>
      </c>
      <c r="Y26" s="229">
        <v>1.534312527422292</v>
      </c>
      <c r="DA26" s="73" t="s">
        <v>2959</v>
      </c>
    </row>
    <row r="27" spans="1:105" ht="12" customHeight="1" x14ac:dyDescent="0.25">
      <c r="A27" s="57" t="s">
        <v>2910</v>
      </c>
      <c r="B27" s="261">
        <v>5.1762241322308418</v>
      </c>
      <c r="C27" s="261">
        <v>5.5465294356304202</v>
      </c>
      <c r="D27" s="261">
        <v>4.7093174453118127</v>
      </c>
      <c r="E27" s="261">
        <v>4.838119290005122</v>
      </c>
      <c r="F27" s="261">
        <v>2.740201247908014</v>
      </c>
      <c r="G27" s="261">
        <v>2.698919310594182</v>
      </c>
      <c r="H27" s="261">
        <v>3.1032017846737401</v>
      </c>
      <c r="I27" s="261">
        <v>3.013942756713536</v>
      </c>
      <c r="J27" s="261">
        <v>3.6472438435167152</v>
      </c>
      <c r="K27" s="261">
        <v>2.717283721240495</v>
      </c>
      <c r="L27" s="261">
        <v>3.029857256979255</v>
      </c>
      <c r="M27" s="261">
        <v>3.1357877472941991</v>
      </c>
      <c r="N27" s="261">
        <v>3.2248752948361359</v>
      </c>
      <c r="O27" s="261">
        <v>3.1483496282161072</v>
      </c>
      <c r="P27" s="261">
        <v>3.1248209371340532</v>
      </c>
      <c r="Q27" s="261">
        <v>3.189749581838293</v>
      </c>
      <c r="R27" s="261">
        <v>3.0120015838120442</v>
      </c>
      <c r="S27" s="261">
        <v>3.1608881441583092</v>
      </c>
      <c r="T27" s="261">
        <v>4.6790809508872648</v>
      </c>
      <c r="U27" s="261">
        <v>4.694021827443037</v>
      </c>
      <c r="V27" s="261">
        <v>4.9962509838905618</v>
      </c>
      <c r="W27" s="261">
        <v>5.955397361479613</v>
      </c>
      <c r="X27" s="261">
        <v>4.6719837150599686</v>
      </c>
      <c r="Y27" s="261">
        <v>5.5833981791528391</v>
      </c>
      <c r="DA27" s="70" t="s">
        <v>2960</v>
      </c>
    </row>
    <row r="28" spans="1:105" ht="12" customHeight="1" x14ac:dyDescent="0.25">
      <c r="A28" s="57" t="s">
        <v>2912</v>
      </c>
      <c r="B28" s="261">
        <f t="shared" ref="B28:Y28" si="0">B29+B35+B46+B47</f>
        <v>1.3301775362094734</v>
      </c>
      <c r="C28" s="261">
        <f t="shared" si="0"/>
        <v>1.6234456421985386</v>
      </c>
      <c r="D28" s="261">
        <f t="shared" si="0"/>
        <v>1.5581286643221919</v>
      </c>
      <c r="E28" s="261">
        <f t="shared" si="0"/>
        <v>2.1370659979215243</v>
      </c>
      <c r="F28" s="261">
        <f t="shared" si="0"/>
        <v>4.3914776269932592</v>
      </c>
      <c r="G28" s="261">
        <f t="shared" si="0"/>
        <v>4.3264911708002831</v>
      </c>
      <c r="H28" s="261">
        <f t="shared" si="0"/>
        <v>4.3838736350992802</v>
      </c>
      <c r="I28" s="261">
        <f t="shared" si="0"/>
        <v>4.5562992293519846</v>
      </c>
      <c r="J28" s="261">
        <f t="shared" si="0"/>
        <v>4.3915516539615824</v>
      </c>
      <c r="K28" s="261">
        <f t="shared" si="0"/>
        <v>4.4724005661631354</v>
      </c>
      <c r="L28" s="261">
        <f t="shared" si="0"/>
        <v>6.2046010809282803</v>
      </c>
      <c r="M28" s="261">
        <f t="shared" si="0"/>
        <v>6.7526202501944725</v>
      </c>
      <c r="N28" s="261">
        <f t="shared" si="0"/>
        <v>7.5696555584485568</v>
      </c>
      <c r="O28" s="261">
        <f t="shared" si="0"/>
        <v>7.6822928487489133</v>
      </c>
      <c r="P28" s="261">
        <f t="shared" si="0"/>
        <v>7.4596668221604077</v>
      </c>
      <c r="Q28" s="261">
        <f t="shared" si="0"/>
        <v>7.8028576425924934</v>
      </c>
      <c r="R28" s="261">
        <f t="shared" si="0"/>
        <v>7.7817359463046962</v>
      </c>
      <c r="S28" s="261">
        <f t="shared" si="0"/>
        <v>7.8877309287871276</v>
      </c>
      <c r="T28" s="261">
        <f t="shared" si="0"/>
        <v>8.0461710373529201</v>
      </c>
      <c r="U28" s="261">
        <f t="shared" si="0"/>
        <v>8.9386793440427343</v>
      </c>
      <c r="V28" s="261">
        <f t="shared" si="0"/>
        <v>9.1657199414668327</v>
      </c>
      <c r="W28" s="261">
        <f t="shared" si="0"/>
        <v>9.6392583023846949</v>
      </c>
      <c r="X28" s="261">
        <f t="shared" si="0"/>
        <v>9.1095151387077653</v>
      </c>
      <c r="Y28" s="261">
        <f t="shared" si="0"/>
        <v>9.6230710691997743</v>
      </c>
      <c r="DA28" s="70"/>
    </row>
    <row r="29" spans="1:105" ht="12" customHeight="1" x14ac:dyDescent="0.25">
      <c r="A29" s="60" t="s">
        <v>2913</v>
      </c>
      <c r="B29" s="329">
        <v>0</v>
      </c>
      <c r="C29" s="329">
        <v>0</v>
      </c>
      <c r="D29" s="329">
        <v>0</v>
      </c>
      <c r="E29" s="329">
        <v>0</v>
      </c>
      <c r="F29" s="329">
        <v>2.0887347517057049</v>
      </c>
      <c r="G29" s="329">
        <v>2.0562588648534019</v>
      </c>
      <c r="H29" s="329">
        <v>2.0829996999141942</v>
      </c>
      <c r="I29" s="329">
        <v>2.0656877586667699</v>
      </c>
      <c r="J29" s="329">
        <v>2.007218981561663</v>
      </c>
      <c r="K29" s="329">
        <v>2.073526908700051</v>
      </c>
      <c r="L29" s="329">
        <v>2.810155794885445</v>
      </c>
      <c r="M29" s="329">
        <v>3.0741110970467109</v>
      </c>
      <c r="N29" s="329">
        <v>3.774639369664794</v>
      </c>
      <c r="O29" s="329">
        <v>3.835138448378673</v>
      </c>
      <c r="P29" s="329">
        <v>3.5883428721070119</v>
      </c>
      <c r="Q29" s="329">
        <v>3.680244841571251</v>
      </c>
      <c r="R29" s="329">
        <v>3.6134735447538611</v>
      </c>
      <c r="S29" s="329">
        <v>3.8555285742042229</v>
      </c>
      <c r="T29" s="329">
        <v>3.9113166099378982</v>
      </c>
      <c r="U29" s="329">
        <v>4.6018418062706026</v>
      </c>
      <c r="V29" s="329">
        <v>4.7209031408199653</v>
      </c>
      <c r="W29" s="329">
        <v>4.9083932777939978</v>
      </c>
      <c r="X29" s="329">
        <v>4.510520409144033</v>
      </c>
      <c r="Y29" s="329">
        <v>4.7339441498451302</v>
      </c>
      <c r="DA29" s="72" t="s">
        <v>2961</v>
      </c>
    </row>
    <row r="30" spans="1:105" ht="12" customHeight="1" x14ac:dyDescent="0.25">
      <c r="A30" s="59" t="s">
        <v>28</v>
      </c>
      <c r="B30" s="230">
        <v>0</v>
      </c>
      <c r="C30" s="230">
        <v>0</v>
      </c>
      <c r="D30" s="230">
        <v>0</v>
      </c>
      <c r="E30" s="230">
        <v>0</v>
      </c>
      <c r="F30" s="230">
        <v>0</v>
      </c>
      <c r="G30" s="230">
        <v>0</v>
      </c>
      <c r="H30" s="230">
        <v>0</v>
      </c>
      <c r="I30" s="230">
        <v>0</v>
      </c>
      <c r="J30" s="230">
        <v>0</v>
      </c>
      <c r="K30" s="230">
        <v>0</v>
      </c>
      <c r="L30" s="230">
        <v>0</v>
      </c>
      <c r="M30" s="230">
        <v>0</v>
      </c>
      <c r="N30" s="230">
        <v>0</v>
      </c>
      <c r="O30" s="230">
        <v>0</v>
      </c>
      <c r="P30" s="230">
        <v>0</v>
      </c>
      <c r="Q30" s="230">
        <v>0</v>
      </c>
      <c r="R30" s="230">
        <v>0</v>
      </c>
      <c r="S30" s="230">
        <v>0</v>
      </c>
      <c r="T30" s="230">
        <v>0</v>
      </c>
      <c r="U30" s="230">
        <v>0</v>
      </c>
      <c r="V30" s="230">
        <v>0</v>
      </c>
      <c r="W30" s="230">
        <v>0</v>
      </c>
      <c r="X30" s="230">
        <v>0</v>
      </c>
      <c r="Y30" s="230">
        <v>0</v>
      </c>
      <c r="DA30" s="71" t="s">
        <v>2962</v>
      </c>
    </row>
    <row r="31" spans="1:105" ht="12" customHeight="1" x14ac:dyDescent="0.25">
      <c r="A31" s="59" t="s">
        <v>31</v>
      </c>
      <c r="B31" s="295">
        <v>0</v>
      </c>
      <c r="C31" s="295">
        <v>0</v>
      </c>
      <c r="D31" s="295">
        <v>0</v>
      </c>
      <c r="E31" s="295">
        <v>0</v>
      </c>
      <c r="F31" s="295">
        <v>0</v>
      </c>
      <c r="G31" s="295">
        <v>0</v>
      </c>
      <c r="H31" s="295">
        <v>0</v>
      </c>
      <c r="I31" s="295">
        <v>0</v>
      </c>
      <c r="J31" s="295">
        <v>0</v>
      </c>
      <c r="K31" s="295">
        <v>0</v>
      </c>
      <c r="L31" s="295">
        <v>0</v>
      </c>
      <c r="M31" s="295">
        <v>0</v>
      </c>
      <c r="N31" s="295">
        <v>0</v>
      </c>
      <c r="O31" s="295">
        <v>0</v>
      </c>
      <c r="P31" s="295">
        <v>0</v>
      </c>
      <c r="Q31" s="295">
        <v>0</v>
      </c>
      <c r="R31" s="295">
        <v>0</v>
      </c>
      <c r="S31" s="295">
        <v>0</v>
      </c>
      <c r="T31" s="295">
        <v>0</v>
      </c>
      <c r="U31" s="295">
        <v>0</v>
      </c>
      <c r="V31" s="295">
        <v>0</v>
      </c>
      <c r="W31" s="295">
        <v>0</v>
      </c>
      <c r="X31" s="295">
        <v>0</v>
      </c>
      <c r="Y31" s="295">
        <v>0</v>
      </c>
      <c r="DA31" s="122" t="s">
        <v>2963</v>
      </c>
    </row>
    <row r="32" spans="1:105" ht="12" customHeight="1" x14ac:dyDescent="0.25">
      <c r="A32" s="59" t="s">
        <v>159</v>
      </c>
      <c r="B32" s="295">
        <v>0</v>
      </c>
      <c r="C32" s="295">
        <v>0</v>
      </c>
      <c r="D32" s="295">
        <v>0</v>
      </c>
      <c r="E32" s="295">
        <v>0</v>
      </c>
      <c r="F32" s="295">
        <v>0</v>
      </c>
      <c r="G32" s="295">
        <v>0</v>
      </c>
      <c r="H32" s="295">
        <v>0</v>
      </c>
      <c r="I32" s="295">
        <v>0</v>
      </c>
      <c r="J32" s="295">
        <v>0</v>
      </c>
      <c r="K32" s="295">
        <v>0</v>
      </c>
      <c r="L32" s="295">
        <v>0</v>
      </c>
      <c r="M32" s="295">
        <v>0</v>
      </c>
      <c r="N32" s="295">
        <v>0</v>
      </c>
      <c r="O32" s="295">
        <v>0</v>
      </c>
      <c r="P32" s="295">
        <v>0</v>
      </c>
      <c r="Q32" s="295">
        <v>0</v>
      </c>
      <c r="R32" s="295">
        <v>0</v>
      </c>
      <c r="S32" s="295">
        <v>0</v>
      </c>
      <c r="T32" s="295">
        <v>0</v>
      </c>
      <c r="U32" s="295">
        <v>2.2393343547910831</v>
      </c>
      <c r="V32" s="295">
        <v>2.0993358627723668</v>
      </c>
      <c r="W32" s="295">
        <v>2.26964870214921</v>
      </c>
      <c r="X32" s="295">
        <v>2.71771809907397</v>
      </c>
      <c r="Y32" s="295">
        <v>2.643361401842574</v>
      </c>
      <c r="DA32" s="122" t="s">
        <v>2964</v>
      </c>
    </row>
    <row r="33" spans="1:105" ht="12" customHeight="1" x14ac:dyDescent="0.25">
      <c r="A33" s="59" t="s">
        <v>32</v>
      </c>
      <c r="B33" s="295">
        <v>0</v>
      </c>
      <c r="C33" s="295">
        <v>0</v>
      </c>
      <c r="D33" s="295">
        <v>0</v>
      </c>
      <c r="E33" s="295">
        <v>0</v>
      </c>
      <c r="F33" s="295">
        <v>0</v>
      </c>
      <c r="G33" s="295">
        <v>0</v>
      </c>
      <c r="H33" s="295">
        <v>0</v>
      </c>
      <c r="I33" s="295">
        <v>0</v>
      </c>
      <c r="J33" s="295">
        <v>0</v>
      </c>
      <c r="K33" s="295">
        <v>0</v>
      </c>
      <c r="L33" s="295">
        <v>0</v>
      </c>
      <c r="M33" s="295">
        <v>0</v>
      </c>
      <c r="N33" s="295">
        <v>0</v>
      </c>
      <c r="O33" s="295">
        <v>0</v>
      </c>
      <c r="P33" s="295">
        <v>0</v>
      </c>
      <c r="Q33" s="295">
        <v>0</v>
      </c>
      <c r="R33" s="295">
        <v>0</v>
      </c>
      <c r="S33" s="295">
        <v>0</v>
      </c>
      <c r="T33" s="295">
        <v>0</v>
      </c>
      <c r="U33" s="295">
        <v>0</v>
      </c>
      <c r="V33" s="295">
        <v>0</v>
      </c>
      <c r="W33" s="295">
        <v>0</v>
      </c>
      <c r="X33" s="295">
        <v>0</v>
      </c>
      <c r="Y33" s="295">
        <v>0</v>
      </c>
      <c r="DA33" s="122" t="s">
        <v>2965</v>
      </c>
    </row>
    <row r="34" spans="1:105" ht="12" customHeight="1" x14ac:dyDescent="0.25">
      <c r="A34" s="59" t="s">
        <v>35</v>
      </c>
      <c r="B34" s="295">
        <v>0</v>
      </c>
      <c r="C34" s="295">
        <v>0</v>
      </c>
      <c r="D34" s="295">
        <v>0</v>
      </c>
      <c r="E34" s="295">
        <v>0</v>
      </c>
      <c r="F34" s="295">
        <v>2.0887347517057049</v>
      </c>
      <c r="G34" s="295">
        <v>2.0562588648534019</v>
      </c>
      <c r="H34" s="295">
        <v>2.0829996999141942</v>
      </c>
      <c r="I34" s="295">
        <v>2.0656877586667699</v>
      </c>
      <c r="J34" s="295">
        <v>2.007218981561663</v>
      </c>
      <c r="K34" s="295">
        <v>2.073526908700051</v>
      </c>
      <c r="L34" s="295">
        <v>2.810155794885445</v>
      </c>
      <c r="M34" s="295">
        <v>3.0741110970467109</v>
      </c>
      <c r="N34" s="295">
        <v>3.774639369664794</v>
      </c>
      <c r="O34" s="295">
        <v>3.835138448378673</v>
      </c>
      <c r="P34" s="295">
        <v>3.5883428721070119</v>
      </c>
      <c r="Q34" s="295">
        <v>3.680244841571251</v>
      </c>
      <c r="R34" s="295">
        <v>3.6134735447538611</v>
      </c>
      <c r="S34" s="295">
        <v>3.8555285742042229</v>
      </c>
      <c r="T34" s="295">
        <v>3.9113166099378982</v>
      </c>
      <c r="U34" s="295">
        <v>2.3625074514795208</v>
      </c>
      <c r="V34" s="295">
        <v>2.621567278047598</v>
      </c>
      <c r="W34" s="295">
        <v>2.6387445756447878</v>
      </c>
      <c r="X34" s="295">
        <v>1.792802310070063</v>
      </c>
      <c r="Y34" s="295">
        <v>2.0905827480025558</v>
      </c>
      <c r="DA34" s="122" t="s">
        <v>2966</v>
      </c>
    </row>
    <row r="35" spans="1:105" ht="12" customHeight="1" x14ac:dyDescent="0.25">
      <c r="A35" s="60" t="s">
        <v>2920</v>
      </c>
      <c r="B35" s="329">
        <v>0.89057286694910676</v>
      </c>
      <c r="C35" s="329">
        <v>1.152391805307911</v>
      </c>
      <c r="D35" s="329">
        <v>1.1581772933802721</v>
      </c>
      <c r="E35" s="329">
        <v>1.726175786061964</v>
      </c>
      <c r="F35" s="329">
        <v>2.0700239603949941</v>
      </c>
      <c r="G35" s="329">
        <v>2.0410193699176151</v>
      </c>
      <c r="H35" s="329">
        <v>2.0373262294925691</v>
      </c>
      <c r="I35" s="329">
        <v>2.2346443265106228</v>
      </c>
      <c r="J35" s="329">
        <v>2.0745807407635928</v>
      </c>
      <c r="K35" s="329">
        <v>2.168101074775926</v>
      </c>
      <c r="L35" s="329">
        <v>3.1371265603974581</v>
      </c>
      <c r="M35" s="329">
        <v>3.4121939974850819</v>
      </c>
      <c r="N35" s="329">
        <v>3.5211350350360058</v>
      </c>
      <c r="O35" s="329">
        <v>3.5797723933953121</v>
      </c>
      <c r="P35" s="329">
        <v>3.6059401800552728</v>
      </c>
      <c r="Q35" s="329">
        <v>3.8517147923326038</v>
      </c>
      <c r="R35" s="329">
        <v>3.912460116673202</v>
      </c>
      <c r="S35" s="329">
        <v>3.7637554806290781</v>
      </c>
      <c r="T35" s="329">
        <v>3.7374709715771499</v>
      </c>
      <c r="U35" s="329">
        <v>3.9381851880593088</v>
      </c>
      <c r="V35" s="329">
        <v>4.0204968320352297</v>
      </c>
      <c r="W35" s="329">
        <v>4.2250869862894476</v>
      </c>
      <c r="X35" s="329">
        <v>4.2022140254477378</v>
      </c>
      <c r="Y35" s="329">
        <v>4.4149419058788881</v>
      </c>
      <c r="DA35" s="72" t="s">
        <v>2967</v>
      </c>
    </row>
    <row r="36" spans="1:105" ht="12" customHeight="1" x14ac:dyDescent="0.25">
      <c r="A36" s="64" t="s">
        <v>28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2968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2969</v>
      </c>
    </row>
    <row r="38" spans="1:105" ht="12" customHeight="1" x14ac:dyDescent="0.25">
      <c r="A38" s="64" t="s">
        <v>31</v>
      </c>
      <c r="B38" s="229">
        <v>0</v>
      </c>
      <c r="C38" s="229">
        <v>0</v>
      </c>
      <c r="D38" s="229">
        <v>0</v>
      </c>
      <c r="E38" s="229">
        <v>0</v>
      </c>
      <c r="F38" s="229">
        <v>0</v>
      </c>
      <c r="G38" s="229">
        <v>0</v>
      </c>
      <c r="H38" s="229">
        <v>0</v>
      </c>
      <c r="I38" s="229">
        <v>0</v>
      </c>
      <c r="J38" s="229">
        <v>0</v>
      </c>
      <c r="K38" s="229">
        <v>0</v>
      </c>
      <c r="L38" s="229">
        <v>0</v>
      </c>
      <c r="M38" s="229">
        <v>0</v>
      </c>
      <c r="N38" s="229">
        <v>0</v>
      </c>
      <c r="O38" s="229">
        <v>0</v>
      </c>
      <c r="P38" s="229">
        <v>0</v>
      </c>
      <c r="Q38" s="229">
        <v>0</v>
      </c>
      <c r="R38" s="229">
        <v>0</v>
      </c>
      <c r="S38" s="229">
        <v>0</v>
      </c>
      <c r="T38" s="229">
        <v>0</v>
      </c>
      <c r="U38" s="229">
        <v>0</v>
      </c>
      <c r="V38" s="229">
        <v>0</v>
      </c>
      <c r="W38" s="229">
        <v>0</v>
      </c>
      <c r="X38" s="229">
        <v>0</v>
      </c>
      <c r="Y38" s="229">
        <v>0</v>
      </c>
      <c r="DA38" s="73" t="s">
        <v>2970</v>
      </c>
    </row>
    <row r="39" spans="1:105" ht="12" customHeight="1" x14ac:dyDescent="0.25">
      <c r="A39" s="64" t="s">
        <v>159</v>
      </c>
      <c r="B39" s="229">
        <v>0</v>
      </c>
      <c r="C39" s="229">
        <v>0</v>
      </c>
      <c r="D39" s="229">
        <v>0</v>
      </c>
      <c r="E39" s="229">
        <v>0</v>
      </c>
      <c r="F39" s="229">
        <v>0</v>
      </c>
      <c r="G39" s="229">
        <v>0</v>
      </c>
      <c r="H39" s="229">
        <v>0</v>
      </c>
      <c r="I39" s="229">
        <v>0</v>
      </c>
      <c r="J39" s="229">
        <v>0</v>
      </c>
      <c r="K39" s="229">
        <v>0</v>
      </c>
      <c r="L39" s="229">
        <v>0</v>
      </c>
      <c r="M39" s="229">
        <v>0</v>
      </c>
      <c r="N39" s="229">
        <v>0</v>
      </c>
      <c r="O39" s="229">
        <v>0</v>
      </c>
      <c r="P39" s="229">
        <v>0</v>
      </c>
      <c r="Q39" s="229">
        <v>0</v>
      </c>
      <c r="R39" s="229">
        <v>0</v>
      </c>
      <c r="S39" s="229">
        <v>0</v>
      </c>
      <c r="T39" s="229">
        <v>0</v>
      </c>
      <c r="U39" s="229">
        <v>0.30552587816882859</v>
      </c>
      <c r="V39" s="229">
        <v>0.28815202620262859</v>
      </c>
      <c r="W39" s="229">
        <v>0.28960002574163107</v>
      </c>
      <c r="X39" s="229">
        <v>0.26347322060865519</v>
      </c>
      <c r="Y39" s="229">
        <v>0.2376276531567604</v>
      </c>
      <c r="DA39" s="73" t="s">
        <v>2971</v>
      </c>
    </row>
    <row r="40" spans="1:105" ht="12" customHeight="1" x14ac:dyDescent="0.25">
      <c r="A40" s="64" t="s">
        <v>32</v>
      </c>
      <c r="B40" s="229">
        <v>0</v>
      </c>
      <c r="C40" s="229">
        <v>0</v>
      </c>
      <c r="D40" s="229">
        <v>0</v>
      </c>
      <c r="E40" s="229">
        <v>0</v>
      </c>
      <c r="F40" s="229">
        <v>0</v>
      </c>
      <c r="G40" s="229">
        <v>0</v>
      </c>
      <c r="H40" s="229">
        <v>0</v>
      </c>
      <c r="I40" s="229">
        <v>0</v>
      </c>
      <c r="J40" s="229">
        <v>0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DA40" s="73" t="s">
        <v>2972</v>
      </c>
    </row>
    <row r="41" spans="1:105" ht="12" customHeight="1" x14ac:dyDescent="0.25">
      <c r="A41" s="64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DA41" s="73" t="s">
        <v>2973</v>
      </c>
    </row>
    <row r="42" spans="1:105" ht="12" customHeight="1" x14ac:dyDescent="0.25">
      <c r="A42" s="64" t="s">
        <v>35</v>
      </c>
      <c r="B42" s="229">
        <v>0</v>
      </c>
      <c r="C42" s="229">
        <v>0</v>
      </c>
      <c r="D42" s="229">
        <v>0</v>
      </c>
      <c r="E42" s="229">
        <v>0</v>
      </c>
      <c r="F42" s="229">
        <v>0.1177090161415706</v>
      </c>
      <c r="G42" s="229">
        <v>0.1152242836543209</v>
      </c>
      <c r="H42" s="229">
        <v>0.121173623336138</v>
      </c>
      <c r="I42" s="229">
        <v>8.5601958145899409E-2</v>
      </c>
      <c r="J42" s="229">
        <v>9.430000045463896E-2</v>
      </c>
      <c r="K42" s="229">
        <v>9.7170606500318946E-2</v>
      </c>
      <c r="L42" s="229">
        <v>0.1098078739969276</v>
      </c>
      <c r="M42" s="229">
        <v>0.12320044578701431</v>
      </c>
      <c r="N42" s="229">
        <v>0.28431328931456279</v>
      </c>
      <c r="O42" s="229">
        <v>0.28952557965354908</v>
      </c>
      <c r="P42" s="229">
        <v>0.20339622710652469</v>
      </c>
      <c r="Q42" s="229">
        <v>0.1815646771301303</v>
      </c>
      <c r="R42" s="229">
        <v>0.16038797647779471</v>
      </c>
      <c r="S42" s="229">
        <v>0.2440436775472557</v>
      </c>
      <c r="T42" s="229">
        <v>0.25503069557393948</v>
      </c>
      <c r="U42" s="229">
        <v>0.31555588907388898</v>
      </c>
      <c r="V42" s="229">
        <v>0.35226930698355069</v>
      </c>
      <c r="W42" s="229">
        <v>0.32961832807609248</v>
      </c>
      <c r="X42" s="229">
        <v>0.17015257313619281</v>
      </c>
      <c r="Y42" s="229">
        <v>0.18398475607989309</v>
      </c>
      <c r="DA42" s="73" t="s">
        <v>2974</v>
      </c>
    </row>
    <row r="43" spans="1:105" ht="12" customHeight="1" x14ac:dyDescent="0.25">
      <c r="A43" s="64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2975</v>
      </c>
    </row>
    <row r="44" spans="1:105" ht="12" customHeight="1" x14ac:dyDescent="0.25">
      <c r="A44" s="64" t="s">
        <v>38</v>
      </c>
      <c r="B44" s="229">
        <v>0.89057286694910676</v>
      </c>
      <c r="C44" s="229">
        <v>1.152391805307911</v>
      </c>
      <c r="D44" s="229">
        <v>1.1581772933802721</v>
      </c>
      <c r="E44" s="229">
        <v>1.726175786061964</v>
      </c>
      <c r="F44" s="229">
        <v>1.952314944253424</v>
      </c>
      <c r="G44" s="229">
        <v>1.925795086263294</v>
      </c>
      <c r="H44" s="229">
        <v>1.9161526061564309</v>
      </c>
      <c r="I44" s="229">
        <v>2.1490423683647228</v>
      </c>
      <c r="J44" s="229">
        <v>1.980280740308954</v>
      </c>
      <c r="K44" s="229">
        <v>2.070930468275606</v>
      </c>
      <c r="L44" s="229">
        <v>3.0273186864005299</v>
      </c>
      <c r="M44" s="229">
        <v>3.2889935516980682</v>
      </c>
      <c r="N44" s="229">
        <v>3.2368217457214432</v>
      </c>
      <c r="O44" s="229">
        <v>3.2902468137417631</v>
      </c>
      <c r="P44" s="229">
        <v>3.402543952948748</v>
      </c>
      <c r="Q44" s="229">
        <v>3.6701501152024738</v>
      </c>
      <c r="R44" s="229">
        <v>3.7520721401954069</v>
      </c>
      <c r="S44" s="229">
        <v>3.5197118030818229</v>
      </c>
      <c r="T44" s="229">
        <v>3.48244027600321</v>
      </c>
      <c r="U44" s="229">
        <v>3.3171034208165922</v>
      </c>
      <c r="V44" s="229">
        <v>3.3800754988490498</v>
      </c>
      <c r="W44" s="229">
        <v>3.6050082621676989</v>
      </c>
      <c r="X44" s="229">
        <v>3.4791613120198779</v>
      </c>
      <c r="Y44" s="229">
        <v>3.9135502675158742</v>
      </c>
      <c r="DA44" s="73" t="s">
        <v>2976</v>
      </c>
    </row>
    <row r="45" spans="1:105" ht="12" customHeight="1" x14ac:dyDescent="0.25">
      <c r="A45" s="64" t="s">
        <v>39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8.6037030402464937E-4</v>
      </c>
      <c r="X45" s="229">
        <v>0.28942691968301232</v>
      </c>
      <c r="Y45" s="229">
        <v>7.9779229126360443E-2</v>
      </c>
      <c r="DA45" s="73" t="s">
        <v>2977</v>
      </c>
    </row>
    <row r="46" spans="1:105" ht="12" customHeight="1" x14ac:dyDescent="0.25">
      <c r="A46" s="60" t="s">
        <v>2932</v>
      </c>
      <c r="B46" s="329">
        <v>0.43960466926036662</v>
      </c>
      <c r="C46" s="329">
        <v>0.47105383689062758</v>
      </c>
      <c r="D46" s="329">
        <v>0.39995137094191979</v>
      </c>
      <c r="E46" s="329">
        <v>0.41089021185956048</v>
      </c>
      <c r="F46" s="329">
        <v>0.23271891489256041</v>
      </c>
      <c r="G46" s="329">
        <v>0.22921293602926621</v>
      </c>
      <c r="H46" s="329">
        <v>0.26354770569251718</v>
      </c>
      <c r="I46" s="329">
        <v>0.25596714417459149</v>
      </c>
      <c r="J46" s="329">
        <v>0.30975193163632703</v>
      </c>
      <c r="K46" s="329">
        <v>0.23077258268715839</v>
      </c>
      <c r="L46" s="329">
        <v>0.25731872564537689</v>
      </c>
      <c r="M46" s="329">
        <v>0.26631515566267983</v>
      </c>
      <c r="N46" s="329">
        <v>0.27388115374775729</v>
      </c>
      <c r="O46" s="329">
        <v>0.26738200697492842</v>
      </c>
      <c r="P46" s="329">
        <v>0.26538376999812319</v>
      </c>
      <c r="Q46" s="329">
        <v>0.27089800868863928</v>
      </c>
      <c r="R46" s="329">
        <v>0.25580228487763329</v>
      </c>
      <c r="S46" s="329">
        <v>0.26844687395382638</v>
      </c>
      <c r="T46" s="329">
        <v>0.39738345583787121</v>
      </c>
      <c r="U46" s="329">
        <v>0.39865234971282187</v>
      </c>
      <c r="V46" s="329">
        <v>0.4243199686116374</v>
      </c>
      <c r="W46" s="329">
        <v>0.50577803830124979</v>
      </c>
      <c r="X46" s="329">
        <v>0.39678070411599459</v>
      </c>
      <c r="Y46" s="329">
        <v>0.47418501347575631</v>
      </c>
      <c r="DA46" s="72" t="s">
        <v>2978</v>
      </c>
    </row>
    <row r="47" spans="1:105" ht="12" customHeight="1" x14ac:dyDescent="0.25">
      <c r="A47" s="60" t="s">
        <v>2934</v>
      </c>
      <c r="B47" s="329">
        <v>0</v>
      </c>
      <c r="C47" s="329">
        <v>0</v>
      </c>
      <c r="D47" s="329">
        <v>0</v>
      </c>
      <c r="E47" s="329">
        <v>0</v>
      </c>
      <c r="F47" s="329">
        <v>0</v>
      </c>
      <c r="G47" s="329">
        <v>0</v>
      </c>
      <c r="H47" s="329">
        <v>0</v>
      </c>
      <c r="I47" s="329">
        <v>0</v>
      </c>
      <c r="J47" s="329">
        <v>0</v>
      </c>
      <c r="K47" s="329">
        <v>0</v>
      </c>
      <c r="L47" s="329">
        <v>0</v>
      </c>
      <c r="M47" s="329">
        <v>0</v>
      </c>
      <c r="N47" s="329">
        <v>0</v>
      </c>
      <c r="O47" s="329">
        <v>0</v>
      </c>
      <c r="P47" s="329">
        <v>0</v>
      </c>
      <c r="Q47" s="329">
        <v>0</v>
      </c>
      <c r="R47" s="329">
        <v>0</v>
      </c>
      <c r="S47" s="329">
        <v>0</v>
      </c>
      <c r="T47" s="329">
        <v>0</v>
      </c>
      <c r="U47" s="329">
        <v>0</v>
      </c>
      <c r="V47" s="329">
        <v>0</v>
      </c>
      <c r="W47" s="329">
        <v>0</v>
      </c>
      <c r="X47" s="329">
        <v>0</v>
      </c>
      <c r="Y47" s="329">
        <v>0</v>
      </c>
      <c r="DA47" s="72" t="s">
        <v>2979</v>
      </c>
    </row>
    <row r="48" spans="1:105" ht="12" customHeight="1" x14ac:dyDescent="0.25">
      <c r="A48" s="132" t="s">
        <v>2936</v>
      </c>
      <c r="B48" s="316">
        <v>4.7764308666331843</v>
      </c>
      <c r="C48" s="316">
        <v>5.11813509659925</v>
      </c>
      <c r="D48" s="316">
        <v>4.3455864027408664</v>
      </c>
      <c r="E48" s="316">
        <v>4.4644400479765229</v>
      </c>
      <c r="F48" s="316">
        <v>2.5285577840026421</v>
      </c>
      <c r="G48" s="316">
        <v>2.4904643176876071</v>
      </c>
      <c r="H48" s="316">
        <v>2.8635214417036412</v>
      </c>
      <c r="I48" s="316">
        <v>2.7811564657320451</v>
      </c>
      <c r="J48" s="316">
        <v>3.3655436138935308</v>
      </c>
      <c r="K48" s="316">
        <v>2.507410326132721</v>
      </c>
      <c r="L48" s="316">
        <v>2.7958417862194058</v>
      </c>
      <c r="M48" s="316">
        <v>2.8935905796897972</v>
      </c>
      <c r="N48" s="316">
        <v>2.9757973197848342</v>
      </c>
      <c r="O48" s="316">
        <v>2.90518222530745</v>
      </c>
      <c r="P48" s="316">
        <v>2.8834708072032722</v>
      </c>
      <c r="Q48" s="316">
        <v>2.9433845927681048</v>
      </c>
      <c r="R48" s="316">
        <v>2.7793652221677592</v>
      </c>
      <c r="S48" s="316">
        <v>2.9167523105738891</v>
      </c>
      <c r="T48" s="316">
        <v>4.3176852683272839</v>
      </c>
      <c r="U48" s="316">
        <v>4.3314721643604708</v>
      </c>
      <c r="V48" s="316">
        <v>4.6103582084681332</v>
      </c>
      <c r="W48" s="316">
        <v>5.4954235082895506</v>
      </c>
      <c r="X48" s="316">
        <v>4.3111361979224334</v>
      </c>
      <c r="Y48" s="316">
        <v>5.1521562286205516</v>
      </c>
      <c r="DA48" s="139" t="s">
        <v>2980</v>
      </c>
    </row>
    <row r="49" spans="1:105" ht="12" customHeight="1" x14ac:dyDescent="0.25">
      <c r="A49" s="172"/>
      <c r="B49" s="172"/>
      <c r="C49" s="172"/>
      <c r="D49" s="172"/>
      <c r="E49" s="172"/>
      <c r="F49" s="172"/>
      <c r="G49" s="172"/>
      <c r="H49" s="172"/>
      <c r="I49" s="172"/>
      <c r="J49" s="172"/>
      <c r="K49" s="172"/>
      <c r="L49" s="172"/>
      <c r="M49" s="172"/>
      <c r="N49" s="172"/>
      <c r="O49" s="172"/>
      <c r="P49" s="172"/>
      <c r="Q49" s="172"/>
      <c r="R49" s="172"/>
      <c r="S49" s="172"/>
      <c r="T49" s="172"/>
      <c r="U49" s="172"/>
      <c r="V49" s="172"/>
      <c r="W49" s="172"/>
      <c r="X49" s="172"/>
      <c r="Y49" s="172"/>
      <c r="DA49" s="176"/>
    </row>
    <row r="50" spans="1:105" ht="15" customHeight="1" x14ac:dyDescent="0.25">
      <c r="A50" s="32" t="s">
        <v>101</v>
      </c>
      <c r="B50" s="257"/>
      <c r="C50" s="257"/>
      <c r="D50" s="257"/>
      <c r="E50" s="257"/>
      <c r="F50" s="257"/>
      <c r="G50" s="257"/>
      <c r="H50" s="257"/>
      <c r="I50" s="257"/>
      <c r="J50" s="257"/>
      <c r="K50" s="257"/>
      <c r="L50" s="257"/>
      <c r="M50" s="257"/>
      <c r="N50" s="257"/>
      <c r="O50" s="257"/>
      <c r="P50" s="257"/>
      <c r="Q50" s="257"/>
      <c r="R50" s="257"/>
      <c r="S50" s="257"/>
      <c r="T50" s="257"/>
      <c r="U50" s="257"/>
      <c r="V50" s="257"/>
      <c r="W50" s="257"/>
      <c r="X50" s="257"/>
      <c r="Y50" s="257"/>
      <c r="DA50" s="88"/>
    </row>
    <row r="51" spans="1:105" ht="12" customHeight="1" x14ac:dyDescent="0.25">
      <c r="A51" s="172"/>
      <c r="B51" s="172"/>
      <c r="C51" s="172"/>
      <c r="D51" s="172"/>
      <c r="E51" s="172"/>
      <c r="F51" s="172"/>
      <c r="G51" s="172"/>
      <c r="H51" s="172"/>
      <c r="I51" s="172"/>
      <c r="J51" s="172"/>
      <c r="K51" s="172"/>
      <c r="L51" s="172"/>
      <c r="M51" s="172"/>
      <c r="N51" s="172"/>
      <c r="O51" s="172"/>
      <c r="P51" s="172"/>
      <c r="Q51" s="172"/>
      <c r="R51" s="172"/>
      <c r="S51" s="172"/>
      <c r="T51" s="172"/>
      <c r="U51" s="172"/>
      <c r="V51" s="172"/>
      <c r="W51" s="172"/>
      <c r="X51" s="172"/>
      <c r="Y51" s="172"/>
      <c r="DA51" s="176"/>
    </row>
    <row r="52" spans="1:105" ht="12" customHeight="1" x14ac:dyDescent="0.25">
      <c r="A52" s="35" t="s">
        <v>26</v>
      </c>
      <c r="B52" s="232">
        <f t="shared" ref="B52:Y52" si="1">SUM(B$53:B$57,B$58,B$59,B$61:B$64,B$65)</f>
        <v>1</v>
      </c>
      <c r="C52" s="232">
        <f t="shared" si="1"/>
        <v>0.99999999999999967</v>
      </c>
      <c r="D52" s="232">
        <f t="shared" si="1"/>
        <v>1</v>
      </c>
      <c r="E52" s="232">
        <f t="shared" si="1"/>
        <v>0.99999999999999978</v>
      </c>
      <c r="F52" s="232">
        <f t="shared" si="1"/>
        <v>0.99999999999999989</v>
      </c>
      <c r="G52" s="232">
        <f t="shared" si="1"/>
        <v>1</v>
      </c>
      <c r="H52" s="232">
        <f t="shared" si="1"/>
        <v>0.99999999999999967</v>
      </c>
      <c r="I52" s="232">
        <f t="shared" si="1"/>
        <v>0.99999999999999989</v>
      </c>
      <c r="J52" s="232">
        <f t="shared" si="1"/>
        <v>1</v>
      </c>
      <c r="K52" s="232">
        <f t="shared" si="1"/>
        <v>1</v>
      </c>
      <c r="L52" s="232">
        <f t="shared" si="1"/>
        <v>0.99999999999999989</v>
      </c>
      <c r="M52" s="232">
        <f t="shared" si="1"/>
        <v>1</v>
      </c>
      <c r="N52" s="232">
        <f t="shared" si="1"/>
        <v>1.0000000000000002</v>
      </c>
      <c r="O52" s="232">
        <f t="shared" si="1"/>
        <v>1</v>
      </c>
      <c r="P52" s="232">
        <f t="shared" si="1"/>
        <v>1</v>
      </c>
      <c r="Q52" s="232">
        <f t="shared" si="1"/>
        <v>1.0000000000000002</v>
      </c>
      <c r="R52" s="232">
        <f t="shared" si="1"/>
        <v>0.99999999999999956</v>
      </c>
      <c r="S52" s="232">
        <f t="shared" si="1"/>
        <v>1.0000000000000002</v>
      </c>
      <c r="T52" s="232">
        <f t="shared" si="1"/>
        <v>0.99999999999999989</v>
      </c>
      <c r="U52" s="232">
        <f t="shared" si="1"/>
        <v>0.99999999999999956</v>
      </c>
      <c r="V52" s="232">
        <f t="shared" si="1"/>
        <v>1.0000000000000002</v>
      </c>
      <c r="W52" s="232">
        <f t="shared" si="1"/>
        <v>0.99999999999999956</v>
      </c>
      <c r="X52" s="232">
        <f t="shared" si="1"/>
        <v>1</v>
      </c>
      <c r="Y52" s="232">
        <f t="shared" si="1"/>
        <v>0.99999999999999933</v>
      </c>
      <c r="DA52" s="95"/>
    </row>
    <row r="53" spans="1:105" ht="12" customHeight="1" x14ac:dyDescent="0.25">
      <c r="A53" s="55" t="s">
        <v>91</v>
      </c>
      <c r="B53" s="299">
        <f t="shared" ref="B53:Y53" si="2">IF(B$6=0,0,B$6/B$5)</f>
        <v>2.3321662197220969E-2</v>
      </c>
      <c r="C53" s="299">
        <f t="shared" si="2"/>
        <v>2.1607895027443987E-2</v>
      </c>
      <c r="D53" s="299">
        <f t="shared" si="2"/>
        <v>2.0034771564771594E-2</v>
      </c>
      <c r="E53" s="299">
        <f t="shared" si="2"/>
        <v>1.653767465889126E-2</v>
      </c>
      <c r="F53" s="299">
        <f t="shared" si="2"/>
        <v>9.8209510480248095E-3</v>
      </c>
      <c r="G53" s="299">
        <f t="shared" si="2"/>
        <v>9.8136937182628711E-3</v>
      </c>
      <c r="H53" s="299">
        <f t="shared" si="2"/>
        <v>1.0877550120342959E-2</v>
      </c>
      <c r="I53" s="299">
        <f t="shared" si="2"/>
        <v>9.9887901930263527E-3</v>
      </c>
      <c r="J53" s="299">
        <f t="shared" si="2"/>
        <v>1.2047200675114781E-2</v>
      </c>
      <c r="K53" s="299">
        <f t="shared" si="2"/>
        <v>9.4445548182534988E-3</v>
      </c>
      <c r="L53" s="299">
        <f t="shared" si="2"/>
        <v>7.7266942176375929E-3</v>
      </c>
      <c r="M53" s="299">
        <f t="shared" si="2"/>
        <v>7.4211761810866169E-3</v>
      </c>
      <c r="N53" s="299">
        <f t="shared" si="2"/>
        <v>7.3363333151639648E-3</v>
      </c>
      <c r="O53" s="299">
        <f t="shared" si="2"/>
        <v>7.0955659118367952E-3</v>
      </c>
      <c r="P53" s="299">
        <f t="shared" si="2"/>
        <v>7.037110628390561E-3</v>
      </c>
      <c r="Q53" s="299">
        <f t="shared" si="2"/>
        <v>6.790639616506609E-3</v>
      </c>
      <c r="R53" s="299">
        <f t="shared" si="2"/>
        <v>6.3981820955707506E-3</v>
      </c>
      <c r="S53" s="299">
        <f t="shared" si="2"/>
        <v>6.842388060940471E-3</v>
      </c>
      <c r="T53" s="299">
        <f t="shared" si="2"/>
        <v>9.3945793571095452E-3</v>
      </c>
      <c r="U53" s="299">
        <f t="shared" si="2"/>
        <v>9.0005036168868142E-3</v>
      </c>
      <c r="V53" s="299">
        <f t="shared" si="2"/>
        <v>9.2916246574174712E-3</v>
      </c>
      <c r="W53" s="299">
        <f t="shared" si="2"/>
        <v>1.0228198918986407E-2</v>
      </c>
      <c r="X53" s="299">
        <f t="shared" si="2"/>
        <v>8.5713627206876943E-3</v>
      </c>
      <c r="Y53" s="299">
        <f t="shared" si="2"/>
        <v>9.4671583972207856E-3</v>
      </c>
      <c r="DA53" s="67"/>
    </row>
    <row r="54" spans="1:105" ht="12" customHeight="1" x14ac:dyDescent="0.25">
      <c r="A54" s="173" t="s">
        <v>92</v>
      </c>
      <c r="B54" s="233">
        <f t="shared" ref="B54:Y54" si="3">IF(B$7=0,0,B$7/B$5)</f>
        <v>6.5765226040685994E-3</v>
      </c>
      <c r="C54" s="233">
        <f t="shared" si="3"/>
        <v>6.093253940161276E-3</v>
      </c>
      <c r="D54" s="233">
        <f t="shared" si="3"/>
        <v>5.6496456791476817E-3</v>
      </c>
      <c r="E54" s="233">
        <f t="shared" si="3"/>
        <v>4.6634922628238252E-3</v>
      </c>
      <c r="F54" s="233">
        <f t="shared" si="3"/>
        <v>2.7694298122748172E-3</v>
      </c>
      <c r="G54" s="233">
        <f t="shared" si="3"/>
        <v>2.7673833032043683E-3</v>
      </c>
      <c r="H54" s="233">
        <f t="shared" si="3"/>
        <v>3.0673823177084255E-3</v>
      </c>
      <c r="I54" s="233">
        <f t="shared" si="3"/>
        <v>2.8167591116024502E-3</v>
      </c>
      <c r="J54" s="233">
        <f t="shared" si="3"/>
        <v>3.3972144389040966E-3</v>
      </c>
      <c r="K54" s="233">
        <f t="shared" si="3"/>
        <v>2.6632890795841536E-3</v>
      </c>
      <c r="L54" s="233">
        <f t="shared" si="3"/>
        <v>2.1788661008508617E-3</v>
      </c>
      <c r="M54" s="233">
        <f t="shared" si="3"/>
        <v>2.0927124529531759E-3</v>
      </c>
      <c r="N54" s="233">
        <f t="shared" si="3"/>
        <v>2.0687874419134055E-3</v>
      </c>
      <c r="O54" s="233">
        <f t="shared" si="3"/>
        <v>2.0008929557951433E-3</v>
      </c>
      <c r="P54" s="233">
        <f t="shared" si="3"/>
        <v>1.9844090324083615E-3</v>
      </c>
      <c r="Q54" s="233">
        <f t="shared" si="3"/>
        <v>1.9149061741988976E-3</v>
      </c>
      <c r="R54" s="233">
        <f t="shared" si="3"/>
        <v>1.8042362855886862E-3</v>
      </c>
      <c r="S54" s="233">
        <f t="shared" si="3"/>
        <v>1.9294988225130143E-3</v>
      </c>
      <c r="T54" s="233">
        <f t="shared" si="3"/>
        <v>2.6491963984072021E-3</v>
      </c>
      <c r="U54" s="233">
        <f t="shared" si="3"/>
        <v>2.5380701848734736E-3</v>
      </c>
      <c r="V54" s="233">
        <f t="shared" si="3"/>
        <v>2.6201639947991649E-3</v>
      </c>
      <c r="W54" s="233">
        <f t="shared" si="3"/>
        <v>2.884270461547103E-3</v>
      </c>
      <c r="X54" s="233">
        <f t="shared" si="3"/>
        <v>2.4170558772174762E-3</v>
      </c>
      <c r="Y54" s="233">
        <f t="shared" si="3"/>
        <v>2.669663108448567E-3</v>
      </c>
      <c r="DA54" s="177"/>
    </row>
    <row r="55" spans="1:105" ht="12" customHeight="1" x14ac:dyDescent="0.25">
      <c r="A55" s="173" t="s">
        <v>93</v>
      </c>
      <c r="B55" s="233">
        <f t="shared" ref="B55:Y55" si="4">IF(B$8=0,0,B$8/B$5)</f>
        <v>8.921706726247107E-2</v>
      </c>
      <c r="C55" s="233">
        <f t="shared" si="4"/>
        <v>8.2661047388534886E-2</v>
      </c>
      <c r="D55" s="233">
        <f t="shared" si="4"/>
        <v>7.6643060308774394E-2</v>
      </c>
      <c r="E55" s="233">
        <f t="shared" si="4"/>
        <v>6.3264908818676774E-2</v>
      </c>
      <c r="F55" s="233">
        <f t="shared" si="4"/>
        <v>3.7570068669353862E-2</v>
      </c>
      <c r="G55" s="233">
        <f t="shared" si="4"/>
        <v>3.7542305739248702E-2</v>
      </c>
      <c r="H55" s="233">
        <f t="shared" si="4"/>
        <v>4.1612090619046027E-2</v>
      </c>
      <c r="I55" s="233">
        <f t="shared" si="4"/>
        <v>3.8212137667791808E-2</v>
      </c>
      <c r="J55" s="233">
        <f t="shared" si="4"/>
        <v>4.6086591250098778E-2</v>
      </c>
      <c r="K55" s="233">
        <f t="shared" si="4"/>
        <v>3.6130164109169936E-2</v>
      </c>
      <c r="L55" s="233">
        <f t="shared" si="4"/>
        <v>2.9558484807041905E-2</v>
      </c>
      <c r="M55" s="233">
        <f t="shared" si="4"/>
        <v>2.8389724922503561E-2</v>
      </c>
      <c r="N55" s="233">
        <f t="shared" si="4"/>
        <v>2.8065158362377995E-2</v>
      </c>
      <c r="O55" s="233">
        <f t="shared" si="4"/>
        <v>2.7144102159968469E-2</v>
      </c>
      <c r="P55" s="233">
        <f t="shared" si="4"/>
        <v>2.6920481351512919E-2</v>
      </c>
      <c r="Q55" s="233">
        <f t="shared" si="4"/>
        <v>2.5977605982701518E-2</v>
      </c>
      <c r="R55" s="233">
        <f t="shared" si="4"/>
        <v>2.4476258919747772E-2</v>
      </c>
      <c r="S55" s="233">
        <f t="shared" si="4"/>
        <v>2.6175569764559838E-2</v>
      </c>
      <c r="T55" s="233">
        <f t="shared" si="4"/>
        <v>3.5938982878576317E-2</v>
      </c>
      <c r="U55" s="233">
        <f t="shared" si="4"/>
        <v>3.4431445314373504E-2</v>
      </c>
      <c r="V55" s="233">
        <f t="shared" si="4"/>
        <v>3.5545129460679267E-2</v>
      </c>
      <c r="W55" s="233">
        <f t="shared" si="4"/>
        <v>3.9127996247106368E-2</v>
      </c>
      <c r="X55" s="233">
        <f t="shared" si="4"/>
        <v>3.2789765923020492E-2</v>
      </c>
      <c r="Y55" s="233">
        <f t="shared" si="4"/>
        <v>3.6216634147542108E-2</v>
      </c>
      <c r="DA55" s="177"/>
    </row>
    <row r="56" spans="1:105" ht="12" customHeight="1" x14ac:dyDescent="0.25">
      <c r="A56" s="173" t="s">
        <v>94</v>
      </c>
      <c r="B56" s="233">
        <f t="shared" ref="B56:Y56" si="5">IF(B$9=0,0,B$9/B$5)</f>
        <v>0.20353373068541597</v>
      </c>
      <c r="C56" s="233">
        <f t="shared" si="5"/>
        <v>0.18857727420983683</v>
      </c>
      <c r="D56" s="233">
        <f t="shared" si="5"/>
        <v>0.17484824904521426</v>
      </c>
      <c r="E56" s="233">
        <f t="shared" si="5"/>
        <v>0.14432824692002003</v>
      </c>
      <c r="F56" s="233">
        <f t="shared" si="5"/>
        <v>8.5709791556861051E-2</v>
      </c>
      <c r="G56" s="233">
        <f t="shared" si="5"/>
        <v>8.5646455102161956E-2</v>
      </c>
      <c r="H56" s="233">
        <f t="shared" si="5"/>
        <v>9.4930984678048169E-2</v>
      </c>
      <c r="I56" s="233">
        <f t="shared" si="5"/>
        <v>8.7174563966663191E-2</v>
      </c>
      <c r="J56" s="233">
        <f t="shared" si="5"/>
        <v>0.10513880515832863</v>
      </c>
      <c r="K56" s="233">
        <f t="shared" si="5"/>
        <v>8.2424891526433203E-2</v>
      </c>
      <c r="L56" s="233">
        <f t="shared" si="5"/>
        <v>6.7432710699694809E-2</v>
      </c>
      <c r="M56" s="233">
        <f t="shared" si="5"/>
        <v>6.4766381634251427E-2</v>
      </c>
      <c r="N56" s="233">
        <f t="shared" si="5"/>
        <v>6.402593762656239E-2</v>
      </c>
      <c r="O56" s="233">
        <f t="shared" si="5"/>
        <v>6.1924702842685857E-2</v>
      </c>
      <c r="P56" s="233">
        <f t="shared" si="5"/>
        <v>6.1414549586135236E-2</v>
      </c>
      <c r="Q56" s="233">
        <f t="shared" si="5"/>
        <v>5.9263538044576777E-2</v>
      </c>
      <c r="R56" s="233">
        <f t="shared" si="5"/>
        <v>5.5838467280060554E-2</v>
      </c>
      <c r="S56" s="233">
        <f t="shared" si="5"/>
        <v>5.9715159111022265E-2</v>
      </c>
      <c r="T56" s="233">
        <f t="shared" si="5"/>
        <v>8.1988743709723769E-2</v>
      </c>
      <c r="U56" s="233">
        <f t="shared" si="5"/>
        <v>7.8549550357986289E-2</v>
      </c>
      <c r="V56" s="233">
        <f t="shared" si="5"/>
        <v>8.1090233391603192E-2</v>
      </c>
      <c r="W56" s="233">
        <f t="shared" si="5"/>
        <v>8.9263941247803069E-2</v>
      </c>
      <c r="X56" s="233">
        <f t="shared" si="5"/>
        <v>7.4804334993212776E-2</v>
      </c>
      <c r="Y56" s="233">
        <f t="shared" si="5"/>
        <v>8.2622158372816112E-2</v>
      </c>
      <c r="DA56" s="177"/>
    </row>
    <row r="57" spans="1:105" ht="12" customHeight="1" x14ac:dyDescent="0.25">
      <c r="A57" s="56" t="s">
        <v>95</v>
      </c>
      <c r="B57" s="300">
        <f t="shared" ref="B57:Y57" si="6">IF(B$10=0,0,B$10/B$5)</f>
        <v>7.4952413271987831E-2</v>
      </c>
      <c r="C57" s="300">
        <f t="shared" si="6"/>
        <v>6.9444616097205189E-2</v>
      </c>
      <c r="D57" s="300">
        <f t="shared" si="6"/>
        <v>6.4388827238547761E-2</v>
      </c>
      <c r="E57" s="300">
        <f t="shared" si="6"/>
        <v>5.3149668969075615E-2</v>
      </c>
      <c r="F57" s="300">
        <f t="shared" si="6"/>
        <v>2.9714211820902434E-2</v>
      </c>
      <c r="G57" s="300">
        <f t="shared" si="6"/>
        <v>2.9693410973243857E-2</v>
      </c>
      <c r="H57" s="300">
        <f t="shared" si="6"/>
        <v>3.2417851286729651E-2</v>
      </c>
      <c r="I57" s="300">
        <f t="shared" si="6"/>
        <v>3.0053583887241626E-2</v>
      </c>
      <c r="J57" s="300">
        <f t="shared" si="6"/>
        <v>3.5845165002698784E-2</v>
      </c>
      <c r="K57" s="300">
        <f t="shared" si="6"/>
        <v>2.8677446189504692E-2</v>
      </c>
      <c r="L57" s="300">
        <f t="shared" si="6"/>
        <v>2.4638130595499776E-2</v>
      </c>
      <c r="M57" s="300">
        <f t="shared" si="6"/>
        <v>2.4091806396021879E-2</v>
      </c>
      <c r="N57" s="300">
        <f t="shared" si="6"/>
        <v>2.6084642470174446E-2</v>
      </c>
      <c r="O57" s="300">
        <f t="shared" si="6"/>
        <v>2.5942521591820863E-2</v>
      </c>
      <c r="P57" s="300">
        <f t="shared" si="6"/>
        <v>2.4931560704742995E-2</v>
      </c>
      <c r="Q57" s="300">
        <f t="shared" si="6"/>
        <v>2.4277927944960392E-2</v>
      </c>
      <c r="R57" s="300">
        <f t="shared" si="6"/>
        <v>2.3588569929335255E-2</v>
      </c>
      <c r="S57" s="300">
        <f t="shared" si="6"/>
        <v>2.5663614218115981E-2</v>
      </c>
      <c r="T57" s="300">
        <f t="shared" si="6"/>
        <v>2.9820020581732661E-2</v>
      </c>
      <c r="U57" s="300">
        <f t="shared" si="6"/>
        <v>2.9932975504216062E-2</v>
      </c>
      <c r="V57" s="300">
        <f t="shared" si="6"/>
        <v>3.0431127446748498E-2</v>
      </c>
      <c r="W57" s="300">
        <f t="shared" si="6"/>
        <v>3.1268974430639078E-2</v>
      </c>
      <c r="X57" s="300">
        <f t="shared" si="6"/>
        <v>2.7436455968094468E-2</v>
      </c>
      <c r="Y57" s="300">
        <f t="shared" si="6"/>
        <v>2.9035432043233313E-2</v>
      </c>
      <c r="DA57" s="68"/>
    </row>
    <row r="58" spans="1:105" ht="12" customHeight="1" x14ac:dyDescent="0.25">
      <c r="A58" s="174" t="s">
        <v>2898</v>
      </c>
      <c r="B58" s="301">
        <f t="shared" ref="B58:Y58" si="7">IF(B$16=0,0,B$16/B$5)</f>
        <v>0.36316284427322582</v>
      </c>
      <c r="C58" s="301">
        <f t="shared" si="7"/>
        <v>0.40632806747154959</v>
      </c>
      <c r="D58" s="301">
        <f t="shared" si="7"/>
        <v>0.44595085088244424</v>
      </c>
      <c r="E58" s="301">
        <f t="shared" si="7"/>
        <v>0.53403339275313322</v>
      </c>
      <c r="F58" s="301">
        <f t="shared" si="7"/>
        <v>0.67147829818829885</v>
      </c>
      <c r="G58" s="301">
        <f t="shared" si="7"/>
        <v>0.67169984399201776</v>
      </c>
      <c r="H58" s="301">
        <f t="shared" si="7"/>
        <v>0.64634914005624633</v>
      </c>
      <c r="I58" s="301">
        <f t="shared" si="7"/>
        <v>0.67030401834700215</v>
      </c>
      <c r="J58" s="301">
        <f t="shared" si="7"/>
        <v>0.62020777837948071</v>
      </c>
      <c r="K58" s="301">
        <f t="shared" si="7"/>
        <v>0.68204267883820691</v>
      </c>
      <c r="L58" s="301">
        <f t="shared" si="7"/>
        <v>0.72408427973436873</v>
      </c>
      <c r="M58" s="301">
        <f t="shared" si="7"/>
        <v>0.73087872439729495</v>
      </c>
      <c r="N58" s="301">
        <f t="shared" si="7"/>
        <v>0.72499386580146596</v>
      </c>
      <c r="O58" s="301">
        <f t="shared" si="7"/>
        <v>0.73020536572103101</v>
      </c>
      <c r="P58" s="301">
        <f t="shared" si="7"/>
        <v>0.73497621113223222</v>
      </c>
      <c r="Q58" s="301">
        <f t="shared" si="7"/>
        <v>0.74215349532299335</v>
      </c>
      <c r="R58" s="301">
        <f t="shared" si="7"/>
        <v>0.75220609095351221</v>
      </c>
      <c r="S58" s="301">
        <f t="shared" si="7"/>
        <v>0.7374040129839543</v>
      </c>
      <c r="T58" s="301">
        <f t="shared" si="7"/>
        <v>0.67917255945715926</v>
      </c>
      <c r="U58" s="301">
        <f t="shared" si="7"/>
        <v>0.68344467252253149</v>
      </c>
      <c r="V58" s="301">
        <f t="shared" si="7"/>
        <v>0.67672568032114921</v>
      </c>
      <c r="W58" s="301">
        <f t="shared" si="7"/>
        <v>0.65676439159759581</v>
      </c>
      <c r="X58" s="301">
        <f t="shared" si="7"/>
        <v>0.69776991994695314</v>
      </c>
      <c r="Y58" s="301">
        <f t="shared" si="7"/>
        <v>0.67753472447342356</v>
      </c>
      <c r="DA58" s="178"/>
    </row>
    <row r="59" spans="1:105" ht="12" customHeight="1" x14ac:dyDescent="0.25">
      <c r="A59" s="174" t="s">
        <v>2910</v>
      </c>
      <c r="B59" s="301">
        <f t="shared" ref="B59:Y59" si="8">IF(B$27=0,0,B$27/B$5)</f>
        <v>0.10975416933924113</v>
      </c>
      <c r="C59" s="301">
        <f t="shared" si="8"/>
        <v>0.10168900268992116</v>
      </c>
      <c r="D59" s="301">
        <f t="shared" si="8"/>
        <v>9.4285719962746803E-2</v>
      </c>
      <c r="E59" s="301">
        <f t="shared" si="8"/>
        <v>7.7828017987736559E-2</v>
      </c>
      <c r="F59" s="301">
        <f t="shared" si="8"/>
        <v>4.6218417678897492E-2</v>
      </c>
      <c r="G59" s="301">
        <f t="shared" si="8"/>
        <v>4.6184263929781887E-2</v>
      </c>
      <c r="H59" s="301">
        <f t="shared" si="8"/>
        <v>5.1190882871396094E-2</v>
      </c>
      <c r="I59" s="301">
        <f t="shared" si="8"/>
        <v>4.7008286161961621E-2</v>
      </c>
      <c r="J59" s="301">
        <f t="shared" si="8"/>
        <v>5.6695380105365165E-2</v>
      </c>
      <c r="K59" s="301">
        <f t="shared" si="8"/>
        <v>4.4447057850784781E-2</v>
      </c>
      <c r="L59" s="301">
        <f t="shared" si="8"/>
        <v>3.63626270899415E-2</v>
      </c>
      <c r="M59" s="301">
        <f t="shared" si="8"/>
        <v>3.4924827415276645E-2</v>
      </c>
      <c r="N59" s="301">
        <f t="shared" si="8"/>
        <v>3.4525548058815879E-2</v>
      </c>
      <c r="O59" s="301">
        <f t="shared" si="8"/>
        <v>3.3392471602572228E-2</v>
      </c>
      <c r="P59" s="301">
        <f t="shared" si="8"/>
        <v>3.3117374955348833E-2</v>
      </c>
      <c r="Q59" s="301">
        <f t="shared" si="8"/>
        <v>3.1957456723673706E-2</v>
      </c>
      <c r="R59" s="301">
        <f t="shared" si="8"/>
        <v>3.0110510787873915E-2</v>
      </c>
      <c r="S59" s="301">
        <f t="shared" si="8"/>
        <v>3.2200990288537415E-2</v>
      </c>
      <c r="T59" s="301">
        <f t="shared" si="8"/>
        <v>4.4211868129794232E-2</v>
      </c>
      <c r="U59" s="301">
        <f t="shared" si="8"/>
        <v>4.2357306685625554E-2</v>
      </c>
      <c r="V59" s="301">
        <f t="shared" si="8"/>
        <v>4.3727352598751962E-2</v>
      </c>
      <c r="W59" s="301">
        <f t="shared" si="8"/>
        <v>4.8134968541120822E-2</v>
      </c>
      <c r="X59" s="301">
        <f t="shared" si="8"/>
        <v>4.033772496827074E-2</v>
      </c>
      <c r="Y59" s="301">
        <f t="shared" si="8"/>
        <v>4.4553432645714444E-2</v>
      </c>
      <c r="DA59" s="178"/>
    </row>
    <row r="60" spans="1:105" ht="12" customHeight="1" x14ac:dyDescent="0.25">
      <c r="A60" s="174" t="s">
        <v>2912</v>
      </c>
      <c r="B60" s="301">
        <f t="shared" ref="B60:Y60" si="9">IF(B$28=0,0,B$28/B$5)</f>
        <v>2.8204445331363473E-2</v>
      </c>
      <c r="C60" s="301">
        <f t="shared" si="9"/>
        <v>2.9763939809994752E-2</v>
      </c>
      <c r="D60" s="301">
        <f t="shared" si="9"/>
        <v>3.1195451276375734E-2</v>
      </c>
      <c r="E60" s="301">
        <f t="shared" si="9"/>
        <v>3.4377740803294768E-2</v>
      </c>
      <c r="F60" s="301">
        <f t="shared" si="9"/>
        <v>7.407016084926675E-2</v>
      </c>
      <c r="G60" s="301">
        <f t="shared" si="9"/>
        <v>7.4035488700149671E-2</v>
      </c>
      <c r="H60" s="301">
        <f t="shared" si="9"/>
        <v>7.2317038126788399E-2</v>
      </c>
      <c r="I60" s="301">
        <f t="shared" si="9"/>
        <v>7.1064328456740045E-2</v>
      </c>
      <c r="J60" s="301">
        <f t="shared" si="9"/>
        <v>6.8265435752611181E-2</v>
      </c>
      <c r="K60" s="301">
        <f t="shared" si="9"/>
        <v>7.3155793464727364E-2</v>
      </c>
      <c r="L60" s="301">
        <f t="shared" si="9"/>
        <v>7.4464100520887269E-2</v>
      </c>
      <c r="M60" s="301">
        <f t="shared" si="9"/>
        <v>7.520728947373434E-2</v>
      </c>
      <c r="N60" s="301">
        <f t="shared" si="9"/>
        <v>8.1040810226175916E-2</v>
      </c>
      <c r="O60" s="301">
        <f t="shared" si="9"/>
        <v>8.1481022150594246E-2</v>
      </c>
      <c r="P60" s="301">
        <f t="shared" si="9"/>
        <v>7.9058796699576647E-2</v>
      </c>
      <c r="Q60" s="301">
        <f t="shared" si="9"/>
        <v>7.8175254525913992E-2</v>
      </c>
      <c r="R60" s="301">
        <f t="shared" si="9"/>
        <v>7.7792802440377271E-2</v>
      </c>
      <c r="S60" s="301">
        <f t="shared" si="9"/>
        <v>8.0354867193221879E-2</v>
      </c>
      <c r="T60" s="301">
        <f t="shared" si="9"/>
        <v>7.6026949861972559E-2</v>
      </c>
      <c r="U60" s="301">
        <f t="shared" si="9"/>
        <v>8.0659697857930118E-2</v>
      </c>
      <c r="V60" s="301">
        <f t="shared" si="9"/>
        <v>8.0218681766430516E-2</v>
      </c>
      <c r="W60" s="301">
        <f t="shared" si="9"/>
        <v>7.7910064934734805E-2</v>
      </c>
      <c r="X60" s="301">
        <f t="shared" si="9"/>
        <v>7.8651198007177958E-2</v>
      </c>
      <c r="Y60" s="301">
        <f t="shared" si="9"/>
        <v>7.6788513906698955E-2</v>
      </c>
      <c r="DA60" s="178"/>
    </row>
    <row r="61" spans="1:105" ht="12" customHeight="1" x14ac:dyDescent="0.25">
      <c r="A61" s="62" t="s">
        <v>2913</v>
      </c>
      <c r="B61" s="302">
        <f t="shared" ref="B61:Y61" si="10">IF(B$29=0,0,B$29/B$5)</f>
        <v>0</v>
      </c>
      <c r="C61" s="302">
        <f t="shared" si="10"/>
        <v>0</v>
      </c>
      <c r="D61" s="302">
        <f t="shared" si="10"/>
        <v>0</v>
      </c>
      <c r="E61" s="302">
        <f t="shared" si="10"/>
        <v>0</v>
      </c>
      <c r="F61" s="302">
        <f t="shared" si="10"/>
        <v>3.5230264656095509E-2</v>
      </c>
      <c r="G61" s="302">
        <f t="shared" si="10"/>
        <v>3.5186973448804497E-2</v>
      </c>
      <c r="H61" s="302">
        <f t="shared" si="10"/>
        <v>3.4361476003943299E-2</v>
      </c>
      <c r="I61" s="302">
        <f t="shared" si="10"/>
        <v>3.2218409279462651E-2</v>
      </c>
      <c r="J61" s="302">
        <f t="shared" si="10"/>
        <v>3.1201654728030222E-2</v>
      </c>
      <c r="K61" s="302">
        <f t="shared" si="10"/>
        <v>3.3917021526215965E-2</v>
      </c>
      <c r="L61" s="302">
        <f t="shared" si="10"/>
        <v>3.372589484163848E-2</v>
      </c>
      <c r="M61" s="302">
        <f t="shared" si="10"/>
        <v>3.4237903892693017E-2</v>
      </c>
      <c r="N61" s="302">
        <f t="shared" si="10"/>
        <v>4.0411327895605427E-2</v>
      </c>
      <c r="O61" s="302">
        <f t="shared" si="10"/>
        <v>4.0676788429619484E-2</v>
      </c>
      <c r="P61" s="302">
        <f t="shared" si="10"/>
        <v>3.8029857951768845E-2</v>
      </c>
      <c r="Q61" s="302">
        <f t="shared" si="10"/>
        <v>3.6871629649765737E-2</v>
      </c>
      <c r="R61" s="302">
        <f t="shared" si="10"/>
        <v>3.6123332316878927E-2</v>
      </c>
      <c r="S61" s="302">
        <f t="shared" si="10"/>
        <v>3.9277517113212562E-2</v>
      </c>
      <c r="T61" s="302">
        <f t="shared" si="10"/>
        <v>3.6957388852111479E-2</v>
      </c>
      <c r="U61" s="302">
        <f t="shared" si="10"/>
        <v>4.1525504540126129E-2</v>
      </c>
      <c r="V61" s="302">
        <f t="shared" si="10"/>
        <v>4.1317499238687549E-2</v>
      </c>
      <c r="W61" s="302">
        <f t="shared" si="10"/>
        <v>3.9672475516455398E-2</v>
      </c>
      <c r="X61" s="302">
        <f t="shared" si="10"/>
        <v>3.8943657089671298E-2</v>
      </c>
      <c r="Y61" s="302">
        <f t="shared" si="10"/>
        <v>3.7775106675393966E-2</v>
      </c>
      <c r="DA61" s="72"/>
    </row>
    <row r="62" spans="1:105" ht="12" customHeight="1" x14ac:dyDescent="0.25">
      <c r="A62" s="62" t="s">
        <v>2920</v>
      </c>
      <c r="B62" s="302">
        <f t="shared" ref="B62:Y62" si="11">IF(B$35=0,0,B$35/B$5)</f>
        <v>1.888327915312665E-2</v>
      </c>
      <c r="C62" s="302">
        <f t="shared" si="11"/>
        <v>2.1127729465746523E-2</v>
      </c>
      <c r="D62" s="302">
        <f t="shared" si="11"/>
        <v>2.3187984504967698E-2</v>
      </c>
      <c r="E62" s="302">
        <f t="shared" si="11"/>
        <v>2.7767988359684206E-2</v>
      </c>
      <c r="F62" s="302">
        <f t="shared" si="11"/>
        <v>3.4914673540822012E-2</v>
      </c>
      <c r="G62" s="302">
        <f t="shared" si="11"/>
        <v>3.4926193197424543E-2</v>
      </c>
      <c r="H62" s="302">
        <f t="shared" si="11"/>
        <v>3.3608039573792041E-2</v>
      </c>
      <c r="I62" s="302">
        <f t="shared" si="11"/>
        <v>3.485361483287111E-2</v>
      </c>
      <c r="J62" s="302">
        <f t="shared" si="11"/>
        <v>3.2248774335705555E-2</v>
      </c>
      <c r="K62" s="302">
        <f t="shared" si="11"/>
        <v>3.546398675399319E-2</v>
      </c>
      <c r="L62" s="302">
        <f t="shared" si="11"/>
        <v>3.7650012384878716E-2</v>
      </c>
      <c r="M62" s="302">
        <f t="shared" si="11"/>
        <v>3.8003301266942811E-2</v>
      </c>
      <c r="N62" s="302">
        <f t="shared" si="11"/>
        <v>3.7697307882999298E-2</v>
      </c>
      <c r="O62" s="302">
        <f t="shared" si="11"/>
        <v>3.7968288819897153E-2</v>
      </c>
      <c r="P62" s="302">
        <f t="shared" si="11"/>
        <v>3.8216357164764327E-2</v>
      </c>
      <c r="Q62" s="302">
        <f t="shared" si="11"/>
        <v>3.8589552449118637E-2</v>
      </c>
      <c r="R62" s="302">
        <f t="shared" si="11"/>
        <v>3.9112254516518966E-2</v>
      </c>
      <c r="S62" s="302">
        <f t="shared" si="11"/>
        <v>3.8342594914075656E-2</v>
      </c>
      <c r="T62" s="302">
        <f t="shared" si="11"/>
        <v>3.5314749941004836E-2</v>
      </c>
      <c r="U62" s="302">
        <f t="shared" si="11"/>
        <v>3.5536885836400682E-2</v>
      </c>
      <c r="V62" s="302">
        <f t="shared" si="11"/>
        <v>3.5187520235356651E-2</v>
      </c>
      <c r="W62" s="302">
        <f t="shared" si="11"/>
        <v>3.4149598561465822E-2</v>
      </c>
      <c r="X62" s="302">
        <f t="shared" si="11"/>
        <v>3.6281751811317035E-2</v>
      </c>
      <c r="Y62" s="302">
        <f t="shared" si="11"/>
        <v>3.5229587883012552E-2</v>
      </c>
      <c r="DA62" s="72"/>
    </row>
    <row r="63" spans="1:105" ht="12" customHeight="1" x14ac:dyDescent="0.25">
      <c r="A63" s="62" t="s">
        <v>2932</v>
      </c>
      <c r="B63" s="302">
        <f t="shared" ref="B63:Y63" si="12">IF(B$46=0,0,B$46/B$5)</f>
        <v>9.3211661782368234E-3</v>
      </c>
      <c r="C63" s="302">
        <f t="shared" si="12"/>
        <v>8.6362103442482272E-3</v>
      </c>
      <c r="D63" s="302">
        <f t="shared" si="12"/>
        <v>8.0074667714080342E-3</v>
      </c>
      <c r="E63" s="302">
        <f t="shared" si="12"/>
        <v>6.6097524436105641E-3</v>
      </c>
      <c r="F63" s="302">
        <f t="shared" si="12"/>
        <v>3.9252226523492266E-3</v>
      </c>
      <c r="G63" s="302">
        <f t="shared" si="12"/>
        <v>3.9223220539206368E-3</v>
      </c>
      <c r="H63" s="302">
        <f t="shared" si="12"/>
        <v>4.3475225490530707E-3</v>
      </c>
      <c r="I63" s="302">
        <f t="shared" si="12"/>
        <v>3.9923043444062781E-3</v>
      </c>
      <c r="J63" s="302">
        <f t="shared" si="12"/>
        <v>4.8150066888754109E-3</v>
      </c>
      <c r="K63" s="302">
        <f t="shared" si="12"/>
        <v>3.7747851845182146E-3</v>
      </c>
      <c r="L63" s="302">
        <f t="shared" si="12"/>
        <v>3.0881932943700625E-3</v>
      </c>
      <c r="M63" s="302">
        <f t="shared" si="12"/>
        <v>2.9660843140985101E-3</v>
      </c>
      <c r="N63" s="302">
        <f t="shared" si="12"/>
        <v>2.9321744475711933E-3</v>
      </c>
      <c r="O63" s="302">
        <f t="shared" si="12"/>
        <v>2.8359449010776127E-3</v>
      </c>
      <c r="P63" s="302">
        <f t="shared" si="12"/>
        <v>2.8125815830434778E-3</v>
      </c>
      <c r="Q63" s="302">
        <f t="shared" si="12"/>
        <v>2.714072427029621E-3</v>
      </c>
      <c r="R63" s="302">
        <f t="shared" si="12"/>
        <v>2.5572156069793811E-3</v>
      </c>
      <c r="S63" s="302">
        <f t="shared" si="12"/>
        <v>2.7347551659336585E-3</v>
      </c>
      <c r="T63" s="302">
        <f t="shared" si="12"/>
        <v>3.7548110688562378E-3</v>
      </c>
      <c r="U63" s="302">
        <f t="shared" si="12"/>
        <v>3.5973074814033045E-3</v>
      </c>
      <c r="V63" s="302">
        <f t="shared" si="12"/>
        <v>3.7136622923863204E-3</v>
      </c>
      <c r="W63" s="302">
        <f t="shared" si="12"/>
        <v>4.0879908568135946E-3</v>
      </c>
      <c r="X63" s="302">
        <f t="shared" si="12"/>
        <v>3.4257891061896303E-3</v>
      </c>
      <c r="Y63" s="302">
        <f t="shared" si="12"/>
        <v>3.7838193482924421E-3</v>
      </c>
      <c r="DA63" s="72"/>
    </row>
    <row r="64" spans="1:105" ht="12" customHeight="1" x14ac:dyDescent="0.25">
      <c r="A64" s="62" t="s">
        <v>2934</v>
      </c>
      <c r="B64" s="302">
        <f t="shared" ref="B64:Y64" si="13">IF(B$47=0,0,B$47/B$5)</f>
        <v>0</v>
      </c>
      <c r="C64" s="302">
        <f t="shared" si="13"/>
        <v>0</v>
      </c>
      <c r="D64" s="302">
        <f t="shared" si="13"/>
        <v>0</v>
      </c>
      <c r="E64" s="302">
        <f t="shared" si="13"/>
        <v>0</v>
      </c>
      <c r="F64" s="302">
        <f t="shared" si="13"/>
        <v>0</v>
      </c>
      <c r="G64" s="302">
        <f t="shared" si="13"/>
        <v>0</v>
      </c>
      <c r="H64" s="302">
        <f t="shared" si="13"/>
        <v>0</v>
      </c>
      <c r="I64" s="302">
        <f t="shared" si="13"/>
        <v>0</v>
      </c>
      <c r="J64" s="302">
        <f t="shared" si="13"/>
        <v>0</v>
      </c>
      <c r="K64" s="302">
        <f t="shared" si="13"/>
        <v>0</v>
      </c>
      <c r="L64" s="302">
        <f t="shared" si="13"/>
        <v>0</v>
      </c>
      <c r="M64" s="302">
        <f t="shared" si="13"/>
        <v>0</v>
      </c>
      <c r="N64" s="302">
        <f t="shared" si="13"/>
        <v>0</v>
      </c>
      <c r="O64" s="302">
        <f t="shared" si="13"/>
        <v>0</v>
      </c>
      <c r="P64" s="302">
        <f t="shared" si="13"/>
        <v>0</v>
      </c>
      <c r="Q64" s="302">
        <f t="shared" si="13"/>
        <v>0</v>
      </c>
      <c r="R64" s="302">
        <f t="shared" si="13"/>
        <v>0</v>
      </c>
      <c r="S64" s="302">
        <f t="shared" si="13"/>
        <v>0</v>
      </c>
      <c r="T64" s="302">
        <f t="shared" si="13"/>
        <v>0</v>
      </c>
      <c r="U64" s="302">
        <f t="shared" si="13"/>
        <v>0</v>
      </c>
      <c r="V64" s="302">
        <f t="shared" si="13"/>
        <v>0</v>
      </c>
      <c r="W64" s="302">
        <f t="shared" si="13"/>
        <v>0</v>
      </c>
      <c r="X64" s="302">
        <f t="shared" si="13"/>
        <v>0</v>
      </c>
      <c r="Y64" s="302">
        <f t="shared" si="13"/>
        <v>0</v>
      </c>
      <c r="DA64" s="72"/>
    </row>
    <row r="65" spans="1:105" ht="12" customHeight="1" x14ac:dyDescent="0.25">
      <c r="A65" s="41" t="s">
        <v>2936</v>
      </c>
      <c r="B65" s="235">
        <f t="shared" ref="B65:Y65" si="14">IF(B$48=0,0,B$48/B$5)</f>
        <v>0.10127714503500519</v>
      </c>
      <c r="C65" s="235">
        <f t="shared" si="14"/>
        <v>9.3834903365352038E-2</v>
      </c>
      <c r="D65" s="235">
        <f t="shared" si="14"/>
        <v>8.7003424041977445E-2</v>
      </c>
      <c r="E65" s="235">
        <f t="shared" si="14"/>
        <v>7.18168568263476E-2</v>
      </c>
      <c r="F65" s="235">
        <f t="shared" si="14"/>
        <v>4.2648670376120003E-2</v>
      </c>
      <c r="G65" s="235">
        <f t="shared" si="14"/>
        <v>4.261715454192895E-2</v>
      </c>
      <c r="H65" s="235">
        <f t="shared" si="14"/>
        <v>4.7237079923693699E-2</v>
      </c>
      <c r="I65" s="235">
        <f t="shared" si="14"/>
        <v>4.3377532207970824E-2</v>
      </c>
      <c r="J65" s="235">
        <f t="shared" si="14"/>
        <v>5.2316429237398092E-2</v>
      </c>
      <c r="K65" s="235">
        <f t="shared" si="14"/>
        <v>4.1014124123335327E-2</v>
      </c>
      <c r="L65" s="235">
        <f t="shared" si="14"/>
        <v>3.3554106234077376E-2</v>
      </c>
      <c r="M65" s="235">
        <f t="shared" si="14"/>
        <v>3.2227357126877375E-2</v>
      </c>
      <c r="N65" s="235">
        <f t="shared" si="14"/>
        <v>3.1858916697350095E-2</v>
      </c>
      <c r="O65" s="235">
        <f t="shared" si="14"/>
        <v>3.0813355063695494E-2</v>
      </c>
      <c r="P65" s="235">
        <f t="shared" si="14"/>
        <v>3.0559505909652233E-2</v>
      </c>
      <c r="Q65" s="235">
        <f t="shared" si="14"/>
        <v>2.9489175664474867E-2</v>
      </c>
      <c r="R65" s="235">
        <f t="shared" si="14"/>
        <v>2.7784881307933013E-2</v>
      </c>
      <c r="S65" s="235">
        <f t="shared" si="14"/>
        <v>2.9713899557135003E-2</v>
      </c>
      <c r="T65" s="235">
        <f t="shared" si="14"/>
        <v>4.0797099625524386E-2</v>
      </c>
      <c r="U65" s="235">
        <f t="shared" si="14"/>
        <v>3.9085777955576245E-2</v>
      </c>
      <c r="V65" s="235">
        <f t="shared" si="14"/>
        <v>4.0350006362421018E-2</v>
      </c>
      <c r="W65" s="235">
        <f t="shared" si="14"/>
        <v>4.4417193620466172E-2</v>
      </c>
      <c r="X65" s="235">
        <f t="shared" si="14"/>
        <v>3.7222181595365292E-2</v>
      </c>
      <c r="Y65" s="235">
        <f t="shared" si="14"/>
        <v>4.1112282904901584E-2</v>
      </c>
      <c r="DA65" s="97"/>
    </row>
    <row r="66" spans="1:105" ht="12" customHeight="1" x14ac:dyDescent="0.25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X66" s="171"/>
      <c r="Y66" s="171"/>
      <c r="DA66" s="175"/>
    </row>
    <row r="67" spans="1:105" ht="15" customHeight="1" x14ac:dyDescent="0.25">
      <c r="A67" s="32" t="s">
        <v>341</v>
      </c>
      <c r="B67" s="257"/>
      <c r="C67" s="257"/>
      <c r="D67" s="257"/>
      <c r="E67" s="257"/>
      <c r="F67" s="257"/>
      <c r="G67" s="257"/>
      <c r="H67" s="257"/>
      <c r="I67" s="257"/>
      <c r="J67" s="257"/>
      <c r="K67" s="257"/>
      <c r="L67" s="257"/>
      <c r="M67" s="257"/>
      <c r="N67" s="257"/>
      <c r="O67" s="257"/>
      <c r="P67" s="257"/>
      <c r="Q67" s="257"/>
      <c r="R67" s="257"/>
      <c r="S67" s="257"/>
      <c r="T67" s="257"/>
      <c r="U67" s="257"/>
      <c r="V67" s="257"/>
      <c r="W67" s="257"/>
      <c r="X67" s="257"/>
      <c r="Y67" s="257"/>
      <c r="DA67" s="88"/>
    </row>
    <row r="68" spans="1:105" ht="12" customHeight="1" x14ac:dyDescent="0.25">
      <c r="A68" s="172"/>
      <c r="B68" s="172"/>
      <c r="C68" s="172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2"/>
      <c r="Q68" s="172"/>
      <c r="R68" s="172"/>
      <c r="S68" s="172"/>
      <c r="T68" s="172"/>
      <c r="U68" s="172"/>
      <c r="V68" s="172"/>
      <c r="W68" s="172"/>
      <c r="X68" s="172"/>
      <c r="Y68" s="172"/>
      <c r="DA68" s="176"/>
    </row>
    <row r="69" spans="1:105" ht="12" customHeight="1" x14ac:dyDescent="0.25">
      <c r="A69" s="35" t="s">
        <v>26</v>
      </c>
      <c r="B69" s="322">
        <f>IF(B$5=0,0,B$5/WWP_fec!B$5)</f>
        <v>0.47445266305817868</v>
      </c>
      <c r="C69" s="322">
        <f>IF(C$5=0,0,C$5/WWP_fec!C$5)</f>
        <v>0.46888342765691798</v>
      </c>
      <c r="D69" s="322">
        <f>IF(D$5=0,0,D$5/WWP_fec!D$5)</f>
        <v>0.46388510709281805</v>
      </c>
      <c r="E69" s="322">
        <f>IF(E$5=0,0,E$5/WWP_fec!E$5)</f>
        <v>0.45314662660265026</v>
      </c>
      <c r="F69" s="322">
        <f>IF(F$5=0,0,F$5/WWP_fec!F$5)</f>
        <v>0.432920018067877</v>
      </c>
      <c r="G69" s="322">
        <f>IF(G$5=0,0,G$5/WWP_fec!G$5)</f>
        <v>0.43288590686725936</v>
      </c>
      <c r="H69" s="322">
        <f>IF(H$5=0,0,H$5/WWP_fec!H$5)</f>
        <v>0.43583538060955779</v>
      </c>
      <c r="I69" s="322">
        <f>IF(I$5=0,0,I$5/WWP_fec!I$5)</f>
        <v>0.43275054887993875</v>
      </c>
      <c r="J69" s="322">
        <f>IF(J$5=0,0,J$5/WWP_fec!J$5)</f>
        <v>0.43862633503727627</v>
      </c>
      <c r="K69" s="322">
        <f>IF(K$5=0,0,K$5/WWP_fec!K$5)</f>
        <v>0.43150139893611278</v>
      </c>
      <c r="L69" s="322">
        <f>IF(L$5=0,0,L$5/WWP_fec!L$5)</f>
        <v>0.42677401479910415</v>
      </c>
      <c r="M69" s="322">
        <f>IF(M$5=0,0,M$5/WWP_fec!M$5)</f>
        <v>0.42605760219604705</v>
      </c>
      <c r="N69" s="322">
        <f>IF(N$5=0,0,N$5/WWP_fec!N$5)</f>
        <v>0.42792471894038858</v>
      </c>
      <c r="O69" s="322">
        <f>IF(O$5=0,0,O$5/WWP_fec!O$5)</f>
        <v>0.42741808420580568</v>
      </c>
      <c r="P69" s="322">
        <f>IF(P$5=0,0,P$5/WWP_fec!P$5)</f>
        <v>0.42613899110325709</v>
      </c>
      <c r="Q69" s="322">
        <f>IF(Q$5=0,0,Q$5/WWP_fec!Q$5)</f>
        <v>0.42518675045125781</v>
      </c>
      <c r="R69" s="322">
        <f>IF(R$5=0,0,R$5/WWP_fec!R$5)</f>
        <v>0.42405962234471506</v>
      </c>
      <c r="S69" s="322">
        <f>IF(S$5=0,0,S$5/WWP_fec!S$5)</f>
        <v>0.42625643411977393</v>
      </c>
      <c r="T69" s="322">
        <f>IF(T$5=0,0,T$5/WWP_fec!T$5)</f>
        <v>0.43253962953692515</v>
      </c>
      <c r="U69" s="322">
        <f>IF(U$5=0,0,U$5/WWP_fec!U$5)</f>
        <v>0.43331108736992147</v>
      </c>
      <c r="V69" s="322">
        <f>IF(V$5=0,0,V$5/WWP_fec!V$5)</f>
        <v>0.43428103692165859</v>
      </c>
      <c r="W69" s="322">
        <f>IF(W$5=0,0,W$5/WWP_fec!W$5)</f>
        <v>0.43584116422744368</v>
      </c>
      <c r="X69" s="322">
        <f>IF(X$5=0,0,X$5/WWP_fec!X$5)</f>
        <v>0.43318623371080989</v>
      </c>
      <c r="Y69" s="322">
        <f>IF(Y$5=0,0,Y$5/WWP_fec!Y$5)</f>
        <v>0.43260405742060726</v>
      </c>
      <c r="DA69" s="95"/>
    </row>
    <row r="70" spans="1:105" ht="12" customHeight="1" x14ac:dyDescent="0.25">
      <c r="A70" s="55" t="s">
        <v>91</v>
      </c>
      <c r="B70" s="334">
        <f>IF(B$6=0,0,B$6/WWP_fec!B$6)</f>
        <v>0.48570564382323289</v>
      </c>
      <c r="C70" s="334">
        <f>IF(C$6=0,0,C$6/WWP_fec!C$6)</f>
        <v>0.48570564382323261</v>
      </c>
      <c r="D70" s="334">
        <f>IF(D$6=0,0,D$6/WWP_fec!D$6)</f>
        <v>0.48570564382323284</v>
      </c>
      <c r="E70" s="334">
        <f>IF(E$6=0,0,E$6/WWP_fec!E$6)</f>
        <v>0.48570564382323256</v>
      </c>
      <c r="F70" s="334">
        <f>IF(F$6=0,0,F$6/WWP_fec!F$6)</f>
        <v>0.48570564382323267</v>
      </c>
      <c r="G70" s="334">
        <f>IF(G$6=0,0,G$6/WWP_fec!G$6)</f>
        <v>0.48570564382323278</v>
      </c>
      <c r="H70" s="334">
        <f>IF(H$6=0,0,H$6/WWP_fec!H$6)</f>
        <v>0.48570564382323284</v>
      </c>
      <c r="I70" s="334">
        <f>IF(I$6=0,0,I$6/WWP_fec!I$6)</f>
        <v>0.48570564382323272</v>
      </c>
      <c r="J70" s="334">
        <f>IF(J$6=0,0,J$6/WWP_fec!J$6)</f>
        <v>0.48570564382323272</v>
      </c>
      <c r="K70" s="334">
        <f>IF(K$6=0,0,K$6/WWP_fec!K$6)</f>
        <v>0.48570564382323267</v>
      </c>
      <c r="L70" s="334">
        <f>IF(L$6=0,0,L$6/WWP_fec!L$6)</f>
        <v>0.48570564382323272</v>
      </c>
      <c r="M70" s="334">
        <f>IF(M$6=0,0,M$6/WWP_fec!M$6)</f>
        <v>0.48570564382323261</v>
      </c>
      <c r="N70" s="334">
        <f>IF(N$6=0,0,N$6/WWP_fec!N$6)</f>
        <v>0.48570564382323278</v>
      </c>
      <c r="O70" s="334">
        <f>IF(O$6=0,0,O$6/WWP_fec!O$6)</f>
        <v>0.48570564382323284</v>
      </c>
      <c r="P70" s="334">
        <f>IF(P$6=0,0,P$6/WWP_fec!P$6)</f>
        <v>0.48570564382323278</v>
      </c>
      <c r="Q70" s="334">
        <f>IF(Q$6=0,0,Q$6/WWP_fec!Q$6)</f>
        <v>0.48570564382323278</v>
      </c>
      <c r="R70" s="334">
        <f>IF(R$6=0,0,R$6/WWP_fec!R$6)</f>
        <v>0.48570564382323256</v>
      </c>
      <c r="S70" s="334">
        <f>IF(S$6=0,0,S$6/WWP_fec!S$6)</f>
        <v>0.48570564382323272</v>
      </c>
      <c r="T70" s="334">
        <f>IF(T$6=0,0,T$6/WWP_fec!T$6)</f>
        <v>0.48570564382323284</v>
      </c>
      <c r="U70" s="334">
        <f>IF(U$6=0,0,U$6/WWP_fec!U$6)</f>
        <v>0.48570564382323278</v>
      </c>
      <c r="V70" s="334">
        <f>IF(V$6=0,0,V$6/WWP_fec!V$6)</f>
        <v>0.48570564382323289</v>
      </c>
      <c r="W70" s="334">
        <f>IF(W$6=0,0,W$6/WWP_fec!W$6)</f>
        <v>0.48570564382323278</v>
      </c>
      <c r="X70" s="334">
        <f>IF(X$6=0,0,X$6/WWP_fec!X$6)</f>
        <v>0.48570564382323267</v>
      </c>
      <c r="Y70" s="334">
        <f>IF(Y$6=0,0,Y$6/WWP_fec!Y$6)</f>
        <v>0.48570564382323284</v>
      </c>
      <c r="DA70" s="67"/>
    </row>
    <row r="71" spans="1:105" ht="12" customHeight="1" x14ac:dyDescent="0.25">
      <c r="A71" s="173" t="s">
        <v>92</v>
      </c>
      <c r="B71" s="335">
        <f>IF(B$7=0,0,B$7/WWP_fec!B$7)</f>
        <v>0.12600790582736374</v>
      </c>
      <c r="C71" s="335">
        <f>IF(C$7=0,0,C$7/WWP_fec!C$7)</f>
        <v>0.12600790582736374</v>
      </c>
      <c r="D71" s="335">
        <f>IF(D$7=0,0,D$7/WWP_fec!D$7)</f>
        <v>0.12600790582736376</v>
      </c>
      <c r="E71" s="335">
        <f>IF(E$7=0,0,E$7/WWP_fec!E$7)</f>
        <v>0.12600790582736374</v>
      </c>
      <c r="F71" s="335">
        <f>IF(F$7=0,0,F$7/WWP_fec!F$7)</f>
        <v>0.12600790582736374</v>
      </c>
      <c r="G71" s="335">
        <f>IF(G$7=0,0,G$7/WWP_fec!G$7)</f>
        <v>0.12600790582736371</v>
      </c>
      <c r="H71" s="335">
        <f>IF(H$7=0,0,H$7/WWP_fec!H$7)</f>
        <v>0.12600790582736374</v>
      </c>
      <c r="I71" s="335">
        <f>IF(I$7=0,0,I$7/WWP_fec!I$7)</f>
        <v>0.12600790582736376</v>
      </c>
      <c r="J71" s="335">
        <f>IF(J$7=0,0,J$7/WWP_fec!J$7)</f>
        <v>0.12600790582736374</v>
      </c>
      <c r="K71" s="335">
        <f>IF(K$7=0,0,K$7/WWP_fec!K$7)</f>
        <v>0.12600790582736379</v>
      </c>
      <c r="L71" s="335">
        <f>IF(L$7=0,0,L$7/WWP_fec!L$7)</f>
        <v>0.12600790582736376</v>
      </c>
      <c r="M71" s="335">
        <f>IF(M$7=0,0,M$7/WWP_fec!M$7)</f>
        <v>0.12600790582736374</v>
      </c>
      <c r="N71" s="335">
        <f>IF(N$7=0,0,N$7/WWP_fec!N$7)</f>
        <v>0.12600790582736376</v>
      </c>
      <c r="O71" s="335">
        <f>IF(O$7=0,0,O$7/WWP_fec!O$7)</f>
        <v>0.12600790582736368</v>
      </c>
      <c r="P71" s="335">
        <f>IF(P$7=0,0,P$7/WWP_fec!P$7)</f>
        <v>0.12600790582736371</v>
      </c>
      <c r="Q71" s="335">
        <f>IF(Q$7=0,0,Q$7/WWP_fec!Q$7)</f>
        <v>0.12600790582736379</v>
      </c>
      <c r="R71" s="335">
        <f>IF(R$7=0,0,R$7/WWP_fec!R$7)</f>
        <v>0.12600790582736374</v>
      </c>
      <c r="S71" s="335">
        <f>IF(S$7=0,0,S$7/WWP_fec!S$7)</f>
        <v>0.12600790582736374</v>
      </c>
      <c r="T71" s="335">
        <f>IF(T$7=0,0,T$7/WWP_fec!T$7)</f>
        <v>0.12600790582736368</v>
      </c>
      <c r="U71" s="335">
        <f>IF(U$7=0,0,U$7/WWP_fec!U$7)</f>
        <v>0.12600790582736374</v>
      </c>
      <c r="V71" s="335">
        <f>IF(V$7=0,0,V$7/WWP_fec!V$7)</f>
        <v>0.12600790582736371</v>
      </c>
      <c r="W71" s="335">
        <f>IF(W$7=0,0,W$7/WWP_fec!W$7)</f>
        <v>0.12600790582736376</v>
      </c>
      <c r="X71" s="335">
        <f>IF(X$7=0,0,X$7/WWP_fec!X$7)</f>
        <v>0.12600790582736376</v>
      </c>
      <c r="Y71" s="335">
        <f>IF(Y$7=0,0,Y$7/WWP_fec!Y$7)</f>
        <v>0.12600790582736371</v>
      </c>
      <c r="DA71" s="177"/>
    </row>
    <row r="72" spans="1:105" ht="12" customHeight="1" x14ac:dyDescent="0.25">
      <c r="A72" s="173" t="s">
        <v>93</v>
      </c>
      <c r="B72" s="335">
        <f>IF(B$8=0,0,B$8/WWP_fec!B$8)</f>
        <v>0.68928327217752594</v>
      </c>
      <c r="C72" s="335">
        <f>IF(C$8=0,0,C$8/WWP_fec!C$8)</f>
        <v>0.68928327217752594</v>
      </c>
      <c r="D72" s="335">
        <f>IF(D$8=0,0,D$8/WWP_fec!D$8)</f>
        <v>0.68928327217752583</v>
      </c>
      <c r="E72" s="335">
        <f>IF(E$8=0,0,E$8/WWP_fec!E$8)</f>
        <v>0.68928327217752583</v>
      </c>
      <c r="F72" s="335">
        <f>IF(F$8=0,0,F$8/WWP_fec!F$8)</f>
        <v>0.68928327217752616</v>
      </c>
      <c r="G72" s="335">
        <f>IF(G$8=0,0,G$8/WWP_fec!G$8)</f>
        <v>0.68928327217752572</v>
      </c>
      <c r="H72" s="335">
        <f>IF(H$8=0,0,H$8/WWP_fec!H$8)</f>
        <v>0.68928327217752583</v>
      </c>
      <c r="I72" s="335">
        <f>IF(I$8=0,0,I$8/WWP_fec!I$8)</f>
        <v>0.68928327217752594</v>
      </c>
      <c r="J72" s="335">
        <f>IF(J$8=0,0,J$8/WWP_fec!J$8)</f>
        <v>0.68928327217752583</v>
      </c>
      <c r="K72" s="335">
        <f>IF(K$8=0,0,K$8/WWP_fec!K$8)</f>
        <v>0.68928327217752594</v>
      </c>
      <c r="L72" s="335">
        <f>IF(L$8=0,0,L$8/WWP_fec!L$8)</f>
        <v>0.68928327217752572</v>
      </c>
      <c r="M72" s="335">
        <f>IF(M$8=0,0,M$8/WWP_fec!M$8)</f>
        <v>0.68928327217752583</v>
      </c>
      <c r="N72" s="335">
        <f>IF(N$8=0,0,N$8/WWP_fec!N$8)</f>
        <v>0.68928327217752583</v>
      </c>
      <c r="O72" s="335">
        <f>IF(O$8=0,0,O$8/WWP_fec!O$8)</f>
        <v>0.68928327217752572</v>
      </c>
      <c r="P72" s="335">
        <f>IF(P$8=0,0,P$8/WWP_fec!P$8)</f>
        <v>0.68928327217752572</v>
      </c>
      <c r="Q72" s="335">
        <f>IF(Q$8=0,0,Q$8/WWP_fec!Q$8)</f>
        <v>0.68928327217752605</v>
      </c>
      <c r="R72" s="335">
        <f>IF(R$8=0,0,R$8/WWP_fec!R$8)</f>
        <v>0.68928327217752583</v>
      </c>
      <c r="S72" s="335">
        <f>IF(S$8=0,0,S$8/WWP_fec!S$8)</f>
        <v>0.68928327217752594</v>
      </c>
      <c r="T72" s="335">
        <f>IF(T$8=0,0,T$8/WWP_fec!T$8)</f>
        <v>0.68928327217752594</v>
      </c>
      <c r="U72" s="335">
        <f>IF(U$8=0,0,U$8/WWP_fec!U$8)</f>
        <v>0.68928327217752583</v>
      </c>
      <c r="V72" s="335">
        <f>IF(V$8=0,0,V$8/WWP_fec!V$8)</f>
        <v>0.68928327217752583</v>
      </c>
      <c r="W72" s="335">
        <f>IF(W$8=0,0,W$8/WWP_fec!W$8)</f>
        <v>0.68928327217752583</v>
      </c>
      <c r="X72" s="335">
        <f>IF(X$8=0,0,X$8/WWP_fec!X$8)</f>
        <v>0.68928327217752605</v>
      </c>
      <c r="Y72" s="335">
        <f>IF(Y$8=0,0,Y$8/WWP_fec!Y$8)</f>
        <v>0.68928327217752583</v>
      </c>
      <c r="DA72" s="177"/>
    </row>
    <row r="73" spans="1:105" ht="12" customHeight="1" x14ac:dyDescent="0.25">
      <c r="A73" s="173" t="s">
        <v>94</v>
      </c>
      <c r="B73" s="335">
        <f>IF(B$9=0,0,B$9/WWP_fec!B$9)</f>
        <v>0.51312630335403719</v>
      </c>
      <c r="C73" s="335">
        <f>IF(C$9=0,0,C$9/WWP_fec!C$9)</f>
        <v>0.51312630335403719</v>
      </c>
      <c r="D73" s="335">
        <f>IF(D$9=0,0,D$9/WWP_fec!D$9)</f>
        <v>0.51312630335403731</v>
      </c>
      <c r="E73" s="335">
        <f>IF(E$9=0,0,E$9/WWP_fec!E$9)</f>
        <v>0.51312630335403731</v>
      </c>
      <c r="F73" s="335">
        <f>IF(F$9=0,0,F$9/WWP_fec!F$9)</f>
        <v>0.51312630335403731</v>
      </c>
      <c r="G73" s="335">
        <f>IF(G$9=0,0,G$9/WWP_fec!G$9)</f>
        <v>0.51312630335403731</v>
      </c>
      <c r="H73" s="335">
        <f>IF(H$9=0,0,H$9/WWP_fec!H$9)</f>
        <v>0.51312630335403742</v>
      </c>
      <c r="I73" s="335">
        <f>IF(I$9=0,0,I$9/WWP_fec!I$9)</f>
        <v>0.51312630335403719</v>
      </c>
      <c r="J73" s="335">
        <f>IF(J$9=0,0,J$9/WWP_fec!J$9)</f>
        <v>0.51312630335403731</v>
      </c>
      <c r="K73" s="335">
        <f>IF(K$9=0,0,K$9/WWP_fec!K$9)</f>
        <v>0.51312630335403731</v>
      </c>
      <c r="L73" s="335">
        <f>IF(L$9=0,0,L$9/WWP_fec!L$9)</f>
        <v>0.51312630335403708</v>
      </c>
      <c r="M73" s="335">
        <f>IF(M$9=0,0,M$9/WWP_fec!M$9)</f>
        <v>0.51312630335403731</v>
      </c>
      <c r="N73" s="335">
        <f>IF(N$9=0,0,N$9/WWP_fec!N$9)</f>
        <v>0.51312630335403719</v>
      </c>
      <c r="O73" s="335">
        <f>IF(O$9=0,0,O$9/WWP_fec!O$9)</f>
        <v>0.51312630335403731</v>
      </c>
      <c r="P73" s="335">
        <f>IF(P$9=0,0,P$9/WWP_fec!P$9)</f>
        <v>0.51312630335403742</v>
      </c>
      <c r="Q73" s="335">
        <f>IF(Q$9=0,0,Q$9/WWP_fec!Q$9)</f>
        <v>0.51312630335403719</v>
      </c>
      <c r="R73" s="335">
        <f>IF(R$9=0,0,R$9/WWP_fec!R$9)</f>
        <v>0.51312630335403764</v>
      </c>
      <c r="S73" s="335">
        <f>IF(S$9=0,0,S$9/WWP_fec!S$9)</f>
        <v>0.51312630335403697</v>
      </c>
      <c r="T73" s="335">
        <f>IF(T$9=0,0,T$9/WWP_fec!T$9)</f>
        <v>0.51312630335403742</v>
      </c>
      <c r="U73" s="335">
        <f>IF(U$9=0,0,U$9/WWP_fec!U$9)</f>
        <v>0.51312630335403742</v>
      </c>
      <c r="V73" s="335">
        <f>IF(V$9=0,0,V$9/WWP_fec!V$9)</f>
        <v>0.51312630335403731</v>
      </c>
      <c r="W73" s="335">
        <f>IF(W$9=0,0,W$9/WWP_fec!W$9)</f>
        <v>0.51312630335403708</v>
      </c>
      <c r="X73" s="335">
        <f>IF(X$9=0,0,X$9/WWP_fec!X$9)</f>
        <v>0.51312630335403719</v>
      </c>
      <c r="Y73" s="335">
        <f>IF(Y$9=0,0,Y$9/WWP_fec!Y$9)</f>
        <v>0.51312630335403719</v>
      </c>
      <c r="DA73" s="177"/>
    </row>
    <row r="74" spans="1:105" ht="12" customHeight="1" x14ac:dyDescent="0.25">
      <c r="A74" s="56" t="s">
        <v>95</v>
      </c>
      <c r="B74" s="336">
        <f>IF(B$10=0,0,B$10/WWP_fec!B$10)</f>
        <v>0.8548261822603257</v>
      </c>
      <c r="C74" s="336">
        <f>IF(C$10=0,0,C$10/WWP_fec!C$10)</f>
        <v>0.8548261822603257</v>
      </c>
      <c r="D74" s="336">
        <f>IF(D$10=0,0,D$10/WWP_fec!D$10)</f>
        <v>0.85482618226032581</v>
      </c>
      <c r="E74" s="336">
        <f>IF(E$10=0,0,E$10/WWP_fec!E$10)</f>
        <v>0.85482618226032581</v>
      </c>
      <c r="F74" s="336">
        <f>IF(F$10=0,0,F$10/WWP_fec!F$10)</f>
        <v>0.80678467956362365</v>
      </c>
      <c r="G74" s="336">
        <f>IF(G$10=0,0,G$10/WWP_fec!G$10)</f>
        <v>0.80692397730657228</v>
      </c>
      <c r="H74" s="336">
        <f>IF(H$10=0,0,H$10/WWP_fec!H$10)</f>
        <v>0.81874265041194361</v>
      </c>
      <c r="I74" s="336">
        <f>IF(I$10=0,0,I$10/WWP_fec!I$10)</f>
        <v>0.82085412687328829</v>
      </c>
      <c r="J74" s="336">
        <f>IF(J$10=0,0,J$10/WWP_fec!J$10)</f>
        <v>0.834839952526369</v>
      </c>
      <c r="K74" s="336">
        <f>IF(K$10=0,0,K$10/WWP_fec!K$10)</f>
        <v>0.80931768022435469</v>
      </c>
      <c r="L74" s="336">
        <f>IF(L$10=0,0,L$10/WWP_fec!L$10)</f>
        <v>0.79119417393865121</v>
      </c>
      <c r="M74" s="336">
        <f>IF(M$10=0,0,M$10/WWP_fec!M$10)</f>
        <v>0.78407450043332283</v>
      </c>
      <c r="N74" s="336">
        <f>IF(N$10=0,0,N$10/WWP_fec!N$10)</f>
        <v>0.75077917921930548</v>
      </c>
      <c r="O74" s="336">
        <f>IF(O$10=0,0,O$10/WWP_fec!O$10)</f>
        <v>0.74703420918073438</v>
      </c>
      <c r="P74" s="336">
        <f>IF(P$10=0,0,P$10/WWP_fec!P$10)</f>
        <v>0.76233484157019904</v>
      </c>
      <c r="Q74" s="336">
        <f>IF(Q$10=0,0,Q$10/WWP_fec!Q$10)</f>
        <v>0.76669933232067355</v>
      </c>
      <c r="R74" s="336">
        <f>IF(R$10=0,0,R$10/WWP_fec!R$10)</f>
        <v>0.76681789851141646</v>
      </c>
      <c r="S74" s="336">
        <f>IF(S$10=0,0,S$10/WWP_fec!S$10)</f>
        <v>0.758746679188396</v>
      </c>
      <c r="T74" s="336">
        <f>IF(T$10=0,0,T$10/WWP_fec!T$10)</f>
        <v>0.80208197031107764</v>
      </c>
      <c r="U74" s="336">
        <f>IF(U$10=0,0,U$10/WWP_fec!U$10)</f>
        <v>0.74170543963742475</v>
      </c>
      <c r="V74" s="336">
        <f>IF(V$10=0,0,V$10/WWP_fec!V$10)</f>
        <v>0.74937937368911545</v>
      </c>
      <c r="W74" s="336">
        <f>IF(W$10=0,0,W$10/WWP_fec!W$10)</f>
        <v>0.76605080645247292</v>
      </c>
      <c r="X74" s="336">
        <f>IF(X$10=0,0,X$10/WWP_fec!X$10)</f>
        <v>0.73987540944548436</v>
      </c>
      <c r="Y74" s="336">
        <f>IF(Y$10=0,0,Y$10/WWP_fec!Y$10)</f>
        <v>0.76507768967587786</v>
      </c>
      <c r="DA74" s="68"/>
    </row>
    <row r="75" spans="1:105" ht="12" customHeight="1" x14ac:dyDescent="0.25">
      <c r="A75" s="174" t="s">
        <v>2898</v>
      </c>
      <c r="B75" s="349">
        <f>IF(B$16=0,0,B$16/WWP_fec!B$16)</f>
        <v>0.41970100612310279</v>
      </c>
      <c r="C75" s="349">
        <f>IF(C$16=0,0,C$16/WWP_fec!C$16)</f>
        <v>0.41970100612310268</v>
      </c>
      <c r="D75" s="349">
        <f>IF(D$16=0,0,D$16/WWP_fec!D$16)</f>
        <v>0.41970100612310268</v>
      </c>
      <c r="E75" s="349">
        <f>IF(E$16=0,0,E$16/WWP_fec!E$16)</f>
        <v>0.41970100612310268</v>
      </c>
      <c r="F75" s="349">
        <f>IF(F$16=0,0,F$16/WWP_fec!F$16)</f>
        <v>0.42350798758248542</v>
      </c>
      <c r="G75" s="349">
        <f>IF(G$16=0,0,G$16/WWP_fec!G$16)</f>
        <v>0.42348033720643868</v>
      </c>
      <c r="H75" s="349">
        <f>IF(H$16=0,0,H$16/WWP_fec!H$16)</f>
        <v>0.42368459943511139</v>
      </c>
      <c r="I75" s="349">
        <f>IF(I$16=0,0,I$16/WWP_fec!I$16)</f>
        <v>0.4222580490894895</v>
      </c>
      <c r="J75" s="349">
        <f>IF(J$16=0,0,J$16/WWP_fec!J$16)</f>
        <v>0.42273865881016676</v>
      </c>
      <c r="K75" s="349">
        <f>IF(K$16=0,0,K$16/WWP_fec!K$16)</f>
        <v>0.4226958082192151</v>
      </c>
      <c r="L75" s="349">
        <f>IF(L$16=0,0,L$16/WWP_fec!L$16)</f>
        <v>0.42203627030679797</v>
      </c>
      <c r="M75" s="349">
        <f>IF(M$16=0,0,M$16/WWP_fec!M$16)</f>
        <v>0.42211029741113776</v>
      </c>
      <c r="N75" s="349">
        <f>IF(N$16=0,0,N$16/WWP_fec!N$16)</f>
        <v>0.42512748936317152</v>
      </c>
      <c r="O75" s="349">
        <f>IF(O$16=0,0,O$16/WWP_fec!O$16)</f>
        <v>0.42513657233886948</v>
      </c>
      <c r="P75" s="349">
        <f>IF(P$16=0,0,P$16/WWP_fec!P$16)</f>
        <v>0.42347706772631849</v>
      </c>
      <c r="Q75" s="349">
        <f>IF(Q$16=0,0,Q$16/WWP_fec!Q$16)</f>
        <v>0.42285202097009483</v>
      </c>
      <c r="R75" s="349">
        <f>IF(R$16=0,0,R$16/WWP_fec!R$16)</f>
        <v>0.42243860797702659</v>
      </c>
      <c r="S75" s="349">
        <f>IF(S$16=0,0,S$16/WWP_fec!S$16)</f>
        <v>0.42404756465127785</v>
      </c>
      <c r="T75" s="349">
        <f>IF(T$16=0,0,T$16/WWP_fec!T$16)</f>
        <v>0.42427767621311352</v>
      </c>
      <c r="U75" s="349">
        <f>IF(U$16=0,0,U$16/WWP_fec!U$16)</f>
        <v>0.42870637156729113</v>
      </c>
      <c r="V75" s="349">
        <f>IF(V$16=0,0,V$16/WWP_fec!V$16)</f>
        <v>0.42894691113875022</v>
      </c>
      <c r="W75" s="349">
        <f>IF(W$16=0,0,W$16/WWP_fec!W$16)</f>
        <v>0.42814959988221352</v>
      </c>
      <c r="X75" s="349">
        <f>IF(X$16=0,0,X$16/WWP_fec!X$16)</f>
        <v>0.43005251087498697</v>
      </c>
      <c r="Y75" s="349">
        <f>IF(Y$16=0,0,Y$16/WWP_fec!Y$16)</f>
        <v>0.42619664296587412</v>
      </c>
      <c r="DA75" s="178"/>
    </row>
    <row r="76" spans="1:105" ht="12" customHeight="1" x14ac:dyDescent="0.25">
      <c r="A76" s="174" t="s">
        <v>2910</v>
      </c>
      <c r="B76" s="349">
        <f>IF(B$27=0,0,B$27/WWP_fec!B$27)</f>
        <v>0.44934162430652708</v>
      </c>
      <c r="C76" s="349">
        <f>IF(C$27=0,0,C$27/WWP_fec!C$27)</f>
        <v>0.44934162430652697</v>
      </c>
      <c r="D76" s="349">
        <f>IF(D$27=0,0,D$27/WWP_fec!D$27)</f>
        <v>0.44934162430652713</v>
      </c>
      <c r="E76" s="349">
        <f>IF(E$27=0,0,E$27/WWP_fec!E$27)</f>
        <v>0.44934162430652685</v>
      </c>
      <c r="F76" s="349">
        <f>IF(F$27=0,0,F$27/WWP_fec!F$27)</f>
        <v>0.44934162430652685</v>
      </c>
      <c r="G76" s="349">
        <f>IF(G$27=0,0,G$27/WWP_fec!G$27)</f>
        <v>0.44934162430652691</v>
      </c>
      <c r="H76" s="349">
        <f>IF(H$27=0,0,H$27/WWP_fec!H$27)</f>
        <v>0.44934162430652697</v>
      </c>
      <c r="I76" s="349">
        <f>IF(I$27=0,0,I$27/WWP_fec!I$27)</f>
        <v>0.44934162430652702</v>
      </c>
      <c r="J76" s="349">
        <f>IF(J$27=0,0,J$27/WWP_fec!J$27)</f>
        <v>0.44934162430652697</v>
      </c>
      <c r="K76" s="349">
        <f>IF(K$27=0,0,K$27/WWP_fec!K$27)</f>
        <v>0.44934162430652691</v>
      </c>
      <c r="L76" s="349">
        <f>IF(L$27=0,0,L$27/WWP_fec!L$27)</f>
        <v>0.44934162430652691</v>
      </c>
      <c r="M76" s="349">
        <f>IF(M$27=0,0,M$27/WWP_fec!M$27)</f>
        <v>0.44934162430652691</v>
      </c>
      <c r="N76" s="349">
        <f>IF(N$27=0,0,N$27/WWP_fec!N$27)</f>
        <v>0.44934162430652685</v>
      </c>
      <c r="O76" s="349">
        <f>IF(O$27=0,0,O$27/WWP_fec!O$27)</f>
        <v>0.44934162430652708</v>
      </c>
      <c r="P76" s="349">
        <f>IF(P$27=0,0,P$27/WWP_fec!P$27)</f>
        <v>0.44934162430652697</v>
      </c>
      <c r="Q76" s="349">
        <f>IF(Q$27=0,0,Q$27/WWP_fec!Q$27)</f>
        <v>0.44934162430652697</v>
      </c>
      <c r="R76" s="349">
        <f>IF(R$27=0,0,R$27/WWP_fec!R$27)</f>
        <v>0.44934162430652702</v>
      </c>
      <c r="S76" s="349">
        <f>IF(S$27=0,0,S$27/WWP_fec!S$27)</f>
        <v>0.44934162430652697</v>
      </c>
      <c r="T76" s="349">
        <f>IF(T$27=0,0,T$27/WWP_fec!T$27)</f>
        <v>0.44934162430652685</v>
      </c>
      <c r="U76" s="349">
        <f>IF(U$27=0,0,U$27/WWP_fec!U$27)</f>
        <v>0.44934162430652702</v>
      </c>
      <c r="V76" s="349">
        <f>IF(V$27=0,0,V$27/WWP_fec!V$27)</f>
        <v>0.44934162430652702</v>
      </c>
      <c r="W76" s="349">
        <f>IF(W$27=0,0,W$27/WWP_fec!W$27)</f>
        <v>0.44934162430652691</v>
      </c>
      <c r="X76" s="349">
        <f>IF(X$27=0,0,X$27/WWP_fec!X$27)</f>
        <v>0.44934162430652685</v>
      </c>
      <c r="Y76" s="349">
        <f>IF(Y$27=0,0,Y$27/WWP_fec!Y$27)</f>
        <v>0.44934162430652708</v>
      </c>
      <c r="DA76" s="178"/>
    </row>
    <row r="77" spans="1:105" ht="12" customHeight="1" x14ac:dyDescent="0.25">
      <c r="A77" s="174" t="s">
        <v>2912</v>
      </c>
      <c r="B77" s="349">
        <f>IF(B$28=0,0,B$28/WWP_fec!B$28)</f>
        <v>0.31001483111515848</v>
      </c>
      <c r="C77" s="349">
        <f>IF(C$28=0,0,C$28/WWP_fec!C$28)</f>
        <v>0.30441006790600461</v>
      </c>
      <c r="D77" s="349">
        <f>IF(D$28=0,0,D$28/WWP_fec!D$28)</f>
        <v>0.29991016376331442</v>
      </c>
      <c r="E77" s="349">
        <f>IF(E$28=0,0,E$28/WWP_fec!E$28)</f>
        <v>0.29161338243112933</v>
      </c>
      <c r="F77" s="349">
        <f>IF(F$28=0,0,F$28/WWP_fec!F$28)</f>
        <v>0.30914262394920067</v>
      </c>
      <c r="G77" s="349">
        <f>IF(G$28=0,0,G$28/WWP_fec!G$28)</f>
        <v>0.3091030614995941</v>
      </c>
      <c r="H77" s="349">
        <f>IF(H$28=0,0,H$28/WWP_fec!H$28)</f>
        <v>0.31015828118555061</v>
      </c>
      <c r="I77" s="349">
        <f>IF(I$28=0,0,I$28/WWP_fec!I$28)</f>
        <v>0.30743381893198923</v>
      </c>
      <c r="J77" s="349">
        <f>IF(J$28=0,0,J$28/WWP_fec!J$28)</f>
        <v>0.30988189112798947</v>
      </c>
      <c r="K77" s="349">
        <f>IF(K$28=0,0,K$28/WWP_fec!K$28)</f>
        <v>0.30774209752194553</v>
      </c>
      <c r="L77" s="349">
        <f>IF(L$28=0,0,L$28/WWP_fec!L$28)</f>
        <v>0.30530653133166935</v>
      </c>
      <c r="M77" s="349">
        <f>IF(M$28=0,0,M$28/WWP_fec!M$28)</f>
        <v>0.30523277663671244</v>
      </c>
      <c r="N77" s="349">
        <f>IF(N$28=0,0,N$28/WWP_fec!N$28)</f>
        <v>0.30915510602807272</v>
      </c>
      <c r="O77" s="349">
        <f>IF(O$28=0,0,O$28/WWP_fec!O$28)</f>
        <v>0.3090120899985499</v>
      </c>
      <c r="P77" s="349">
        <f>IF(P$28=0,0,P$28/WWP_fec!P$28)</f>
        <v>0.30714654717228196</v>
      </c>
      <c r="Q77" s="349">
        <f>IF(Q$28=0,0,Q$28/WWP_fec!Q$28)</f>
        <v>0.30609564149060503</v>
      </c>
      <c r="R77" s="349">
        <f>IF(R$28=0,0,R$28/WWP_fec!R$28)</f>
        <v>0.30514581242235134</v>
      </c>
      <c r="S77" s="349">
        <f>IF(S$28=0,0,S$28/WWP_fec!S$28)</f>
        <v>0.30772812211619582</v>
      </c>
      <c r="T77" s="349">
        <f>IF(T$28=0,0,T$28/WWP_fec!T$28)</f>
        <v>0.30971850324272909</v>
      </c>
      <c r="U77" s="349">
        <f>IF(U$28=0,0,U$28/WWP_fec!U$28)</f>
        <v>0.30701504246544081</v>
      </c>
      <c r="V77" s="349">
        <f>IF(V$28=0,0,V$28/WWP_fec!V$28)</f>
        <v>0.30782804149757215</v>
      </c>
      <c r="W77" s="349">
        <f>IF(W$28=0,0,W$28/WWP_fec!W$28)</f>
        <v>0.30781266446512745</v>
      </c>
      <c r="X77" s="349">
        <f>IF(X$28=0,0,X$28/WWP_fec!X$28)</f>
        <v>0.30494954562007576</v>
      </c>
      <c r="Y77" s="349">
        <f>IF(Y$28=0,0,Y$28/WWP_fec!Y$28)</f>
        <v>0.3046025644552372</v>
      </c>
      <c r="DA77" s="178"/>
    </row>
    <row r="78" spans="1:105" ht="12" customHeight="1" x14ac:dyDescent="0.25">
      <c r="A78" s="41" t="s">
        <v>2936</v>
      </c>
      <c r="B78" s="337">
        <f>IF(B$48=0,0,B$48/WWP_fec!B$48)</f>
        <v>0.52423189502428136</v>
      </c>
      <c r="C78" s="337">
        <f>IF(C$48=0,0,C$48/WWP_fec!C$48)</f>
        <v>0.52423189502428136</v>
      </c>
      <c r="D78" s="337">
        <f>IF(D$48=0,0,D$48/WWP_fec!D$48)</f>
        <v>0.52423189502428147</v>
      </c>
      <c r="E78" s="337">
        <f>IF(E$48=0,0,E$48/WWP_fec!E$48)</f>
        <v>0.52423189502428136</v>
      </c>
      <c r="F78" s="337">
        <f>IF(F$48=0,0,F$48/WWP_fec!F$48)</f>
        <v>0.52423189502428158</v>
      </c>
      <c r="G78" s="337">
        <f>IF(G$48=0,0,G$48/WWP_fec!G$48)</f>
        <v>0.52423189502428147</v>
      </c>
      <c r="H78" s="337">
        <f>IF(H$48=0,0,H$48/WWP_fec!H$48)</f>
        <v>0.52423189502428136</v>
      </c>
      <c r="I78" s="337">
        <f>IF(I$48=0,0,I$48/WWP_fec!I$48)</f>
        <v>0.52423189502428158</v>
      </c>
      <c r="J78" s="337">
        <f>IF(J$48=0,0,J$48/WWP_fec!J$48)</f>
        <v>0.52423189502428147</v>
      </c>
      <c r="K78" s="337">
        <f>IF(K$48=0,0,K$48/WWP_fec!K$48)</f>
        <v>0.52423189502428158</v>
      </c>
      <c r="L78" s="337">
        <f>IF(L$48=0,0,L$48/WWP_fec!L$48)</f>
        <v>0.52423189502428147</v>
      </c>
      <c r="M78" s="337">
        <f>IF(M$48=0,0,M$48/WWP_fec!M$48)</f>
        <v>0.52423189502428147</v>
      </c>
      <c r="N78" s="337">
        <f>IF(N$48=0,0,N$48/WWP_fec!N$48)</f>
        <v>0.52423189502428147</v>
      </c>
      <c r="O78" s="337">
        <f>IF(O$48=0,0,O$48/WWP_fec!O$48)</f>
        <v>0.52423189502428147</v>
      </c>
      <c r="P78" s="337">
        <f>IF(P$48=0,0,P$48/WWP_fec!P$48)</f>
        <v>0.52423189502428136</v>
      </c>
      <c r="Q78" s="337">
        <f>IF(Q$48=0,0,Q$48/WWP_fec!Q$48)</f>
        <v>0.52423189502428125</v>
      </c>
      <c r="R78" s="337">
        <f>IF(R$48=0,0,R$48/WWP_fec!R$48)</f>
        <v>0.52423189502428158</v>
      </c>
      <c r="S78" s="337">
        <f>IF(S$48=0,0,S$48/WWP_fec!S$48)</f>
        <v>0.52423189502428136</v>
      </c>
      <c r="T78" s="337">
        <f>IF(T$48=0,0,T$48/WWP_fec!T$48)</f>
        <v>0.52423189502428147</v>
      </c>
      <c r="U78" s="337">
        <f>IF(U$48=0,0,U$48/WWP_fec!U$48)</f>
        <v>0.52423189502428136</v>
      </c>
      <c r="V78" s="337">
        <f>IF(V$48=0,0,V$48/WWP_fec!V$48)</f>
        <v>0.52423189502428147</v>
      </c>
      <c r="W78" s="337">
        <f>IF(W$48=0,0,W$48/WWP_fec!W$48)</f>
        <v>0.52423189502428136</v>
      </c>
      <c r="X78" s="337">
        <f>IF(X$48=0,0,X$48/WWP_fec!X$48)</f>
        <v>0.52423189502428147</v>
      </c>
      <c r="Y78" s="337">
        <f>IF(Y$48=0,0,Y$48/WWP_fec!Y$48)</f>
        <v>0.52423189502428147</v>
      </c>
      <c r="DA78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tabColor theme="6" tint="0.59999389629810485"/>
    <pageSetUpPr fitToPage="1"/>
  </sheetPr>
  <dimension ref="A1:DA7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 / CO2 emissions"</f>
        <v>BE: Wood and wood products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26</v>
      </c>
      <c r="B5" s="223">
        <v>0</v>
      </c>
      <c r="C5" s="223">
        <v>0</v>
      </c>
      <c r="D5" s="223">
        <v>0</v>
      </c>
      <c r="E5" s="223">
        <v>0</v>
      </c>
      <c r="F5" s="223">
        <v>27.244000079855098</v>
      </c>
      <c r="G5" s="223">
        <v>26.752631399857592</v>
      </c>
      <c r="H5" s="223">
        <v>27.289643039876879</v>
      </c>
      <c r="I5" s="223">
        <v>23.591553479936639</v>
      </c>
      <c r="J5" s="223">
        <v>23.70303539988231</v>
      </c>
      <c r="K5" s="223">
        <v>25.040414519933911</v>
      </c>
      <c r="L5" s="223">
        <v>32.274419759942887</v>
      </c>
      <c r="M5" s="223">
        <v>35.815384439940523</v>
      </c>
      <c r="N5" s="223">
        <v>58.383606599817803</v>
      </c>
      <c r="O5" s="223">
        <v>59.543664839807711</v>
      </c>
      <c r="P5" s="223">
        <v>48.545933039875187</v>
      </c>
      <c r="Q5" s="223">
        <v>47.00578607994958</v>
      </c>
      <c r="R5" s="223">
        <v>44.437460759960302</v>
      </c>
      <c r="S5" s="223">
        <v>54.964221839837002</v>
      </c>
      <c r="T5" s="223">
        <v>54.862678537929227</v>
      </c>
      <c r="U5" s="223">
        <v>117.9279095235913</v>
      </c>
      <c r="V5" s="223">
        <v>119.3592777326307</v>
      </c>
      <c r="W5" s="223">
        <v>128.39869555390109</v>
      </c>
      <c r="X5" s="223">
        <v>108.2169725016167</v>
      </c>
      <c r="Y5" s="223">
        <v>106.46719028007649</v>
      </c>
      <c r="DA5" s="89" t="s">
        <v>2981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2982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2983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2984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2985</v>
      </c>
    </row>
    <row r="10" spans="1:105" ht="12" customHeight="1" x14ac:dyDescent="0.25">
      <c r="A10" s="56" t="s">
        <v>95</v>
      </c>
      <c r="B10" s="260">
        <v>0</v>
      </c>
      <c r="C10" s="260">
        <v>0</v>
      </c>
      <c r="D10" s="260">
        <v>0</v>
      </c>
      <c r="E10" s="260">
        <v>0</v>
      </c>
      <c r="F10" s="260">
        <v>1.4599018619985931</v>
      </c>
      <c r="G10" s="260">
        <v>1.433547103864975</v>
      </c>
      <c r="H10" s="260">
        <v>1.2053033605374159</v>
      </c>
      <c r="I10" s="260">
        <v>1.109802779784101</v>
      </c>
      <c r="J10" s="260">
        <v>0.76826046174870433</v>
      </c>
      <c r="K10" s="260">
        <v>1.371952497618081</v>
      </c>
      <c r="L10" s="260">
        <v>2.3412049217105371</v>
      </c>
      <c r="M10" s="260">
        <v>2.769021663125502</v>
      </c>
      <c r="N10" s="260">
        <v>4.7748073438896439</v>
      </c>
      <c r="O10" s="260">
        <v>5.011437414093284</v>
      </c>
      <c r="P10" s="260">
        <v>4.1347405126312244</v>
      </c>
      <c r="Q10" s="260">
        <v>4.1059678183422639</v>
      </c>
      <c r="R10" s="260">
        <v>4.0676792721239048</v>
      </c>
      <c r="S10" s="260">
        <v>4.7480640492568797</v>
      </c>
      <c r="T10" s="260">
        <v>3.1897236195062022</v>
      </c>
      <c r="U10" s="260">
        <v>7.1331313791233022</v>
      </c>
      <c r="V10" s="260">
        <v>6.9533059012693084</v>
      </c>
      <c r="W10" s="260">
        <v>6.2430842349866271</v>
      </c>
      <c r="X10" s="260">
        <v>6.6705740553724384</v>
      </c>
      <c r="Y10" s="260">
        <v>5.8049629854570401</v>
      </c>
      <c r="DA10" s="68" t="s">
        <v>2986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4.1051635017155066</v>
      </c>
      <c r="V11" s="226">
        <v>3.7123765020727419</v>
      </c>
      <c r="W11" s="226">
        <v>3.4445179123568841</v>
      </c>
      <c r="X11" s="226">
        <v>4.5665621956715574</v>
      </c>
      <c r="Y11" s="226">
        <v>3.7392604327069989</v>
      </c>
      <c r="DA11" s="69" t="s">
        <v>2987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1.4599018619985931</v>
      </c>
      <c r="G12" s="226">
        <v>1.433547103864975</v>
      </c>
      <c r="H12" s="226">
        <v>1.2053033605374159</v>
      </c>
      <c r="I12" s="226">
        <v>1.109802779784101</v>
      </c>
      <c r="J12" s="226">
        <v>0.76826046174870433</v>
      </c>
      <c r="K12" s="226">
        <v>1.371952497618081</v>
      </c>
      <c r="L12" s="226">
        <v>2.3412049217105371</v>
      </c>
      <c r="M12" s="226">
        <v>2.769021663125502</v>
      </c>
      <c r="N12" s="226">
        <v>4.7748073438896439</v>
      </c>
      <c r="O12" s="226">
        <v>5.011437414093284</v>
      </c>
      <c r="P12" s="226">
        <v>4.1347405126312244</v>
      </c>
      <c r="Q12" s="226">
        <v>4.1059678183422639</v>
      </c>
      <c r="R12" s="226">
        <v>4.0676792721239048</v>
      </c>
      <c r="S12" s="226">
        <v>4.7480640492568797</v>
      </c>
      <c r="T12" s="226">
        <v>3.1897236195062022</v>
      </c>
      <c r="U12" s="226">
        <v>3.0279678774077952</v>
      </c>
      <c r="V12" s="226">
        <v>3.2409293991965669</v>
      </c>
      <c r="W12" s="226">
        <v>2.798566322629743</v>
      </c>
      <c r="X12" s="226">
        <v>2.1040118597008801</v>
      </c>
      <c r="Y12" s="226">
        <v>2.0657025527500412</v>
      </c>
      <c r="DA12" s="69" t="s">
        <v>2988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2989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2990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2991</v>
      </c>
    </row>
    <row r="16" spans="1:105" ht="12" customHeight="1" x14ac:dyDescent="0.25">
      <c r="A16" s="57" t="s">
        <v>2898</v>
      </c>
      <c r="B16" s="261">
        <v>0</v>
      </c>
      <c r="C16" s="261">
        <v>0</v>
      </c>
      <c r="D16" s="261">
        <v>0</v>
      </c>
      <c r="E16" s="261">
        <v>0</v>
      </c>
      <c r="F16" s="261">
        <v>10.666161126750399</v>
      </c>
      <c r="G16" s="261">
        <v>10.4410079657215</v>
      </c>
      <c r="H16" s="261">
        <v>10.980105289988581</v>
      </c>
      <c r="I16" s="261">
        <v>7.7567913510667106</v>
      </c>
      <c r="J16" s="261">
        <v>8.544961397792159</v>
      </c>
      <c r="K16" s="261">
        <v>8.8050803556961235</v>
      </c>
      <c r="L16" s="261">
        <v>9.950201908309884</v>
      </c>
      <c r="M16" s="261">
        <v>11.16376509401209</v>
      </c>
      <c r="N16" s="261">
        <v>25.76294878429918</v>
      </c>
      <c r="O16" s="261">
        <v>26.235258641414681</v>
      </c>
      <c r="P16" s="261">
        <v>18.430677632052149</v>
      </c>
      <c r="Q16" s="261">
        <v>16.452419404025981</v>
      </c>
      <c r="R16" s="261">
        <v>14.53350011734101</v>
      </c>
      <c r="S16" s="261">
        <v>22.113932067472771</v>
      </c>
      <c r="T16" s="261">
        <v>23.109449708966949</v>
      </c>
      <c r="U16" s="261">
        <v>67.358896340161408</v>
      </c>
      <c r="V16" s="261">
        <v>68.479124040091108</v>
      </c>
      <c r="W16" s="261">
        <v>75.858427677443785</v>
      </c>
      <c r="X16" s="261">
        <v>58.091943857938801</v>
      </c>
      <c r="Y16" s="261">
        <v>56.0662952577146</v>
      </c>
      <c r="DA16" s="70" t="s">
        <v>2992</v>
      </c>
    </row>
    <row r="17" spans="1:105" ht="12" customHeight="1" x14ac:dyDescent="0.25">
      <c r="A17" s="46" t="s">
        <v>28</v>
      </c>
      <c r="B17" s="229">
        <v>0</v>
      </c>
      <c r="C17" s="229">
        <v>0</v>
      </c>
      <c r="D17" s="229">
        <v>0</v>
      </c>
      <c r="E17" s="229">
        <v>0</v>
      </c>
      <c r="F17" s="229">
        <v>0</v>
      </c>
      <c r="G17" s="229">
        <v>0</v>
      </c>
      <c r="H17" s="229">
        <v>0</v>
      </c>
      <c r="I17" s="229">
        <v>0</v>
      </c>
      <c r="J17" s="229">
        <v>0</v>
      </c>
      <c r="K17" s="229">
        <v>0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2993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2994</v>
      </c>
    </row>
    <row r="19" spans="1:105" ht="12" customHeight="1" x14ac:dyDescent="0.25">
      <c r="A19" s="46" t="s">
        <v>31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0</v>
      </c>
      <c r="T19" s="229">
        <v>0</v>
      </c>
      <c r="U19" s="229">
        <v>0</v>
      </c>
      <c r="V19" s="229">
        <v>0</v>
      </c>
      <c r="W19" s="229">
        <v>0</v>
      </c>
      <c r="X19" s="229">
        <v>0</v>
      </c>
      <c r="Y19" s="229">
        <v>0</v>
      </c>
      <c r="DA19" s="73" t="s">
        <v>2995</v>
      </c>
    </row>
    <row r="20" spans="1:105" ht="12" customHeight="1" x14ac:dyDescent="0.25">
      <c r="A20" s="46" t="s">
        <v>159</v>
      </c>
      <c r="B20" s="229">
        <v>0</v>
      </c>
      <c r="C20" s="229">
        <v>0</v>
      </c>
      <c r="D20" s="229">
        <v>0</v>
      </c>
      <c r="E20" s="229">
        <v>0</v>
      </c>
      <c r="F20" s="229">
        <v>0</v>
      </c>
      <c r="G20" s="229">
        <v>0</v>
      </c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0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0</v>
      </c>
      <c r="T20" s="229">
        <v>0</v>
      </c>
      <c r="U20" s="229">
        <v>38.765482937937207</v>
      </c>
      <c r="V20" s="229">
        <v>36.561068156450808</v>
      </c>
      <c r="W20" s="229">
        <v>36.744792041837449</v>
      </c>
      <c r="X20" s="229">
        <v>33.42979226284811</v>
      </c>
      <c r="Y20" s="229">
        <v>30.15047625177003</v>
      </c>
      <c r="DA20" s="73" t="s">
        <v>2996</v>
      </c>
    </row>
    <row r="21" spans="1:105" ht="12" customHeight="1" x14ac:dyDescent="0.25">
      <c r="A21" s="46" t="s">
        <v>32</v>
      </c>
      <c r="B21" s="229">
        <v>0</v>
      </c>
      <c r="C21" s="229">
        <v>0</v>
      </c>
      <c r="D21" s="229">
        <v>0</v>
      </c>
      <c r="E21" s="229">
        <v>0</v>
      </c>
      <c r="F21" s="229">
        <v>0</v>
      </c>
      <c r="G21" s="229">
        <v>0</v>
      </c>
      <c r="H21" s="229">
        <v>0</v>
      </c>
      <c r="I21" s="229">
        <v>0</v>
      </c>
      <c r="J21" s="229">
        <v>0</v>
      </c>
      <c r="K21" s="229">
        <v>0</v>
      </c>
      <c r="L21" s="229">
        <v>0</v>
      </c>
      <c r="M21" s="229">
        <v>0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0</v>
      </c>
      <c r="T21" s="229">
        <v>0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 t="s">
        <v>2997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2998</v>
      </c>
    </row>
    <row r="23" spans="1:105" ht="12" customHeight="1" x14ac:dyDescent="0.25">
      <c r="A23" s="46" t="s">
        <v>35</v>
      </c>
      <c r="B23" s="229">
        <v>0</v>
      </c>
      <c r="C23" s="229">
        <v>0</v>
      </c>
      <c r="D23" s="229">
        <v>0</v>
      </c>
      <c r="E23" s="229">
        <v>0</v>
      </c>
      <c r="F23" s="229">
        <v>10.666161126750399</v>
      </c>
      <c r="G23" s="229">
        <v>10.4410079657215</v>
      </c>
      <c r="H23" s="229">
        <v>10.980105289988581</v>
      </c>
      <c r="I23" s="229">
        <v>7.7567913510667106</v>
      </c>
      <c r="J23" s="229">
        <v>8.544961397792159</v>
      </c>
      <c r="K23" s="229">
        <v>8.8050803556961235</v>
      </c>
      <c r="L23" s="229">
        <v>9.950201908309884</v>
      </c>
      <c r="M23" s="229">
        <v>11.16376509401209</v>
      </c>
      <c r="N23" s="229">
        <v>25.76294878429918</v>
      </c>
      <c r="O23" s="229">
        <v>26.235258641414681</v>
      </c>
      <c r="P23" s="229">
        <v>18.430677632052149</v>
      </c>
      <c r="Q23" s="229">
        <v>16.452419404025981</v>
      </c>
      <c r="R23" s="229">
        <v>14.53350011734101</v>
      </c>
      <c r="S23" s="229">
        <v>22.113932067472771</v>
      </c>
      <c r="T23" s="229">
        <v>23.109449708966949</v>
      </c>
      <c r="U23" s="229">
        <v>28.59341340222419</v>
      </c>
      <c r="V23" s="229">
        <v>31.918055883640299</v>
      </c>
      <c r="W23" s="229">
        <v>29.854028969167761</v>
      </c>
      <c r="X23" s="229">
        <v>15.4025449286639</v>
      </c>
      <c r="Y23" s="229">
        <v>16.65621233951401</v>
      </c>
      <c r="DA23" s="73" t="s">
        <v>2999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3000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9.259606666438577</v>
      </c>
      <c r="X25" s="229">
        <v>9.2596066664267909</v>
      </c>
      <c r="Y25" s="229">
        <v>9.2596066664305532</v>
      </c>
      <c r="DA25" s="73" t="s">
        <v>3001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3002</v>
      </c>
    </row>
    <row r="27" spans="1:105" ht="12" customHeight="1" x14ac:dyDescent="0.25">
      <c r="A27" s="57" t="s">
        <v>2910</v>
      </c>
      <c r="B27" s="261">
        <v>0</v>
      </c>
      <c r="C27" s="261">
        <v>0</v>
      </c>
      <c r="D27" s="261">
        <v>0</v>
      </c>
      <c r="E27" s="261">
        <v>0</v>
      </c>
      <c r="F27" s="261">
        <v>0</v>
      </c>
      <c r="G27" s="261">
        <v>0</v>
      </c>
      <c r="H27" s="261">
        <v>0</v>
      </c>
      <c r="I27" s="261">
        <v>0</v>
      </c>
      <c r="J27" s="261">
        <v>0</v>
      </c>
      <c r="K27" s="261">
        <v>0</v>
      </c>
      <c r="L27" s="261">
        <v>0</v>
      </c>
      <c r="M27" s="261">
        <v>0</v>
      </c>
      <c r="N27" s="261">
        <v>0</v>
      </c>
      <c r="O27" s="261">
        <v>0</v>
      </c>
      <c r="P27" s="261">
        <v>0</v>
      </c>
      <c r="Q27" s="261">
        <v>0</v>
      </c>
      <c r="R27" s="261">
        <v>0</v>
      </c>
      <c r="S27" s="261">
        <v>0</v>
      </c>
      <c r="T27" s="261">
        <v>0</v>
      </c>
      <c r="U27" s="261">
        <v>0</v>
      </c>
      <c r="V27" s="261">
        <v>0</v>
      </c>
      <c r="W27" s="261">
        <v>0</v>
      </c>
      <c r="X27" s="261">
        <v>0</v>
      </c>
      <c r="Y27" s="261">
        <v>0</v>
      </c>
      <c r="DA27" s="70" t="s">
        <v>3003</v>
      </c>
    </row>
    <row r="28" spans="1:105" ht="12" customHeight="1" x14ac:dyDescent="0.25">
      <c r="A28" s="57" t="s">
        <v>2912</v>
      </c>
      <c r="B28" s="261">
        <f t="shared" ref="B28:Y28" si="0">B29+B35+B46+B47</f>
        <v>0</v>
      </c>
      <c r="C28" s="261">
        <f t="shared" si="0"/>
        <v>0</v>
      </c>
      <c r="D28" s="261">
        <f t="shared" si="0"/>
        <v>0</v>
      </c>
      <c r="E28" s="261">
        <f t="shared" si="0"/>
        <v>0</v>
      </c>
      <c r="F28" s="261">
        <f t="shared" si="0"/>
        <v>15.117937091106102</v>
      </c>
      <c r="G28" s="261">
        <f t="shared" si="0"/>
        <v>14.878076330271124</v>
      </c>
      <c r="H28" s="261">
        <f t="shared" si="0"/>
        <v>15.104234389350884</v>
      </c>
      <c r="I28" s="261">
        <f t="shared" si="0"/>
        <v>14.724959349085816</v>
      </c>
      <c r="J28" s="261">
        <f t="shared" si="0"/>
        <v>14.389813540341448</v>
      </c>
      <c r="K28" s="261">
        <f t="shared" si="0"/>
        <v>14.863381666619709</v>
      </c>
      <c r="L28" s="261">
        <f t="shared" si="0"/>
        <v>19.983012929922467</v>
      </c>
      <c r="M28" s="261">
        <f t="shared" si="0"/>
        <v>21.882597682802913</v>
      </c>
      <c r="N28" s="261">
        <f t="shared" si="0"/>
        <v>27.845850471628971</v>
      </c>
      <c r="O28" s="261">
        <f t="shared" si="0"/>
        <v>28.29696878429975</v>
      </c>
      <c r="P28" s="261">
        <f t="shared" si="0"/>
        <v>25.980514895191817</v>
      </c>
      <c r="Q28" s="261">
        <f t="shared" si="0"/>
        <v>26.447398857581334</v>
      </c>
      <c r="R28" s="261">
        <f t="shared" si="0"/>
        <v>25.836281370495389</v>
      </c>
      <c r="S28" s="261">
        <f t="shared" si="0"/>
        <v>28.102225723107349</v>
      </c>
      <c r="T28" s="261">
        <f t="shared" si="0"/>
        <v>28.563505209456089</v>
      </c>
      <c r="U28" s="261">
        <f t="shared" si="0"/>
        <v>43.435881804306597</v>
      </c>
      <c r="V28" s="261">
        <f t="shared" si="0"/>
        <v>43.926847791270276</v>
      </c>
      <c r="W28" s="261">
        <f t="shared" si="0"/>
        <v>46.297183641470738</v>
      </c>
      <c r="X28" s="261">
        <f t="shared" si="0"/>
        <v>43.454454588305438</v>
      </c>
      <c r="Y28" s="261">
        <f t="shared" si="0"/>
        <v>44.59593203690487</v>
      </c>
      <c r="DA28" s="70"/>
    </row>
    <row r="29" spans="1:105" ht="12" customHeight="1" x14ac:dyDescent="0.25">
      <c r="A29" s="60" t="s">
        <v>2913</v>
      </c>
      <c r="B29" s="329">
        <v>0</v>
      </c>
      <c r="C29" s="329">
        <v>0</v>
      </c>
      <c r="D29" s="329">
        <v>0</v>
      </c>
      <c r="E29" s="329">
        <v>0</v>
      </c>
      <c r="F29" s="329">
        <v>14.253820927809629</v>
      </c>
      <c r="G29" s="329">
        <v>14.032200889513</v>
      </c>
      <c r="H29" s="329">
        <v>14.21468412445001</v>
      </c>
      <c r="I29" s="329">
        <v>14.096544992493669</v>
      </c>
      <c r="J29" s="329">
        <v>13.69754580025845</v>
      </c>
      <c r="K29" s="329">
        <v>14.150040459407011</v>
      </c>
      <c r="L29" s="329">
        <v>19.176900009363809</v>
      </c>
      <c r="M29" s="329">
        <v>20.978168268476239</v>
      </c>
      <c r="N29" s="329">
        <v>25.758672133130101</v>
      </c>
      <c r="O29" s="329">
        <v>26.17152639027352</v>
      </c>
      <c r="P29" s="329">
        <v>24.487358524019019</v>
      </c>
      <c r="Q29" s="329">
        <v>25.11451054252522</v>
      </c>
      <c r="R29" s="329">
        <v>24.658853783247629</v>
      </c>
      <c r="S29" s="329">
        <v>26.31067148850849</v>
      </c>
      <c r="T29" s="329">
        <v>26.691299381970222</v>
      </c>
      <c r="U29" s="329">
        <v>37.978819007517743</v>
      </c>
      <c r="V29" s="329">
        <v>38.379030049888101</v>
      </c>
      <c r="W29" s="329">
        <v>40.15153360868274</v>
      </c>
      <c r="X29" s="329">
        <v>38.748151444331668</v>
      </c>
      <c r="Y29" s="329">
        <v>40.053736267253683</v>
      </c>
      <c r="DA29" s="72" t="s">
        <v>3004</v>
      </c>
    </row>
    <row r="30" spans="1:105" ht="12" customHeight="1" x14ac:dyDescent="0.25">
      <c r="A30" s="59" t="s">
        <v>28</v>
      </c>
      <c r="B30" s="230">
        <v>0</v>
      </c>
      <c r="C30" s="230">
        <v>0</v>
      </c>
      <c r="D30" s="230">
        <v>0</v>
      </c>
      <c r="E30" s="230">
        <v>0</v>
      </c>
      <c r="F30" s="230">
        <v>0</v>
      </c>
      <c r="G30" s="230">
        <v>0</v>
      </c>
      <c r="H30" s="230">
        <v>0</v>
      </c>
      <c r="I30" s="230">
        <v>0</v>
      </c>
      <c r="J30" s="230">
        <v>0</v>
      </c>
      <c r="K30" s="230">
        <v>0</v>
      </c>
      <c r="L30" s="230">
        <v>0</v>
      </c>
      <c r="M30" s="230">
        <v>0</v>
      </c>
      <c r="N30" s="230">
        <v>0</v>
      </c>
      <c r="O30" s="230">
        <v>0</v>
      </c>
      <c r="P30" s="230">
        <v>0</v>
      </c>
      <c r="Q30" s="230">
        <v>0</v>
      </c>
      <c r="R30" s="230">
        <v>0</v>
      </c>
      <c r="S30" s="230">
        <v>0</v>
      </c>
      <c r="T30" s="230">
        <v>0</v>
      </c>
      <c r="U30" s="230">
        <v>0</v>
      </c>
      <c r="V30" s="230">
        <v>0</v>
      </c>
      <c r="W30" s="230">
        <v>0</v>
      </c>
      <c r="X30" s="230">
        <v>0</v>
      </c>
      <c r="Y30" s="230">
        <v>0</v>
      </c>
      <c r="DA30" s="71" t="s">
        <v>3005</v>
      </c>
    </row>
    <row r="31" spans="1:105" ht="12" customHeight="1" x14ac:dyDescent="0.25">
      <c r="A31" s="59" t="s">
        <v>31</v>
      </c>
      <c r="B31" s="295">
        <v>0</v>
      </c>
      <c r="C31" s="295">
        <v>0</v>
      </c>
      <c r="D31" s="295">
        <v>0</v>
      </c>
      <c r="E31" s="295">
        <v>0</v>
      </c>
      <c r="F31" s="295">
        <v>0</v>
      </c>
      <c r="G31" s="295">
        <v>0</v>
      </c>
      <c r="H31" s="295">
        <v>0</v>
      </c>
      <c r="I31" s="295">
        <v>0</v>
      </c>
      <c r="J31" s="295">
        <v>0</v>
      </c>
      <c r="K31" s="295">
        <v>0</v>
      </c>
      <c r="L31" s="295">
        <v>0</v>
      </c>
      <c r="M31" s="295">
        <v>0</v>
      </c>
      <c r="N31" s="295">
        <v>0</v>
      </c>
      <c r="O31" s="295">
        <v>0</v>
      </c>
      <c r="P31" s="295">
        <v>0</v>
      </c>
      <c r="Q31" s="295">
        <v>0</v>
      </c>
      <c r="R31" s="295">
        <v>0</v>
      </c>
      <c r="S31" s="295">
        <v>0</v>
      </c>
      <c r="T31" s="295">
        <v>0</v>
      </c>
      <c r="U31" s="295">
        <v>0</v>
      </c>
      <c r="V31" s="295">
        <v>0</v>
      </c>
      <c r="W31" s="295">
        <v>0</v>
      </c>
      <c r="X31" s="295">
        <v>0</v>
      </c>
      <c r="Y31" s="295">
        <v>0</v>
      </c>
      <c r="DA31" s="122" t="s">
        <v>3006</v>
      </c>
    </row>
    <row r="32" spans="1:105" ht="12" customHeight="1" x14ac:dyDescent="0.25">
      <c r="A32" s="59" t="s">
        <v>159</v>
      </c>
      <c r="B32" s="295">
        <v>0</v>
      </c>
      <c r="C32" s="295">
        <v>0</v>
      </c>
      <c r="D32" s="295">
        <v>0</v>
      </c>
      <c r="E32" s="295">
        <v>0</v>
      </c>
      <c r="F32" s="295">
        <v>0</v>
      </c>
      <c r="G32" s="295">
        <v>0</v>
      </c>
      <c r="H32" s="295">
        <v>0</v>
      </c>
      <c r="I32" s="295">
        <v>0</v>
      </c>
      <c r="J32" s="295">
        <v>0</v>
      </c>
      <c r="K32" s="295">
        <v>0</v>
      </c>
      <c r="L32" s="295">
        <v>0</v>
      </c>
      <c r="M32" s="295">
        <v>0</v>
      </c>
      <c r="N32" s="295">
        <v>0</v>
      </c>
      <c r="O32" s="295">
        <v>0</v>
      </c>
      <c r="P32" s="295">
        <v>0</v>
      </c>
      <c r="Q32" s="295">
        <v>0</v>
      </c>
      <c r="R32" s="295">
        <v>0</v>
      </c>
      <c r="S32" s="295">
        <v>0</v>
      </c>
      <c r="T32" s="295">
        <v>0</v>
      </c>
      <c r="U32" s="295">
        <v>21.857057348505339</v>
      </c>
      <c r="V32" s="295">
        <v>20.49059991788069</v>
      </c>
      <c r="W32" s="295">
        <v>22.15294100128434</v>
      </c>
      <c r="X32" s="295">
        <v>26.526329228791059</v>
      </c>
      <c r="Y32" s="295">
        <v>25.80056954392985</v>
      </c>
      <c r="DA32" s="122" t="s">
        <v>3007</v>
      </c>
    </row>
    <row r="33" spans="1:105" ht="12" customHeight="1" x14ac:dyDescent="0.25">
      <c r="A33" s="59" t="s">
        <v>32</v>
      </c>
      <c r="B33" s="295">
        <v>0</v>
      </c>
      <c r="C33" s="295">
        <v>0</v>
      </c>
      <c r="D33" s="295">
        <v>0</v>
      </c>
      <c r="E33" s="295">
        <v>0</v>
      </c>
      <c r="F33" s="295">
        <v>0</v>
      </c>
      <c r="G33" s="295">
        <v>0</v>
      </c>
      <c r="H33" s="295">
        <v>0</v>
      </c>
      <c r="I33" s="295">
        <v>0</v>
      </c>
      <c r="J33" s="295">
        <v>0</v>
      </c>
      <c r="K33" s="295">
        <v>0</v>
      </c>
      <c r="L33" s="295">
        <v>0</v>
      </c>
      <c r="M33" s="295">
        <v>0</v>
      </c>
      <c r="N33" s="295">
        <v>0</v>
      </c>
      <c r="O33" s="295">
        <v>0</v>
      </c>
      <c r="P33" s="295">
        <v>0</v>
      </c>
      <c r="Q33" s="295">
        <v>0</v>
      </c>
      <c r="R33" s="295">
        <v>0</v>
      </c>
      <c r="S33" s="295">
        <v>0</v>
      </c>
      <c r="T33" s="295">
        <v>0</v>
      </c>
      <c r="U33" s="295">
        <v>0</v>
      </c>
      <c r="V33" s="295">
        <v>0</v>
      </c>
      <c r="W33" s="295">
        <v>0</v>
      </c>
      <c r="X33" s="295">
        <v>0</v>
      </c>
      <c r="Y33" s="295">
        <v>0</v>
      </c>
      <c r="DA33" s="122" t="s">
        <v>3008</v>
      </c>
    </row>
    <row r="34" spans="1:105" ht="12" customHeight="1" x14ac:dyDescent="0.25">
      <c r="A34" s="59" t="s">
        <v>35</v>
      </c>
      <c r="B34" s="295">
        <v>0</v>
      </c>
      <c r="C34" s="295">
        <v>0</v>
      </c>
      <c r="D34" s="295">
        <v>0</v>
      </c>
      <c r="E34" s="295">
        <v>0</v>
      </c>
      <c r="F34" s="295">
        <v>14.253820927809629</v>
      </c>
      <c r="G34" s="295">
        <v>14.032200889513</v>
      </c>
      <c r="H34" s="295">
        <v>14.21468412445001</v>
      </c>
      <c r="I34" s="295">
        <v>14.096544992493669</v>
      </c>
      <c r="J34" s="295">
        <v>13.69754580025845</v>
      </c>
      <c r="K34" s="295">
        <v>14.150040459407011</v>
      </c>
      <c r="L34" s="295">
        <v>19.176900009363809</v>
      </c>
      <c r="M34" s="295">
        <v>20.978168268476239</v>
      </c>
      <c r="N34" s="295">
        <v>25.758672133130101</v>
      </c>
      <c r="O34" s="295">
        <v>26.17152639027352</v>
      </c>
      <c r="P34" s="295">
        <v>24.487358524019019</v>
      </c>
      <c r="Q34" s="295">
        <v>25.11451054252522</v>
      </c>
      <c r="R34" s="295">
        <v>24.658853783247629</v>
      </c>
      <c r="S34" s="295">
        <v>26.31067148850849</v>
      </c>
      <c r="T34" s="295">
        <v>26.691299381970222</v>
      </c>
      <c r="U34" s="295">
        <v>16.1217616590124</v>
      </c>
      <c r="V34" s="295">
        <v>17.888430132007411</v>
      </c>
      <c r="W34" s="295">
        <v>17.99859260739839</v>
      </c>
      <c r="X34" s="295">
        <v>12.221822215540611</v>
      </c>
      <c r="Y34" s="295">
        <v>14.253166723323821</v>
      </c>
      <c r="DA34" s="122" t="s">
        <v>3009</v>
      </c>
    </row>
    <row r="35" spans="1:105" ht="12" customHeight="1" x14ac:dyDescent="0.25">
      <c r="A35" s="60" t="s">
        <v>2920</v>
      </c>
      <c r="B35" s="329">
        <v>0</v>
      </c>
      <c r="C35" s="329">
        <v>0</v>
      </c>
      <c r="D35" s="329">
        <v>0</v>
      </c>
      <c r="E35" s="329">
        <v>0</v>
      </c>
      <c r="F35" s="329">
        <v>0.86411616329647278</v>
      </c>
      <c r="G35" s="329">
        <v>0.84587544075812426</v>
      </c>
      <c r="H35" s="329">
        <v>0.88955026490087485</v>
      </c>
      <c r="I35" s="329">
        <v>0.62841435659214762</v>
      </c>
      <c r="J35" s="329">
        <v>0.69226774008299807</v>
      </c>
      <c r="K35" s="329">
        <v>0.71334120721269756</v>
      </c>
      <c r="L35" s="329">
        <v>0.80611292055865702</v>
      </c>
      <c r="M35" s="329">
        <v>0.90442941432667545</v>
      </c>
      <c r="N35" s="329">
        <v>2.08717833849887</v>
      </c>
      <c r="O35" s="329">
        <v>2.1254423940262308</v>
      </c>
      <c r="P35" s="329">
        <v>1.4931563711728</v>
      </c>
      <c r="Q35" s="329">
        <v>1.3328883150561139</v>
      </c>
      <c r="R35" s="329">
        <v>1.177427587247758</v>
      </c>
      <c r="S35" s="329">
        <v>1.791554234598858</v>
      </c>
      <c r="T35" s="329">
        <v>1.8722058274858671</v>
      </c>
      <c r="U35" s="329">
        <v>5.4570627967888523</v>
      </c>
      <c r="V35" s="329">
        <v>5.5478177413821772</v>
      </c>
      <c r="W35" s="329">
        <v>6.1456500327880006</v>
      </c>
      <c r="X35" s="329">
        <v>4.7063031439737664</v>
      </c>
      <c r="Y35" s="329">
        <v>4.5421957696511832</v>
      </c>
      <c r="DA35" s="72" t="s">
        <v>3010</v>
      </c>
    </row>
    <row r="36" spans="1:105" ht="12" customHeight="1" x14ac:dyDescent="0.25">
      <c r="A36" s="64" t="s">
        <v>28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3011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3012</v>
      </c>
    </row>
    <row r="38" spans="1:105" ht="12" customHeight="1" x14ac:dyDescent="0.25">
      <c r="A38" s="64" t="s">
        <v>31</v>
      </c>
      <c r="B38" s="229">
        <v>0</v>
      </c>
      <c r="C38" s="229">
        <v>0</v>
      </c>
      <c r="D38" s="229">
        <v>0</v>
      </c>
      <c r="E38" s="229">
        <v>0</v>
      </c>
      <c r="F38" s="229">
        <v>0</v>
      </c>
      <c r="G38" s="229">
        <v>0</v>
      </c>
      <c r="H38" s="229">
        <v>0</v>
      </c>
      <c r="I38" s="229">
        <v>0</v>
      </c>
      <c r="J38" s="229">
        <v>0</v>
      </c>
      <c r="K38" s="229">
        <v>0</v>
      </c>
      <c r="L38" s="229">
        <v>0</v>
      </c>
      <c r="M38" s="229">
        <v>0</v>
      </c>
      <c r="N38" s="229">
        <v>0</v>
      </c>
      <c r="O38" s="229">
        <v>0</v>
      </c>
      <c r="P38" s="229">
        <v>0</v>
      </c>
      <c r="Q38" s="229">
        <v>0</v>
      </c>
      <c r="R38" s="229">
        <v>0</v>
      </c>
      <c r="S38" s="229">
        <v>0</v>
      </c>
      <c r="T38" s="229">
        <v>0</v>
      </c>
      <c r="U38" s="229">
        <v>0</v>
      </c>
      <c r="V38" s="229">
        <v>0</v>
      </c>
      <c r="W38" s="229">
        <v>0</v>
      </c>
      <c r="X38" s="229">
        <v>0</v>
      </c>
      <c r="Y38" s="229">
        <v>0</v>
      </c>
      <c r="DA38" s="73" t="s">
        <v>3013</v>
      </c>
    </row>
    <row r="39" spans="1:105" ht="12" customHeight="1" x14ac:dyDescent="0.25">
      <c r="A39" s="64" t="s">
        <v>159</v>
      </c>
      <c r="B39" s="229">
        <v>0</v>
      </c>
      <c r="C39" s="229">
        <v>0</v>
      </c>
      <c r="D39" s="229">
        <v>0</v>
      </c>
      <c r="E39" s="229">
        <v>0</v>
      </c>
      <c r="F39" s="229">
        <v>0</v>
      </c>
      <c r="G39" s="229">
        <v>0</v>
      </c>
      <c r="H39" s="229">
        <v>0</v>
      </c>
      <c r="I39" s="229">
        <v>0</v>
      </c>
      <c r="J39" s="229">
        <v>0</v>
      </c>
      <c r="K39" s="229">
        <v>0</v>
      </c>
      <c r="L39" s="229">
        <v>0</v>
      </c>
      <c r="M39" s="229">
        <v>0</v>
      </c>
      <c r="N39" s="229">
        <v>0</v>
      </c>
      <c r="O39" s="229">
        <v>0</v>
      </c>
      <c r="P39" s="229">
        <v>0</v>
      </c>
      <c r="Q39" s="229">
        <v>0</v>
      </c>
      <c r="R39" s="229">
        <v>0</v>
      </c>
      <c r="S39" s="229">
        <v>0</v>
      </c>
      <c r="T39" s="229">
        <v>0</v>
      </c>
      <c r="U39" s="229">
        <v>3.1405751316332111</v>
      </c>
      <c r="V39" s="229">
        <v>2.9619850634113178</v>
      </c>
      <c r="W39" s="229">
        <v>2.9768694043714472</v>
      </c>
      <c r="X39" s="229">
        <v>2.708305592489332</v>
      </c>
      <c r="Y39" s="229">
        <v>2.442632691428178</v>
      </c>
      <c r="DA39" s="73" t="s">
        <v>3014</v>
      </c>
    </row>
    <row r="40" spans="1:105" ht="12" customHeight="1" x14ac:dyDescent="0.25">
      <c r="A40" s="64" t="s">
        <v>32</v>
      </c>
      <c r="B40" s="229">
        <v>0</v>
      </c>
      <c r="C40" s="229">
        <v>0</v>
      </c>
      <c r="D40" s="229">
        <v>0</v>
      </c>
      <c r="E40" s="229">
        <v>0</v>
      </c>
      <c r="F40" s="229">
        <v>0</v>
      </c>
      <c r="G40" s="229">
        <v>0</v>
      </c>
      <c r="H40" s="229">
        <v>0</v>
      </c>
      <c r="I40" s="229">
        <v>0</v>
      </c>
      <c r="J40" s="229">
        <v>0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DA40" s="73" t="s">
        <v>3015</v>
      </c>
    </row>
    <row r="41" spans="1:105" ht="12" customHeight="1" x14ac:dyDescent="0.25">
      <c r="A41" s="64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DA41" s="73" t="s">
        <v>3016</v>
      </c>
    </row>
    <row r="42" spans="1:105" ht="12" customHeight="1" x14ac:dyDescent="0.25">
      <c r="A42" s="64" t="s">
        <v>35</v>
      </c>
      <c r="B42" s="229">
        <v>0</v>
      </c>
      <c r="C42" s="229">
        <v>0</v>
      </c>
      <c r="D42" s="229">
        <v>0</v>
      </c>
      <c r="E42" s="229">
        <v>0</v>
      </c>
      <c r="F42" s="229">
        <v>0.86411616329647278</v>
      </c>
      <c r="G42" s="229">
        <v>0.84587544075812426</v>
      </c>
      <c r="H42" s="229">
        <v>0.88955026490087485</v>
      </c>
      <c r="I42" s="229">
        <v>0.62841435659214762</v>
      </c>
      <c r="J42" s="229">
        <v>0.69226774008299807</v>
      </c>
      <c r="K42" s="229">
        <v>0.71334120721269756</v>
      </c>
      <c r="L42" s="229">
        <v>0.80611292055865702</v>
      </c>
      <c r="M42" s="229">
        <v>0.90442941432667545</v>
      </c>
      <c r="N42" s="229">
        <v>2.08717833849887</v>
      </c>
      <c r="O42" s="229">
        <v>2.1254423940262308</v>
      </c>
      <c r="P42" s="229">
        <v>1.4931563711728</v>
      </c>
      <c r="Q42" s="229">
        <v>1.3328883150561139</v>
      </c>
      <c r="R42" s="229">
        <v>1.177427587247758</v>
      </c>
      <c r="S42" s="229">
        <v>1.791554234598858</v>
      </c>
      <c r="T42" s="229">
        <v>1.8722058274858671</v>
      </c>
      <c r="U42" s="229">
        <v>2.3164876651556421</v>
      </c>
      <c r="V42" s="229">
        <v>2.5858326779708589</v>
      </c>
      <c r="W42" s="229">
        <v>2.4186160948834781</v>
      </c>
      <c r="X42" s="229">
        <v>1.2478330179523129</v>
      </c>
      <c r="Y42" s="229">
        <v>1.349398544690579</v>
      </c>
      <c r="DA42" s="73" t="s">
        <v>3017</v>
      </c>
    </row>
    <row r="43" spans="1:105" ht="12" customHeight="1" x14ac:dyDescent="0.25">
      <c r="A43" s="64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3018</v>
      </c>
    </row>
    <row r="44" spans="1:105" ht="12" customHeight="1" x14ac:dyDescent="0.25">
      <c r="A44" s="64" t="s">
        <v>38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0.75016453353307622</v>
      </c>
      <c r="X44" s="229">
        <v>0.75016453353212165</v>
      </c>
      <c r="Y44" s="229">
        <v>0.75016453353242618</v>
      </c>
      <c r="DA44" s="73" t="s">
        <v>3019</v>
      </c>
    </row>
    <row r="45" spans="1:105" ht="12" customHeight="1" x14ac:dyDescent="0.25">
      <c r="A45" s="64" t="s">
        <v>39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3020</v>
      </c>
    </row>
    <row r="46" spans="1:105" ht="12" customHeight="1" x14ac:dyDescent="0.25">
      <c r="A46" s="60" t="s">
        <v>2932</v>
      </c>
      <c r="B46" s="329">
        <v>0</v>
      </c>
      <c r="C46" s="329">
        <v>0</v>
      </c>
      <c r="D46" s="329">
        <v>0</v>
      </c>
      <c r="E46" s="329">
        <v>0</v>
      </c>
      <c r="F46" s="329">
        <v>0</v>
      </c>
      <c r="G46" s="329">
        <v>0</v>
      </c>
      <c r="H46" s="329">
        <v>0</v>
      </c>
      <c r="I46" s="329">
        <v>0</v>
      </c>
      <c r="J46" s="329">
        <v>0</v>
      </c>
      <c r="K46" s="329">
        <v>0</v>
      </c>
      <c r="L46" s="329">
        <v>0</v>
      </c>
      <c r="M46" s="329">
        <v>0</v>
      </c>
      <c r="N46" s="329">
        <v>0</v>
      </c>
      <c r="O46" s="329">
        <v>0</v>
      </c>
      <c r="P46" s="329">
        <v>0</v>
      </c>
      <c r="Q46" s="329">
        <v>0</v>
      </c>
      <c r="R46" s="329">
        <v>0</v>
      </c>
      <c r="S46" s="329">
        <v>0</v>
      </c>
      <c r="T46" s="329">
        <v>0</v>
      </c>
      <c r="U46" s="329">
        <v>0</v>
      </c>
      <c r="V46" s="329">
        <v>0</v>
      </c>
      <c r="W46" s="329">
        <v>0</v>
      </c>
      <c r="X46" s="329">
        <v>0</v>
      </c>
      <c r="Y46" s="329">
        <v>0</v>
      </c>
      <c r="DA46" s="72" t="s">
        <v>3021</v>
      </c>
    </row>
    <row r="47" spans="1:105" ht="12" customHeight="1" x14ac:dyDescent="0.25">
      <c r="A47" s="60" t="s">
        <v>2934</v>
      </c>
      <c r="B47" s="329">
        <v>0</v>
      </c>
      <c r="C47" s="329">
        <v>0</v>
      </c>
      <c r="D47" s="329">
        <v>0</v>
      </c>
      <c r="E47" s="329">
        <v>0</v>
      </c>
      <c r="F47" s="329">
        <v>0</v>
      </c>
      <c r="G47" s="329">
        <v>0</v>
      </c>
      <c r="H47" s="329">
        <v>0</v>
      </c>
      <c r="I47" s="329">
        <v>0</v>
      </c>
      <c r="J47" s="329">
        <v>0</v>
      </c>
      <c r="K47" s="329">
        <v>0</v>
      </c>
      <c r="L47" s="329">
        <v>0</v>
      </c>
      <c r="M47" s="329">
        <v>0</v>
      </c>
      <c r="N47" s="329">
        <v>0</v>
      </c>
      <c r="O47" s="329">
        <v>0</v>
      </c>
      <c r="P47" s="329">
        <v>0</v>
      </c>
      <c r="Q47" s="329">
        <v>0</v>
      </c>
      <c r="R47" s="329">
        <v>0</v>
      </c>
      <c r="S47" s="329">
        <v>0</v>
      </c>
      <c r="T47" s="329">
        <v>0</v>
      </c>
      <c r="U47" s="329">
        <v>0</v>
      </c>
      <c r="V47" s="329">
        <v>0</v>
      </c>
      <c r="W47" s="329">
        <v>0</v>
      </c>
      <c r="X47" s="329">
        <v>0</v>
      </c>
      <c r="Y47" s="329">
        <v>0</v>
      </c>
      <c r="DA47" s="72" t="s">
        <v>3022</v>
      </c>
    </row>
    <row r="48" spans="1:105" ht="12" customHeight="1" x14ac:dyDescent="0.25">
      <c r="A48" s="132" t="s">
        <v>2936</v>
      </c>
      <c r="B48" s="316">
        <v>0</v>
      </c>
      <c r="C48" s="316">
        <v>0</v>
      </c>
      <c r="D48" s="316">
        <v>0</v>
      </c>
      <c r="E48" s="316">
        <v>0</v>
      </c>
      <c r="F48" s="316">
        <v>0</v>
      </c>
      <c r="G48" s="316">
        <v>0</v>
      </c>
      <c r="H48" s="316">
        <v>0</v>
      </c>
      <c r="I48" s="316">
        <v>0</v>
      </c>
      <c r="J48" s="316">
        <v>0</v>
      </c>
      <c r="K48" s="316">
        <v>0</v>
      </c>
      <c r="L48" s="316">
        <v>0</v>
      </c>
      <c r="M48" s="316">
        <v>0</v>
      </c>
      <c r="N48" s="316">
        <v>0</v>
      </c>
      <c r="O48" s="316">
        <v>0</v>
      </c>
      <c r="P48" s="316">
        <v>0</v>
      </c>
      <c r="Q48" s="316">
        <v>0</v>
      </c>
      <c r="R48" s="316">
        <v>0</v>
      </c>
      <c r="S48" s="316">
        <v>0</v>
      </c>
      <c r="T48" s="316">
        <v>0</v>
      </c>
      <c r="U48" s="316">
        <v>0</v>
      </c>
      <c r="V48" s="316">
        <v>0</v>
      </c>
      <c r="W48" s="316">
        <v>0</v>
      </c>
      <c r="X48" s="316">
        <v>0</v>
      </c>
      <c r="Y48" s="316">
        <v>0</v>
      </c>
      <c r="DA48" s="139" t="s">
        <v>3023</v>
      </c>
    </row>
    <row r="49" spans="1:105" ht="12" customHeight="1" x14ac:dyDescent="0.25">
      <c r="A49" s="172"/>
      <c r="B49" s="172"/>
      <c r="C49" s="172"/>
      <c r="D49" s="172"/>
      <c r="E49" s="172"/>
      <c r="F49" s="172"/>
      <c r="G49" s="172"/>
      <c r="H49" s="172"/>
      <c r="I49" s="172"/>
      <c r="J49" s="172"/>
      <c r="K49" s="172"/>
      <c r="L49" s="172"/>
      <c r="M49" s="172"/>
      <c r="N49" s="172"/>
      <c r="O49" s="172"/>
      <c r="P49" s="172"/>
      <c r="Q49" s="172"/>
      <c r="R49" s="172"/>
      <c r="S49" s="172"/>
      <c r="T49" s="172"/>
      <c r="U49" s="172"/>
      <c r="V49" s="172"/>
      <c r="W49" s="172"/>
      <c r="X49" s="172"/>
      <c r="Y49" s="172"/>
      <c r="DA49" s="176"/>
    </row>
    <row r="50" spans="1:105" ht="15" customHeight="1" x14ac:dyDescent="0.25">
      <c r="A50" s="32" t="s">
        <v>429</v>
      </c>
      <c r="B50" s="257"/>
      <c r="C50" s="257"/>
      <c r="D50" s="257"/>
      <c r="E50" s="257"/>
      <c r="F50" s="257"/>
      <c r="G50" s="257"/>
      <c r="H50" s="257"/>
      <c r="I50" s="257"/>
      <c r="J50" s="257"/>
      <c r="K50" s="257"/>
      <c r="L50" s="257"/>
      <c r="M50" s="257"/>
      <c r="N50" s="257"/>
      <c r="O50" s="257"/>
      <c r="P50" s="257"/>
      <c r="Q50" s="257"/>
      <c r="R50" s="257"/>
      <c r="S50" s="257"/>
      <c r="T50" s="257"/>
      <c r="U50" s="257"/>
      <c r="V50" s="257"/>
      <c r="W50" s="257"/>
      <c r="X50" s="257"/>
      <c r="Y50" s="257"/>
      <c r="DA50" s="88"/>
    </row>
    <row r="51" spans="1:105" ht="12" customHeight="1" x14ac:dyDescent="0.25">
      <c r="A51" s="172"/>
      <c r="B51" s="172"/>
      <c r="C51" s="172"/>
      <c r="D51" s="172"/>
      <c r="E51" s="172"/>
      <c r="F51" s="172"/>
      <c r="G51" s="172"/>
      <c r="H51" s="172"/>
      <c r="I51" s="172"/>
      <c r="J51" s="172"/>
      <c r="K51" s="172"/>
      <c r="L51" s="172"/>
      <c r="M51" s="172"/>
      <c r="N51" s="172"/>
      <c r="O51" s="172"/>
      <c r="P51" s="172"/>
      <c r="Q51" s="172"/>
      <c r="R51" s="172"/>
      <c r="S51" s="172"/>
      <c r="T51" s="172"/>
      <c r="U51" s="172"/>
      <c r="V51" s="172"/>
      <c r="W51" s="172"/>
      <c r="X51" s="172"/>
      <c r="Y51" s="172"/>
      <c r="DA51" s="176"/>
    </row>
    <row r="52" spans="1:105" ht="12" customHeight="1" x14ac:dyDescent="0.25">
      <c r="A52" s="35" t="s">
        <v>26</v>
      </c>
      <c r="B52" s="232">
        <f t="shared" ref="B52:Y52" si="1">SUM(B$53:B$57,B$58,B$59,B$61:B$64,B$65)</f>
        <v>0</v>
      </c>
      <c r="C52" s="232">
        <f t="shared" si="1"/>
        <v>0</v>
      </c>
      <c r="D52" s="232">
        <f t="shared" si="1"/>
        <v>0</v>
      </c>
      <c r="E52" s="232">
        <f t="shared" si="1"/>
        <v>0</v>
      </c>
      <c r="F52" s="232">
        <f t="shared" si="1"/>
        <v>1</v>
      </c>
      <c r="G52" s="232">
        <f t="shared" si="1"/>
        <v>1.0000000000000002</v>
      </c>
      <c r="H52" s="232">
        <f t="shared" si="1"/>
        <v>1</v>
      </c>
      <c r="I52" s="232">
        <f t="shared" si="1"/>
        <v>0.99999999999999956</v>
      </c>
      <c r="J52" s="232">
        <f t="shared" si="1"/>
        <v>1</v>
      </c>
      <c r="K52" s="232">
        <f t="shared" si="1"/>
        <v>1</v>
      </c>
      <c r="L52" s="232">
        <f t="shared" si="1"/>
        <v>1</v>
      </c>
      <c r="M52" s="232">
        <f t="shared" si="1"/>
        <v>0.99999999999999956</v>
      </c>
      <c r="N52" s="232">
        <f t="shared" si="1"/>
        <v>0.99999999999999989</v>
      </c>
      <c r="O52" s="232">
        <f t="shared" si="1"/>
        <v>1.0000000000000002</v>
      </c>
      <c r="P52" s="232">
        <f t="shared" si="1"/>
        <v>1</v>
      </c>
      <c r="Q52" s="232">
        <f t="shared" si="1"/>
        <v>0.99999999999999989</v>
      </c>
      <c r="R52" s="232">
        <f t="shared" si="1"/>
        <v>1</v>
      </c>
      <c r="S52" s="232">
        <f t="shared" si="1"/>
        <v>0.99999999999999989</v>
      </c>
      <c r="T52" s="232">
        <f t="shared" si="1"/>
        <v>1.0000000000000002</v>
      </c>
      <c r="U52" s="232">
        <f t="shared" si="1"/>
        <v>1</v>
      </c>
      <c r="V52" s="232">
        <f t="shared" si="1"/>
        <v>0.99999999999999989</v>
      </c>
      <c r="W52" s="232">
        <f t="shared" si="1"/>
        <v>1.0000000000000004</v>
      </c>
      <c r="X52" s="232">
        <f t="shared" si="1"/>
        <v>0.99999999999999978</v>
      </c>
      <c r="Y52" s="232">
        <f t="shared" si="1"/>
        <v>1</v>
      </c>
      <c r="DA52" s="95"/>
    </row>
    <row r="53" spans="1:105" ht="12" customHeight="1" x14ac:dyDescent="0.25">
      <c r="A53" s="55" t="s">
        <v>91</v>
      </c>
      <c r="B53" s="299">
        <f t="shared" ref="B53:Y53" si="2">IF(B$6=0,0,B$6/B$5)</f>
        <v>0</v>
      </c>
      <c r="C53" s="299">
        <f t="shared" si="2"/>
        <v>0</v>
      </c>
      <c r="D53" s="299">
        <f t="shared" si="2"/>
        <v>0</v>
      </c>
      <c r="E53" s="299">
        <f t="shared" si="2"/>
        <v>0</v>
      </c>
      <c r="F53" s="299">
        <f t="shared" si="2"/>
        <v>0</v>
      </c>
      <c r="G53" s="299">
        <f t="shared" si="2"/>
        <v>0</v>
      </c>
      <c r="H53" s="299">
        <f t="shared" si="2"/>
        <v>0</v>
      </c>
      <c r="I53" s="299">
        <f t="shared" si="2"/>
        <v>0</v>
      </c>
      <c r="J53" s="299">
        <f t="shared" si="2"/>
        <v>0</v>
      </c>
      <c r="K53" s="299">
        <f t="shared" si="2"/>
        <v>0</v>
      </c>
      <c r="L53" s="299">
        <f t="shared" si="2"/>
        <v>0</v>
      </c>
      <c r="M53" s="299">
        <f t="shared" si="2"/>
        <v>0</v>
      </c>
      <c r="N53" s="299">
        <f t="shared" si="2"/>
        <v>0</v>
      </c>
      <c r="O53" s="299">
        <f t="shared" si="2"/>
        <v>0</v>
      </c>
      <c r="P53" s="299">
        <f t="shared" si="2"/>
        <v>0</v>
      </c>
      <c r="Q53" s="299">
        <f t="shared" si="2"/>
        <v>0</v>
      </c>
      <c r="R53" s="299">
        <f t="shared" si="2"/>
        <v>0</v>
      </c>
      <c r="S53" s="299">
        <f t="shared" si="2"/>
        <v>0</v>
      </c>
      <c r="T53" s="299">
        <f t="shared" si="2"/>
        <v>0</v>
      </c>
      <c r="U53" s="299">
        <f t="shared" si="2"/>
        <v>0</v>
      </c>
      <c r="V53" s="299">
        <f t="shared" si="2"/>
        <v>0</v>
      </c>
      <c r="W53" s="299">
        <f t="shared" si="2"/>
        <v>0</v>
      </c>
      <c r="X53" s="299">
        <f t="shared" si="2"/>
        <v>0</v>
      </c>
      <c r="Y53" s="299">
        <f t="shared" si="2"/>
        <v>0</v>
      </c>
      <c r="DA53" s="67"/>
    </row>
    <row r="54" spans="1:105" ht="12" customHeight="1" x14ac:dyDescent="0.25">
      <c r="A54" s="173" t="s">
        <v>92</v>
      </c>
      <c r="B54" s="233">
        <f t="shared" ref="B54:Y54" si="3">IF(B$7=0,0,B$7/B$5)</f>
        <v>0</v>
      </c>
      <c r="C54" s="233">
        <f t="shared" si="3"/>
        <v>0</v>
      </c>
      <c r="D54" s="233">
        <f t="shared" si="3"/>
        <v>0</v>
      </c>
      <c r="E54" s="233">
        <f t="shared" si="3"/>
        <v>0</v>
      </c>
      <c r="F54" s="233">
        <f t="shared" si="3"/>
        <v>0</v>
      </c>
      <c r="G54" s="233">
        <f t="shared" si="3"/>
        <v>0</v>
      </c>
      <c r="H54" s="233">
        <f t="shared" si="3"/>
        <v>0</v>
      </c>
      <c r="I54" s="233">
        <f t="shared" si="3"/>
        <v>0</v>
      </c>
      <c r="J54" s="233">
        <f t="shared" si="3"/>
        <v>0</v>
      </c>
      <c r="K54" s="233">
        <f t="shared" si="3"/>
        <v>0</v>
      </c>
      <c r="L54" s="233">
        <f t="shared" si="3"/>
        <v>0</v>
      </c>
      <c r="M54" s="233">
        <f t="shared" si="3"/>
        <v>0</v>
      </c>
      <c r="N54" s="233">
        <f t="shared" si="3"/>
        <v>0</v>
      </c>
      <c r="O54" s="233">
        <f t="shared" si="3"/>
        <v>0</v>
      </c>
      <c r="P54" s="233">
        <f t="shared" si="3"/>
        <v>0</v>
      </c>
      <c r="Q54" s="233">
        <f t="shared" si="3"/>
        <v>0</v>
      </c>
      <c r="R54" s="233">
        <f t="shared" si="3"/>
        <v>0</v>
      </c>
      <c r="S54" s="233">
        <f t="shared" si="3"/>
        <v>0</v>
      </c>
      <c r="T54" s="233">
        <f t="shared" si="3"/>
        <v>0</v>
      </c>
      <c r="U54" s="233">
        <f t="shared" si="3"/>
        <v>0</v>
      </c>
      <c r="V54" s="233">
        <f t="shared" si="3"/>
        <v>0</v>
      </c>
      <c r="W54" s="233">
        <f t="shared" si="3"/>
        <v>0</v>
      </c>
      <c r="X54" s="233">
        <f t="shared" si="3"/>
        <v>0</v>
      </c>
      <c r="Y54" s="233">
        <f t="shared" si="3"/>
        <v>0</v>
      </c>
      <c r="DA54" s="177"/>
    </row>
    <row r="55" spans="1:105" ht="12" customHeight="1" x14ac:dyDescent="0.25">
      <c r="A55" s="173" t="s">
        <v>93</v>
      </c>
      <c r="B55" s="233">
        <f t="shared" ref="B55:Y55" si="4">IF(B$8=0,0,B$8/B$5)</f>
        <v>0</v>
      </c>
      <c r="C55" s="233">
        <f t="shared" si="4"/>
        <v>0</v>
      </c>
      <c r="D55" s="233">
        <f t="shared" si="4"/>
        <v>0</v>
      </c>
      <c r="E55" s="233">
        <f t="shared" si="4"/>
        <v>0</v>
      </c>
      <c r="F55" s="233">
        <f t="shared" si="4"/>
        <v>0</v>
      </c>
      <c r="G55" s="233">
        <f t="shared" si="4"/>
        <v>0</v>
      </c>
      <c r="H55" s="233">
        <f t="shared" si="4"/>
        <v>0</v>
      </c>
      <c r="I55" s="233">
        <f t="shared" si="4"/>
        <v>0</v>
      </c>
      <c r="J55" s="233">
        <f t="shared" si="4"/>
        <v>0</v>
      </c>
      <c r="K55" s="233">
        <f t="shared" si="4"/>
        <v>0</v>
      </c>
      <c r="L55" s="233">
        <f t="shared" si="4"/>
        <v>0</v>
      </c>
      <c r="M55" s="233">
        <f t="shared" si="4"/>
        <v>0</v>
      </c>
      <c r="N55" s="233">
        <f t="shared" si="4"/>
        <v>0</v>
      </c>
      <c r="O55" s="233">
        <f t="shared" si="4"/>
        <v>0</v>
      </c>
      <c r="P55" s="233">
        <f t="shared" si="4"/>
        <v>0</v>
      </c>
      <c r="Q55" s="233">
        <f t="shared" si="4"/>
        <v>0</v>
      </c>
      <c r="R55" s="233">
        <f t="shared" si="4"/>
        <v>0</v>
      </c>
      <c r="S55" s="233">
        <f t="shared" si="4"/>
        <v>0</v>
      </c>
      <c r="T55" s="233">
        <f t="shared" si="4"/>
        <v>0</v>
      </c>
      <c r="U55" s="233">
        <f t="shared" si="4"/>
        <v>0</v>
      </c>
      <c r="V55" s="233">
        <f t="shared" si="4"/>
        <v>0</v>
      </c>
      <c r="W55" s="233">
        <f t="shared" si="4"/>
        <v>0</v>
      </c>
      <c r="X55" s="233">
        <f t="shared" si="4"/>
        <v>0</v>
      </c>
      <c r="Y55" s="233">
        <f t="shared" si="4"/>
        <v>0</v>
      </c>
      <c r="DA55" s="177"/>
    </row>
    <row r="56" spans="1:105" ht="12" customHeight="1" x14ac:dyDescent="0.25">
      <c r="A56" s="173" t="s">
        <v>94</v>
      </c>
      <c r="B56" s="233">
        <f t="shared" ref="B56:Y56" si="5">IF(B$9=0,0,B$9/B$5)</f>
        <v>0</v>
      </c>
      <c r="C56" s="233">
        <f t="shared" si="5"/>
        <v>0</v>
      </c>
      <c r="D56" s="233">
        <f t="shared" si="5"/>
        <v>0</v>
      </c>
      <c r="E56" s="233">
        <f t="shared" si="5"/>
        <v>0</v>
      </c>
      <c r="F56" s="233">
        <f t="shared" si="5"/>
        <v>0</v>
      </c>
      <c r="G56" s="233">
        <f t="shared" si="5"/>
        <v>0</v>
      </c>
      <c r="H56" s="233">
        <f t="shared" si="5"/>
        <v>0</v>
      </c>
      <c r="I56" s="233">
        <f t="shared" si="5"/>
        <v>0</v>
      </c>
      <c r="J56" s="233">
        <f t="shared" si="5"/>
        <v>0</v>
      </c>
      <c r="K56" s="233">
        <f t="shared" si="5"/>
        <v>0</v>
      </c>
      <c r="L56" s="233">
        <f t="shared" si="5"/>
        <v>0</v>
      </c>
      <c r="M56" s="233">
        <f t="shared" si="5"/>
        <v>0</v>
      </c>
      <c r="N56" s="233">
        <f t="shared" si="5"/>
        <v>0</v>
      </c>
      <c r="O56" s="233">
        <f t="shared" si="5"/>
        <v>0</v>
      </c>
      <c r="P56" s="233">
        <f t="shared" si="5"/>
        <v>0</v>
      </c>
      <c r="Q56" s="233">
        <f t="shared" si="5"/>
        <v>0</v>
      </c>
      <c r="R56" s="233">
        <f t="shared" si="5"/>
        <v>0</v>
      </c>
      <c r="S56" s="233">
        <f t="shared" si="5"/>
        <v>0</v>
      </c>
      <c r="T56" s="233">
        <f t="shared" si="5"/>
        <v>0</v>
      </c>
      <c r="U56" s="233">
        <f t="shared" si="5"/>
        <v>0</v>
      </c>
      <c r="V56" s="233">
        <f t="shared" si="5"/>
        <v>0</v>
      </c>
      <c r="W56" s="233">
        <f t="shared" si="5"/>
        <v>0</v>
      </c>
      <c r="X56" s="233">
        <f t="shared" si="5"/>
        <v>0</v>
      </c>
      <c r="Y56" s="233">
        <f t="shared" si="5"/>
        <v>0</v>
      </c>
      <c r="DA56" s="177"/>
    </row>
    <row r="57" spans="1:105" ht="12" customHeight="1" x14ac:dyDescent="0.25">
      <c r="A57" s="56" t="s">
        <v>95</v>
      </c>
      <c r="B57" s="300">
        <f t="shared" ref="B57:Y57" si="6">IF(B$10=0,0,B$10/B$5)</f>
        <v>0</v>
      </c>
      <c r="C57" s="300">
        <f t="shared" si="6"/>
        <v>0</v>
      </c>
      <c r="D57" s="300">
        <f t="shared" si="6"/>
        <v>0</v>
      </c>
      <c r="E57" s="300">
        <f t="shared" si="6"/>
        <v>0</v>
      </c>
      <c r="F57" s="300">
        <f t="shared" si="6"/>
        <v>5.3586178891479354E-2</v>
      </c>
      <c r="G57" s="300">
        <f t="shared" si="6"/>
        <v>5.3585274750677647E-2</v>
      </c>
      <c r="H57" s="300">
        <f t="shared" si="6"/>
        <v>4.4167062162600343E-2</v>
      </c>
      <c r="I57" s="300">
        <f t="shared" si="6"/>
        <v>4.7042378143004833E-2</v>
      </c>
      <c r="J57" s="300">
        <f t="shared" si="6"/>
        <v>3.2411902053376629E-2</v>
      </c>
      <c r="K57" s="300">
        <f t="shared" si="6"/>
        <v>5.4789528205529965E-2</v>
      </c>
      <c r="L57" s="300">
        <f t="shared" si="6"/>
        <v>7.2540573591234725E-2</v>
      </c>
      <c r="M57" s="300">
        <f t="shared" si="6"/>
        <v>7.7313749563931819E-2</v>
      </c>
      <c r="N57" s="300">
        <f t="shared" si="6"/>
        <v>8.1783357040922253E-2</v>
      </c>
      <c r="O57" s="300">
        <f t="shared" si="6"/>
        <v>8.4164074004778169E-2</v>
      </c>
      <c r="P57" s="300">
        <f t="shared" si="6"/>
        <v>8.5171717870475089E-2</v>
      </c>
      <c r="Q57" s="300">
        <f t="shared" si="6"/>
        <v>8.7350263887910465E-2</v>
      </c>
      <c r="R57" s="300">
        <f t="shared" si="6"/>
        <v>9.1537167123397503E-2</v>
      </c>
      <c r="S57" s="300">
        <f t="shared" si="6"/>
        <v>8.6384631498877609E-2</v>
      </c>
      <c r="T57" s="300">
        <f t="shared" si="6"/>
        <v>5.8140136510123029E-2</v>
      </c>
      <c r="U57" s="300">
        <f t="shared" si="6"/>
        <v>6.0487219759427092E-2</v>
      </c>
      <c r="V57" s="300">
        <f t="shared" si="6"/>
        <v>5.8255261202610299E-2</v>
      </c>
      <c r="W57" s="300">
        <f t="shared" si="6"/>
        <v>4.8622645331827481E-2</v>
      </c>
      <c r="X57" s="300">
        <f t="shared" si="6"/>
        <v>6.1640738057727351E-2</v>
      </c>
      <c r="Y57" s="300">
        <f t="shared" si="6"/>
        <v>5.4523491886902357E-2</v>
      </c>
      <c r="DA57" s="68"/>
    </row>
    <row r="58" spans="1:105" ht="12" customHeight="1" x14ac:dyDescent="0.25">
      <c r="A58" s="174" t="s">
        <v>2898</v>
      </c>
      <c r="B58" s="301">
        <f t="shared" ref="B58:Y58" si="7">IF(B$16=0,0,B$16/B$5)</f>
        <v>0</v>
      </c>
      <c r="C58" s="301">
        <f t="shared" si="7"/>
        <v>0</v>
      </c>
      <c r="D58" s="301">
        <f t="shared" si="7"/>
        <v>0</v>
      </c>
      <c r="E58" s="301">
        <f t="shared" si="7"/>
        <v>0</v>
      </c>
      <c r="F58" s="301">
        <f t="shared" si="7"/>
        <v>0.39150495872436986</v>
      </c>
      <c r="G58" s="301">
        <f t="shared" si="7"/>
        <v>0.39027966294848587</v>
      </c>
      <c r="H58" s="301">
        <f t="shared" si="7"/>
        <v>0.40235430247086584</v>
      </c>
      <c r="I58" s="301">
        <f t="shared" si="7"/>
        <v>0.3287952765663969</v>
      </c>
      <c r="J58" s="301">
        <f t="shared" si="7"/>
        <v>0.36050072295106078</v>
      </c>
      <c r="K58" s="301">
        <f t="shared" si="7"/>
        <v>0.35163476821386752</v>
      </c>
      <c r="L58" s="301">
        <f t="shared" si="7"/>
        <v>0.30829994721266807</v>
      </c>
      <c r="M58" s="301">
        <f t="shared" si="7"/>
        <v>0.31170306471881692</v>
      </c>
      <c r="N58" s="301">
        <f t="shared" si="7"/>
        <v>0.44127025178296503</v>
      </c>
      <c r="O58" s="301">
        <f t="shared" si="7"/>
        <v>0.44060537274613959</v>
      </c>
      <c r="P58" s="301">
        <f t="shared" si="7"/>
        <v>0.37965441135745309</v>
      </c>
      <c r="Q58" s="301">
        <f t="shared" si="7"/>
        <v>0.3500083878193837</v>
      </c>
      <c r="R58" s="301">
        <f t="shared" si="7"/>
        <v>0.32705514376366435</v>
      </c>
      <c r="S58" s="301">
        <f t="shared" si="7"/>
        <v>0.40233321472123568</v>
      </c>
      <c r="T58" s="301">
        <f t="shared" si="7"/>
        <v>0.42122350429883343</v>
      </c>
      <c r="U58" s="301">
        <f t="shared" si="7"/>
        <v>0.57118706345495229</v>
      </c>
      <c r="V58" s="301">
        <f t="shared" si="7"/>
        <v>0.57372267444083347</v>
      </c>
      <c r="W58" s="301">
        <f t="shared" si="7"/>
        <v>0.59080372545995863</v>
      </c>
      <c r="X58" s="301">
        <f t="shared" si="7"/>
        <v>0.53680991544159995</v>
      </c>
      <c r="Y58" s="301">
        <f t="shared" si="7"/>
        <v>0.5266063198458093</v>
      </c>
      <c r="DA58" s="178"/>
    </row>
    <row r="59" spans="1:105" ht="12" customHeight="1" x14ac:dyDescent="0.25">
      <c r="A59" s="174" t="s">
        <v>2910</v>
      </c>
      <c r="B59" s="301">
        <f t="shared" ref="B59:Y59" si="8">IF(B$27=0,0,B$27/B$5)</f>
        <v>0</v>
      </c>
      <c r="C59" s="301">
        <f t="shared" si="8"/>
        <v>0</v>
      </c>
      <c r="D59" s="301">
        <f t="shared" si="8"/>
        <v>0</v>
      </c>
      <c r="E59" s="301">
        <f t="shared" si="8"/>
        <v>0</v>
      </c>
      <c r="F59" s="301">
        <f t="shared" si="8"/>
        <v>0</v>
      </c>
      <c r="G59" s="301">
        <f t="shared" si="8"/>
        <v>0</v>
      </c>
      <c r="H59" s="301">
        <f t="shared" si="8"/>
        <v>0</v>
      </c>
      <c r="I59" s="301">
        <f t="shared" si="8"/>
        <v>0</v>
      </c>
      <c r="J59" s="301">
        <f t="shared" si="8"/>
        <v>0</v>
      </c>
      <c r="K59" s="301">
        <f t="shared" si="8"/>
        <v>0</v>
      </c>
      <c r="L59" s="301">
        <f t="shared" si="8"/>
        <v>0</v>
      </c>
      <c r="M59" s="301">
        <f t="shared" si="8"/>
        <v>0</v>
      </c>
      <c r="N59" s="301">
        <f t="shared" si="8"/>
        <v>0</v>
      </c>
      <c r="O59" s="301">
        <f t="shared" si="8"/>
        <v>0</v>
      </c>
      <c r="P59" s="301">
        <f t="shared" si="8"/>
        <v>0</v>
      </c>
      <c r="Q59" s="301">
        <f t="shared" si="8"/>
        <v>0</v>
      </c>
      <c r="R59" s="301">
        <f t="shared" si="8"/>
        <v>0</v>
      </c>
      <c r="S59" s="301">
        <f t="shared" si="8"/>
        <v>0</v>
      </c>
      <c r="T59" s="301">
        <f t="shared" si="8"/>
        <v>0</v>
      </c>
      <c r="U59" s="301">
        <f t="shared" si="8"/>
        <v>0</v>
      </c>
      <c r="V59" s="301">
        <f t="shared" si="8"/>
        <v>0</v>
      </c>
      <c r="W59" s="301">
        <f t="shared" si="8"/>
        <v>0</v>
      </c>
      <c r="X59" s="301">
        <f t="shared" si="8"/>
        <v>0</v>
      </c>
      <c r="Y59" s="301">
        <f t="shared" si="8"/>
        <v>0</v>
      </c>
      <c r="DA59" s="178"/>
    </row>
    <row r="60" spans="1:105" ht="12" customHeight="1" x14ac:dyDescent="0.25">
      <c r="A60" s="174" t="s">
        <v>2912</v>
      </c>
      <c r="B60" s="301">
        <f t="shared" ref="B60:Y60" si="9">IF(B$28=0,0,B$28/B$5)</f>
        <v>0</v>
      </c>
      <c r="C60" s="301">
        <f t="shared" si="9"/>
        <v>0</v>
      </c>
      <c r="D60" s="301">
        <f t="shared" si="9"/>
        <v>0</v>
      </c>
      <c r="E60" s="301">
        <f t="shared" si="9"/>
        <v>0</v>
      </c>
      <c r="F60" s="301">
        <f t="shared" si="9"/>
        <v>0.5549088623841506</v>
      </c>
      <c r="G60" s="301">
        <f t="shared" si="9"/>
        <v>0.55613506230083676</v>
      </c>
      <c r="H60" s="301">
        <f t="shared" si="9"/>
        <v>0.55347863536653386</v>
      </c>
      <c r="I60" s="301">
        <f t="shared" si="9"/>
        <v>0.62416234529059778</v>
      </c>
      <c r="J60" s="301">
        <f t="shared" si="9"/>
        <v>0.60708737499556265</v>
      </c>
      <c r="K60" s="301">
        <f t="shared" si="9"/>
        <v>0.59357570358060263</v>
      </c>
      <c r="L60" s="301">
        <f t="shared" si="9"/>
        <v>0.61915947919609715</v>
      </c>
      <c r="M60" s="301">
        <f t="shared" si="9"/>
        <v>0.61098318571725074</v>
      </c>
      <c r="N60" s="301">
        <f t="shared" si="9"/>
        <v>0.47694639117611259</v>
      </c>
      <c r="O60" s="301">
        <f t="shared" si="9"/>
        <v>0.47523055324908231</v>
      </c>
      <c r="P60" s="301">
        <f t="shared" si="9"/>
        <v>0.5351738707720719</v>
      </c>
      <c r="Q60" s="301">
        <f t="shared" si="9"/>
        <v>0.56264134829270585</v>
      </c>
      <c r="R60" s="301">
        <f t="shared" si="9"/>
        <v>0.58140768911293816</v>
      </c>
      <c r="S60" s="301">
        <f t="shared" si="9"/>
        <v>0.51128215377988673</v>
      </c>
      <c r="T60" s="301">
        <f t="shared" si="9"/>
        <v>0.52063635919104378</v>
      </c>
      <c r="U60" s="301">
        <f t="shared" si="9"/>
        <v>0.36832571678562076</v>
      </c>
      <c r="V60" s="301">
        <f t="shared" si="9"/>
        <v>0.36802206435655616</v>
      </c>
      <c r="W60" s="301">
        <f t="shared" si="9"/>
        <v>0.3605736292082144</v>
      </c>
      <c r="X60" s="301">
        <f t="shared" si="9"/>
        <v>0.40154934650067259</v>
      </c>
      <c r="Y60" s="301">
        <f t="shared" si="9"/>
        <v>0.4188701882672885</v>
      </c>
      <c r="DA60" s="178"/>
    </row>
    <row r="61" spans="1:105" ht="12" customHeight="1" x14ac:dyDescent="0.25">
      <c r="A61" s="62" t="s">
        <v>2913</v>
      </c>
      <c r="B61" s="302">
        <f t="shared" ref="B61:Y61" si="10">IF(B$29=0,0,B$29/B$5)</f>
        <v>0</v>
      </c>
      <c r="C61" s="302">
        <f t="shared" si="10"/>
        <v>0</v>
      </c>
      <c r="D61" s="302">
        <f t="shared" si="10"/>
        <v>0</v>
      </c>
      <c r="E61" s="302">
        <f t="shared" si="10"/>
        <v>0</v>
      </c>
      <c r="F61" s="302">
        <f t="shared" si="10"/>
        <v>0.52319119387865753</v>
      </c>
      <c r="G61" s="302">
        <f t="shared" si="10"/>
        <v>0.52451666080173687</v>
      </c>
      <c r="H61" s="302">
        <f t="shared" si="10"/>
        <v>0.52088201020727387</v>
      </c>
      <c r="I61" s="302">
        <f t="shared" si="10"/>
        <v>0.59752508475043964</v>
      </c>
      <c r="J61" s="302">
        <f t="shared" si="10"/>
        <v>0.57788150627857815</v>
      </c>
      <c r="K61" s="302">
        <f t="shared" si="10"/>
        <v>0.5650881077924087</v>
      </c>
      <c r="L61" s="302">
        <f t="shared" si="10"/>
        <v>0.59418264222878614</v>
      </c>
      <c r="M61" s="302">
        <f t="shared" si="10"/>
        <v>0.5857306461041879</v>
      </c>
      <c r="N61" s="302">
        <f t="shared" si="10"/>
        <v>0.44119700089254998</v>
      </c>
      <c r="O61" s="302">
        <f t="shared" si="10"/>
        <v>0.43953502796113814</v>
      </c>
      <c r="P61" s="302">
        <f t="shared" si="10"/>
        <v>0.50441627116127985</v>
      </c>
      <c r="Q61" s="302">
        <f t="shared" si="10"/>
        <v>0.53428551327296847</v>
      </c>
      <c r="R61" s="302">
        <f t="shared" si="10"/>
        <v>0.55491140496187208</v>
      </c>
      <c r="S61" s="302">
        <f t="shared" si="10"/>
        <v>0.47868723703896826</v>
      </c>
      <c r="T61" s="302">
        <f t="shared" si="10"/>
        <v>0.48651105074130191</v>
      </c>
      <c r="U61" s="302">
        <f t="shared" si="10"/>
        <v>0.32205115108837012</v>
      </c>
      <c r="V61" s="302">
        <f t="shared" si="10"/>
        <v>0.32154207682002384</v>
      </c>
      <c r="W61" s="302">
        <f t="shared" si="10"/>
        <v>0.31270982493609012</v>
      </c>
      <c r="X61" s="302">
        <f t="shared" si="10"/>
        <v>0.35805983616620579</v>
      </c>
      <c r="Y61" s="302">
        <f t="shared" si="10"/>
        <v>0.37620731947454289</v>
      </c>
      <c r="DA61" s="72"/>
    </row>
    <row r="62" spans="1:105" ht="12" customHeight="1" x14ac:dyDescent="0.25">
      <c r="A62" s="62" t="s">
        <v>2920</v>
      </c>
      <c r="B62" s="302">
        <f t="shared" ref="B62:Y62" si="11">IF(B$35=0,0,B$35/B$5)</f>
        <v>0</v>
      </c>
      <c r="C62" s="302">
        <f t="shared" si="11"/>
        <v>0</v>
      </c>
      <c r="D62" s="302">
        <f t="shared" si="11"/>
        <v>0</v>
      </c>
      <c r="E62" s="302">
        <f t="shared" si="11"/>
        <v>0</v>
      </c>
      <c r="F62" s="302">
        <f t="shared" si="11"/>
        <v>3.1717668505493145E-2</v>
      </c>
      <c r="G62" s="302">
        <f t="shared" si="11"/>
        <v>3.1618401499099898E-2</v>
      </c>
      <c r="H62" s="302">
        <f t="shared" si="11"/>
        <v>3.2596625159259984E-2</v>
      </c>
      <c r="I62" s="302">
        <f t="shared" si="11"/>
        <v>2.6637260540158178E-2</v>
      </c>
      <c r="J62" s="302">
        <f t="shared" si="11"/>
        <v>2.9205868716984464E-2</v>
      </c>
      <c r="K62" s="302">
        <f t="shared" si="11"/>
        <v>2.8487595788193855E-2</v>
      </c>
      <c r="L62" s="302">
        <f t="shared" si="11"/>
        <v>2.4976836967311091E-2</v>
      </c>
      <c r="M62" s="302">
        <f t="shared" si="11"/>
        <v>2.5252539613062921E-2</v>
      </c>
      <c r="N62" s="302">
        <f t="shared" si="11"/>
        <v>3.5749390283562638E-2</v>
      </c>
      <c r="O62" s="302">
        <f t="shared" si="11"/>
        <v>3.5695525287944209E-2</v>
      </c>
      <c r="P62" s="302">
        <f t="shared" si="11"/>
        <v>3.0757599610792007E-2</v>
      </c>
      <c r="Q62" s="302">
        <f t="shared" si="11"/>
        <v>2.8355835019737291E-2</v>
      </c>
      <c r="R62" s="302">
        <f t="shared" si="11"/>
        <v>2.6496284151066102E-2</v>
      </c>
      <c r="S62" s="302">
        <f t="shared" si="11"/>
        <v>3.2594916740918439E-2</v>
      </c>
      <c r="T62" s="302">
        <f t="shared" si="11"/>
        <v>3.4125308449741848E-2</v>
      </c>
      <c r="U62" s="302">
        <f t="shared" si="11"/>
        <v>4.6274565697250615E-2</v>
      </c>
      <c r="V62" s="302">
        <f t="shared" si="11"/>
        <v>4.647998753653234E-2</v>
      </c>
      <c r="W62" s="302">
        <f t="shared" si="11"/>
        <v>4.7863804272124319E-2</v>
      </c>
      <c r="X62" s="302">
        <f t="shared" si="11"/>
        <v>4.3489510334466776E-2</v>
      </c>
      <c r="Y62" s="302">
        <f t="shared" si="11"/>
        <v>4.2662868792745598E-2</v>
      </c>
      <c r="DA62" s="72"/>
    </row>
    <row r="63" spans="1:105" ht="12" customHeight="1" x14ac:dyDescent="0.25">
      <c r="A63" s="62" t="s">
        <v>2932</v>
      </c>
      <c r="B63" s="302">
        <f t="shared" ref="B63:Y63" si="12">IF(B$46=0,0,B$46/B$5)</f>
        <v>0</v>
      </c>
      <c r="C63" s="302">
        <f t="shared" si="12"/>
        <v>0</v>
      </c>
      <c r="D63" s="302">
        <f t="shared" si="12"/>
        <v>0</v>
      </c>
      <c r="E63" s="302">
        <f t="shared" si="12"/>
        <v>0</v>
      </c>
      <c r="F63" s="302">
        <f t="shared" si="12"/>
        <v>0</v>
      </c>
      <c r="G63" s="302">
        <f t="shared" si="12"/>
        <v>0</v>
      </c>
      <c r="H63" s="302">
        <f t="shared" si="12"/>
        <v>0</v>
      </c>
      <c r="I63" s="302">
        <f t="shared" si="12"/>
        <v>0</v>
      </c>
      <c r="J63" s="302">
        <f t="shared" si="12"/>
        <v>0</v>
      </c>
      <c r="K63" s="302">
        <f t="shared" si="12"/>
        <v>0</v>
      </c>
      <c r="L63" s="302">
        <f t="shared" si="12"/>
        <v>0</v>
      </c>
      <c r="M63" s="302">
        <f t="shared" si="12"/>
        <v>0</v>
      </c>
      <c r="N63" s="302">
        <f t="shared" si="12"/>
        <v>0</v>
      </c>
      <c r="O63" s="302">
        <f t="shared" si="12"/>
        <v>0</v>
      </c>
      <c r="P63" s="302">
        <f t="shared" si="12"/>
        <v>0</v>
      </c>
      <c r="Q63" s="302">
        <f t="shared" si="12"/>
        <v>0</v>
      </c>
      <c r="R63" s="302">
        <f t="shared" si="12"/>
        <v>0</v>
      </c>
      <c r="S63" s="302">
        <f t="shared" si="12"/>
        <v>0</v>
      </c>
      <c r="T63" s="302">
        <f t="shared" si="12"/>
        <v>0</v>
      </c>
      <c r="U63" s="302">
        <f t="shared" si="12"/>
        <v>0</v>
      </c>
      <c r="V63" s="302">
        <f t="shared" si="12"/>
        <v>0</v>
      </c>
      <c r="W63" s="302">
        <f t="shared" si="12"/>
        <v>0</v>
      </c>
      <c r="X63" s="302">
        <f t="shared" si="12"/>
        <v>0</v>
      </c>
      <c r="Y63" s="302">
        <f t="shared" si="12"/>
        <v>0</v>
      </c>
      <c r="DA63" s="72"/>
    </row>
    <row r="64" spans="1:105" ht="12" customHeight="1" x14ac:dyDescent="0.25">
      <c r="A64" s="62" t="s">
        <v>2934</v>
      </c>
      <c r="B64" s="302">
        <f t="shared" ref="B64:Y64" si="13">IF(B$47=0,0,B$47/B$5)</f>
        <v>0</v>
      </c>
      <c r="C64" s="302">
        <f t="shared" si="13"/>
        <v>0</v>
      </c>
      <c r="D64" s="302">
        <f t="shared" si="13"/>
        <v>0</v>
      </c>
      <c r="E64" s="302">
        <f t="shared" si="13"/>
        <v>0</v>
      </c>
      <c r="F64" s="302">
        <f t="shared" si="13"/>
        <v>0</v>
      </c>
      <c r="G64" s="302">
        <f t="shared" si="13"/>
        <v>0</v>
      </c>
      <c r="H64" s="302">
        <f t="shared" si="13"/>
        <v>0</v>
      </c>
      <c r="I64" s="302">
        <f t="shared" si="13"/>
        <v>0</v>
      </c>
      <c r="J64" s="302">
        <f t="shared" si="13"/>
        <v>0</v>
      </c>
      <c r="K64" s="302">
        <f t="shared" si="13"/>
        <v>0</v>
      </c>
      <c r="L64" s="302">
        <f t="shared" si="13"/>
        <v>0</v>
      </c>
      <c r="M64" s="302">
        <f t="shared" si="13"/>
        <v>0</v>
      </c>
      <c r="N64" s="302">
        <f t="shared" si="13"/>
        <v>0</v>
      </c>
      <c r="O64" s="302">
        <f t="shared" si="13"/>
        <v>0</v>
      </c>
      <c r="P64" s="302">
        <f t="shared" si="13"/>
        <v>0</v>
      </c>
      <c r="Q64" s="302">
        <f t="shared" si="13"/>
        <v>0</v>
      </c>
      <c r="R64" s="302">
        <f t="shared" si="13"/>
        <v>0</v>
      </c>
      <c r="S64" s="302">
        <f t="shared" si="13"/>
        <v>0</v>
      </c>
      <c r="T64" s="302">
        <f t="shared" si="13"/>
        <v>0</v>
      </c>
      <c r="U64" s="302">
        <f t="shared" si="13"/>
        <v>0</v>
      </c>
      <c r="V64" s="302">
        <f t="shared" si="13"/>
        <v>0</v>
      </c>
      <c r="W64" s="302">
        <f t="shared" si="13"/>
        <v>0</v>
      </c>
      <c r="X64" s="302">
        <f t="shared" si="13"/>
        <v>0</v>
      </c>
      <c r="Y64" s="302">
        <f t="shared" si="13"/>
        <v>0</v>
      </c>
      <c r="DA64" s="72"/>
    </row>
    <row r="65" spans="1:105" ht="12" customHeight="1" x14ac:dyDescent="0.25">
      <c r="A65" s="41" t="s">
        <v>2936</v>
      </c>
      <c r="B65" s="235">
        <f t="shared" ref="B65:Y65" si="14">IF(B$48=0,0,B$48/B$5)</f>
        <v>0</v>
      </c>
      <c r="C65" s="235">
        <f t="shared" si="14"/>
        <v>0</v>
      </c>
      <c r="D65" s="235">
        <f t="shared" si="14"/>
        <v>0</v>
      </c>
      <c r="E65" s="235">
        <f t="shared" si="14"/>
        <v>0</v>
      </c>
      <c r="F65" s="235">
        <f t="shared" si="14"/>
        <v>0</v>
      </c>
      <c r="G65" s="235">
        <f t="shared" si="14"/>
        <v>0</v>
      </c>
      <c r="H65" s="235">
        <f t="shared" si="14"/>
        <v>0</v>
      </c>
      <c r="I65" s="235">
        <f t="shared" si="14"/>
        <v>0</v>
      </c>
      <c r="J65" s="235">
        <f t="shared" si="14"/>
        <v>0</v>
      </c>
      <c r="K65" s="235">
        <f t="shared" si="14"/>
        <v>0</v>
      </c>
      <c r="L65" s="235">
        <f t="shared" si="14"/>
        <v>0</v>
      </c>
      <c r="M65" s="235">
        <f t="shared" si="14"/>
        <v>0</v>
      </c>
      <c r="N65" s="235">
        <f t="shared" si="14"/>
        <v>0</v>
      </c>
      <c r="O65" s="235">
        <f t="shared" si="14"/>
        <v>0</v>
      </c>
      <c r="P65" s="235">
        <f t="shared" si="14"/>
        <v>0</v>
      </c>
      <c r="Q65" s="235">
        <f t="shared" si="14"/>
        <v>0</v>
      </c>
      <c r="R65" s="235">
        <f t="shared" si="14"/>
        <v>0</v>
      </c>
      <c r="S65" s="235">
        <f t="shared" si="14"/>
        <v>0</v>
      </c>
      <c r="T65" s="235">
        <f t="shared" si="14"/>
        <v>0</v>
      </c>
      <c r="U65" s="235">
        <f t="shared" si="14"/>
        <v>0</v>
      </c>
      <c r="V65" s="235">
        <f t="shared" si="14"/>
        <v>0</v>
      </c>
      <c r="W65" s="235">
        <f t="shared" si="14"/>
        <v>0</v>
      </c>
      <c r="X65" s="235">
        <f t="shared" si="14"/>
        <v>0</v>
      </c>
      <c r="Y65" s="235">
        <f t="shared" si="14"/>
        <v>0</v>
      </c>
      <c r="DA65" s="97"/>
    </row>
    <row r="66" spans="1:105" ht="12" customHeight="1" x14ac:dyDescent="0.25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X66" s="171"/>
      <c r="Y66" s="171"/>
      <c r="DA66" s="175"/>
    </row>
    <row r="67" spans="1:105" ht="15" customHeight="1" x14ac:dyDescent="0.25">
      <c r="A67" s="32" t="s">
        <v>430</v>
      </c>
      <c r="B67" s="257"/>
      <c r="C67" s="257"/>
      <c r="D67" s="257"/>
      <c r="E67" s="257"/>
      <c r="F67" s="257"/>
      <c r="G67" s="257"/>
      <c r="H67" s="257"/>
      <c r="I67" s="257"/>
      <c r="J67" s="257"/>
      <c r="K67" s="257"/>
      <c r="L67" s="257"/>
      <c r="M67" s="257"/>
      <c r="N67" s="257"/>
      <c r="O67" s="257"/>
      <c r="P67" s="257"/>
      <c r="Q67" s="257"/>
      <c r="R67" s="257"/>
      <c r="S67" s="257"/>
      <c r="T67" s="257"/>
      <c r="U67" s="257"/>
      <c r="V67" s="257"/>
      <c r="W67" s="257"/>
      <c r="X67" s="257"/>
      <c r="Y67" s="257"/>
      <c r="DA67" s="88"/>
    </row>
    <row r="68" spans="1:105" ht="12" customHeight="1" x14ac:dyDescent="0.25">
      <c r="A68" s="172"/>
      <c r="B68" s="172"/>
      <c r="C68" s="172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2"/>
      <c r="Q68" s="172"/>
      <c r="R68" s="172"/>
      <c r="S68" s="172"/>
      <c r="T68" s="172"/>
      <c r="U68" s="172"/>
      <c r="V68" s="172"/>
      <c r="W68" s="172"/>
      <c r="X68" s="172"/>
      <c r="Y68" s="172"/>
      <c r="DA68" s="176"/>
    </row>
    <row r="69" spans="1:105" ht="12" customHeight="1" x14ac:dyDescent="0.25">
      <c r="A69" s="35" t="s">
        <v>26</v>
      </c>
      <c r="B69" s="322">
        <f>IF(B$5=0,0,B$5/WWP_fec!B$5)</f>
        <v>0</v>
      </c>
      <c r="C69" s="322">
        <f>IF(C$5=0,0,C$5/WWP_fec!C$5)</f>
        <v>0</v>
      </c>
      <c r="D69" s="322">
        <f>IF(D$5=0,0,D$5/WWP_fec!D$5)</f>
        <v>0</v>
      </c>
      <c r="E69" s="322">
        <f>IF(E$5=0,0,E$5/WWP_fec!E$5)</f>
        <v>0</v>
      </c>
      <c r="F69" s="322">
        <f>IF(F$5=0,0,F$5/WWP_fec!F$5)</f>
        <v>0.19893497973825586</v>
      </c>
      <c r="G69" s="322">
        <f>IF(G$5=0,0,G$5/WWP_fec!G$5)</f>
        <v>0.19817281504777598</v>
      </c>
      <c r="H69" s="322">
        <f>IF(H$5=0,0,H$5/WWP_fec!H$5)</f>
        <v>0.19620177913615189</v>
      </c>
      <c r="I69" s="322">
        <f>IF(I$5=0,0,I$5/WWP_fec!I$5)</f>
        <v>0.15923318623436619</v>
      </c>
      <c r="J69" s="322">
        <f>IF(J$5=0,0,J$5/WWP_fec!J$5)</f>
        <v>0.16161495276457577</v>
      </c>
      <c r="K69" s="322">
        <f>IF(K$5=0,0,K$5/WWP_fec!K$5)</f>
        <v>0.17673873951631489</v>
      </c>
      <c r="L69" s="322">
        <f>IF(L$5=0,0,L$5/WWP_fec!L$5)</f>
        <v>0.16530633424188496</v>
      </c>
      <c r="M69" s="322">
        <f>IF(M$5=0,0,M$5/WWP_fec!M$5)</f>
        <v>0.16995171284274052</v>
      </c>
      <c r="N69" s="322">
        <f>IF(N$5=0,0,N$5/WWP_fec!N$5)</f>
        <v>0.26747669592952494</v>
      </c>
      <c r="O69" s="322">
        <f>IF(O$5=0,0,O$5/WWP_fec!O$5)</f>
        <v>0.26993180873725658</v>
      </c>
      <c r="P69" s="322">
        <f>IF(P$5=0,0,P$5/WWP_fec!P$5)</f>
        <v>0.21924762380496077</v>
      </c>
      <c r="Q69" s="322">
        <f>IF(Q$5=0,0,Q$5/WWP_fec!Q$5)</f>
        <v>0.20023807560267962</v>
      </c>
      <c r="R69" s="322">
        <f>IF(R$5=0,0,R$5/WWP_fec!R$5)</f>
        <v>0.18838186136751287</v>
      </c>
      <c r="S69" s="322">
        <f>IF(S$5=0,0,S$5/WWP_fec!S$5)</f>
        <v>0.23867730844570526</v>
      </c>
      <c r="T69" s="322">
        <f>IF(T$5=0,0,T$5/WWP_fec!T$5)</f>
        <v>0.22422354693701352</v>
      </c>
      <c r="U69" s="322">
        <f>IF(U$5=0,0,U$5/WWP_fec!U$5)</f>
        <v>0.46110479068342158</v>
      </c>
      <c r="V69" s="322">
        <f>IF(V$5=0,0,V$5/WWP_fec!V$5)</f>
        <v>0.45366574266837945</v>
      </c>
      <c r="W69" s="322">
        <f>IF(W$5=0,0,W$5/WWP_fec!W$5)</f>
        <v>0.45231272472128264</v>
      </c>
      <c r="X69" s="322">
        <f>IF(X$5=0,0,X$5/WWP_fec!X$5)</f>
        <v>0.40474370861525555</v>
      </c>
      <c r="Y69" s="322">
        <f>IF(Y$5=0,0,Y$5/WWP_fec!Y$5)</f>
        <v>0.36752674723966477</v>
      </c>
      <c r="DA69" s="95"/>
    </row>
    <row r="70" spans="1:105" ht="12" customHeight="1" x14ac:dyDescent="0.25">
      <c r="A70" s="55" t="s">
        <v>91</v>
      </c>
      <c r="B70" s="334">
        <f>IF(B$6=0,0,B$6/WWP_fec!B$6)</f>
        <v>0</v>
      </c>
      <c r="C70" s="334">
        <f>IF(C$6=0,0,C$6/WWP_fec!C$6)</f>
        <v>0</v>
      </c>
      <c r="D70" s="334">
        <f>IF(D$6=0,0,D$6/WWP_fec!D$6)</f>
        <v>0</v>
      </c>
      <c r="E70" s="334">
        <f>IF(E$6=0,0,E$6/WWP_fec!E$6)</f>
        <v>0</v>
      </c>
      <c r="F70" s="334">
        <f>IF(F$6=0,0,F$6/WWP_fec!F$6)</f>
        <v>0</v>
      </c>
      <c r="G70" s="334">
        <f>IF(G$6=0,0,G$6/WWP_fec!G$6)</f>
        <v>0</v>
      </c>
      <c r="H70" s="334">
        <f>IF(H$6=0,0,H$6/WWP_fec!H$6)</f>
        <v>0</v>
      </c>
      <c r="I70" s="334">
        <f>IF(I$6=0,0,I$6/WWP_fec!I$6)</f>
        <v>0</v>
      </c>
      <c r="J70" s="334">
        <f>IF(J$6=0,0,J$6/WWP_fec!J$6)</f>
        <v>0</v>
      </c>
      <c r="K70" s="334">
        <f>IF(K$6=0,0,K$6/WWP_fec!K$6)</f>
        <v>0</v>
      </c>
      <c r="L70" s="334">
        <f>IF(L$6=0,0,L$6/WWP_fec!L$6)</f>
        <v>0</v>
      </c>
      <c r="M70" s="334">
        <f>IF(M$6=0,0,M$6/WWP_fec!M$6)</f>
        <v>0</v>
      </c>
      <c r="N70" s="334">
        <f>IF(N$6=0,0,N$6/WWP_fec!N$6)</f>
        <v>0</v>
      </c>
      <c r="O70" s="334">
        <f>IF(O$6=0,0,O$6/WWP_fec!O$6)</f>
        <v>0</v>
      </c>
      <c r="P70" s="334">
        <f>IF(P$6=0,0,P$6/WWP_fec!P$6)</f>
        <v>0</v>
      </c>
      <c r="Q70" s="334">
        <f>IF(Q$6=0,0,Q$6/WWP_fec!Q$6)</f>
        <v>0</v>
      </c>
      <c r="R70" s="334">
        <f>IF(R$6=0,0,R$6/WWP_fec!R$6)</f>
        <v>0</v>
      </c>
      <c r="S70" s="334">
        <f>IF(S$6=0,0,S$6/WWP_fec!S$6)</f>
        <v>0</v>
      </c>
      <c r="T70" s="334">
        <f>IF(T$6=0,0,T$6/WWP_fec!T$6)</f>
        <v>0</v>
      </c>
      <c r="U70" s="334">
        <f>IF(U$6=0,0,U$6/WWP_fec!U$6)</f>
        <v>0</v>
      </c>
      <c r="V70" s="334">
        <f>IF(V$6=0,0,V$6/WWP_fec!V$6)</f>
        <v>0</v>
      </c>
      <c r="W70" s="334">
        <f>IF(W$6=0,0,W$6/WWP_fec!W$6)</f>
        <v>0</v>
      </c>
      <c r="X70" s="334">
        <f>IF(X$6=0,0,X$6/WWP_fec!X$6)</f>
        <v>0</v>
      </c>
      <c r="Y70" s="334">
        <f>IF(Y$6=0,0,Y$6/WWP_fec!Y$6)</f>
        <v>0</v>
      </c>
      <c r="DA70" s="67"/>
    </row>
    <row r="71" spans="1:105" ht="12" customHeight="1" x14ac:dyDescent="0.25">
      <c r="A71" s="173" t="s">
        <v>92</v>
      </c>
      <c r="B71" s="335">
        <f>IF(B$7=0,0,B$7/WWP_fec!B$7)</f>
        <v>0</v>
      </c>
      <c r="C71" s="335">
        <f>IF(C$7=0,0,C$7/WWP_fec!C$7)</f>
        <v>0</v>
      </c>
      <c r="D71" s="335">
        <f>IF(D$7=0,0,D$7/WWP_fec!D$7)</f>
        <v>0</v>
      </c>
      <c r="E71" s="335">
        <f>IF(E$7=0,0,E$7/WWP_fec!E$7)</f>
        <v>0</v>
      </c>
      <c r="F71" s="335">
        <f>IF(F$7=0,0,F$7/WWP_fec!F$7)</f>
        <v>0</v>
      </c>
      <c r="G71" s="335">
        <f>IF(G$7=0,0,G$7/WWP_fec!G$7)</f>
        <v>0</v>
      </c>
      <c r="H71" s="335">
        <f>IF(H$7=0,0,H$7/WWP_fec!H$7)</f>
        <v>0</v>
      </c>
      <c r="I71" s="335">
        <f>IF(I$7=0,0,I$7/WWP_fec!I$7)</f>
        <v>0</v>
      </c>
      <c r="J71" s="335">
        <f>IF(J$7=0,0,J$7/WWP_fec!J$7)</f>
        <v>0</v>
      </c>
      <c r="K71" s="335">
        <f>IF(K$7=0,0,K$7/WWP_fec!K$7)</f>
        <v>0</v>
      </c>
      <c r="L71" s="335">
        <f>IF(L$7=0,0,L$7/WWP_fec!L$7)</f>
        <v>0</v>
      </c>
      <c r="M71" s="335">
        <f>IF(M$7=0,0,M$7/WWP_fec!M$7)</f>
        <v>0</v>
      </c>
      <c r="N71" s="335">
        <f>IF(N$7=0,0,N$7/WWP_fec!N$7)</f>
        <v>0</v>
      </c>
      <c r="O71" s="335">
        <f>IF(O$7=0,0,O$7/WWP_fec!O$7)</f>
        <v>0</v>
      </c>
      <c r="P71" s="335">
        <f>IF(P$7=0,0,P$7/WWP_fec!P$7)</f>
        <v>0</v>
      </c>
      <c r="Q71" s="335">
        <f>IF(Q$7=0,0,Q$7/WWP_fec!Q$7)</f>
        <v>0</v>
      </c>
      <c r="R71" s="335">
        <f>IF(R$7=0,0,R$7/WWP_fec!R$7)</f>
        <v>0</v>
      </c>
      <c r="S71" s="335">
        <f>IF(S$7=0,0,S$7/WWP_fec!S$7)</f>
        <v>0</v>
      </c>
      <c r="T71" s="335">
        <f>IF(T$7=0,0,T$7/WWP_fec!T$7)</f>
        <v>0</v>
      </c>
      <c r="U71" s="335">
        <f>IF(U$7=0,0,U$7/WWP_fec!U$7)</f>
        <v>0</v>
      </c>
      <c r="V71" s="335">
        <f>IF(V$7=0,0,V$7/WWP_fec!V$7)</f>
        <v>0</v>
      </c>
      <c r="W71" s="335">
        <f>IF(W$7=0,0,W$7/WWP_fec!W$7)</f>
        <v>0</v>
      </c>
      <c r="X71" s="335">
        <f>IF(X$7=0,0,X$7/WWP_fec!X$7)</f>
        <v>0</v>
      </c>
      <c r="Y71" s="335">
        <f>IF(Y$7=0,0,Y$7/WWP_fec!Y$7)</f>
        <v>0</v>
      </c>
      <c r="DA71" s="177"/>
    </row>
    <row r="72" spans="1:105" ht="12" customHeight="1" x14ac:dyDescent="0.25">
      <c r="A72" s="173" t="s">
        <v>93</v>
      </c>
      <c r="B72" s="335">
        <f>IF(B$8=0,0,B$8/WWP_fec!B$8)</f>
        <v>0</v>
      </c>
      <c r="C72" s="335">
        <f>IF(C$8=0,0,C$8/WWP_fec!C$8)</f>
        <v>0</v>
      </c>
      <c r="D72" s="335">
        <f>IF(D$8=0,0,D$8/WWP_fec!D$8)</f>
        <v>0</v>
      </c>
      <c r="E72" s="335">
        <f>IF(E$8=0,0,E$8/WWP_fec!E$8)</f>
        <v>0</v>
      </c>
      <c r="F72" s="335">
        <f>IF(F$8=0,0,F$8/WWP_fec!F$8)</f>
        <v>0</v>
      </c>
      <c r="G72" s="335">
        <f>IF(G$8=0,0,G$8/WWP_fec!G$8)</f>
        <v>0</v>
      </c>
      <c r="H72" s="335">
        <f>IF(H$8=0,0,H$8/WWP_fec!H$8)</f>
        <v>0</v>
      </c>
      <c r="I72" s="335">
        <f>IF(I$8=0,0,I$8/WWP_fec!I$8)</f>
        <v>0</v>
      </c>
      <c r="J72" s="335">
        <f>IF(J$8=0,0,J$8/WWP_fec!J$8)</f>
        <v>0</v>
      </c>
      <c r="K72" s="335">
        <f>IF(K$8=0,0,K$8/WWP_fec!K$8)</f>
        <v>0</v>
      </c>
      <c r="L72" s="335">
        <f>IF(L$8=0,0,L$8/WWP_fec!L$8)</f>
        <v>0</v>
      </c>
      <c r="M72" s="335">
        <f>IF(M$8=0,0,M$8/WWP_fec!M$8)</f>
        <v>0</v>
      </c>
      <c r="N72" s="335">
        <f>IF(N$8=0,0,N$8/WWP_fec!N$8)</f>
        <v>0</v>
      </c>
      <c r="O72" s="335">
        <f>IF(O$8=0,0,O$8/WWP_fec!O$8)</f>
        <v>0</v>
      </c>
      <c r="P72" s="335">
        <f>IF(P$8=0,0,P$8/WWP_fec!P$8)</f>
        <v>0</v>
      </c>
      <c r="Q72" s="335">
        <f>IF(Q$8=0,0,Q$8/WWP_fec!Q$8)</f>
        <v>0</v>
      </c>
      <c r="R72" s="335">
        <f>IF(R$8=0,0,R$8/WWP_fec!R$8)</f>
        <v>0</v>
      </c>
      <c r="S72" s="335">
        <f>IF(S$8=0,0,S$8/WWP_fec!S$8)</f>
        <v>0</v>
      </c>
      <c r="T72" s="335">
        <f>IF(T$8=0,0,T$8/WWP_fec!T$8)</f>
        <v>0</v>
      </c>
      <c r="U72" s="335">
        <f>IF(U$8=0,0,U$8/WWP_fec!U$8)</f>
        <v>0</v>
      </c>
      <c r="V72" s="335">
        <f>IF(V$8=0,0,V$8/WWP_fec!V$8)</f>
        <v>0</v>
      </c>
      <c r="W72" s="335">
        <f>IF(W$8=0,0,W$8/WWP_fec!W$8)</f>
        <v>0</v>
      </c>
      <c r="X72" s="335">
        <f>IF(X$8=0,0,X$8/WWP_fec!X$8)</f>
        <v>0</v>
      </c>
      <c r="Y72" s="335">
        <f>IF(Y$8=0,0,Y$8/WWP_fec!Y$8)</f>
        <v>0</v>
      </c>
      <c r="DA72" s="177"/>
    </row>
    <row r="73" spans="1:105" ht="12" customHeight="1" x14ac:dyDescent="0.25">
      <c r="A73" s="173" t="s">
        <v>94</v>
      </c>
      <c r="B73" s="335">
        <f>IF(B$9=0,0,B$9/WWP_fec!B$9)</f>
        <v>0</v>
      </c>
      <c r="C73" s="335">
        <f>IF(C$9=0,0,C$9/WWP_fec!C$9)</f>
        <v>0</v>
      </c>
      <c r="D73" s="335">
        <f>IF(D$9=0,0,D$9/WWP_fec!D$9)</f>
        <v>0</v>
      </c>
      <c r="E73" s="335">
        <f>IF(E$9=0,0,E$9/WWP_fec!E$9)</f>
        <v>0</v>
      </c>
      <c r="F73" s="335">
        <f>IF(F$9=0,0,F$9/WWP_fec!F$9)</f>
        <v>0</v>
      </c>
      <c r="G73" s="335">
        <f>IF(G$9=0,0,G$9/WWP_fec!G$9)</f>
        <v>0</v>
      </c>
      <c r="H73" s="335">
        <f>IF(H$9=0,0,H$9/WWP_fec!H$9)</f>
        <v>0</v>
      </c>
      <c r="I73" s="335">
        <f>IF(I$9=0,0,I$9/WWP_fec!I$9)</f>
        <v>0</v>
      </c>
      <c r="J73" s="335">
        <f>IF(J$9=0,0,J$9/WWP_fec!J$9)</f>
        <v>0</v>
      </c>
      <c r="K73" s="335">
        <f>IF(K$9=0,0,K$9/WWP_fec!K$9)</f>
        <v>0</v>
      </c>
      <c r="L73" s="335">
        <f>IF(L$9=0,0,L$9/WWP_fec!L$9)</f>
        <v>0</v>
      </c>
      <c r="M73" s="335">
        <f>IF(M$9=0,0,M$9/WWP_fec!M$9)</f>
        <v>0</v>
      </c>
      <c r="N73" s="335">
        <f>IF(N$9=0,0,N$9/WWP_fec!N$9)</f>
        <v>0</v>
      </c>
      <c r="O73" s="335">
        <f>IF(O$9=0,0,O$9/WWP_fec!O$9)</f>
        <v>0</v>
      </c>
      <c r="P73" s="335">
        <f>IF(P$9=0,0,P$9/WWP_fec!P$9)</f>
        <v>0</v>
      </c>
      <c r="Q73" s="335">
        <f>IF(Q$9=0,0,Q$9/WWP_fec!Q$9)</f>
        <v>0</v>
      </c>
      <c r="R73" s="335">
        <f>IF(R$9=0,0,R$9/WWP_fec!R$9)</f>
        <v>0</v>
      </c>
      <c r="S73" s="335">
        <f>IF(S$9=0,0,S$9/WWP_fec!S$9)</f>
        <v>0</v>
      </c>
      <c r="T73" s="335">
        <f>IF(T$9=0,0,T$9/WWP_fec!T$9)</f>
        <v>0</v>
      </c>
      <c r="U73" s="335">
        <f>IF(U$9=0,0,U$9/WWP_fec!U$9)</f>
        <v>0</v>
      </c>
      <c r="V73" s="335">
        <f>IF(V$9=0,0,V$9/WWP_fec!V$9)</f>
        <v>0</v>
      </c>
      <c r="W73" s="335">
        <f>IF(W$9=0,0,W$9/WWP_fec!W$9)</f>
        <v>0</v>
      </c>
      <c r="X73" s="335">
        <f>IF(X$9=0,0,X$9/WWP_fec!X$9)</f>
        <v>0</v>
      </c>
      <c r="Y73" s="335">
        <f>IF(Y$9=0,0,Y$9/WWP_fec!Y$9)</f>
        <v>0</v>
      </c>
      <c r="DA73" s="177"/>
    </row>
    <row r="74" spans="1:105" ht="12" customHeight="1" x14ac:dyDescent="0.25">
      <c r="A74" s="56" t="s">
        <v>95</v>
      </c>
      <c r="B74" s="336">
        <f>IF(B$10=0,0,B$10/WWP_fec!B$10)</f>
        <v>0</v>
      </c>
      <c r="C74" s="336">
        <f>IF(C$10=0,0,C$10/WWP_fec!C$10)</f>
        <v>0</v>
      </c>
      <c r="D74" s="336">
        <f>IF(D$10=0,0,D$10/WWP_fec!D$10)</f>
        <v>0</v>
      </c>
      <c r="E74" s="336">
        <f>IF(E$10=0,0,E$10/WWP_fec!E$10)</f>
        <v>0</v>
      </c>
      <c r="F74" s="336">
        <f>IF(F$10=0,0,F$10/WWP_fec!F$10)</f>
        <v>0.66857433858338844</v>
      </c>
      <c r="G74" s="336">
        <f>IF(G$10=0,0,G$10/WWP_fec!G$10)</f>
        <v>0.66663578772360454</v>
      </c>
      <c r="H74" s="336">
        <f>IF(H$10=0,0,H$10/WWP_fec!H$10)</f>
        <v>0.50216005089576421</v>
      </c>
      <c r="I74" s="336">
        <f>IF(I$10=0,0,I$10/WWP_fec!I$10)</f>
        <v>0.4727754792371639</v>
      </c>
      <c r="J74" s="336">
        <f>IF(J$10=0,0,J$10/WWP_fec!J$10)</f>
        <v>0.27814034897108131</v>
      </c>
      <c r="K74" s="336">
        <f>IF(K$10=0,0,K$10/WWP_fec!K$10)</f>
        <v>0.63332358358367724</v>
      </c>
      <c r="L74" s="336">
        <f>IF(L$10=0,0,L$10/WWP_fec!L$10)</f>
        <v>0.90229352299872112</v>
      </c>
      <c r="M74" s="336">
        <f>IF(M$10=0,0,M$10/WWP_fec!M$10)</f>
        <v>1.0036953885489692</v>
      </c>
      <c r="N74" s="336">
        <f>IF(N$10=0,0,N$10/WWP_fec!N$10)</f>
        <v>1.4713325434662716</v>
      </c>
      <c r="O74" s="336">
        <f>IF(O$10=0,0,O$10/WWP_fec!O$10)</f>
        <v>1.5305806697951643</v>
      </c>
      <c r="P74" s="336">
        <f>IF(P$10=0,0,P$10/WWP_fec!P$10)</f>
        <v>1.3399090851035071</v>
      </c>
      <c r="Q74" s="336">
        <f>IF(Q$10=0,0,Q$10/WWP_fec!Q$10)</f>
        <v>1.2991061189839304</v>
      </c>
      <c r="R74" s="336">
        <f>IF(R$10=0,0,R$10/WWP_fec!R$10)</f>
        <v>1.3219050397732874</v>
      </c>
      <c r="S74" s="336">
        <f>IF(S$10=0,0,S$10/WWP_fec!S$10)</f>
        <v>1.4300645934997014</v>
      </c>
      <c r="T74" s="336">
        <f>IF(T$10=0,0,T$10/WWP_fec!T$10)</f>
        <v>0.81066640691845093</v>
      </c>
      <c r="U74" s="336">
        <f>IF(U$10=0,0,U$10/WWP_fec!U$10)</f>
        <v>1.5949424956035572</v>
      </c>
      <c r="V74" s="336">
        <f>IF(V$10=0,0,V$10/WWP_fec!V$10)</f>
        <v>1.4985939190062307</v>
      </c>
      <c r="W74" s="336">
        <f>IF(W$10=0,0,W$10/WWP_fec!W$10)</f>
        <v>1.2362123546419717</v>
      </c>
      <c r="X74" s="336">
        <f>IF(X$10=0,0,X$10/WWP_fec!X$10)</f>
        <v>1.5531159211182719</v>
      </c>
      <c r="Y74" s="336">
        <f>IF(Y$10=0,0,Y$10/WWP_fec!Y$10)</f>
        <v>1.220560382982633</v>
      </c>
      <c r="DA74" s="68"/>
    </row>
    <row r="75" spans="1:105" ht="12" customHeight="1" x14ac:dyDescent="0.25">
      <c r="A75" s="174" t="s">
        <v>2898</v>
      </c>
      <c r="B75" s="349">
        <f>IF(B$16=0,0,B$16/WWP_fec!B$16)</f>
        <v>0</v>
      </c>
      <c r="C75" s="349">
        <f>IF(C$16=0,0,C$16/WWP_fec!C$16)</f>
        <v>0</v>
      </c>
      <c r="D75" s="349">
        <f>IF(D$16=0,0,D$16/WWP_fec!D$16)</f>
        <v>0</v>
      </c>
      <c r="E75" s="349">
        <f>IF(E$16=0,0,E$16/WWP_fec!E$16)</f>
        <v>0</v>
      </c>
      <c r="F75" s="349">
        <f>IF(F$16=0,0,F$16/WWP_fec!F$16)</f>
        <v>0.11346721042672971</v>
      </c>
      <c r="G75" s="349">
        <f>IF(G$16=0,0,G$16/WWP_fec!G$16)</f>
        <v>0.11264309003876748</v>
      </c>
      <c r="H75" s="349">
        <f>IF(H$16=0,0,H$16/WWP_fec!H$16)</f>
        <v>0.11873113263375383</v>
      </c>
      <c r="I75" s="349">
        <f>IF(I$16=0,0,I$16/WWP_fec!I$16)</f>
        <v>7.6212751607213552E-2</v>
      </c>
      <c r="J75" s="349">
        <f>IF(J$16=0,0,J$16/WWP_fec!J$16)</f>
        <v>9.0537340495031787E-2</v>
      </c>
      <c r="K75" s="349">
        <f>IF(K$16=0,0,K$16/WWP_fec!K$16)</f>
        <v>8.9260177190646078E-2</v>
      </c>
      <c r="L75" s="349">
        <f>IF(L$16=0,0,L$16/WWP_fec!L$16)</f>
        <v>6.9602627530615316E-2</v>
      </c>
      <c r="M75" s="349">
        <f>IF(M$16=0,0,M$16/WWP_fec!M$16)</f>
        <v>7.1809007865010502E-2</v>
      </c>
      <c r="N75" s="349">
        <f>IF(N$16=0,0,N$16/WWP_fec!N$16)</f>
        <v>0.1617365154643674</v>
      </c>
      <c r="O75" s="349">
        <f>IF(O$16=0,0,O$16/WWP_fec!O$16)</f>
        <v>0.16200723386051302</v>
      </c>
      <c r="P75" s="349">
        <f>IF(P$16=0,0,P$16/WWP_fec!P$16)</f>
        <v>0.11254564307383627</v>
      </c>
      <c r="Q75" s="349">
        <f>IF(Q$16=0,0,Q$16/WWP_fec!Q$16)</f>
        <v>9.3916103484095931E-2</v>
      </c>
      <c r="R75" s="349">
        <f>IF(R$16=0,0,R$16/WWP_fec!R$16)</f>
        <v>8.1594315322499125E-2</v>
      </c>
      <c r="S75" s="349">
        <f>IF(S$16=0,0,S$16/WWP_fec!S$16)</f>
        <v>0.12954932310821501</v>
      </c>
      <c r="T75" s="349">
        <f>IF(T$16=0,0,T$16/WWP_fec!T$16)</f>
        <v>0.13640740966939044</v>
      </c>
      <c r="U75" s="349">
        <f>IF(U$16=0,0,U$16/WWP_fec!U$16)</f>
        <v>0.38127187579432953</v>
      </c>
      <c r="V75" s="349">
        <f>IF(V$16=0,0,V$16/WWP_fec!V$16)</f>
        <v>0.37989013988252196</v>
      </c>
      <c r="W75" s="349">
        <f>IF(W$16=0,0,W$16/WWP_fec!W$16)</f>
        <v>0.39970513644969757</v>
      </c>
      <c r="X75" s="349">
        <f>IF(X$16=0,0,X$16/WWP_fec!X$16)</f>
        <v>0.30912578573930011</v>
      </c>
      <c r="Y75" s="349">
        <f>IF(Y$16=0,0,Y$16/WWP_fec!Y$16)</f>
        <v>0.2814251431476763</v>
      </c>
      <c r="DA75" s="178"/>
    </row>
    <row r="76" spans="1:105" ht="12" customHeight="1" x14ac:dyDescent="0.25">
      <c r="A76" s="174" t="s">
        <v>2910</v>
      </c>
      <c r="B76" s="349">
        <f>IF(B$27=0,0,B$27/WWP_fec!B$27)</f>
        <v>0</v>
      </c>
      <c r="C76" s="349">
        <f>IF(C$27=0,0,C$27/WWP_fec!C$27)</f>
        <v>0</v>
      </c>
      <c r="D76" s="349">
        <f>IF(D$27=0,0,D$27/WWP_fec!D$27)</f>
        <v>0</v>
      </c>
      <c r="E76" s="349">
        <f>IF(E$27=0,0,E$27/WWP_fec!E$27)</f>
        <v>0</v>
      </c>
      <c r="F76" s="349">
        <f>IF(F$27=0,0,F$27/WWP_fec!F$27)</f>
        <v>0</v>
      </c>
      <c r="G76" s="349">
        <f>IF(G$27=0,0,G$27/WWP_fec!G$27)</f>
        <v>0</v>
      </c>
      <c r="H76" s="349">
        <f>IF(H$27=0,0,H$27/WWP_fec!H$27)</f>
        <v>0</v>
      </c>
      <c r="I76" s="349">
        <f>IF(I$27=0,0,I$27/WWP_fec!I$27)</f>
        <v>0</v>
      </c>
      <c r="J76" s="349">
        <f>IF(J$27=0,0,J$27/WWP_fec!J$27)</f>
        <v>0</v>
      </c>
      <c r="K76" s="349">
        <f>IF(K$27=0,0,K$27/WWP_fec!K$27)</f>
        <v>0</v>
      </c>
      <c r="L76" s="349">
        <f>IF(L$27=0,0,L$27/WWP_fec!L$27)</f>
        <v>0</v>
      </c>
      <c r="M76" s="349">
        <f>IF(M$27=0,0,M$27/WWP_fec!M$27)</f>
        <v>0</v>
      </c>
      <c r="N76" s="349">
        <f>IF(N$27=0,0,N$27/WWP_fec!N$27)</f>
        <v>0</v>
      </c>
      <c r="O76" s="349">
        <f>IF(O$27=0,0,O$27/WWP_fec!O$27)</f>
        <v>0</v>
      </c>
      <c r="P76" s="349">
        <f>IF(P$27=0,0,P$27/WWP_fec!P$27)</f>
        <v>0</v>
      </c>
      <c r="Q76" s="349">
        <f>IF(Q$27=0,0,Q$27/WWP_fec!Q$27)</f>
        <v>0</v>
      </c>
      <c r="R76" s="349">
        <f>IF(R$27=0,0,R$27/WWP_fec!R$27)</f>
        <v>0</v>
      </c>
      <c r="S76" s="349">
        <f>IF(S$27=0,0,S$27/WWP_fec!S$27)</f>
        <v>0</v>
      </c>
      <c r="T76" s="349">
        <f>IF(T$27=0,0,T$27/WWP_fec!T$27)</f>
        <v>0</v>
      </c>
      <c r="U76" s="349">
        <f>IF(U$27=0,0,U$27/WWP_fec!U$27)</f>
        <v>0</v>
      </c>
      <c r="V76" s="349">
        <f>IF(V$27=0,0,V$27/WWP_fec!V$27)</f>
        <v>0</v>
      </c>
      <c r="W76" s="349">
        <f>IF(W$27=0,0,W$27/WWP_fec!W$27)</f>
        <v>0</v>
      </c>
      <c r="X76" s="349">
        <f>IF(X$27=0,0,X$27/WWP_fec!X$27)</f>
        <v>0</v>
      </c>
      <c r="Y76" s="349">
        <f>IF(Y$27=0,0,Y$27/WWP_fec!Y$27)</f>
        <v>0</v>
      </c>
      <c r="DA76" s="178"/>
    </row>
    <row r="77" spans="1:105" ht="12" customHeight="1" x14ac:dyDescent="0.25">
      <c r="A77" s="174" t="s">
        <v>2912</v>
      </c>
      <c r="B77" s="349">
        <f>IF(B$28=0,0,B$28/WWP_fec!B$28)</f>
        <v>0</v>
      </c>
      <c r="C77" s="349">
        <f>IF(C$28=0,0,C$28/WWP_fec!C$28)</f>
        <v>0</v>
      </c>
      <c r="D77" s="349">
        <f>IF(D$28=0,0,D$28/WWP_fec!D$28)</f>
        <v>0</v>
      </c>
      <c r="E77" s="349">
        <f>IF(E$28=0,0,E$28/WWP_fec!E$28)</f>
        <v>0</v>
      </c>
      <c r="F77" s="349">
        <f>IF(F$28=0,0,F$28/WWP_fec!F$28)</f>
        <v>1.0642428672108228</v>
      </c>
      <c r="G77" s="349">
        <f>IF(G$28=0,0,G$28/WWP_fec!G$28)</f>
        <v>1.0629535023553016</v>
      </c>
      <c r="H77" s="349">
        <f>IF(H$28=0,0,H$28/WWP_fec!H$28)</f>
        <v>1.068621900804096</v>
      </c>
      <c r="I77" s="349">
        <f>IF(I$28=0,0,I$28/WWP_fec!I$28)</f>
        <v>0.99355864451237819</v>
      </c>
      <c r="J77" s="349">
        <f>IF(J$28=0,0,J$28/WWP_fec!J$28)</f>
        <v>1.0153911383093039</v>
      </c>
      <c r="K77" s="349">
        <f>IF(K$28=0,0,K$28/WWP_fec!K$28)</f>
        <v>1.0227367121274833</v>
      </c>
      <c r="L77" s="349">
        <f>IF(L$28=0,0,L$28/WWP_fec!L$28)</f>
        <v>0.98329357256240479</v>
      </c>
      <c r="M77" s="349">
        <f>IF(M$28=0,0,M$28/WWP_fec!M$28)</f>
        <v>0.98913988988995227</v>
      </c>
      <c r="N77" s="349">
        <f>IF(N$28=0,0,N$28/WWP_fec!N$28)</f>
        <v>1.1372626916148232</v>
      </c>
      <c r="O77" s="349">
        <f>IF(O$28=0,0,O$28/WWP_fec!O$28)</f>
        <v>1.1382155870410744</v>
      </c>
      <c r="P77" s="349">
        <f>IF(P$28=0,0,P$28/WWP_fec!P$28)</f>
        <v>1.0697294710415974</v>
      </c>
      <c r="Q77" s="349">
        <f>IF(Q$28=0,0,Q$28/WWP_fec!Q$28)</f>
        <v>1.0374959905560384</v>
      </c>
      <c r="R77" s="349">
        <f>IF(R$28=0,0,R$28/WWP_fec!R$28)</f>
        <v>1.0131200959749942</v>
      </c>
      <c r="S77" s="349">
        <f>IF(S$28=0,0,S$28/WWP_fec!S$28)</f>
        <v>1.0963666518461008</v>
      </c>
      <c r="T77" s="349">
        <f>IF(T$28=0,0,T$28/WWP_fec!T$28)</f>
        <v>1.0994852134971593</v>
      </c>
      <c r="U77" s="349">
        <f>IF(U$28=0,0,U$28/WWP_fec!U$28)</f>
        <v>1.4918835974981701</v>
      </c>
      <c r="V77" s="349">
        <f>IF(V$28=0,0,V$28/WWP_fec!V$28)</f>
        <v>1.4752704218654873</v>
      </c>
      <c r="W77" s="349">
        <f>IF(W$28=0,0,W$28/WWP_fec!W$28)</f>
        <v>1.4784186715265055</v>
      </c>
      <c r="X77" s="349">
        <f>IF(X$28=0,0,X$28/WWP_fec!X$28)</f>
        <v>1.4546785399767992</v>
      </c>
      <c r="Y77" s="349">
        <f>IF(Y$28=0,0,Y$28/WWP_fec!Y$28)</f>
        <v>1.4116112377254115</v>
      </c>
      <c r="DA77" s="178"/>
    </row>
    <row r="78" spans="1:105" ht="12" customHeight="1" x14ac:dyDescent="0.25">
      <c r="A78" s="41" t="s">
        <v>2936</v>
      </c>
      <c r="B78" s="337">
        <f>IF(B$48=0,0,B$48/WWP_fec!B$48)</f>
        <v>0</v>
      </c>
      <c r="C78" s="337">
        <f>IF(C$48=0,0,C$48/WWP_fec!C$48)</f>
        <v>0</v>
      </c>
      <c r="D78" s="337">
        <f>IF(D$48=0,0,D$48/WWP_fec!D$48)</f>
        <v>0</v>
      </c>
      <c r="E78" s="337">
        <f>IF(E$48=0,0,E$48/WWP_fec!E$48)</f>
        <v>0</v>
      </c>
      <c r="F78" s="337">
        <f>IF(F$48=0,0,F$48/WWP_fec!F$48)</f>
        <v>0</v>
      </c>
      <c r="G78" s="337">
        <f>IF(G$48=0,0,G$48/WWP_fec!G$48)</f>
        <v>0</v>
      </c>
      <c r="H78" s="337">
        <f>IF(H$48=0,0,H$48/WWP_fec!H$48)</f>
        <v>0</v>
      </c>
      <c r="I78" s="337">
        <f>IF(I$48=0,0,I$48/WWP_fec!I$48)</f>
        <v>0</v>
      </c>
      <c r="J78" s="337">
        <f>IF(J$48=0,0,J$48/WWP_fec!J$48)</f>
        <v>0</v>
      </c>
      <c r="K78" s="337">
        <f>IF(K$48=0,0,K$48/WWP_fec!K$48)</f>
        <v>0</v>
      </c>
      <c r="L78" s="337">
        <f>IF(L$48=0,0,L$48/WWP_fec!L$48)</f>
        <v>0</v>
      </c>
      <c r="M78" s="337">
        <f>IF(M$48=0,0,M$48/WWP_fec!M$48)</f>
        <v>0</v>
      </c>
      <c r="N78" s="337">
        <f>IF(N$48=0,0,N$48/WWP_fec!N$48)</f>
        <v>0</v>
      </c>
      <c r="O78" s="337">
        <f>IF(O$48=0,0,O$48/WWP_fec!O$48)</f>
        <v>0</v>
      </c>
      <c r="P78" s="337">
        <f>IF(P$48=0,0,P$48/WWP_fec!P$48)</f>
        <v>0</v>
      </c>
      <c r="Q78" s="337">
        <f>IF(Q$48=0,0,Q$48/WWP_fec!Q$48)</f>
        <v>0</v>
      </c>
      <c r="R78" s="337">
        <f>IF(R$48=0,0,R$48/WWP_fec!R$48)</f>
        <v>0</v>
      </c>
      <c r="S78" s="337">
        <f>IF(S$48=0,0,S$48/WWP_fec!S$48)</f>
        <v>0</v>
      </c>
      <c r="T78" s="337">
        <f>IF(T$48=0,0,T$48/WWP_fec!T$48)</f>
        <v>0</v>
      </c>
      <c r="U78" s="337">
        <f>IF(U$48=0,0,U$48/WWP_fec!U$48)</f>
        <v>0</v>
      </c>
      <c r="V78" s="337">
        <f>IF(V$48=0,0,V$48/WWP_fec!V$48)</f>
        <v>0</v>
      </c>
      <c r="W78" s="337">
        <f>IF(W$48=0,0,W$48/WWP_fec!W$48)</f>
        <v>0</v>
      </c>
      <c r="X78" s="337">
        <f>IF(X$48=0,0,X$48/WWP_fec!X$48)</f>
        <v>0</v>
      </c>
      <c r="Y78" s="337">
        <f>IF(Y$48=0,0,Y$48/WWP_fec!Y$48)</f>
        <v>0</v>
      </c>
      <c r="DA78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tabColor theme="6" tint="-0.249977111117893"/>
    <pageSetUpPr fitToPage="1"/>
  </sheetPr>
  <dimension ref="A1:DA40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sectors"</f>
        <v>BE: Other industrial sectors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v>24386.316445182729</v>
      </c>
      <c r="C3" s="203">
        <v>24608.919804117071</v>
      </c>
      <c r="D3" s="203">
        <v>24280.788888612871</v>
      </c>
      <c r="E3" s="203">
        <v>24048.436794995308</v>
      </c>
      <c r="F3" s="203">
        <v>25017.798493622719</v>
      </c>
      <c r="G3" s="203">
        <v>25383.185085723671</v>
      </c>
      <c r="H3" s="203">
        <v>27341.323493996631</v>
      </c>
      <c r="I3" s="203">
        <v>28916.02432821714</v>
      </c>
      <c r="J3" s="203">
        <v>30341.47591362126</v>
      </c>
      <c r="K3" s="203">
        <v>29021.216098347712</v>
      </c>
      <c r="L3" s="203">
        <v>28798.822521452861</v>
      </c>
      <c r="M3" s="203">
        <v>30117.015928782759</v>
      </c>
      <c r="N3" s="203">
        <v>29144.353520514778</v>
      </c>
      <c r="O3" s="203">
        <v>28511.858830547699</v>
      </c>
      <c r="P3" s="203">
        <v>28618.77779855649</v>
      </c>
      <c r="Q3" s="203">
        <v>28665.388500000001</v>
      </c>
      <c r="R3" s="203">
        <v>28976.472969789771</v>
      </c>
      <c r="S3" s="203">
        <v>28732.008080740019</v>
      </c>
      <c r="T3" s="203">
        <v>29841.545885716441</v>
      </c>
      <c r="U3" s="203">
        <v>31110.753818212219</v>
      </c>
      <c r="V3" s="203">
        <v>29815.80422886481</v>
      </c>
      <c r="W3" s="203">
        <v>32113.136842074189</v>
      </c>
      <c r="X3" s="203">
        <v>33103.588252898022</v>
      </c>
      <c r="Y3" s="203">
        <v>33457.383687954869</v>
      </c>
      <c r="DA3" s="112" t="s">
        <v>3024</v>
      </c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2" customHeight="1" x14ac:dyDescent="0.25">
      <c r="A5" s="30" t="s">
        <v>2110</v>
      </c>
      <c r="B5" s="203">
        <v>36738.04047680919</v>
      </c>
      <c r="C5" s="203">
        <v>41443.558847231587</v>
      </c>
      <c r="D5" s="203">
        <v>37417.950191006901</v>
      </c>
      <c r="E5" s="203">
        <v>31694.478826804141</v>
      </c>
      <c r="F5" s="203">
        <v>31906.6401925069</v>
      </c>
      <c r="G5" s="203">
        <v>28051.387486537911</v>
      </c>
      <c r="H5" s="203">
        <v>35385.886714860622</v>
      </c>
      <c r="I5" s="203">
        <v>30026.947340279399</v>
      </c>
      <c r="J5" s="203">
        <v>30712.047668324001</v>
      </c>
      <c r="K5" s="203">
        <v>30006.189481725822</v>
      </c>
      <c r="L5" s="203">
        <v>32236.238303115781</v>
      </c>
      <c r="M5" s="203">
        <v>31337.22475439787</v>
      </c>
      <c r="N5" s="203">
        <v>30638.964741197291</v>
      </c>
      <c r="O5" s="203">
        <v>32606.047690960051</v>
      </c>
      <c r="P5" s="203">
        <v>26809.62916123504</v>
      </c>
      <c r="Q5" s="203">
        <v>27916.99787305389</v>
      </c>
      <c r="R5" s="203">
        <v>28286.332523000128</v>
      </c>
      <c r="S5" s="203">
        <v>29768.172480311699</v>
      </c>
      <c r="T5" s="203">
        <v>29884.23494321468</v>
      </c>
      <c r="U5" s="203">
        <v>41441.929410994497</v>
      </c>
      <c r="V5" s="203">
        <v>39732.881873384787</v>
      </c>
      <c r="W5" s="203">
        <v>41840.782338796329</v>
      </c>
      <c r="X5" s="203">
        <v>41371.814334419447</v>
      </c>
      <c r="Y5" s="203">
        <v>40524.536562843947</v>
      </c>
      <c r="DA5" s="112" t="s">
        <v>3025</v>
      </c>
    </row>
    <row r="6" spans="1:105" ht="12" customHeight="1" x14ac:dyDescent="0.25">
      <c r="A6" s="154" t="s">
        <v>2112</v>
      </c>
      <c r="B6" s="338">
        <v>45922.550596011482</v>
      </c>
      <c r="C6" s="338">
        <v>46032.327418286441</v>
      </c>
      <c r="D6" s="338">
        <v>44789.477869678522</v>
      </c>
      <c r="E6" s="338">
        <v>43736.199888485862</v>
      </c>
      <c r="F6" s="338">
        <v>44105.191537052793</v>
      </c>
      <c r="G6" s="338">
        <v>43061.82885129565</v>
      </c>
      <c r="H6" s="338">
        <v>46325.408618215493</v>
      </c>
      <c r="I6" s="338">
        <v>44029.281088414929</v>
      </c>
      <c r="J6" s="338">
        <v>43989.383715844771</v>
      </c>
      <c r="K6" s="338">
        <v>41733.153558614358</v>
      </c>
      <c r="L6" s="338">
        <v>42181.939952321591</v>
      </c>
      <c r="M6" s="338">
        <v>42142.042579751433</v>
      </c>
      <c r="N6" s="338">
        <v>39885.812422521012</v>
      </c>
      <c r="O6" s="338">
        <v>38792.637068758209</v>
      </c>
      <c r="P6" s="338">
        <v>37589.684892720441</v>
      </c>
      <c r="Q6" s="338">
        <v>36496.509538957631</v>
      </c>
      <c r="R6" s="338">
        <v>35253.659990349712</v>
      </c>
      <c r="S6" s="338">
        <v>36306.937971542357</v>
      </c>
      <c r="T6" s="338">
        <v>36117.366404127089</v>
      </c>
      <c r="U6" s="338">
        <v>47059.271428018801</v>
      </c>
      <c r="V6" s="338">
        <v>45816.421879410867</v>
      </c>
      <c r="W6" s="338">
        <v>47019.374055448643</v>
      </c>
      <c r="X6" s="338">
        <v>45776.524506840717</v>
      </c>
      <c r="Y6" s="338">
        <v>45586.952939425442</v>
      </c>
      <c r="DA6" s="160" t="s">
        <v>3026</v>
      </c>
    </row>
    <row r="7" spans="1:105" ht="12" customHeight="1" x14ac:dyDescent="0.25">
      <c r="A7" s="156" t="s">
        <v>2114</v>
      </c>
      <c r="B7" s="339">
        <v>0</v>
      </c>
      <c r="C7" s="340">
        <v>2405.9043520755322</v>
      </c>
      <c r="D7" s="340">
        <v>0</v>
      </c>
      <c r="E7" s="340">
        <v>0</v>
      </c>
      <c r="F7" s="340">
        <v>2665.1191783674958</v>
      </c>
      <c r="G7" s="340">
        <v>199.48686285078301</v>
      </c>
      <c r="H7" s="340">
        <v>4316.8577481124967</v>
      </c>
      <c r="I7" s="340">
        <v>0</v>
      </c>
      <c r="J7" s="340">
        <v>0</v>
      </c>
      <c r="K7" s="340">
        <v>0</v>
      </c>
      <c r="L7" s="340">
        <v>2744.9139235078092</v>
      </c>
      <c r="M7" s="340">
        <v>0</v>
      </c>
      <c r="N7" s="340">
        <v>0</v>
      </c>
      <c r="O7" s="340">
        <v>1202.9521760377661</v>
      </c>
      <c r="P7" s="340">
        <v>0</v>
      </c>
      <c r="Q7" s="340">
        <v>0</v>
      </c>
      <c r="R7" s="340">
        <v>1053.2779811926521</v>
      </c>
      <c r="S7" s="340">
        <v>1053.2779811926521</v>
      </c>
      <c r="T7" s="340">
        <v>2106.5559623853042</v>
      </c>
      <c r="U7" s="340">
        <v>13238.032553692279</v>
      </c>
      <c r="V7" s="340">
        <v>0</v>
      </c>
      <c r="W7" s="340">
        <v>2256.2301572304182</v>
      </c>
      <c r="X7" s="340">
        <v>1053.2779811926521</v>
      </c>
      <c r="Y7" s="340">
        <v>1053.2779811926521</v>
      </c>
      <c r="DA7" s="161" t="s">
        <v>3027</v>
      </c>
    </row>
    <row r="8" spans="1:105" ht="12" customHeight="1" x14ac:dyDescent="0.25">
      <c r="A8" s="157" t="s">
        <v>2116</v>
      </c>
      <c r="B8" s="341"/>
      <c r="C8" s="342">
        <f t="shared" ref="C8:Y8" si="0">B6+C7-C6</f>
        <v>2296.1275298005712</v>
      </c>
      <c r="D8" s="342">
        <f t="shared" si="0"/>
        <v>1242.8495486079191</v>
      </c>
      <c r="E8" s="342">
        <f t="shared" si="0"/>
        <v>1053.2779811926594</v>
      </c>
      <c r="F8" s="342">
        <f t="shared" si="0"/>
        <v>2296.1275298005639</v>
      </c>
      <c r="G8" s="342">
        <f t="shared" si="0"/>
        <v>1242.8495486079264</v>
      </c>
      <c r="H8" s="342">
        <f t="shared" si="0"/>
        <v>1053.2779811926521</v>
      </c>
      <c r="I8" s="342">
        <f t="shared" si="0"/>
        <v>2296.1275298005639</v>
      </c>
      <c r="J8" s="342">
        <f t="shared" si="0"/>
        <v>39.897372570158041</v>
      </c>
      <c r="K8" s="342">
        <f t="shared" si="0"/>
        <v>2256.2301572304132</v>
      </c>
      <c r="L8" s="342">
        <f t="shared" si="0"/>
        <v>2296.1275298005785</v>
      </c>
      <c r="M8" s="342">
        <f t="shared" si="0"/>
        <v>39.897372570158041</v>
      </c>
      <c r="N8" s="342">
        <f t="shared" si="0"/>
        <v>2256.2301572304204</v>
      </c>
      <c r="O8" s="342">
        <f t="shared" si="0"/>
        <v>2296.1275298005712</v>
      </c>
      <c r="P8" s="342">
        <f t="shared" si="0"/>
        <v>1202.9521760377684</v>
      </c>
      <c r="Q8" s="342">
        <f t="shared" si="0"/>
        <v>1093.1753537628101</v>
      </c>
      <c r="R8" s="342">
        <f t="shared" si="0"/>
        <v>2296.1275298005712</v>
      </c>
      <c r="S8" s="342">
        <f t="shared" si="0"/>
        <v>0</v>
      </c>
      <c r="T8" s="342">
        <f t="shared" si="0"/>
        <v>2296.1275298005712</v>
      </c>
      <c r="U8" s="342">
        <f t="shared" si="0"/>
        <v>2296.1275298005712</v>
      </c>
      <c r="V8" s="342">
        <f t="shared" si="0"/>
        <v>1242.8495486079337</v>
      </c>
      <c r="W8" s="342">
        <f t="shared" si="0"/>
        <v>1053.2779811926448</v>
      </c>
      <c r="X8" s="342">
        <f t="shared" si="0"/>
        <v>2296.1275298005785</v>
      </c>
      <c r="Y8" s="342">
        <f t="shared" si="0"/>
        <v>1242.8495486079264</v>
      </c>
      <c r="DA8" s="162"/>
    </row>
    <row r="9" spans="1:105" ht="12" customHeight="1" x14ac:dyDescent="0.25">
      <c r="A9" s="155" t="s">
        <v>2117</v>
      </c>
      <c r="B9" s="343">
        <f t="shared" ref="B9:Y9" si="1">B6-B5</f>
        <v>9184.5101192022921</v>
      </c>
      <c r="C9" s="343">
        <f t="shared" si="1"/>
        <v>4588.768571054854</v>
      </c>
      <c r="D9" s="343">
        <f t="shared" si="1"/>
        <v>7371.5276786716204</v>
      </c>
      <c r="E9" s="343">
        <f t="shared" si="1"/>
        <v>12041.721061681721</v>
      </c>
      <c r="F9" s="343">
        <f t="shared" si="1"/>
        <v>12198.551344545893</v>
      </c>
      <c r="G9" s="343">
        <f t="shared" si="1"/>
        <v>15010.441364757738</v>
      </c>
      <c r="H9" s="343">
        <f t="shared" si="1"/>
        <v>10939.521903354871</v>
      </c>
      <c r="I9" s="343">
        <f t="shared" si="1"/>
        <v>14002.33374813553</v>
      </c>
      <c r="J9" s="343">
        <f t="shared" si="1"/>
        <v>13277.33604752077</v>
      </c>
      <c r="K9" s="343">
        <f t="shared" si="1"/>
        <v>11726.964076888537</v>
      </c>
      <c r="L9" s="343">
        <f t="shared" si="1"/>
        <v>9945.7016492058101</v>
      </c>
      <c r="M9" s="343">
        <f t="shared" si="1"/>
        <v>10804.817825353563</v>
      </c>
      <c r="N9" s="343">
        <f t="shared" si="1"/>
        <v>9246.8476813237212</v>
      </c>
      <c r="O9" s="343">
        <f t="shared" si="1"/>
        <v>6186.5893777981582</v>
      </c>
      <c r="P9" s="343">
        <f t="shared" si="1"/>
        <v>10780.055731485401</v>
      </c>
      <c r="Q9" s="343">
        <f t="shared" si="1"/>
        <v>8579.5116659037412</v>
      </c>
      <c r="R9" s="343">
        <f t="shared" si="1"/>
        <v>6967.3274673495835</v>
      </c>
      <c r="S9" s="343">
        <f t="shared" si="1"/>
        <v>6538.7654912306571</v>
      </c>
      <c r="T9" s="343">
        <f t="shared" si="1"/>
        <v>6233.1314609124092</v>
      </c>
      <c r="U9" s="343">
        <f t="shared" si="1"/>
        <v>5617.3420170243044</v>
      </c>
      <c r="V9" s="343">
        <f t="shared" si="1"/>
        <v>6083.5400060260799</v>
      </c>
      <c r="W9" s="343">
        <f t="shared" si="1"/>
        <v>5178.5917166523141</v>
      </c>
      <c r="X9" s="343">
        <f t="shared" si="1"/>
        <v>4404.7101724212698</v>
      </c>
      <c r="Y9" s="343">
        <f t="shared" si="1"/>
        <v>5062.4163765814956</v>
      </c>
      <c r="DA9" s="163"/>
    </row>
    <row r="10" spans="1:105" ht="12" customHeight="1" x14ac:dyDescent="0.25">
      <c r="A10" s="172"/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DA10" s="176"/>
    </row>
    <row r="11" spans="1:105" ht="12" customHeight="1" x14ac:dyDescent="0.25">
      <c r="A11" s="30" t="s">
        <v>3028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DA11" s="112"/>
    </row>
    <row r="12" spans="1:105" ht="12" customHeight="1" x14ac:dyDescent="0.25">
      <c r="A12" s="31" t="s">
        <v>70</v>
      </c>
      <c r="B12" s="210">
        <v>2144.140584694755</v>
      </c>
      <c r="C12" s="210">
        <v>2590.1626827171108</v>
      </c>
      <c r="D12" s="210">
        <v>2113.1368013757551</v>
      </c>
      <c r="E12" s="210">
        <v>1193.8127257093711</v>
      </c>
      <c r="F12" s="210">
        <v>884.98417884780417</v>
      </c>
      <c r="G12" s="210">
        <v>905.08357695614779</v>
      </c>
      <c r="H12" s="210">
        <v>1070.7478933791899</v>
      </c>
      <c r="I12" s="210">
        <v>798.30326741186468</v>
      </c>
      <c r="J12" s="210">
        <v>819.03559759243387</v>
      </c>
      <c r="K12" s="210">
        <v>755.44041272571167</v>
      </c>
      <c r="L12" s="210">
        <v>894.40715427291548</v>
      </c>
      <c r="M12" s="210">
        <v>734.09488291281195</v>
      </c>
      <c r="N12" s="210">
        <v>796.824985276392</v>
      </c>
      <c r="O12" s="210">
        <v>806.9020850500508</v>
      </c>
      <c r="P12" s="210">
        <v>645.62331322437603</v>
      </c>
      <c r="Q12" s="210">
        <v>600.75544961048683</v>
      </c>
      <c r="R12" s="210">
        <v>618.300284096366</v>
      </c>
      <c r="S12" s="210">
        <v>636.0467981488141</v>
      </c>
      <c r="T12" s="210">
        <v>629.87858512875653</v>
      </c>
      <c r="U12" s="210">
        <v>884.66477284163159</v>
      </c>
      <c r="V12" s="210">
        <v>812.3970071037312</v>
      </c>
      <c r="W12" s="210">
        <v>861.95336963067609</v>
      </c>
      <c r="X12" s="210">
        <v>798.16074834184917</v>
      </c>
      <c r="Y12" s="210">
        <v>723.19461567233884</v>
      </c>
      <c r="DA12" s="109" t="s">
        <v>3029</v>
      </c>
    </row>
    <row r="13" spans="1:105" ht="12" customHeight="1" x14ac:dyDescent="0.25">
      <c r="A13" s="24" t="s">
        <v>28</v>
      </c>
      <c r="B13" s="213">
        <v>45.500601891659507</v>
      </c>
      <c r="C13" s="213">
        <v>24.537403267411872</v>
      </c>
      <c r="D13" s="213">
        <v>7.0541702493551153</v>
      </c>
      <c r="E13" s="213">
        <v>11.520378331900259</v>
      </c>
      <c r="F13" s="213">
        <v>10.630954428202919</v>
      </c>
      <c r="G13" s="213">
        <v>31.342562338779022</v>
      </c>
      <c r="H13" s="213">
        <v>44.960447119518491</v>
      </c>
      <c r="I13" s="213">
        <v>22.39896818572657</v>
      </c>
      <c r="J13" s="213">
        <v>12.173258813413581</v>
      </c>
      <c r="K13" s="213">
        <v>1.389165950128977</v>
      </c>
      <c r="L13" s="213">
        <v>15.99312123817713</v>
      </c>
      <c r="M13" s="213">
        <v>26.148409286328459</v>
      </c>
      <c r="N13" s="213">
        <v>21.457351676698192</v>
      </c>
      <c r="O13" s="213">
        <v>0</v>
      </c>
      <c r="P13" s="213">
        <v>1.349097162510748</v>
      </c>
      <c r="Q13" s="213">
        <v>0</v>
      </c>
      <c r="R13" s="213">
        <v>0</v>
      </c>
      <c r="S13" s="213">
        <v>2.8331040412725712</v>
      </c>
      <c r="T13" s="213">
        <v>0</v>
      </c>
      <c r="U13" s="213">
        <v>0</v>
      </c>
      <c r="V13" s="213">
        <v>0</v>
      </c>
      <c r="W13" s="213">
        <v>0</v>
      </c>
      <c r="X13" s="213">
        <v>0</v>
      </c>
      <c r="Y13" s="213">
        <v>0</v>
      </c>
      <c r="DA13" s="85" t="s">
        <v>3030</v>
      </c>
    </row>
    <row r="14" spans="1:105" ht="12" customHeight="1" x14ac:dyDescent="0.25">
      <c r="A14" s="14" t="s">
        <v>29</v>
      </c>
      <c r="B14" s="204">
        <f t="shared" ref="B14:Y14" si="2">B15+B16+B17+B18+B19</f>
        <v>607.12235597592417</v>
      </c>
      <c r="C14" s="204">
        <f t="shared" si="2"/>
        <v>1036.8397248495271</v>
      </c>
      <c r="D14" s="204">
        <f t="shared" si="2"/>
        <v>442.66741186586421</v>
      </c>
      <c r="E14" s="204">
        <f t="shared" si="2"/>
        <v>473.59303525365442</v>
      </c>
      <c r="F14" s="204">
        <f t="shared" si="2"/>
        <v>270.02003439380917</v>
      </c>
      <c r="G14" s="204">
        <f t="shared" si="2"/>
        <v>334.99570077386073</v>
      </c>
      <c r="H14" s="204">
        <f t="shared" si="2"/>
        <v>368.60128976784176</v>
      </c>
      <c r="I14" s="204">
        <f t="shared" si="2"/>
        <v>261.01556319862431</v>
      </c>
      <c r="J14" s="204">
        <f t="shared" si="2"/>
        <v>242.46680997420458</v>
      </c>
      <c r="K14" s="204">
        <f t="shared" si="2"/>
        <v>269.76698194325024</v>
      </c>
      <c r="L14" s="204">
        <f t="shared" si="2"/>
        <v>285.17730008598454</v>
      </c>
      <c r="M14" s="204">
        <f t="shared" si="2"/>
        <v>130.065864144454</v>
      </c>
      <c r="N14" s="204">
        <f t="shared" si="2"/>
        <v>212.24789337919179</v>
      </c>
      <c r="O14" s="204">
        <f t="shared" si="2"/>
        <v>203.84780739466893</v>
      </c>
      <c r="P14" s="204">
        <f t="shared" si="2"/>
        <v>175.72364574376616</v>
      </c>
      <c r="Q14" s="204">
        <f t="shared" si="2"/>
        <v>139.91582115219259</v>
      </c>
      <c r="R14" s="204">
        <f t="shared" si="2"/>
        <v>142.59828030954424</v>
      </c>
      <c r="S14" s="204">
        <f t="shared" si="2"/>
        <v>145.36113499570081</v>
      </c>
      <c r="T14" s="204">
        <f t="shared" si="2"/>
        <v>139.19896818572656</v>
      </c>
      <c r="U14" s="204">
        <f t="shared" si="2"/>
        <v>407.21220980223563</v>
      </c>
      <c r="V14" s="204">
        <f t="shared" si="2"/>
        <v>385.39707652622525</v>
      </c>
      <c r="W14" s="204">
        <f t="shared" si="2"/>
        <v>393.66663800515903</v>
      </c>
      <c r="X14" s="204">
        <f t="shared" si="2"/>
        <v>401.17807394668955</v>
      </c>
      <c r="Y14" s="204">
        <f t="shared" si="2"/>
        <v>371.89948409286319</v>
      </c>
      <c r="DA14" s="71"/>
    </row>
    <row r="15" spans="1:105" ht="12" customHeight="1" x14ac:dyDescent="0.25">
      <c r="A15" s="18" t="s">
        <v>30</v>
      </c>
      <c r="B15" s="204">
        <v>0</v>
      </c>
      <c r="C15" s="204">
        <v>0</v>
      </c>
      <c r="D15" s="204">
        <v>0</v>
      </c>
      <c r="E15" s="204">
        <v>0</v>
      </c>
      <c r="F15" s="204">
        <v>0</v>
      </c>
      <c r="G15" s="204">
        <v>0</v>
      </c>
      <c r="H15" s="204">
        <v>0</v>
      </c>
      <c r="I15" s="204">
        <v>0</v>
      </c>
      <c r="J15" s="204">
        <v>0</v>
      </c>
      <c r="K15" s="204">
        <v>0</v>
      </c>
      <c r="L15" s="204">
        <v>0</v>
      </c>
      <c r="M15" s="204">
        <v>0</v>
      </c>
      <c r="N15" s="204">
        <v>0</v>
      </c>
      <c r="O15" s="204">
        <v>0</v>
      </c>
      <c r="P15" s="204">
        <v>0</v>
      </c>
      <c r="Q15" s="204">
        <v>0</v>
      </c>
      <c r="R15" s="204">
        <v>0</v>
      </c>
      <c r="S15" s="204">
        <v>0</v>
      </c>
      <c r="T15" s="204">
        <v>0</v>
      </c>
      <c r="U15" s="204">
        <v>0</v>
      </c>
      <c r="V15" s="204">
        <v>0</v>
      </c>
      <c r="W15" s="204">
        <v>0</v>
      </c>
      <c r="X15" s="204">
        <v>0</v>
      </c>
      <c r="Y15" s="204">
        <v>0</v>
      </c>
      <c r="DA15" s="71" t="s">
        <v>3031</v>
      </c>
    </row>
    <row r="16" spans="1:105" ht="12" customHeight="1" x14ac:dyDescent="0.25">
      <c r="A16" s="18" t="s">
        <v>31</v>
      </c>
      <c r="B16" s="204">
        <v>45.0463456577816</v>
      </c>
      <c r="C16" s="204">
        <v>41.75030094582975</v>
      </c>
      <c r="D16" s="204">
        <v>23.072570937231301</v>
      </c>
      <c r="E16" s="204">
        <v>19.77644024075666</v>
      </c>
      <c r="F16" s="204">
        <v>12.085640584694749</v>
      </c>
      <c r="G16" s="204">
        <v>13.184264832330181</v>
      </c>
      <c r="H16" s="204">
        <v>19.77644024075666</v>
      </c>
      <c r="I16" s="204">
        <v>10.98693035253654</v>
      </c>
      <c r="J16" s="204">
        <v>12.085640584694749</v>
      </c>
      <c r="K16" s="204">
        <v>10.98693035253654</v>
      </c>
      <c r="L16" s="204">
        <v>12.085640584694749</v>
      </c>
      <c r="M16" s="204">
        <v>9.8882201203783318</v>
      </c>
      <c r="N16" s="204">
        <v>9.8882201203783318</v>
      </c>
      <c r="O16" s="204">
        <v>9.8882201203783318</v>
      </c>
      <c r="P16" s="204">
        <v>8.7895098882201186</v>
      </c>
      <c r="Q16" s="204">
        <v>10.98693035253654</v>
      </c>
      <c r="R16" s="204">
        <v>5.4934651762682716</v>
      </c>
      <c r="S16" s="204">
        <v>7.9105760963026652</v>
      </c>
      <c r="T16" s="204">
        <v>5.7131556319862424</v>
      </c>
      <c r="U16" s="204">
        <v>4.2848667239896816</v>
      </c>
      <c r="V16" s="204">
        <v>9.0379191745485805</v>
      </c>
      <c r="W16" s="204">
        <v>11.297420464316421</v>
      </c>
      <c r="X16" s="204">
        <v>8.2471195184866719</v>
      </c>
      <c r="Y16" s="204">
        <v>6.4394668959587271</v>
      </c>
      <c r="DA16" s="71" t="s">
        <v>3032</v>
      </c>
    </row>
    <row r="17" spans="1:105" ht="12" customHeight="1" x14ac:dyDescent="0.25">
      <c r="A17" s="18" t="s">
        <v>71</v>
      </c>
      <c r="B17" s="204">
        <v>330.68211521926048</v>
      </c>
      <c r="C17" s="204">
        <v>659.32932072227004</v>
      </c>
      <c r="D17" s="204">
        <v>309.31496130696479</v>
      </c>
      <c r="E17" s="204">
        <v>235.03869303525369</v>
      </c>
      <c r="F17" s="204">
        <v>196.37429062768709</v>
      </c>
      <c r="G17" s="204">
        <v>199.42682717110921</v>
      </c>
      <c r="H17" s="204">
        <v>168.90223559759241</v>
      </c>
      <c r="I17" s="204">
        <v>160.76242476354261</v>
      </c>
      <c r="J17" s="204">
        <v>52.909200343938082</v>
      </c>
      <c r="K17" s="204">
        <v>81.398710232158209</v>
      </c>
      <c r="L17" s="204">
        <v>170.9372312983663</v>
      </c>
      <c r="M17" s="204">
        <v>89.538521066208091</v>
      </c>
      <c r="N17" s="204">
        <v>153.63998280309551</v>
      </c>
      <c r="O17" s="204">
        <v>167.88478073946689</v>
      </c>
      <c r="P17" s="204">
        <v>145.5001719690456</v>
      </c>
      <c r="Q17" s="204">
        <v>105.8182287188306</v>
      </c>
      <c r="R17" s="204">
        <v>115.9931212381771</v>
      </c>
      <c r="S17" s="204">
        <v>120.87704213241619</v>
      </c>
      <c r="T17" s="204">
        <v>119.8595872742906</v>
      </c>
      <c r="U17" s="204">
        <v>389.28916595012902</v>
      </c>
      <c r="V17" s="204">
        <v>363.80128976784181</v>
      </c>
      <c r="W17" s="204">
        <v>370.42768701633702</v>
      </c>
      <c r="X17" s="204">
        <v>382.58890799656058</v>
      </c>
      <c r="Y17" s="204">
        <v>355.69690455717961</v>
      </c>
      <c r="DA17" s="71" t="s">
        <v>3033</v>
      </c>
    </row>
    <row r="18" spans="1:105" ht="12" customHeight="1" x14ac:dyDescent="0.25">
      <c r="A18" s="18" t="s">
        <v>32</v>
      </c>
      <c r="B18" s="204">
        <v>147.1290627687016</v>
      </c>
      <c r="C18" s="204">
        <v>288.52588134135851</v>
      </c>
      <c r="D18" s="204">
        <v>45.858383490971619</v>
      </c>
      <c r="E18" s="204">
        <v>171.01358555460021</v>
      </c>
      <c r="F18" s="204">
        <v>51.59071367153912</v>
      </c>
      <c r="G18" s="204">
        <v>115.6013757523646</v>
      </c>
      <c r="H18" s="204">
        <v>170.05829750644881</v>
      </c>
      <c r="I18" s="204">
        <v>79.296818572656917</v>
      </c>
      <c r="J18" s="204">
        <v>162.41521926053309</v>
      </c>
      <c r="K18" s="204">
        <v>168.14754944110061</v>
      </c>
      <c r="L18" s="204">
        <v>90.761478933791921</v>
      </c>
      <c r="M18" s="204">
        <v>20.063026655202059</v>
      </c>
      <c r="N18" s="204">
        <v>39.170679277730002</v>
      </c>
      <c r="O18" s="204">
        <v>15.28615649183147</v>
      </c>
      <c r="P18" s="204">
        <v>11.464574376612211</v>
      </c>
      <c r="Q18" s="204">
        <v>12.419948409286331</v>
      </c>
      <c r="R18" s="204">
        <v>6.6877042132416156</v>
      </c>
      <c r="S18" s="204">
        <v>6.1144453998280301</v>
      </c>
      <c r="T18" s="204">
        <v>3.3438521066208078</v>
      </c>
      <c r="U18" s="204">
        <v>3.0572656921754078</v>
      </c>
      <c r="V18" s="204">
        <v>2.9913155631986239</v>
      </c>
      <c r="W18" s="204">
        <v>2.7982803095442819</v>
      </c>
      <c r="X18" s="204">
        <v>3.0877901977644018</v>
      </c>
      <c r="Y18" s="204">
        <v>2.5088564058469469</v>
      </c>
      <c r="DA18" s="71" t="s">
        <v>3034</v>
      </c>
    </row>
    <row r="19" spans="1:105" ht="12" customHeight="1" x14ac:dyDescent="0.25">
      <c r="A19" s="18" t="s">
        <v>33</v>
      </c>
      <c r="B19" s="204">
        <v>84.264832330180568</v>
      </c>
      <c r="C19" s="204">
        <v>47.234221840068777</v>
      </c>
      <c r="D19" s="204">
        <v>64.421496130696468</v>
      </c>
      <c r="E19" s="204">
        <v>47.764316423043837</v>
      </c>
      <c r="F19" s="204">
        <v>9.9693895098882201</v>
      </c>
      <c r="G19" s="204">
        <v>6.7832330180567491</v>
      </c>
      <c r="H19" s="204">
        <v>9.8643164230438511</v>
      </c>
      <c r="I19" s="204">
        <v>9.9693895098882201</v>
      </c>
      <c r="J19" s="204">
        <v>15.05674978503869</v>
      </c>
      <c r="K19" s="204">
        <v>9.2337919174548571</v>
      </c>
      <c r="L19" s="204">
        <v>11.392949269131559</v>
      </c>
      <c r="M19" s="204">
        <v>10.576096302665521</v>
      </c>
      <c r="N19" s="204">
        <v>9.5490111779879605</v>
      </c>
      <c r="O19" s="204">
        <v>10.788650042992259</v>
      </c>
      <c r="P19" s="204">
        <v>9.9693895098882201</v>
      </c>
      <c r="Q19" s="204">
        <v>10.69071367153912</v>
      </c>
      <c r="R19" s="204">
        <v>14.423989681857259</v>
      </c>
      <c r="S19" s="204">
        <v>10.459071367153911</v>
      </c>
      <c r="T19" s="204">
        <v>10.282373172828891</v>
      </c>
      <c r="U19" s="204">
        <v>10.58091143594153</v>
      </c>
      <c r="V19" s="204">
        <v>9.5665520206362853</v>
      </c>
      <c r="W19" s="204">
        <v>9.1432502149613075</v>
      </c>
      <c r="X19" s="204">
        <v>7.2542562338779026</v>
      </c>
      <c r="Y19" s="204">
        <v>7.2542562338779026</v>
      </c>
      <c r="DA19" s="71" t="s">
        <v>3035</v>
      </c>
    </row>
    <row r="20" spans="1:105" ht="12" customHeight="1" x14ac:dyDescent="0.25">
      <c r="A20" s="14" t="s">
        <v>34</v>
      </c>
      <c r="B20" s="204">
        <f t="shared" ref="B20:Y20" si="3">B21+B22</f>
        <v>996.92029234737743</v>
      </c>
      <c r="C20" s="204">
        <f t="shared" si="3"/>
        <v>1038.6594153052449</v>
      </c>
      <c r="D20" s="204">
        <f t="shared" si="3"/>
        <v>1183.07222699914</v>
      </c>
      <c r="E20" s="204">
        <f t="shared" si="3"/>
        <v>179.83714531384351</v>
      </c>
      <c r="F20" s="204">
        <f t="shared" si="3"/>
        <v>300.03396388650037</v>
      </c>
      <c r="G20" s="204">
        <f t="shared" si="3"/>
        <v>239.05485812553741</v>
      </c>
      <c r="H20" s="204">
        <f t="shared" si="3"/>
        <v>294.59896818572662</v>
      </c>
      <c r="I20" s="204">
        <f t="shared" si="3"/>
        <v>164.6914875322442</v>
      </c>
      <c r="J20" s="204">
        <f t="shared" si="3"/>
        <v>161.61822871883061</v>
      </c>
      <c r="K20" s="204">
        <f t="shared" si="3"/>
        <v>166.4969045571797</v>
      </c>
      <c r="L20" s="204">
        <f t="shared" si="3"/>
        <v>208.65984522785899</v>
      </c>
      <c r="M20" s="204">
        <f t="shared" si="3"/>
        <v>233.67824591573509</v>
      </c>
      <c r="N20" s="204">
        <f t="shared" si="3"/>
        <v>239.22742906276869</v>
      </c>
      <c r="O20" s="204">
        <f t="shared" si="3"/>
        <v>267.59776440240762</v>
      </c>
      <c r="P20" s="204">
        <f t="shared" si="3"/>
        <v>167.33361994840931</v>
      </c>
      <c r="Q20" s="204">
        <f t="shared" si="3"/>
        <v>156.9078245915735</v>
      </c>
      <c r="R20" s="204">
        <f t="shared" si="3"/>
        <v>167.58796216681</v>
      </c>
      <c r="S20" s="204">
        <f t="shared" si="3"/>
        <v>188.1962166809974</v>
      </c>
      <c r="T20" s="204">
        <f t="shared" si="3"/>
        <v>189.99007574561921</v>
      </c>
      <c r="U20" s="204">
        <f t="shared" si="3"/>
        <v>178.84749341426371</v>
      </c>
      <c r="V20" s="204">
        <f t="shared" si="3"/>
        <v>154.7919617321507</v>
      </c>
      <c r="W20" s="204">
        <f t="shared" si="3"/>
        <v>186.7443265271215</v>
      </c>
      <c r="X20" s="204">
        <f t="shared" si="3"/>
        <v>137.41209809643561</v>
      </c>
      <c r="Y20" s="204">
        <f t="shared" si="3"/>
        <v>120.3484407683215</v>
      </c>
      <c r="DA20" s="71"/>
    </row>
    <row r="21" spans="1:105" ht="12" customHeight="1" x14ac:dyDescent="0.25">
      <c r="A21" s="18" t="s">
        <v>73</v>
      </c>
      <c r="B21" s="204">
        <v>996.92029234737743</v>
      </c>
      <c r="C21" s="204">
        <v>1038.6594153052449</v>
      </c>
      <c r="D21" s="204">
        <v>1183.07222699914</v>
      </c>
      <c r="E21" s="204">
        <v>179.83714531384351</v>
      </c>
      <c r="F21" s="204">
        <v>300.03396388650037</v>
      </c>
      <c r="G21" s="204">
        <v>239.05485812553741</v>
      </c>
      <c r="H21" s="204">
        <v>294.59896818572662</v>
      </c>
      <c r="I21" s="204">
        <v>164.6914875322442</v>
      </c>
      <c r="J21" s="204">
        <v>161.61822871883061</v>
      </c>
      <c r="K21" s="204">
        <v>166.4969045571797</v>
      </c>
      <c r="L21" s="204">
        <v>208.65984522785899</v>
      </c>
      <c r="M21" s="204">
        <v>233.67824591573509</v>
      </c>
      <c r="N21" s="204">
        <v>239.22742906276869</v>
      </c>
      <c r="O21" s="204">
        <v>267.59776440240762</v>
      </c>
      <c r="P21" s="204">
        <v>167.33361994840931</v>
      </c>
      <c r="Q21" s="204">
        <v>156.9078245915735</v>
      </c>
      <c r="R21" s="204">
        <v>167.58796216681</v>
      </c>
      <c r="S21" s="204">
        <v>188.1962166809974</v>
      </c>
      <c r="T21" s="204">
        <v>189.99007574561921</v>
      </c>
      <c r="U21" s="204">
        <v>178.84749341426371</v>
      </c>
      <c r="V21" s="204">
        <v>154.7919617321507</v>
      </c>
      <c r="W21" s="204">
        <v>186.7443265271215</v>
      </c>
      <c r="X21" s="204">
        <v>137.41209809643561</v>
      </c>
      <c r="Y21" s="204">
        <v>120.3484407683215</v>
      </c>
      <c r="DA21" s="71" t="s">
        <v>3036</v>
      </c>
    </row>
    <row r="22" spans="1:105" ht="12" customHeight="1" x14ac:dyDescent="0.25">
      <c r="A22" s="18" t="s">
        <v>36</v>
      </c>
      <c r="B22" s="204">
        <v>0</v>
      </c>
      <c r="C22" s="204">
        <v>0</v>
      </c>
      <c r="D22" s="204">
        <v>0</v>
      </c>
      <c r="E22" s="204">
        <v>0</v>
      </c>
      <c r="F22" s="204">
        <v>0</v>
      </c>
      <c r="G22" s="204">
        <v>0</v>
      </c>
      <c r="H22" s="204">
        <v>0</v>
      </c>
      <c r="I22" s="204">
        <v>0</v>
      </c>
      <c r="J22" s="204">
        <v>0</v>
      </c>
      <c r="K22" s="204">
        <v>0</v>
      </c>
      <c r="L22" s="204">
        <v>0</v>
      </c>
      <c r="M22" s="204">
        <v>0</v>
      </c>
      <c r="N22" s="204">
        <v>0</v>
      </c>
      <c r="O22" s="204">
        <v>0</v>
      </c>
      <c r="P22" s="204">
        <v>0</v>
      </c>
      <c r="Q22" s="204">
        <v>0</v>
      </c>
      <c r="R22" s="204">
        <v>0</v>
      </c>
      <c r="S22" s="204">
        <v>0</v>
      </c>
      <c r="T22" s="204">
        <v>0</v>
      </c>
      <c r="U22" s="204">
        <v>0</v>
      </c>
      <c r="V22" s="204">
        <v>0</v>
      </c>
      <c r="W22" s="204">
        <v>0</v>
      </c>
      <c r="X22" s="204">
        <v>0</v>
      </c>
      <c r="Y22" s="204">
        <v>0</v>
      </c>
      <c r="DA22" s="71" t="s">
        <v>3037</v>
      </c>
    </row>
    <row r="23" spans="1:105" ht="12" customHeight="1" x14ac:dyDescent="0.25">
      <c r="A23" s="14" t="s">
        <v>37</v>
      </c>
      <c r="B23" s="204">
        <f t="shared" ref="B23:Y23" si="4">B24+B25+B26+B27+B28+B29</f>
        <v>0</v>
      </c>
      <c r="C23" s="204">
        <f t="shared" si="4"/>
        <v>0</v>
      </c>
      <c r="D23" s="204">
        <f t="shared" si="4"/>
        <v>0</v>
      </c>
      <c r="E23" s="204">
        <f t="shared" si="4"/>
        <v>0</v>
      </c>
      <c r="F23" s="204">
        <f t="shared" si="4"/>
        <v>0</v>
      </c>
      <c r="G23" s="204">
        <f t="shared" si="4"/>
        <v>0</v>
      </c>
      <c r="H23" s="204">
        <f t="shared" si="4"/>
        <v>0</v>
      </c>
      <c r="I23" s="204">
        <f t="shared" si="4"/>
        <v>0</v>
      </c>
      <c r="J23" s="204">
        <f t="shared" si="4"/>
        <v>0</v>
      </c>
      <c r="K23" s="204">
        <f t="shared" si="4"/>
        <v>0</v>
      </c>
      <c r="L23" s="204">
        <f t="shared" si="4"/>
        <v>5.6774896125557346</v>
      </c>
      <c r="M23" s="204">
        <f t="shared" si="4"/>
        <v>7.3064048388666682</v>
      </c>
      <c r="N23" s="204">
        <f t="shared" si="4"/>
        <v>6.1193102978883154</v>
      </c>
      <c r="O23" s="204">
        <f t="shared" si="4"/>
        <v>6.0326095556403176</v>
      </c>
      <c r="P23" s="204">
        <f t="shared" si="4"/>
        <v>6.5221954255807226</v>
      </c>
      <c r="Q23" s="204">
        <f t="shared" si="4"/>
        <v>5.9266447953520531</v>
      </c>
      <c r="R23" s="204">
        <f t="shared" si="4"/>
        <v>6.2911697369530462</v>
      </c>
      <c r="S23" s="204">
        <f t="shared" si="4"/>
        <v>8.1258179252552445</v>
      </c>
      <c r="T23" s="204">
        <f t="shared" si="4"/>
        <v>6.6482686264726816</v>
      </c>
      <c r="U23" s="204">
        <f t="shared" si="4"/>
        <v>7.212120355998997</v>
      </c>
      <c r="V23" s="204">
        <f t="shared" si="4"/>
        <v>8.6768424481071573</v>
      </c>
      <c r="W23" s="204">
        <f t="shared" si="4"/>
        <v>10.662955399340376</v>
      </c>
      <c r="X23" s="204">
        <f t="shared" si="4"/>
        <v>10.375993323660973</v>
      </c>
      <c r="Y23" s="204">
        <f t="shared" si="4"/>
        <v>8.5888232273181</v>
      </c>
      <c r="DA23" s="71"/>
    </row>
    <row r="24" spans="1:105" ht="12" customHeight="1" x14ac:dyDescent="0.25">
      <c r="A24" s="18" t="s">
        <v>38</v>
      </c>
      <c r="B24" s="204">
        <v>0</v>
      </c>
      <c r="C24" s="204">
        <v>0</v>
      </c>
      <c r="D24" s="204">
        <v>0</v>
      </c>
      <c r="E24" s="204">
        <v>0</v>
      </c>
      <c r="F24" s="204">
        <v>0</v>
      </c>
      <c r="G24" s="204">
        <v>0</v>
      </c>
      <c r="H24" s="204">
        <v>0</v>
      </c>
      <c r="I24" s="204">
        <v>0</v>
      </c>
      <c r="J24" s="204">
        <v>0</v>
      </c>
      <c r="K24" s="204">
        <v>0</v>
      </c>
      <c r="L24" s="204">
        <v>5.0157351676698188</v>
      </c>
      <c r="M24" s="204">
        <v>5.4791057609630256</v>
      </c>
      <c r="N24" s="204">
        <v>5.6987962166809956</v>
      </c>
      <c r="O24" s="204">
        <v>5.7394668959587278</v>
      </c>
      <c r="P24" s="204">
        <v>5.7537403267411857</v>
      </c>
      <c r="Q24" s="204">
        <v>5.0396388650042994</v>
      </c>
      <c r="R24" s="204">
        <v>5.0396388650042994</v>
      </c>
      <c r="S24" s="204">
        <v>5.0396388650042994</v>
      </c>
      <c r="T24" s="204">
        <v>5.0396388650042994</v>
      </c>
      <c r="U24" s="204">
        <v>5.0396388650042994</v>
      </c>
      <c r="V24" s="204">
        <v>5.0396388650042994</v>
      </c>
      <c r="W24" s="204">
        <v>5.0396388650042994</v>
      </c>
      <c r="X24" s="204">
        <v>5.4385210662080814</v>
      </c>
      <c r="Y24" s="204">
        <v>5.3310404127257094</v>
      </c>
      <c r="DA24" s="71" t="s">
        <v>3038</v>
      </c>
    </row>
    <row r="25" spans="1:105" ht="12" customHeight="1" x14ac:dyDescent="0.25">
      <c r="A25" s="18" t="s">
        <v>74</v>
      </c>
      <c r="B25" s="204">
        <v>0</v>
      </c>
      <c r="C25" s="204">
        <v>0</v>
      </c>
      <c r="D25" s="204">
        <v>0</v>
      </c>
      <c r="E25" s="204">
        <v>0</v>
      </c>
      <c r="F25" s="204">
        <v>0</v>
      </c>
      <c r="G25" s="204">
        <v>0</v>
      </c>
      <c r="H25" s="204">
        <v>0</v>
      </c>
      <c r="I25" s="204">
        <v>0</v>
      </c>
      <c r="J25" s="204">
        <v>0</v>
      </c>
      <c r="K25" s="204">
        <v>0</v>
      </c>
      <c r="L25" s="204">
        <v>0</v>
      </c>
      <c r="M25" s="204">
        <v>0</v>
      </c>
      <c r="N25" s="204">
        <v>0</v>
      </c>
      <c r="O25" s="204">
        <v>0</v>
      </c>
      <c r="P25" s="204">
        <v>0</v>
      </c>
      <c r="Q25" s="204">
        <v>0</v>
      </c>
      <c r="R25" s="204">
        <v>0</v>
      </c>
      <c r="S25" s="204">
        <v>0</v>
      </c>
      <c r="T25" s="204">
        <v>5.519413971087348E-4</v>
      </c>
      <c r="U25" s="204">
        <v>3.581392271116582E-3</v>
      </c>
      <c r="V25" s="204">
        <v>1.311135469365496E-2</v>
      </c>
      <c r="W25" s="204">
        <v>8.8949483196590087E-2</v>
      </c>
      <c r="X25" s="204">
        <v>0.14069640055491719</v>
      </c>
      <c r="Y25" s="204">
        <v>0.11200635119690899</v>
      </c>
      <c r="DA25" s="71" t="s">
        <v>3039</v>
      </c>
    </row>
    <row r="26" spans="1:105" ht="12" customHeight="1" x14ac:dyDescent="0.25">
      <c r="A26" s="18" t="s">
        <v>75</v>
      </c>
      <c r="B26" s="204">
        <v>0</v>
      </c>
      <c r="C26" s="204">
        <v>0</v>
      </c>
      <c r="D26" s="204">
        <v>0</v>
      </c>
      <c r="E26" s="204">
        <v>0</v>
      </c>
      <c r="F26" s="204">
        <v>0</v>
      </c>
      <c r="G26" s="204">
        <v>0</v>
      </c>
      <c r="H26" s="204">
        <v>0</v>
      </c>
      <c r="I26" s="204">
        <v>0</v>
      </c>
      <c r="J26" s="204">
        <v>0</v>
      </c>
      <c r="K26" s="204">
        <v>0</v>
      </c>
      <c r="L26" s="204">
        <v>0.54024075666380056</v>
      </c>
      <c r="M26" s="204">
        <v>1.715391229578676</v>
      </c>
      <c r="N26" s="204">
        <v>0.24668959587274289</v>
      </c>
      <c r="O26" s="204">
        <v>6.0361134995700769E-2</v>
      </c>
      <c r="P26" s="204">
        <v>0.46285468615649178</v>
      </c>
      <c r="Q26" s="204">
        <v>0.50601891659501286</v>
      </c>
      <c r="R26" s="204">
        <v>0.68435081685296639</v>
      </c>
      <c r="S26" s="204">
        <v>2.476268271711092</v>
      </c>
      <c r="T26" s="204">
        <v>1.0454858125537401</v>
      </c>
      <c r="U26" s="204">
        <v>1.3588993981083399</v>
      </c>
      <c r="V26" s="204">
        <v>2.837489251934652</v>
      </c>
      <c r="W26" s="204">
        <v>5.0552020636285473</v>
      </c>
      <c r="X26" s="204">
        <v>4.5744625967325883</v>
      </c>
      <c r="Y26" s="204">
        <v>2.939036973344797</v>
      </c>
      <c r="DA26" s="71" t="s">
        <v>3040</v>
      </c>
    </row>
    <row r="27" spans="1:105" ht="12" customHeight="1" x14ac:dyDescent="0.25">
      <c r="A27" s="18" t="s">
        <v>76</v>
      </c>
      <c r="B27" s="204">
        <v>0</v>
      </c>
      <c r="C27" s="204">
        <v>0</v>
      </c>
      <c r="D27" s="204">
        <v>0</v>
      </c>
      <c r="E27" s="204">
        <v>0</v>
      </c>
      <c r="F27" s="204">
        <v>0</v>
      </c>
      <c r="G27" s="204">
        <v>0</v>
      </c>
      <c r="H27" s="204">
        <v>0</v>
      </c>
      <c r="I27" s="204">
        <v>0</v>
      </c>
      <c r="J27" s="204">
        <v>0</v>
      </c>
      <c r="K27" s="204">
        <v>0</v>
      </c>
      <c r="L27" s="204">
        <v>0</v>
      </c>
      <c r="M27" s="204">
        <v>0</v>
      </c>
      <c r="N27" s="204">
        <v>4.815133276010318E-3</v>
      </c>
      <c r="O27" s="204">
        <v>9.5442820292347373E-3</v>
      </c>
      <c r="P27" s="204">
        <v>1.4359415305245061E-2</v>
      </c>
      <c r="Q27" s="204">
        <v>1.9088564058469471E-2</v>
      </c>
      <c r="R27" s="204">
        <v>8.3576956147893372E-2</v>
      </c>
      <c r="S27" s="204">
        <v>8.3576956147893372E-2</v>
      </c>
      <c r="T27" s="204">
        <v>8.3576956147893372E-2</v>
      </c>
      <c r="U27" s="204">
        <v>8.3576956147893372E-2</v>
      </c>
      <c r="V27" s="204">
        <v>8.3576956147893372E-2</v>
      </c>
      <c r="W27" s="204">
        <v>8.116938950988821E-2</v>
      </c>
      <c r="X27" s="204">
        <v>7.8847807394668956E-2</v>
      </c>
      <c r="Y27" s="204">
        <v>6.4488392089423904E-2</v>
      </c>
      <c r="DA27" s="71" t="s">
        <v>3041</v>
      </c>
    </row>
    <row r="28" spans="1:105" ht="12" customHeight="1" x14ac:dyDescent="0.25">
      <c r="A28" s="18" t="s">
        <v>77</v>
      </c>
      <c r="B28" s="204">
        <v>0</v>
      </c>
      <c r="C28" s="204">
        <v>0</v>
      </c>
      <c r="D28" s="204">
        <v>0</v>
      </c>
      <c r="E28" s="204">
        <v>0</v>
      </c>
      <c r="F28" s="204">
        <v>0</v>
      </c>
      <c r="G28" s="204">
        <v>0</v>
      </c>
      <c r="H28" s="204">
        <v>0</v>
      </c>
      <c r="I28" s="204">
        <v>0</v>
      </c>
      <c r="J28" s="204">
        <v>0</v>
      </c>
      <c r="K28" s="204">
        <v>0</v>
      </c>
      <c r="L28" s="204">
        <v>0</v>
      </c>
      <c r="M28" s="204">
        <v>0</v>
      </c>
      <c r="N28" s="204">
        <v>0</v>
      </c>
      <c r="O28" s="204">
        <v>0</v>
      </c>
      <c r="P28" s="204">
        <v>0</v>
      </c>
      <c r="Q28" s="204">
        <v>0</v>
      </c>
      <c r="R28" s="204">
        <v>0</v>
      </c>
      <c r="S28" s="204">
        <v>0</v>
      </c>
      <c r="T28" s="204">
        <v>0</v>
      </c>
      <c r="U28" s="204">
        <v>0</v>
      </c>
      <c r="V28" s="204">
        <v>0</v>
      </c>
      <c r="W28" s="204">
        <v>0</v>
      </c>
      <c r="X28" s="204">
        <v>0</v>
      </c>
      <c r="Y28" s="204">
        <v>0</v>
      </c>
      <c r="DA28" s="71" t="s">
        <v>3042</v>
      </c>
    </row>
    <row r="29" spans="1:105" ht="12" customHeight="1" x14ac:dyDescent="0.25">
      <c r="A29" s="18" t="s">
        <v>78</v>
      </c>
      <c r="B29" s="204">
        <v>0</v>
      </c>
      <c r="C29" s="204">
        <v>0</v>
      </c>
      <c r="D29" s="204">
        <v>0</v>
      </c>
      <c r="E29" s="204">
        <v>0</v>
      </c>
      <c r="F29" s="204">
        <v>0</v>
      </c>
      <c r="G29" s="204">
        <v>0</v>
      </c>
      <c r="H29" s="204">
        <v>0</v>
      </c>
      <c r="I29" s="204">
        <v>0</v>
      </c>
      <c r="J29" s="204">
        <v>0</v>
      </c>
      <c r="K29" s="204">
        <v>0</v>
      </c>
      <c r="L29" s="204">
        <v>0.121513688222115</v>
      </c>
      <c r="M29" s="204">
        <v>0.1119078483249671</v>
      </c>
      <c r="N29" s="204">
        <v>0.1690093520585666</v>
      </c>
      <c r="O29" s="204">
        <v>0.22323724265665379</v>
      </c>
      <c r="P29" s="204">
        <v>0.29124099737779979</v>
      </c>
      <c r="Q29" s="204">
        <v>0.36189844969427171</v>
      </c>
      <c r="R29" s="204">
        <v>0.48360309894788789</v>
      </c>
      <c r="S29" s="204">
        <v>0.52633383239195908</v>
      </c>
      <c r="T29" s="204">
        <v>0.47901505136964012</v>
      </c>
      <c r="U29" s="204">
        <v>0.72642374446734781</v>
      </c>
      <c r="V29" s="204">
        <v>0.70302602032665729</v>
      </c>
      <c r="W29" s="204">
        <v>0.39799559800105111</v>
      </c>
      <c r="X29" s="204">
        <v>0.1434654527707184</v>
      </c>
      <c r="Y29" s="204">
        <v>0.1422510979612627</v>
      </c>
      <c r="DA29" s="71" t="s">
        <v>3043</v>
      </c>
    </row>
    <row r="30" spans="1:105" ht="12" customHeight="1" x14ac:dyDescent="0.25">
      <c r="A30" s="14" t="s">
        <v>39</v>
      </c>
      <c r="B30" s="204">
        <v>272.0693895098882</v>
      </c>
      <c r="C30" s="204">
        <v>268.20008598452279</v>
      </c>
      <c r="D30" s="204">
        <v>263.66199484092863</v>
      </c>
      <c r="E30" s="204">
        <v>304.09862424763543</v>
      </c>
      <c r="F30" s="204">
        <v>3.5253654342218401</v>
      </c>
      <c r="G30" s="204">
        <v>3.0094582975064492</v>
      </c>
      <c r="H30" s="204">
        <v>1.4092003439380909</v>
      </c>
      <c r="I30" s="204">
        <v>5.0037833190025793</v>
      </c>
      <c r="J30" s="204">
        <v>5.2020636285468624</v>
      </c>
      <c r="K30" s="204">
        <v>5.3024075666380046</v>
      </c>
      <c r="L30" s="204">
        <v>0</v>
      </c>
      <c r="M30" s="204">
        <v>0</v>
      </c>
      <c r="N30" s="204">
        <v>0</v>
      </c>
      <c r="O30" s="204">
        <v>0</v>
      </c>
      <c r="P30" s="204">
        <v>0</v>
      </c>
      <c r="Q30" s="204">
        <v>0</v>
      </c>
      <c r="R30" s="204">
        <v>0</v>
      </c>
      <c r="S30" s="204">
        <v>0</v>
      </c>
      <c r="T30" s="204">
        <v>0</v>
      </c>
      <c r="U30" s="204">
        <v>0</v>
      </c>
      <c r="V30" s="204">
        <v>2.507910576096303</v>
      </c>
      <c r="W30" s="204">
        <v>2.7539122957867579</v>
      </c>
      <c r="X30" s="204">
        <v>2.8632846087704208E-2</v>
      </c>
      <c r="Y30" s="204">
        <v>1.9088564058469471E-2</v>
      </c>
      <c r="DA30" s="71" t="s">
        <v>3044</v>
      </c>
    </row>
    <row r="31" spans="1:105" ht="12" customHeight="1" x14ac:dyDescent="0.25">
      <c r="A31" s="21" t="s">
        <v>40</v>
      </c>
      <c r="B31" s="207">
        <v>222.52794496990541</v>
      </c>
      <c r="C31" s="207">
        <v>221.92605331040409</v>
      </c>
      <c r="D31" s="207">
        <v>216.68099742046431</v>
      </c>
      <c r="E31" s="207">
        <v>224.7635425623387</v>
      </c>
      <c r="F31" s="207">
        <v>300.7738607050731</v>
      </c>
      <c r="G31" s="207">
        <v>296.68099742046422</v>
      </c>
      <c r="H31" s="207">
        <v>361.17798796216681</v>
      </c>
      <c r="I31" s="207">
        <v>345.19346517626821</v>
      </c>
      <c r="J31" s="207">
        <v>397.57523645743771</v>
      </c>
      <c r="K31" s="207">
        <v>312.48495270851248</v>
      </c>
      <c r="L31" s="207">
        <v>378.89939810834062</v>
      </c>
      <c r="M31" s="207">
        <v>336.89595872742899</v>
      </c>
      <c r="N31" s="207">
        <v>317.77300085984518</v>
      </c>
      <c r="O31" s="207">
        <v>329.42390369733448</v>
      </c>
      <c r="P31" s="207">
        <v>294.69475494411012</v>
      </c>
      <c r="Q31" s="207">
        <v>298.00515907136707</v>
      </c>
      <c r="R31" s="207">
        <v>301.82287188306111</v>
      </c>
      <c r="S31" s="207">
        <v>291.53052450558903</v>
      </c>
      <c r="T31" s="207">
        <v>294.04127257093722</v>
      </c>
      <c r="U31" s="207">
        <v>291.39294926913158</v>
      </c>
      <c r="V31" s="207">
        <v>261.02321582115218</v>
      </c>
      <c r="W31" s="207">
        <v>268.1255374032674</v>
      </c>
      <c r="X31" s="207">
        <v>249.16595012897679</v>
      </c>
      <c r="Y31" s="207">
        <v>222.33877901977641</v>
      </c>
      <c r="DA31" s="86" t="s">
        <v>3045</v>
      </c>
    </row>
    <row r="32" spans="1:105" ht="12" customHeight="1" x14ac:dyDescent="0.25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DA32" s="176"/>
    </row>
    <row r="33" spans="1:105" ht="12" customHeight="1" x14ac:dyDescent="0.25">
      <c r="A33" s="30" t="s">
        <v>84</v>
      </c>
      <c r="B33" s="203">
        <f>OIS_emi!B5</f>
        <v>4480.5075368409189</v>
      </c>
      <c r="C33" s="203">
        <f>OIS_emi!C5</f>
        <v>5809.2024781211849</v>
      </c>
      <c r="D33" s="203">
        <f>OIS_emi!D5</f>
        <v>4232.6030031611735</v>
      </c>
      <c r="E33" s="203">
        <f>OIS_emi!E5</f>
        <v>1993.5269461211569</v>
      </c>
      <c r="F33" s="203">
        <f>OIS_emi!F5</f>
        <v>1587.864609842321</v>
      </c>
      <c r="G33" s="203">
        <f>OIS_emi!G5</f>
        <v>1746.943775042203</v>
      </c>
      <c r="H33" s="203">
        <f>OIS_emi!H5</f>
        <v>2045.8825412413571</v>
      </c>
      <c r="I33" s="203">
        <f>OIS_emi!I5</f>
        <v>1295.2593423620281</v>
      </c>
      <c r="J33" s="203">
        <f>OIS_emi!J5</f>
        <v>1205.486969522166</v>
      </c>
      <c r="K33" s="203">
        <f>OIS_emi!K5</f>
        <v>1251.0997011629049</v>
      </c>
      <c r="L33" s="203">
        <f>OIS_emi!L5</f>
        <v>1446.075590160493</v>
      </c>
      <c r="M33" s="203">
        <f>OIS_emi!M5</f>
        <v>1056.402262680459</v>
      </c>
      <c r="N33" s="203">
        <f>OIS_emi!N5</f>
        <v>1307.7469076422569</v>
      </c>
      <c r="O33" s="203">
        <f>OIS_emi!O5</f>
        <v>1257.0029719212339</v>
      </c>
      <c r="P33" s="203">
        <f>OIS_emi!P5</f>
        <v>939.80124180015866</v>
      </c>
      <c r="Q33" s="203">
        <f>OIS_emi!Q5</f>
        <v>797.75534916530944</v>
      </c>
      <c r="R33" s="203">
        <f>OIS_emi!R5</f>
        <v>835.00323768071792</v>
      </c>
      <c r="S33" s="203">
        <f>OIS_emi!S5</f>
        <v>900.6731197216784</v>
      </c>
      <c r="T33" s="203">
        <f>OIS_emi!T5</f>
        <v>874.4357883239486</v>
      </c>
      <c r="U33" s="203">
        <f>OIS_emi!U5</f>
        <v>1680.3899306862261</v>
      </c>
      <c r="V33" s="203">
        <f>OIS_emi!V5</f>
        <v>1554.1582117999731</v>
      </c>
      <c r="W33" s="203">
        <f>OIS_emi!W5</f>
        <v>1653.8811931179421</v>
      </c>
      <c r="X33" s="203">
        <f>OIS_emi!X5</f>
        <v>1562.9899187475371</v>
      </c>
      <c r="Y33" s="203">
        <f>OIS_emi!Y5</f>
        <v>1432.828964306173</v>
      </c>
      <c r="DA33" s="112"/>
    </row>
    <row r="34" spans="1:105" ht="12" customHeight="1" x14ac:dyDescent="0.25">
      <c r="A34" s="172"/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DA34" s="176"/>
    </row>
    <row r="35" spans="1:105" ht="12" customHeight="1" x14ac:dyDescent="0.25">
      <c r="A35" s="115" t="s">
        <v>86</v>
      </c>
      <c r="B35" s="284">
        <f t="shared" ref="B35:Y35" si="5">IF(B$12=0,"",B$12/B$3*1000)</f>
        <v>87.923921987746866</v>
      </c>
      <c r="C35" s="284">
        <f t="shared" si="5"/>
        <v>105.25300189258111</v>
      </c>
      <c r="D35" s="284">
        <f t="shared" si="5"/>
        <v>87.029165776683939</v>
      </c>
      <c r="E35" s="284">
        <f t="shared" si="5"/>
        <v>49.6420094115146</v>
      </c>
      <c r="F35" s="284">
        <f t="shared" si="5"/>
        <v>35.374182867185347</v>
      </c>
      <c r="G35" s="284">
        <f t="shared" si="5"/>
        <v>35.656816664241092</v>
      </c>
      <c r="H35" s="284">
        <f t="shared" si="5"/>
        <v>39.162255390244567</v>
      </c>
      <c r="I35" s="284">
        <f t="shared" si="5"/>
        <v>27.607642681115603</v>
      </c>
      <c r="J35" s="284">
        <f t="shared" si="5"/>
        <v>26.993927385870592</v>
      </c>
      <c r="K35" s="284">
        <f t="shared" si="5"/>
        <v>26.030625669360621</v>
      </c>
      <c r="L35" s="284">
        <f t="shared" si="5"/>
        <v>31.057073726075171</v>
      </c>
      <c r="M35" s="284">
        <f t="shared" si="5"/>
        <v>24.374754944139045</v>
      </c>
      <c r="N35" s="284">
        <f t="shared" si="5"/>
        <v>27.340629968529068</v>
      </c>
      <c r="O35" s="284">
        <f t="shared" si="5"/>
        <v>28.300578010211431</v>
      </c>
      <c r="P35" s="284">
        <f t="shared" si="5"/>
        <v>22.559429957799974</v>
      </c>
      <c r="Q35" s="284">
        <f t="shared" si="5"/>
        <v>20.957519888854353</v>
      </c>
      <c r="R35" s="284">
        <f t="shared" si="5"/>
        <v>21.338010486679735</v>
      </c>
      <c r="S35" s="284">
        <f t="shared" si="5"/>
        <v>22.137220495047007</v>
      </c>
      <c r="T35" s="284">
        <f t="shared" si="5"/>
        <v>21.107438185038728</v>
      </c>
      <c r="U35" s="284">
        <f t="shared" si="5"/>
        <v>28.435979983350624</v>
      </c>
      <c r="V35" s="284">
        <f t="shared" si="5"/>
        <v>27.247194168160188</v>
      </c>
      <c r="W35" s="284">
        <f t="shared" si="5"/>
        <v>26.841145225693325</v>
      </c>
      <c r="X35" s="284">
        <f t="shared" si="5"/>
        <v>24.111003986764938</v>
      </c>
      <c r="Y35" s="284">
        <f t="shared" si="5"/>
        <v>21.615396541980633</v>
      </c>
      <c r="DA35" s="118"/>
    </row>
    <row r="36" spans="1:105" ht="12" customHeight="1" x14ac:dyDescent="0.25">
      <c r="A36" s="158" t="s">
        <v>2135</v>
      </c>
      <c r="B36" s="344">
        <f t="shared" ref="B36:Y36" si="6">IF(B$12=0,"",B$12/B$5*1000)</f>
        <v>58.362954498028799</v>
      </c>
      <c r="C36" s="344">
        <f t="shared" si="6"/>
        <v>62.498558395163798</v>
      </c>
      <c r="D36" s="344">
        <f t="shared" si="6"/>
        <v>56.473879263531387</v>
      </c>
      <c r="E36" s="344">
        <f t="shared" si="6"/>
        <v>37.666267750702346</v>
      </c>
      <c r="F36" s="344">
        <f t="shared" si="6"/>
        <v>27.736677177800686</v>
      </c>
      <c r="G36" s="344">
        <f t="shared" si="6"/>
        <v>32.26519819707687</v>
      </c>
      <c r="H36" s="344">
        <f t="shared" si="6"/>
        <v>30.259179373044219</v>
      </c>
      <c r="I36" s="344">
        <f t="shared" si="6"/>
        <v>26.586227975994994</v>
      </c>
      <c r="J36" s="344">
        <f t="shared" si="6"/>
        <v>26.668218493199863</v>
      </c>
      <c r="K36" s="344">
        <f t="shared" si="6"/>
        <v>25.176152846258109</v>
      </c>
      <c r="L36" s="344">
        <f t="shared" si="6"/>
        <v>27.745394666178122</v>
      </c>
      <c r="M36" s="344">
        <f t="shared" si="6"/>
        <v>23.425650760914589</v>
      </c>
      <c r="N36" s="344">
        <f t="shared" si="6"/>
        <v>26.006916095470338</v>
      </c>
      <c r="O36" s="344">
        <f t="shared" si="6"/>
        <v>24.747006834372094</v>
      </c>
      <c r="P36" s="344">
        <f t="shared" si="6"/>
        <v>24.081769626187327</v>
      </c>
      <c r="Q36" s="344">
        <f t="shared" si="6"/>
        <v>21.519342887164431</v>
      </c>
      <c r="R36" s="344">
        <f t="shared" si="6"/>
        <v>21.858623191734555</v>
      </c>
      <c r="S36" s="344">
        <f t="shared" si="6"/>
        <v>21.366672696131669</v>
      </c>
      <c r="T36" s="344">
        <f t="shared" si="6"/>
        <v>21.077286613682332</v>
      </c>
      <c r="U36" s="344">
        <f t="shared" si="6"/>
        <v>21.347094245253238</v>
      </c>
      <c r="V36" s="344">
        <f t="shared" si="6"/>
        <v>20.446465718056011</v>
      </c>
      <c r="W36" s="344">
        <f t="shared" si="6"/>
        <v>20.600794761704083</v>
      </c>
      <c r="X36" s="344">
        <f t="shared" si="6"/>
        <v>19.292379635326171</v>
      </c>
      <c r="Y36" s="344">
        <f t="shared" si="6"/>
        <v>17.845845431220059</v>
      </c>
      <c r="DA36" s="119"/>
    </row>
    <row r="37" spans="1:105" ht="12" customHeight="1" x14ac:dyDescent="0.25">
      <c r="A37" s="158" t="s">
        <v>2136</v>
      </c>
      <c r="B37" s="344">
        <f>IF(OIS_ued!B$5=0,"",OIS_ued!B$5/B$5*1000)</f>
        <v>22.643348496106753</v>
      </c>
      <c r="C37" s="344">
        <f>IF(OIS_ued!C$5=0,"",OIS_ued!C$5/C$5*1000)</f>
        <v>23.842409803783251</v>
      </c>
      <c r="D37" s="344">
        <f>IF(OIS_ued!D$5=0,"",OIS_ued!D$5/D$5*1000)</f>
        <v>22.101878794580738</v>
      </c>
      <c r="E37" s="344">
        <f>IF(OIS_ued!E$5=0,"",OIS_ued!E$5/E$5*1000)</f>
        <v>15.145566792467358</v>
      </c>
      <c r="F37" s="344">
        <f>IF(OIS_ued!F$5=0,"",OIS_ued!F$5/F$5*1000)</f>
        <v>11.36220602826126</v>
      </c>
      <c r="G37" s="344">
        <f>IF(OIS_ued!G$5=0,"",OIS_ued!G$5/G$5*1000)</f>
        <v>13.032807266850627</v>
      </c>
      <c r="H37" s="344">
        <f>IF(OIS_ued!H$5=0,"",OIS_ued!H$5/H$5*1000)</f>
        <v>12.233644660462314</v>
      </c>
      <c r="I37" s="344">
        <f>IF(OIS_ued!I$5=0,"",OIS_ued!I$5/I$5*1000)</f>
        <v>11.194032179052844</v>
      </c>
      <c r="J37" s="344">
        <f>IF(OIS_ued!J$5=0,"",OIS_ued!J$5/J$5*1000)</f>
        <v>11.468298507489516</v>
      </c>
      <c r="K37" s="344">
        <f>IF(OIS_ued!K$5=0,"",OIS_ued!K$5/K$5*1000)</f>
        <v>10.463629199682313</v>
      </c>
      <c r="L37" s="344">
        <f>IF(OIS_ued!L$5=0,"",OIS_ued!L$5/L$5*1000)</f>
        <v>11.627606716383662</v>
      </c>
      <c r="M37" s="344">
        <f>IF(OIS_ued!M$5=0,"",OIS_ued!M$5/M$5*1000)</f>
        <v>10.05163861494507</v>
      </c>
      <c r="N37" s="344">
        <f>IF(OIS_ued!N$5=0,"",OIS_ued!N$5/N$5*1000)</f>
        <v>10.895754246206288</v>
      </c>
      <c r="O37" s="344">
        <f>IF(OIS_ued!O$5=0,"",OIS_ued!O$5/O$5*1000)</f>
        <v>10.439985869614064</v>
      </c>
      <c r="P37" s="344">
        <f>IF(OIS_ued!P$5=0,"",OIS_ued!P$5/P$5*1000)</f>
        <v>10.313039825065561</v>
      </c>
      <c r="Q37" s="344">
        <f>IF(OIS_ued!Q$5=0,"",OIS_ued!Q$5/Q$5*1000)</f>
        <v>9.3108811662435471</v>
      </c>
      <c r="R37" s="344">
        <f>IF(OIS_ued!R$5=0,"",OIS_ued!R$5/R$5*1000)</f>
        <v>9.4393025708963503</v>
      </c>
      <c r="S37" s="344">
        <f>IF(OIS_ued!S$5=0,"",OIS_ued!S$5/S$5*1000)</f>
        <v>9.0887028978357716</v>
      </c>
      <c r="T37" s="344">
        <f>IF(OIS_ued!T$5=0,"",OIS_ued!T$5/T$5*1000)</f>
        <v>8.9907950987999481</v>
      </c>
      <c r="U37" s="344">
        <f>IF(OIS_ued!U$5=0,"",OIS_ued!U$5/U$5*1000)</f>
        <v>8.5038672848208794</v>
      </c>
      <c r="V37" s="344">
        <f>IF(OIS_ued!V$5=0,"",OIS_ued!V$5/V$5*1000)</f>
        <v>8.0911233981453563</v>
      </c>
      <c r="W37" s="344">
        <f>IF(OIS_ued!W$5=0,"",OIS_ued!W$5/W$5*1000)</f>
        <v>8.1031422400949307</v>
      </c>
      <c r="X37" s="344">
        <f>IF(OIS_ued!X$5=0,"",OIS_ued!X$5/X$5*1000)</f>
        <v>7.5698200086420719</v>
      </c>
      <c r="Y37" s="344">
        <f>IF(OIS_ued!Y$5=0,"",OIS_ued!Y$5/Y$5*1000)</f>
        <v>6.9565737500848437</v>
      </c>
      <c r="DA37" s="119"/>
    </row>
    <row r="38" spans="1:105" ht="12" customHeight="1" x14ac:dyDescent="0.25">
      <c r="A38" s="159" t="s">
        <v>87</v>
      </c>
      <c r="B38" s="345">
        <f t="shared" ref="B38:Y38" si="7">IF(B$12=0,"",B$33/B$12)</f>
        <v>2.0896519420524724</v>
      </c>
      <c r="C38" s="345">
        <f t="shared" si="7"/>
        <v>2.2427944456474309</v>
      </c>
      <c r="D38" s="345">
        <f t="shared" si="7"/>
        <v>2.002995262969034</v>
      </c>
      <c r="E38" s="345">
        <f t="shared" si="7"/>
        <v>1.6698824725097403</v>
      </c>
      <c r="F38" s="345">
        <f t="shared" si="7"/>
        <v>1.7942293747099802</v>
      </c>
      <c r="G38" s="345">
        <f t="shared" si="7"/>
        <v>1.9301463638499368</v>
      </c>
      <c r="H38" s="345">
        <f t="shared" si="7"/>
        <v>1.9107042412987847</v>
      </c>
      <c r="I38" s="345">
        <f t="shared" si="7"/>
        <v>1.6225153963872871</v>
      </c>
      <c r="J38" s="345">
        <f t="shared" si="7"/>
        <v>1.471837088724484</v>
      </c>
      <c r="K38" s="345">
        <f t="shared" si="7"/>
        <v>1.6561196357616086</v>
      </c>
      <c r="L38" s="345">
        <f t="shared" si="7"/>
        <v>1.6167978791896422</v>
      </c>
      <c r="M38" s="345">
        <f t="shared" si="7"/>
        <v>1.439054115850481</v>
      </c>
      <c r="N38" s="345">
        <f t="shared" si="7"/>
        <v>1.6411971660108564</v>
      </c>
      <c r="O38" s="345">
        <f t="shared" si="7"/>
        <v>1.5578135132012505</v>
      </c>
      <c r="P38" s="345">
        <f t="shared" si="7"/>
        <v>1.4556494825234816</v>
      </c>
      <c r="Q38" s="345">
        <f t="shared" si="7"/>
        <v>1.3279202871693496</v>
      </c>
      <c r="R38" s="345">
        <f t="shared" si="7"/>
        <v>1.3504817305737764</v>
      </c>
      <c r="S38" s="345">
        <f t="shared" si="7"/>
        <v>1.4160485082906595</v>
      </c>
      <c r="T38" s="345">
        <f t="shared" si="7"/>
        <v>1.3882608632347788</v>
      </c>
      <c r="U38" s="345">
        <f t="shared" si="7"/>
        <v>1.8994651785315761</v>
      </c>
      <c r="V38" s="345">
        <f t="shared" si="7"/>
        <v>1.9130526063121376</v>
      </c>
      <c r="W38" s="345">
        <f t="shared" si="7"/>
        <v>1.9187594728315591</v>
      </c>
      <c r="X38" s="345">
        <f t="shared" si="7"/>
        <v>1.9582395175340226</v>
      </c>
      <c r="Y38" s="345">
        <f t="shared" si="7"/>
        <v>1.9812494911540541</v>
      </c>
      <c r="DA38" s="164"/>
    </row>
    <row r="39" spans="1:105" ht="10.15" customHeight="1" x14ac:dyDescent="0.25"/>
    <row r="40" spans="1:105" ht="12" customHeight="1" x14ac:dyDescent="0.25">
      <c r="A40" s="8" t="s">
        <v>3046</v>
      </c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6" tint="-0.249977111117893"/>
    <pageSetUpPr fitToPage="1"/>
  </sheetPr>
  <dimension ref="A1:DA107"/>
  <sheetViews>
    <sheetView zoomScaleNormal="10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 / final energy consumption"</f>
        <v>BE: Other industrial sectors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27</v>
      </c>
      <c r="B5" s="223">
        <v>2144.140584694755</v>
      </c>
      <c r="C5" s="223">
        <v>2590.1626827171108</v>
      </c>
      <c r="D5" s="223">
        <v>2113.1368013757551</v>
      </c>
      <c r="E5" s="223">
        <v>1193.8127257093711</v>
      </c>
      <c r="F5" s="223">
        <v>884.98417884780417</v>
      </c>
      <c r="G5" s="223">
        <v>905.08357695614779</v>
      </c>
      <c r="H5" s="223">
        <v>1070.7478933791899</v>
      </c>
      <c r="I5" s="223">
        <v>798.30326741186468</v>
      </c>
      <c r="J5" s="223">
        <v>819.03559759243387</v>
      </c>
      <c r="K5" s="223">
        <v>755.44041272571167</v>
      </c>
      <c r="L5" s="223">
        <v>894.40715427291548</v>
      </c>
      <c r="M5" s="223">
        <v>734.09488291281195</v>
      </c>
      <c r="N5" s="223">
        <v>796.824985276392</v>
      </c>
      <c r="O5" s="223">
        <v>806.9020850500508</v>
      </c>
      <c r="P5" s="223">
        <v>645.62331322437603</v>
      </c>
      <c r="Q5" s="223">
        <v>600.75544961048683</v>
      </c>
      <c r="R5" s="223">
        <v>618.300284096366</v>
      </c>
      <c r="S5" s="223">
        <v>636.0467981488141</v>
      </c>
      <c r="T5" s="223">
        <v>629.87858512875653</v>
      </c>
      <c r="U5" s="223">
        <v>884.66477284163159</v>
      </c>
      <c r="V5" s="223">
        <v>812.3970071037312</v>
      </c>
      <c r="W5" s="223">
        <v>861.95336963067609</v>
      </c>
      <c r="X5" s="223">
        <v>798.16074834184917</v>
      </c>
      <c r="Y5" s="223">
        <v>723.19461567233884</v>
      </c>
      <c r="DA5" s="89" t="s">
        <v>3029</v>
      </c>
    </row>
    <row r="6" spans="1:105" ht="12" customHeight="1" x14ac:dyDescent="0.25">
      <c r="A6" s="55" t="s">
        <v>91</v>
      </c>
      <c r="B6" s="259">
        <v>11.43477264561389</v>
      </c>
      <c r="C6" s="259">
        <v>11.6252204564825</v>
      </c>
      <c r="D6" s="259">
        <v>11.313552239740741</v>
      </c>
      <c r="E6" s="259">
        <v>11.49455664472255</v>
      </c>
      <c r="F6" s="259">
        <v>17.73583586642922</v>
      </c>
      <c r="G6" s="259">
        <v>17.594295400907811</v>
      </c>
      <c r="H6" s="259">
        <v>22.475457795730431</v>
      </c>
      <c r="I6" s="259">
        <v>20.908070484066261</v>
      </c>
      <c r="J6" s="259">
        <v>23.805971957406779</v>
      </c>
      <c r="K6" s="259">
        <v>18.72041039257768</v>
      </c>
      <c r="L6" s="259">
        <v>24.814995325223659</v>
      </c>
      <c r="M6" s="259">
        <v>18.929763526152961</v>
      </c>
      <c r="N6" s="259">
        <v>18.033712359122529</v>
      </c>
      <c r="O6" s="259">
        <v>19.176766179218951</v>
      </c>
      <c r="P6" s="259">
        <v>17.32411392458242</v>
      </c>
      <c r="Q6" s="259">
        <v>17.582482400680849</v>
      </c>
      <c r="R6" s="259">
        <v>17.85420296712817</v>
      </c>
      <c r="S6" s="259">
        <v>17.627509716731709</v>
      </c>
      <c r="T6" s="259">
        <v>18.321076477373271</v>
      </c>
      <c r="U6" s="259">
        <v>18.366997824336192</v>
      </c>
      <c r="V6" s="259">
        <v>17.060016028411241</v>
      </c>
      <c r="W6" s="259">
        <v>17.838049711395339</v>
      </c>
      <c r="X6" s="259">
        <v>16.665401737232479</v>
      </c>
      <c r="Y6" s="259">
        <v>15.264203731932559</v>
      </c>
      <c r="DA6" s="67" t="s">
        <v>3047</v>
      </c>
    </row>
    <row r="7" spans="1:105" ht="12" customHeight="1" x14ac:dyDescent="0.25">
      <c r="A7" s="173" t="s">
        <v>92</v>
      </c>
      <c r="B7" s="224">
        <v>6.0919398905733733</v>
      </c>
      <c r="C7" s="224">
        <v>6.1447237961036683</v>
      </c>
      <c r="D7" s="224">
        <v>5.9909445112084514</v>
      </c>
      <c r="E7" s="224">
        <v>6.1256729434061938</v>
      </c>
      <c r="F7" s="224">
        <v>8.9337368108716806</v>
      </c>
      <c r="G7" s="224">
        <v>8.839984440580869</v>
      </c>
      <c r="H7" s="224">
        <v>11.079936293015489</v>
      </c>
      <c r="I7" s="224">
        <v>10.39899323955181</v>
      </c>
      <c r="J7" s="224">
        <v>11.867518866614629</v>
      </c>
      <c r="K7" s="224">
        <v>9.3495609709249869</v>
      </c>
      <c r="L7" s="224">
        <v>12.00076637311647</v>
      </c>
      <c r="M7" s="224">
        <v>9.6918576696492238</v>
      </c>
      <c r="N7" s="224">
        <v>9.2112459633340524</v>
      </c>
      <c r="O7" s="224">
        <v>9.7013767018659998</v>
      </c>
      <c r="P7" s="224">
        <v>8.7216704190445853</v>
      </c>
      <c r="Q7" s="224">
        <v>8.8317534223119871</v>
      </c>
      <c r="R7" s="224">
        <v>8.9632650916641357</v>
      </c>
      <c r="S7" s="224">
        <v>8.785635528889669</v>
      </c>
      <c r="T7" s="224">
        <v>9.0309932451673482</v>
      </c>
      <c r="U7" s="224">
        <v>9.0528869272929438</v>
      </c>
      <c r="V7" s="224">
        <v>8.3024618513612634</v>
      </c>
      <c r="W7" s="224">
        <v>8.6296967389871178</v>
      </c>
      <c r="X7" s="224">
        <v>8.046022064770094</v>
      </c>
      <c r="Y7" s="224">
        <v>7.3051894873399066</v>
      </c>
      <c r="DA7" s="177" t="s">
        <v>3048</v>
      </c>
    </row>
    <row r="8" spans="1:105" ht="12" customHeight="1" x14ac:dyDescent="0.25">
      <c r="A8" s="173" t="s">
        <v>93</v>
      </c>
      <c r="B8" s="224">
        <v>10.83718036000321</v>
      </c>
      <c r="C8" s="224">
        <v>10.87750706328695</v>
      </c>
      <c r="D8" s="224">
        <v>10.61744009625283</v>
      </c>
      <c r="E8" s="224">
        <v>10.899261445346481</v>
      </c>
      <c r="F8" s="224">
        <v>15.325635867111281</v>
      </c>
      <c r="G8" s="224">
        <v>15.13866579876983</v>
      </c>
      <c r="H8" s="224">
        <v>18.726637356746881</v>
      </c>
      <c r="I8" s="224">
        <v>17.684866651708841</v>
      </c>
      <c r="J8" s="224">
        <v>20.214358379486839</v>
      </c>
      <c r="K8" s="224">
        <v>15.945717040537961</v>
      </c>
      <c r="L8" s="224">
        <v>20.00643033556279</v>
      </c>
      <c r="M8" s="224">
        <v>16.808605982460151</v>
      </c>
      <c r="N8" s="224">
        <v>15.95006712152316</v>
      </c>
      <c r="O8" s="224">
        <v>16.691192964221411</v>
      </c>
      <c r="P8" s="224">
        <v>14.956395857002571</v>
      </c>
      <c r="Q8" s="224">
        <v>15.12189094392332</v>
      </c>
      <c r="R8" s="224">
        <v>15.34126087170714</v>
      </c>
      <c r="S8" s="224">
        <v>14.96269483608237</v>
      </c>
      <c r="T8" s="224">
        <v>15.26254501038532</v>
      </c>
      <c r="U8" s="224">
        <v>15.298662809989279</v>
      </c>
      <c r="V8" s="224">
        <v>13.90413860146349</v>
      </c>
      <c r="W8" s="224">
        <v>14.390227854270879</v>
      </c>
      <c r="X8" s="224">
        <v>13.397095628189399</v>
      </c>
      <c r="Y8" s="224">
        <v>12.085433808400859</v>
      </c>
      <c r="DA8" s="177" t="s">
        <v>3049</v>
      </c>
    </row>
    <row r="9" spans="1:105" ht="12" customHeight="1" x14ac:dyDescent="0.25">
      <c r="A9" s="173" t="s">
        <v>94</v>
      </c>
      <c r="B9" s="224">
        <v>4.0261229448279749</v>
      </c>
      <c r="C9" s="224">
        <v>4.0999985947544229</v>
      </c>
      <c r="D9" s="224">
        <v>3.988543676519364</v>
      </c>
      <c r="E9" s="224">
        <v>4.0469087896451388</v>
      </c>
      <c r="F9" s="224">
        <v>6.3168654132569237</v>
      </c>
      <c r="G9" s="224">
        <v>6.2696000836656642</v>
      </c>
      <c r="H9" s="224">
        <v>8.038740890655955</v>
      </c>
      <c r="I9" s="224">
        <v>7.4652833936065868</v>
      </c>
      <c r="J9" s="224">
        <v>8.4961756449839303</v>
      </c>
      <c r="K9" s="224">
        <v>6.6787600154165787</v>
      </c>
      <c r="L9" s="224">
        <v>8.9080933628705559</v>
      </c>
      <c r="M9" s="224">
        <v>6.720141536355789</v>
      </c>
      <c r="N9" s="224">
        <v>6.4050999479861641</v>
      </c>
      <c r="O9" s="224">
        <v>6.8242126997940096</v>
      </c>
      <c r="P9" s="224">
        <v>6.1708802311770361</v>
      </c>
      <c r="Q9" s="224">
        <v>6.265712249540818</v>
      </c>
      <c r="R9" s="224">
        <v>6.3632398522760081</v>
      </c>
      <c r="S9" s="224">
        <v>6.2913882754927197</v>
      </c>
      <c r="T9" s="224">
        <v>6.5529824345867356</v>
      </c>
      <c r="U9" s="224">
        <v>6.5695113280928181</v>
      </c>
      <c r="V9" s="224">
        <v>6.1169127820429372</v>
      </c>
      <c r="W9" s="224">
        <v>6.4030807160001268</v>
      </c>
      <c r="X9" s="224">
        <v>5.9844449022869961</v>
      </c>
      <c r="Y9" s="224">
        <v>5.490297010077791</v>
      </c>
      <c r="DA9" s="177" t="s">
        <v>3050</v>
      </c>
    </row>
    <row r="10" spans="1:105" ht="12" customHeight="1" x14ac:dyDescent="0.25">
      <c r="A10" s="56" t="s">
        <v>95</v>
      </c>
      <c r="B10" s="260">
        <v>60.776926143990039</v>
      </c>
      <c r="C10" s="260">
        <v>77.060926939839504</v>
      </c>
      <c r="D10" s="260">
        <v>60.423207693507138</v>
      </c>
      <c r="E10" s="260">
        <v>26.713531161321221</v>
      </c>
      <c r="F10" s="260">
        <v>22.5371037326696</v>
      </c>
      <c r="G10" s="260">
        <v>23.686629843502772</v>
      </c>
      <c r="H10" s="260">
        <v>30.525575454355899</v>
      </c>
      <c r="I10" s="260">
        <v>22.403836523470581</v>
      </c>
      <c r="J10" s="260">
        <v>23.62293215045116</v>
      </c>
      <c r="K10" s="260">
        <v>19.846544915201729</v>
      </c>
      <c r="L10" s="260">
        <v>27.685207128374021</v>
      </c>
      <c r="M10" s="260">
        <v>17.714097267216069</v>
      </c>
      <c r="N10" s="260">
        <v>19.348340002902539</v>
      </c>
      <c r="O10" s="260">
        <v>19.989332601957042</v>
      </c>
      <c r="P10" s="260">
        <v>16.577511505690101</v>
      </c>
      <c r="Q10" s="260">
        <v>15.198759132566099</v>
      </c>
      <c r="R10" s="260">
        <v>15.61535655809347</v>
      </c>
      <c r="S10" s="260">
        <v>15.70132278195625</v>
      </c>
      <c r="T10" s="260">
        <v>16.092054376540741</v>
      </c>
      <c r="U10" s="260">
        <v>19.731789616528221</v>
      </c>
      <c r="V10" s="260">
        <v>18.42772318081774</v>
      </c>
      <c r="W10" s="260">
        <v>19.399000012818441</v>
      </c>
      <c r="X10" s="260">
        <v>18.052297135243592</v>
      </c>
      <c r="Y10" s="260">
        <v>16.4053064808157</v>
      </c>
      <c r="DA10" s="68" t="s">
        <v>3051</v>
      </c>
    </row>
    <row r="11" spans="1:105" ht="12" customHeight="1" x14ac:dyDescent="0.25">
      <c r="A11" s="37" t="s">
        <v>159</v>
      </c>
      <c r="B11" s="226">
        <v>11.948606546853391</v>
      </c>
      <c r="C11" s="226">
        <v>26.910857697336262</v>
      </c>
      <c r="D11" s="226">
        <v>9.4103058204849113</v>
      </c>
      <c r="E11" s="226">
        <v>11.21998007297613</v>
      </c>
      <c r="F11" s="226">
        <v>4.6724507120833012</v>
      </c>
      <c r="G11" s="226">
        <v>6.3422633598347522</v>
      </c>
      <c r="H11" s="226">
        <v>5.9534481571796736</v>
      </c>
      <c r="I11" s="226">
        <v>4.2429823747844253</v>
      </c>
      <c r="J11" s="226">
        <v>1.072159703116661</v>
      </c>
      <c r="K11" s="226">
        <v>2.149738683981568</v>
      </c>
      <c r="L11" s="226">
        <v>4.6480331269226474</v>
      </c>
      <c r="M11" s="226">
        <v>1.3253946962142411</v>
      </c>
      <c r="N11" s="226">
        <v>3.5259203622677902</v>
      </c>
      <c r="O11" s="226">
        <v>3.3544181241496172</v>
      </c>
      <c r="P11" s="226">
        <v>2.6006727185917971</v>
      </c>
      <c r="Q11" s="226">
        <v>0.96695378308545532</v>
      </c>
      <c r="R11" s="226">
        <v>1.1672482417583321</v>
      </c>
      <c r="S11" s="226">
        <v>1.382319777801593</v>
      </c>
      <c r="T11" s="226">
        <v>1.2508630729733949</v>
      </c>
      <c r="U11" s="226">
        <v>7.0133522871956746</v>
      </c>
      <c r="V11" s="226">
        <v>6.8008225974130836</v>
      </c>
      <c r="W11" s="226">
        <v>7.1436079047849841</v>
      </c>
      <c r="X11" s="226">
        <v>7.4034148111337368</v>
      </c>
      <c r="Y11" s="226">
        <v>6.8948379422344113</v>
      </c>
      <c r="DA11" s="69" t="s">
        <v>3052</v>
      </c>
    </row>
    <row r="12" spans="1:105" ht="12" customHeight="1" x14ac:dyDescent="0.25">
      <c r="A12" s="37" t="s">
        <v>35</v>
      </c>
      <c r="B12" s="226">
        <v>44.203772526191678</v>
      </c>
      <c r="C12" s="226">
        <v>45.291441533791463</v>
      </c>
      <c r="D12" s="226">
        <v>46.585049540486928</v>
      </c>
      <c r="E12" s="226">
        <v>9.9453682017402425</v>
      </c>
      <c r="F12" s="226">
        <v>7.8164058138266874</v>
      </c>
      <c r="G12" s="226">
        <v>7.008916438081779</v>
      </c>
      <c r="H12" s="226">
        <v>9.6866019037315887</v>
      </c>
      <c r="I12" s="226">
        <v>3.525977549628859</v>
      </c>
      <c r="J12" s="226">
        <v>3.845590948324026</v>
      </c>
      <c r="K12" s="226">
        <v>4.7275909234826106</v>
      </c>
      <c r="L12" s="226">
        <v>5.0272054892330216</v>
      </c>
      <c r="M12" s="226">
        <v>4.0535739663542287</v>
      </c>
      <c r="N12" s="226">
        <v>5.1762194602993006</v>
      </c>
      <c r="O12" s="226">
        <v>5.160317710028882</v>
      </c>
      <c r="P12" s="226">
        <v>2.5240959763723119</v>
      </c>
      <c r="Q12" s="226">
        <v>1.788364649441784</v>
      </c>
      <c r="R12" s="226">
        <v>1.963413383535034</v>
      </c>
      <c r="S12" s="226">
        <v>2.548559156211931</v>
      </c>
      <c r="T12" s="226">
        <v>2.4365286162397419</v>
      </c>
      <c r="U12" s="226">
        <v>3.3539257265810298</v>
      </c>
      <c r="V12" s="226">
        <v>2.7847680974940969</v>
      </c>
      <c r="W12" s="226">
        <v>3.4398742670564748</v>
      </c>
      <c r="X12" s="226">
        <v>2.4699713880583021</v>
      </c>
      <c r="Y12" s="226">
        <v>1.9922963307188239</v>
      </c>
      <c r="DA12" s="69" t="s">
        <v>3053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4.8151332760060072E-3</v>
      </c>
      <c r="O13" s="226">
        <v>9.5442820292265806E-3</v>
      </c>
      <c r="P13" s="226">
        <v>1.4359415305228451E-2</v>
      </c>
      <c r="Q13" s="226">
        <v>1.9088564058462831E-2</v>
      </c>
      <c r="R13" s="226">
        <v>8.3576956147909054E-2</v>
      </c>
      <c r="S13" s="226">
        <v>8.3576956147857734E-2</v>
      </c>
      <c r="T13" s="226">
        <v>8.3576956147860634E-2</v>
      </c>
      <c r="U13" s="226">
        <v>8.357695614776027E-2</v>
      </c>
      <c r="V13" s="226">
        <v>8.3576956147743922E-2</v>
      </c>
      <c r="W13" s="226">
        <v>8.1169389509729725E-2</v>
      </c>
      <c r="X13" s="226">
        <v>7.8847807394512442E-2</v>
      </c>
      <c r="Y13" s="226">
        <v>6.4488392089292065E-2</v>
      </c>
      <c r="DA13" s="69" t="s">
        <v>3054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0.12151368822177069</v>
      </c>
      <c r="M14" s="226">
        <v>0.1119078483246201</v>
      </c>
      <c r="N14" s="226">
        <v>0.16900935205781151</v>
      </c>
      <c r="O14" s="226">
        <v>0.2232372426559909</v>
      </c>
      <c r="P14" s="226">
        <v>0.29124099737672071</v>
      </c>
      <c r="Q14" s="226">
        <v>0.3618984496923231</v>
      </c>
      <c r="R14" s="226">
        <v>0.48360309894643178</v>
      </c>
      <c r="S14" s="226">
        <v>0.52633383238936193</v>
      </c>
      <c r="T14" s="226">
        <v>0.4790150513679105</v>
      </c>
      <c r="U14" s="226">
        <v>0.72642374446425162</v>
      </c>
      <c r="V14" s="226">
        <v>0.70302602032343453</v>
      </c>
      <c r="W14" s="226">
        <v>0.39799559799925271</v>
      </c>
      <c r="X14" s="226">
        <v>0.14346545277005859</v>
      </c>
      <c r="Y14" s="226">
        <v>0.14225109796061619</v>
      </c>
      <c r="DA14" s="69" t="s">
        <v>3055</v>
      </c>
    </row>
    <row r="15" spans="1:105" ht="12" customHeight="1" x14ac:dyDescent="0.25">
      <c r="A15" s="37" t="s">
        <v>40</v>
      </c>
      <c r="B15" s="226">
        <v>4.6245470709449732</v>
      </c>
      <c r="C15" s="226">
        <v>4.8586277087117784</v>
      </c>
      <c r="D15" s="226">
        <v>4.427852332535303</v>
      </c>
      <c r="E15" s="226">
        <v>5.5481828866048479</v>
      </c>
      <c r="F15" s="226">
        <v>10.04824720675961</v>
      </c>
      <c r="G15" s="226">
        <v>10.33545004558624</v>
      </c>
      <c r="H15" s="226">
        <v>14.885525393444629</v>
      </c>
      <c r="I15" s="226">
        <v>14.6348765990573</v>
      </c>
      <c r="J15" s="226">
        <v>18.705181499010472</v>
      </c>
      <c r="K15" s="226">
        <v>12.96921530773756</v>
      </c>
      <c r="L15" s="226">
        <v>17.888454823996589</v>
      </c>
      <c r="M15" s="226">
        <v>12.223220756322981</v>
      </c>
      <c r="N15" s="226">
        <v>10.472375695001629</v>
      </c>
      <c r="O15" s="226">
        <v>11.241815243093329</v>
      </c>
      <c r="P15" s="226">
        <v>11.14714239804405</v>
      </c>
      <c r="Q15" s="226">
        <v>12.06245368628808</v>
      </c>
      <c r="R15" s="226">
        <v>11.91751487770577</v>
      </c>
      <c r="S15" s="226">
        <v>11.160533059405511</v>
      </c>
      <c r="T15" s="226">
        <v>11.84207067981184</v>
      </c>
      <c r="U15" s="226">
        <v>8.5545109021395049</v>
      </c>
      <c r="V15" s="226">
        <v>8.0555295094393813</v>
      </c>
      <c r="W15" s="226">
        <v>8.3363528534680018</v>
      </c>
      <c r="X15" s="226">
        <v>7.9565976758869814</v>
      </c>
      <c r="Y15" s="226">
        <v>7.3114327178125613</v>
      </c>
      <c r="DA15" s="69" t="s">
        <v>3056</v>
      </c>
    </row>
    <row r="16" spans="1:105" ht="12" customHeight="1" x14ac:dyDescent="0.25">
      <c r="A16" s="57" t="s">
        <v>3057</v>
      </c>
      <c r="B16" s="261">
        <v>809.88101740215018</v>
      </c>
      <c r="C16" s="261">
        <v>987.73136883666245</v>
      </c>
      <c r="D16" s="261">
        <v>789.75247025444435</v>
      </c>
      <c r="E16" s="261">
        <v>437.2220761924051</v>
      </c>
      <c r="F16" s="261">
        <v>206.17683922530429</v>
      </c>
      <c r="G16" s="261">
        <v>221.99792729588981</v>
      </c>
      <c r="H16" s="261">
        <v>263.00297103697488</v>
      </c>
      <c r="I16" s="261">
        <v>161.29809539290099</v>
      </c>
      <c r="J16" s="261">
        <v>153.96184388481089</v>
      </c>
      <c r="K16" s="261">
        <v>157.71890941575921</v>
      </c>
      <c r="L16" s="261">
        <v>183.9860870216167</v>
      </c>
      <c r="M16" s="261">
        <v>133.58658734108931</v>
      </c>
      <c r="N16" s="261">
        <v>169.03413584482311</v>
      </c>
      <c r="O16" s="261">
        <v>163.8752771744889</v>
      </c>
      <c r="P16" s="261">
        <v>118.23266722624911</v>
      </c>
      <c r="Q16" s="261">
        <v>91.160633563688521</v>
      </c>
      <c r="R16" s="261">
        <v>97.054858681833124</v>
      </c>
      <c r="S16" s="261">
        <v>104.17578463776699</v>
      </c>
      <c r="T16" s="261">
        <v>100.4642424092243</v>
      </c>
      <c r="U16" s="261">
        <v>176.3928747464353</v>
      </c>
      <c r="V16" s="261">
        <v>162.66237354977659</v>
      </c>
      <c r="W16" s="261">
        <v>173.69549952252439</v>
      </c>
      <c r="X16" s="261">
        <v>159.61169826647381</v>
      </c>
      <c r="Y16" s="261">
        <v>142.6156249755727</v>
      </c>
      <c r="DA16" s="70" t="s">
        <v>3058</v>
      </c>
    </row>
    <row r="17" spans="1:105" ht="12" customHeight="1" x14ac:dyDescent="0.25">
      <c r="A17" s="46" t="s">
        <v>28</v>
      </c>
      <c r="B17" s="229">
        <v>16.91576805419497</v>
      </c>
      <c r="C17" s="229">
        <v>9.6824206028734618</v>
      </c>
      <c r="D17" s="229">
        <v>2.656837156225313</v>
      </c>
      <c r="E17" s="229">
        <v>3.1727725613865561</v>
      </c>
      <c r="F17" s="229">
        <v>4.6466402239576023</v>
      </c>
      <c r="G17" s="229">
        <v>13.76878556481968</v>
      </c>
      <c r="H17" s="229">
        <v>19.763213395250361</v>
      </c>
      <c r="I17" s="229">
        <v>9.6968130433479267</v>
      </c>
      <c r="J17" s="229">
        <v>5.2109286635265546</v>
      </c>
      <c r="K17" s="229">
        <v>0.60079507770789264</v>
      </c>
      <c r="L17" s="229">
        <v>6.9277588562122023</v>
      </c>
      <c r="M17" s="229">
        <v>11.226340690748721</v>
      </c>
      <c r="N17" s="229">
        <v>9.3013946341866696</v>
      </c>
      <c r="O17" s="229">
        <v>0</v>
      </c>
      <c r="P17" s="229">
        <v>0.57825259119705985</v>
      </c>
      <c r="Q17" s="229">
        <v>0</v>
      </c>
      <c r="R17" s="229">
        <v>0</v>
      </c>
      <c r="S17" s="229">
        <v>1.207075955360414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3059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3060</v>
      </c>
    </row>
    <row r="19" spans="1:105" ht="12" customHeight="1" x14ac:dyDescent="0.25">
      <c r="A19" s="46" t="s">
        <v>31</v>
      </c>
      <c r="B19" s="229">
        <v>16.74688912138992</v>
      </c>
      <c r="C19" s="229">
        <v>16.474602860317571</v>
      </c>
      <c r="D19" s="229">
        <v>8.4503684001873403</v>
      </c>
      <c r="E19" s="229">
        <v>5.4465352742824242</v>
      </c>
      <c r="F19" s="229">
        <v>5.2824630236544152</v>
      </c>
      <c r="G19" s="229">
        <v>5.7918466698412034</v>
      </c>
      <c r="H19" s="229">
        <v>8.6931076916896135</v>
      </c>
      <c r="I19" s="229">
        <v>4.7563891633509057</v>
      </c>
      <c r="J19" s="229">
        <v>4.8669151882907222</v>
      </c>
      <c r="K19" s="229">
        <v>4.7516955582668414</v>
      </c>
      <c r="L19" s="229">
        <v>5.2351509343750644</v>
      </c>
      <c r="M19" s="229">
        <v>4.2453262330769608</v>
      </c>
      <c r="N19" s="229">
        <v>4.286374150693721</v>
      </c>
      <c r="O19" s="229">
        <v>4.2720393993655881</v>
      </c>
      <c r="P19" s="229">
        <v>3.7673764421507872</v>
      </c>
      <c r="Q19" s="229">
        <v>4.6426298828511259</v>
      </c>
      <c r="R19" s="229">
        <v>2.290830785826155</v>
      </c>
      <c r="S19" s="229">
        <v>3.37039023621834</v>
      </c>
      <c r="T19" s="229">
        <v>2.4312626563672621</v>
      </c>
      <c r="U19" s="229">
        <v>1.7125007482729839</v>
      </c>
      <c r="V19" s="229">
        <v>3.798373318776048</v>
      </c>
      <c r="W19" s="229">
        <v>4.7198673892465708</v>
      </c>
      <c r="X19" s="229">
        <v>3.4578619781208788</v>
      </c>
      <c r="Y19" s="229">
        <v>2.637923339078478</v>
      </c>
      <c r="DA19" s="73" t="s">
        <v>3061</v>
      </c>
    </row>
    <row r="20" spans="1:105" ht="12" customHeight="1" x14ac:dyDescent="0.25">
      <c r="A20" s="46" t="s">
        <v>159</v>
      </c>
      <c r="B20" s="229">
        <v>89.920800097019011</v>
      </c>
      <c r="C20" s="229">
        <v>219.43729041858359</v>
      </c>
      <c r="D20" s="229">
        <v>79.545374386872766</v>
      </c>
      <c r="E20" s="229">
        <v>49.285981835355813</v>
      </c>
      <c r="F20" s="229">
        <v>63.328045281033432</v>
      </c>
      <c r="G20" s="229">
        <v>70.312217301855512</v>
      </c>
      <c r="H20" s="229">
        <v>60.838077028697427</v>
      </c>
      <c r="I20" s="229">
        <v>57.669696377957237</v>
      </c>
      <c r="J20" s="229">
        <v>12.695569995144851</v>
      </c>
      <c r="K20" s="229">
        <v>21.98945045314272</v>
      </c>
      <c r="L20" s="229">
        <v>56.557307018812153</v>
      </c>
      <c r="M20" s="229">
        <v>23.69021958596586</v>
      </c>
      <c r="N20" s="229">
        <v>49.467986446676449</v>
      </c>
      <c r="O20" s="229">
        <v>53.743699037368877</v>
      </c>
      <c r="P20" s="229">
        <v>47.092960734046827</v>
      </c>
      <c r="Q20" s="229">
        <v>23.699775918914771</v>
      </c>
      <c r="R20" s="229">
        <v>27.331496635259601</v>
      </c>
      <c r="S20" s="229">
        <v>28.618470492416201</v>
      </c>
      <c r="T20" s="229">
        <v>27.123847404014121</v>
      </c>
      <c r="U20" s="229">
        <v>106.9237636931162</v>
      </c>
      <c r="V20" s="229">
        <v>99.631623965764987</v>
      </c>
      <c r="W20" s="229">
        <v>101.4729400049652</v>
      </c>
      <c r="X20" s="229">
        <v>106.50224483310591</v>
      </c>
      <c r="Y20" s="229">
        <v>98.068794555076707</v>
      </c>
      <c r="DA20" s="73" t="s">
        <v>3062</v>
      </c>
    </row>
    <row r="21" spans="1:105" ht="12" customHeight="1" x14ac:dyDescent="0.25">
      <c r="A21" s="46" t="s">
        <v>32</v>
      </c>
      <c r="B21" s="229">
        <v>47.395785852598287</v>
      </c>
      <c r="C21" s="229">
        <v>104.24854234435411</v>
      </c>
      <c r="D21" s="229">
        <v>9.7734236603923783</v>
      </c>
      <c r="E21" s="229">
        <v>42.198421056504287</v>
      </c>
      <c r="F21" s="229">
        <v>11.663975689218899</v>
      </c>
      <c r="G21" s="229">
        <v>40.438357867465733</v>
      </c>
      <c r="H21" s="229">
        <v>58.792077948690952</v>
      </c>
      <c r="I21" s="229">
        <v>22.605914444952891</v>
      </c>
      <c r="J21" s="229">
        <v>62.327905804501398</v>
      </c>
      <c r="K21" s="229">
        <v>64.209121277638857</v>
      </c>
      <c r="L21" s="229">
        <v>33.308399951280727</v>
      </c>
      <c r="M21" s="229">
        <v>3.21018953085352</v>
      </c>
      <c r="N21" s="229">
        <v>13.82573728606679</v>
      </c>
      <c r="O21" s="229">
        <v>2.980819137877647</v>
      </c>
      <c r="P21" s="229">
        <v>2.023846165151328</v>
      </c>
      <c r="Q21" s="229">
        <v>2.460544158130932</v>
      </c>
      <c r="R21" s="229">
        <v>1.2967459759511311</v>
      </c>
      <c r="S21" s="229">
        <v>1.2042071132130161</v>
      </c>
      <c r="T21" s="229">
        <v>0.53136184278757814</v>
      </c>
      <c r="U21" s="229">
        <v>0.51766263020822023</v>
      </c>
      <c r="V21" s="229">
        <v>0.53360457470203393</v>
      </c>
      <c r="W21" s="229">
        <v>0.50865814955971678</v>
      </c>
      <c r="X21" s="229">
        <v>0.55998934775651033</v>
      </c>
      <c r="Y21" s="229">
        <v>0.43323612278941442</v>
      </c>
      <c r="DA21" s="73" t="s">
        <v>3063</v>
      </c>
    </row>
    <row r="22" spans="1:105" ht="12" customHeight="1" x14ac:dyDescent="0.25">
      <c r="A22" s="46" t="s">
        <v>33</v>
      </c>
      <c r="B22" s="229">
        <v>71.173972219573898</v>
      </c>
      <c r="C22" s="229">
        <v>40.26139266612234</v>
      </c>
      <c r="D22" s="229">
        <v>54.753732482954931</v>
      </c>
      <c r="E22" s="229">
        <v>40.838984746190683</v>
      </c>
      <c r="F22" s="229">
        <v>9.2887250179455521</v>
      </c>
      <c r="G22" s="229">
        <v>6.4429007721037443</v>
      </c>
      <c r="H22" s="229">
        <v>9.1836519310882174</v>
      </c>
      <c r="I22" s="229">
        <v>9.1185660181404771</v>
      </c>
      <c r="J22" s="229">
        <v>13.533182799648239</v>
      </c>
      <c r="K22" s="229">
        <v>8.3829684257196604</v>
      </c>
      <c r="L22" s="229">
        <v>10.201793531385229</v>
      </c>
      <c r="M22" s="229">
        <v>9.5550995647081756</v>
      </c>
      <c r="N22" s="229">
        <v>8.6981876862522096</v>
      </c>
      <c r="O22" s="229">
        <v>9.7846777528623008</v>
      </c>
      <c r="P22" s="229">
        <v>9.1185660181278685</v>
      </c>
      <c r="Q22" s="229">
        <v>9.7377862321109951</v>
      </c>
      <c r="R22" s="229">
        <v>12.869935400742779</v>
      </c>
      <c r="S22" s="229">
        <v>9.5619470758914993</v>
      </c>
      <c r="T22" s="229">
        <v>9.414525233245449</v>
      </c>
      <c r="U22" s="229">
        <v>9.5939493472232797</v>
      </c>
      <c r="V22" s="229">
        <v>8.6652250414082346</v>
      </c>
      <c r="W22" s="229">
        <v>8.2419232357303827</v>
      </c>
      <c r="X22" s="229">
        <v>6.5782645610559074</v>
      </c>
      <c r="Y22" s="229">
        <v>6.5782645610550059</v>
      </c>
      <c r="DA22" s="73" t="s">
        <v>3064</v>
      </c>
    </row>
    <row r="23" spans="1:105" ht="12" customHeight="1" x14ac:dyDescent="0.25">
      <c r="A23" s="46" t="s">
        <v>35</v>
      </c>
      <c r="B23" s="229">
        <v>340.73640081776239</v>
      </c>
      <c r="C23" s="229">
        <v>373.86393423696268</v>
      </c>
      <c r="D23" s="229">
        <v>414.59574311274582</v>
      </c>
      <c r="E23" s="229">
        <v>42.565528685102699</v>
      </c>
      <c r="F23" s="229">
        <v>109.02572694907489</v>
      </c>
      <c r="G23" s="229">
        <v>82.732984817006866</v>
      </c>
      <c r="H23" s="229">
        <v>104.557126944743</v>
      </c>
      <c r="I23" s="229">
        <v>53.275988018953527</v>
      </c>
      <c r="J23" s="229">
        <v>50.987184996010903</v>
      </c>
      <c r="K23" s="229">
        <v>53.361003796125203</v>
      </c>
      <c r="L23" s="229">
        <v>67.452261554322803</v>
      </c>
      <c r="M23" s="229">
        <v>76.969399816005208</v>
      </c>
      <c r="N23" s="229">
        <v>78.581152817103018</v>
      </c>
      <c r="O23" s="229">
        <v>88.186806891023949</v>
      </c>
      <c r="P23" s="229">
        <v>50.732521791186812</v>
      </c>
      <c r="Q23" s="229">
        <v>46.296538998254377</v>
      </c>
      <c r="R23" s="229">
        <v>48.94249151065722</v>
      </c>
      <c r="S23" s="229">
        <v>55.890335391270021</v>
      </c>
      <c r="T23" s="229">
        <v>56.63988689941278</v>
      </c>
      <c r="U23" s="229">
        <v>53.321639954211477</v>
      </c>
      <c r="V23" s="229">
        <v>43.617802444019837</v>
      </c>
      <c r="W23" s="229">
        <v>52.13112376819528</v>
      </c>
      <c r="X23" s="229">
        <v>37.81785412835351</v>
      </c>
      <c r="Y23" s="229">
        <v>30.291252913697431</v>
      </c>
      <c r="DA23" s="73" t="s">
        <v>3065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3066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4.3034151752285279</v>
      </c>
      <c r="M25" s="229">
        <v>4.6900119197308516</v>
      </c>
      <c r="N25" s="229">
        <v>4.8733028238442504</v>
      </c>
      <c r="O25" s="229">
        <v>4.907234955990579</v>
      </c>
      <c r="P25" s="229">
        <v>4.9191434843884458</v>
      </c>
      <c r="Q25" s="229">
        <v>4.3233583734263252</v>
      </c>
      <c r="R25" s="229">
        <v>4.323358373396232</v>
      </c>
      <c r="S25" s="229">
        <v>4.3233583733975296</v>
      </c>
      <c r="T25" s="229">
        <v>4.3233583733970944</v>
      </c>
      <c r="U25" s="229">
        <v>4.3233583734031047</v>
      </c>
      <c r="V25" s="229">
        <v>4.3233583734026384</v>
      </c>
      <c r="W25" s="229">
        <v>4.3233583734020247</v>
      </c>
      <c r="X25" s="229">
        <v>4.6715946231431023</v>
      </c>
      <c r="Y25" s="229">
        <v>4.5902276205836117</v>
      </c>
      <c r="DA25" s="73" t="s">
        <v>3067</v>
      </c>
    </row>
    <row r="26" spans="1:105" ht="12" customHeight="1" x14ac:dyDescent="0.25">
      <c r="A26" s="46" t="s">
        <v>39</v>
      </c>
      <c r="B26" s="229">
        <v>226.99140123961189</v>
      </c>
      <c r="C26" s="229">
        <v>223.7631857074488</v>
      </c>
      <c r="D26" s="229">
        <v>219.97699105506581</v>
      </c>
      <c r="E26" s="229">
        <v>253.71385203358261</v>
      </c>
      <c r="F26" s="229">
        <v>2.9412630404195199</v>
      </c>
      <c r="G26" s="229">
        <v>2.510834302796987</v>
      </c>
      <c r="H26" s="229">
        <v>1.175716096815395</v>
      </c>
      <c r="I26" s="229">
        <v>4.1747283261979726</v>
      </c>
      <c r="J26" s="229">
        <v>4.3401564376881918</v>
      </c>
      <c r="K26" s="229">
        <v>4.4238748271580306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2.092385831702841</v>
      </c>
      <c r="W26" s="229">
        <v>2.297628601425258</v>
      </c>
      <c r="X26" s="229">
        <v>2.3888794938010421E-2</v>
      </c>
      <c r="Y26" s="229">
        <v>1.5925863292006268E-2</v>
      </c>
      <c r="DA26" s="73" t="s">
        <v>3068</v>
      </c>
    </row>
    <row r="27" spans="1:105" ht="12" customHeight="1" x14ac:dyDescent="0.25">
      <c r="A27" s="57" t="s">
        <v>3069</v>
      </c>
      <c r="B27" s="261">
        <f t="shared" ref="B27:Y27" si="0">B28+B34</f>
        <v>728.71651598601443</v>
      </c>
      <c r="C27" s="261">
        <f t="shared" si="0"/>
        <v>909.896367132656</v>
      </c>
      <c r="D27" s="261">
        <f t="shared" si="0"/>
        <v>723.714010869361</v>
      </c>
      <c r="E27" s="261">
        <f t="shared" si="0"/>
        <v>346.70080409123341</v>
      </c>
      <c r="F27" s="261">
        <f t="shared" si="0"/>
        <v>269.05393433821843</v>
      </c>
      <c r="G27" s="261">
        <f t="shared" si="0"/>
        <v>278.88666751344385</v>
      </c>
      <c r="H27" s="261">
        <f t="shared" si="0"/>
        <v>329.69029354768759</v>
      </c>
      <c r="I27" s="261">
        <f t="shared" si="0"/>
        <v>221.86294202812047</v>
      </c>
      <c r="J27" s="261">
        <f t="shared" si="0"/>
        <v>206.11361942519412</v>
      </c>
      <c r="K27" s="261">
        <f t="shared" si="0"/>
        <v>212.33075094861846</v>
      </c>
      <c r="L27" s="261">
        <f t="shared" si="0"/>
        <v>241.48155461091454</v>
      </c>
      <c r="M27" s="261">
        <f t="shared" si="0"/>
        <v>199.30224245847415</v>
      </c>
      <c r="N27" s="261">
        <f t="shared" si="0"/>
        <v>226.97198746468942</v>
      </c>
      <c r="O27" s="261">
        <f t="shared" si="0"/>
        <v>229.72061200885321</v>
      </c>
      <c r="P27" s="261">
        <f t="shared" si="0"/>
        <v>173.05911316844791</v>
      </c>
      <c r="Q27" s="261">
        <f t="shared" si="0"/>
        <v>155.25295338110615</v>
      </c>
      <c r="R27" s="261">
        <f t="shared" si="0"/>
        <v>160.26948779646574</v>
      </c>
      <c r="S27" s="261">
        <f t="shared" si="0"/>
        <v>173.63764045683985</v>
      </c>
      <c r="T27" s="261">
        <f t="shared" si="0"/>
        <v>169.83915596454034</v>
      </c>
      <c r="U27" s="261">
        <f t="shared" si="0"/>
        <v>272.099933131792</v>
      </c>
      <c r="V27" s="261">
        <f t="shared" si="0"/>
        <v>252.82195412597355</v>
      </c>
      <c r="W27" s="261">
        <f t="shared" si="0"/>
        <v>274.15203915531288</v>
      </c>
      <c r="X27" s="261">
        <f t="shared" si="0"/>
        <v>251.39554608140861</v>
      </c>
      <c r="Y27" s="261">
        <f t="shared" si="0"/>
        <v>230.70755279124958</v>
      </c>
      <c r="DA27" s="70"/>
    </row>
    <row r="28" spans="1:105" ht="12" customHeight="1" x14ac:dyDescent="0.25">
      <c r="A28" s="60" t="s">
        <v>3070</v>
      </c>
      <c r="B28" s="262">
        <v>718.56135386937626</v>
      </c>
      <c r="C28" s="262">
        <v>899.95172734194534</v>
      </c>
      <c r="D28" s="262">
        <v>713.95051309315795</v>
      </c>
      <c r="E28" s="262">
        <v>336.47786361213662</v>
      </c>
      <c r="F28" s="262">
        <v>257.32050480232942</v>
      </c>
      <c r="G28" s="262">
        <v>267.42202507498968</v>
      </c>
      <c r="H28" s="262">
        <v>316.70249464088943</v>
      </c>
      <c r="I28" s="262">
        <v>209.065320761176</v>
      </c>
      <c r="J28" s="262">
        <v>191.33004978920479</v>
      </c>
      <c r="K28" s="262">
        <v>200.5708190904557</v>
      </c>
      <c r="L28" s="262">
        <v>228.9552687204324</v>
      </c>
      <c r="M28" s="262">
        <v>185.55658962550891</v>
      </c>
      <c r="N28" s="262">
        <v>214.04734677038431</v>
      </c>
      <c r="O28" s="262">
        <v>216.7076861151171</v>
      </c>
      <c r="P28" s="262">
        <v>161.63454629869179</v>
      </c>
      <c r="Q28" s="262">
        <v>143.81391381110069</v>
      </c>
      <c r="R28" s="262">
        <v>148.69246803230459</v>
      </c>
      <c r="S28" s="262">
        <v>162.70539620512159</v>
      </c>
      <c r="T28" s="262">
        <v>159.25919883088471</v>
      </c>
      <c r="U28" s="262">
        <v>261.49924695358033</v>
      </c>
      <c r="V28" s="262">
        <v>243.80411615374891</v>
      </c>
      <c r="W28" s="262">
        <v>265.12385798056488</v>
      </c>
      <c r="X28" s="262">
        <v>243.08854532371299</v>
      </c>
      <c r="Y28" s="262">
        <v>223.6007764010422</v>
      </c>
      <c r="DA28" s="72" t="s">
        <v>3071</v>
      </c>
    </row>
    <row r="29" spans="1:105" ht="12" customHeight="1" x14ac:dyDescent="0.25">
      <c r="A29" s="59" t="s">
        <v>28</v>
      </c>
      <c r="B29" s="230">
        <v>22.031047078801599</v>
      </c>
      <c r="C29" s="230">
        <v>11.294463530770811</v>
      </c>
      <c r="D29" s="230">
        <v>3.3796633557522231</v>
      </c>
      <c r="E29" s="230">
        <v>6.7401992486463502</v>
      </c>
      <c r="F29" s="230">
        <v>4.4205613225797196</v>
      </c>
      <c r="G29" s="230">
        <v>12.960216461744171</v>
      </c>
      <c r="H29" s="230">
        <v>18.578583020389999</v>
      </c>
      <c r="I29" s="230">
        <v>9.4117685944393994</v>
      </c>
      <c r="J29" s="230">
        <v>5.1768534504220121</v>
      </c>
      <c r="K29" s="230">
        <v>0.58433152624623441</v>
      </c>
      <c r="L29" s="230">
        <v>6.7157955418780073</v>
      </c>
      <c r="M29" s="230">
        <v>11.085276136005669</v>
      </c>
      <c r="N29" s="230">
        <v>9.0033211133927082</v>
      </c>
      <c r="O29" s="230">
        <v>0</v>
      </c>
      <c r="P29" s="230">
        <v>0.57293448523046131</v>
      </c>
      <c r="Q29" s="230">
        <v>0</v>
      </c>
      <c r="R29" s="230">
        <v>0</v>
      </c>
      <c r="S29" s="230">
        <v>1.210756433897282</v>
      </c>
      <c r="T29" s="230">
        <v>0</v>
      </c>
      <c r="U29" s="230">
        <v>0</v>
      </c>
      <c r="V29" s="230">
        <v>0</v>
      </c>
      <c r="W29" s="230">
        <v>0</v>
      </c>
      <c r="X29" s="230">
        <v>0</v>
      </c>
      <c r="Y29" s="230">
        <v>0</v>
      </c>
      <c r="DA29" s="71" t="s">
        <v>3072</v>
      </c>
    </row>
    <row r="30" spans="1:105" ht="12" customHeight="1" x14ac:dyDescent="0.25">
      <c r="A30" s="59" t="s">
        <v>31</v>
      </c>
      <c r="B30" s="230">
        <v>21.811099648254789</v>
      </c>
      <c r="C30" s="230">
        <v>19.21748794248504</v>
      </c>
      <c r="D30" s="230">
        <v>11.4521439387405</v>
      </c>
      <c r="E30" s="230">
        <v>11.57055296374633</v>
      </c>
      <c r="F30" s="230">
        <v>5.0254486262841116</v>
      </c>
      <c r="G30" s="230">
        <v>5.4517216642669899</v>
      </c>
      <c r="H30" s="230">
        <v>8.1720325397114078</v>
      </c>
      <c r="I30" s="230">
        <v>4.6165718520548058</v>
      </c>
      <c r="J30" s="230">
        <v>5.6072499120113219</v>
      </c>
      <c r="K30" s="230">
        <v>4.6214851300254596</v>
      </c>
      <c r="L30" s="230">
        <v>5.0749750440010972</v>
      </c>
      <c r="M30" s="230">
        <v>4.1919815973399173</v>
      </c>
      <c r="N30" s="230">
        <v>4.1490125307661483</v>
      </c>
      <c r="O30" s="230">
        <v>4.1640181856235383</v>
      </c>
      <c r="P30" s="230">
        <v>3.7327284225129511</v>
      </c>
      <c r="Q30" s="230">
        <v>4.7356553618751009</v>
      </c>
      <c r="R30" s="230">
        <v>2.3997385740199459</v>
      </c>
      <c r="S30" s="230">
        <v>3.3806668462942708</v>
      </c>
      <c r="T30" s="230">
        <v>2.4446035214761288</v>
      </c>
      <c r="U30" s="230">
        <v>2.0236009488650888</v>
      </c>
      <c r="V30" s="230">
        <v>3.9628528958207809</v>
      </c>
      <c r="W30" s="230">
        <v>5.00215503185101</v>
      </c>
      <c r="X30" s="230">
        <v>3.6439214375824638</v>
      </c>
      <c r="Y30" s="230">
        <v>2.938697523755875</v>
      </c>
      <c r="DA30" s="71" t="s">
        <v>3073</v>
      </c>
    </row>
    <row r="31" spans="1:105" ht="12" customHeight="1" x14ac:dyDescent="0.25">
      <c r="A31" s="59" t="s">
        <v>159</v>
      </c>
      <c r="B31" s="230">
        <v>147.44992231793219</v>
      </c>
      <c r="C31" s="230">
        <v>284.95885952309447</v>
      </c>
      <c r="D31" s="230">
        <v>137.2959163274011</v>
      </c>
      <c r="E31" s="230">
        <v>117.4552347559211</v>
      </c>
      <c r="F31" s="230">
        <v>69.609458833908377</v>
      </c>
      <c r="G31" s="230">
        <v>70.894414488292682</v>
      </c>
      <c r="H31" s="230">
        <v>58.824942650391449</v>
      </c>
      <c r="I31" s="230">
        <v>57.997810251723799</v>
      </c>
      <c r="J31" s="230">
        <v>15.05827559707158</v>
      </c>
      <c r="K31" s="230">
        <v>25.154238700128008</v>
      </c>
      <c r="L31" s="230">
        <v>61.07262302287446</v>
      </c>
      <c r="M31" s="230">
        <v>28.608876442312219</v>
      </c>
      <c r="N31" s="230">
        <v>54.256307723847307</v>
      </c>
      <c r="O31" s="230">
        <v>58.77943607291953</v>
      </c>
      <c r="P31" s="230">
        <v>52.648707786246391</v>
      </c>
      <c r="Q31" s="230">
        <v>36.230297260223331</v>
      </c>
      <c r="R31" s="230">
        <v>41.097170293054383</v>
      </c>
      <c r="S31" s="230">
        <v>42.216850540281271</v>
      </c>
      <c r="T31" s="230">
        <v>41.792568742735227</v>
      </c>
      <c r="U31" s="230">
        <v>155.66140116580769</v>
      </c>
      <c r="V31" s="230">
        <v>146.0417745689825</v>
      </c>
      <c r="W31" s="230">
        <v>145.73412434301039</v>
      </c>
      <c r="X31" s="230">
        <v>154.7140908856835</v>
      </c>
      <c r="Y31" s="230">
        <v>141.9451146979217</v>
      </c>
      <c r="DA31" s="71" t="s">
        <v>3074</v>
      </c>
    </row>
    <row r="32" spans="1:105" ht="12" customHeight="1" x14ac:dyDescent="0.25">
      <c r="A32" s="59" t="s">
        <v>32</v>
      </c>
      <c r="B32" s="230">
        <v>83.495188145643311</v>
      </c>
      <c r="C32" s="230">
        <v>148.37173002737919</v>
      </c>
      <c r="D32" s="230">
        <v>34.431023225512163</v>
      </c>
      <c r="E32" s="230">
        <v>110.2861877831679</v>
      </c>
      <c r="F32" s="230">
        <v>38.099834269784978</v>
      </c>
      <c r="G32" s="230">
        <v>63.631319378066152</v>
      </c>
      <c r="H32" s="230">
        <v>94.670404485953298</v>
      </c>
      <c r="I32" s="230">
        <v>51.357800139281643</v>
      </c>
      <c r="J32" s="230">
        <v>80.048999576429125</v>
      </c>
      <c r="K32" s="230">
        <v>83.871835399187987</v>
      </c>
      <c r="L32" s="230">
        <v>47.347415154281379</v>
      </c>
      <c r="M32" s="230">
        <v>16.85283712443837</v>
      </c>
      <c r="N32" s="230">
        <v>21.274203762587501</v>
      </c>
      <c r="O32" s="230">
        <v>12.02472904216935</v>
      </c>
      <c r="P32" s="230">
        <v>9.3005765884108804</v>
      </c>
      <c r="Q32" s="230">
        <v>9.6796431688475479</v>
      </c>
      <c r="R32" s="230">
        <v>5.2513258214628769</v>
      </c>
      <c r="S32" s="230">
        <v>4.7842036112374453</v>
      </c>
      <c r="T32" s="230">
        <v>2.8124902638468798</v>
      </c>
      <c r="U32" s="230">
        <v>2.5396030619767038</v>
      </c>
      <c r="V32" s="230">
        <v>2.4435520119315841</v>
      </c>
      <c r="W32" s="230">
        <v>2.275460881625722</v>
      </c>
      <c r="X32" s="230">
        <v>2.513625960792444</v>
      </c>
      <c r="Y32" s="230">
        <v>2.0756202830646169</v>
      </c>
      <c r="DA32" s="71" t="s">
        <v>3075</v>
      </c>
    </row>
    <row r="33" spans="1:105" ht="12" customHeight="1" x14ac:dyDescent="0.25">
      <c r="A33" s="59" t="s">
        <v>35</v>
      </c>
      <c r="B33" s="230">
        <v>443.7740966787444</v>
      </c>
      <c r="C33" s="230">
        <v>436.10918631821579</v>
      </c>
      <c r="D33" s="230">
        <v>527.39176624575202</v>
      </c>
      <c r="E33" s="230">
        <v>90.425688860654915</v>
      </c>
      <c r="F33" s="230">
        <v>140.16520174977231</v>
      </c>
      <c r="G33" s="230">
        <v>114.48435308261971</v>
      </c>
      <c r="H33" s="230">
        <v>136.45653194444321</v>
      </c>
      <c r="I33" s="230">
        <v>85.681369923676357</v>
      </c>
      <c r="J33" s="230">
        <v>85.438671253270783</v>
      </c>
      <c r="K33" s="230">
        <v>86.338928334868001</v>
      </c>
      <c r="L33" s="230">
        <v>108.7444599573974</v>
      </c>
      <c r="M33" s="230">
        <v>124.8176183254127</v>
      </c>
      <c r="N33" s="230">
        <v>125.3645016397907</v>
      </c>
      <c r="O33" s="230">
        <v>141.73950281440469</v>
      </c>
      <c r="P33" s="230">
        <v>95.379599016291124</v>
      </c>
      <c r="Q33" s="230">
        <v>93.168318020154771</v>
      </c>
      <c r="R33" s="230">
        <v>99.944233343767436</v>
      </c>
      <c r="S33" s="230">
        <v>111.11291877341129</v>
      </c>
      <c r="T33" s="230">
        <v>112.20953630282639</v>
      </c>
      <c r="U33" s="230">
        <v>101.27464177693081</v>
      </c>
      <c r="V33" s="230">
        <v>91.355936677013958</v>
      </c>
      <c r="W33" s="230">
        <v>112.11211772407771</v>
      </c>
      <c r="X33" s="230">
        <v>82.216907039654643</v>
      </c>
      <c r="Y33" s="230">
        <v>76.641343896300043</v>
      </c>
      <c r="DA33" s="71" t="s">
        <v>3076</v>
      </c>
    </row>
    <row r="34" spans="1:105" ht="12" customHeight="1" x14ac:dyDescent="0.25">
      <c r="A34" s="60" t="s">
        <v>3077</v>
      </c>
      <c r="B34" s="262">
        <v>10.15516211663822</v>
      </c>
      <c r="C34" s="262">
        <v>9.9446397907106725</v>
      </c>
      <c r="D34" s="262">
        <v>9.7634977762030424</v>
      </c>
      <c r="E34" s="262">
        <v>10.22294047909681</v>
      </c>
      <c r="F34" s="262">
        <v>11.733429535888989</v>
      </c>
      <c r="G34" s="262">
        <v>11.464642438454201</v>
      </c>
      <c r="H34" s="262">
        <v>12.987798906798149</v>
      </c>
      <c r="I34" s="262">
        <v>12.797621266944461</v>
      </c>
      <c r="J34" s="262">
        <v>14.78356963598933</v>
      </c>
      <c r="K34" s="262">
        <v>11.75993185816275</v>
      </c>
      <c r="L34" s="262">
        <v>12.52628589048215</v>
      </c>
      <c r="M34" s="262">
        <v>13.74565283296525</v>
      </c>
      <c r="N34" s="262">
        <v>12.92464069430511</v>
      </c>
      <c r="O34" s="262">
        <v>13.012925893736099</v>
      </c>
      <c r="P34" s="262">
        <v>11.42456686975612</v>
      </c>
      <c r="Q34" s="262">
        <v>11.43903957000547</v>
      </c>
      <c r="R34" s="262">
        <v>11.57701976416114</v>
      </c>
      <c r="S34" s="262">
        <v>10.93224425171827</v>
      </c>
      <c r="T34" s="262">
        <v>10.579957133655631</v>
      </c>
      <c r="U34" s="262">
        <v>10.600686178211671</v>
      </c>
      <c r="V34" s="262">
        <v>9.0178379722246405</v>
      </c>
      <c r="W34" s="262">
        <v>9.0281811747479956</v>
      </c>
      <c r="X34" s="262">
        <v>8.3070007576956151</v>
      </c>
      <c r="Y34" s="262">
        <v>7.1067763902073846</v>
      </c>
      <c r="DA34" s="72" t="s">
        <v>3078</v>
      </c>
    </row>
    <row r="35" spans="1:105" ht="12" customHeight="1" x14ac:dyDescent="0.25">
      <c r="A35" s="57" t="s">
        <v>3079</v>
      </c>
      <c r="B35" s="261">
        <f t="shared" ref="B35:Y35" si="1">B36+B42+B53</f>
        <v>241.39363102828446</v>
      </c>
      <c r="C35" s="261">
        <f t="shared" si="1"/>
        <v>300.04541104345998</v>
      </c>
      <c r="D35" s="261">
        <f t="shared" si="1"/>
        <v>235.36354455463089</v>
      </c>
      <c r="E35" s="261">
        <f t="shared" si="1"/>
        <v>120.1721427451058</v>
      </c>
      <c r="F35" s="261">
        <f t="shared" si="1"/>
        <v>59.35957754006386</v>
      </c>
      <c r="G35" s="261">
        <f t="shared" si="1"/>
        <v>65.15456531529054</v>
      </c>
      <c r="H35" s="261">
        <f t="shared" si="1"/>
        <v>77.145267777977139</v>
      </c>
      <c r="I35" s="261">
        <f t="shared" si="1"/>
        <v>45.869154659844796</v>
      </c>
      <c r="J35" s="261">
        <f t="shared" si="1"/>
        <v>44.30088161449892</v>
      </c>
      <c r="K35" s="261">
        <f t="shared" si="1"/>
        <v>45.224996860470185</v>
      </c>
      <c r="L35" s="261">
        <f t="shared" si="1"/>
        <v>53.089303041517717</v>
      </c>
      <c r="M35" s="261">
        <f t="shared" si="1"/>
        <v>36.81840528644728</v>
      </c>
      <c r="N35" s="261">
        <f t="shared" si="1"/>
        <v>48.477576947977361</v>
      </c>
      <c r="O35" s="261">
        <f t="shared" si="1"/>
        <v>46.055342983913569</v>
      </c>
      <c r="P35" s="261">
        <f t="shared" si="1"/>
        <v>32.503811547480396</v>
      </c>
      <c r="Q35" s="261">
        <f t="shared" si="1"/>
        <v>23.180767734806508</v>
      </c>
      <c r="R35" s="261">
        <f t="shared" si="1"/>
        <v>24.920002915734301</v>
      </c>
      <c r="S35" s="261">
        <f t="shared" si="1"/>
        <v>26.654187587985032</v>
      </c>
      <c r="T35" s="261">
        <f t="shared" si="1"/>
        <v>25.438688169517981</v>
      </c>
      <c r="U35" s="261">
        <f t="shared" si="1"/>
        <v>46.788669432425976</v>
      </c>
      <c r="V35" s="261">
        <f t="shared" si="1"/>
        <v>42.703008915591319</v>
      </c>
      <c r="W35" s="261">
        <f t="shared" si="1"/>
        <v>45.273760476554948</v>
      </c>
      <c r="X35" s="261">
        <f t="shared" si="1"/>
        <v>41.802131958473389</v>
      </c>
      <c r="Y35" s="261">
        <f t="shared" si="1"/>
        <v>36.598987954599508</v>
      </c>
      <c r="DA35" s="70"/>
    </row>
    <row r="36" spans="1:105" ht="12" customHeight="1" x14ac:dyDescent="0.25">
      <c r="A36" s="60" t="s">
        <v>3080</v>
      </c>
      <c r="B36" s="262">
        <v>94.157139866207871</v>
      </c>
      <c r="C36" s="262">
        <v>120.0808360787603</v>
      </c>
      <c r="D36" s="262">
        <v>92.305183522200366</v>
      </c>
      <c r="E36" s="262">
        <v>41.14399689517159</v>
      </c>
      <c r="F36" s="262">
        <v>24.35686522812183</v>
      </c>
      <c r="G36" s="262">
        <v>26.85129938326299</v>
      </c>
      <c r="H36" s="262">
        <v>31.826316170476851</v>
      </c>
      <c r="I36" s="262">
        <v>18.587935248260319</v>
      </c>
      <c r="J36" s="262">
        <v>17.76897885142542</v>
      </c>
      <c r="K36" s="262">
        <v>18.3572845838166</v>
      </c>
      <c r="L36" s="262">
        <v>21.617425073137891</v>
      </c>
      <c r="M36" s="262">
        <v>14.72137024326668</v>
      </c>
      <c r="N36" s="262">
        <v>19.68114539282297</v>
      </c>
      <c r="O36" s="262">
        <v>18.640545326830662</v>
      </c>
      <c r="P36" s="262">
        <v>13.017777004498511</v>
      </c>
      <c r="Q36" s="262">
        <v>9.0911853852747626</v>
      </c>
      <c r="R36" s="262">
        <v>9.7518254754855178</v>
      </c>
      <c r="S36" s="262">
        <v>10.5826927987695</v>
      </c>
      <c r="T36" s="262">
        <v>10.088957363613639</v>
      </c>
      <c r="U36" s="262">
        <v>19.06805293408804</v>
      </c>
      <c r="V36" s="262">
        <v>17.381848354865479</v>
      </c>
      <c r="W36" s="262">
        <v>18.45987440341494</v>
      </c>
      <c r="X36" s="262">
        <v>17.094081622013491</v>
      </c>
      <c r="Y36" s="262">
        <v>14.95789897832096</v>
      </c>
      <c r="DA36" s="72" t="s">
        <v>3081</v>
      </c>
    </row>
    <row r="37" spans="1:105" ht="12" customHeight="1" x14ac:dyDescent="0.25">
      <c r="A37" s="59" t="s">
        <v>28</v>
      </c>
      <c r="B37" s="230">
        <v>3.1945018264262321</v>
      </c>
      <c r="C37" s="230">
        <v>1.6376972119617681</v>
      </c>
      <c r="D37" s="230">
        <v>0.49005118658407237</v>
      </c>
      <c r="E37" s="230">
        <v>0.97732889105372067</v>
      </c>
      <c r="F37" s="230">
        <v>0.64098139177405933</v>
      </c>
      <c r="G37" s="230">
        <v>1.879231386952904</v>
      </c>
      <c r="H37" s="230">
        <v>2.6938945379565502</v>
      </c>
      <c r="I37" s="230">
        <v>1.3647064461937131</v>
      </c>
      <c r="J37" s="230">
        <v>0.75064375031119146</v>
      </c>
      <c r="K37" s="230">
        <v>8.4728071305703978E-2</v>
      </c>
      <c r="L37" s="230">
        <v>0.97379035357231081</v>
      </c>
      <c r="M37" s="230">
        <v>1.607365039720823</v>
      </c>
      <c r="N37" s="230">
        <v>1.3054815614419431</v>
      </c>
      <c r="O37" s="230">
        <v>0</v>
      </c>
      <c r="P37" s="230">
        <v>8.3075500358416876E-2</v>
      </c>
      <c r="Q37" s="230">
        <v>0</v>
      </c>
      <c r="R37" s="230">
        <v>0</v>
      </c>
      <c r="S37" s="230">
        <v>0.17555968291510579</v>
      </c>
      <c r="T37" s="230">
        <v>0</v>
      </c>
      <c r="U37" s="230">
        <v>0</v>
      </c>
      <c r="V37" s="230">
        <v>0</v>
      </c>
      <c r="W37" s="230">
        <v>0</v>
      </c>
      <c r="X37" s="230">
        <v>0</v>
      </c>
      <c r="Y37" s="230">
        <v>0</v>
      </c>
      <c r="DA37" s="71" t="s">
        <v>3082</v>
      </c>
    </row>
    <row r="38" spans="1:105" ht="12" customHeight="1" x14ac:dyDescent="0.25">
      <c r="A38" s="59" t="s">
        <v>31</v>
      </c>
      <c r="B38" s="230">
        <v>3.1626094489969452</v>
      </c>
      <c r="C38" s="230">
        <v>2.7865357516603311</v>
      </c>
      <c r="D38" s="230">
        <v>1.526517808857621</v>
      </c>
      <c r="E38" s="230">
        <v>1.6777301797432169</v>
      </c>
      <c r="F38" s="230">
        <v>0.72869005081119609</v>
      </c>
      <c r="G38" s="230">
        <v>0.79049964131871375</v>
      </c>
      <c r="H38" s="230">
        <v>1.1849447182581549</v>
      </c>
      <c r="I38" s="230">
        <v>0.66940291854794676</v>
      </c>
      <c r="J38" s="230">
        <v>0.67749077963809579</v>
      </c>
      <c r="K38" s="230">
        <v>0.67011534385369154</v>
      </c>
      <c r="L38" s="230">
        <v>0.73587138138015917</v>
      </c>
      <c r="M38" s="230">
        <v>0.60783733161428799</v>
      </c>
      <c r="N38" s="230">
        <v>0.60160681696109175</v>
      </c>
      <c r="O38" s="230">
        <v>0.60378263691541312</v>
      </c>
      <c r="P38" s="230">
        <v>0.54124562126437781</v>
      </c>
      <c r="Q38" s="230">
        <v>0.68667002747188954</v>
      </c>
      <c r="R38" s="230">
        <v>0.34796209323289212</v>
      </c>
      <c r="S38" s="230">
        <v>0.49019669271266902</v>
      </c>
      <c r="T38" s="230">
        <v>0.35446751061403881</v>
      </c>
      <c r="U38" s="230">
        <v>0.22752285344901921</v>
      </c>
      <c r="V38" s="230">
        <v>0.53382083947053915</v>
      </c>
      <c r="W38" s="230">
        <v>0.65778021831696076</v>
      </c>
      <c r="X38" s="230">
        <v>0.47418944363370003</v>
      </c>
      <c r="Y38" s="230">
        <v>0.35835328578933201</v>
      </c>
      <c r="DA38" s="71" t="s">
        <v>3083</v>
      </c>
    </row>
    <row r="39" spans="1:105" ht="12" customHeight="1" x14ac:dyDescent="0.25">
      <c r="A39" s="59" t="s">
        <v>159</v>
      </c>
      <c r="B39" s="230">
        <v>15.537878862791169</v>
      </c>
      <c r="C39" s="230">
        <v>35.905618815137693</v>
      </c>
      <c r="D39" s="230">
        <v>13.020367723162501</v>
      </c>
      <c r="E39" s="230">
        <v>14.11129854947824</v>
      </c>
      <c r="F39" s="230">
        <v>8.4375674456658949</v>
      </c>
      <c r="G39" s="230">
        <v>9.4450811809095931</v>
      </c>
      <c r="H39" s="230">
        <v>8.2405479138506994</v>
      </c>
      <c r="I39" s="230">
        <v>8.049606194065646</v>
      </c>
      <c r="J39" s="230">
        <v>1.7540786659122181</v>
      </c>
      <c r="K39" s="230">
        <v>2.9740420069654969</v>
      </c>
      <c r="L39" s="230">
        <v>7.7451614864526936</v>
      </c>
      <c r="M39" s="230">
        <v>3.216695092632877</v>
      </c>
      <c r="N39" s="230">
        <v>6.7371847906733384</v>
      </c>
      <c r="O39" s="230">
        <v>7.3821833830198864</v>
      </c>
      <c r="P39" s="230">
        <v>6.5752854920749924</v>
      </c>
      <c r="Q39" s="230">
        <v>3.0941967299127988</v>
      </c>
      <c r="R39" s="230">
        <v>3.7145122999544489</v>
      </c>
      <c r="S39" s="230">
        <v>3.701951186315164</v>
      </c>
      <c r="T39" s="230">
        <v>3.460792535274507</v>
      </c>
      <c r="U39" s="230">
        <v>13.16494915594253</v>
      </c>
      <c r="V39" s="230">
        <v>12.445686640677581</v>
      </c>
      <c r="W39" s="230">
        <v>12.70630289931343</v>
      </c>
      <c r="X39" s="230">
        <v>13.023407378794859</v>
      </c>
      <c r="Y39" s="230">
        <v>12.09900411361895</v>
      </c>
      <c r="DA39" s="71" t="s">
        <v>3084</v>
      </c>
    </row>
    <row r="40" spans="1:105" ht="12" customHeight="1" x14ac:dyDescent="0.25">
      <c r="A40" s="59" t="s">
        <v>32</v>
      </c>
      <c r="B40" s="230">
        <v>7.9149057095755673</v>
      </c>
      <c r="C40" s="230">
        <v>16.515152283859251</v>
      </c>
      <c r="D40" s="230">
        <v>0.7964406979621419</v>
      </c>
      <c r="E40" s="230">
        <v>11.26591439010145</v>
      </c>
      <c r="F40" s="230">
        <v>0.74884676356308144</v>
      </c>
      <c r="G40" s="230">
        <v>4.6971814201870083</v>
      </c>
      <c r="H40" s="230">
        <v>6.7547567586963781</v>
      </c>
      <c r="I40" s="230">
        <v>2.211935067657588</v>
      </c>
      <c r="J40" s="230">
        <v>8.4244365021239513</v>
      </c>
      <c r="K40" s="230">
        <v>8.3327247145858294</v>
      </c>
      <c r="L40" s="230">
        <v>4.1883456067626277</v>
      </c>
      <c r="M40" s="230">
        <v>0</v>
      </c>
      <c r="N40" s="230">
        <v>1.685660450215972</v>
      </c>
      <c r="O40" s="230">
        <v>0.1166718065872548</v>
      </c>
      <c r="P40" s="230">
        <v>5.8830585371725301E-2</v>
      </c>
      <c r="Q40" s="230">
        <v>0.1194194724481549</v>
      </c>
      <c r="R40" s="230">
        <v>6.0514436255234297E-2</v>
      </c>
      <c r="S40" s="230">
        <v>5.3282249207898792E-2</v>
      </c>
      <c r="T40" s="230">
        <v>0</v>
      </c>
      <c r="U40" s="230">
        <v>0</v>
      </c>
      <c r="V40" s="230">
        <v>5.9202619565869499E-3</v>
      </c>
      <c r="W40" s="230">
        <v>5.9127969696250561E-3</v>
      </c>
      <c r="X40" s="230">
        <v>5.8686553393744768E-3</v>
      </c>
      <c r="Y40" s="230">
        <v>0</v>
      </c>
      <c r="DA40" s="71" t="s">
        <v>3085</v>
      </c>
    </row>
    <row r="41" spans="1:105" ht="12" customHeight="1" x14ac:dyDescent="0.25">
      <c r="A41" s="59" t="s">
        <v>35</v>
      </c>
      <c r="B41" s="230">
        <v>64.347244018417953</v>
      </c>
      <c r="C41" s="230">
        <v>63.235832016141288</v>
      </c>
      <c r="D41" s="230">
        <v>76.47180610563403</v>
      </c>
      <c r="E41" s="230">
        <v>13.11172488479496</v>
      </c>
      <c r="F41" s="230">
        <v>13.800779576307599</v>
      </c>
      <c r="G41" s="230">
        <v>10.039305753894769</v>
      </c>
      <c r="H41" s="230">
        <v>12.95217224171507</v>
      </c>
      <c r="I41" s="230">
        <v>6.292284621795428</v>
      </c>
      <c r="J41" s="230">
        <v>6.1623291534399591</v>
      </c>
      <c r="K41" s="230">
        <v>6.2956744471058768</v>
      </c>
      <c r="L41" s="230">
        <v>7.9742562449701024</v>
      </c>
      <c r="M41" s="230">
        <v>9.2894727792986913</v>
      </c>
      <c r="N41" s="230">
        <v>9.3512117735306273</v>
      </c>
      <c r="O41" s="230">
        <v>10.53790750030811</v>
      </c>
      <c r="P41" s="230">
        <v>5.7593398054289926</v>
      </c>
      <c r="Q41" s="230">
        <v>5.1908991554419197</v>
      </c>
      <c r="R41" s="230">
        <v>5.6288366460429433</v>
      </c>
      <c r="S41" s="230">
        <v>6.1617029876186606</v>
      </c>
      <c r="T41" s="230">
        <v>6.2736973177250954</v>
      </c>
      <c r="U41" s="230">
        <v>5.6755809246964892</v>
      </c>
      <c r="V41" s="230">
        <v>4.3964206127607746</v>
      </c>
      <c r="W41" s="230">
        <v>5.0898784888149171</v>
      </c>
      <c r="X41" s="230">
        <v>3.5906161442455611</v>
      </c>
      <c r="Y41" s="230">
        <v>2.500541578912681</v>
      </c>
      <c r="DA41" s="71" t="s">
        <v>3086</v>
      </c>
    </row>
    <row r="42" spans="1:105" ht="12" customHeight="1" x14ac:dyDescent="0.25">
      <c r="A42" s="60" t="s">
        <v>3087</v>
      </c>
      <c r="B42" s="262">
        <v>146.18470651428191</v>
      </c>
      <c r="C42" s="262">
        <v>178.9345944149475</v>
      </c>
      <c r="D42" s="262">
        <v>142.0471416198952</v>
      </c>
      <c r="E42" s="262">
        <v>77.969341300313459</v>
      </c>
      <c r="F42" s="262">
        <v>33.787464252867807</v>
      </c>
      <c r="G42" s="262">
        <v>37.115856536616228</v>
      </c>
      <c r="H42" s="262">
        <v>43.97378672072476</v>
      </c>
      <c r="I42" s="262">
        <v>25.95575149465094</v>
      </c>
      <c r="J42" s="262">
        <v>25.000747336488889</v>
      </c>
      <c r="K42" s="262">
        <v>25.64971933420102</v>
      </c>
      <c r="L42" s="262">
        <v>30.174512644008459</v>
      </c>
      <c r="M42" s="262">
        <v>20.673378142623491</v>
      </c>
      <c r="N42" s="262">
        <v>27.457808054672789</v>
      </c>
      <c r="O42" s="262">
        <v>26.067030332374529</v>
      </c>
      <c r="P42" s="262">
        <v>18.302775831471429</v>
      </c>
      <c r="Q42" s="262">
        <v>12.90482467978118</v>
      </c>
      <c r="R42" s="262">
        <v>13.969128964674949</v>
      </c>
      <c r="S42" s="262">
        <v>14.939226634573281</v>
      </c>
      <c r="T42" s="262">
        <v>14.25394953134715</v>
      </c>
      <c r="U42" s="262">
        <v>26.622688287023159</v>
      </c>
      <c r="V42" s="262">
        <v>24.387170199316859</v>
      </c>
      <c r="W42" s="262">
        <v>25.878824451469679</v>
      </c>
      <c r="X42" s="262">
        <v>23.847682400841421</v>
      </c>
      <c r="Y42" s="262">
        <v>20.905029993007069</v>
      </c>
      <c r="DA42" s="72" t="s">
        <v>3088</v>
      </c>
    </row>
    <row r="43" spans="1:105" ht="12" customHeight="1" x14ac:dyDescent="0.25">
      <c r="A43" s="64" t="s">
        <v>28</v>
      </c>
      <c r="B43" s="229">
        <v>3.1242329253029779</v>
      </c>
      <c r="C43" s="229">
        <v>1.7882804462211459</v>
      </c>
      <c r="D43" s="229">
        <v>0.49070063470094588</v>
      </c>
      <c r="E43" s="229">
        <v>0.58599056625888968</v>
      </c>
      <c r="F43" s="229">
        <v>0.8582043885453613</v>
      </c>
      <c r="G43" s="229">
        <v>2.5430056184991359</v>
      </c>
      <c r="H43" s="229">
        <v>3.650137658627794</v>
      </c>
      <c r="I43" s="229">
        <v>1.7909386368668041</v>
      </c>
      <c r="J43" s="229">
        <v>0.962424812744897</v>
      </c>
      <c r="K43" s="229">
        <v>0.11096296408896859</v>
      </c>
      <c r="L43" s="229">
        <v>1.27951224252983</v>
      </c>
      <c r="M43" s="229">
        <v>2.073432498266476</v>
      </c>
      <c r="N43" s="229">
        <v>1.7179074148014151</v>
      </c>
      <c r="O43" s="229">
        <v>0</v>
      </c>
      <c r="P43" s="229">
        <v>0.1067995126660298</v>
      </c>
      <c r="Q43" s="229">
        <v>0</v>
      </c>
      <c r="R43" s="229">
        <v>0</v>
      </c>
      <c r="S43" s="229">
        <v>0.22293911993805871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3089</v>
      </c>
    </row>
    <row r="44" spans="1:105" ht="12" customHeight="1" x14ac:dyDescent="0.25">
      <c r="A44" s="64" t="s">
        <v>30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3090</v>
      </c>
    </row>
    <row r="45" spans="1:105" ht="12" customHeight="1" x14ac:dyDescent="0.25">
      <c r="A45" s="64" t="s">
        <v>31</v>
      </c>
      <c r="B45" s="229">
        <v>3.0930420789536308</v>
      </c>
      <c r="C45" s="229">
        <v>3.042752568053245</v>
      </c>
      <c r="D45" s="229">
        <v>1.528540850824414</v>
      </c>
      <c r="E45" s="229">
        <v>1.005939829525941</v>
      </c>
      <c r="F45" s="229">
        <v>0.97563674627850483</v>
      </c>
      <c r="G45" s="229">
        <v>1.0697166103395981</v>
      </c>
      <c r="H45" s="229">
        <v>1.6055607517535091</v>
      </c>
      <c r="I45" s="229">
        <v>0.87847430764516854</v>
      </c>
      <c r="J45" s="229">
        <v>0.86863300528283549</v>
      </c>
      <c r="K45" s="229">
        <v>0.87760742915079415</v>
      </c>
      <c r="L45" s="229">
        <v>0.96689850946786449</v>
      </c>
      <c r="M45" s="229">
        <v>0.78408429067708207</v>
      </c>
      <c r="N45" s="229">
        <v>0.79166557550686567</v>
      </c>
      <c r="O45" s="229">
        <v>0.78901803967332274</v>
      </c>
      <c r="P45" s="229">
        <v>0.6958100563254872</v>
      </c>
      <c r="Q45" s="229">
        <v>0.8574637044873622</v>
      </c>
      <c r="R45" s="229">
        <v>0.42310162591765221</v>
      </c>
      <c r="S45" s="229">
        <v>0.62248927233911167</v>
      </c>
      <c r="T45" s="229">
        <v>0.44903848390132539</v>
      </c>
      <c r="U45" s="229">
        <v>0.29876458692128027</v>
      </c>
      <c r="V45" s="229">
        <v>0.69089273010811714</v>
      </c>
      <c r="W45" s="229">
        <v>0.85341132984306867</v>
      </c>
      <c r="X45" s="229">
        <v>0.62418595994973258</v>
      </c>
      <c r="Y45" s="229">
        <v>0.46919296325211052</v>
      </c>
      <c r="DA45" s="73" t="s">
        <v>3091</v>
      </c>
    </row>
    <row r="46" spans="1:105" ht="12" customHeight="1" x14ac:dyDescent="0.25">
      <c r="A46" s="64" t="s">
        <v>159</v>
      </c>
      <c r="B46" s="229">
        <v>15.196094843623451</v>
      </c>
      <c r="C46" s="229">
        <v>39.207074157295288</v>
      </c>
      <c r="D46" s="229">
        <v>13.037623172246811</v>
      </c>
      <c r="E46" s="229">
        <v>8.4609059481927034</v>
      </c>
      <c r="F46" s="229">
        <v>11.296985378119039</v>
      </c>
      <c r="G46" s="229">
        <v>12.78123315574204</v>
      </c>
      <c r="H46" s="229">
        <v>11.165668827885749</v>
      </c>
      <c r="I46" s="229">
        <v>10.56370092243866</v>
      </c>
      <c r="J46" s="229">
        <v>2.2489614159586719</v>
      </c>
      <c r="K46" s="229">
        <v>3.894913590412159</v>
      </c>
      <c r="L46" s="229">
        <v>10.17675817585604</v>
      </c>
      <c r="M46" s="229">
        <v>4.1493997799266022</v>
      </c>
      <c r="N46" s="229">
        <v>8.8655864997444915</v>
      </c>
      <c r="O46" s="229">
        <v>9.6469747641904018</v>
      </c>
      <c r="P46" s="229">
        <v>8.4530009830085504</v>
      </c>
      <c r="Q46" s="229">
        <v>3.863808356703502</v>
      </c>
      <c r="R46" s="229">
        <v>4.51663047258989</v>
      </c>
      <c r="S46" s="229">
        <v>4.7010209054082406</v>
      </c>
      <c r="T46" s="229">
        <v>4.3841226250740624</v>
      </c>
      <c r="U46" s="229">
        <v>17.28714516713875</v>
      </c>
      <c r="V46" s="229">
        <v>16.107715895423372</v>
      </c>
      <c r="W46" s="229">
        <v>16.48529790457566</v>
      </c>
      <c r="X46" s="229">
        <v>17.142996634967229</v>
      </c>
      <c r="Y46" s="229">
        <v>15.841260056997481</v>
      </c>
      <c r="DA46" s="73" t="s">
        <v>3092</v>
      </c>
    </row>
    <row r="47" spans="1:105" ht="12" customHeight="1" x14ac:dyDescent="0.25">
      <c r="A47" s="64" t="s">
        <v>32</v>
      </c>
      <c r="B47" s="229">
        <v>7.7408029051554337</v>
      </c>
      <c r="C47" s="229">
        <v>18.033690037373908</v>
      </c>
      <c r="D47" s="229">
        <v>0.79749619364433488</v>
      </c>
      <c r="E47" s="229">
        <v>6.7548597133580959</v>
      </c>
      <c r="F47" s="229">
        <v>1.002624392978261</v>
      </c>
      <c r="G47" s="229">
        <v>6.3563001478032826</v>
      </c>
      <c r="H47" s="229">
        <v>9.1524711425751946</v>
      </c>
      <c r="I47" s="229">
        <v>2.9027780926494269</v>
      </c>
      <c r="J47" s="229">
        <v>10.801244557989939</v>
      </c>
      <c r="K47" s="229">
        <v>10.912839381552191</v>
      </c>
      <c r="L47" s="229">
        <v>5.5032784624938937</v>
      </c>
      <c r="M47" s="229">
        <v>0</v>
      </c>
      <c r="N47" s="229">
        <v>2.2181918701823751</v>
      </c>
      <c r="O47" s="229">
        <v>0.15246572937061359</v>
      </c>
      <c r="P47" s="229">
        <v>7.5630935961265591E-2</v>
      </c>
      <c r="Q47" s="229">
        <v>0.14912237193506059</v>
      </c>
      <c r="R47" s="229">
        <v>7.3582027666281122E-2</v>
      </c>
      <c r="S47" s="229">
        <v>6.7661877428164319E-2</v>
      </c>
      <c r="T47" s="229">
        <v>0</v>
      </c>
      <c r="U47" s="229">
        <v>0</v>
      </c>
      <c r="V47" s="229">
        <v>7.6622447902154568E-3</v>
      </c>
      <c r="W47" s="229">
        <v>7.6713281798758397E-3</v>
      </c>
      <c r="X47" s="229">
        <v>7.7250396772882719E-3</v>
      </c>
      <c r="Y47" s="229">
        <v>0</v>
      </c>
      <c r="DA47" s="73" t="s">
        <v>3093</v>
      </c>
    </row>
    <row r="48" spans="1:105" ht="12" customHeight="1" x14ac:dyDescent="0.25">
      <c r="A48" s="64" t="s">
        <v>33</v>
      </c>
      <c r="B48" s="229">
        <v>12.17488156059599</v>
      </c>
      <c r="C48" s="229">
        <v>6.4849344212697178</v>
      </c>
      <c r="D48" s="229">
        <v>8.991302051409507</v>
      </c>
      <c r="E48" s="229">
        <v>6.4407603642010116</v>
      </c>
      <c r="F48" s="229">
        <v>0.63303782198023306</v>
      </c>
      <c r="G48" s="229">
        <v>0.31651891099009549</v>
      </c>
      <c r="H48" s="229">
        <v>0.633037821980176</v>
      </c>
      <c r="I48" s="229">
        <v>0.79129065269142596</v>
      </c>
      <c r="J48" s="229">
        <v>1.4169617153039309</v>
      </c>
      <c r="K48" s="229">
        <v>0.79129065269137688</v>
      </c>
      <c r="L48" s="229">
        <v>1.1078095636809591</v>
      </c>
      <c r="M48" s="229">
        <v>0.94955673296840037</v>
      </c>
      <c r="N48" s="229">
        <v>0.79129065269130927</v>
      </c>
      <c r="O48" s="229">
        <v>0.933723500158539</v>
      </c>
      <c r="P48" s="229">
        <v>0.79129065268945153</v>
      </c>
      <c r="Q48" s="229">
        <v>0.88625030086285683</v>
      </c>
      <c r="R48" s="229">
        <v>1.4453157891221751</v>
      </c>
      <c r="S48" s="229">
        <v>0.8343517461093074</v>
      </c>
      <c r="T48" s="229">
        <v>0.80712388550085012</v>
      </c>
      <c r="U48" s="229">
        <v>0.91790351691370098</v>
      </c>
      <c r="V48" s="229">
        <v>0.83826036843687135</v>
      </c>
      <c r="W48" s="229">
        <v>0.83826036843677088</v>
      </c>
      <c r="X48" s="229">
        <v>0.62869196393576587</v>
      </c>
      <c r="Y48" s="229">
        <v>0.62869196393573934</v>
      </c>
      <c r="DA48" s="73" t="s">
        <v>3094</v>
      </c>
    </row>
    <row r="49" spans="1:105" ht="12" customHeight="1" x14ac:dyDescent="0.25">
      <c r="A49" s="64" t="s">
        <v>35</v>
      </c>
      <c r="B49" s="229">
        <v>62.931808882310172</v>
      </c>
      <c r="C49" s="229">
        <v>69.050249990674402</v>
      </c>
      <c r="D49" s="229">
        <v>76.57315158102287</v>
      </c>
      <c r="E49" s="229">
        <v>7.8615777761239292</v>
      </c>
      <c r="F49" s="229">
        <v>18.477743269510139</v>
      </c>
      <c r="G49" s="229">
        <v>13.58534724102334</v>
      </c>
      <c r="H49" s="229">
        <v>17.549763360959119</v>
      </c>
      <c r="I49" s="229">
        <v>8.257523568359165</v>
      </c>
      <c r="J49" s="229">
        <v>7.9009230132312078</v>
      </c>
      <c r="K49" s="229">
        <v>8.2450442553980032</v>
      </c>
      <c r="L49" s="229">
        <v>10.47777732966785</v>
      </c>
      <c r="M49" s="229">
        <v>11.983024562799431</v>
      </c>
      <c r="N49" s="229">
        <v>12.30543311954772</v>
      </c>
      <c r="O49" s="229">
        <v>13.770848331494401</v>
      </c>
      <c r="P49" s="229">
        <v>7.4040442951790704</v>
      </c>
      <c r="Q49" s="229">
        <v>6.4820182057935547</v>
      </c>
      <c r="R49" s="229">
        <v>6.8443373093851374</v>
      </c>
      <c r="S49" s="229">
        <v>7.8246019733566854</v>
      </c>
      <c r="T49" s="229">
        <v>7.9475027968769609</v>
      </c>
      <c r="U49" s="229">
        <v>7.4527132760542267</v>
      </c>
      <c r="V49" s="229">
        <v>5.6900270938589417</v>
      </c>
      <c r="W49" s="229">
        <v>6.6036646419580594</v>
      </c>
      <c r="X49" s="229">
        <v>4.7264067450185721</v>
      </c>
      <c r="Y49" s="229">
        <v>3.2739661101778519</v>
      </c>
      <c r="DA49" s="73" t="s">
        <v>3095</v>
      </c>
    </row>
    <row r="50" spans="1:105" ht="12" customHeight="1" x14ac:dyDescent="0.25">
      <c r="A50" s="64" t="s">
        <v>36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3096</v>
      </c>
    </row>
    <row r="51" spans="1:105" ht="12" customHeight="1" x14ac:dyDescent="0.25">
      <c r="A51" s="64" t="s">
        <v>38</v>
      </c>
      <c r="B51" s="229">
        <v>0</v>
      </c>
      <c r="C51" s="229">
        <v>0</v>
      </c>
      <c r="D51" s="229">
        <v>0</v>
      </c>
      <c r="E51" s="229">
        <v>0</v>
      </c>
      <c r="F51" s="229">
        <v>0</v>
      </c>
      <c r="G51" s="229">
        <v>0</v>
      </c>
      <c r="H51" s="229">
        <v>0</v>
      </c>
      <c r="I51" s="229">
        <v>0</v>
      </c>
      <c r="J51" s="229">
        <v>0</v>
      </c>
      <c r="K51" s="229">
        <v>0</v>
      </c>
      <c r="L51" s="229">
        <v>0.66247836031201524</v>
      </c>
      <c r="M51" s="229">
        <v>0.73388027798549893</v>
      </c>
      <c r="N51" s="229">
        <v>0.76773292219860734</v>
      </c>
      <c r="O51" s="229">
        <v>0.7739999674872482</v>
      </c>
      <c r="P51" s="229">
        <v>0.77619939564157525</v>
      </c>
      <c r="Q51" s="229">
        <v>0.66616173999884498</v>
      </c>
      <c r="R51" s="229">
        <v>0.66616173999380934</v>
      </c>
      <c r="S51" s="229">
        <v>0.66616173999370742</v>
      </c>
      <c r="T51" s="229">
        <v>0.66616173999395489</v>
      </c>
      <c r="U51" s="229">
        <v>0.66616173999519368</v>
      </c>
      <c r="V51" s="229">
        <v>0.66616173999508466</v>
      </c>
      <c r="W51" s="229">
        <v>0.66616173999500472</v>
      </c>
      <c r="X51" s="229">
        <v>0.71326395141315224</v>
      </c>
      <c r="Y51" s="229">
        <v>0.68897749472409786</v>
      </c>
      <c r="DA51" s="73" t="s">
        <v>3097</v>
      </c>
    </row>
    <row r="52" spans="1:105" ht="12" customHeight="1" x14ac:dyDescent="0.25">
      <c r="A52" s="64" t="s">
        <v>39</v>
      </c>
      <c r="B52" s="229">
        <v>41.923843318340218</v>
      </c>
      <c r="C52" s="229">
        <v>41.327612794059803</v>
      </c>
      <c r="D52" s="229">
        <v>40.628327136046337</v>
      </c>
      <c r="E52" s="229">
        <v>46.859307102652892</v>
      </c>
      <c r="F52" s="229">
        <v>0.54323225545626763</v>
      </c>
      <c r="G52" s="229">
        <v>0.46373485221873451</v>
      </c>
      <c r="H52" s="229">
        <v>0.21714715694321871</v>
      </c>
      <c r="I52" s="229">
        <v>0.77104531400028209</v>
      </c>
      <c r="J52" s="229">
        <v>0.80159881597740701</v>
      </c>
      <c r="K52" s="229">
        <v>0.81706106090752395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0.3864501267042571</v>
      </c>
      <c r="W52" s="229">
        <v>0.42435713848124462</v>
      </c>
      <c r="X52" s="229">
        <v>4.4121058796756582E-3</v>
      </c>
      <c r="Y52" s="229">
        <v>2.9414039197836468E-3</v>
      </c>
      <c r="DA52" s="73" t="s">
        <v>3098</v>
      </c>
    </row>
    <row r="53" spans="1:105" ht="12" customHeight="1" x14ac:dyDescent="0.25">
      <c r="A53" s="60" t="s">
        <v>3099</v>
      </c>
      <c r="B53" s="262">
        <v>1.0517846477946731</v>
      </c>
      <c r="C53" s="262">
        <v>1.029980549752177</v>
      </c>
      <c r="D53" s="262">
        <v>1.0112194125353151</v>
      </c>
      <c r="E53" s="262">
        <v>1.0588045496207421</v>
      </c>
      <c r="F53" s="262">
        <v>1.215248059074217</v>
      </c>
      <c r="G53" s="262">
        <v>1.187409395411327</v>
      </c>
      <c r="H53" s="262">
        <v>1.3451648867755219</v>
      </c>
      <c r="I53" s="262">
        <v>1.3254679169335331</v>
      </c>
      <c r="J53" s="262">
        <v>1.5311554265846079</v>
      </c>
      <c r="K53" s="262">
        <v>1.2179929424525699</v>
      </c>
      <c r="L53" s="262">
        <v>1.2973653243713661</v>
      </c>
      <c r="M53" s="262">
        <v>1.4236569005571149</v>
      </c>
      <c r="N53" s="262">
        <v>1.3386235004816009</v>
      </c>
      <c r="O53" s="262">
        <v>1.3477673247083819</v>
      </c>
      <c r="P53" s="262">
        <v>1.1832587115104549</v>
      </c>
      <c r="Q53" s="262">
        <v>1.184757669750566</v>
      </c>
      <c r="R53" s="262">
        <v>1.1990484755738331</v>
      </c>
      <c r="S53" s="262">
        <v>1.1322681546422499</v>
      </c>
      <c r="T53" s="262">
        <v>1.09578127455719</v>
      </c>
      <c r="U53" s="262">
        <v>1.0979282113147799</v>
      </c>
      <c r="V53" s="262">
        <v>0.93399036140898051</v>
      </c>
      <c r="W53" s="262">
        <v>0.93506162167032814</v>
      </c>
      <c r="X53" s="262">
        <v>0.8603679356184748</v>
      </c>
      <c r="Y53" s="262">
        <v>0.73605898327147934</v>
      </c>
      <c r="DA53" s="72" t="s">
        <v>3100</v>
      </c>
    </row>
    <row r="54" spans="1:105" ht="12" customHeight="1" x14ac:dyDescent="0.25">
      <c r="A54" s="57" t="s">
        <v>3101</v>
      </c>
      <c r="B54" s="261">
        <f t="shared" ref="B54:Y54" si="2">B55+B56+B67</f>
        <v>53.936439431645766</v>
      </c>
      <c r="C54" s="261">
        <f t="shared" si="2"/>
        <v>65.982014064889484</v>
      </c>
      <c r="D54" s="261">
        <f t="shared" si="2"/>
        <v>52.866405331561538</v>
      </c>
      <c r="E54" s="261">
        <f t="shared" si="2"/>
        <v>27.992775504367174</v>
      </c>
      <c r="F54" s="261">
        <f t="shared" si="2"/>
        <v>19.694284686736822</v>
      </c>
      <c r="G54" s="261">
        <f t="shared" si="2"/>
        <v>20.590069433418911</v>
      </c>
      <c r="H54" s="261">
        <f t="shared" si="2"/>
        <v>24.012395361318074</v>
      </c>
      <c r="I54" s="261">
        <f t="shared" si="2"/>
        <v>17.491148954944293</v>
      </c>
      <c r="J54" s="261">
        <f t="shared" si="2"/>
        <v>18.390550629884558</v>
      </c>
      <c r="K54" s="261">
        <f t="shared" si="2"/>
        <v>16.650060174561848</v>
      </c>
      <c r="L54" s="261">
        <f t="shared" si="2"/>
        <v>18.786803465281984</v>
      </c>
      <c r="M54" s="261">
        <f t="shared" si="2"/>
        <v>16.350016981659593</v>
      </c>
      <c r="N54" s="261">
        <f t="shared" si="2"/>
        <v>18.174555019467956</v>
      </c>
      <c r="O54" s="261">
        <f t="shared" si="2"/>
        <v>17.771786529853507</v>
      </c>
      <c r="P54" s="261">
        <f t="shared" si="2"/>
        <v>13.943162890737087</v>
      </c>
      <c r="Q54" s="261">
        <f t="shared" si="2"/>
        <v>12.063696684989599</v>
      </c>
      <c r="R54" s="261">
        <f t="shared" si="2"/>
        <v>12.49113329903172</v>
      </c>
      <c r="S54" s="261">
        <f t="shared" si="2"/>
        <v>12.455501648140579</v>
      </c>
      <c r="T54" s="261">
        <f t="shared" si="2"/>
        <v>11.986056347978376</v>
      </c>
      <c r="U54" s="261">
        <f t="shared" si="2"/>
        <v>16.256712711425767</v>
      </c>
      <c r="V54" s="261">
        <f t="shared" si="2"/>
        <v>14.357220713696078</v>
      </c>
      <c r="W54" s="261">
        <f t="shared" si="2"/>
        <v>14.904077664058441</v>
      </c>
      <c r="X54" s="261">
        <f t="shared" si="2"/>
        <v>13.687852255776672</v>
      </c>
      <c r="Y54" s="261">
        <f t="shared" si="2"/>
        <v>11.808451346337293</v>
      </c>
      <c r="DA54" s="70"/>
    </row>
    <row r="55" spans="1:105" ht="12" customHeight="1" x14ac:dyDescent="0.25">
      <c r="A55" s="60" t="s">
        <v>3102</v>
      </c>
      <c r="B55" s="262">
        <v>36.192287877631138</v>
      </c>
      <c r="C55" s="262">
        <v>45.913768075072262</v>
      </c>
      <c r="D55" s="262">
        <v>35.693720952487112</v>
      </c>
      <c r="E55" s="262">
        <v>15.335790238751001</v>
      </c>
      <c r="F55" s="262">
        <v>9.3579314863146443</v>
      </c>
      <c r="G55" s="262">
        <v>10.181855703355071</v>
      </c>
      <c r="H55" s="262">
        <v>12.07641341887258</v>
      </c>
      <c r="I55" s="262">
        <v>7.0370881589642584</v>
      </c>
      <c r="J55" s="262">
        <v>6.6891025456593516</v>
      </c>
      <c r="K55" s="262">
        <v>6.9083459918697363</v>
      </c>
      <c r="L55" s="262">
        <v>8.1955879257208064</v>
      </c>
      <c r="M55" s="262">
        <v>5.6636122983905617</v>
      </c>
      <c r="N55" s="262">
        <v>7.523109642359799</v>
      </c>
      <c r="O55" s="262">
        <v>7.1663298705107579</v>
      </c>
      <c r="P55" s="262">
        <v>4.9769749794339377</v>
      </c>
      <c r="Q55" s="262">
        <v>3.4940102128127801</v>
      </c>
      <c r="R55" s="262">
        <v>3.7497155053757329</v>
      </c>
      <c r="S55" s="262">
        <v>4.069413611689793</v>
      </c>
      <c r="T55" s="262">
        <v>3.885544509431849</v>
      </c>
      <c r="U55" s="262">
        <v>7.2118674473549342</v>
      </c>
      <c r="V55" s="262">
        <v>6.532028349350063</v>
      </c>
      <c r="W55" s="262">
        <v>6.9597896867143536</v>
      </c>
      <c r="X55" s="262">
        <v>6.3754473219346872</v>
      </c>
      <c r="Y55" s="262">
        <v>5.5147290905203166</v>
      </c>
      <c r="DA55" s="72" t="s">
        <v>3103</v>
      </c>
    </row>
    <row r="56" spans="1:105" ht="12" customHeight="1" x14ac:dyDescent="0.25">
      <c r="A56" s="60" t="s">
        <v>3104</v>
      </c>
      <c r="B56" s="262">
        <v>10.99822243367638</v>
      </c>
      <c r="C56" s="262">
        <v>13.462163843130851</v>
      </c>
      <c r="D56" s="262">
        <v>10.686932284882401</v>
      </c>
      <c r="E56" s="262">
        <v>5.866031947359005</v>
      </c>
      <c r="F56" s="262">
        <v>2.5420035801530632</v>
      </c>
      <c r="G56" s="262">
        <v>2.7924155388049821</v>
      </c>
      <c r="H56" s="262">
        <v>3.308372668643869</v>
      </c>
      <c r="I56" s="262">
        <v>1.952783811509788</v>
      </c>
      <c r="J56" s="262">
        <v>1.880933968889446</v>
      </c>
      <c r="K56" s="262">
        <v>1.9297594483411431</v>
      </c>
      <c r="L56" s="262">
        <v>2.270182769455181</v>
      </c>
      <c r="M56" s="262">
        <v>1.5553638727992589</v>
      </c>
      <c r="N56" s="262">
        <v>2.0657912016054749</v>
      </c>
      <c r="O56" s="262">
        <v>1.9611558870751991</v>
      </c>
      <c r="P56" s="262">
        <v>1.3770113478223021</v>
      </c>
      <c r="Q56" s="262">
        <v>0.97089590067319276</v>
      </c>
      <c r="R56" s="262">
        <v>1.050968950320373</v>
      </c>
      <c r="S56" s="262">
        <v>1.1239543549522211</v>
      </c>
      <c r="T56" s="262">
        <v>1.072397456903861</v>
      </c>
      <c r="U56" s="262">
        <v>2.002960874258795</v>
      </c>
      <c r="V56" s="262">
        <v>1.8347714256539329</v>
      </c>
      <c r="W56" s="262">
        <v>1.946996196975775</v>
      </c>
      <c r="X56" s="262">
        <v>1.794183001944182</v>
      </c>
      <c r="Y56" s="262">
        <v>1.572792225179215</v>
      </c>
      <c r="DA56" s="72" t="s">
        <v>3105</v>
      </c>
    </row>
    <row r="57" spans="1:105" ht="12" customHeight="1" x14ac:dyDescent="0.25">
      <c r="A57" s="64" t="s">
        <v>28</v>
      </c>
      <c r="B57" s="229">
        <v>0.23505200691934619</v>
      </c>
      <c r="C57" s="229">
        <v>0.13454147557776641</v>
      </c>
      <c r="D57" s="229">
        <v>3.6917916090353303E-2</v>
      </c>
      <c r="E57" s="229">
        <v>4.4087064546123357E-2</v>
      </c>
      <c r="F57" s="229">
        <v>6.4567101332566365E-2</v>
      </c>
      <c r="G57" s="229">
        <v>0.19132330672093811</v>
      </c>
      <c r="H57" s="229">
        <v>0.27461850723218512</v>
      </c>
      <c r="I57" s="229">
        <v>0.13474146484264349</v>
      </c>
      <c r="J57" s="229">
        <v>7.24081363820612E-2</v>
      </c>
      <c r="K57" s="229">
        <v>8.3483107778534425E-3</v>
      </c>
      <c r="L57" s="229">
        <v>9.6264243952087519E-2</v>
      </c>
      <c r="M57" s="229">
        <v>0.15599492149967209</v>
      </c>
      <c r="N57" s="229">
        <v>0.129246952837724</v>
      </c>
      <c r="O57" s="229">
        <v>0</v>
      </c>
      <c r="P57" s="229">
        <v>8.0350730532436215E-3</v>
      </c>
      <c r="Q57" s="229">
        <v>0</v>
      </c>
      <c r="R57" s="229">
        <v>0</v>
      </c>
      <c r="S57" s="229">
        <v>1.6772849148944859E-2</v>
      </c>
      <c r="T57" s="229">
        <v>0</v>
      </c>
      <c r="U57" s="229">
        <v>0</v>
      </c>
      <c r="V57" s="229">
        <v>0</v>
      </c>
      <c r="W57" s="229">
        <v>0</v>
      </c>
      <c r="X57" s="229">
        <v>0</v>
      </c>
      <c r="Y57" s="229">
        <v>0</v>
      </c>
      <c r="DA57" s="73" t="s">
        <v>3106</v>
      </c>
    </row>
    <row r="58" spans="1:105" ht="12" customHeight="1" x14ac:dyDescent="0.25">
      <c r="A58" s="64" t="s">
        <v>30</v>
      </c>
      <c r="B58" s="229">
        <v>0</v>
      </c>
      <c r="C58" s="229">
        <v>0</v>
      </c>
      <c r="D58" s="229">
        <v>0</v>
      </c>
      <c r="E58" s="229">
        <v>0</v>
      </c>
      <c r="F58" s="229">
        <v>0</v>
      </c>
      <c r="G58" s="229">
        <v>0</v>
      </c>
      <c r="H58" s="229">
        <v>0</v>
      </c>
      <c r="I58" s="229">
        <v>0</v>
      </c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0</v>
      </c>
      <c r="S58" s="229">
        <v>0</v>
      </c>
      <c r="T58" s="229">
        <v>0</v>
      </c>
      <c r="U58" s="229">
        <v>0</v>
      </c>
      <c r="V58" s="229">
        <v>0</v>
      </c>
      <c r="W58" s="229">
        <v>0</v>
      </c>
      <c r="X58" s="229">
        <v>0</v>
      </c>
      <c r="Y58" s="229">
        <v>0</v>
      </c>
      <c r="DA58" s="73" t="s">
        <v>3107</v>
      </c>
    </row>
    <row r="59" spans="1:105" ht="12" customHeight="1" x14ac:dyDescent="0.25">
      <c r="A59" s="64" t="s">
        <v>31</v>
      </c>
      <c r="B59" s="229">
        <v>0.23270536017206009</v>
      </c>
      <c r="C59" s="229">
        <v>0.22892182330181141</v>
      </c>
      <c r="D59" s="229">
        <v>0.1149999386200187</v>
      </c>
      <c r="E59" s="229">
        <v>7.5681993443957929E-2</v>
      </c>
      <c r="F59" s="229">
        <v>7.3402137651047375E-2</v>
      </c>
      <c r="G59" s="229">
        <v>8.048024654592581E-2</v>
      </c>
      <c r="H59" s="229">
        <v>0.1207945393168784</v>
      </c>
      <c r="I59" s="229">
        <v>6.6092110920012645E-2</v>
      </c>
      <c r="J59" s="229">
        <v>6.5351699457015827E-2</v>
      </c>
      <c r="K59" s="229">
        <v>6.6026891221376366E-2</v>
      </c>
      <c r="L59" s="229">
        <v>7.274471544585813E-2</v>
      </c>
      <c r="M59" s="229">
        <v>5.8990667637147227E-2</v>
      </c>
      <c r="N59" s="229">
        <v>5.9561046433118409E-2</v>
      </c>
      <c r="O59" s="229">
        <v>5.9361858784199813E-2</v>
      </c>
      <c r="P59" s="229">
        <v>5.2349345930444179E-2</v>
      </c>
      <c r="Q59" s="229">
        <v>6.4511375886196543E-2</v>
      </c>
      <c r="R59" s="229">
        <v>3.1832097247723061E-2</v>
      </c>
      <c r="S59" s="229">
        <v>4.6833048702629103E-2</v>
      </c>
      <c r="T59" s="229">
        <v>3.3783459603861463E-2</v>
      </c>
      <c r="U59" s="229">
        <v>2.247758647683613E-2</v>
      </c>
      <c r="V59" s="229">
        <v>5.1979390352961792E-2</v>
      </c>
      <c r="W59" s="229">
        <v>6.4206495035215194E-2</v>
      </c>
      <c r="X59" s="229">
        <v>4.6960699181171101E-2</v>
      </c>
      <c r="Y59" s="229">
        <v>3.529978406912429E-2</v>
      </c>
      <c r="DA59" s="73" t="s">
        <v>3108</v>
      </c>
    </row>
    <row r="60" spans="1:105" ht="12" customHeight="1" x14ac:dyDescent="0.25">
      <c r="A60" s="64" t="s">
        <v>159</v>
      </c>
      <c r="B60" s="229">
        <v>1.1432798628431431</v>
      </c>
      <c r="C60" s="229">
        <v>2.949748525940711</v>
      </c>
      <c r="D60" s="229">
        <v>0.98088700982421162</v>
      </c>
      <c r="E60" s="229">
        <v>0.63655718732484279</v>
      </c>
      <c r="F60" s="229">
        <v>0.84992993440394027</v>
      </c>
      <c r="G60" s="229">
        <v>0.96159747880190882</v>
      </c>
      <c r="H60" s="229">
        <v>0.84005031933936691</v>
      </c>
      <c r="I60" s="229">
        <v>0.79476119792641964</v>
      </c>
      <c r="J60" s="229">
        <v>0.16920085888090319</v>
      </c>
      <c r="K60" s="229">
        <v>0.29303425131627531</v>
      </c>
      <c r="L60" s="229">
        <v>0.76564951793274294</v>
      </c>
      <c r="M60" s="229">
        <v>0.31218054770607662</v>
      </c>
      <c r="N60" s="229">
        <v>0.6670033730215289</v>
      </c>
      <c r="O60" s="229">
        <v>0.72579120482937187</v>
      </c>
      <c r="P60" s="229">
        <v>0.63596245640189741</v>
      </c>
      <c r="Q60" s="229">
        <v>0.29069404564540469</v>
      </c>
      <c r="R60" s="229">
        <v>0.33980918916036812</v>
      </c>
      <c r="S60" s="229">
        <v>0.35368182360438177</v>
      </c>
      <c r="T60" s="229">
        <v>0.32983994671403588</v>
      </c>
      <c r="U60" s="229">
        <v>1.3006002633584011</v>
      </c>
      <c r="V60" s="229">
        <v>1.211865772696429</v>
      </c>
      <c r="W60" s="229">
        <v>1.240273196582494</v>
      </c>
      <c r="X60" s="229">
        <v>1.289755232724807</v>
      </c>
      <c r="Y60" s="229">
        <v>1.19181893845749</v>
      </c>
      <c r="DA60" s="73" t="s">
        <v>3109</v>
      </c>
    </row>
    <row r="61" spans="1:105" ht="12" customHeight="1" x14ac:dyDescent="0.25">
      <c r="A61" s="64" t="s">
        <v>32</v>
      </c>
      <c r="B61" s="229">
        <v>0.58238015587376291</v>
      </c>
      <c r="C61" s="229">
        <v>1.3567666485798551</v>
      </c>
      <c r="D61" s="229">
        <v>5.9999713628413907E-2</v>
      </c>
      <c r="E61" s="229">
        <v>0.50820261166330494</v>
      </c>
      <c r="F61" s="229">
        <v>7.5432556211530583E-2</v>
      </c>
      <c r="G61" s="229">
        <v>0.47821693901968271</v>
      </c>
      <c r="H61" s="229">
        <v>0.68858717060126862</v>
      </c>
      <c r="I61" s="229">
        <v>0.21839082828710421</v>
      </c>
      <c r="J61" s="229">
        <v>0.81263281940990151</v>
      </c>
      <c r="K61" s="229">
        <v>0.821028668204554</v>
      </c>
      <c r="L61" s="229">
        <v>0.41403975893370981</v>
      </c>
      <c r="M61" s="229">
        <v>0</v>
      </c>
      <c r="N61" s="229">
        <v>0.16688590872845449</v>
      </c>
      <c r="O61" s="229">
        <v>1.147077587741294E-2</v>
      </c>
      <c r="P61" s="229">
        <v>5.6901017651108917E-3</v>
      </c>
      <c r="Q61" s="229">
        <v>1.121923801392305E-2</v>
      </c>
      <c r="R61" s="229">
        <v>5.5359519247358858E-3</v>
      </c>
      <c r="S61" s="229">
        <v>5.0905487720249026E-3</v>
      </c>
      <c r="T61" s="229">
        <v>0</v>
      </c>
      <c r="U61" s="229">
        <v>0</v>
      </c>
      <c r="V61" s="229">
        <v>5.7646982747702508E-4</v>
      </c>
      <c r="W61" s="229">
        <v>5.7715321729473414E-4</v>
      </c>
      <c r="X61" s="229">
        <v>5.8119420769566941E-4</v>
      </c>
      <c r="Y61" s="229">
        <v>0</v>
      </c>
      <c r="DA61" s="73" t="s">
        <v>3110</v>
      </c>
    </row>
    <row r="62" spans="1:105" ht="12" customHeight="1" x14ac:dyDescent="0.25">
      <c r="A62" s="64" t="s">
        <v>33</v>
      </c>
      <c r="B62" s="229">
        <v>0.91597855001349104</v>
      </c>
      <c r="C62" s="229">
        <v>0.48789475269740817</v>
      </c>
      <c r="D62" s="229">
        <v>0.67646159634428904</v>
      </c>
      <c r="E62" s="229">
        <v>0.48457131266716058</v>
      </c>
      <c r="F62" s="229">
        <v>4.7626669992243222E-2</v>
      </c>
      <c r="G62" s="229">
        <v>2.3813334996120039E-2</v>
      </c>
      <c r="H62" s="229">
        <v>4.7626669992238961E-2</v>
      </c>
      <c r="I62" s="229">
        <v>5.9532839073963062E-2</v>
      </c>
      <c r="J62" s="229">
        <v>0.10660527011691009</v>
      </c>
      <c r="K62" s="229">
        <v>5.9532839073959398E-2</v>
      </c>
      <c r="L62" s="229">
        <v>8.3346174070040718E-2</v>
      </c>
      <c r="M62" s="229">
        <v>7.1440004988218203E-2</v>
      </c>
      <c r="N62" s="229">
        <v>5.9532839073954277E-2</v>
      </c>
      <c r="O62" s="229">
        <v>7.0248789980579721E-2</v>
      </c>
      <c r="P62" s="229">
        <v>5.9532839073814549E-2</v>
      </c>
      <c r="Q62" s="229">
        <v>6.6677138622910873E-2</v>
      </c>
      <c r="R62" s="229">
        <v>0.1087384919715743</v>
      </c>
      <c r="S62" s="229">
        <v>6.2772545161828772E-2</v>
      </c>
      <c r="T62" s="229">
        <v>6.0724054081568647E-2</v>
      </c>
      <c r="U62" s="229">
        <v>6.9058571805419494E-2</v>
      </c>
      <c r="V62" s="229">
        <v>6.3066610791488772E-2</v>
      </c>
      <c r="W62" s="229">
        <v>6.3066610791481209E-2</v>
      </c>
      <c r="X62" s="229">
        <v>4.7299708885449467E-2</v>
      </c>
      <c r="Y62" s="229">
        <v>4.7299708885447461E-2</v>
      </c>
      <c r="DA62" s="73" t="s">
        <v>3111</v>
      </c>
    </row>
    <row r="63" spans="1:105" ht="12" customHeight="1" x14ac:dyDescent="0.25">
      <c r="A63" s="64" t="s">
        <v>35</v>
      </c>
      <c r="B63" s="229">
        <v>4.7346815460045262</v>
      </c>
      <c r="C63" s="229">
        <v>5.195003134094625</v>
      </c>
      <c r="D63" s="229">
        <v>5.7609894606412198</v>
      </c>
      <c r="E63" s="229">
        <v>0.59146666654223901</v>
      </c>
      <c r="F63" s="229">
        <v>1.3901750422201979</v>
      </c>
      <c r="G63" s="229">
        <v>1.0220950902337309</v>
      </c>
      <c r="H63" s="229">
        <v>1.320358371984385</v>
      </c>
      <c r="I63" s="229">
        <v>0.62125569166338501</v>
      </c>
      <c r="J63" s="229">
        <v>0.59442680977288076</v>
      </c>
      <c r="K63" s="229">
        <v>0.62031680918354892</v>
      </c>
      <c r="L63" s="229">
        <v>0.78829672699695419</v>
      </c>
      <c r="M63" s="229">
        <v>0.9015441677341266</v>
      </c>
      <c r="N63" s="229">
        <v>0.92580061087506338</v>
      </c>
      <c r="O63" s="229">
        <v>1.036051285128105</v>
      </c>
      <c r="P63" s="229">
        <v>0.55704408490375457</v>
      </c>
      <c r="Q63" s="229">
        <v>0.48767535090609831</v>
      </c>
      <c r="R63" s="229">
        <v>0.51493446841769086</v>
      </c>
      <c r="S63" s="229">
        <v>0.58868478796413926</v>
      </c>
      <c r="T63" s="229">
        <v>0.59793124490610339</v>
      </c>
      <c r="U63" s="229">
        <v>0.56070570101975348</v>
      </c>
      <c r="V63" s="229">
        <v>0.42808981270412111</v>
      </c>
      <c r="W63" s="229">
        <v>0.49682743387772232</v>
      </c>
      <c r="X63" s="229">
        <v>0.3555917300327453</v>
      </c>
      <c r="Y63" s="229">
        <v>0.2463171995118133</v>
      </c>
      <c r="DA63" s="73" t="s">
        <v>3112</v>
      </c>
    </row>
    <row r="64" spans="1:105" ht="12" customHeight="1" x14ac:dyDescent="0.25">
      <c r="A64" s="64" t="s">
        <v>36</v>
      </c>
      <c r="B64" s="229">
        <v>0</v>
      </c>
      <c r="C64" s="229">
        <v>0</v>
      </c>
      <c r="D64" s="229">
        <v>0</v>
      </c>
      <c r="E64" s="229">
        <v>0</v>
      </c>
      <c r="F64" s="229">
        <v>0</v>
      </c>
      <c r="G64" s="229">
        <v>0</v>
      </c>
      <c r="H64" s="229">
        <v>0</v>
      </c>
      <c r="I64" s="229">
        <v>0</v>
      </c>
      <c r="J64" s="229">
        <v>0</v>
      </c>
      <c r="K64" s="229">
        <v>0</v>
      </c>
      <c r="L64" s="229">
        <v>0</v>
      </c>
      <c r="M64" s="229">
        <v>0</v>
      </c>
      <c r="N64" s="229">
        <v>0</v>
      </c>
      <c r="O64" s="229">
        <v>0</v>
      </c>
      <c r="P64" s="229">
        <v>0</v>
      </c>
      <c r="Q64" s="229">
        <v>0</v>
      </c>
      <c r="R64" s="229">
        <v>0</v>
      </c>
      <c r="S64" s="229">
        <v>0</v>
      </c>
      <c r="T64" s="229">
        <v>0</v>
      </c>
      <c r="U64" s="229">
        <v>0</v>
      </c>
      <c r="V64" s="229">
        <v>0</v>
      </c>
      <c r="W64" s="229">
        <v>0</v>
      </c>
      <c r="X64" s="229">
        <v>0</v>
      </c>
      <c r="Y64" s="229">
        <v>0</v>
      </c>
      <c r="DA64" s="73" t="s">
        <v>3113</v>
      </c>
    </row>
    <row r="65" spans="1:105" ht="12" customHeight="1" x14ac:dyDescent="0.25">
      <c r="A65" s="64" t="s">
        <v>38</v>
      </c>
      <c r="B65" s="229">
        <v>0</v>
      </c>
      <c r="C65" s="229">
        <v>0</v>
      </c>
      <c r="D65" s="229">
        <v>0</v>
      </c>
      <c r="E65" s="229">
        <v>0</v>
      </c>
      <c r="F65" s="229">
        <v>0</v>
      </c>
      <c r="G65" s="229">
        <v>0</v>
      </c>
      <c r="H65" s="229">
        <v>0</v>
      </c>
      <c r="I65" s="229">
        <v>0</v>
      </c>
      <c r="J65" s="229">
        <v>0</v>
      </c>
      <c r="K65" s="229">
        <v>0</v>
      </c>
      <c r="L65" s="229">
        <v>4.984163212378797E-2</v>
      </c>
      <c r="M65" s="229">
        <v>5.52135632340187E-2</v>
      </c>
      <c r="N65" s="229">
        <v>5.7760470635631889E-2</v>
      </c>
      <c r="O65" s="229">
        <v>5.8231972475529643E-2</v>
      </c>
      <c r="P65" s="229">
        <v>5.8397446694037021E-2</v>
      </c>
      <c r="Q65" s="229">
        <v>5.0118751598659181E-2</v>
      </c>
      <c r="R65" s="229">
        <v>5.0118751598280338E-2</v>
      </c>
      <c r="S65" s="229">
        <v>5.0118751598272657E-2</v>
      </c>
      <c r="T65" s="229">
        <v>5.011875159829126E-2</v>
      </c>
      <c r="U65" s="229">
        <v>5.011875159838447E-2</v>
      </c>
      <c r="V65" s="229">
        <v>5.0118751598376289E-2</v>
      </c>
      <c r="W65" s="229">
        <v>5.0118751598370273E-2</v>
      </c>
      <c r="X65" s="229">
        <v>5.3662491642368818E-2</v>
      </c>
      <c r="Y65" s="229">
        <v>5.1835297408709541E-2</v>
      </c>
      <c r="DA65" s="73" t="s">
        <v>3114</v>
      </c>
    </row>
    <row r="66" spans="1:105" ht="12" customHeight="1" x14ac:dyDescent="0.25">
      <c r="A66" s="64" t="s">
        <v>39</v>
      </c>
      <c r="B66" s="229">
        <v>3.1541449518500468</v>
      </c>
      <c r="C66" s="229">
        <v>3.1092874829386692</v>
      </c>
      <c r="D66" s="229">
        <v>3.0566766497338951</v>
      </c>
      <c r="E66" s="229">
        <v>3.5254651111713762</v>
      </c>
      <c r="F66" s="229">
        <v>4.0870138341537382E-2</v>
      </c>
      <c r="G66" s="229">
        <v>3.4889142486675941E-2</v>
      </c>
      <c r="H66" s="229">
        <v>1.633709017754623E-2</v>
      </c>
      <c r="I66" s="229">
        <v>5.8009678796259442E-2</v>
      </c>
      <c r="J66" s="229">
        <v>6.0308374869773543E-2</v>
      </c>
      <c r="K66" s="229">
        <v>6.1471678563575487E-2</v>
      </c>
      <c r="L66" s="229">
        <v>0</v>
      </c>
      <c r="M66" s="229">
        <v>0</v>
      </c>
      <c r="N66" s="229">
        <v>0</v>
      </c>
      <c r="O66" s="229">
        <v>0</v>
      </c>
      <c r="P66" s="229">
        <v>0</v>
      </c>
      <c r="Q66" s="229">
        <v>0</v>
      </c>
      <c r="R66" s="229">
        <v>0</v>
      </c>
      <c r="S66" s="229">
        <v>0</v>
      </c>
      <c r="T66" s="229">
        <v>0</v>
      </c>
      <c r="U66" s="229">
        <v>0</v>
      </c>
      <c r="V66" s="229">
        <v>2.907461768307891E-2</v>
      </c>
      <c r="W66" s="229">
        <v>3.1926555873197079E-2</v>
      </c>
      <c r="X66" s="229">
        <v>3.3194526994425011E-4</v>
      </c>
      <c r="Y66" s="229">
        <v>2.2129684662949069E-4</v>
      </c>
      <c r="DA66" s="73" t="s">
        <v>3115</v>
      </c>
    </row>
    <row r="67" spans="1:105" ht="12" customHeight="1" x14ac:dyDescent="0.25">
      <c r="A67" s="60" t="s">
        <v>3116</v>
      </c>
      <c r="B67" s="262">
        <v>6.7459291203382437</v>
      </c>
      <c r="C67" s="262">
        <v>6.6060821466863748</v>
      </c>
      <c r="D67" s="262">
        <v>6.485752094192021</v>
      </c>
      <c r="E67" s="262">
        <v>6.7909533182571673</v>
      </c>
      <c r="F67" s="262">
        <v>7.7943496202691129</v>
      </c>
      <c r="G67" s="262">
        <v>7.6157981912588566</v>
      </c>
      <c r="H67" s="262">
        <v>8.6276092738016246</v>
      </c>
      <c r="I67" s="262">
        <v>8.5012769844702447</v>
      </c>
      <c r="J67" s="262">
        <v>9.8205141153357616</v>
      </c>
      <c r="K67" s="262">
        <v>7.8119547343509668</v>
      </c>
      <c r="L67" s="262">
        <v>8.3210327701059974</v>
      </c>
      <c r="M67" s="262">
        <v>9.1310408104697718</v>
      </c>
      <c r="N67" s="262">
        <v>8.5856541755026825</v>
      </c>
      <c r="O67" s="262">
        <v>8.6443007722675507</v>
      </c>
      <c r="P67" s="262">
        <v>7.589176563480847</v>
      </c>
      <c r="Q67" s="262">
        <v>7.5987905715036268</v>
      </c>
      <c r="R67" s="262">
        <v>7.6904488433356146</v>
      </c>
      <c r="S67" s="262">
        <v>7.2621336814985664</v>
      </c>
      <c r="T67" s="262">
        <v>7.0281143816426663</v>
      </c>
      <c r="U67" s="262">
        <v>7.0418843898120356</v>
      </c>
      <c r="V67" s="262">
        <v>5.9904209386920826</v>
      </c>
      <c r="W67" s="262">
        <v>5.9972917803683119</v>
      </c>
      <c r="X67" s="262">
        <v>5.5182219318978012</v>
      </c>
      <c r="Y67" s="262">
        <v>4.7209300306377626</v>
      </c>
      <c r="DA67" s="72" t="s">
        <v>3117</v>
      </c>
    </row>
    <row r="68" spans="1:105" ht="12" customHeight="1" x14ac:dyDescent="0.25">
      <c r="A68" s="57" t="s">
        <v>3118</v>
      </c>
      <c r="B68" s="261">
        <v>49.485532688619152</v>
      </c>
      <c r="C68" s="261">
        <v>49.959871585292539</v>
      </c>
      <c r="D68" s="261">
        <v>56.024486867455288</v>
      </c>
      <c r="E68" s="261">
        <v>33.868734686296797</v>
      </c>
      <c r="F68" s="261">
        <v>38.179853042599653</v>
      </c>
      <c r="G68" s="261">
        <v>28.690020205728171</v>
      </c>
      <c r="H68" s="261">
        <v>23.039500700161739</v>
      </c>
      <c r="I68" s="261">
        <v>21.443867444565189</v>
      </c>
      <c r="J68" s="261">
        <v>19.910954107994751</v>
      </c>
      <c r="K68" s="261">
        <v>24.943292546421489</v>
      </c>
      <c r="L68" s="261">
        <v>30.511939706098261</v>
      </c>
      <c r="M68" s="261">
        <v>29.951146151025331</v>
      </c>
      <c r="N68" s="261">
        <v>30.366683202889799</v>
      </c>
      <c r="O68" s="261">
        <v>34.312639287963123</v>
      </c>
      <c r="P68" s="261">
        <v>27.9564364845738</v>
      </c>
      <c r="Q68" s="261">
        <v>38.178521541542978</v>
      </c>
      <c r="R68" s="261">
        <v>38.51060492322565</v>
      </c>
      <c r="S68" s="261">
        <v>42.379015678441377</v>
      </c>
      <c r="T68" s="261">
        <v>42.563038760090137</v>
      </c>
      <c r="U68" s="261">
        <v>89.296853616000917</v>
      </c>
      <c r="V68" s="261">
        <v>84.39928957909585</v>
      </c>
      <c r="W68" s="261">
        <v>90.700342826945771</v>
      </c>
      <c r="X68" s="261">
        <v>87.087460817142627</v>
      </c>
      <c r="Y68" s="261">
        <v>82.595111226435606</v>
      </c>
      <c r="DA68" s="70" t="s">
        <v>3119</v>
      </c>
    </row>
    <row r="69" spans="1:105" ht="12" customHeight="1" x14ac:dyDescent="0.25">
      <c r="A69" s="41" t="s">
        <v>3120</v>
      </c>
      <c r="B69" s="350">
        <v>167.5605061730316</v>
      </c>
      <c r="C69" s="350">
        <v>166.73927320368381</v>
      </c>
      <c r="D69" s="350">
        <v>163.0821952810735</v>
      </c>
      <c r="E69" s="350">
        <v>168.5762615055211</v>
      </c>
      <c r="F69" s="350">
        <v>221.67051232454219</v>
      </c>
      <c r="G69" s="350">
        <v>218.23515162494971</v>
      </c>
      <c r="H69" s="350">
        <v>263.01111716456631</v>
      </c>
      <c r="I69" s="350">
        <v>251.47700863908489</v>
      </c>
      <c r="J69" s="350">
        <v>288.35079093110733</v>
      </c>
      <c r="K69" s="350">
        <v>228.0314094452217</v>
      </c>
      <c r="L69" s="350">
        <v>273.13597390233861</v>
      </c>
      <c r="M69" s="350">
        <v>248.22201871228199</v>
      </c>
      <c r="N69" s="350">
        <v>234.8515814016759</v>
      </c>
      <c r="O69" s="350">
        <v>242.783545917921</v>
      </c>
      <c r="P69" s="350">
        <v>216.17754996939109</v>
      </c>
      <c r="Q69" s="350">
        <v>217.91827855533001</v>
      </c>
      <c r="R69" s="350">
        <v>220.91687113920639</v>
      </c>
      <c r="S69" s="350">
        <v>213.37611700048751</v>
      </c>
      <c r="T69" s="350">
        <v>214.327751933352</v>
      </c>
      <c r="U69" s="350">
        <v>214.80988069731211</v>
      </c>
      <c r="V69" s="350">
        <v>191.6419077755011</v>
      </c>
      <c r="W69" s="350">
        <v>196.56759495180779</v>
      </c>
      <c r="X69" s="350">
        <v>182.43079749485159</v>
      </c>
      <c r="Y69" s="350">
        <v>162.31845685957751</v>
      </c>
      <c r="DA69" s="97" t="s">
        <v>3121</v>
      </c>
    </row>
    <row r="70" spans="1:105" ht="12" customHeight="1" x14ac:dyDescent="0.25">
      <c r="A70" s="172"/>
      <c r="B70" s="172"/>
      <c r="C70" s="172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2"/>
      <c r="Q70" s="172"/>
      <c r="R70" s="172"/>
      <c r="S70" s="172"/>
      <c r="T70" s="172"/>
      <c r="U70" s="172"/>
      <c r="V70" s="172"/>
      <c r="W70" s="172"/>
      <c r="X70" s="172"/>
      <c r="Y70" s="172"/>
      <c r="DA70" s="176"/>
    </row>
    <row r="71" spans="1:105" ht="15" customHeight="1" x14ac:dyDescent="0.25">
      <c r="A71" s="32" t="s">
        <v>99</v>
      </c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7"/>
      <c r="N71" s="257"/>
      <c r="O71" s="257"/>
      <c r="P71" s="257"/>
      <c r="Q71" s="257"/>
      <c r="R71" s="257"/>
      <c r="S71" s="257"/>
      <c r="T71" s="257"/>
      <c r="U71" s="257"/>
      <c r="V71" s="257"/>
      <c r="W71" s="257"/>
      <c r="X71" s="257"/>
      <c r="Y71" s="257"/>
      <c r="DA71" s="88"/>
    </row>
    <row r="72" spans="1:105" ht="12" customHeight="1" x14ac:dyDescent="0.25">
      <c r="A72" s="172"/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2"/>
      <c r="Q72" s="172"/>
      <c r="R72" s="172"/>
      <c r="S72" s="172"/>
      <c r="T72" s="172"/>
      <c r="U72" s="172"/>
      <c r="V72" s="172"/>
      <c r="W72" s="172"/>
      <c r="X72" s="172"/>
      <c r="Y72" s="172"/>
      <c r="DA72" s="176"/>
    </row>
    <row r="73" spans="1:105" ht="12" customHeight="1" x14ac:dyDescent="0.25">
      <c r="A73" s="35" t="s">
        <v>27</v>
      </c>
      <c r="B73" s="232">
        <f t="shared" ref="B73:Y73" si="3">SUM(B$74:B$78,B$79,B$81:B$82,B$84:B$86,B$88:B$90,B$91:B$92)</f>
        <v>0.99999999999999956</v>
      </c>
      <c r="C73" s="232">
        <f t="shared" si="3"/>
        <v>1.0000000000000002</v>
      </c>
      <c r="D73" s="232">
        <f t="shared" si="3"/>
        <v>0.99999999999999989</v>
      </c>
      <c r="E73" s="232">
        <f t="shared" si="3"/>
        <v>1</v>
      </c>
      <c r="F73" s="232">
        <f t="shared" si="3"/>
        <v>0.99999999999999978</v>
      </c>
      <c r="G73" s="232">
        <f t="shared" si="3"/>
        <v>1.0000000000000004</v>
      </c>
      <c r="H73" s="232">
        <f t="shared" si="3"/>
        <v>1.0000000000000002</v>
      </c>
      <c r="I73" s="232">
        <f t="shared" si="3"/>
        <v>1</v>
      </c>
      <c r="J73" s="232">
        <f t="shared" si="3"/>
        <v>1</v>
      </c>
      <c r="K73" s="232">
        <f t="shared" si="3"/>
        <v>1.0000000000000002</v>
      </c>
      <c r="L73" s="232">
        <f t="shared" si="3"/>
        <v>0.99999999999999978</v>
      </c>
      <c r="M73" s="232">
        <f t="shared" si="3"/>
        <v>0.99999999999999978</v>
      </c>
      <c r="N73" s="232">
        <f t="shared" si="3"/>
        <v>1.0000000000000002</v>
      </c>
      <c r="O73" s="232">
        <f t="shared" si="3"/>
        <v>0.99999999999999978</v>
      </c>
      <c r="P73" s="232">
        <f t="shared" si="3"/>
        <v>1.0000000000000002</v>
      </c>
      <c r="Q73" s="232">
        <f t="shared" si="3"/>
        <v>1</v>
      </c>
      <c r="R73" s="232">
        <f t="shared" si="3"/>
        <v>0.99999999999999967</v>
      </c>
      <c r="S73" s="232">
        <f t="shared" si="3"/>
        <v>1</v>
      </c>
      <c r="T73" s="232">
        <f t="shared" si="3"/>
        <v>0.99999999999999989</v>
      </c>
      <c r="U73" s="232">
        <f t="shared" si="3"/>
        <v>1</v>
      </c>
      <c r="V73" s="232">
        <f t="shared" si="3"/>
        <v>0.99999999999999989</v>
      </c>
      <c r="W73" s="232">
        <f t="shared" si="3"/>
        <v>1</v>
      </c>
      <c r="X73" s="232">
        <f t="shared" si="3"/>
        <v>1</v>
      </c>
      <c r="Y73" s="232">
        <f t="shared" si="3"/>
        <v>1.0000000000000002</v>
      </c>
      <c r="DA73" s="95"/>
    </row>
    <row r="74" spans="1:105" ht="12" customHeight="1" x14ac:dyDescent="0.25">
      <c r="A74" s="55" t="s">
        <v>91</v>
      </c>
      <c r="B74" s="299">
        <f t="shared" ref="B74:Y74" si="4">IF(B$6=0,0,B$6/B$5)</f>
        <v>5.3330330703300274E-3</v>
      </c>
      <c r="C74" s="299">
        <f t="shared" si="4"/>
        <v>4.4882201932920709E-3</v>
      </c>
      <c r="D74" s="299">
        <f t="shared" si="4"/>
        <v>5.3539137799195327E-3</v>
      </c>
      <c r="E74" s="299">
        <f t="shared" si="4"/>
        <v>9.628442047216754E-3</v>
      </c>
      <c r="F74" s="299">
        <f t="shared" si="4"/>
        <v>2.0040850774892049E-2</v>
      </c>
      <c r="G74" s="299">
        <f t="shared" si="4"/>
        <v>1.9439415153325968E-2</v>
      </c>
      <c r="H74" s="299">
        <f t="shared" si="4"/>
        <v>2.0990429152094602E-2</v>
      </c>
      <c r="I74" s="299">
        <f t="shared" si="4"/>
        <v>2.619063623759323E-2</v>
      </c>
      <c r="J74" s="299">
        <f t="shared" si="4"/>
        <v>2.9065857488227317E-2</v>
      </c>
      <c r="K74" s="299">
        <f t="shared" si="4"/>
        <v>2.478079022147146E-2</v>
      </c>
      <c r="L74" s="299">
        <f t="shared" si="4"/>
        <v>2.7744629732301671E-2</v>
      </c>
      <c r="M74" s="299">
        <f t="shared" si="4"/>
        <v>2.578653518335618E-2</v>
      </c>
      <c r="N74" s="299">
        <f t="shared" si="4"/>
        <v>2.2631961462487568E-2</v>
      </c>
      <c r="O74" s="299">
        <f t="shared" si="4"/>
        <v>2.3765914767749606E-2</v>
      </c>
      <c r="P74" s="299">
        <f t="shared" si="4"/>
        <v>2.6833160404419444E-2</v>
      </c>
      <c r="Q74" s="299">
        <f t="shared" si="4"/>
        <v>2.9267287399691245E-2</v>
      </c>
      <c r="R74" s="299">
        <f t="shared" si="4"/>
        <v>2.8876265184354145E-2</v>
      </c>
      <c r="S74" s="299">
        <f t="shared" si="4"/>
        <v>2.7714170982443102E-2</v>
      </c>
      <c r="T74" s="299">
        <f t="shared" si="4"/>
        <v>2.9086679417158104E-2</v>
      </c>
      <c r="U74" s="299">
        <f t="shared" si="4"/>
        <v>2.0761534072776019E-2</v>
      </c>
      <c r="V74" s="299">
        <f t="shared" si="4"/>
        <v>2.0999604724335139E-2</v>
      </c>
      <c r="W74" s="299">
        <f t="shared" si="4"/>
        <v>2.0694912671480669E-2</v>
      </c>
      <c r="X74" s="299">
        <f t="shared" si="4"/>
        <v>2.0879756079028269E-2</v>
      </c>
      <c r="Y74" s="299">
        <f t="shared" si="4"/>
        <v>2.11066335411551E-2</v>
      </c>
      <c r="DA74" s="67"/>
    </row>
    <row r="75" spans="1:105" ht="12" customHeight="1" x14ac:dyDescent="0.25">
      <c r="A75" s="173" t="s">
        <v>92</v>
      </c>
      <c r="B75" s="233">
        <f t="shared" ref="B75:Y75" si="5">IF(B$7=0,0,B$7/B$5)</f>
        <v>2.8412035731512617E-3</v>
      </c>
      <c r="C75" s="233">
        <f t="shared" si="5"/>
        <v>2.372331219619681E-3</v>
      </c>
      <c r="D75" s="233">
        <f t="shared" si="5"/>
        <v>2.8350954407249233E-3</v>
      </c>
      <c r="E75" s="233">
        <f t="shared" si="5"/>
        <v>5.1311841560126442E-3</v>
      </c>
      <c r="F75" s="233">
        <f t="shared" si="5"/>
        <v>1.0094798330183558E-2</v>
      </c>
      <c r="G75" s="233">
        <f t="shared" si="5"/>
        <v>9.7670366203199549E-3</v>
      </c>
      <c r="H75" s="233">
        <f t="shared" si="5"/>
        <v>1.034784785618223E-2</v>
      </c>
      <c r="I75" s="233">
        <f t="shared" si="5"/>
        <v>1.3026369381232545E-2</v>
      </c>
      <c r="J75" s="233">
        <f t="shared" si="5"/>
        <v>1.4489625239121914E-2</v>
      </c>
      <c r="K75" s="233">
        <f t="shared" si="5"/>
        <v>1.237630501814266E-2</v>
      </c>
      <c r="L75" s="233">
        <f t="shared" si="5"/>
        <v>1.3417565273023978E-2</v>
      </c>
      <c r="M75" s="233">
        <f t="shared" si="5"/>
        <v>1.3202459103369504E-2</v>
      </c>
      <c r="N75" s="233">
        <f t="shared" si="5"/>
        <v>1.1559936163571701E-2</v>
      </c>
      <c r="O75" s="233">
        <f t="shared" si="5"/>
        <v>1.2022991242195439E-2</v>
      </c>
      <c r="P75" s="233">
        <f t="shared" si="5"/>
        <v>1.3508914935996911E-2</v>
      </c>
      <c r="Q75" s="233">
        <f t="shared" si="5"/>
        <v>1.4701079162974303E-2</v>
      </c>
      <c r="R75" s="233">
        <f t="shared" si="5"/>
        <v>1.4496621337905052E-2</v>
      </c>
      <c r="S75" s="233">
        <f t="shared" si="5"/>
        <v>1.3812875962051645E-2</v>
      </c>
      <c r="T75" s="233">
        <f t="shared" si="5"/>
        <v>1.4337673098254768E-2</v>
      </c>
      <c r="U75" s="233">
        <f t="shared" si="5"/>
        <v>1.0233126948430609E-2</v>
      </c>
      <c r="V75" s="233">
        <f t="shared" si="5"/>
        <v>1.0219710041719985E-2</v>
      </c>
      <c r="W75" s="233">
        <f t="shared" si="5"/>
        <v>1.0011790710540074E-2</v>
      </c>
      <c r="X75" s="233">
        <f t="shared" si="5"/>
        <v>1.0080703769867689E-2</v>
      </c>
      <c r="Y75" s="233">
        <f t="shared" si="5"/>
        <v>1.010127748330707E-2</v>
      </c>
      <c r="DA75" s="177"/>
    </row>
    <row r="76" spans="1:105" ht="12" customHeight="1" x14ac:dyDescent="0.25">
      <c r="A76" s="173" t="s">
        <v>93</v>
      </c>
      <c r="B76" s="233">
        <f t="shared" ref="B76:Y76" si="6">IF(B$8=0,0,B$8/B$5)</f>
        <v>5.0543236004956344E-3</v>
      </c>
      <c r="C76" s="233">
        <f t="shared" si="6"/>
        <v>4.1995458956563762E-3</v>
      </c>
      <c r="D76" s="233">
        <f t="shared" si="6"/>
        <v>5.0244925408238399E-3</v>
      </c>
      <c r="E76" s="233">
        <f t="shared" si="6"/>
        <v>9.1297916420434114E-3</v>
      </c>
      <c r="F76" s="233">
        <f t="shared" si="6"/>
        <v>1.7317412258221757E-2</v>
      </c>
      <c r="G76" s="233">
        <f t="shared" si="6"/>
        <v>1.6726262838269702E-2</v>
      </c>
      <c r="H76" s="233">
        <f t="shared" si="6"/>
        <v>1.7489305813759012E-2</v>
      </c>
      <c r="I76" s="233">
        <f t="shared" si="6"/>
        <v>2.2153068105362991E-2</v>
      </c>
      <c r="J76" s="233">
        <f t="shared" si="6"/>
        <v>2.4680683524510066E-2</v>
      </c>
      <c r="K76" s="233">
        <f t="shared" si="6"/>
        <v>2.1107842222795666E-2</v>
      </c>
      <c r="L76" s="233">
        <f t="shared" si="6"/>
        <v>2.2368370199170071E-2</v>
      </c>
      <c r="M76" s="233">
        <f t="shared" si="6"/>
        <v>2.2897048288588191E-2</v>
      </c>
      <c r="N76" s="233">
        <f t="shared" si="6"/>
        <v>2.0017026845600999E-2</v>
      </c>
      <c r="O76" s="233">
        <f t="shared" si="6"/>
        <v>2.0685524642294218E-2</v>
      </c>
      <c r="P76" s="233">
        <f t="shared" si="6"/>
        <v>2.3165823709660117E-2</v>
      </c>
      <c r="Q76" s="233">
        <f t="shared" si="6"/>
        <v>2.5171458625515484E-2</v>
      </c>
      <c r="R76" s="233">
        <f t="shared" si="6"/>
        <v>2.4811990656171377E-2</v>
      </c>
      <c r="S76" s="233">
        <f t="shared" si="6"/>
        <v>2.3524518761246227E-2</v>
      </c>
      <c r="T76" s="233">
        <f t="shared" si="6"/>
        <v>2.4230931755308729E-2</v>
      </c>
      <c r="U76" s="233">
        <f t="shared" si="6"/>
        <v>1.7293175086929759E-2</v>
      </c>
      <c r="V76" s="233">
        <f t="shared" si="6"/>
        <v>1.7114955471134737E-2</v>
      </c>
      <c r="W76" s="233">
        <f t="shared" si="6"/>
        <v>1.6694902950999201E-2</v>
      </c>
      <c r="X76" s="233">
        <f t="shared" si="6"/>
        <v>1.6784959240380329E-2</v>
      </c>
      <c r="Y76" s="233">
        <f t="shared" si="6"/>
        <v>1.6711177802624103E-2</v>
      </c>
      <c r="DA76" s="177"/>
    </row>
    <row r="77" spans="1:105" ht="12" customHeight="1" x14ac:dyDescent="0.25">
      <c r="A77" s="173" t="s">
        <v>94</v>
      </c>
      <c r="B77" s="233">
        <f t="shared" ref="B77:Y77" si="7">IF(B$9=0,0,B$9/B$5)</f>
        <v>1.8777327259075895E-3</v>
      </c>
      <c r="C77" s="233">
        <f t="shared" si="7"/>
        <v>1.5829116148231572E-3</v>
      </c>
      <c r="D77" s="233">
        <f t="shared" si="7"/>
        <v>1.8874990364668429E-3</v>
      </c>
      <c r="E77" s="233">
        <f t="shared" si="7"/>
        <v>3.3899025387256112E-3</v>
      </c>
      <c r="F77" s="233">
        <f t="shared" si="7"/>
        <v>7.1378286349492708E-3</v>
      </c>
      <c r="G77" s="233">
        <f t="shared" si="7"/>
        <v>6.9270951802602784E-3</v>
      </c>
      <c r="H77" s="233">
        <f t="shared" si="7"/>
        <v>7.5075944023446708E-3</v>
      </c>
      <c r="I77" s="233">
        <f t="shared" si="7"/>
        <v>9.3514378536985986E-3</v>
      </c>
      <c r="J77" s="233">
        <f t="shared" si="7"/>
        <v>1.0373389960043925E-2</v>
      </c>
      <c r="K77" s="233">
        <f t="shared" si="7"/>
        <v>8.8408826201379423E-3</v>
      </c>
      <c r="L77" s="233">
        <f t="shared" si="7"/>
        <v>9.9597742709383336E-3</v>
      </c>
      <c r="M77" s="233">
        <f t="shared" si="7"/>
        <v>9.1543228168148617E-3</v>
      </c>
      <c r="N77" s="233">
        <f t="shared" si="7"/>
        <v>8.038276994746154E-3</v>
      </c>
      <c r="O77" s="233">
        <f t="shared" si="7"/>
        <v>8.4572996231267825E-3</v>
      </c>
      <c r="P77" s="233">
        <f t="shared" si="7"/>
        <v>9.5580195212567332E-3</v>
      </c>
      <c r="Q77" s="233">
        <f t="shared" si="7"/>
        <v>1.0429721867031472E-2</v>
      </c>
      <c r="R77" s="233">
        <f t="shared" si="7"/>
        <v>1.029150400856723E-2</v>
      </c>
      <c r="S77" s="233">
        <f t="shared" si="7"/>
        <v>9.8913921016559238E-3</v>
      </c>
      <c r="T77" s="233">
        <f t="shared" si="7"/>
        <v>1.0403564415905977E-2</v>
      </c>
      <c r="U77" s="233">
        <f t="shared" si="7"/>
        <v>7.4259895157697889E-3</v>
      </c>
      <c r="V77" s="233">
        <f t="shared" si="7"/>
        <v>7.5294624777733788E-3</v>
      </c>
      <c r="W77" s="233">
        <f t="shared" si="7"/>
        <v>7.4285697366014997E-3</v>
      </c>
      <c r="X77" s="233">
        <f t="shared" si="7"/>
        <v>7.4977940405105987E-3</v>
      </c>
      <c r="Y77" s="233">
        <f t="shared" si="7"/>
        <v>7.5917282721658227E-3</v>
      </c>
      <c r="DA77" s="177"/>
    </row>
    <row r="78" spans="1:105" ht="12" customHeight="1" x14ac:dyDescent="0.25">
      <c r="A78" s="56" t="s">
        <v>95</v>
      </c>
      <c r="B78" s="300">
        <f t="shared" ref="B78:Y78" si="8">IF(B$10=0,0,B$10/B$5)</f>
        <v>2.8345588240727408E-2</v>
      </c>
      <c r="C78" s="300">
        <f t="shared" si="8"/>
        <v>2.9751384904905545E-2</v>
      </c>
      <c r="D78" s="300">
        <f t="shared" si="8"/>
        <v>2.8594082339661438E-2</v>
      </c>
      <c r="E78" s="300">
        <f t="shared" si="8"/>
        <v>2.2376651367531596E-2</v>
      </c>
      <c r="F78" s="300">
        <f t="shared" si="8"/>
        <v>2.5466109193060991E-2</v>
      </c>
      <c r="G78" s="300">
        <f t="shared" si="8"/>
        <v>2.6170654784348619E-2</v>
      </c>
      <c r="H78" s="300">
        <f t="shared" si="8"/>
        <v>2.8508648621310625E-2</v>
      </c>
      <c r="I78" s="300">
        <f t="shared" si="8"/>
        <v>2.8064317707360554E-2</v>
      </c>
      <c r="J78" s="300">
        <f t="shared" si="8"/>
        <v>2.884237537402658E-2</v>
      </c>
      <c r="K78" s="300">
        <f t="shared" si="8"/>
        <v>2.6271489558777009E-2</v>
      </c>
      <c r="L78" s="300">
        <f t="shared" si="8"/>
        <v>3.0953695971808248E-2</v>
      </c>
      <c r="M78" s="300">
        <f t="shared" si="8"/>
        <v>2.4130528191299166E-2</v>
      </c>
      <c r="N78" s="300">
        <f t="shared" si="8"/>
        <v>2.4281793819744803E-2</v>
      </c>
      <c r="O78" s="300">
        <f t="shared" si="8"/>
        <v>2.4772934625292408E-2</v>
      </c>
      <c r="P78" s="300">
        <f t="shared" si="8"/>
        <v>2.5676754798240768E-2</v>
      </c>
      <c r="Q78" s="300">
        <f t="shared" si="8"/>
        <v>2.5299411170419766E-2</v>
      </c>
      <c r="R78" s="300">
        <f t="shared" si="8"/>
        <v>2.5255295783852039E-2</v>
      </c>
      <c r="S78" s="300">
        <f t="shared" si="8"/>
        <v>2.4685798006772851E-2</v>
      </c>
      <c r="T78" s="300">
        <f t="shared" si="8"/>
        <v>2.5547867091324093E-2</v>
      </c>
      <c r="U78" s="300">
        <f t="shared" si="8"/>
        <v>2.2304256055260055E-2</v>
      </c>
      <c r="V78" s="300">
        <f t="shared" si="8"/>
        <v>2.2683150011241719E-2</v>
      </c>
      <c r="W78" s="300">
        <f t="shared" si="8"/>
        <v>2.2505857852995449E-2</v>
      </c>
      <c r="X78" s="300">
        <f t="shared" si="8"/>
        <v>2.2617370213640051E-2</v>
      </c>
      <c r="Y78" s="300">
        <f t="shared" si="8"/>
        <v>2.2684497540906096E-2</v>
      </c>
      <c r="DA78" s="68"/>
    </row>
    <row r="79" spans="1:105" ht="12" customHeight="1" x14ac:dyDescent="0.25">
      <c r="A79" s="174" t="s">
        <v>3057</v>
      </c>
      <c r="B79" s="301">
        <f t="shared" ref="B79:Y79" si="9">IF(B$16=0,0,B$16/B$5)</f>
        <v>0.37771824440207907</v>
      </c>
      <c r="C79" s="301">
        <f t="shared" si="9"/>
        <v>0.38133951022741197</v>
      </c>
      <c r="D79" s="301">
        <f t="shared" si="9"/>
        <v>0.37373466296184749</v>
      </c>
      <c r="E79" s="301">
        <f t="shared" si="9"/>
        <v>0.36624008672097624</v>
      </c>
      <c r="F79" s="301">
        <f t="shared" si="9"/>
        <v>0.2329723447640997</v>
      </c>
      <c r="G79" s="301">
        <f t="shared" si="9"/>
        <v>0.24527892555788341</v>
      </c>
      <c r="H79" s="301">
        <f t="shared" si="9"/>
        <v>0.2456254853856959</v>
      </c>
      <c r="I79" s="301">
        <f t="shared" si="9"/>
        <v>0.2020511527102184</v>
      </c>
      <c r="J79" s="301">
        <f t="shared" si="9"/>
        <v>0.18797942890075084</v>
      </c>
      <c r="K79" s="301">
        <f t="shared" si="9"/>
        <v>0.20877743202364848</v>
      </c>
      <c r="L79" s="301">
        <f t="shared" si="9"/>
        <v>0.20570730694924202</v>
      </c>
      <c r="M79" s="301">
        <f t="shared" si="9"/>
        <v>0.18197455186042391</v>
      </c>
      <c r="N79" s="301">
        <f t="shared" si="9"/>
        <v>0.2121345828358919</v>
      </c>
      <c r="O79" s="301">
        <f t="shared" si="9"/>
        <v>0.20309189951383505</v>
      </c>
      <c r="P79" s="301">
        <f t="shared" si="9"/>
        <v>0.18312948867315645</v>
      </c>
      <c r="Q79" s="301">
        <f t="shared" si="9"/>
        <v>0.15174333187122072</v>
      </c>
      <c r="R79" s="301">
        <f t="shared" si="9"/>
        <v>0.15697042550073698</v>
      </c>
      <c r="S79" s="301">
        <f t="shared" si="9"/>
        <v>0.16378635179198445</v>
      </c>
      <c r="T79" s="301">
        <f t="shared" si="9"/>
        <v>0.15949779017917862</v>
      </c>
      <c r="U79" s="301">
        <f t="shared" si="9"/>
        <v>0.19938950906776107</v>
      </c>
      <c r="V79" s="301">
        <f t="shared" si="9"/>
        <v>0.20022522501613177</v>
      </c>
      <c r="W79" s="301">
        <f t="shared" si="9"/>
        <v>0.20151380067920407</v>
      </c>
      <c r="X79" s="301">
        <f t="shared" si="9"/>
        <v>0.19997437683832672</v>
      </c>
      <c r="Y79" s="301">
        <f t="shared" si="9"/>
        <v>0.19720227707030971</v>
      </c>
      <c r="DA79" s="178"/>
    </row>
    <row r="80" spans="1:105" ht="12" customHeight="1" x14ac:dyDescent="0.25">
      <c r="A80" s="174" t="s">
        <v>3069</v>
      </c>
      <c r="B80" s="301">
        <f t="shared" ref="B80:Y80" si="10">IF(B$27=0,0,B$27/B$5)</f>
        <v>0.33986414938820642</v>
      </c>
      <c r="C80" s="301">
        <f t="shared" si="10"/>
        <v>0.35128927352862799</v>
      </c>
      <c r="D80" s="301">
        <f t="shared" si="10"/>
        <v>0.34248327434276282</v>
      </c>
      <c r="E80" s="301">
        <f t="shared" si="10"/>
        <v>0.29041473308572885</v>
      </c>
      <c r="F80" s="301">
        <f t="shared" si="10"/>
        <v>0.30402118000404299</v>
      </c>
      <c r="G80" s="301">
        <f t="shared" si="10"/>
        <v>0.30813360734193962</v>
      </c>
      <c r="H80" s="301">
        <f t="shared" si="10"/>
        <v>0.30790655352793911</v>
      </c>
      <c r="I80" s="301">
        <f t="shared" si="10"/>
        <v>0.27791811844565056</v>
      </c>
      <c r="J80" s="301">
        <f t="shared" si="10"/>
        <v>0.251654042914701</v>
      </c>
      <c r="K80" s="301">
        <f t="shared" si="10"/>
        <v>0.28106882736456457</v>
      </c>
      <c r="L80" s="301">
        <f t="shared" si="10"/>
        <v>0.26999063397163964</v>
      </c>
      <c r="M80" s="301">
        <f t="shared" si="10"/>
        <v>0.27149384513846991</v>
      </c>
      <c r="N80" s="301">
        <f t="shared" si="10"/>
        <v>0.28484547003249455</v>
      </c>
      <c r="O80" s="301">
        <f t="shared" si="10"/>
        <v>0.2846945326639031</v>
      </c>
      <c r="P80" s="301">
        <f t="shared" si="10"/>
        <v>0.26804966553043907</v>
      </c>
      <c r="Q80" s="301">
        <f t="shared" si="10"/>
        <v>0.25842953814529335</v>
      </c>
      <c r="R80" s="301">
        <f t="shared" si="10"/>
        <v>0.25920979161556834</v>
      </c>
      <c r="S80" s="301">
        <f t="shared" si="10"/>
        <v>0.27299507042910126</v>
      </c>
      <c r="T80" s="301">
        <f t="shared" si="10"/>
        <v>0.26963792701385886</v>
      </c>
      <c r="U80" s="301">
        <f t="shared" si="10"/>
        <v>0.3075740568461654</v>
      </c>
      <c r="V80" s="301">
        <f t="shared" si="10"/>
        <v>0.31120493048996656</v>
      </c>
      <c r="W80" s="301">
        <f t="shared" si="10"/>
        <v>0.31805901434410505</v>
      </c>
      <c r="X80" s="301">
        <f t="shared" si="10"/>
        <v>0.31496856567260917</v>
      </c>
      <c r="Y80" s="301">
        <f t="shared" si="10"/>
        <v>0.31901171246520638</v>
      </c>
      <c r="DA80" s="178"/>
    </row>
    <row r="81" spans="1:105" ht="12" customHeight="1" x14ac:dyDescent="0.25">
      <c r="A81" s="62" t="s">
        <v>3070</v>
      </c>
      <c r="B81" s="302">
        <f t="shared" ref="B81:Y81" si="11">IF(B$28=0,0,B$28/B$5)</f>
        <v>0.33512791045446882</v>
      </c>
      <c r="C81" s="302">
        <f t="shared" si="11"/>
        <v>0.34744988542491295</v>
      </c>
      <c r="D81" s="302">
        <f t="shared" si="11"/>
        <v>0.33786289303576622</v>
      </c>
      <c r="E81" s="302">
        <f t="shared" si="11"/>
        <v>0.28185146327050531</v>
      </c>
      <c r="F81" s="302">
        <f t="shared" si="11"/>
        <v>0.29076283051449026</v>
      </c>
      <c r="G81" s="302">
        <f t="shared" si="11"/>
        <v>0.29546666394538562</v>
      </c>
      <c r="H81" s="302">
        <f t="shared" si="11"/>
        <v>0.29577690191983763</v>
      </c>
      <c r="I81" s="302">
        <f t="shared" si="11"/>
        <v>0.26188709140446742</v>
      </c>
      <c r="J81" s="302">
        <f t="shared" si="11"/>
        <v>0.23360407087509022</v>
      </c>
      <c r="K81" s="302">
        <f t="shared" si="11"/>
        <v>0.26550183934001392</v>
      </c>
      <c r="L81" s="302">
        <f t="shared" si="11"/>
        <v>0.25598550685404065</v>
      </c>
      <c r="M81" s="302">
        <f t="shared" si="11"/>
        <v>0.25276921818231413</v>
      </c>
      <c r="N81" s="302">
        <f t="shared" si="11"/>
        <v>0.26862529504661359</v>
      </c>
      <c r="O81" s="302">
        <f t="shared" si="11"/>
        <v>0.26856751287447111</v>
      </c>
      <c r="P81" s="302">
        <f t="shared" si="11"/>
        <v>0.25035425919094451</v>
      </c>
      <c r="Q81" s="302">
        <f t="shared" si="11"/>
        <v>0.23938844650405691</v>
      </c>
      <c r="R81" s="302">
        <f t="shared" si="11"/>
        <v>0.24048584782653915</v>
      </c>
      <c r="S81" s="302">
        <f t="shared" si="11"/>
        <v>0.25580727185274482</v>
      </c>
      <c r="T81" s="302">
        <f t="shared" si="11"/>
        <v>0.25284110714500602</v>
      </c>
      <c r="U81" s="302">
        <f t="shared" si="11"/>
        <v>0.29559134146781796</v>
      </c>
      <c r="V81" s="302">
        <f t="shared" si="11"/>
        <v>0.30010464590820274</v>
      </c>
      <c r="W81" s="302">
        <f t="shared" si="11"/>
        <v>0.3075849196971796</v>
      </c>
      <c r="X81" s="302">
        <f t="shared" si="11"/>
        <v>0.30456088679970905</v>
      </c>
      <c r="Y81" s="302">
        <f t="shared" si="11"/>
        <v>0.30918479141768118</v>
      </c>
      <c r="DA81" s="72"/>
    </row>
    <row r="82" spans="1:105" ht="12" customHeight="1" x14ac:dyDescent="0.25">
      <c r="A82" s="62" t="s">
        <v>3077</v>
      </c>
      <c r="B82" s="302">
        <f t="shared" ref="B82:Y82" si="12">IF(B$34=0,0,B$34/B$5)</f>
        <v>4.7362389337376092E-3</v>
      </c>
      <c r="C82" s="302">
        <f t="shared" si="12"/>
        <v>3.8393881037150262E-3</v>
      </c>
      <c r="D82" s="302">
        <f t="shared" si="12"/>
        <v>4.6203813069965608E-3</v>
      </c>
      <c r="E82" s="302">
        <f t="shared" si="12"/>
        <v>8.5632698152235502E-3</v>
      </c>
      <c r="F82" s="302">
        <f t="shared" si="12"/>
        <v>1.3258349489552687E-2</v>
      </c>
      <c r="G82" s="302">
        <f t="shared" si="12"/>
        <v>1.2666943396554055E-2</v>
      </c>
      <c r="H82" s="302">
        <f t="shared" si="12"/>
        <v>1.2129651608101467E-2</v>
      </c>
      <c r="I82" s="302">
        <f t="shared" si="12"/>
        <v>1.6031027041183143E-2</v>
      </c>
      <c r="J82" s="302">
        <f t="shared" si="12"/>
        <v>1.804997203961077E-2</v>
      </c>
      <c r="K82" s="302">
        <f t="shared" si="12"/>
        <v>1.5566988024550645E-2</v>
      </c>
      <c r="L82" s="302">
        <f t="shared" si="12"/>
        <v>1.4005127117598987E-2</v>
      </c>
      <c r="M82" s="302">
        <f t="shared" si="12"/>
        <v>1.8724626956155767E-2</v>
      </c>
      <c r="N82" s="302">
        <f t="shared" si="12"/>
        <v>1.6220174985880974E-2</v>
      </c>
      <c r="O82" s="302">
        <f t="shared" si="12"/>
        <v>1.6127019789431984E-2</v>
      </c>
      <c r="P82" s="302">
        <f t="shared" si="12"/>
        <v>1.7695406339494582E-2</v>
      </c>
      <c r="Q82" s="302">
        <f t="shared" si="12"/>
        <v>1.9041091641236421E-2</v>
      </c>
      <c r="R82" s="302">
        <f t="shared" si="12"/>
        <v>1.8723943789029196E-2</v>
      </c>
      <c r="S82" s="302">
        <f t="shared" si="12"/>
        <v>1.7187798576356456E-2</v>
      </c>
      <c r="T82" s="302">
        <f t="shared" si="12"/>
        <v>1.6796819868852869E-2</v>
      </c>
      <c r="U82" s="302">
        <f t="shared" si="12"/>
        <v>1.1982715378347449E-2</v>
      </c>
      <c r="V82" s="302">
        <f t="shared" si="12"/>
        <v>1.1100284581763846E-2</v>
      </c>
      <c r="W82" s="302">
        <f t="shared" si="12"/>
        <v>1.0474094646925424E-2</v>
      </c>
      <c r="X82" s="302">
        <f t="shared" si="12"/>
        <v>1.0407678872900122E-2</v>
      </c>
      <c r="Y82" s="302">
        <f t="shared" si="12"/>
        <v>9.8269210475251719E-3</v>
      </c>
      <c r="DA82" s="72"/>
    </row>
    <row r="83" spans="1:105" ht="12" customHeight="1" x14ac:dyDescent="0.25">
      <c r="A83" s="174" t="s">
        <v>3079</v>
      </c>
      <c r="B83" s="301">
        <f t="shared" ref="B83:Y83" si="13">IF(B$35=0,0,B$35/B$5)</f>
        <v>0.11258293077953647</v>
      </c>
      <c r="C83" s="301">
        <f t="shared" si="13"/>
        <v>0.11584037290225679</v>
      </c>
      <c r="D83" s="301">
        <f t="shared" si="13"/>
        <v>0.11138112042788605</v>
      </c>
      <c r="E83" s="301">
        <f t="shared" si="13"/>
        <v>0.1006624742366511</v>
      </c>
      <c r="F83" s="301">
        <f t="shared" si="13"/>
        <v>6.7074168057271302E-2</v>
      </c>
      <c r="G83" s="301">
        <f t="shared" si="13"/>
        <v>7.1987346775652897E-2</v>
      </c>
      <c r="H83" s="301">
        <f t="shared" si="13"/>
        <v>7.2048021999383247E-2</v>
      </c>
      <c r="I83" s="301">
        <f t="shared" si="13"/>
        <v>5.7458307553412212E-2</v>
      </c>
      <c r="J83" s="301">
        <f t="shared" si="13"/>
        <v>5.4089079576909664E-2</v>
      </c>
      <c r="K83" s="301">
        <f t="shared" si="13"/>
        <v>5.986573672606877E-2</v>
      </c>
      <c r="L83" s="301">
        <f t="shared" si="13"/>
        <v>5.9356974939087169E-2</v>
      </c>
      <c r="M83" s="301">
        <f t="shared" si="13"/>
        <v>5.0154831675648909E-2</v>
      </c>
      <c r="N83" s="301">
        <f t="shared" si="13"/>
        <v>6.0838424803110441E-2</v>
      </c>
      <c r="O83" s="301">
        <f t="shared" si="13"/>
        <v>5.7076743061156961E-2</v>
      </c>
      <c r="P83" s="301">
        <f t="shared" si="13"/>
        <v>5.0344854161398937E-2</v>
      </c>
      <c r="Q83" s="301">
        <f t="shared" si="13"/>
        <v>3.8586029889260721E-2</v>
      </c>
      <c r="R83" s="301">
        <f t="shared" si="13"/>
        <v>4.0304045714865566E-2</v>
      </c>
      <c r="S83" s="301">
        <f t="shared" si="13"/>
        <v>4.1906016452815831E-2</v>
      </c>
      <c r="T83" s="301">
        <f t="shared" si="13"/>
        <v>4.0386653507704082E-2</v>
      </c>
      <c r="U83" s="301">
        <f t="shared" si="13"/>
        <v>5.2888586579678196E-2</v>
      </c>
      <c r="V83" s="301">
        <f t="shared" si="13"/>
        <v>5.256421249978678E-2</v>
      </c>
      <c r="W83" s="301">
        <f t="shared" si="13"/>
        <v>5.2524605241642645E-2</v>
      </c>
      <c r="X83" s="301">
        <f t="shared" si="13"/>
        <v>5.237307402715035E-2</v>
      </c>
      <c r="Y83" s="301">
        <f t="shared" si="13"/>
        <v>5.0607384459816808E-2</v>
      </c>
      <c r="DA83" s="178"/>
    </row>
    <row r="84" spans="1:105" ht="12" customHeight="1" x14ac:dyDescent="0.25">
      <c r="A84" s="62" t="s">
        <v>3080</v>
      </c>
      <c r="B84" s="302">
        <f t="shared" ref="B84:Y84" si="14">IF(B$36=0,0,B$36/B$5)</f>
        <v>4.3913696955469129E-2</v>
      </c>
      <c r="C84" s="302">
        <f t="shared" si="14"/>
        <v>4.6360345193759839E-2</v>
      </c>
      <c r="D84" s="302">
        <f t="shared" si="14"/>
        <v>4.3681593857106266E-2</v>
      </c>
      <c r="E84" s="302">
        <f t="shared" si="14"/>
        <v>3.4464364476198363E-2</v>
      </c>
      <c r="F84" s="302">
        <f t="shared" si="14"/>
        <v>2.7522373631394172E-2</v>
      </c>
      <c r="G84" s="302">
        <f t="shared" si="14"/>
        <v>2.9667204296829223E-2</v>
      </c>
      <c r="H84" s="302">
        <f t="shared" si="14"/>
        <v>2.9723445049268962E-2</v>
      </c>
      <c r="I84" s="302">
        <f t="shared" si="14"/>
        <v>2.3284303105163589E-2</v>
      </c>
      <c r="J84" s="302">
        <f t="shared" si="14"/>
        <v>2.1695001906702923E-2</v>
      </c>
      <c r="K84" s="302">
        <f t="shared" si="14"/>
        <v>2.4300109280070824E-2</v>
      </c>
      <c r="L84" s="302">
        <f t="shared" si="14"/>
        <v>2.4169557421207348E-2</v>
      </c>
      <c r="M84" s="302">
        <f t="shared" si="14"/>
        <v>2.005377041296599E-2</v>
      </c>
      <c r="N84" s="302">
        <f t="shared" si="14"/>
        <v>2.4699458170223211E-2</v>
      </c>
      <c r="O84" s="302">
        <f t="shared" si="14"/>
        <v>2.3101372114653067E-2</v>
      </c>
      <c r="P84" s="302">
        <f t="shared" si="14"/>
        <v>2.0163114834693695E-2</v>
      </c>
      <c r="Q84" s="302">
        <f t="shared" si="14"/>
        <v>1.5132922042020984E-2</v>
      </c>
      <c r="R84" s="302">
        <f t="shared" si="14"/>
        <v>1.5771989317031648E-2</v>
      </c>
      <c r="S84" s="302">
        <f t="shared" si="14"/>
        <v>1.6638229811972886E-2</v>
      </c>
      <c r="T84" s="302">
        <f t="shared" si="14"/>
        <v>1.6017304924807543E-2</v>
      </c>
      <c r="U84" s="302">
        <f t="shared" si="14"/>
        <v>2.1553986910589365E-2</v>
      </c>
      <c r="V84" s="302">
        <f t="shared" si="14"/>
        <v>2.1395756265564468E-2</v>
      </c>
      <c r="W84" s="302">
        <f t="shared" si="14"/>
        <v>2.141632604942945E-2</v>
      </c>
      <c r="X84" s="302">
        <f t="shared" si="14"/>
        <v>2.1416840727291893E-2</v>
      </c>
      <c r="Y84" s="302">
        <f t="shared" si="14"/>
        <v>2.0683089522748888E-2</v>
      </c>
      <c r="DA84" s="72"/>
    </row>
    <row r="85" spans="1:105" ht="12" customHeight="1" x14ac:dyDescent="0.25">
      <c r="A85" s="62" t="s">
        <v>3087</v>
      </c>
      <c r="B85" s="302">
        <f t="shared" ref="B85:Y85" si="15">IF(B$42=0,0,B$42/B$5)</f>
        <v>6.8178694791644512E-2</v>
      </c>
      <c r="C85" s="302">
        <f t="shared" si="15"/>
        <v>6.9082376797755043E-2</v>
      </c>
      <c r="D85" s="302">
        <f t="shared" si="15"/>
        <v>6.7220987078269415E-2</v>
      </c>
      <c r="E85" s="302">
        <f t="shared" si="15"/>
        <v>6.5311199672447431E-2</v>
      </c>
      <c r="F85" s="302">
        <f t="shared" si="15"/>
        <v>3.817860822874488E-2</v>
      </c>
      <c r="G85" s="302">
        <f t="shared" si="15"/>
        <v>4.100820905560916E-2</v>
      </c>
      <c r="H85" s="302">
        <f t="shared" si="15"/>
        <v>4.1068291604989482E-2</v>
      </c>
      <c r="I85" s="302">
        <f t="shared" si="15"/>
        <v>3.2513648076126084E-2</v>
      </c>
      <c r="J85" s="302">
        <f t="shared" si="15"/>
        <v>3.0524616280389914E-2</v>
      </c>
      <c r="K85" s="302">
        <f t="shared" si="15"/>
        <v>3.3953332257740922E-2</v>
      </c>
      <c r="L85" s="302">
        <f t="shared" si="15"/>
        <v>3.3736886494985636E-2</v>
      </c>
      <c r="M85" s="302">
        <f t="shared" si="15"/>
        <v>2.8161724899366799E-2</v>
      </c>
      <c r="N85" s="302">
        <f t="shared" si="15"/>
        <v>3.4459019937920984E-2</v>
      </c>
      <c r="O85" s="302">
        <f t="shared" si="15"/>
        <v>3.2305072468312726E-2</v>
      </c>
      <c r="P85" s="302">
        <f t="shared" si="15"/>
        <v>2.834900081297187E-2</v>
      </c>
      <c r="Q85" s="302">
        <f t="shared" si="15"/>
        <v>2.1480994784397398E-2</v>
      </c>
      <c r="R85" s="302">
        <f t="shared" si="15"/>
        <v>2.2592790791113031E-2</v>
      </c>
      <c r="S85" s="302">
        <f t="shared" si="15"/>
        <v>2.3487621788291734E-2</v>
      </c>
      <c r="T85" s="302">
        <f t="shared" si="15"/>
        <v>2.2629677953622491E-2</v>
      </c>
      <c r="U85" s="302">
        <f t="shared" si="15"/>
        <v>3.0093532719188566E-2</v>
      </c>
      <c r="V85" s="302">
        <f t="shared" si="15"/>
        <v>3.001878390253963E-2</v>
      </c>
      <c r="W85" s="302">
        <f t="shared" si="15"/>
        <v>3.0023462246638773E-2</v>
      </c>
      <c r="X85" s="302">
        <f t="shared" si="15"/>
        <v>2.9878295130879515E-2</v>
      </c>
      <c r="Y85" s="302">
        <f t="shared" si="15"/>
        <v>2.8906506685717096E-2</v>
      </c>
      <c r="DA85" s="72"/>
    </row>
    <row r="86" spans="1:105" ht="12" customHeight="1" x14ac:dyDescent="0.25">
      <c r="A86" s="62" t="s">
        <v>3099</v>
      </c>
      <c r="B86" s="302">
        <f t="shared" ref="B86:Y86" si="16">IF(B$53=0,0,B$53/B$5)</f>
        <v>4.9053903242282388E-4</v>
      </c>
      <c r="C86" s="302">
        <f t="shared" si="16"/>
        <v>3.9765091074191351E-4</v>
      </c>
      <c r="D86" s="302">
        <f t="shared" si="16"/>
        <v>4.7853949251035807E-4</v>
      </c>
      <c r="E86" s="302">
        <f t="shared" si="16"/>
        <v>8.8691008800529725E-4</v>
      </c>
      <c r="F86" s="302">
        <f t="shared" si="16"/>
        <v>1.373186197132243E-3</v>
      </c>
      <c r="G86" s="302">
        <f t="shared" si="16"/>
        <v>1.3119334232145261E-3</v>
      </c>
      <c r="H86" s="302">
        <f t="shared" si="16"/>
        <v>1.2562853451247942E-3</v>
      </c>
      <c r="I86" s="302">
        <f t="shared" si="16"/>
        <v>1.6603563721225394E-3</v>
      </c>
      <c r="J86" s="302">
        <f t="shared" si="16"/>
        <v>1.8694613898168283E-3</v>
      </c>
      <c r="K86" s="302">
        <f t="shared" si="16"/>
        <v>1.6122951882570303E-3</v>
      </c>
      <c r="L86" s="302">
        <f t="shared" si="16"/>
        <v>1.4505310228941815E-3</v>
      </c>
      <c r="M86" s="302">
        <f t="shared" si="16"/>
        <v>1.9393363633161327E-3</v>
      </c>
      <c r="N86" s="302">
        <f t="shared" si="16"/>
        <v>1.6799466949662441E-3</v>
      </c>
      <c r="O86" s="302">
        <f t="shared" si="16"/>
        <v>1.67029847819117E-3</v>
      </c>
      <c r="P86" s="302">
        <f t="shared" si="16"/>
        <v>1.8327385137333668E-3</v>
      </c>
      <c r="Q86" s="302">
        <f t="shared" si="16"/>
        <v>1.972113062842343E-3</v>
      </c>
      <c r="R86" s="302">
        <f t="shared" si="16"/>
        <v>1.9392656067208822E-3</v>
      </c>
      <c r="S86" s="302">
        <f t="shared" si="16"/>
        <v>1.7801648525512053E-3</v>
      </c>
      <c r="T86" s="302">
        <f t="shared" si="16"/>
        <v>1.7396706292740465E-3</v>
      </c>
      <c r="U86" s="302">
        <f t="shared" si="16"/>
        <v>1.2410669499002712E-3</v>
      </c>
      <c r="V86" s="302">
        <f t="shared" si="16"/>
        <v>1.1496723316826837E-3</v>
      </c>
      <c r="W86" s="302">
        <f t="shared" si="16"/>
        <v>1.0848169455744188E-3</v>
      </c>
      <c r="X86" s="302">
        <f t="shared" si="16"/>
        <v>1.0779381689789418E-3</v>
      </c>
      <c r="Y86" s="302">
        <f t="shared" si="16"/>
        <v>1.0177882513508218E-3</v>
      </c>
      <c r="DA86" s="72"/>
    </row>
    <row r="87" spans="1:105" ht="12" customHeight="1" x14ac:dyDescent="0.25">
      <c r="A87" s="174" t="s">
        <v>3101</v>
      </c>
      <c r="B87" s="301">
        <f t="shared" ref="B87:Y87" si="17">IF(B$54=0,0,B$54/B$5)</f>
        <v>2.5155271914842414E-2</v>
      </c>
      <c r="C87" s="301">
        <f t="shared" si="17"/>
        <v>2.5474081031726388E-2</v>
      </c>
      <c r="D87" s="301">
        <f t="shared" si="17"/>
        <v>2.5017975787058808E-2</v>
      </c>
      <c r="E87" s="301">
        <f t="shared" si="17"/>
        <v>2.3448213360042457E-2</v>
      </c>
      <c r="F87" s="301">
        <f t="shared" si="17"/>
        <v>2.2253826856405035E-2</v>
      </c>
      <c r="G87" s="301">
        <f t="shared" si="17"/>
        <v>2.2749357029175795E-2</v>
      </c>
      <c r="H87" s="301">
        <f t="shared" si="17"/>
        <v>2.2425816113947217E-2</v>
      </c>
      <c r="I87" s="301">
        <f t="shared" si="17"/>
        <v>2.191040631920672E-2</v>
      </c>
      <c r="J87" s="301">
        <f t="shared" si="17"/>
        <v>2.2453908821477148E-2</v>
      </c>
      <c r="K87" s="301">
        <f t="shared" si="17"/>
        <v>2.2040203163723539E-2</v>
      </c>
      <c r="L87" s="301">
        <f t="shared" si="17"/>
        <v>2.1004755357255853E-2</v>
      </c>
      <c r="M87" s="301">
        <f t="shared" si="17"/>
        <v>2.2272348387424295E-2</v>
      </c>
      <c r="N87" s="301">
        <f t="shared" si="17"/>
        <v>2.2808716286881754E-2</v>
      </c>
      <c r="O87" s="301">
        <f t="shared" si="17"/>
        <v>2.2024712612746754E-2</v>
      </c>
      <c r="P87" s="301">
        <f t="shared" si="17"/>
        <v>2.1596436505835044E-2</v>
      </c>
      <c r="Q87" s="301">
        <f t="shared" si="17"/>
        <v>2.0080877656309844E-2</v>
      </c>
      <c r="R87" s="301">
        <f t="shared" si="17"/>
        <v>2.0202373539723133E-2</v>
      </c>
      <c r="S87" s="301">
        <f t="shared" si="17"/>
        <v>1.958268115552466E-2</v>
      </c>
      <c r="T87" s="301">
        <f t="shared" si="17"/>
        <v>1.9029153603512729E-2</v>
      </c>
      <c r="U87" s="301">
        <f t="shared" si="17"/>
        <v>1.837612755756916E-2</v>
      </c>
      <c r="V87" s="301">
        <f t="shared" si="17"/>
        <v>1.7672665689501821E-2</v>
      </c>
      <c r="W87" s="301">
        <f t="shared" si="17"/>
        <v>1.7291048668264315E-2</v>
      </c>
      <c r="X87" s="301">
        <f t="shared" si="17"/>
        <v>1.7149242535683073E-2</v>
      </c>
      <c r="Y87" s="301">
        <f t="shared" si="17"/>
        <v>1.6328179290106059E-2</v>
      </c>
      <c r="DA87" s="178"/>
    </row>
    <row r="88" spans="1:105" ht="12" customHeight="1" x14ac:dyDescent="0.25">
      <c r="A88" s="62" t="s">
        <v>3102</v>
      </c>
      <c r="B88" s="302">
        <f t="shared" ref="B88:Y88" si="18">IF(B$55=0,0,B$55/B$5)</f>
        <v>1.6879624468646284E-2</v>
      </c>
      <c r="C88" s="302">
        <f t="shared" si="18"/>
        <v>1.7726210164879755E-2</v>
      </c>
      <c r="D88" s="302">
        <f t="shared" si="18"/>
        <v>1.6891344152091224E-2</v>
      </c>
      <c r="E88" s="302">
        <f t="shared" si="18"/>
        <v>1.2846060281053192E-2</v>
      </c>
      <c r="F88" s="302">
        <f t="shared" si="18"/>
        <v>1.0574122916522762E-2</v>
      </c>
      <c r="G88" s="302">
        <f t="shared" si="18"/>
        <v>1.1249630379547139E-2</v>
      </c>
      <c r="H88" s="302">
        <f t="shared" si="18"/>
        <v>1.1278484406595879E-2</v>
      </c>
      <c r="I88" s="302">
        <f t="shared" si="18"/>
        <v>8.8150561900852756E-3</v>
      </c>
      <c r="J88" s="302">
        <f t="shared" si="18"/>
        <v>8.1670473973561811E-3</v>
      </c>
      <c r="K88" s="302">
        <f t="shared" si="18"/>
        <v>9.1447927268593805E-3</v>
      </c>
      <c r="L88" s="302">
        <f t="shared" si="18"/>
        <v>9.1631511292898718E-3</v>
      </c>
      <c r="M88" s="302">
        <f t="shared" si="18"/>
        <v>7.7150957324725366E-3</v>
      </c>
      <c r="N88" s="302">
        <f t="shared" si="18"/>
        <v>9.4413576147468359E-3</v>
      </c>
      <c r="O88" s="302">
        <f t="shared" si="18"/>
        <v>8.8812880810268842E-3</v>
      </c>
      <c r="P88" s="302">
        <f t="shared" si="18"/>
        <v>7.708790679472056E-3</v>
      </c>
      <c r="Q88" s="302">
        <f t="shared" si="18"/>
        <v>5.8160274951782782E-3</v>
      </c>
      <c r="R88" s="302">
        <f t="shared" si="18"/>
        <v>6.0645540715800741E-3</v>
      </c>
      <c r="S88" s="302">
        <f t="shared" si="18"/>
        <v>6.3979782989768055E-3</v>
      </c>
      <c r="T88" s="302">
        <f t="shared" si="18"/>
        <v>6.1687198154825127E-3</v>
      </c>
      <c r="U88" s="302">
        <f t="shared" si="18"/>
        <v>8.1520906774548013E-3</v>
      </c>
      <c r="V88" s="302">
        <f t="shared" si="18"/>
        <v>8.0404387168255768E-3</v>
      </c>
      <c r="W88" s="302">
        <f t="shared" si="18"/>
        <v>8.0744387479991363E-3</v>
      </c>
      <c r="X88" s="302">
        <f t="shared" si="18"/>
        <v>7.9876733291877038E-3</v>
      </c>
      <c r="Y88" s="302">
        <f t="shared" si="18"/>
        <v>7.6255118207612608E-3</v>
      </c>
      <c r="DA88" s="72"/>
    </row>
    <row r="89" spans="1:105" ht="12" customHeight="1" x14ac:dyDescent="0.25">
      <c r="A89" s="62" t="s">
        <v>3104</v>
      </c>
      <c r="B89" s="302">
        <f t="shared" ref="B89:Y89" si="19">IF(B$56=0,0,B$56/B$5)</f>
        <v>5.1294315830704325E-3</v>
      </c>
      <c r="C89" s="302">
        <f t="shared" si="19"/>
        <v>5.1974201979502243E-3</v>
      </c>
      <c r="D89" s="302">
        <f t="shared" si="19"/>
        <v>5.0573783381770111E-3</v>
      </c>
      <c r="E89" s="302">
        <f t="shared" si="19"/>
        <v>4.9136952731621882E-3</v>
      </c>
      <c r="F89" s="302">
        <f t="shared" si="19"/>
        <v>2.8723717789651314E-3</v>
      </c>
      <c r="G89" s="302">
        <f t="shared" si="19"/>
        <v>3.0852571076320362E-3</v>
      </c>
      <c r="H89" s="302">
        <f t="shared" si="19"/>
        <v>3.089777424826795E-3</v>
      </c>
      <c r="I89" s="302">
        <f t="shared" si="19"/>
        <v>2.4461678803355041E-3</v>
      </c>
      <c r="J89" s="302">
        <f t="shared" si="19"/>
        <v>2.2965228549509651E-3</v>
      </c>
      <c r="K89" s="302">
        <f t="shared" si="19"/>
        <v>2.5544826776983773E-3</v>
      </c>
      <c r="L89" s="302">
        <f t="shared" si="19"/>
        <v>2.5381983569895141E-3</v>
      </c>
      <c r="M89" s="302">
        <f t="shared" si="19"/>
        <v>2.1187504626482851E-3</v>
      </c>
      <c r="N89" s="302">
        <f t="shared" si="19"/>
        <v>2.5925281457996963E-3</v>
      </c>
      <c r="O89" s="302">
        <f t="shared" si="19"/>
        <v>2.430475671597195E-3</v>
      </c>
      <c r="P89" s="302">
        <f t="shared" si="19"/>
        <v>2.1328401865558775E-3</v>
      </c>
      <c r="Q89" s="302">
        <f t="shared" si="19"/>
        <v>1.6161249994530965E-3</v>
      </c>
      <c r="R89" s="302">
        <f t="shared" si="19"/>
        <v>1.6997710940022353E-3</v>
      </c>
      <c r="S89" s="302">
        <f t="shared" si="19"/>
        <v>1.7670938022539225E-3</v>
      </c>
      <c r="T89" s="302">
        <f t="shared" si="19"/>
        <v>1.7025463037208149E-3</v>
      </c>
      <c r="U89" s="302">
        <f t="shared" si="19"/>
        <v>2.2640902359264115E-3</v>
      </c>
      <c r="V89" s="302">
        <f t="shared" si="19"/>
        <v>2.258466500504549E-3</v>
      </c>
      <c r="W89" s="302">
        <f t="shared" si="19"/>
        <v>2.2588184762361457E-3</v>
      </c>
      <c r="X89" s="302">
        <f t="shared" si="19"/>
        <v>2.2478968123545713E-3</v>
      </c>
      <c r="Y89" s="302">
        <f t="shared" si="19"/>
        <v>2.17478420206022E-3</v>
      </c>
      <c r="DA89" s="72"/>
    </row>
    <row r="90" spans="1:105" ht="12" customHeight="1" x14ac:dyDescent="0.25">
      <c r="A90" s="62" t="s">
        <v>3116</v>
      </c>
      <c r="B90" s="302">
        <f t="shared" ref="B90:Y90" si="20">IF(B$67=0,0,B$67/B$5)</f>
        <v>3.1462158631256963E-3</v>
      </c>
      <c r="C90" s="302">
        <f t="shared" si="20"/>
        <v>2.5504506688964097E-3</v>
      </c>
      <c r="D90" s="302">
        <f t="shared" si="20"/>
        <v>3.0692532967905722E-3</v>
      </c>
      <c r="E90" s="302">
        <f t="shared" si="20"/>
        <v>5.6884578058270735E-3</v>
      </c>
      <c r="F90" s="302">
        <f t="shared" si="20"/>
        <v>8.8073321609171418E-3</v>
      </c>
      <c r="G90" s="302">
        <f t="shared" si="20"/>
        <v>8.4144695419966168E-3</v>
      </c>
      <c r="H90" s="302">
        <f t="shared" si="20"/>
        <v>8.0575542825245434E-3</v>
      </c>
      <c r="I90" s="302">
        <f t="shared" si="20"/>
        <v>1.064918224878594E-2</v>
      </c>
      <c r="J90" s="302">
        <f t="shared" si="20"/>
        <v>1.1990338569170002E-2</v>
      </c>
      <c r="K90" s="302">
        <f t="shared" si="20"/>
        <v>1.0340927759165782E-2</v>
      </c>
      <c r="L90" s="302">
        <f t="shared" si="20"/>
        <v>9.3034058709764687E-3</v>
      </c>
      <c r="M90" s="302">
        <f t="shared" si="20"/>
        <v>1.2438502192303472E-2</v>
      </c>
      <c r="N90" s="302">
        <f t="shared" si="20"/>
        <v>1.0774830526335223E-2</v>
      </c>
      <c r="O90" s="302">
        <f t="shared" si="20"/>
        <v>1.0712948860122674E-2</v>
      </c>
      <c r="P90" s="302">
        <f t="shared" si="20"/>
        <v>1.1754805639807108E-2</v>
      </c>
      <c r="Q90" s="302">
        <f t="shared" si="20"/>
        <v>1.2648725161678469E-2</v>
      </c>
      <c r="R90" s="302">
        <f t="shared" si="20"/>
        <v>1.2438048374140824E-2</v>
      </c>
      <c r="S90" s="302">
        <f t="shared" si="20"/>
        <v>1.1417609054293934E-2</v>
      </c>
      <c r="T90" s="302">
        <f t="shared" si="20"/>
        <v>1.1157887484309402E-2</v>
      </c>
      <c r="U90" s="302">
        <f t="shared" si="20"/>
        <v>7.959946644187945E-3</v>
      </c>
      <c r="V90" s="302">
        <f t="shared" si="20"/>
        <v>7.3737604721716976E-3</v>
      </c>
      <c r="W90" s="302">
        <f t="shared" si="20"/>
        <v>6.9577914440290319E-3</v>
      </c>
      <c r="X90" s="302">
        <f t="shared" si="20"/>
        <v>6.9136723941407956E-3</v>
      </c>
      <c r="Y90" s="302">
        <f t="shared" si="20"/>
        <v>6.527883267284579E-3</v>
      </c>
      <c r="DA90" s="72"/>
    </row>
    <row r="91" spans="1:105" ht="12" customHeight="1" x14ac:dyDescent="0.25">
      <c r="A91" s="174" t="s">
        <v>3122</v>
      </c>
      <c r="B91" s="301">
        <f t="shared" ref="B91:Y91" si="21">IF(B$68=0,0,B$68/B$5)</f>
        <v>2.3079425407949185E-2</v>
      </c>
      <c r="C91" s="301">
        <f t="shared" si="21"/>
        <v>1.9288314173719796E-2</v>
      </c>
      <c r="D91" s="301">
        <f t="shared" si="21"/>
        <v>2.6512475118023886E-2</v>
      </c>
      <c r="E91" s="301">
        <f t="shared" si="21"/>
        <v>2.837022420427943E-2</v>
      </c>
      <c r="F91" s="301">
        <f t="shared" si="21"/>
        <v>4.3141848131463219E-2</v>
      </c>
      <c r="G91" s="301">
        <f t="shared" si="21"/>
        <v>3.1698752398330428E-2</v>
      </c>
      <c r="H91" s="301">
        <f t="shared" si="21"/>
        <v>2.1517203855943176E-2</v>
      </c>
      <c r="I91" s="301">
        <f t="shared" si="21"/>
        <v>2.6861805932583964E-2</v>
      </c>
      <c r="J91" s="301">
        <f t="shared" si="21"/>
        <v>2.4310242639664584E-2</v>
      </c>
      <c r="K91" s="301">
        <f t="shared" si="21"/>
        <v>3.3018213119448241E-2</v>
      </c>
      <c r="L91" s="301">
        <f t="shared" si="21"/>
        <v>3.4114149870482793E-2</v>
      </c>
      <c r="M91" s="301">
        <f t="shared" si="21"/>
        <v>4.0800102068798388E-2</v>
      </c>
      <c r="N91" s="301">
        <f t="shared" si="21"/>
        <v>3.8109602188687156E-2</v>
      </c>
      <c r="O91" s="301">
        <f t="shared" si="21"/>
        <v>4.2523919473866231E-2</v>
      </c>
      <c r="P91" s="301">
        <f t="shared" si="21"/>
        <v>4.3301466833583796E-2</v>
      </c>
      <c r="Q91" s="301">
        <f t="shared" si="21"/>
        <v>6.3550853456754944E-2</v>
      </c>
      <c r="R91" s="301">
        <f t="shared" si="21"/>
        <v>6.2284630807679736E-2</v>
      </c>
      <c r="S91" s="301">
        <f t="shared" si="21"/>
        <v>6.6628769772575883E-2</v>
      </c>
      <c r="T91" s="301">
        <f t="shared" si="21"/>
        <v>6.7573401866630564E-2</v>
      </c>
      <c r="U91" s="301">
        <f t="shared" si="21"/>
        <v>0.10093863388407623</v>
      </c>
      <c r="V91" s="301">
        <f t="shared" si="21"/>
        <v>0.10388921776064507</v>
      </c>
      <c r="W91" s="301">
        <f t="shared" si="21"/>
        <v>0.10522650763092722</v>
      </c>
      <c r="X91" s="301">
        <f t="shared" si="21"/>
        <v>0.10911017736472729</v>
      </c>
      <c r="Y91" s="301">
        <f t="shared" si="21"/>
        <v>0.11420869215079632</v>
      </c>
      <c r="DA91" s="178"/>
    </row>
    <row r="92" spans="1:105" ht="12" customHeight="1" x14ac:dyDescent="0.25">
      <c r="A92" s="41" t="s">
        <v>3120</v>
      </c>
      <c r="B92" s="235">
        <f t="shared" ref="B92:Y92" si="22">IF(B$69=0,0,B$69/B$5)</f>
        <v>7.81480968967741E-2</v>
      </c>
      <c r="C92" s="235">
        <f t="shared" si="22"/>
        <v>6.4374054307960449E-2</v>
      </c>
      <c r="D92" s="235">
        <f t="shared" si="22"/>
        <v>7.7175408224824368E-2</v>
      </c>
      <c r="E92" s="235">
        <f t="shared" si="22"/>
        <v>0.14120829664079182</v>
      </c>
      <c r="F92" s="235">
        <f t="shared" si="22"/>
        <v>0.25047963299540993</v>
      </c>
      <c r="G92" s="235">
        <f t="shared" si="22"/>
        <v>0.24112154632049349</v>
      </c>
      <c r="H92" s="235">
        <f t="shared" si="22"/>
        <v>0.24563309327140065</v>
      </c>
      <c r="I92" s="235">
        <f t="shared" si="22"/>
        <v>0.31501437975368024</v>
      </c>
      <c r="J92" s="235">
        <f t="shared" si="22"/>
        <v>0.352061365560567</v>
      </c>
      <c r="K92" s="235">
        <f t="shared" si="22"/>
        <v>0.30185227796122188</v>
      </c>
      <c r="L92" s="235">
        <f t="shared" si="22"/>
        <v>0.30538214346505005</v>
      </c>
      <c r="M92" s="235">
        <f t="shared" si="22"/>
        <v>0.33813342728580659</v>
      </c>
      <c r="N92" s="235">
        <f t="shared" si="22"/>
        <v>0.29473420856678301</v>
      </c>
      <c r="O92" s="235">
        <f t="shared" si="22"/>
        <v>0.30088352777383337</v>
      </c>
      <c r="P92" s="235">
        <f t="shared" si="22"/>
        <v>0.33483541492601282</v>
      </c>
      <c r="Q92" s="235">
        <f t="shared" si="22"/>
        <v>0.36274041075552815</v>
      </c>
      <c r="R92" s="235">
        <f t="shared" si="22"/>
        <v>0.35729705585057614</v>
      </c>
      <c r="S92" s="235">
        <f t="shared" si="22"/>
        <v>0.33547235458382813</v>
      </c>
      <c r="T92" s="235">
        <f t="shared" si="22"/>
        <v>0.34026835805116351</v>
      </c>
      <c r="U92" s="235">
        <f t="shared" si="22"/>
        <v>0.24281500438558362</v>
      </c>
      <c r="V92" s="235">
        <f t="shared" si="22"/>
        <v>0.23589686581776295</v>
      </c>
      <c r="W92" s="235">
        <f t="shared" si="22"/>
        <v>0.22804898951323985</v>
      </c>
      <c r="X92" s="235">
        <f t="shared" si="22"/>
        <v>0.22856398021807656</v>
      </c>
      <c r="Y92" s="235">
        <f t="shared" si="22"/>
        <v>0.2244464399236068</v>
      </c>
      <c r="DA92" s="97"/>
    </row>
    <row r="93" spans="1:105" ht="12" customHeight="1" x14ac:dyDescent="0.25">
      <c r="A93" s="172"/>
      <c r="B93" s="172"/>
      <c r="C93" s="172"/>
      <c r="D93" s="172"/>
      <c r="E93" s="172"/>
      <c r="F93" s="172"/>
      <c r="G93" s="172"/>
      <c r="H93" s="172"/>
      <c r="I93" s="172"/>
      <c r="J93" s="172"/>
      <c r="K93" s="172"/>
      <c r="L93" s="172"/>
      <c r="M93" s="172"/>
      <c r="N93" s="172"/>
      <c r="O93" s="172"/>
      <c r="P93" s="172"/>
      <c r="Q93" s="172"/>
      <c r="R93" s="172"/>
      <c r="S93" s="172"/>
      <c r="T93" s="172"/>
      <c r="U93" s="172"/>
      <c r="V93" s="172"/>
      <c r="W93" s="172"/>
      <c r="X93" s="172"/>
      <c r="Y93" s="172"/>
      <c r="DA93" s="176"/>
    </row>
    <row r="94" spans="1:105" ht="15" customHeight="1" x14ac:dyDescent="0.25">
      <c r="A94" s="32" t="s">
        <v>56</v>
      </c>
      <c r="B94" s="257"/>
      <c r="C94" s="257"/>
      <c r="D94" s="257"/>
      <c r="E94" s="257"/>
      <c r="F94" s="257"/>
      <c r="G94" s="257"/>
      <c r="H94" s="257"/>
      <c r="I94" s="257"/>
      <c r="J94" s="257"/>
      <c r="K94" s="257"/>
      <c r="L94" s="257"/>
      <c r="M94" s="257"/>
      <c r="N94" s="257"/>
      <c r="O94" s="257"/>
      <c r="P94" s="257"/>
      <c r="Q94" s="257"/>
      <c r="R94" s="257"/>
      <c r="S94" s="257"/>
      <c r="T94" s="257"/>
      <c r="U94" s="257"/>
      <c r="V94" s="257"/>
      <c r="W94" s="257"/>
      <c r="X94" s="257"/>
      <c r="Y94" s="257"/>
      <c r="DA94" s="88"/>
    </row>
    <row r="95" spans="1:105" ht="12" customHeight="1" x14ac:dyDescent="0.25">
      <c r="A95" s="172"/>
      <c r="B95" s="172"/>
      <c r="C95" s="172"/>
      <c r="D95" s="172"/>
      <c r="E95" s="172"/>
      <c r="F95" s="172"/>
      <c r="G95" s="172"/>
      <c r="H95" s="172"/>
      <c r="I95" s="172"/>
      <c r="J95" s="172"/>
      <c r="K95" s="172"/>
      <c r="L95" s="172"/>
      <c r="M95" s="172"/>
      <c r="N95" s="172"/>
      <c r="O95" s="172"/>
      <c r="P95" s="172"/>
      <c r="Q95" s="172"/>
      <c r="R95" s="172"/>
      <c r="S95" s="172"/>
      <c r="T95" s="172"/>
      <c r="U95" s="172"/>
      <c r="V95" s="172"/>
      <c r="W95" s="172"/>
      <c r="X95" s="172"/>
      <c r="Y95" s="172"/>
      <c r="DA95" s="176"/>
    </row>
    <row r="96" spans="1:105" ht="12" customHeight="1" x14ac:dyDescent="0.25">
      <c r="A96" s="35" t="s">
        <v>27</v>
      </c>
      <c r="B96" s="320">
        <f t="shared" ref="B96:Y96" si="23">SUM(B$97:B$107)</f>
        <v>58.36295449802877</v>
      </c>
      <c r="C96" s="320">
        <f t="shared" si="23"/>
        <v>62.498558395163812</v>
      </c>
      <c r="D96" s="320">
        <f t="shared" si="23"/>
        <v>56.473879263531401</v>
      </c>
      <c r="E96" s="320">
        <f t="shared" si="23"/>
        <v>37.666267750702339</v>
      </c>
      <c r="F96" s="320">
        <f t="shared" si="23"/>
        <v>27.736677177800676</v>
      </c>
      <c r="G96" s="320">
        <f t="shared" si="23"/>
        <v>32.265198197076884</v>
      </c>
      <c r="H96" s="320">
        <f t="shared" si="23"/>
        <v>30.25917937304423</v>
      </c>
      <c r="I96" s="320">
        <f t="shared" si="23"/>
        <v>26.586227975994994</v>
      </c>
      <c r="J96" s="320">
        <f t="shared" si="23"/>
        <v>26.668218493199866</v>
      </c>
      <c r="K96" s="320">
        <f t="shared" si="23"/>
        <v>25.176152846258113</v>
      </c>
      <c r="L96" s="320">
        <f t="shared" si="23"/>
        <v>27.745394666178122</v>
      </c>
      <c r="M96" s="320">
        <f t="shared" si="23"/>
        <v>23.425650760914586</v>
      </c>
      <c r="N96" s="320">
        <f t="shared" si="23"/>
        <v>26.006916095470341</v>
      </c>
      <c r="O96" s="320">
        <f t="shared" si="23"/>
        <v>24.74700683437209</v>
      </c>
      <c r="P96" s="320">
        <f t="shared" si="23"/>
        <v>24.081769626187331</v>
      </c>
      <c r="Q96" s="320">
        <f t="shared" si="23"/>
        <v>21.519342887164438</v>
      </c>
      <c r="R96" s="320">
        <f t="shared" si="23"/>
        <v>21.858623191734551</v>
      </c>
      <c r="S96" s="320">
        <f t="shared" si="23"/>
        <v>21.366672696131666</v>
      </c>
      <c r="T96" s="320">
        <f t="shared" si="23"/>
        <v>21.077286613682332</v>
      </c>
      <c r="U96" s="320">
        <f t="shared" si="23"/>
        <v>21.347094245253238</v>
      </c>
      <c r="V96" s="320">
        <f t="shared" si="23"/>
        <v>20.446465718056011</v>
      </c>
      <c r="W96" s="320">
        <f t="shared" si="23"/>
        <v>20.600794761704083</v>
      </c>
      <c r="X96" s="320">
        <f t="shared" si="23"/>
        <v>19.292379635326174</v>
      </c>
      <c r="Y96" s="320">
        <f t="shared" si="23"/>
        <v>17.845845431220063</v>
      </c>
      <c r="DA96" s="95"/>
    </row>
    <row r="97" spans="1:105" ht="12" customHeight="1" x14ac:dyDescent="0.25">
      <c r="A97" s="55" t="s">
        <v>91</v>
      </c>
      <c r="B97" s="330">
        <f>IF(B$6=0,0,B$6/OIS!B$5*1000)</f>
        <v>0.31125156642015422</v>
      </c>
      <c r="C97" s="330">
        <f>IF(C$6=0,0,C$6/OIS!C$5*1000)</f>
        <v>0.28050729184081791</v>
      </c>
      <c r="D97" s="330">
        <f>IF(D$6=0,0,D$6/OIS!D$5*1000)</f>
        <v>0.30235628039453266</v>
      </c>
      <c r="E97" s="330">
        <f>IF(E$6=0,0,E$6/OIS!E$5*1000)</f>
        <v>0.36266747617258688</v>
      </c>
      <c r="F97" s="330">
        <f>IF(F$6=0,0,F$6/OIS!F$5*1000)</f>
        <v>0.55586660831165746</v>
      </c>
      <c r="G97" s="330">
        <f>IF(G$6=0,0,G$6/OIS!G$5*1000)</f>
        <v>0.62721658275732184</v>
      </c>
      <c r="H97" s="330">
        <f>IF(H$6=0,0,H$6/OIS!H$5*1000)</f>
        <v>0.63515316083040696</v>
      </c>
      <c r="I97" s="330">
        <f>IF(I$6=0,0,I$6/OIS!I$5*1000)</f>
        <v>0.69631022584900937</v>
      </c>
      <c r="J97" s="330">
        <f>IF(J$6=0,0,J$6/OIS!J$5*1000)</f>
        <v>0.77513463818825545</v>
      </c>
      <c r="K97" s="330">
        <f>IF(K$6=0,0,K$6/OIS!K$5*1000)</f>
        <v>0.62388496226682388</v>
      </c>
      <c r="L97" s="330">
        <f>IF(L$6=0,0,L$6/OIS!L$5*1000)</f>
        <v>0.76978570178968975</v>
      </c>
      <c r="M97" s="330">
        <f>IF(M$6=0,0,M$6/OIS!M$5*1000)</f>
        <v>0.60406636753933851</v>
      </c>
      <c r="N97" s="330">
        <f>IF(N$6=0,0,N$6/OIS!N$5*1000)</f>
        <v>0.58858752283083238</v>
      </c>
      <c r="O97" s="330">
        <f>IF(O$6=0,0,O$6/OIS!O$5*1000)</f>
        <v>0.58813525518260412</v>
      </c>
      <c r="P97" s="330">
        <f>IF(P$6=0,0,P$6/OIS!P$5*1000)</f>
        <v>0.64618998720176068</v>
      </c>
      <c r="Q97" s="330">
        <f>IF(Q$6=0,0,Q$6/OIS!Q$5*1000)</f>
        <v>0.62981279293114301</v>
      </c>
      <c r="R97" s="330">
        <f>IF(R$6=0,0,R$6/OIS!R$5*1000)</f>
        <v>0.63119539984940065</v>
      </c>
      <c r="S97" s="330">
        <f>IF(S$6=0,0,S$6/OIS!S$5*1000)</f>
        <v>0.59215962042649162</v>
      </c>
      <c r="T97" s="330">
        <f>IF(T$6=0,0,T$6/OIS!T$5*1000)</f>
        <v>0.61306827871573588</v>
      </c>
      <c r="U97" s="330">
        <f>IF(U$6=0,0,U$6/OIS!U$5*1000)</f>
        <v>0.44319842452758601</v>
      </c>
      <c r="V97" s="330">
        <f>IF(V$6=0,0,V$6/OIS!V$5*1000)</f>
        <v>0.42936769808884545</v>
      </c>
      <c r="W97" s="330">
        <f>IF(W$6=0,0,W$6/OIS!W$5*1000)</f>
        <v>0.42633164855656241</v>
      </c>
      <c r="X97" s="330">
        <f>IF(X$6=0,0,X$6/OIS!X$5*1000)</f>
        <v>0.40282018096962291</v>
      </c>
      <c r="Y97" s="330">
        <f>IF(Y$6=0,0,Y$6/OIS!Y$5*1000)</f>
        <v>0.37666571974885882</v>
      </c>
      <c r="DA97" s="67"/>
    </row>
    <row r="98" spans="1:105" ht="12" customHeight="1" x14ac:dyDescent="0.25">
      <c r="A98" s="173" t="s">
        <v>92</v>
      </c>
      <c r="B98" s="331">
        <f>IF(B$7=0,0,B$7/OIS!B$5*1000)</f>
        <v>0.16582103485946392</v>
      </c>
      <c r="C98" s="331">
        <f>IF(C$7=0,0,C$7/OIS!C$5*1000)</f>
        <v>0.14826728126207078</v>
      </c>
      <c r="D98" s="331">
        <f>IF(D$7=0,0,D$7/OIS!D$5*1000)</f>
        <v>0.16010883762008762</v>
      </c>
      <c r="E98" s="331">
        <f>IF(E$7=0,0,E$7/OIS!E$5*1000)</f>
        <v>0.1932725562985339</v>
      </c>
      <c r="F98" s="331">
        <f>IF(F$7=0,0,F$7/OIS!F$5*1000)</f>
        <v>0.27999616245930276</v>
      </c>
      <c r="G98" s="331">
        <f>IF(G$7=0,0,G$7/OIS!G$5*1000)</f>
        <v>0.3151353723527312</v>
      </c>
      <c r="H98" s="331">
        <f>IF(H$7=0,0,H$7/OIS!H$5*1000)</f>
        <v>0.3131173844051891</v>
      </c>
      <c r="I98" s="331">
        <f>IF(I$7=0,0,I$7/OIS!I$5*1000)</f>
        <v>0.34632202606896928</v>
      </c>
      <c r="J98" s="331">
        <f>IF(J$7=0,0,J$7/OIS!J$5*1000)</f>
        <v>0.38641249176148651</v>
      </c>
      <c r="K98" s="331">
        <f>IF(K$7=0,0,K$7/OIS!K$5*1000)</f>
        <v>0.31158774680867085</v>
      </c>
      <c r="L98" s="331">
        <f>IF(L$7=0,0,L$7/OIS!L$5*1000)</f>
        <v>0.37227564395925627</v>
      </c>
      <c r="M98" s="331">
        <f>IF(M$7=0,0,M$7/OIS!M$5*1000)</f>
        <v>0.30927619614079155</v>
      </c>
      <c r="N98" s="331">
        <f>IF(N$7=0,0,N$7/OIS!N$5*1000)</f>
        <v>0.30063828987500252</v>
      </c>
      <c r="O98" s="331">
        <f>IF(O$7=0,0,O$7/OIS!O$5*1000)</f>
        <v>0.29753304644020634</v>
      </c>
      <c r="P98" s="331">
        <f>IF(P$7=0,0,P$7/OIS!P$5*1000)</f>
        <v>0.32531857738843878</v>
      </c>
      <c r="Q98" s="331">
        <f>IF(Q$7=0,0,Q$7/OIS!Q$5*1000)</f>
        <v>0.31635756331939235</v>
      </c>
      <c r="R98" s="331">
        <f>IF(R$7=0,0,R$7/OIS!R$5*1000)</f>
        <v>0.31687618337852541</v>
      </c>
      <c r="S98" s="331">
        <f>IF(S$7=0,0,S$7/OIS!S$5*1000)</f>
        <v>0.29513519967342233</v>
      </c>
      <c r="T98" s="331">
        <f>IF(T$7=0,0,T$7/OIS!T$5*1000)</f>
        <v>0.30219924526519854</v>
      </c>
      <c r="U98" s="331">
        <f>IF(U$7=0,0,U$7/OIS!U$5*1000)</f>
        <v>0.21844752539178891</v>
      </c>
      <c r="V98" s="331">
        <f>IF(V$7=0,0,V$7/OIS!V$5*1000)</f>
        <v>0.20895695101650044</v>
      </c>
      <c r="W98" s="331">
        <f>IF(W$7=0,0,W$7/OIS!W$5*1000)</f>
        <v>0.20625084562497153</v>
      </c>
      <c r="X98" s="331">
        <f>IF(X$7=0,0,X$7/OIS!X$5*1000)</f>
        <v>0.19448076411955115</v>
      </c>
      <c r="Y98" s="331">
        <f>IF(Y$7=0,0,Y$7/OIS!Y$5*1000)</f>
        <v>0.18026583662496151</v>
      </c>
      <c r="DA98" s="177"/>
    </row>
    <row r="99" spans="1:105" ht="12" customHeight="1" x14ac:dyDescent="0.25">
      <c r="A99" s="173" t="s">
        <v>93</v>
      </c>
      <c r="B99" s="331">
        <f>IF(B$8=0,0,B$8/OIS!B$5*1000)</f>
        <v>0.29498525831403982</v>
      </c>
      <c r="C99" s="331">
        <f>IF(C$8=0,0,C$8/OIS!C$5*1000)</f>
        <v>0.26246556439285046</v>
      </c>
      <c r="D99" s="331">
        <f>IF(D$8=0,0,D$8/OIS!D$5*1000)</f>
        <v>0.2837525851109996</v>
      </c>
      <c r="E99" s="331">
        <f>IF(E$8=0,0,E$8/OIS!E$5*1000)</f>
        <v>0.34388517649733158</v>
      </c>
      <c r="F99" s="331">
        <f>IF(F$8=0,0,F$8/OIS!F$5*1000)</f>
        <v>0.4803274733611852</v>
      </c>
      <c r="G99" s="331">
        <f>IF(G$8=0,0,G$8/OIS!G$5*1000)</f>
        <v>0.53967618557317343</v>
      </c>
      <c r="H99" s="331">
        <f>IF(H$8=0,0,H$8/OIS!H$5*1000)</f>
        <v>0.52921204172855907</v>
      </c>
      <c r="I99" s="331">
        <f>IF(I$8=0,0,I$8/OIS!I$5*1000)</f>
        <v>0.58896651901692398</v>
      </c>
      <c r="J99" s="331">
        <f>IF(J$8=0,0,J$8/OIS!J$5*1000)</f>
        <v>0.65818986079315256</v>
      </c>
      <c r="K99" s="331">
        <f>IF(K$8=0,0,K$8/OIS!K$5*1000)</f>
        <v>0.53141426205580411</v>
      </c>
      <c r="L99" s="331">
        <f>IF(L$8=0,0,L$8/OIS!L$5*1000)</f>
        <v>0.62061925921515093</v>
      </c>
      <c r="M99" s="331">
        <f>IF(M$8=0,0,M$8/OIS!M$5*1000)</f>
        <v>0.53637825666426409</v>
      </c>
      <c r="N99" s="331">
        <f>IF(N$8=0,0,N$8/OIS!N$5*1000)</f>
        <v>0.52058113765432246</v>
      </c>
      <c r="O99" s="331">
        <f>IF(O$8=0,0,O$8/OIS!O$5*1000)</f>
        <v>0.51190481969542745</v>
      </c>
      <c r="P99" s="331">
        <f>IF(P$8=0,0,P$8/OIS!P$5*1000)</f>
        <v>0.55787402977690326</v>
      </c>
      <c r="Q99" s="331">
        <f>IF(Q$8=0,0,Q$8/OIS!Q$5*1000)</f>
        <v>0.54167324913254045</v>
      </c>
      <c r="R99" s="331">
        <f>IF(R$8=0,0,R$8/OIS!R$5*1000)</f>
        <v>0.54235595439008866</v>
      </c>
      <c r="S99" s="331">
        <f>IF(S$8=0,0,S$8/OIS!S$5*1000)</f>
        <v>0.50264069270555689</v>
      </c>
      <c r="T99" s="331">
        <f>IF(T$8=0,0,T$8/OIS!T$5*1000)</f>
        <v>0.51072229352321874</v>
      </c>
      <c r="U99" s="331">
        <f>IF(U$8=0,0,U$8/OIS!U$5*1000)</f>
        <v>0.36915903838035496</v>
      </c>
      <c r="V99" s="331">
        <f>IF(V$8=0,0,V$8/OIS!V$5*1000)</f>
        <v>0.34994035030661158</v>
      </c>
      <c r="W99" s="331">
        <f>IF(W$8=0,0,W$8/OIS!W$5*1000)</f>
        <v>0.34392826926010234</v>
      </c>
      <c r="X99" s="331">
        <f>IF(X$8=0,0,X$8/OIS!X$5*1000)</f>
        <v>0.32382180582889331</v>
      </c>
      <c r="Y99" s="331">
        <f>IF(Y$8=0,0,Y$8/OIS!Y$5*1000)</f>
        <v>0.29822509603926539</v>
      </c>
      <c r="DA99" s="177"/>
    </row>
    <row r="100" spans="1:105" ht="12" customHeight="1" x14ac:dyDescent="0.25">
      <c r="A100" s="173" t="s">
        <v>94</v>
      </c>
      <c r="B100" s="331">
        <f>IF(B$9=0,0,B$9/OIS!B$5*1000)</f>
        <v>0.10959002964160422</v>
      </c>
      <c r="C100" s="331">
        <f>IF(C$9=0,0,C$9/OIS!C$5*1000)</f>
        <v>9.8929693993408119E-2</v>
      </c>
      <c r="D100" s="331">
        <f>IF(D$9=0,0,D$9/OIS!D$5*1000)</f>
        <v>0.10659439269546031</v>
      </c>
      <c r="E100" s="331">
        <f>IF(E$9=0,0,E$9/OIS!E$5*1000)</f>
        <v>0.12768497667242451</v>
      </c>
      <c r="F100" s="331">
        <f>IF(F$9=0,0,F$9/OIS!F$5*1000)</f>
        <v>0.19797964859804965</v>
      </c>
      <c r="G100" s="331">
        <f>IF(G$9=0,0,G$9/OIS!G$5*1000)</f>
        <v>0.22350409892111384</v>
      </c>
      <c r="H100" s="331">
        <f>IF(H$9=0,0,H$9/OIS!H$5*1000)</f>
        <v>0.2271736456806101</v>
      </c>
      <c r="I100" s="331">
        <f>IF(I$9=0,0,I$9/OIS!I$5*1000)</f>
        <v>0.24861945868178029</v>
      </c>
      <c r="J100" s="331">
        <f>IF(J$9=0,0,J$9/OIS!J$5*1000)</f>
        <v>0.27663982996961717</v>
      </c>
      <c r="K100" s="331">
        <f>IF(K$9=0,0,K$9/OIS!K$5*1000)</f>
        <v>0.22257941214041971</v>
      </c>
      <c r="L100" s="331">
        <f>IF(L$9=0,0,L$9/OIS!L$5*1000)</f>
        <v>0.27633786793323051</v>
      </c>
      <c r="M100" s="331">
        <f>IF(M$9=0,0,M$9/OIS!M$5*1000)</f>
        <v>0.21444596925937684</v>
      </c>
      <c r="N100" s="331">
        <f>IF(N$9=0,0,N$9/OIS!N$5*1000)</f>
        <v>0.20905079535451268</v>
      </c>
      <c r="O100" s="331">
        <f>IF(O$9=0,0,O$9/OIS!O$5*1000)</f>
        <v>0.20929285157385102</v>
      </c>
      <c r="P100" s="331">
        <f>IF(P$9=0,0,P$9/OIS!P$5*1000)</f>
        <v>0.23017402419350594</v>
      </c>
      <c r="Q100" s="331">
        <f>IF(Q$9=0,0,Q$9/OIS!Q$5*1000)</f>
        <v>0.22444076107440705</v>
      </c>
      <c r="R100" s="331">
        <f>IF(R$9=0,0,R$9/OIS!R$5*1000)</f>
        <v>0.2249581081994968</v>
      </c>
      <c r="S100" s="331">
        <f>IF(S$9=0,0,S$9/OIS!S$5*1000)</f>
        <v>0.21134613754518408</v>
      </c>
      <c r="T100" s="331">
        <f>IF(T$9=0,0,T$9/OIS!T$5*1000)</f>
        <v>0.21927890899795691</v>
      </c>
      <c r="U100" s="331">
        <f>IF(U$9=0,0,U$9/OIS!U$5*1000)</f>
        <v>0.15852329805740015</v>
      </c>
      <c r="V100" s="331">
        <f>IF(V$9=0,0,V$9/OIS!V$5*1000)</f>
        <v>0.15395089642718246</v>
      </c>
      <c r="W100" s="331">
        <f>IF(W$9=0,0,W$9/OIS!W$5*1000)</f>
        <v>0.15303444051673365</v>
      </c>
      <c r="X100" s="331">
        <f>IF(X$9=0,0,X$9/OIS!X$5*1000)</f>
        <v>0.1446502890570166</v>
      </c>
      <c r="Y100" s="331">
        <f>IF(Y$9=0,0,Y$9/OIS!Y$5*1000)</f>
        <v>0.13548080930089457</v>
      </c>
      <c r="DA100" s="177"/>
    </row>
    <row r="101" spans="1:105" ht="12" customHeight="1" x14ac:dyDescent="0.25">
      <c r="A101" s="56" t="s">
        <v>95</v>
      </c>
      <c r="B101" s="332">
        <f>IF(B$10=0,0,B$10/OIS!B$5*1000)</f>
        <v>1.6543322767134339</v>
      </c>
      <c r="C101" s="332">
        <f>IF(C$10=0,0,C$10/OIS!C$5*1000)</f>
        <v>1.8594186668162342</v>
      </c>
      <c r="D101" s="332">
        <f>IF(D$10=0,0,D$10/OIS!D$5*1000)</f>
        <v>1.6148187537015153</v>
      </c>
      <c r="E101" s="332">
        <f>IF(E$10=0,0,E$10/OIS!E$5*1000)</f>
        <v>0.84284494177356484</v>
      </c>
      <c r="F101" s="332">
        <f>IF(F$10=0,0,F$10/OIS!F$5*1000)</f>
        <v>0.70634524966255496</v>
      </c>
      <c r="G101" s="332">
        <f>IF(G$10=0,0,G$10/OIS!G$5*1000)</f>
        <v>0.84440136356428641</v>
      </c>
      <c r="H101" s="332">
        <f>IF(H$10=0,0,H$10/OIS!H$5*1000)</f>
        <v>0.8626483123153279</v>
      </c>
      <c r="I101" s="332">
        <f>IF(I$10=0,0,I$10/OIS!I$5*1000)</f>
        <v>0.74612434855864085</v>
      </c>
      <c r="J101" s="332">
        <f>IF(J$10=0,0,J$10/OIS!J$5*1000)</f>
        <v>0.76917476833742804</v>
      </c>
      <c r="K101" s="332">
        <f>IF(K$10=0,0,K$10/OIS!K$5*1000)</f>
        <v>0.66141503663064394</v>
      </c>
      <c r="L101" s="332">
        <f>IF(L$10=0,0,L$10/OIS!L$5*1000)</f>
        <v>0.85882251111470786</v>
      </c>
      <c r="M101" s="332">
        <f>IF(M$10=0,0,M$10/OIS!M$5*1000)</f>
        <v>0.56527332608577818</v>
      </c>
      <c r="N101" s="332">
        <f>IF(N$10=0,0,N$10/OIS!N$5*1000)</f>
        <v>0.63149457451761326</v>
      </c>
      <c r="O101" s="332">
        <f>IF(O$10=0,0,O$10/OIS!O$5*1000)</f>
        <v>0.61305598247956428</v>
      </c>
      <c r="P101" s="332">
        <f>IF(P$10=0,0,P$10/OIS!P$5*1000)</f>
        <v>0.61834169379933424</v>
      </c>
      <c r="Q101" s="332">
        <f>IF(Q$10=0,0,Q$10/OIS!Q$5*1000)</f>
        <v>0.54442670381962099</v>
      </c>
      <c r="R101" s="332">
        <f>IF(R$10=0,0,R$10/OIS!R$5*1000)</f>
        <v>0.55204599413502409</v>
      </c>
      <c r="S101" s="332">
        <f>IF(S$10=0,0,S$10/OIS!S$5*1000)</f>
        <v>0.52745336625353512</v>
      </c>
      <c r="T101" s="332">
        <f>IF(T$10=0,0,T$10/OIS!T$5*1000)</f>
        <v>0.53847971705210063</v>
      </c>
      <c r="U101" s="332">
        <f>IF(U$10=0,0,U$10/OIS!U$5*1000)</f>
        <v>0.47613105608189665</v>
      </c>
      <c r="V101" s="332">
        <f>IF(V$10=0,0,V$10/OIS!V$5*1000)</f>
        <v>0.46379024908237565</v>
      </c>
      <c r="W101" s="332">
        <f>IF(W$10=0,0,W$10/OIS!W$5*1000)</f>
        <v>0.46363855856564534</v>
      </c>
      <c r="X101" s="332">
        <f>IF(X$10=0,0,X$10/OIS!X$5*1000)</f>
        <v>0.43634289251426206</v>
      </c>
      <c r="Y101" s="332">
        <f>IF(Y$10=0,0,Y$10/OIS!Y$5*1000)</f>
        <v>0.4048240367999017</v>
      </c>
      <c r="DA101" s="68"/>
    </row>
    <row r="102" spans="1:105" ht="12" customHeight="1" x14ac:dyDescent="0.25">
      <c r="A102" s="174" t="s">
        <v>3057</v>
      </c>
      <c r="B102" s="348">
        <f>IF(B$16=0,0,B$16/OIS!B$5*1000)</f>
        <v>22.044752711113862</v>
      </c>
      <c r="C102" s="348">
        <f>IF(C$16=0,0,C$16/OIS!C$5*1000)</f>
        <v>23.833169648331072</v>
      </c>
      <c r="D102" s="348">
        <f>IF(D$16=0,0,D$16/OIS!D$5*1000)</f>
        <v>21.106246232703974</v>
      </c>
      <c r="E102" s="348">
        <f>IF(E$16=0,0,E$16/OIS!E$5*1000)</f>
        <v>13.794897167472737</v>
      </c>
      <c r="F102" s="348">
        <f>IF(F$16=0,0,F$16/OIS!F$5*1000)</f>
        <v>6.4618787180771164</v>
      </c>
      <c r="G102" s="348">
        <f>IF(G$16=0,0,G$16/OIS!G$5*1000)</f>
        <v>7.9139731466911725</v>
      </c>
      <c r="H102" s="348">
        <f>IF(H$16=0,0,H$16/OIS!H$5*1000)</f>
        <v>7.4324256208768231</v>
      </c>
      <c r="I102" s="348">
        <f>IF(I$16=0,0,I$16/OIS!I$5*1000)</f>
        <v>5.3717780087664453</v>
      </c>
      <c r="J102" s="348">
        <f>IF(J$16=0,0,J$16/OIS!J$5*1000)</f>
        <v>5.0130764821521527</v>
      </c>
      <c r="K102" s="348">
        <f>IF(K$16=0,0,K$16/OIS!K$5*1000)</f>
        <v>5.2562125394766364</v>
      </c>
      <c r="L102" s="348">
        <f>IF(L$16=0,0,L$16/OIS!L$5*1000)</f>
        <v>5.7074304170233656</v>
      </c>
      <c r="M102" s="348">
        <f>IF(M$16=0,0,M$16/OIS!M$5*1000)</f>
        <v>4.2628722992562311</v>
      </c>
      <c r="N102" s="348">
        <f>IF(N$16=0,0,N$16/OIS!N$5*1000)</f>
        <v>5.5169662967606419</v>
      </c>
      <c r="O102" s="348">
        <f>IF(O$16=0,0,O$16/OIS!O$5*1000)</f>
        <v>5.0259166252744869</v>
      </c>
      <c r="P102" s="348">
        <f>IF(P$16=0,0,P$16/OIS!P$5*1000)</f>
        <v>4.4100821579884348</v>
      </c>
      <c r="Q102" s="348">
        <f>IF(Q$16=0,0,Q$16/OIS!Q$5*1000)</f>
        <v>3.2654167893775856</v>
      </c>
      <c r="R102" s="348">
        <f>IF(R$16=0,0,R$16/OIS!R$5*1000)</f>
        <v>3.4311573832668505</v>
      </c>
      <c r="S102" s="348">
        <f>IF(S$16=0,0,S$16/OIS!S$5*1000)</f>
        <v>3.4995693708328104</v>
      </c>
      <c r="T102" s="348">
        <f>IF(T$16=0,0,T$16/OIS!T$5*1000)</f>
        <v>3.3617806378555146</v>
      </c>
      <c r="U102" s="348">
        <f>IF(U$16=0,0,U$16/OIS!U$5*1000)</f>
        <v>4.256386641584271</v>
      </c>
      <c r="V102" s="348">
        <f>IF(V$16=0,0,V$16/OIS!V$5*1000)</f>
        <v>4.09389819918239</v>
      </c>
      <c r="W102" s="348">
        <f>IF(W$16=0,0,W$16/OIS!W$5*1000)</f>
        <v>4.1513444494432274</v>
      </c>
      <c r="X102" s="348">
        <f>IF(X$16=0,0,X$16/OIS!X$5*1000)</f>
        <v>3.8579815953027761</v>
      </c>
      <c r="Y102" s="348">
        <f>IF(Y$16=0,0,Y$16/OIS!Y$5*1000)</f>
        <v>3.5192413552813782</v>
      </c>
      <c r="DA102" s="178"/>
    </row>
    <row r="103" spans="1:105" ht="12" customHeight="1" x14ac:dyDescent="0.25">
      <c r="A103" s="174" t="s">
        <v>3069</v>
      </c>
      <c r="B103" s="348">
        <f>IF(B$27=0,0,B$27/OIS!B$5*1000)</f>
        <v>19.83547588625515</v>
      </c>
      <c r="C103" s="348">
        <f>IF(C$27=0,0,C$27/OIS!C$5*1000)</f>
        <v>21.955073175223625</v>
      </c>
      <c r="D103" s="348">
        <f>IF(D$27=0,0,D$27/OIS!D$5*1000)</f>
        <v>19.341359085012087</v>
      </c>
      <c r="E103" s="348">
        <f>IF(E$27=0,0,E$27/OIS!E$5*1000)</f>
        <v>10.938839095155815</v>
      </c>
      <c r="F103" s="348">
        <f>IF(F$27=0,0,F$27/OIS!F$5*1000)</f>
        <v>8.4325373249861713</v>
      </c>
      <c r="G103" s="348">
        <f>IF(G$27=0,0,G$27/OIS!G$5*1000)</f>
        <v>9.9419919120679445</v>
      </c>
      <c r="H103" s="348">
        <f>IF(H$27=0,0,H$27/OIS!H$5*1000)</f>
        <v>9.3169996333377494</v>
      </c>
      <c r="I103" s="348">
        <f>IF(I$27=0,0,I$27/OIS!I$5*1000)</f>
        <v>7.3887944556556455</v>
      </c>
      <c r="J103" s="348">
        <f>IF(J$27=0,0,J$27/OIS!J$5*1000)</f>
        <v>6.7111650011463411</v>
      </c>
      <c r="K103" s="348">
        <f>IF(K$27=0,0,K$27/OIS!K$5*1000)</f>
        <v>7.0762317580488112</v>
      </c>
      <c r="L103" s="348">
        <f>IF(L$27=0,0,L$27/OIS!L$5*1000)</f>
        <v>7.49099669571478</v>
      </c>
      <c r="M103" s="348">
        <f>IF(M$27=0,0,M$27/OIS!M$5*1000)</f>
        <v>6.3599199999516243</v>
      </c>
      <c r="N103" s="348">
        <f>IF(N$27=0,0,N$27/OIS!N$5*1000)</f>
        <v>7.4079522393098962</v>
      </c>
      <c r="O103" s="348">
        <f>IF(O$27=0,0,O$27/OIS!O$5*1000)</f>
        <v>7.0453375455419796</v>
      </c>
      <c r="P103" s="348">
        <f>IF(P$27=0,0,P$27/OIS!P$5*1000)</f>
        <v>6.4551102936806011</v>
      </c>
      <c r="Q103" s="348">
        <f>IF(Q$27=0,0,Q$27/OIS!Q$5*1000)</f>
        <v>5.5612338435201076</v>
      </c>
      <c r="R103" s="348">
        <f>IF(R$27=0,0,R$27/OIS!R$5*1000)</f>
        <v>5.6659691625327433</v>
      </c>
      <c r="S103" s="348">
        <f>IF(S$27=0,0,S$27/OIS!S$5*1000)</f>
        <v>5.8329963175160193</v>
      </c>
      <c r="T103" s="348">
        <f>IF(T$27=0,0,T$27/OIS!T$5*1000)</f>
        <v>5.6832358695902609</v>
      </c>
      <c r="U103" s="348">
        <f>IF(U$27=0,0,U$27/OIS!U$5*1000)</f>
        <v>6.5658123788899703</v>
      </c>
      <c r="V103" s="348">
        <f>IF(V$27=0,0,V$27/OIS!V$5*1000)</f>
        <v>6.3630409425531056</v>
      </c>
      <c r="W103" s="348">
        <f>IF(W$27=0,0,W$27/OIS!W$5*1000)</f>
        <v>6.5522684766128023</v>
      </c>
      <c r="X103" s="348">
        <f>IF(X$27=0,0,X$27/OIS!X$5*1000)</f>
        <v>6.0764931421501398</v>
      </c>
      <c r="Y103" s="348">
        <f>IF(Y$27=0,0,Y$27/OIS!Y$5*1000)</f>
        <v>5.6930337114028902</v>
      </c>
      <c r="DA103" s="178"/>
    </row>
    <row r="104" spans="1:105" ht="12" customHeight="1" x14ac:dyDescent="0.25">
      <c r="A104" s="174" t="s">
        <v>3079</v>
      </c>
      <c r="B104" s="348">
        <f>IF(B$35=0,0,B$35/OIS!B$5*1000)</f>
        <v>6.5706724663408131</v>
      </c>
      <c r="C104" s="348">
        <f>IF(C$35=0,0,C$35/OIS!C$5*1000)</f>
        <v>7.2398563103492473</v>
      </c>
      <c r="D104" s="348">
        <f>IF(D$35=0,0,D$35/OIS!D$5*1000)</f>
        <v>6.2901239472812867</v>
      </c>
      <c r="E104" s="348">
        <f>IF(E$35=0,0,E$35/OIS!E$5*1000)</f>
        <v>3.7915797070458774</v>
      </c>
      <c r="F104" s="348">
        <f>IF(F$35=0,0,F$35/OIS!F$5*1000)</f>
        <v>1.8604145463740847</v>
      </c>
      <c r="G104" s="348">
        <f>IF(G$35=0,0,G$35/OIS!G$5*1000)</f>
        <v>2.3226860113981438</v>
      </c>
      <c r="H104" s="348">
        <f>IF(H$35=0,0,H$35/OIS!H$5*1000)</f>
        <v>2.1801140211523733</v>
      </c>
      <c r="I104" s="348">
        <f>IF(I$35=0,0,I$35/OIS!I$5*1000)</f>
        <v>1.5275996637298526</v>
      </c>
      <c r="J104" s="348">
        <f>IF(J$35=0,0,J$35/OIS!J$5*1000)</f>
        <v>1.4424593922531015</v>
      </c>
      <c r="K104" s="348">
        <f>IF(K$35=0,0,K$35/OIS!K$5*1000)</f>
        <v>1.5071889380693548</v>
      </c>
      <c r="L104" s="348">
        <f>IF(L$35=0,0,L$35/OIS!L$5*1000)</f>
        <v>1.6468826958754177</v>
      </c>
      <c r="M104" s="348">
        <f>IF(M$35=0,0,M$35/OIS!M$5*1000)</f>
        <v>1.1749095708062081</v>
      </c>
      <c r="N104" s="348">
        <f>IF(N$35=0,0,N$35/OIS!N$5*1000)</f>
        <v>1.5822198092350748</v>
      </c>
      <c r="O104" s="348">
        <f>IF(O$35=0,0,O$35/OIS!O$5*1000)</f>
        <v>1.4124785506181512</v>
      </c>
      <c r="P104" s="348">
        <f>IF(P$35=0,0,P$35/OIS!P$5*1000)</f>
        <v>1.2123931797788075</v>
      </c>
      <c r="Q104" s="348">
        <f>IF(Q$35=0,0,Q$35/OIS!Q$5*1000)</f>
        <v>0.83034600784137691</v>
      </c>
      <c r="R104" s="348">
        <f>IF(R$35=0,0,R$35/OIS!R$5*1000)</f>
        <v>0.88099094838369019</v>
      </c>
      <c r="S104" s="348">
        <f>IF(S$35=0,0,S$35/OIS!S$5*1000)</f>
        <v>0.89539213754602442</v>
      </c>
      <c r="T104" s="348">
        <f>IF(T$35=0,0,T$35/OIS!T$5*1000)</f>
        <v>0.85124107134935778</v>
      </c>
      <c r="U104" s="348">
        <f>IF(U$35=0,0,U$35/OIS!U$5*1000)</f>
        <v>1.1290176422146261</v>
      </c>
      <c r="V104" s="348">
        <f>IF(V$35=0,0,V$35/OIS!V$5*1000)</f>
        <v>1.0747523688735019</v>
      </c>
      <c r="W104" s="348">
        <f>IF(W$35=0,0,W$35/OIS!W$5*1000)</f>
        <v>1.0820486125226065</v>
      </c>
      <c r="X104" s="348">
        <f>IF(X$35=0,0,X$35/OIS!X$5*1000)</f>
        <v>1.0104012268008256</v>
      </c>
      <c r="Y104" s="348">
        <f>IF(Y$35=0,0,Y$35/OIS!Y$5*1000)</f>
        <v>0.90313156074821876</v>
      </c>
      <c r="DA104" s="178"/>
    </row>
    <row r="105" spans="1:105" ht="12" customHeight="1" x14ac:dyDescent="0.25">
      <c r="A105" s="174" t="s">
        <v>3101</v>
      </c>
      <c r="B105" s="348">
        <f>IF(B$54=0,0,B$54/OIS!B$5*1000)</f>
        <v>1.4681359901514897</v>
      </c>
      <c r="C105" s="348">
        <f>IF(C$54=0,0,C$54/OIS!C$5*1000)</f>
        <v>1.592093340924486</v>
      </c>
      <c r="D105" s="348">
        <f>IF(D$54=0,0,D$54/OIS!D$5*1000)</f>
        <v>1.4128621440163107</v>
      </c>
      <c r="E105" s="348">
        <f>IF(E$54=0,0,E$54/OIS!E$5*1000)</f>
        <v>0.88320668269495506</v>
      </c>
      <c r="F105" s="348">
        <f>IF(F$54=0,0,F$54/OIS!F$5*1000)</f>
        <v>0.61724721148677753</v>
      </c>
      <c r="G105" s="348">
        <f>IF(G$54=0,0,G$54/OIS!G$5*1000)</f>
        <v>0.73401251340242102</v>
      </c>
      <c r="H105" s="348">
        <f>IF(H$54=0,0,H$54/OIS!H$5*1000)</f>
        <v>0.67858679237883424</v>
      </c>
      <c r="I105" s="348">
        <f>IF(I$54=0,0,I$54/OIS!I$5*1000)</f>
        <v>0.58251505744911125</v>
      </c>
      <c r="J105" s="348">
        <f>IF(J$54=0,0,J$54/OIS!J$5*1000)</f>
        <v>0.59880574647754037</v>
      </c>
      <c r="K105" s="348">
        <f>IF(K$54=0,0,K$54/OIS!K$5*1000)</f>
        <v>0.55488752361248539</v>
      </c>
      <c r="L105" s="348">
        <f>IF(L$54=0,0,L$54/OIS!L$5*1000)</f>
        <v>0.58278522725358284</v>
      </c>
      <c r="M105" s="348">
        <f>IF(M$54=0,0,M$54/OIS!M$5*1000)</f>
        <v>0.52174425494922072</v>
      </c>
      <c r="N105" s="348">
        <f>IF(N$54=0,0,N$54/OIS!N$5*1000)</f>
        <v>0.59318437071832153</v>
      </c>
      <c r="O105" s="348">
        <f>IF(O$54=0,0,O$54/OIS!O$5*1000)</f>
        <v>0.54504571355272513</v>
      </c>
      <c r="P105" s="348">
        <f>IF(P$54=0,0,P$54/OIS!P$5*1000)</f>
        <v>0.52008040868010152</v>
      </c>
      <c r="Q105" s="348">
        <f>IF(Q$54=0,0,Q$54/OIS!Q$5*1000)</f>
        <v>0.43212729176133047</v>
      </c>
      <c r="R105" s="348">
        <f>IF(R$54=0,0,R$54/OIS!R$5*1000)</f>
        <v>0.44159607078347657</v>
      </c>
      <c r="S105" s="348">
        <f>IF(S$54=0,0,S$54/OIS!S$5*1000)</f>
        <v>0.41841673876280089</v>
      </c>
      <c r="T105" s="348">
        <f>IF(T$54=0,0,T$54/OIS!T$5*1000)</f>
        <v>0.40108292451702371</v>
      </c>
      <c r="U105" s="348">
        <f>IF(U$54=0,0,U$54/OIS!U$5*1000)</f>
        <v>0.39227692683422405</v>
      </c>
      <c r="V105" s="348">
        <f>IF(V$54=0,0,V$54/OIS!V$5*1000)</f>
        <v>0.36134355316706374</v>
      </c>
      <c r="W105" s="348">
        <f>IF(W$54=0,0,W$54/OIS!W$5*1000)</f>
        <v>0.35620934482954986</v>
      </c>
      <c r="X105" s="348">
        <f>IF(X$54=0,0,X$54/OIS!X$5*1000)</f>
        <v>0.33084969745668147</v>
      </c>
      <c r="Y105" s="348">
        <f>IF(Y$54=0,0,Y$54/OIS!Y$5*1000)</f>
        <v>0.29139016378448113</v>
      </c>
      <c r="DA105" s="178"/>
    </row>
    <row r="106" spans="1:105" ht="12" customHeight="1" x14ac:dyDescent="0.25">
      <c r="A106" s="174" t="s">
        <v>3122</v>
      </c>
      <c r="B106" s="348">
        <f>IF(B$68=0,0,B$68/OIS!B$5*1000)</f>
        <v>1.3469834549247881</v>
      </c>
      <c r="C106" s="348">
        <f>IF(C$68=0,0,C$68/OIS!C$5*1000)</f>
        <v>1.2054918297304924</v>
      </c>
      <c r="D106" s="348">
        <f>IF(D$68=0,0,D$68/OIS!D$5*1000)</f>
        <v>1.497262318792661</v>
      </c>
      <c r="E106" s="348">
        <f>IF(E$68=0,0,E$68/OIS!E$5*1000)</f>
        <v>1.0686004610258455</v>
      </c>
      <c r="F106" s="348">
        <f>IF(F$68=0,0,F$68/OIS!F$5*1000)</f>
        <v>1.1966115144760991</v>
      </c>
      <c r="G106" s="348">
        <f>IF(G$68=0,0,G$68/OIS!G$5*1000)</f>
        <v>1.0227665287321972</v>
      </c>
      <c r="H106" s="348">
        <f>IF(H$68=0,0,H$68/OIS!H$5*1000)</f>
        <v>0.65109293108334332</v>
      </c>
      <c r="I106" s="348">
        <f>IF(I$68=0,0,I$68/OIS!I$5*1000)</f>
        <v>0.71415409637061211</v>
      </c>
      <c r="J106" s="348">
        <f>IF(J$68=0,0,J$68/OIS!J$5*1000)</f>
        <v>0.64831086233727897</v>
      </c>
      <c r="K106" s="348">
        <f>IF(K$68=0,0,K$68/OIS!K$5*1000)</f>
        <v>0.8312715802055537</v>
      </c>
      <c r="L106" s="348">
        <f>IF(L$68=0,0,L$68/OIS!L$5*1000)</f>
        <v>0.94651055185769428</v>
      </c>
      <c r="M106" s="348">
        <f>IF(M$68=0,0,M$68/OIS!M$5*1000)</f>
        <v>0.95576894207333984</v>
      </c>
      <c r="N106" s="348">
        <f>IF(N$68=0,0,N$68/OIS!N$5*1000)</f>
        <v>0.99111322655293965</v>
      </c>
      <c r="O106" s="348">
        <f>IF(O$68=0,0,O$68/OIS!O$5*1000)</f>
        <v>1.0523397258440563</v>
      </c>
      <c r="P106" s="348">
        <f>IF(P$68=0,0,P$68/OIS!P$5*1000)</f>
        <v>1.042775948762356</v>
      </c>
      <c r="Q106" s="348">
        <f>IF(Q$68=0,0,Q$68/OIS!Q$5*1000)</f>
        <v>1.3675726063078488</v>
      </c>
      <c r="R106" s="348">
        <f>IF(R$68=0,0,R$68/OIS!R$5*1000)</f>
        <v>1.3614562754613728</v>
      </c>
      <c r="S106" s="348">
        <f>IF(S$68=0,0,S$68/OIS!S$5*1000)</f>
        <v>1.4236351158765401</v>
      </c>
      <c r="T106" s="348">
        <f>IF(T$68=0,0,T$68/OIS!T$5*1000)</f>
        <v>1.4242639586045092</v>
      </c>
      <c r="U106" s="348">
        <f>IF(U$68=0,0,U$68/OIS!U$5*1000)</f>
        <v>2.1547465305104874</v>
      </c>
      <c r="V106" s="348">
        <f>IF(V$68=0,0,V$68/OIS!V$5*1000)</f>
        <v>2.1241673294186851</v>
      </c>
      <c r="W106" s="348">
        <f>IF(W$68=0,0,W$68/OIS!W$5*1000)</f>
        <v>2.1677496871956206</v>
      </c>
      <c r="X106" s="348">
        <f>IF(X$68=0,0,X$68/OIS!X$5*1000)</f>
        <v>2.1049949637980916</v>
      </c>
      <c r="Y106" s="348">
        <f>IF(Y$68=0,0,Y$68/OIS!Y$5*1000)</f>
        <v>2.0381506670249063</v>
      </c>
      <c r="DA106" s="178"/>
    </row>
    <row r="107" spans="1:105" ht="12" customHeight="1" x14ac:dyDescent="0.25">
      <c r="A107" s="41" t="s">
        <v>3120</v>
      </c>
      <c r="B107" s="333">
        <f>IF(B$69=0,0,B$69/OIS!B$5*1000)</f>
        <v>4.5609538232939721</v>
      </c>
      <c r="C107" s="333">
        <f>IF(C$69=0,0,C$69/OIS!C$5*1000)</f>
        <v>4.0232855922995121</v>
      </c>
      <c r="D107" s="333">
        <f>IF(D$69=0,0,D$69/OIS!D$5*1000)</f>
        <v>4.3583946862024785</v>
      </c>
      <c r="E107" s="333">
        <f>IF(E$69=0,0,E$69/OIS!E$5*1000)</f>
        <v>5.3187895098926674</v>
      </c>
      <c r="F107" s="333">
        <f>IF(F$69=0,0,F$69/OIS!F$5*1000)</f>
        <v>6.9474727200076769</v>
      </c>
      <c r="G107" s="333">
        <f>IF(G$69=0,0,G$69/OIS!G$5*1000)</f>
        <v>7.7798344816163736</v>
      </c>
      <c r="H107" s="333">
        <f>IF(H$69=0,0,H$69/OIS!H$5*1000)</f>
        <v>7.4326558292550127</v>
      </c>
      <c r="I107" s="333">
        <f>IF(I$69=0,0,I$69/OIS!I$5*1000)</f>
        <v>8.375044115848004</v>
      </c>
      <c r="J107" s="333">
        <f>IF(J$69=0,0,J$69/OIS!J$5*1000)</f>
        <v>9.3888494197835115</v>
      </c>
      <c r="K107" s="333">
        <f>IF(K$69=0,0,K$69/OIS!K$5*1000)</f>
        <v>7.5994790869429094</v>
      </c>
      <c r="L107" s="333">
        <f>IF(L$69=0,0,L$69/OIS!L$5*1000)</f>
        <v>8.4729480944412412</v>
      </c>
      <c r="M107" s="333">
        <f>IF(M$69=0,0,M$69/OIS!M$5*1000)</f>
        <v>7.9209955781884123</v>
      </c>
      <c r="N107" s="333">
        <f>IF(N$69=0,0,N$69/OIS!N$5*1000)</f>
        <v>7.66512783266118</v>
      </c>
      <c r="O107" s="333">
        <f>IF(O$69=0,0,O$69/OIS!O$5*1000)</f>
        <v>7.4459667181690401</v>
      </c>
      <c r="P107" s="333">
        <f>IF(P$69=0,0,P$69/OIS!P$5*1000)</f>
        <v>8.0634293249370863</v>
      </c>
      <c r="Q107" s="333">
        <f>IF(Q$69=0,0,Q$69/OIS!Q$5*1000)</f>
        <v>7.8059352780790805</v>
      </c>
      <c r="R107" s="333">
        <f>IF(R$69=0,0,R$69/OIS!R$5*1000)</f>
        <v>7.8100217113538806</v>
      </c>
      <c r="S107" s="333">
        <f>IF(S$69=0,0,S$69/OIS!S$5*1000)</f>
        <v>7.1679279989932816</v>
      </c>
      <c r="T107" s="333">
        <f>IF(T$69=0,0,T$69/OIS!T$5*1000)</f>
        <v>7.1719337082114549</v>
      </c>
      <c r="U107" s="333">
        <f>IF(U$69=0,0,U$69/OIS!U$5*1000)</f>
        <v>5.1833947827806321</v>
      </c>
      <c r="V107" s="333">
        <f>IF(V$69=0,0,V$69/OIS!V$5*1000)</f>
        <v>4.8232571799397501</v>
      </c>
      <c r="W107" s="333">
        <f>IF(W$69=0,0,W$69/OIS!W$5*1000)</f>
        <v>4.6979904285762606</v>
      </c>
      <c r="X107" s="333">
        <f>IF(X$69=0,0,X$69/OIS!X$5*1000)</f>
        <v>4.4095430773283137</v>
      </c>
      <c r="Y107" s="333">
        <f>IF(Y$69=0,0,Y$69/OIS!Y$5*1000)</f>
        <v>4.0054364744643056</v>
      </c>
      <c r="DA107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-0.249977111117893"/>
    <pageSetUpPr fitToPage="1"/>
  </sheetPr>
  <dimension ref="A1:DA107"/>
  <sheetViews>
    <sheetView zoomScaleNormal="10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 / useful energy demand"</f>
        <v>BE: Other industrial sectors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27</v>
      </c>
      <c r="B5" s="223">
        <v>831.87225358046646</v>
      </c>
      <c r="C5" s="223">
        <v>988.1143137629025</v>
      </c>
      <c r="D5" s="223">
        <v>827.0069998632938</v>
      </c>
      <c r="E5" s="223">
        <v>480.0308460238046</v>
      </c>
      <c r="F5" s="223">
        <v>362.52981953686492</v>
      </c>
      <c r="G5" s="223">
        <v>365.58832667979402</v>
      </c>
      <c r="H5" s="223">
        <v>432.89836406497898</v>
      </c>
      <c r="I5" s="223">
        <v>336.12261476581278</v>
      </c>
      <c r="J5" s="223">
        <v>352.214930436587</v>
      </c>
      <c r="K5" s="223">
        <v>313.97364043218658</v>
      </c>
      <c r="L5" s="223">
        <v>374.83030100425327</v>
      </c>
      <c r="M5" s="223">
        <v>314.9904584265181</v>
      </c>
      <c r="N5" s="223">
        <v>333.83463017826512</v>
      </c>
      <c r="O5" s="223">
        <v>340.40667715758519</v>
      </c>
      <c r="P5" s="223">
        <v>276.48877323505599</v>
      </c>
      <c r="Q5" s="223">
        <v>259.9318497142786</v>
      </c>
      <c r="R5" s="223">
        <v>267.00325130558417</v>
      </c>
      <c r="S5" s="223">
        <v>270.55407548508401</v>
      </c>
      <c r="T5" s="223">
        <v>268.68303305884069</v>
      </c>
      <c r="U5" s="223">
        <v>352.41666773801228</v>
      </c>
      <c r="V5" s="223">
        <v>321.48365020148913</v>
      </c>
      <c r="W5" s="223">
        <v>339.04181072811849</v>
      </c>
      <c r="X5" s="223">
        <v>313.17718794251323</v>
      </c>
      <c r="Y5" s="223">
        <v>281.91192728743368</v>
      </c>
      <c r="DA5" s="89" t="s">
        <v>3123</v>
      </c>
    </row>
    <row r="6" spans="1:105" ht="12" customHeight="1" x14ac:dyDescent="0.25">
      <c r="A6" s="55" t="s">
        <v>91</v>
      </c>
      <c r="B6" s="259">
        <v>5.5721699902349151</v>
      </c>
      <c r="C6" s="259">
        <v>5.6546065463905197</v>
      </c>
      <c r="D6" s="259">
        <v>5.508735721648411</v>
      </c>
      <c r="E6" s="259">
        <v>5.6050973043558869</v>
      </c>
      <c r="F6" s="259">
        <v>8.5421952512700923</v>
      </c>
      <c r="G6" s="259">
        <v>8.4654500035220082</v>
      </c>
      <c r="H6" s="259">
        <v>10.732434366336321</v>
      </c>
      <c r="I6" s="259">
        <v>10.02011328879933</v>
      </c>
      <c r="J6" s="259">
        <v>11.42690008666065</v>
      </c>
      <c r="K6" s="259">
        <v>8.9834266199298547</v>
      </c>
      <c r="L6" s="259">
        <v>11.759877096701651</v>
      </c>
      <c r="M6" s="259">
        <v>9.1737229226319634</v>
      </c>
      <c r="N6" s="259">
        <v>8.7311901456843177</v>
      </c>
      <c r="O6" s="259">
        <v>9.2676900584834083</v>
      </c>
      <c r="P6" s="259">
        <v>8.3539552910046417</v>
      </c>
      <c r="Q6" s="259">
        <v>8.4769626903389206</v>
      </c>
      <c r="R6" s="259">
        <v>8.60623607376432</v>
      </c>
      <c r="S6" s="259">
        <v>8.479774670861433</v>
      </c>
      <c r="T6" s="259">
        <v>8.7942665351169982</v>
      </c>
      <c r="U6" s="259">
        <v>8.8175393855355484</v>
      </c>
      <c r="V6" s="259">
        <v>8.1649545415096529</v>
      </c>
      <c r="W6" s="259">
        <v>8.5270471732129334</v>
      </c>
      <c r="X6" s="259">
        <v>7.9621625579404807</v>
      </c>
      <c r="Y6" s="259">
        <v>7.2769899518863186</v>
      </c>
      <c r="DA6" s="67" t="s">
        <v>3124</v>
      </c>
    </row>
    <row r="7" spans="1:105" ht="12" customHeight="1" x14ac:dyDescent="0.25">
      <c r="A7" s="173" t="s">
        <v>92</v>
      </c>
      <c r="B7" s="224">
        <v>0.77642969330469969</v>
      </c>
      <c r="C7" s="224">
        <v>0.78169271194024881</v>
      </c>
      <c r="D7" s="224">
        <v>0.76282827501342698</v>
      </c>
      <c r="E7" s="224">
        <v>0.78115183501610441</v>
      </c>
      <c r="F7" s="224">
        <v>1.1241225531423631</v>
      </c>
      <c r="G7" s="224">
        <v>1.1112047241885989</v>
      </c>
      <c r="H7" s="224">
        <v>1.3820888694272371</v>
      </c>
      <c r="I7" s="224">
        <v>1.3019486958611639</v>
      </c>
      <c r="J7" s="224">
        <v>1.488001660371211</v>
      </c>
      <c r="K7" s="224">
        <v>1.1721885301029911</v>
      </c>
      <c r="L7" s="224">
        <v>1.484987829372481</v>
      </c>
      <c r="M7" s="224">
        <v>1.2269785167974829</v>
      </c>
      <c r="N7" s="224">
        <v>1.1650654750690881</v>
      </c>
      <c r="O7" s="224">
        <v>1.2244767663471361</v>
      </c>
      <c r="P7" s="224">
        <v>1.098483097820071</v>
      </c>
      <c r="Q7" s="224">
        <v>1.1120052476007021</v>
      </c>
      <c r="R7" s="224">
        <v>1.1283342096140121</v>
      </c>
      <c r="S7" s="224">
        <v>1.103565580093862</v>
      </c>
      <c r="T7" s="224">
        <v>1.131421631728889</v>
      </c>
      <c r="U7" s="224">
        <v>1.134290378340735</v>
      </c>
      <c r="V7" s="224">
        <v>1.0365697996544869</v>
      </c>
      <c r="W7" s="224">
        <v>1.075817952185393</v>
      </c>
      <c r="X7" s="224">
        <v>1.002425440885595</v>
      </c>
      <c r="Y7" s="224">
        <v>0.90778956065809291</v>
      </c>
      <c r="DA7" s="177" t="s">
        <v>3125</v>
      </c>
    </row>
    <row r="8" spans="1:105" ht="12" customHeight="1" x14ac:dyDescent="0.25">
      <c r="A8" s="173" t="s">
        <v>93</v>
      </c>
      <c r="B8" s="224">
        <v>7.6175250395212233</v>
      </c>
      <c r="C8" s="224">
        <v>7.6323021492308429</v>
      </c>
      <c r="D8" s="224">
        <v>7.4558778789201696</v>
      </c>
      <c r="E8" s="224">
        <v>7.6646475542060806</v>
      </c>
      <c r="F8" s="224">
        <v>10.6369610658044</v>
      </c>
      <c r="G8" s="224">
        <v>10.49705316330223</v>
      </c>
      <c r="H8" s="224">
        <v>12.888196258353929</v>
      </c>
      <c r="I8" s="224">
        <v>12.215146986091501</v>
      </c>
      <c r="J8" s="224">
        <v>13.981464379742039</v>
      </c>
      <c r="K8" s="224">
        <v>11.0290856959005</v>
      </c>
      <c r="L8" s="224">
        <v>13.659274150993561</v>
      </c>
      <c r="M8" s="224">
        <v>11.73407222836541</v>
      </c>
      <c r="N8" s="224">
        <v>11.12516350834766</v>
      </c>
      <c r="O8" s="224">
        <v>11.617169970997629</v>
      </c>
      <c r="P8" s="224">
        <v>10.38890746012272</v>
      </c>
      <c r="Q8" s="224">
        <v>10.5001476346043</v>
      </c>
      <c r="R8" s="224">
        <v>10.650377120507059</v>
      </c>
      <c r="S8" s="224">
        <v>10.36504458808963</v>
      </c>
      <c r="T8" s="224">
        <v>10.54378897454672</v>
      </c>
      <c r="U8" s="224">
        <v>10.56971861596746</v>
      </c>
      <c r="V8" s="224">
        <v>9.5707796727178653</v>
      </c>
      <c r="W8" s="224">
        <v>9.8894775174524217</v>
      </c>
      <c r="X8" s="224">
        <v>9.2009254569907242</v>
      </c>
      <c r="Y8" s="224">
        <v>8.2774100253607585</v>
      </c>
      <c r="DA8" s="177" t="s">
        <v>3126</v>
      </c>
    </row>
    <row r="9" spans="1:105" ht="12" customHeight="1" x14ac:dyDescent="0.25">
      <c r="A9" s="173" t="s">
        <v>94</v>
      </c>
      <c r="B9" s="224">
        <v>1.9389227499381481</v>
      </c>
      <c r="C9" s="224">
        <v>1.970964209072799</v>
      </c>
      <c r="D9" s="224">
        <v>1.9194181409055819</v>
      </c>
      <c r="E9" s="224">
        <v>1.9503080382136591</v>
      </c>
      <c r="F9" s="224">
        <v>3.0080640859094352</v>
      </c>
      <c r="G9" s="224">
        <v>2.9825588167011512</v>
      </c>
      <c r="H9" s="224">
        <v>3.79565841496462</v>
      </c>
      <c r="I9" s="224">
        <v>3.5374867526150759</v>
      </c>
      <c r="J9" s="224">
        <v>4.0323764572340206</v>
      </c>
      <c r="K9" s="224">
        <v>3.168832161740383</v>
      </c>
      <c r="L9" s="224">
        <v>4.1748877026990909</v>
      </c>
      <c r="M9" s="224">
        <v>3.219800913341528</v>
      </c>
      <c r="N9" s="224">
        <v>3.0659497412033172</v>
      </c>
      <c r="O9" s="224">
        <v>3.2609085162149118</v>
      </c>
      <c r="P9" s="224">
        <v>2.9422448895695021</v>
      </c>
      <c r="Q9" s="224">
        <v>2.9869982385007758</v>
      </c>
      <c r="R9" s="224">
        <v>3.0328891109134459</v>
      </c>
      <c r="S9" s="224">
        <v>2.9927394191232399</v>
      </c>
      <c r="T9" s="224">
        <v>3.1107816855040942</v>
      </c>
      <c r="U9" s="224">
        <v>3.11908158495004</v>
      </c>
      <c r="V9" s="224">
        <v>2.8956658091690239</v>
      </c>
      <c r="W9" s="224">
        <v>3.027704827084543</v>
      </c>
      <c r="X9" s="224">
        <v>2.828276089504361</v>
      </c>
      <c r="Y9" s="224">
        <v>2.589408565589832</v>
      </c>
      <c r="DA9" s="177" t="s">
        <v>3127</v>
      </c>
    </row>
    <row r="10" spans="1:105" ht="12" customHeight="1" x14ac:dyDescent="0.25">
      <c r="A10" s="56" t="s">
        <v>95</v>
      </c>
      <c r="B10" s="260">
        <v>43.77174920477178</v>
      </c>
      <c r="C10" s="260">
        <v>54.62270223037828</v>
      </c>
      <c r="D10" s="260">
        <v>43.672516121735768</v>
      </c>
      <c r="E10" s="260">
        <v>19.08420779140452</v>
      </c>
      <c r="F10" s="260">
        <v>16.902820083541581</v>
      </c>
      <c r="G10" s="260">
        <v>17.64825061797621</v>
      </c>
      <c r="H10" s="260">
        <v>22.96261303690444</v>
      </c>
      <c r="I10" s="260">
        <v>17.289167504568159</v>
      </c>
      <c r="J10" s="260">
        <v>18.950546611704631</v>
      </c>
      <c r="K10" s="260">
        <v>15.468508749899311</v>
      </c>
      <c r="L10" s="260">
        <v>21.225939457357331</v>
      </c>
      <c r="M10" s="260">
        <v>14.08323038061504</v>
      </c>
      <c r="N10" s="260">
        <v>14.86231318883897</v>
      </c>
      <c r="O10" s="260">
        <v>15.407938318097459</v>
      </c>
      <c r="P10" s="260">
        <v>13.030044305031989</v>
      </c>
      <c r="Q10" s="260">
        <v>12.335865858912261</v>
      </c>
      <c r="R10" s="260">
        <v>12.62885184800108</v>
      </c>
      <c r="S10" s="260">
        <v>12.554362555733141</v>
      </c>
      <c r="T10" s="260">
        <v>12.896140150898299</v>
      </c>
      <c r="U10" s="260">
        <v>14.72685119583651</v>
      </c>
      <c r="V10" s="260">
        <v>13.731292365531409</v>
      </c>
      <c r="W10" s="260">
        <v>14.333822506443971</v>
      </c>
      <c r="X10" s="260">
        <v>13.241112493088631</v>
      </c>
      <c r="Y10" s="260">
        <v>12.008885946310331</v>
      </c>
      <c r="DA10" s="68" t="s">
        <v>3128</v>
      </c>
    </row>
    <row r="11" spans="1:105" ht="12" customHeight="1" x14ac:dyDescent="0.25">
      <c r="A11" s="37" t="s">
        <v>159</v>
      </c>
      <c r="B11" s="226">
        <v>7.7895231505676783</v>
      </c>
      <c r="C11" s="226">
        <v>17.657872791649119</v>
      </c>
      <c r="D11" s="226">
        <v>6.1024415390072608</v>
      </c>
      <c r="E11" s="226">
        <v>7.3608578836791363</v>
      </c>
      <c r="F11" s="226">
        <v>3.071112194057112</v>
      </c>
      <c r="G11" s="226">
        <v>4.1768871677878252</v>
      </c>
      <c r="H11" s="226">
        <v>3.922980600803057</v>
      </c>
      <c r="I11" s="226">
        <v>2.7956359479659341</v>
      </c>
      <c r="J11" s="226">
        <v>0.70598930206553778</v>
      </c>
      <c r="K11" s="226">
        <v>1.4145737027131911</v>
      </c>
      <c r="L11" s="226">
        <v>3.0601134604023801</v>
      </c>
      <c r="M11" s="226">
        <v>0.87046873748973808</v>
      </c>
      <c r="N11" s="226">
        <v>2.3204253159116819</v>
      </c>
      <c r="O11" s="226">
        <v>2.2070945602124228</v>
      </c>
      <c r="P11" s="226">
        <v>1.711199883293216</v>
      </c>
      <c r="Q11" s="226">
        <v>0.62974885083292631</v>
      </c>
      <c r="R11" s="226">
        <v>0.76181184317994377</v>
      </c>
      <c r="S11" s="226">
        <v>0.90159034863384169</v>
      </c>
      <c r="T11" s="226">
        <v>0.81602956752424383</v>
      </c>
      <c r="U11" s="226">
        <v>4.5683028017253324</v>
      </c>
      <c r="V11" s="226">
        <v>4.4333731649493409</v>
      </c>
      <c r="W11" s="226">
        <v>4.6584771533760554</v>
      </c>
      <c r="X11" s="226">
        <v>4.8245632637595879</v>
      </c>
      <c r="Y11" s="226">
        <v>4.4929537892665943</v>
      </c>
      <c r="DA11" s="69" t="s">
        <v>3129</v>
      </c>
    </row>
    <row r="12" spans="1:105" ht="12" customHeight="1" x14ac:dyDescent="0.25">
      <c r="A12" s="37" t="s">
        <v>35</v>
      </c>
      <c r="B12" s="226">
        <v>32.326633918412718</v>
      </c>
      <c r="C12" s="226">
        <v>33.122056476798377</v>
      </c>
      <c r="D12" s="226">
        <v>34.068084158974017</v>
      </c>
      <c r="E12" s="226">
        <v>7.2731411521716529</v>
      </c>
      <c r="F12" s="226">
        <v>5.6867398873452366</v>
      </c>
      <c r="G12" s="226">
        <v>5.1007281189875391</v>
      </c>
      <c r="H12" s="226">
        <v>7.0564381187675123</v>
      </c>
      <c r="I12" s="226">
        <v>2.5615286757138711</v>
      </c>
      <c r="J12" s="226">
        <v>2.8032671766864241</v>
      </c>
      <c r="K12" s="226">
        <v>3.4379844344359012</v>
      </c>
      <c r="L12" s="226">
        <v>3.6538019003051079</v>
      </c>
      <c r="M12" s="226">
        <v>2.9366394365516988</v>
      </c>
      <c r="N12" s="226">
        <v>3.7579135734112481</v>
      </c>
      <c r="O12" s="226">
        <v>3.739064057311599</v>
      </c>
      <c r="P12" s="226">
        <v>1.824020061229974</v>
      </c>
      <c r="Q12" s="226">
        <v>1.2807829065817009</v>
      </c>
      <c r="R12" s="226">
        <v>1.4080561632782611</v>
      </c>
      <c r="S12" s="226">
        <v>1.826985165647089</v>
      </c>
      <c r="T12" s="226">
        <v>1.7514928477731331</v>
      </c>
      <c r="U12" s="226">
        <v>2.4010248512871888</v>
      </c>
      <c r="V12" s="226">
        <v>1.9875043365344831</v>
      </c>
      <c r="W12" s="226">
        <v>2.4486882608786131</v>
      </c>
      <c r="X12" s="226">
        <v>1.756469457147587</v>
      </c>
      <c r="Y12" s="226">
        <v>1.40186904957845</v>
      </c>
      <c r="DA12" s="69" t="s">
        <v>3130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4.0318920724801786E-3</v>
      </c>
      <c r="O13" s="226">
        <v>7.9917860722378241E-3</v>
      </c>
      <c r="P13" s="226">
        <v>1.202367814471454E-2</v>
      </c>
      <c r="Q13" s="226">
        <v>1.5983572144483739E-2</v>
      </c>
      <c r="R13" s="226">
        <v>6.9982126686696039E-2</v>
      </c>
      <c r="S13" s="226">
        <v>6.9982126686653073E-2</v>
      </c>
      <c r="T13" s="226">
        <v>6.9982126686655488E-2</v>
      </c>
      <c r="U13" s="226">
        <v>6.9982126686571458E-2</v>
      </c>
      <c r="V13" s="226">
        <v>6.9982126686557761E-2</v>
      </c>
      <c r="W13" s="226">
        <v>6.7966180650308308E-2</v>
      </c>
      <c r="X13" s="226">
        <v>6.6022232686790985E-2</v>
      </c>
      <c r="Y13" s="226">
        <v>5.3998554542083209E-2</v>
      </c>
      <c r="DA13" s="69" t="s">
        <v>3131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0.1209264422606352</v>
      </c>
      <c r="M14" s="226">
        <v>0.111699110373955</v>
      </c>
      <c r="N14" s="226">
        <v>0.16947727651325861</v>
      </c>
      <c r="O14" s="226">
        <v>0.22319995856047639</v>
      </c>
      <c r="P14" s="226">
        <v>0.29020886198027651</v>
      </c>
      <c r="Q14" s="226">
        <v>0.35806647888395049</v>
      </c>
      <c r="R14" s="226">
        <v>0.47893003827993302</v>
      </c>
      <c r="S14" s="226">
        <v>0.52056529739676627</v>
      </c>
      <c r="T14" s="226">
        <v>0.47278812815678017</v>
      </c>
      <c r="U14" s="226">
        <v>0.71868208909449571</v>
      </c>
      <c r="V14" s="226">
        <v>0.69423747648531076</v>
      </c>
      <c r="W14" s="226">
        <v>0.39251205493047009</v>
      </c>
      <c r="X14" s="226">
        <v>0.14144344074354229</v>
      </c>
      <c r="Y14" s="226">
        <v>0.13990405372838971</v>
      </c>
      <c r="DA14" s="69" t="s">
        <v>3132</v>
      </c>
    </row>
    <row r="15" spans="1:105" ht="12" customHeight="1" x14ac:dyDescent="0.25">
      <c r="A15" s="37" t="s">
        <v>40</v>
      </c>
      <c r="B15" s="226">
        <v>3.655592135791379</v>
      </c>
      <c r="C15" s="226">
        <v>3.8427729619307822</v>
      </c>
      <c r="D15" s="226">
        <v>3.501990423754489</v>
      </c>
      <c r="E15" s="226">
        <v>4.4502087555537262</v>
      </c>
      <c r="F15" s="226">
        <v>8.1449680021392297</v>
      </c>
      <c r="G15" s="226">
        <v>8.3706353312008446</v>
      </c>
      <c r="H15" s="226">
        <v>11.983194317333879</v>
      </c>
      <c r="I15" s="226">
        <v>11.93200288088835</v>
      </c>
      <c r="J15" s="226">
        <v>15.441290132952661</v>
      </c>
      <c r="K15" s="226">
        <v>10.61595061275022</v>
      </c>
      <c r="L15" s="226">
        <v>14.39109765438921</v>
      </c>
      <c r="M15" s="226">
        <v>10.16442309619965</v>
      </c>
      <c r="N15" s="226">
        <v>8.6104651309302991</v>
      </c>
      <c r="O15" s="226">
        <v>9.2305879559407202</v>
      </c>
      <c r="P15" s="226">
        <v>9.1925918203838073</v>
      </c>
      <c r="Q15" s="226">
        <v>10.051284050469199</v>
      </c>
      <c r="R15" s="226">
        <v>9.9100716765762478</v>
      </c>
      <c r="S15" s="226">
        <v>9.2352396173687943</v>
      </c>
      <c r="T15" s="226">
        <v>9.7858474807574858</v>
      </c>
      <c r="U15" s="226">
        <v>6.9688593270429227</v>
      </c>
      <c r="V15" s="226">
        <v>6.546195260875713</v>
      </c>
      <c r="W15" s="226">
        <v>6.7661788566085246</v>
      </c>
      <c r="X15" s="226">
        <v>6.4526140987511251</v>
      </c>
      <c r="Y15" s="226">
        <v>5.9201604991948109</v>
      </c>
      <c r="DA15" s="69" t="s">
        <v>3133</v>
      </c>
    </row>
    <row r="16" spans="1:105" ht="12" customHeight="1" x14ac:dyDescent="0.25">
      <c r="A16" s="57" t="s">
        <v>3057</v>
      </c>
      <c r="B16" s="261">
        <v>368.6430033898643</v>
      </c>
      <c r="C16" s="261">
        <v>445.90059869980189</v>
      </c>
      <c r="D16" s="261">
        <v>364.14662159403372</v>
      </c>
      <c r="E16" s="261">
        <v>202.04614446874501</v>
      </c>
      <c r="F16" s="261">
        <v>90.77399840919891</v>
      </c>
      <c r="G16" s="261">
        <v>95.450913150227166</v>
      </c>
      <c r="H16" s="261">
        <v>112.4945094770527</v>
      </c>
      <c r="I16" s="261">
        <v>69.204229439784001</v>
      </c>
      <c r="J16" s="261">
        <v>64.468442392132744</v>
      </c>
      <c r="K16" s="261">
        <v>66.517839213656529</v>
      </c>
      <c r="L16" s="261">
        <v>78.678607194992495</v>
      </c>
      <c r="M16" s="261">
        <v>57.938255640516623</v>
      </c>
      <c r="N16" s="261">
        <v>73.163250158865566</v>
      </c>
      <c r="O16" s="261">
        <v>71.986643164529028</v>
      </c>
      <c r="P16" s="261">
        <v>51.307024932842687</v>
      </c>
      <c r="Q16" s="261">
        <v>39.32582105502145</v>
      </c>
      <c r="R16" s="261">
        <v>41.860473048754898</v>
      </c>
      <c r="S16" s="261">
        <v>45.121768460858142</v>
      </c>
      <c r="T16" s="261">
        <v>43.603970385237567</v>
      </c>
      <c r="U16" s="261">
        <v>76.175916528826917</v>
      </c>
      <c r="V16" s="261">
        <v>70.185975323612084</v>
      </c>
      <c r="W16" s="261">
        <v>75.105007765083101</v>
      </c>
      <c r="X16" s="261">
        <v>68.653818882387881</v>
      </c>
      <c r="Y16" s="261">
        <v>61.104236342036188</v>
      </c>
      <c r="DA16" s="70" t="s">
        <v>3134</v>
      </c>
    </row>
    <row r="17" spans="1:105" ht="12" customHeight="1" x14ac:dyDescent="0.25">
      <c r="A17" s="46" t="s">
        <v>28</v>
      </c>
      <c r="B17" s="229">
        <v>6.4546099877860126</v>
      </c>
      <c r="C17" s="229">
        <v>3.694555785408371</v>
      </c>
      <c r="D17" s="229">
        <v>1.0137788357910309</v>
      </c>
      <c r="E17" s="229">
        <v>1.210646149680473</v>
      </c>
      <c r="F17" s="229">
        <v>1.7730350938317081</v>
      </c>
      <c r="G17" s="229">
        <v>5.2538046479260796</v>
      </c>
      <c r="H17" s="229">
        <v>7.5411198689316734</v>
      </c>
      <c r="I17" s="229">
        <v>3.7000475602859568</v>
      </c>
      <c r="J17" s="229">
        <v>1.988352647629136</v>
      </c>
      <c r="K17" s="229">
        <v>0.22924752200207379</v>
      </c>
      <c r="L17" s="229">
        <v>2.6434496715146851</v>
      </c>
      <c r="M17" s="229">
        <v>4.2836748834957774</v>
      </c>
      <c r="N17" s="229">
        <v>3.5491663466780552</v>
      </c>
      <c r="O17" s="229">
        <v>0</v>
      </c>
      <c r="P17" s="229">
        <v>0.22064590497137271</v>
      </c>
      <c r="Q17" s="229">
        <v>0</v>
      </c>
      <c r="R17" s="229">
        <v>0</v>
      </c>
      <c r="S17" s="229">
        <v>0.46058828026750581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3135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3136</v>
      </c>
    </row>
    <row r="19" spans="1:105" ht="12" customHeight="1" x14ac:dyDescent="0.25">
      <c r="A19" s="46" t="s">
        <v>31</v>
      </c>
      <c r="B19" s="229">
        <v>7.4906875005810303</v>
      </c>
      <c r="C19" s="229">
        <v>7.3688970428064273</v>
      </c>
      <c r="D19" s="229">
        <v>3.7716992191350678</v>
      </c>
      <c r="E19" s="229">
        <v>2.436171482644589</v>
      </c>
      <c r="F19" s="229">
        <v>2.3627838852190068</v>
      </c>
      <c r="G19" s="229">
        <v>2.590625228398276</v>
      </c>
      <c r="H19" s="229">
        <v>3.8883253274886278</v>
      </c>
      <c r="I19" s="229">
        <v>2.1274772046054289</v>
      </c>
      <c r="J19" s="229">
        <v>2.169346019950706</v>
      </c>
      <c r="K19" s="229">
        <v>2.1253778099846712</v>
      </c>
      <c r="L19" s="229">
        <v>2.3416217414189062</v>
      </c>
      <c r="M19" s="229">
        <v>1.8988847373080979</v>
      </c>
      <c r="N19" s="229">
        <v>1.917244990438574</v>
      </c>
      <c r="O19" s="229">
        <v>1.91083322394157</v>
      </c>
      <c r="P19" s="229">
        <v>1.6851033896891401</v>
      </c>
      <c r="Q19" s="229">
        <v>2.076594009861731</v>
      </c>
      <c r="R19" s="229">
        <v>1.0246617989138509</v>
      </c>
      <c r="S19" s="229">
        <v>1.507536106050585</v>
      </c>
      <c r="T19" s="229">
        <v>1.0874753310105021</v>
      </c>
      <c r="U19" s="229">
        <v>0.76124531619640801</v>
      </c>
      <c r="V19" s="229">
        <v>1.696305786133075</v>
      </c>
      <c r="W19" s="229">
        <v>2.1061965553655981</v>
      </c>
      <c r="X19" s="229">
        <v>1.543044349496836</v>
      </c>
      <c r="Y19" s="229">
        <v>1.1754059556873651</v>
      </c>
      <c r="DA19" s="73" t="s">
        <v>3137</v>
      </c>
    </row>
    <row r="20" spans="1:105" ht="12" customHeight="1" x14ac:dyDescent="0.25">
      <c r="A20" s="46" t="s">
        <v>159</v>
      </c>
      <c r="B20" s="229">
        <v>38.834709780288051</v>
      </c>
      <c r="C20" s="229">
        <v>95.287297679152516</v>
      </c>
      <c r="D20" s="229">
        <v>34.255097231071552</v>
      </c>
      <c r="E20" s="229">
        <v>21.317603683278591</v>
      </c>
      <c r="F20" s="229">
        <v>27.49487691404768</v>
      </c>
      <c r="G20" s="229">
        <v>30.58524536701951</v>
      </c>
      <c r="H20" s="229">
        <v>26.490053102073119</v>
      </c>
      <c r="I20" s="229">
        <v>25.105491641477311</v>
      </c>
      <c r="J20" s="229">
        <v>5.5081382194883863</v>
      </c>
      <c r="K20" s="229">
        <v>9.5403078826497083</v>
      </c>
      <c r="L20" s="229">
        <v>24.576597186585062</v>
      </c>
      <c r="M20" s="229">
        <v>10.26680567367236</v>
      </c>
      <c r="N20" s="229">
        <v>21.487320676243549</v>
      </c>
      <c r="O20" s="229">
        <v>23.348233884639878</v>
      </c>
      <c r="P20" s="229">
        <v>20.45886816251155</v>
      </c>
      <c r="Q20" s="229">
        <v>10.20094952514668</v>
      </c>
      <c r="R20" s="229">
        <v>11.77892869733185</v>
      </c>
      <c r="S20" s="229">
        <v>12.32667726613583</v>
      </c>
      <c r="T20" s="229">
        <v>11.665512462120351</v>
      </c>
      <c r="U20" s="229">
        <v>45.971582329274717</v>
      </c>
      <c r="V20" s="229">
        <v>42.837022247870259</v>
      </c>
      <c r="W20" s="229">
        <v>43.648760895351288</v>
      </c>
      <c r="X20" s="229">
        <v>45.770245925052279</v>
      </c>
      <c r="Y20" s="229">
        <v>42.158717044426091</v>
      </c>
      <c r="DA20" s="73" t="s">
        <v>3138</v>
      </c>
    </row>
    <row r="21" spans="1:105" ht="12" customHeight="1" x14ac:dyDescent="0.25">
      <c r="A21" s="46" t="s">
        <v>32</v>
      </c>
      <c r="B21" s="229">
        <v>18.439497175270841</v>
      </c>
      <c r="C21" s="229">
        <v>40.780136427733623</v>
      </c>
      <c r="D21" s="229">
        <v>3.6264957514702378</v>
      </c>
      <c r="E21" s="229">
        <v>16.387253868098242</v>
      </c>
      <c r="F21" s="229">
        <v>4.3391984861041752</v>
      </c>
      <c r="G21" s="229">
        <v>15.67802917238927</v>
      </c>
      <c r="H21" s="229">
        <v>22.77425636283068</v>
      </c>
      <c r="I21" s="229">
        <v>8.6211015838417602</v>
      </c>
      <c r="J21" s="229">
        <v>24.3857945904556</v>
      </c>
      <c r="K21" s="229">
        <v>25.07460349137542</v>
      </c>
      <c r="L21" s="229">
        <v>12.972681669343279</v>
      </c>
      <c r="M21" s="229">
        <v>1.133478936678803</v>
      </c>
      <c r="N21" s="229">
        <v>5.3701732853055546</v>
      </c>
      <c r="O21" s="229">
        <v>1.0860658809405619</v>
      </c>
      <c r="P21" s="229">
        <v>0.73125037201616971</v>
      </c>
      <c r="Q21" s="229">
        <v>0.90162685538595511</v>
      </c>
      <c r="R21" s="229">
        <v>0.47406893057945437</v>
      </c>
      <c r="S21" s="229">
        <v>0.44009089149922243</v>
      </c>
      <c r="T21" s="229">
        <v>0.18761741347851771</v>
      </c>
      <c r="U21" s="229">
        <v>0.1827803878890476</v>
      </c>
      <c r="V21" s="229">
        <v>0.1900966162056511</v>
      </c>
      <c r="W21" s="229">
        <v>0.18129033672884079</v>
      </c>
      <c r="X21" s="229">
        <v>0.19942658734992411</v>
      </c>
      <c r="Y21" s="229">
        <v>0.15297041345083121</v>
      </c>
      <c r="DA21" s="73" t="s">
        <v>3139</v>
      </c>
    </row>
    <row r="22" spans="1:105" ht="12" customHeight="1" x14ac:dyDescent="0.25">
      <c r="A22" s="46" t="s">
        <v>33</v>
      </c>
      <c r="B22" s="229">
        <v>28.26272605989292</v>
      </c>
      <c r="C22" s="229">
        <v>15.89755617834083</v>
      </c>
      <c r="D22" s="229">
        <v>21.658488366685731</v>
      </c>
      <c r="E22" s="229">
        <v>16.09491865315988</v>
      </c>
      <c r="F22" s="229">
        <v>3.4745842680073791</v>
      </c>
      <c r="G22" s="229">
        <v>2.3826321307480738</v>
      </c>
      <c r="H22" s="229">
        <v>3.4368826149925491</v>
      </c>
      <c r="I22" s="229">
        <v>3.4489432625988372</v>
      </c>
      <c r="J22" s="229">
        <v>5.172982627771451</v>
      </c>
      <c r="K22" s="229">
        <v>3.1850008391156379</v>
      </c>
      <c r="L22" s="229">
        <v>3.9084517132301251</v>
      </c>
      <c r="M22" s="229">
        <v>3.6409947615159259</v>
      </c>
      <c r="N22" s="229">
        <v>3.298105798145917</v>
      </c>
      <c r="O22" s="229">
        <v>3.7198273238042661</v>
      </c>
      <c r="P22" s="229">
        <v>3.448943262593871</v>
      </c>
      <c r="Q22" s="229">
        <v>3.6923782936510281</v>
      </c>
      <c r="R22" s="229">
        <v>4.9413456094188728</v>
      </c>
      <c r="S22" s="229">
        <v>3.6176707764943412</v>
      </c>
      <c r="T22" s="229">
        <v>3.5586806701913138</v>
      </c>
      <c r="U22" s="229">
        <v>3.6478511272770771</v>
      </c>
      <c r="V22" s="229">
        <v>3.2967893960526471</v>
      </c>
      <c r="W22" s="229">
        <v>3.144902949432085</v>
      </c>
      <c r="X22" s="229">
        <v>2.5010616510923009</v>
      </c>
      <c r="Y22" s="229">
        <v>2.5010616510919719</v>
      </c>
      <c r="DA22" s="73" t="s">
        <v>3140</v>
      </c>
    </row>
    <row r="23" spans="1:105" ht="12" customHeight="1" x14ac:dyDescent="0.25">
      <c r="A23" s="46" t="s">
        <v>35</v>
      </c>
      <c r="B23" s="229">
        <v>157.38081472898651</v>
      </c>
      <c r="C23" s="229">
        <v>172.68190433069279</v>
      </c>
      <c r="D23" s="229">
        <v>191.49528984181291</v>
      </c>
      <c r="E23" s="229">
        <v>19.660352013327639</v>
      </c>
      <c r="F23" s="229">
        <v>49.881120140718977</v>
      </c>
      <c r="G23" s="229">
        <v>37.724137902661887</v>
      </c>
      <c r="H23" s="229">
        <v>47.784900947248431</v>
      </c>
      <c r="I23" s="229">
        <v>24.145359222092821</v>
      </c>
      <c r="J23" s="229">
        <v>23.106555674965449</v>
      </c>
      <c r="K23" s="229">
        <v>24.184802657679729</v>
      </c>
      <c r="L23" s="229">
        <v>30.591122937142728</v>
      </c>
      <c r="M23" s="229">
        <v>34.919399130939098</v>
      </c>
      <c r="N23" s="229">
        <v>35.674945512273069</v>
      </c>
      <c r="O23" s="229">
        <v>40.042194168918847</v>
      </c>
      <c r="P23" s="229">
        <v>22.878094308895331</v>
      </c>
      <c r="Q23" s="229">
        <v>20.801834816486839</v>
      </c>
      <c r="R23" s="229">
        <v>21.989030458033259</v>
      </c>
      <c r="S23" s="229">
        <v>25.11676758593261</v>
      </c>
      <c r="T23" s="229">
        <v>25.45224695395893</v>
      </c>
      <c r="U23" s="229">
        <v>23.960019813709351</v>
      </c>
      <c r="V23" s="229">
        <v>19.482946363028059</v>
      </c>
      <c r="W23" s="229">
        <v>23.239972081774759</v>
      </c>
      <c r="X23" s="229">
        <v>16.84416474053139</v>
      </c>
      <c r="Y23" s="229">
        <v>13.357781487683489</v>
      </c>
      <c r="DA23" s="73" t="s">
        <v>3141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3142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1.6446822757577</v>
      </c>
      <c r="M25" s="229">
        <v>1.7950175169065641</v>
      </c>
      <c r="N25" s="229">
        <v>1.8662935497808339</v>
      </c>
      <c r="O25" s="229">
        <v>1.879488682283909</v>
      </c>
      <c r="P25" s="229">
        <v>1.8841195321652651</v>
      </c>
      <c r="Q25" s="229">
        <v>1.652437554489206</v>
      </c>
      <c r="R25" s="229">
        <v>1.6524375544776171</v>
      </c>
      <c r="S25" s="229">
        <v>1.652437554478047</v>
      </c>
      <c r="T25" s="229">
        <v>1.652437554477949</v>
      </c>
      <c r="U25" s="229">
        <v>1.6524375544803149</v>
      </c>
      <c r="V25" s="229">
        <v>1.652437554480128</v>
      </c>
      <c r="W25" s="229">
        <v>1.652437554479897</v>
      </c>
      <c r="X25" s="229">
        <v>1.78411179779485</v>
      </c>
      <c r="Y25" s="229">
        <v>1.7504572356495729</v>
      </c>
      <c r="DA25" s="73" t="s">
        <v>3143</v>
      </c>
    </row>
    <row r="26" spans="1:105" ht="12" customHeight="1" x14ac:dyDescent="0.25">
      <c r="A26" s="46" t="s">
        <v>39</v>
      </c>
      <c r="B26" s="229">
        <v>111.7799581570589</v>
      </c>
      <c r="C26" s="229">
        <v>110.19025125566731</v>
      </c>
      <c r="D26" s="229">
        <v>108.3257723480672</v>
      </c>
      <c r="E26" s="229">
        <v>124.93919861855549</v>
      </c>
      <c r="F26" s="229">
        <v>1.448399621269989</v>
      </c>
      <c r="G26" s="229">
        <v>1.2364387010840561</v>
      </c>
      <c r="H26" s="229">
        <v>0.5789712534876027</v>
      </c>
      <c r="I26" s="229">
        <v>2.0558089648818969</v>
      </c>
      <c r="J26" s="229">
        <v>2.137272611872024</v>
      </c>
      <c r="K26" s="229">
        <v>2.1784990108492992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1.0303773598422601</v>
      </c>
      <c r="W26" s="229">
        <v>1.1314473919506269</v>
      </c>
      <c r="X26" s="229">
        <v>1.1763831070299491E-2</v>
      </c>
      <c r="Y26" s="229">
        <v>7.842554046865997E-3</v>
      </c>
      <c r="DA26" s="73" t="s">
        <v>3144</v>
      </c>
    </row>
    <row r="27" spans="1:105" ht="12" customHeight="1" x14ac:dyDescent="0.25">
      <c r="A27" s="57" t="s">
        <v>3069</v>
      </c>
      <c r="B27" s="261">
        <f t="shared" ref="B27:Y27" si="0">B28+B34</f>
        <v>197.19003726033273</v>
      </c>
      <c r="C27" s="261">
        <f t="shared" si="0"/>
        <v>243.34943185130987</v>
      </c>
      <c r="D27" s="261">
        <f t="shared" si="0"/>
        <v>198.66096720533622</v>
      </c>
      <c r="E27" s="261">
        <f t="shared" si="0"/>
        <v>90.051967996275977</v>
      </c>
      <c r="F27" s="261">
        <f t="shared" si="0"/>
        <v>71.033565066329047</v>
      </c>
      <c r="G27" s="261">
        <f t="shared" si="0"/>
        <v>72.53302171472285</v>
      </c>
      <c r="H27" s="261">
        <f t="shared" si="0"/>
        <v>85.365553544236633</v>
      </c>
      <c r="I27" s="261">
        <f t="shared" si="0"/>
        <v>57.485683602517049</v>
      </c>
      <c r="J27" s="261">
        <f t="shared" si="0"/>
        <v>53.460605628117058</v>
      </c>
      <c r="K27" s="261">
        <f t="shared" si="0"/>
        <v>54.756514459155625</v>
      </c>
      <c r="L27" s="261">
        <f t="shared" si="0"/>
        <v>63.200055775097624</v>
      </c>
      <c r="M27" s="261">
        <f t="shared" si="0"/>
        <v>52.923738344374357</v>
      </c>
      <c r="N27" s="261">
        <f t="shared" si="0"/>
        <v>60.214704193292668</v>
      </c>
      <c r="O27" s="261">
        <f t="shared" si="0"/>
        <v>61.437294353463216</v>
      </c>
      <c r="P27" s="261">
        <f t="shared" si="0"/>
        <v>45.972052878147096</v>
      </c>
      <c r="Q27" s="261">
        <f t="shared" si="0"/>
        <v>41.040522817281989</v>
      </c>
      <c r="R27" s="261">
        <f t="shared" si="0"/>
        <v>42.529094836602262</v>
      </c>
      <c r="S27" s="261">
        <f t="shared" si="0"/>
        <v>45.942973125425397</v>
      </c>
      <c r="T27" s="261">
        <f t="shared" si="0"/>
        <v>44.97754955923444</v>
      </c>
      <c r="U27" s="261">
        <f t="shared" si="0"/>
        <v>70.355120869510756</v>
      </c>
      <c r="V27" s="261">
        <f t="shared" si="0"/>
        <v>65.154407673447551</v>
      </c>
      <c r="W27" s="261">
        <f t="shared" si="0"/>
        <v>70.765165112609495</v>
      </c>
      <c r="X27" s="261">
        <f t="shared" si="0"/>
        <v>64.51320044196639</v>
      </c>
      <c r="Y27" s="261">
        <f t="shared" si="0"/>
        <v>59.02321219174906</v>
      </c>
      <c r="DA27" s="70"/>
    </row>
    <row r="28" spans="1:105" ht="12" customHeight="1" x14ac:dyDescent="0.25">
      <c r="A28" s="60" t="s">
        <v>3070</v>
      </c>
      <c r="B28" s="262">
        <v>193.62568065301971</v>
      </c>
      <c r="C28" s="262">
        <v>239.85896639755879</v>
      </c>
      <c r="D28" s="262">
        <v>195.23408072047371</v>
      </c>
      <c r="E28" s="262">
        <v>86.46382188651215</v>
      </c>
      <c r="F28" s="262">
        <v>66.915252959408946</v>
      </c>
      <c r="G28" s="262">
        <v>68.509051092034937</v>
      </c>
      <c r="H28" s="262">
        <v>80.806970794282108</v>
      </c>
      <c r="I28" s="262">
        <v>52.993851232260063</v>
      </c>
      <c r="J28" s="262">
        <v>48.271725971988587</v>
      </c>
      <c r="K28" s="262">
        <v>50.628900311911529</v>
      </c>
      <c r="L28" s="262">
        <v>58.803459308589197</v>
      </c>
      <c r="M28" s="262">
        <v>48.099156724280071</v>
      </c>
      <c r="N28" s="262">
        <v>55.6782893210559</v>
      </c>
      <c r="O28" s="262">
        <v>56.86989229162716</v>
      </c>
      <c r="P28" s="262">
        <v>41.962148364541463</v>
      </c>
      <c r="Q28" s="262">
        <v>37.025538535951632</v>
      </c>
      <c r="R28" s="262">
        <v>38.465680937795753</v>
      </c>
      <c r="S28" s="262">
        <v>42.105868746015332</v>
      </c>
      <c r="T28" s="262">
        <v>41.264094305511939</v>
      </c>
      <c r="U28" s="262">
        <v>66.634389936081917</v>
      </c>
      <c r="V28" s="262">
        <v>61.989240048273523</v>
      </c>
      <c r="W28" s="262">
        <v>67.596367130595127</v>
      </c>
      <c r="X28" s="262">
        <v>61.59752930864839</v>
      </c>
      <c r="Y28" s="262">
        <v>56.528807366676958</v>
      </c>
      <c r="DA28" s="72" t="s">
        <v>3145</v>
      </c>
    </row>
    <row r="29" spans="1:105" ht="12" customHeight="1" x14ac:dyDescent="0.25">
      <c r="A29" s="59" t="s">
        <v>28</v>
      </c>
      <c r="B29" s="230">
        <v>5.1848094925960204</v>
      </c>
      <c r="C29" s="230">
        <v>2.6580507734680712</v>
      </c>
      <c r="D29" s="230">
        <v>0.79537348297638066</v>
      </c>
      <c r="E29" s="230">
        <v>1.5862454889852251</v>
      </c>
      <c r="F29" s="230">
        <v>1.0403394911705159</v>
      </c>
      <c r="G29" s="230">
        <v>3.050070797661133</v>
      </c>
      <c r="H29" s="230">
        <v>4.3723030166726433</v>
      </c>
      <c r="I29" s="230">
        <v>2.2149753925005422</v>
      </c>
      <c r="J29" s="230">
        <v>1.218326065734437</v>
      </c>
      <c r="K29" s="230">
        <v>0.13751718805139049</v>
      </c>
      <c r="L29" s="230">
        <v>1.5805022952979499</v>
      </c>
      <c r="M29" s="230">
        <v>2.6088203948015329</v>
      </c>
      <c r="N29" s="230">
        <v>2.1188509382527219</v>
      </c>
      <c r="O29" s="230">
        <v>0</v>
      </c>
      <c r="P29" s="230">
        <v>0.13483499658610401</v>
      </c>
      <c r="Q29" s="230">
        <v>0</v>
      </c>
      <c r="R29" s="230">
        <v>0</v>
      </c>
      <c r="S29" s="230">
        <v>0.2849406761847747</v>
      </c>
      <c r="T29" s="230">
        <v>0</v>
      </c>
      <c r="U29" s="230">
        <v>0</v>
      </c>
      <c r="V29" s="230">
        <v>0</v>
      </c>
      <c r="W29" s="230">
        <v>0</v>
      </c>
      <c r="X29" s="230">
        <v>0</v>
      </c>
      <c r="Y29" s="230">
        <v>0</v>
      </c>
      <c r="DA29" s="71" t="s">
        <v>3146</v>
      </c>
    </row>
    <row r="30" spans="1:105" ht="12" customHeight="1" x14ac:dyDescent="0.25">
      <c r="A30" s="59" t="s">
        <v>31</v>
      </c>
      <c r="B30" s="230">
        <v>5.9576780509832528</v>
      </c>
      <c r="C30" s="230">
        <v>5.2492358458019996</v>
      </c>
      <c r="D30" s="230">
        <v>3.1020587821551389</v>
      </c>
      <c r="E30" s="230">
        <v>3.1604839068885018</v>
      </c>
      <c r="F30" s="230">
        <v>1.37269580442967</v>
      </c>
      <c r="G30" s="230">
        <v>1.4891318192603</v>
      </c>
      <c r="H30" s="230">
        <v>2.2321817642814361</v>
      </c>
      <c r="I30" s="230">
        <v>1.2610115600464351</v>
      </c>
      <c r="J30" s="230">
        <v>1.5052371097091171</v>
      </c>
      <c r="K30" s="230">
        <v>1.262353616558771</v>
      </c>
      <c r="L30" s="230">
        <v>1.3862238913457241</v>
      </c>
      <c r="M30" s="230">
        <v>1.14503519562784</v>
      </c>
      <c r="N30" s="230">
        <v>1.133298242015863</v>
      </c>
      <c r="O30" s="230">
        <v>1.137397020253835</v>
      </c>
      <c r="P30" s="230">
        <v>1.019590692432885</v>
      </c>
      <c r="Q30" s="230">
        <v>1.2935390907134729</v>
      </c>
      <c r="R30" s="230">
        <v>0.65548597095518024</v>
      </c>
      <c r="S30" s="230">
        <v>0.9234254573434918</v>
      </c>
      <c r="T30" s="230">
        <v>0.66774078235986833</v>
      </c>
      <c r="U30" s="230">
        <v>0.5389804337938191</v>
      </c>
      <c r="V30" s="230">
        <v>1.0745115543031609</v>
      </c>
      <c r="W30" s="230">
        <v>1.352224969074532</v>
      </c>
      <c r="X30" s="230">
        <v>0.98479108879917343</v>
      </c>
      <c r="Y30" s="230">
        <v>0.7895178326539799</v>
      </c>
      <c r="DA30" s="71" t="s">
        <v>3147</v>
      </c>
    </row>
    <row r="31" spans="1:105" ht="12" customHeight="1" x14ac:dyDescent="0.25">
      <c r="A31" s="59" t="s">
        <v>159</v>
      </c>
      <c r="B31" s="230">
        <v>37.413689782520372</v>
      </c>
      <c r="C31" s="230">
        <v>73.398174600918537</v>
      </c>
      <c r="D31" s="230">
        <v>34.567992025666094</v>
      </c>
      <c r="E31" s="230">
        <v>30.125448002208032</v>
      </c>
      <c r="F31" s="230">
        <v>17.867614607357059</v>
      </c>
      <c r="G31" s="230">
        <v>18.355869860293129</v>
      </c>
      <c r="H31" s="230">
        <v>15.30590354482929</v>
      </c>
      <c r="I31" s="230">
        <v>15.07672510414482</v>
      </c>
      <c r="J31" s="230">
        <v>3.8519747544515148</v>
      </c>
      <c r="K31" s="230">
        <v>6.4427376430200178</v>
      </c>
      <c r="L31" s="230">
        <v>15.7400287506093</v>
      </c>
      <c r="M31" s="230">
        <v>7.2967333389846738</v>
      </c>
      <c r="N31" s="230">
        <v>13.956585780088711</v>
      </c>
      <c r="O31" s="230">
        <v>15.135592306249389</v>
      </c>
      <c r="P31" s="230">
        <v>13.55007212471939</v>
      </c>
      <c r="Q31" s="230">
        <v>9.0584129513579636</v>
      </c>
      <c r="R31" s="230">
        <v>10.313312118016681</v>
      </c>
      <c r="S31" s="230">
        <v>10.573135460312519</v>
      </c>
      <c r="T31" s="230">
        <v>10.428939277327171</v>
      </c>
      <c r="U31" s="230">
        <v>38.853889155093214</v>
      </c>
      <c r="V31" s="230">
        <v>36.472645224947662</v>
      </c>
      <c r="W31" s="230">
        <v>36.449964074433368</v>
      </c>
      <c r="X31" s="230">
        <v>38.601767181848089</v>
      </c>
      <c r="Y31" s="230">
        <v>35.441689482352217</v>
      </c>
      <c r="DA31" s="71" t="s">
        <v>3148</v>
      </c>
    </row>
    <row r="32" spans="1:105" ht="12" customHeight="1" x14ac:dyDescent="0.25">
      <c r="A32" s="59" t="s">
        <v>32</v>
      </c>
      <c r="B32" s="230">
        <v>19.596084135373619</v>
      </c>
      <c r="C32" s="230">
        <v>35.247275368732822</v>
      </c>
      <c r="D32" s="230">
        <v>7.6530395886428408</v>
      </c>
      <c r="E32" s="230">
        <v>26.02453624797155</v>
      </c>
      <c r="F32" s="230">
        <v>8.445545415810173</v>
      </c>
      <c r="G32" s="230">
        <v>14.702663801809759</v>
      </c>
      <c r="H32" s="230">
        <v>21.834041301487002</v>
      </c>
      <c r="I32" s="230">
        <v>11.592922829596249</v>
      </c>
      <c r="J32" s="230">
        <v>18.932262326038039</v>
      </c>
      <c r="K32" s="230">
        <v>19.750736242254941</v>
      </c>
      <c r="L32" s="230">
        <v>11.0602981074314</v>
      </c>
      <c r="M32" s="230">
        <v>3.6783155645199379</v>
      </c>
      <c r="N32" s="230">
        <v>4.9356000935676514</v>
      </c>
      <c r="O32" s="230">
        <v>2.6447577740637862</v>
      </c>
      <c r="P32" s="230">
        <v>2.0401528165193969</v>
      </c>
      <c r="Q32" s="230">
        <v>2.1333936094978698</v>
      </c>
      <c r="R32" s="230">
        <v>1.1566516191367</v>
      </c>
      <c r="S32" s="230">
        <v>1.0534431272288141</v>
      </c>
      <c r="T32" s="230">
        <v>0.61385668396255433</v>
      </c>
      <c r="U32" s="230">
        <v>0.55429607499293465</v>
      </c>
      <c r="V32" s="230">
        <v>0.53435838684754544</v>
      </c>
      <c r="W32" s="230">
        <v>0.49766936946945428</v>
      </c>
      <c r="X32" s="230">
        <v>0.549643842723605</v>
      </c>
      <c r="Y32" s="230">
        <v>0.45302677150772602</v>
      </c>
      <c r="DA32" s="71" t="s">
        <v>3149</v>
      </c>
    </row>
    <row r="33" spans="1:105" ht="12" customHeight="1" x14ac:dyDescent="0.25">
      <c r="A33" s="59" t="s">
        <v>35</v>
      </c>
      <c r="B33" s="230">
        <v>125.4734191915464</v>
      </c>
      <c r="C33" s="230">
        <v>123.3062298086374</v>
      </c>
      <c r="D33" s="230">
        <v>149.1156168410333</v>
      </c>
      <c r="E33" s="230">
        <v>25.56710824045884</v>
      </c>
      <c r="F33" s="230">
        <v>38.189057640641522</v>
      </c>
      <c r="G33" s="230">
        <v>30.91131481301062</v>
      </c>
      <c r="H33" s="230">
        <v>37.062541167011751</v>
      </c>
      <c r="I33" s="230">
        <v>22.84821634597202</v>
      </c>
      <c r="J33" s="230">
        <v>22.763925716055489</v>
      </c>
      <c r="K33" s="230">
        <v>23.035555622026418</v>
      </c>
      <c r="L33" s="230">
        <v>29.036406263904819</v>
      </c>
      <c r="M33" s="230">
        <v>33.37025223034609</v>
      </c>
      <c r="N33" s="230">
        <v>33.533954267130952</v>
      </c>
      <c r="O33" s="230">
        <v>37.952145191060147</v>
      </c>
      <c r="P33" s="230">
        <v>25.21749773428369</v>
      </c>
      <c r="Q33" s="230">
        <v>24.540192884382321</v>
      </c>
      <c r="R33" s="230">
        <v>26.340231229687191</v>
      </c>
      <c r="S33" s="230">
        <v>29.270924024945721</v>
      </c>
      <c r="T33" s="230">
        <v>29.553557561862341</v>
      </c>
      <c r="U33" s="230">
        <v>26.687224272201949</v>
      </c>
      <c r="V33" s="230">
        <v>23.907724882175149</v>
      </c>
      <c r="W33" s="230">
        <v>29.296508717617769</v>
      </c>
      <c r="X33" s="230">
        <v>21.46132719527753</v>
      </c>
      <c r="Y33" s="230">
        <v>19.844573280163019</v>
      </c>
      <c r="DA33" s="71" t="s">
        <v>3150</v>
      </c>
    </row>
    <row r="34" spans="1:105" ht="12" customHeight="1" x14ac:dyDescent="0.25">
      <c r="A34" s="60" t="s">
        <v>3077</v>
      </c>
      <c r="B34" s="262">
        <v>3.564356607313012</v>
      </c>
      <c r="C34" s="262">
        <v>3.4904654537510869</v>
      </c>
      <c r="D34" s="262">
        <v>3.426886484862504</v>
      </c>
      <c r="E34" s="262">
        <v>3.5881461097638221</v>
      </c>
      <c r="F34" s="262">
        <v>4.1183121069201043</v>
      </c>
      <c r="G34" s="262">
        <v>4.0239706226879104</v>
      </c>
      <c r="H34" s="262">
        <v>4.5585827499545273</v>
      </c>
      <c r="I34" s="262">
        <v>4.4918323702569856</v>
      </c>
      <c r="J34" s="262">
        <v>5.1888796561284689</v>
      </c>
      <c r="K34" s="262">
        <v>4.1276141472440928</v>
      </c>
      <c r="L34" s="262">
        <v>4.3965964665084254</v>
      </c>
      <c r="M34" s="262">
        <v>4.8245816200942846</v>
      </c>
      <c r="N34" s="262">
        <v>4.5364148722367714</v>
      </c>
      <c r="O34" s="262">
        <v>4.5674020618360593</v>
      </c>
      <c r="P34" s="262">
        <v>4.009904513605635</v>
      </c>
      <c r="Q34" s="262">
        <v>4.0149842813303582</v>
      </c>
      <c r="R34" s="262">
        <v>4.0634138988065116</v>
      </c>
      <c r="S34" s="262">
        <v>3.837104379410067</v>
      </c>
      <c r="T34" s="262">
        <v>3.7134552537224979</v>
      </c>
      <c r="U34" s="262">
        <v>3.7207309334288361</v>
      </c>
      <c r="V34" s="262">
        <v>3.1651676251740302</v>
      </c>
      <c r="W34" s="262">
        <v>3.1687979820143699</v>
      </c>
      <c r="X34" s="262">
        <v>2.915671133317999</v>
      </c>
      <c r="Y34" s="262">
        <v>2.4944048250721029</v>
      </c>
      <c r="DA34" s="72" t="s">
        <v>3151</v>
      </c>
    </row>
    <row r="35" spans="1:105" ht="12" customHeight="1" x14ac:dyDescent="0.25">
      <c r="A35" s="57" t="s">
        <v>3079</v>
      </c>
      <c r="B35" s="261">
        <f t="shared" ref="B35:Y35" si="1">B36+B42+B53</f>
        <v>68.911539469082541</v>
      </c>
      <c r="C35" s="261">
        <f t="shared" si="1"/>
        <v>84.838094546139274</v>
      </c>
      <c r="D35" s="261">
        <f t="shared" si="1"/>
        <v>68.281006781709067</v>
      </c>
      <c r="E35" s="261">
        <f t="shared" si="1"/>
        <v>33.844222081927178</v>
      </c>
      <c r="F35" s="261">
        <f t="shared" si="1"/>
        <v>16.967666487852718</v>
      </c>
      <c r="G35" s="261">
        <f t="shared" si="1"/>
        <v>18.087150663125975</v>
      </c>
      <c r="H35" s="261">
        <f t="shared" si="1"/>
        <v>21.348695874013583</v>
      </c>
      <c r="I35" s="261">
        <f t="shared" si="1"/>
        <v>12.824349864754991</v>
      </c>
      <c r="J35" s="261">
        <f t="shared" si="1"/>
        <v>12.127438317334155</v>
      </c>
      <c r="K35" s="261">
        <f t="shared" si="1"/>
        <v>12.405081646639211</v>
      </c>
      <c r="L35" s="261">
        <f t="shared" si="1"/>
        <v>14.746230525460842</v>
      </c>
      <c r="M35" s="261">
        <f t="shared" si="1"/>
        <v>10.546274093483774</v>
      </c>
      <c r="N35" s="261">
        <f t="shared" si="1"/>
        <v>13.662976748382025</v>
      </c>
      <c r="O35" s="261">
        <f t="shared" si="1"/>
        <v>13.224822591832149</v>
      </c>
      <c r="P35" s="261">
        <f t="shared" si="1"/>
        <v>9.2772822448191565</v>
      </c>
      <c r="Q35" s="261">
        <f t="shared" si="1"/>
        <v>6.7070871596088892</v>
      </c>
      <c r="R35" s="261">
        <f t="shared" si="1"/>
        <v>7.1812437153399236</v>
      </c>
      <c r="S35" s="261">
        <f t="shared" si="1"/>
        <v>7.6820653527679479</v>
      </c>
      <c r="T35" s="261">
        <f t="shared" si="1"/>
        <v>7.3615652571420842</v>
      </c>
      <c r="U35" s="261">
        <f t="shared" si="1"/>
        <v>13.170904188465808</v>
      </c>
      <c r="V35" s="261">
        <f t="shared" si="1"/>
        <v>11.9887515496285</v>
      </c>
      <c r="W35" s="261">
        <f t="shared" si="1"/>
        <v>12.726967735428191</v>
      </c>
      <c r="X35" s="261">
        <f t="shared" si="1"/>
        <v>11.68979498487084</v>
      </c>
      <c r="Y35" s="261">
        <f t="shared" si="1"/>
        <v>10.197466000059174</v>
      </c>
      <c r="DA35" s="70"/>
    </row>
    <row r="36" spans="1:105" ht="12" customHeight="1" x14ac:dyDescent="0.25">
      <c r="A36" s="60" t="s">
        <v>3080</v>
      </c>
      <c r="B36" s="262">
        <v>30.705807083263611</v>
      </c>
      <c r="C36" s="262">
        <v>38.59646695809117</v>
      </c>
      <c r="D36" s="262">
        <v>30.65195174093159</v>
      </c>
      <c r="E36" s="262">
        <v>12.88360586238376</v>
      </c>
      <c r="F36" s="262">
        <v>7.9015876258567266</v>
      </c>
      <c r="G36" s="262">
        <v>8.4597687098571157</v>
      </c>
      <c r="H36" s="262">
        <v>10.018529916241411</v>
      </c>
      <c r="I36" s="262">
        <v>5.861090906112377</v>
      </c>
      <c r="J36" s="262">
        <v>5.4911790061779939</v>
      </c>
      <c r="K36" s="262">
        <v>5.6997383924360623</v>
      </c>
      <c r="L36" s="262">
        <v>6.8173887600779386</v>
      </c>
      <c r="M36" s="262">
        <v>4.7746846738963864</v>
      </c>
      <c r="N36" s="262">
        <v>6.2916258590320613</v>
      </c>
      <c r="O36" s="262">
        <v>6.0718739680090508</v>
      </c>
      <c r="P36" s="262">
        <v>4.1987820403811371</v>
      </c>
      <c r="Q36" s="262">
        <v>2.9669445392865241</v>
      </c>
      <c r="R36" s="262">
        <v>3.179965121475957</v>
      </c>
      <c r="S36" s="262">
        <v>3.4487639216735171</v>
      </c>
      <c r="T36" s="262">
        <v>3.3027368837931581</v>
      </c>
      <c r="U36" s="262">
        <v>6.0766022907129562</v>
      </c>
      <c r="V36" s="262">
        <v>5.5237794137861229</v>
      </c>
      <c r="W36" s="262">
        <v>5.8785127437999281</v>
      </c>
      <c r="X36" s="262">
        <v>5.4127226097048649</v>
      </c>
      <c r="Y36" s="262">
        <v>4.7190944595750342</v>
      </c>
      <c r="DA36" s="72" t="s">
        <v>3152</v>
      </c>
    </row>
    <row r="37" spans="1:105" ht="12" customHeight="1" x14ac:dyDescent="0.25">
      <c r="A37" s="59" t="s">
        <v>28</v>
      </c>
      <c r="B37" s="230">
        <v>0.89499687669812233</v>
      </c>
      <c r="C37" s="230">
        <v>0.45883019303913131</v>
      </c>
      <c r="D37" s="230">
        <v>0.13729661313282759</v>
      </c>
      <c r="E37" s="230">
        <v>0.27381618559864002</v>
      </c>
      <c r="F37" s="230">
        <v>0.17958241216633911</v>
      </c>
      <c r="G37" s="230">
        <v>0.52650031626293359</v>
      </c>
      <c r="H37" s="230">
        <v>0.75474278263992078</v>
      </c>
      <c r="I37" s="230">
        <v>0.38234694275306969</v>
      </c>
      <c r="J37" s="230">
        <v>0.2103062851565396</v>
      </c>
      <c r="K37" s="230">
        <v>2.3738086032680499E-2</v>
      </c>
      <c r="L37" s="230">
        <v>0.27282480097405082</v>
      </c>
      <c r="M37" s="230">
        <v>0.45033209195978841</v>
      </c>
      <c r="N37" s="230">
        <v>0.36575403100791049</v>
      </c>
      <c r="O37" s="230">
        <v>0</v>
      </c>
      <c r="P37" s="230">
        <v>2.32750886964108E-2</v>
      </c>
      <c r="Q37" s="230">
        <v>0</v>
      </c>
      <c r="R37" s="230">
        <v>0</v>
      </c>
      <c r="S37" s="230">
        <v>4.9186188150943222E-2</v>
      </c>
      <c r="T37" s="230">
        <v>0</v>
      </c>
      <c r="U37" s="230">
        <v>0</v>
      </c>
      <c r="V37" s="230">
        <v>0</v>
      </c>
      <c r="W37" s="230">
        <v>0</v>
      </c>
      <c r="X37" s="230">
        <v>0</v>
      </c>
      <c r="Y37" s="230">
        <v>0</v>
      </c>
      <c r="DA37" s="71" t="s">
        <v>3153</v>
      </c>
    </row>
    <row r="38" spans="1:105" ht="12" customHeight="1" x14ac:dyDescent="0.25">
      <c r="A38" s="59" t="s">
        <v>31</v>
      </c>
      <c r="B38" s="230">
        <v>1.0284087111816329</v>
      </c>
      <c r="C38" s="230">
        <v>0.90611809243010721</v>
      </c>
      <c r="D38" s="230">
        <v>0.49638889585338519</v>
      </c>
      <c r="E38" s="230">
        <v>0.54555972202241987</v>
      </c>
      <c r="F38" s="230">
        <v>0.23695344243131211</v>
      </c>
      <c r="G38" s="230">
        <v>0.25705251641993282</v>
      </c>
      <c r="H38" s="230">
        <v>0.38531709026286709</v>
      </c>
      <c r="I38" s="230">
        <v>0.2176746145318251</v>
      </c>
      <c r="J38" s="230">
        <v>0.22030460313271741</v>
      </c>
      <c r="K38" s="230">
        <v>0.21790627904883539</v>
      </c>
      <c r="L38" s="230">
        <v>0.2392886479108691</v>
      </c>
      <c r="M38" s="230">
        <v>0.19765488495956771</v>
      </c>
      <c r="N38" s="230">
        <v>0.1956288632051193</v>
      </c>
      <c r="O38" s="230">
        <v>0.1963363904009596</v>
      </c>
      <c r="P38" s="230">
        <v>0.17600077428900979</v>
      </c>
      <c r="Q38" s="230">
        <v>0.22328948589696851</v>
      </c>
      <c r="R38" s="230">
        <v>0.1131493640339299</v>
      </c>
      <c r="S38" s="230">
        <v>0.159400822993817</v>
      </c>
      <c r="T38" s="230">
        <v>0.1152647779073583</v>
      </c>
      <c r="U38" s="230">
        <v>7.3985260669503367E-2</v>
      </c>
      <c r="V38" s="230">
        <v>0.17358640400442471</v>
      </c>
      <c r="W38" s="230">
        <v>0.21389517658421831</v>
      </c>
      <c r="X38" s="230">
        <v>0.15419562941542969</v>
      </c>
      <c r="Y38" s="230">
        <v>0.11652834367619901</v>
      </c>
      <c r="DA38" s="71" t="s">
        <v>3154</v>
      </c>
    </row>
    <row r="39" spans="1:105" ht="12" customHeight="1" x14ac:dyDescent="0.25">
      <c r="A39" s="59" t="s">
        <v>159</v>
      </c>
      <c r="B39" s="230">
        <v>4.8298409922230334</v>
      </c>
      <c r="C39" s="230">
        <v>11.16101053019371</v>
      </c>
      <c r="D39" s="230">
        <v>4.0472902587587312</v>
      </c>
      <c r="E39" s="230">
        <v>4.3863984775283704</v>
      </c>
      <c r="F39" s="230">
        <v>2.6227588388086551</v>
      </c>
      <c r="G39" s="230">
        <v>2.9359374381321932</v>
      </c>
      <c r="H39" s="230">
        <v>2.5615166950493569</v>
      </c>
      <c r="I39" s="230">
        <v>2.5021637966590959</v>
      </c>
      <c r="J39" s="230">
        <v>0.54524308749082706</v>
      </c>
      <c r="K39" s="230">
        <v>0.92446016117639407</v>
      </c>
      <c r="L39" s="230">
        <v>2.4075292881988948</v>
      </c>
      <c r="M39" s="230">
        <v>0.99988717604727662</v>
      </c>
      <c r="N39" s="230">
        <v>2.0942067808302078</v>
      </c>
      <c r="O39" s="230">
        <v>2.2947000829566409</v>
      </c>
      <c r="P39" s="230">
        <v>2.0438815159798689</v>
      </c>
      <c r="Q39" s="230">
        <v>0.96180941659437791</v>
      </c>
      <c r="R39" s="230">
        <v>1.1546301738391771</v>
      </c>
      <c r="S39" s="230">
        <v>1.15072563950095</v>
      </c>
      <c r="T39" s="230">
        <v>1.075763159183599</v>
      </c>
      <c r="U39" s="230">
        <v>4.0922323861187007</v>
      </c>
      <c r="V39" s="230">
        <v>3.8686546628610441</v>
      </c>
      <c r="W39" s="230">
        <v>3.9496654044374622</v>
      </c>
      <c r="X39" s="230">
        <v>4.048235114456542</v>
      </c>
      <c r="Y39" s="230">
        <v>3.7608908235840488</v>
      </c>
      <c r="DA39" s="71" t="s">
        <v>3155</v>
      </c>
    </row>
    <row r="40" spans="1:105" ht="12" customHeight="1" x14ac:dyDescent="0.25">
      <c r="A40" s="59" t="s">
        <v>32</v>
      </c>
      <c r="B40" s="230">
        <v>2.2934583808105491</v>
      </c>
      <c r="C40" s="230">
        <v>4.7855041873658166</v>
      </c>
      <c r="D40" s="230">
        <v>0.23078020896067361</v>
      </c>
      <c r="E40" s="230">
        <v>3.2644616023932249</v>
      </c>
      <c r="F40" s="230">
        <v>0.21698917824868219</v>
      </c>
      <c r="G40" s="230">
        <v>1.3610762388846169</v>
      </c>
      <c r="H40" s="230">
        <v>1.957288446257391</v>
      </c>
      <c r="I40" s="230">
        <v>0.64094017097268496</v>
      </c>
      <c r="J40" s="230">
        <v>2.4411022958905941</v>
      </c>
      <c r="K40" s="230">
        <v>2.4145274792766762</v>
      </c>
      <c r="L40" s="230">
        <v>1.21363370405532</v>
      </c>
      <c r="M40" s="230">
        <v>0</v>
      </c>
      <c r="N40" s="230">
        <v>0.48844449051004768</v>
      </c>
      <c r="O40" s="230">
        <v>3.3807343061348478E-2</v>
      </c>
      <c r="P40" s="230">
        <v>1.704701281602623E-2</v>
      </c>
      <c r="Q40" s="230">
        <v>3.4603518976460697E-2</v>
      </c>
      <c r="R40" s="230">
        <v>1.7534932958416159E-2</v>
      </c>
      <c r="S40" s="230">
        <v>1.5439302182267521E-2</v>
      </c>
      <c r="T40" s="230">
        <v>0</v>
      </c>
      <c r="U40" s="230">
        <v>0</v>
      </c>
      <c r="V40" s="230">
        <v>1.7154815103484419E-3</v>
      </c>
      <c r="W40" s="230">
        <v>1.713318422430706E-3</v>
      </c>
      <c r="X40" s="230">
        <v>1.7005277467668949E-3</v>
      </c>
      <c r="Y40" s="230">
        <v>0</v>
      </c>
      <c r="DA40" s="71" t="s">
        <v>3156</v>
      </c>
    </row>
    <row r="41" spans="1:105" ht="12" customHeight="1" x14ac:dyDescent="0.25">
      <c r="A41" s="59" t="s">
        <v>35</v>
      </c>
      <c r="B41" s="230">
        <v>21.65910212235028</v>
      </c>
      <c r="C41" s="230">
        <v>21.2850039550624</v>
      </c>
      <c r="D41" s="230">
        <v>25.74019576422598</v>
      </c>
      <c r="E41" s="230">
        <v>4.4133698748411074</v>
      </c>
      <c r="F41" s="230">
        <v>4.6453037542017386</v>
      </c>
      <c r="G41" s="230">
        <v>3.3792022001574389</v>
      </c>
      <c r="H41" s="230">
        <v>4.3596649020318754</v>
      </c>
      <c r="I41" s="230">
        <v>2.1179653811957011</v>
      </c>
      <c r="J41" s="230">
        <v>2.0742227345073161</v>
      </c>
      <c r="K41" s="230">
        <v>2.119106386901477</v>
      </c>
      <c r="L41" s="230">
        <v>2.6841123189388041</v>
      </c>
      <c r="M41" s="230">
        <v>3.1268105209297539</v>
      </c>
      <c r="N41" s="230">
        <v>3.1475916934787751</v>
      </c>
      <c r="O41" s="230">
        <v>3.5470301515901008</v>
      </c>
      <c r="P41" s="230">
        <v>1.938577648599821</v>
      </c>
      <c r="Q41" s="230">
        <v>1.747242117818717</v>
      </c>
      <c r="R41" s="230">
        <v>1.8946506506444341</v>
      </c>
      <c r="S41" s="230">
        <v>2.0740119688455398</v>
      </c>
      <c r="T41" s="230">
        <v>2.1117089467022012</v>
      </c>
      <c r="U41" s="230">
        <v>1.910384643924752</v>
      </c>
      <c r="V41" s="230">
        <v>1.4798228654103061</v>
      </c>
      <c r="W41" s="230">
        <v>1.713238844355818</v>
      </c>
      <c r="X41" s="230">
        <v>1.208591338086126</v>
      </c>
      <c r="Y41" s="230">
        <v>0.84167529231478588</v>
      </c>
      <c r="DA41" s="71" t="s">
        <v>3157</v>
      </c>
    </row>
    <row r="42" spans="1:105" ht="12" customHeight="1" x14ac:dyDescent="0.25">
      <c r="A42" s="60" t="s">
        <v>3087</v>
      </c>
      <c r="B42" s="262">
        <v>37.76138386838393</v>
      </c>
      <c r="C42" s="262">
        <v>45.806490669831163</v>
      </c>
      <c r="D42" s="262">
        <v>37.201844159059718</v>
      </c>
      <c r="E42" s="262">
        <v>20.513301997127371</v>
      </c>
      <c r="F42" s="262">
        <v>8.5526717928800622</v>
      </c>
      <c r="G42" s="262">
        <v>9.1257359123747364</v>
      </c>
      <c r="H42" s="262">
        <v>10.76187279586151</v>
      </c>
      <c r="I42" s="262">
        <v>6.4032871953810009</v>
      </c>
      <c r="J42" s="262">
        <v>5.9893905389298441</v>
      </c>
      <c r="K42" s="262">
        <v>6.1907765514471373</v>
      </c>
      <c r="L42" s="262">
        <v>7.3807425326504834</v>
      </c>
      <c r="M42" s="262">
        <v>5.1701356577122102</v>
      </c>
      <c r="N42" s="262">
        <v>6.805821273482465</v>
      </c>
      <c r="O42" s="262">
        <v>6.5835560073429029</v>
      </c>
      <c r="P42" s="262">
        <v>4.5786077071438731</v>
      </c>
      <c r="Q42" s="262">
        <v>3.2396168566337278</v>
      </c>
      <c r="R42" s="262">
        <v>3.494715379073686</v>
      </c>
      <c r="S42" s="262">
        <v>3.7549509656174251</v>
      </c>
      <c r="T42" s="262">
        <v>3.5958925567790132</v>
      </c>
      <c r="U42" s="262">
        <v>6.6304590626528039</v>
      </c>
      <c r="V42" s="262">
        <v>6.0703882889866074</v>
      </c>
      <c r="W42" s="262">
        <v>6.4534185683730234</v>
      </c>
      <c r="X42" s="262">
        <v>5.9135918685410909</v>
      </c>
      <c r="Y42" s="262">
        <v>5.1674079619158713</v>
      </c>
      <c r="DA42" s="72" t="s">
        <v>3158</v>
      </c>
    </row>
    <row r="43" spans="1:105" ht="12" customHeight="1" x14ac:dyDescent="0.25">
      <c r="A43" s="64" t="s">
        <v>28</v>
      </c>
      <c r="B43" s="229">
        <v>0.67360832987178787</v>
      </c>
      <c r="C43" s="229">
        <v>0.3855668362513604</v>
      </c>
      <c r="D43" s="229">
        <v>0.1057987809842558</v>
      </c>
      <c r="E43" s="229">
        <v>0.12634401342530971</v>
      </c>
      <c r="F43" s="229">
        <v>0.18503537946058171</v>
      </c>
      <c r="G43" s="229">
        <v>0.5482913113354555</v>
      </c>
      <c r="H43" s="229">
        <v>0.78699738169872335</v>
      </c>
      <c r="I43" s="229">
        <v>0.38613996232874109</v>
      </c>
      <c r="J43" s="229">
        <v>0.20750609389259561</v>
      </c>
      <c r="K43" s="229">
        <v>2.3924457204273511E-2</v>
      </c>
      <c r="L43" s="229">
        <v>0.27587255027006091</v>
      </c>
      <c r="M43" s="229">
        <v>0.44704778281655311</v>
      </c>
      <c r="N43" s="229">
        <v>0.37039387658540868</v>
      </c>
      <c r="O43" s="229">
        <v>0</v>
      </c>
      <c r="P43" s="229">
        <v>2.3026785479225619E-2</v>
      </c>
      <c r="Q43" s="229">
        <v>0</v>
      </c>
      <c r="R43" s="229">
        <v>0</v>
      </c>
      <c r="S43" s="229">
        <v>4.8067366241586668E-2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3159</v>
      </c>
    </row>
    <row r="44" spans="1:105" ht="12" customHeight="1" x14ac:dyDescent="0.25">
      <c r="A44" s="64" t="s">
        <v>30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3160</v>
      </c>
    </row>
    <row r="45" spans="1:105" ht="12" customHeight="1" x14ac:dyDescent="0.25">
      <c r="A45" s="64" t="s">
        <v>31</v>
      </c>
      <c r="B45" s="229">
        <v>0.7817342188615507</v>
      </c>
      <c r="C45" s="229">
        <v>0.76902406797542289</v>
      </c>
      <c r="D45" s="229">
        <v>0.38632280373677608</v>
      </c>
      <c r="E45" s="229">
        <v>0.2542408304778746</v>
      </c>
      <c r="F45" s="229">
        <v>0.24658204132892611</v>
      </c>
      <c r="G45" s="229">
        <v>0.27035974857152523</v>
      </c>
      <c r="H45" s="229">
        <v>0.4057887827156228</v>
      </c>
      <c r="I45" s="229">
        <v>0.222025245420928</v>
      </c>
      <c r="J45" s="229">
        <v>0.2195379585950723</v>
      </c>
      <c r="K45" s="229">
        <v>0.22180615089671871</v>
      </c>
      <c r="L45" s="229">
        <v>0.24437354284975121</v>
      </c>
      <c r="M45" s="229">
        <v>0.19816915025657189</v>
      </c>
      <c r="N45" s="229">
        <v>0.20008524115449561</v>
      </c>
      <c r="O45" s="229">
        <v>0.1994161040060469</v>
      </c>
      <c r="P45" s="229">
        <v>0.1758587555464585</v>
      </c>
      <c r="Q45" s="229">
        <v>0.216715033975976</v>
      </c>
      <c r="R45" s="229">
        <v>0.10693453583653829</v>
      </c>
      <c r="S45" s="229">
        <v>0.1573276899053159</v>
      </c>
      <c r="T45" s="229">
        <v>0.11348980695734009</v>
      </c>
      <c r="U45" s="229">
        <v>7.5509642293457538E-2</v>
      </c>
      <c r="V45" s="229">
        <v>0.17461595248355169</v>
      </c>
      <c r="W45" s="229">
        <v>0.2156908384279598</v>
      </c>
      <c r="X45" s="229">
        <v>0.15775651005392169</v>
      </c>
      <c r="Y45" s="229">
        <v>0.1185836420134663</v>
      </c>
      <c r="DA45" s="73" t="s">
        <v>3161</v>
      </c>
    </row>
    <row r="46" spans="1:105" ht="12" customHeight="1" x14ac:dyDescent="0.25">
      <c r="A46" s="64" t="s">
        <v>159</v>
      </c>
      <c r="B46" s="229">
        <v>3.741171112690703</v>
      </c>
      <c r="C46" s="229">
        <v>9.6525044598510785</v>
      </c>
      <c r="D46" s="229">
        <v>3.2097706477940249</v>
      </c>
      <c r="E46" s="229">
        <v>2.0830152250500018</v>
      </c>
      <c r="F46" s="229">
        <v>2.7812379293514948</v>
      </c>
      <c r="G46" s="229">
        <v>3.1466492384319058</v>
      </c>
      <c r="H46" s="229">
        <v>2.7489087231043299</v>
      </c>
      <c r="I46" s="229">
        <v>2.6007084807525529</v>
      </c>
      <c r="J46" s="229">
        <v>0.55367840024183057</v>
      </c>
      <c r="K46" s="229">
        <v>0.95890018855672454</v>
      </c>
      <c r="L46" s="229">
        <v>2.5054459122652601</v>
      </c>
      <c r="M46" s="229">
        <v>1.02155288917406</v>
      </c>
      <c r="N46" s="229">
        <v>2.182644715712768</v>
      </c>
      <c r="O46" s="229">
        <v>2.3750169819313638</v>
      </c>
      <c r="P46" s="229">
        <v>2.0810690785105059</v>
      </c>
      <c r="Q46" s="229">
        <v>0.95124229993455989</v>
      </c>
      <c r="R46" s="229">
        <v>1.111962489352476</v>
      </c>
      <c r="S46" s="229">
        <v>1.1573581102547781</v>
      </c>
      <c r="T46" s="229">
        <v>1.079339994136933</v>
      </c>
      <c r="U46" s="229">
        <v>4.2559729184191433</v>
      </c>
      <c r="V46" s="229">
        <v>3.9656057703978891</v>
      </c>
      <c r="W46" s="229">
        <v>4.0585637915111228</v>
      </c>
      <c r="X46" s="229">
        <v>4.2204845689420951</v>
      </c>
      <c r="Y46" s="229">
        <v>3.9000062268450919</v>
      </c>
      <c r="DA46" s="73" t="s">
        <v>3162</v>
      </c>
    </row>
    <row r="47" spans="1:105" ht="12" customHeight="1" x14ac:dyDescent="0.25">
      <c r="A47" s="64" t="s">
        <v>32</v>
      </c>
      <c r="B47" s="229">
        <v>1.7222769622046481</v>
      </c>
      <c r="C47" s="229">
        <v>4.012375625043112</v>
      </c>
      <c r="D47" s="229">
        <v>0.17743757832211021</v>
      </c>
      <c r="E47" s="229">
        <v>1.5029111850261401</v>
      </c>
      <c r="F47" s="229">
        <v>0.22307723306335811</v>
      </c>
      <c r="G47" s="229">
        <v>1.414234342813276</v>
      </c>
      <c r="H47" s="229">
        <v>2.0363637195311841</v>
      </c>
      <c r="I47" s="229">
        <v>0.64584874419588023</v>
      </c>
      <c r="J47" s="229">
        <v>2.4032047958455118</v>
      </c>
      <c r="K47" s="229">
        <v>2.4280338989860342</v>
      </c>
      <c r="L47" s="229">
        <v>1.2244427133311611</v>
      </c>
      <c r="M47" s="229">
        <v>0</v>
      </c>
      <c r="N47" s="229">
        <v>0.4935328805775912</v>
      </c>
      <c r="O47" s="229">
        <v>3.392260679390903E-2</v>
      </c>
      <c r="P47" s="229">
        <v>1.682737827484412E-2</v>
      </c>
      <c r="Q47" s="229">
        <v>3.3178732087599992E-2</v>
      </c>
      <c r="R47" s="229">
        <v>1.6371509859466751E-2</v>
      </c>
      <c r="S47" s="229">
        <v>1.505431595945048E-2</v>
      </c>
      <c r="T47" s="229">
        <v>0</v>
      </c>
      <c r="U47" s="229">
        <v>0</v>
      </c>
      <c r="V47" s="229">
        <v>1.7047983061513809E-3</v>
      </c>
      <c r="W47" s="229">
        <v>1.706819299702371E-3</v>
      </c>
      <c r="X47" s="229">
        <v>1.7187697492529381E-3</v>
      </c>
      <c r="Y47" s="229">
        <v>0</v>
      </c>
      <c r="DA47" s="73" t="s">
        <v>3163</v>
      </c>
    </row>
    <row r="48" spans="1:105" ht="12" customHeight="1" x14ac:dyDescent="0.25">
      <c r="A48" s="64" t="s">
        <v>33</v>
      </c>
      <c r="B48" s="229">
        <v>2.752756828014717</v>
      </c>
      <c r="C48" s="229">
        <v>1.46625225210848</v>
      </c>
      <c r="D48" s="229">
        <v>2.032945289165395</v>
      </c>
      <c r="E48" s="229">
        <v>1.4562644393637101</v>
      </c>
      <c r="F48" s="229">
        <v>0.14313068904814441</v>
      </c>
      <c r="G48" s="229">
        <v>7.1565344524067417E-2</v>
      </c>
      <c r="H48" s="229">
        <v>0.14313068904813139</v>
      </c>
      <c r="I48" s="229">
        <v>0.17891186343778401</v>
      </c>
      <c r="J48" s="229">
        <v>0.32037691844678601</v>
      </c>
      <c r="K48" s="229">
        <v>0.17891186343777291</v>
      </c>
      <c r="L48" s="229">
        <v>0.25047720796172418</v>
      </c>
      <c r="M48" s="229">
        <v>0.2146960335717758</v>
      </c>
      <c r="N48" s="229">
        <v>0.17891186343775761</v>
      </c>
      <c r="O48" s="229">
        <v>0.2111161186863649</v>
      </c>
      <c r="P48" s="229">
        <v>0.17891186343733759</v>
      </c>
      <c r="Q48" s="229">
        <v>0.20038236551936531</v>
      </c>
      <c r="R48" s="229">
        <v>0.32678781204905483</v>
      </c>
      <c r="S48" s="229">
        <v>0.18864803362867091</v>
      </c>
      <c r="T48" s="229">
        <v>0.1824917783230961</v>
      </c>
      <c r="U48" s="229">
        <v>0.20753919954513469</v>
      </c>
      <c r="V48" s="229">
        <v>0.1895317783079748</v>
      </c>
      <c r="W48" s="229">
        <v>0.18953177830795209</v>
      </c>
      <c r="X48" s="229">
        <v>0.1421480847947931</v>
      </c>
      <c r="Y48" s="229">
        <v>0.14214808479478711</v>
      </c>
      <c r="DA48" s="73" t="s">
        <v>3164</v>
      </c>
    </row>
    <row r="49" spans="1:105" ht="12" customHeight="1" x14ac:dyDescent="0.25">
      <c r="A49" s="64" t="s">
        <v>35</v>
      </c>
      <c r="B49" s="229">
        <v>16.42438938434098</v>
      </c>
      <c r="C49" s="229">
        <v>18.02122349690978</v>
      </c>
      <c r="D49" s="229">
        <v>19.984603657347101</v>
      </c>
      <c r="E49" s="229">
        <v>2.0517702710852208</v>
      </c>
      <c r="F49" s="229">
        <v>4.8224523622048432</v>
      </c>
      <c r="G49" s="229">
        <v>3.5456001817035161</v>
      </c>
      <c r="H49" s="229">
        <v>4.5802615904857182</v>
      </c>
      <c r="I49" s="229">
        <v>2.1551070094097868</v>
      </c>
      <c r="J49" s="229">
        <v>2.062038869845471</v>
      </c>
      <c r="K49" s="229">
        <v>2.151850069891228</v>
      </c>
      <c r="L49" s="229">
        <v>2.7345645676054811</v>
      </c>
      <c r="M49" s="229">
        <v>3.1274146559112119</v>
      </c>
      <c r="N49" s="229">
        <v>3.2115591254715929</v>
      </c>
      <c r="O49" s="229">
        <v>3.594013570659397</v>
      </c>
      <c r="P49" s="229">
        <v>1.932359941382721</v>
      </c>
      <c r="Q49" s="229">
        <v>1.6917230395750931</v>
      </c>
      <c r="R49" s="229">
        <v>1.786283646436122</v>
      </c>
      <c r="S49" s="229">
        <v>2.042120064087618</v>
      </c>
      <c r="T49" s="229">
        <v>2.0741955918215851</v>
      </c>
      <c r="U49" s="229">
        <v>1.9450619168547369</v>
      </c>
      <c r="V49" s="229">
        <v>1.4850235875431701</v>
      </c>
      <c r="W49" s="229">
        <v>1.7234711884090099</v>
      </c>
      <c r="X49" s="229">
        <v>1.233531121187613</v>
      </c>
      <c r="Y49" s="229">
        <v>0.85446287306406288</v>
      </c>
      <c r="DA49" s="73" t="s">
        <v>3165</v>
      </c>
    </row>
    <row r="50" spans="1:105" ht="12" customHeight="1" x14ac:dyDescent="0.25">
      <c r="A50" s="64" t="s">
        <v>36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3166</v>
      </c>
    </row>
    <row r="51" spans="1:105" ht="12" customHeight="1" x14ac:dyDescent="0.25">
      <c r="A51" s="64" t="s">
        <v>38</v>
      </c>
      <c r="B51" s="229">
        <v>0</v>
      </c>
      <c r="C51" s="229">
        <v>0</v>
      </c>
      <c r="D51" s="229">
        <v>0</v>
      </c>
      <c r="E51" s="229">
        <v>0</v>
      </c>
      <c r="F51" s="229">
        <v>0</v>
      </c>
      <c r="G51" s="229">
        <v>0</v>
      </c>
      <c r="H51" s="229">
        <v>0</v>
      </c>
      <c r="I51" s="229">
        <v>0</v>
      </c>
      <c r="J51" s="229">
        <v>0</v>
      </c>
      <c r="K51" s="229">
        <v>0</v>
      </c>
      <c r="L51" s="229">
        <v>0.14556603836704499</v>
      </c>
      <c r="M51" s="229">
        <v>0.16125514598203741</v>
      </c>
      <c r="N51" s="229">
        <v>0.1686935705428492</v>
      </c>
      <c r="O51" s="229">
        <v>0.17007062526582109</v>
      </c>
      <c r="P51" s="229">
        <v>0.17055390451278021</v>
      </c>
      <c r="Q51" s="229">
        <v>0.14637538554113369</v>
      </c>
      <c r="R51" s="229">
        <v>0.14637538554002719</v>
      </c>
      <c r="S51" s="229">
        <v>0.14637538554000479</v>
      </c>
      <c r="T51" s="229">
        <v>0.14637538554005919</v>
      </c>
      <c r="U51" s="229">
        <v>0.14637538554033139</v>
      </c>
      <c r="V51" s="229">
        <v>0.14637538554030741</v>
      </c>
      <c r="W51" s="229">
        <v>0.14637538554028989</v>
      </c>
      <c r="X51" s="229">
        <v>0.15672513086817871</v>
      </c>
      <c r="Y51" s="229">
        <v>0.15138867990163929</v>
      </c>
      <c r="DA51" s="73" t="s">
        <v>3167</v>
      </c>
    </row>
    <row r="52" spans="1:105" ht="12" customHeight="1" x14ac:dyDescent="0.25">
      <c r="A52" s="64" t="s">
        <v>39</v>
      </c>
      <c r="B52" s="229">
        <v>11.665447032399539</v>
      </c>
      <c r="C52" s="229">
        <v>11.499543931691919</v>
      </c>
      <c r="D52" s="229">
        <v>11.30496540171006</v>
      </c>
      <c r="E52" s="229">
        <v>13.03875603269911</v>
      </c>
      <c r="F52" s="229">
        <v>0.15115615842271291</v>
      </c>
      <c r="G52" s="229">
        <v>0.12903574499499029</v>
      </c>
      <c r="H52" s="229">
        <v>6.0421909277795553E-2</v>
      </c>
      <c r="I52" s="229">
        <v>0.2145458898353278</v>
      </c>
      <c r="J52" s="229">
        <v>0.22304750206257659</v>
      </c>
      <c r="K52" s="229">
        <v>0.2273499224743846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0.10753101640756441</v>
      </c>
      <c r="W52" s="229">
        <v>0.1180787668769863</v>
      </c>
      <c r="X52" s="229">
        <v>1.2276829452365361E-3</v>
      </c>
      <c r="Y52" s="229">
        <v>8.1845529682432244E-4</v>
      </c>
      <c r="DA52" s="73" t="s">
        <v>3168</v>
      </c>
    </row>
    <row r="53" spans="1:105" ht="12" customHeight="1" x14ac:dyDescent="0.25">
      <c r="A53" s="60" t="s">
        <v>3099</v>
      </c>
      <c r="B53" s="262">
        <v>0.44434851743500259</v>
      </c>
      <c r="C53" s="262">
        <v>0.435136918216945</v>
      </c>
      <c r="D53" s="262">
        <v>0.42721088171775617</v>
      </c>
      <c r="E53" s="262">
        <v>0.4473142224160494</v>
      </c>
      <c r="F53" s="262">
        <v>0.51340706911592926</v>
      </c>
      <c r="G53" s="262">
        <v>0.50164604089412201</v>
      </c>
      <c r="H53" s="262">
        <v>0.56829316191066215</v>
      </c>
      <c r="I53" s="262">
        <v>0.55997176326161258</v>
      </c>
      <c r="J53" s="262">
        <v>0.64686877222631733</v>
      </c>
      <c r="K53" s="262">
        <v>0.51456670275601024</v>
      </c>
      <c r="L53" s="262">
        <v>0.54809923273241901</v>
      </c>
      <c r="M53" s="262">
        <v>0.60145376187517829</v>
      </c>
      <c r="N53" s="262">
        <v>0.56552961586749817</v>
      </c>
      <c r="O53" s="262">
        <v>0.56939261648019523</v>
      </c>
      <c r="P53" s="262">
        <v>0.49989249729414548</v>
      </c>
      <c r="Q53" s="262">
        <v>0.50052576368863688</v>
      </c>
      <c r="R53" s="262">
        <v>0.50656321479028077</v>
      </c>
      <c r="S53" s="262">
        <v>0.47835046547700549</v>
      </c>
      <c r="T53" s="262">
        <v>0.46293581656991301</v>
      </c>
      <c r="U53" s="262">
        <v>0.46384283510004842</v>
      </c>
      <c r="V53" s="262">
        <v>0.39458384685576969</v>
      </c>
      <c r="W53" s="262">
        <v>0.39503642325523991</v>
      </c>
      <c r="X53" s="262">
        <v>0.36348050662488429</v>
      </c>
      <c r="Y53" s="262">
        <v>0.31096357856826851</v>
      </c>
      <c r="DA53" s="72" t="s">
        <v>3169</v>
      </c>
    </row>
    <row r="54" spans="1:105" ht="12" customHeight="1" x14ac:dyDescent="0.25">
      <c r="A54" s="57" t="s">
        <v>3101</v>
      </c>
      <c r="B54" s="261">
        <f t="shared" ref="B54:Y54" si="2">B55+B56+B67</f>
        <v>30.861737395668126</v>
      </c>
      <c r="C54" s="261">
        <f t="shared" si="2"/>
        <v>37.181097418478856</v>
      </c>
      <c r="D54" s="261">
        <f t="shared" si="2"/>
        <v>30.288317128228226</v>
      </c>
      <c r="E54" s="261">
        <f t="shared" si="2"/>
        <v>17.088596275279883</v>
      </c>
      <c r="F54" s="261">
        <f t="shared" si="2"/>
        <v>12.958206853119275</v>
      </c>
      <c r="G54" s="261">
        <f t="shared" si="2"/>
        <v>13.335816045058085</v>
      </c>
      <c r="H54" s="261">
        <f t="shared" si="2"/>
        <v>15.46281271923376</v>
      </c>
      <c r="I54" s="261">
        <f t="shared" si="2"/>
        <v>11.990065321983298</v>
      </c>
      <c r="J54" s="261">
        <f t="shared" si="2"/>
        <v>12.865389704073019</v>
      </c>
      <c r="K54" s="261">
        <f t="shared" si="2"/>
        <v>11.301869293169304</v>
      </c>
      <c r="L54" s="261">
        <f t="shared" si="2"/>
        <v>12.606480259023876</v>
      </c>
      <c r="M54" s="261">
        <f t="shared" si="2"/>
        <v>11.602957852923264</v>
      </c>
      <c r="N54" s="261">
        <f t="shared" si="2"/>
        <v>12.383908540451344</v>
      </c>
      <c r="O54" s="261">
        <f t="shared" si="2"/>
        <v>12.208271639278484</v>
      </c>
      <c r="P54" s="261">
        <f t="shared" si="2"/>
        <v>9.830850873089096</v>
      </c>
      <c r="Q54" s="261">
        <f t="shared" si="2"/>
        <v>8.8405238688284822</v>
      </c>
      <c r="R54" s="261">
        <f t="shared" si="2"/>
        <v>9.0943499538209256</v>
      </c>
      <c r="S54" s="261">
        <f t="shared" si="2"/>
        <v>8.9404522074835171</v>
      </c>
      <c r="T54" s="261">
        <f t="shared" si="2"/>
        <v>8.6182412230212222</v>
      </c>
      <c r="U54" s="261">
        <f t="shared" si="2"/>
        <v>10.874240563185388</v>
      </c>
      <c r="V54" s="261">
        <f t="shared" si="2"/>
        <v>9.5283234187755461</v>
      </c>
      <c r="W54" s="261">
        <f t="shared" si="2"/>
        <v>9.8217331979695714</v>
      </c>
      <c r="X54" s="261">
        <f t="shared" si="2"/>
        <v>9.0182409048832461</v>
      </c>
      <c r="Y54" s="261">
        <f t="shared" si="2"/>
        <v>7.7637960681634013</v>
      </c>
      <c r="DA54" s="70"/>
    </row>
    <row r="55" spans="1:105" ht="12" customHeight="1" x14ac:dyDescent="0.25">
      <c r="A55" s="60" t="s">
        <v>3102</v>
      </c>
      <c r="B55" s="262">
        <v>19.58726535918057</v>
      </c>
      <c r="C55" s="262">
        <v>24.84853021635438</v>
      </c>
      <c r="D55" s="262">
        <v>19.317440950866711</v>
      </c>
      <c r="E55" s="262">
        <v>8.2997293211961463</v>
      </c>
      <c r="F55" s="262">
        <v>5.0645123031518366</v>
      </c>
      <c r="G55" s="262">
        <v>5.5104200702869521</v>
      </c>
      <c r="H55" s="262">
        <v>6.5357546619434244</v>
      </c>
      <c r="I55" s="262">
        <v>3.808471948267508</v>
      </c>
      <c r="J55" s="262">
        <v>3.6201421424252769</v>
      </c>
      <c r="K55" s="262">
        <v>3.7387966904246648</v>
      </c>
      <c r="L55" s="262">
        <v>4.4354519951419178</v>
      </c>
      <c r="M55" s="262">
        <v>3.0651468444098651</v>
      </c>
      <c r="N55" s="262">
        <v>4.071506763798328</v>
      </c>
      <c r="O55" s="262">
        <v>3.8784175595561652</v>
      </c>
      <c r="P55" s="262">
        <v>2.6935387433306262</v>
      </c>
      <c r="Q55" s="262">
        <v>1.890958246061849</v>
      </c>
      <c r="R55" s="262">
        <v>2.029345944460796</v>
      </c>
      <c r="S55" s="262">
        <v>2.202366552176267</v>
      </c>
      <c r="T55" s="262">
        <v>2.102856598302735</v>
      </c>
      <c r="U55" s="262">
        <v>3.903062495087092</v>
      </c>
      <c r="V55" s="262">
        <v>3.5351335910291222</v>
      </c>
      <c r="W55" s="262">
        <v>3.7666380168803211</v>
      </c>
      <c r="X55" s="262">
        <v>3.450391942626903</v>
      </c>
      <c r="Y55" s="262">
        <v>2.984571255766769</v>
      </c>
      <c r="DA55" s="72" t="s">
        <v>3170</v>
      </c>
    </row>
    <row r="56" spans="1:105" ht="12" customHeight="1" x14ac:dyDescent="0.25">
      <c r="A56" s="60" t="s">
        <v>3104</v>
      </c>
      <c r="B56" s="262">
        <v>5.5257585287800923</v>
      </c>
      <c r="C56" s="262">
        <v>6.7030278173737337</v>
      </c>
      <c r="D56" s="262">
        <v>5.4438790793466199</v>
      </c>
      <c r="E56" s="262">
        <v>3.0017849414404769</v>
      </c>
      <c r="F56" s="262">
        <v>1.251543091431371</v>
      </c>
      <c r="G56" s="262">
        <v>1.335401616237365</v>
      </c>
      <c r="H56" s="262">
        <v>1.5748233855689779</v>
      </c>
      <c r="I56" s="262">
        <v>0.93701594611657446</v>
      </c>
      <c r="J56" s="262">
        <v>0.8764489661724566</v>
      </c>
      <c r="K56" s="262">
        <v>0.90591850256770967</v>
      </c>
      <c r="L56" s="262">
        <v>1.0800504859852429</v>
      </c>
      <c r="M56" s="262">
        <v>0.7565644655696242</v>
      </c>
      <c r="N56" s="262">
        <v>0.99592019928024389</v>
      </c>
      <c r="O56" s="262">
        <v>0.96339532693173446</v>
      </c>
      <c r="P56" s="262">
        <v>0.67000406224178211</v>
      </c>
      <c r="Q56" s="262">
        <v>0.47406473602551552</v>
      </c>
      <c r="R56" s="262">
        <v>0.51139421634766036</v>
      </c>
      <c r="S56" s="262">
        <v>0.54947542165645535</v>
      </c>
      <c r="T56" s="262">
        <v>0.52619983508694579</v>
      </c>
      <c r="U56" s="262">
        <v>0.9702588189797976</v>
      </c>
      <c r="V56" s="262">
        <v>0.88830165699936559</v>
      </c>
      <c r="W56" s="262">
        <v>0.94435184945199402</v>
      </c>
      <c r="X56" s="262">
        <v>0.8653570752917964</v>
      </c>
      <c r="Y56" s="262">
        <v>0.75616531207559257</v>
      </c>
      <c r="DA56" s="72" t="s">
        <v>3171</v>
      </c>
    </row>
    <row r="57" spans="1:105" ht="12" customHeight="1" x14ac:dyDescent="0.25">
      <c r="A57" s="64" t="s">
        <v>28</v>
      </c>
      <c r="B57" s="229">
        <v>9.8571519169422958E-2</v>
      </c>
      <c r="C57" s="229">
        <v>5.6421375902341697E-2</v>
      </c>
      <c r="D57" s="229">
        <v>1.548191449751834E-2</v>
      </c>
      <c r="E57" s="229">
        <v>1.848837193516473E-2</v>
      </c>
      <c r="F57" s="229">
        <v>2.7076889706800049E-2</v>
      </c>
      <c r="G57" s="229">
        <v>8.023343107413447E-2</v>
      </c>
      <c r="H57" s="229">
        <v>0.1151641451808751</v>
      </c>
      <c r="I57" s="229">
        <v>5.6505243493667028E-2</v>
      </c>
      <c r="J57" s="229">
        <v>3.0365109819528571E-2</v>
      </c>
      <c r="K57" s="229">
        <v>3.5009514985925891E-3</v>
      </c>
      <c r="L57" s="229">
        <v>4.0369418208410147E-2</v>
      </c>
      <c r="M57" s="229">
        <v>6.5418102982689186E-2</v>
      </c>
      <c r="N57" s="229">
        <v>5.420106237852601E-2</v>
      </c>
      <c r="O57" s="229">
        <v>0</v>
      </c>
      <c r="P57" s="229">
        <v>3.3695919804134569E-3</v>
      </c>
      <c r="Q57" s="229">
        <v>0</v>
      </c>
      <c r="R57" s="229">
        <v>0</v>
      </c>
      <c r="S57" s="229">
        <v>7.0338698362118887E-3</v>
      </c>
      <c r="T57" s="229">
        <v>0</v>
      </c>
      <c r="U57" s="229">
        <v>0</v>
      </c>
      <c r="V57" s="229">
        <v>0</v>
      </c>
      <c r="W57" s="229">
        <v>0</v>
      </c>
      <c r="X57" s="229">
        <v>0</v>
      </c>
      <c r="Y57" s="229">
        <v>0</v>
      </c>
      <c r="DA57" s="73" t="s">
        <v>3172</v>
      </c>
    </row>
    <row r="58" spans="1:105" ht="12" customHeight="1" x14ac:dyDescent="0.25">
      <c r="A58" s="64" t="s">
        <v>30</v>
      </c>
      <c r="B58" s="229">
        <v>0</v>
      </c>
      <c r="C58" s="229">
        <v>0</v>
      </c>
      <c r="D58" s="229">
        <v>0</v>
      </c>
      <c r="E58" s="229">
        <v>0</v>
      </c>
      <c r="F58" s="229">
        <v>0</v>
      </c>
      <c r="G58" s="229">
        <v>0</v>
      </c>
      <c r="H58" s="229">
        <v>0</v>
      </c>
      <c r="I58" s="229">
        <v>0</v>
      </c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0</v>
      </c>
      <c r="S58" s="229">
        <v>0</v>
      </c>
      <c r="T58" s="229">
        <v>0</v>
      </c>
      <c r="U58" s="229">
        <v>0</v>
      </c>
      <c r="V58" s="229">
        <v>0</v>
      </c>
      <c r="W58" s="229">
        <v>0</v>
      </c>
      <c r="X58" s="229">
        <v>0</v>
      </c>
      <c r="Y58" s="229">
        <v>0</v>
      </c>
      <c r="DA58" s="73" t="s">
        <v>3173</v>
      </c>
    </row>
    <row r="59" spans="1:105" ht="12" customHeight="1" x14ac:dyDescent="0.25">
      <c r="A59" s="64" t="s">
        <v>31</v>
      </c>
      <c r="B59" s="229">
        <v>0.1143939677149954</v>
      </c>
      <c r="C59" s="229">
        <v>0.11253404581949759</v>
      </c>
      <c r="D59" s="229">
        <v>5.6531999331678323E-2</v>
      </c>
      <c r="E59" s="229">
        <v>3.7203971185851913E-2</v>
      </c>
      <c r="F59" s="229">
        <v>3.6083233142790848E-2</v>
      </c>
      <c r="G59" s="229">
        <v>3.9562710193965199E-2</v>
      </c>
      <c r="H59" s="229">
        <v>5.9380525745284553E-2</v>
      </c>
      <c r="I59" s="229">
        <v>3.2489749257213631E-2</v>
      </c>
      <c r="J59" s="229">
        <v>3.21257756687615E-2</v>
      </c>
      <c r="K59" s="229">
        <v>3.2457688370886542E-2</v>
      </c>
      <c r="L59" s="229">
        <v>3.5760055651477662E-2</v>
      </c>
      <c r="M59" s="229">
        <v>2.8998801420733529E-2</v>
      </c>
      <c r="N59" s="229">
        <v>2.9279189863541211E-2</v>
      </c>
      <c r="O59" s="229">
        <v>2.918127262836118E-2</v>
      </c>
      <c r="P59" s="229">
        <v>2.573404146703176E-2</v>
      </c>
      <c r="Q59" s="229">
        <v>3.1712687000071717E-2</v>
      </c>
      <c r="R59" s="229">
        <v>1.5648113572305378E-2</v>
      </c>
      <c r="S59" s="229">
        <v>2.302232427015061E-2</v>
      </c>
      <c r="T59" s="229">
        <v>1.6607369870498531E-2</v>
      </c>
      <c r="U59" s="229">
        <v>1.104959636443705E-2</v>
      </c>
      <c r="V59" s="229">
        <v>2.5552177644233651E-2</v>
      </c>
      <c r="W59" s="229">
        <v>3.1562812797783078E-2</v>
      </c>
      <c r="X59" s="229">
        <v>2.3085075058144239E-2</v>
      </c>
      <c r="Y59" s="229">
        <v>1.7352768995797921E-2</v>
      </c>
      <c r="DA59" s="73" t="s">
        <v>3174</v>
      </c>
    </row>
    <row r="60" spans="1:105" ht="12" customHeight="1" x14ac:dyDescent="0.25">
      <c r="A60" s="64" t="s">
        <v>159</v>
      </c>
      <c r="B60" s="229">
        <v>0.54745896643064662</v>
      </c>
      <c r="C60" s="229">
        <v>1.41248554420081</v>
      </c>
      <c r="D60" s="229">
        <v>0.46969723340372133</v>
      </c>
      <c r="E60" s="229">
        <v>0.30481507736891728</v>
      </c>
      <c r="F60" s="229">
        <v>0.40698850609519333</v>
      </c>
      <c r="G60" s="229">
        <v>0.46046045152763693</v>
      </c>
      <c r="H60" s="229">
        <v>0.40225765757090148</v>
      </c>
      <c r="I60" s="229">
        <v>0.38057098538756939</v>
      </c>
      <c r="J60" s="229">
        <v>8.1021743085512327E-2</v>
      </c>
      <c r="K60" s="229">
        <v>0.1403192985096742</v>
      </c>
      <c r="L60" s="229">
        <v>0.36663087259596983</v>
      </c>
      <c r="M60" s="229">
        <v>0.1494874925566409</v>
      </c>
      <c r="N60" s="229">
        <v>0.31939421752084191</v>
      </c>
      <c r="O60" s="229">
        <v>0.34754474014107278</v>
      </c>
      <c r="P60" s="229">
        <v>0.30453029077644622</v>
      </c>
      <c r="Q60" s="229">
        <v>0.13919869224392231</v>
      </c>
      <c r="R60" s="229">
        <v>0.16271745311663419</v>
      </c>
      <c r="S60" s="229">
        <v>0.16936035688955919</v>
      </c>
      <c r="T60" s="229">
        <v>0.15794368656730221</v>
      </c>
      <c r="U60" s="229">
        <v>0.62279175822001331</v>
      </c>
      <c r="V60" s="229">
        <v>0.58030129361605676</v>
      </c>
      <c r="W60" s="229">
        <v>0.59390417373759374</v>
      </c>
      <c r="X60" s="229">
        <v>0.61759862095368268</v>
      </c>
      <c r="Y60" s="229">
        <v>0.57070187748940215</v>
      </c>
      <c r="DA60" s="73" t="s">
        <v>3175</v>
      </c>
    </row>
    <row r="61" spans="1:105" ht="12" customHeight="1" x14ac:dyDescent="0.25">
      <c r="A61" s="64" t="s">
        <v>32</v>
      </c>
      <c r="B61" s="229">
        <v>0.25202695552669901</v>
      </c>
      <c r="C61" s="229">
        <v>0.58714529393385295</v>
      </c>
      <c r="D61" s="229">
        <v>2.5965076257716279E-2</v>
      </c>
      <c r="E61" s="229">
        <v>0.21992637578122229</v>
      </c>
      <c r="F61" s="229">
        <v>3.2643690376204168E-2</v>
      </c>
      <c r="G61" s="229">
        <v>0.20694997589950931</v>
      </c>
      <c r="H61" s="229">
        <v>0.29798839550260797</v>
      </c>
      <c r="I61" s="229">
        <v>9.4509359587594766E-2</v>
      </c>
      <c r="J61" s="229">
        <v>0.35166956389453108</v>
      </c>
      <c r="K61" s="229">
        <v>0.3553028954726033</v>
      </c>
      <c r="L61" s="229">
        <v>0.17917708709444771</v>
      </c>
      <c r="M61" s="229">
        <v>0</v>
      </c>
      <c r="N61" s="229">
        <v>7.22204338058796E-2</v>
      </c>
      <c r="O61" s="229">
        <v>4.9640165324247839E-3</v>
      </c>
      <c r="P61" s="229">
        <v>2.4624105234946252E-3</v>
      </c>
      <c r="Q61" s="229">
        <v>4.8551626827603254E-3</v>
      </c>
      <c r="R61" s="229">
        <v>2.3957016657617379E-3</v>
      </c>
      <c r="S61" s="229">
        <v>2.202951965368316E-3</v>
      </c>
      <c r="T61" s="229">
        <v>0</v>
      </c>
      <c r="U61" s="229">
        <v>0</v>
      </c>
      <c r="V61" s="229">
        <v>2.4946924119359639E-4</v>
      </c>
      <c r="W61" s="229">
        <v>2.4976498041729431E-4</v>
      </c>
      <c r="X61" s="229">
        <v>2.5151373249579251E-4</v>
      </c>
      <c r="Y61" s="229">
        <v>0</v>
      </c>
      <c r="DA61" s="73" t="s">
        <v>3176</v>
      </c>
    </row>
    <row r="62" spans="1:105" ht="12" customHeight="1" x14ac:dyDescent="0.25">
      <c r="A62" s="64" t="s">
        <v>33</v>
      </c>
      <c r="B62" s="229">
        <v>0.40282076454288962</v>
      </c>
      <c r="C62" s="229">
        <v>0.21456194284804961</v>
      </c>
      <c r="D62" s="229">
        <v>0.29748816434543868</v>
      </c>
      <c r="E62" s="229">
        <v>0.2131003904417437</v>
      </c>
      <c r="F62" s="229">
        <v>2.0944826293830512E-2</v>
      </c>
      <c r="G62" s="229">
        <v>1.047241314691456E-2</v>
      </c>
      <c r="H62" s="229">
        <v>2.0944826293828631E-2</v>
      </c>
      <c r="I62" s="229">
        <v>2.618081367825633E-2</v>
      </c>
      <c r="J62" s="229">
        <v>4.6881901778335858E-2</v>
      </c>
      <c r="K62" s="229">
        <v>2.618081367825472E-2</v>
      </c>
      <c r="L62" s="229">
        <v>3.6653226825152263E-2</v>
      </c>
      <c r="M62" s="229">
        <v>3.1417239440681283E-2</v>
      </c>
      <c r="N62" s="229">
        <v>2.6180813678252469E-2</v>
      </c>
      <c r="O62" s="229">
        <v>3.0893377675463268E-2</v>
      </c>
      <c r="P62" s="229">
        <v>2.6180813678191021E-2</v>
      </c>
      <c r="Q62" s="229">
        <v>2.9322669135884889E-2</v>
      </c>
      <c r="R62" s="229">
        <v>4.782003079721165E-2</v>
      </c>
      <c r="S62" s="229">
        <v>2.760554232849503E-2</v>
      </c>
      <c r="T62" s="229">
        <v>2.6704675443459881E-2</v>
      </c>
      <c r="U62" s="229">
        <v>3.03699542882193E-2</v>
      </c>
      <c r="V62" s="229">
        <v>2.7734863852196302E-2</v>
      </c>
      <c r="W62" s="229">
        <v>2.7734863852192981E-2</v>
      </c>
      <c r="X62" s="229">
        <v>2.0801038294632819E-2</v>
      </c>
      <c r="Y62" s="229">
        <v>2.0801038294631931E-2</v>
      </c>
      <c r="DA62" s="73" t="s">
        <v>3177</v>
      </c>
    </row>
    <row r="63" spans="1:105" ht="12" customHeight="1" x14ac:dyDescent="0.25">
      <c r="A63" s="64" t="s">
        <v>35</v>
      </c>
      <c r="B63" s="229">
        <v>2.403439716003489</v>
      </c>
      <c r="C63" s="229">
        <v>2.6371101701194921</v>
      </c>
      <c r="D63" s="229">
        <v>2.9244186200584199</v>
      </c>
      <c r="E63" s="229">
        <v>0.30024289136392318</v>
      </c>
      <c r="F63" s="229">
        <v>0.70568672384912634</v>
      </c>
      <c r="G63" s="229">
        <v>0.51884037174008713</v>
      </c>
      <c r="H63" s="229">
        <v>0.6702460809139168</v>
      </c>
      <c r="I63" s="229">
        <v>0.31536452634222623</v>
      </c>
      <c r="J63" s="229">
        <v>0.30174553219339723</v>
      </c>
      <c r="K63" s="229">
        <v>0.31488792671904742</v>
      </c>
      <c r="L63" s="229">
        <v>0.4001586259288889</v>
      </c>
      <c r="M63" s="229">
        <v>0.45764578618640622</v>
      </c>
      <c r="N63" s="229">
        <v>0.46995894774699842</v>
      </c>
      <c r="O63" s="229">
        <v>0.52592487631922402</v>
      </c>
      <c r="P63" s="229">
        <v>0.28276915019813742</v>
      </c>
      <c r="Q63" s="229">
        <v>0.2475558906116416</v>
      </c>
      <c r="R63" s="229">
        <v>0.26139328284467461</v>
      </c>
      <c r="S63" s="229">
        <v>0.29883074201560078</v>
      </c>
      <c r="T63" s="229">
        <v>0.30352446885460782</v>
      </c>
      <c r="U63" s="229">
        <v>0.28462787575601067</v>
      </c>
      <c r="V63" s="229">
        <v>0.2173088195842508</v>
      </c>
      <c r="W63" s="229">
        <v>0.25220171092382759</v>
      </c>
      <c r="X63" s="229">
        <v>0.18050702636258639</v>
      </c>
      <c r="Y63" s="229">
        <v>0.12503661213308581</v>
      </c>
      <c r="DA63" s="73" t="s">
        <v>3178</v>
      </c>
    </row>
    <row r="64" spans="1:105" ht="12" customHeight="1" x14ac:dyDescent="0.25">
      <c r="A64" s="64" t="s">
        <v>36</v>
      </c>
      <c r="B64" s="229">
        <v>0</v>
      </c>
      <c r="C64" s="229">
        <v>0</v>
      </c>
      <c r="D64" s="229">
        <v>0</v>
      </c>
      <c r="E64" s="229">
        <v>0</v>
      </c>
      <c r="F64" s="229">
        <v>0</v>
      </c>
      <c r="G64" s="229">
        <v>0</v>
      </c>
      <c r="H64" s="229">
        <v>0</v>
      </c>
      <c r="I64" s="229">
        <v>0</v>
      </c>
      <c r="J64" s="229">
        <v>0</v>
      </c>
      <c r="K64" s="229">
        <v>0</v>
      </c>
      <c r="L64" s="229">
        <v>0</v>
      </c>
      <c r="M64" s="229">
        <v>0</v>
      </c>
      <c r="N64" s="229">
        <v>0</v>
      </c>
      <c r="O64" s="229">
        <v>0</v>
      </c>
      <c r="P64" s="229">
        <v>0</v>
      </c>
      <c r="Q64" s="229">
        <v>0</v>
      </c>
      <c r="R64" s="229">
        <v>0</v>
      </c>
      <c r="S64" s="229">
        <v>0</v>
      </c>
      <c r="T64" s="229">
        <v>0</v>
      </c>
      <c r="U64" s="229">
        <v>0</v>
      </c>
      <c r="V64" s="229">
        <v>0</v>
      </c>
      <c r="W64" s="229">
        <v>0</v>
      </c>
      <c r="X64" s="229">
        <v>0</v>
      </c>
      <c r="Y64" s="229">
        <v>0</v>
      </c>
      <c r="DA64" s="73" t="s">
        <v>3179</v>
      </c>
    </row>
    <row r="65" spans="1:105" ht="12" customHeight="1" x14ac:dyDescent="0.25">
      <c r="A65" s="64" t="s">
        <v>38</v>
      </c>
      <c r="B65" s="229">
        <v>0</v>
      </c>
      <c r="C65" s="229">
        <v>0</v>
      </c>
      <c r="D65" s="229">
        <v>0</v>
      </c>
      <c r="E65" s="229">
        <v>0</v>
      </c>
      <c r="F65" s="229">
        <v>0</v>
      </c>
      <c r="G65" s="229">
        <v>0</v>
      </c>
      <c r="H65" s="229">
        <v>0</v>
      </c>
      <c r="I65" s="229">
        <v>0</v>
      </c>
      <c r="J65" s="229">
        <v>0</v>
      </c>
      <c r="K65" s="229">
        <v>0</v>
      </c>
      <c r="L65" s="229">
        <v>2.1301199680896471E-2</v>
      </c>
      <c r="M65" s="229">
        <v>2.3597042982473081E-2</v>
      </c>
      <c r="N65" s="229">
        <v>2.468553428620434E-2</v>
      </c>
      <c r="O65" s="229">
        <v>2.48870436351885E-2</v>
      </c>
      <c r="P65" s="229">
        <v>2.4957763618067699E-2</v>
      </c>
      <c r="Q65" s="229">
        <v>2.1419634351234632E-2</v>
      </c>
      <c r="R65" s="229">
        <v>2.1419634351072719E-2</v>
      </c>
      <c r="S65" s="229">
        <v>2.1419634351069441E-2</v>
      </c>
      <c r="T65" s="229">
        <v>2.1419634351077389E-2</v>
      </c>
      <c r="U65" s="229">
        <v>2.1419634351117229E-2</v>
      </c>
      <c r="V65" s="229">
        <v>2.1419634351113728E-2</v>
      </c>
      <c r="W65" s="229">
        <v>2.141963435111115E-2</v>
      </c>
      <c r="X65" s="229">
        <v>2.293414964842171E-2</v>
      </c>
      <c r="Y65" s="229">
        <v>2.2153247668119529E-2</v>
      </c>
      <c r="DA65" s="73" t="s">
        <v>3180</v>
      </c>
    </row>
    <row r="66" spans="1:105" ht="12" customHeight="1" x14ac:dyDescent="0.25">
      <c r="A66" s="64" t="s">
        <v>39</v>
      </c>
      <c r="B66" s="229">
        <v>1.7070466393919499</v>
      </c>
      <c r="C66" s="229">
        <v>1.682769444549689</v>
      </c>
      <c r="D66" s="229">
        <v>1.654296071452126</v>
      </c>
      <c r="E66" s="229">
        <v>1.9080078633636539</v>
      </c>
      <c r="F66" s="229">
        <v>2.2119221967425391E-2</v>
      </c>
      <c r="G66" s="229">
        <v>1.8882262655117991E-2</v>
      </c>
      <c r="H66" s="229">
        <v>8.8417543615634617E-3</v>
      </c>
      <c r="I66" s="229">
        <v>3.1395268370046983E-2</v>
      </c>
      <c r="J66" s="229">
        <v>3.2639339732390082E-2</v>
      </c>
      <c r="K66" s="229">
        <v>3.3268928318650873E-2</v>
      </c>
      <c r="L66" s="229">
        <v>0</v>
      </c>
      <c r="M66" s="229">
        <v>0</v>
      </c>
      <c r="N66" s="229">
        <v>0</v>
      </c>
      <c r="O66" s="229">
        <v>0</v>
      </c>
      <c r="P66" s="229">
        <v>0</v>
      </c>
      <c r="Q66" s="229">
        <v>0</v>
      </c>
      <c r="R66" s="229">
        <v>0</v>
      </c>
      <c r="S66" s="229">
        <v>0</v>
      </c>
      <c r="T66" s="229">
        <v>0</v>
      </c>
      <c r="U66" s="229">
        <v>0</v>
      </c>
      <c r="V66" s="229">
        <v>1.5735398710320651E-2</v>
      </c>
      <c r="W66" s="229">
        <v>1.7278888809068089E-2</v>
      </c>
      <c r="X66" s="229">
        <v>1.7965124183275799E-4</v>
      </c>
      <c r="Y66" s="229">
        <v>1.197674945551669E-4</v>
      </c>
      <c r="DA66" s="73" t="s">
        <v>3181</v>
      </c>
    </row>
    <row r="67" spans="1:105" ht="12" customHeight="1" x14ac:dyDescent="0.25">
      <c r="A67" s="60" t="s">
        <v>3116</v>
      </c>
      <c r="B67" s="262">
        <v>5.7487135077074649</v>
      </c>
      <c r="C67" s="262">
        <v>5.6295393847507453</v>
      </c>
      <c r="D67" s="262">
        <v>5.5269970980148964</v>
      </c>
      <c r="E67" s="262">
        <v>5.7870820126432587</v>
      </c>
      <c r="F67" s="262">
        <v>6.6421514585360679</v>
      </c>
      <c r="G67" s="262">
        <v>6.4899943585337683</v>
      </c>
      <c r="H67" s="262">
        <v>7.3522346717213578</v>
      </c>
      <c r="I67" s="262">
        <v>7.244577427599217</v>
      </c>
      <c r="J67" s="262">
        <v>8.368798595475285</v>
      </c>
      <c r="K67" s="262">
        <v>6.6571541001769301</v>
      </c>
      <c r="L67" s="262">
        <v>7.0909777778967138</v>
      </c>
      <c r="M67" s="262">
        <v>7.7812465429437756</v>
      </c>
      <c r="N67" s="262">
        <v>7.3164815773727714</v>
      </c>
      <c r="O67" s="262">
        <v>7.3664587527905843</v>
      </c>
      <c r="P67" s="262">
        <v>6.4673080675166874</v>
      </c>
      <c r="Q67" s="262">
        <v>6.4755008867411181</v>
      </c>
      <c r="R67" s="262">
        <v>6.5536097930124688</v>
      </c>
      <c r="S67" s="262">
        <v>6.1886102336507944</v>
      </c>
      <c r="T67" s="262">
        <v>5.9891847896315413</v>
      </c>
      <c r="U67" s="262">
        <v>6.0009192491184988</v>
      </c>
      <c r="V67" s="262">
        <v>5.1048881707470581</v>
      </c>
      <c r="W67" s="262">
        <v>5.1107433316372566</v>
      </c>
      <c r="X67" s="262">
        <v>4.7024918869645456</v>
      </c>
      <c r="Y67" s="262">
        <v>4.0230595003210396</v>
      </c>
      <c r="DA67" s="72" t="s">
        <v>3182</v>
      </c>
    </row>
    <row r="68" spans="1:105" ht="12" customHeight="1" x14ac:dyDescent="0.25">
      <c r="A68" s="57" t="s">
        <v>3118</v>
      </c>
      <c r="B68" s="261">
        <v>16.626653802566189</v>
      </c>
      <c r="C68" s="261">
        <v>16.78602702119365</v>
      </c>
      <c r="D68" s="261">
        <v>18.82367829549149</v>
      </c>
      <c r="E68" s="261">
        <v>11.379562788651789</v>
      </c>
      <c r="F68" s="261">
        <v>12.82805628801794</v>
      </c>
      <c r="G68" s="261">
        <v>9.6395654978768697</v>
      </c>
      <c r="H68" s="261">
        <v>7.741046344514146</v>
      </c>
      <c r="I68" s="261">
        <v>7.2049292150168833</v>
      </c>
      <c r="J68" s="261">
        <v>6.6898853633750708</v>
      </c>
      <c r="K68" s="261">
        <v>8.3807017391339365</v>
      </c>
      <c r="L68" s="261">
        <v>10.251712586994991</v>
      </c>
      <c r="M68" s="261">
        <v>10.06329145078981</v>
      </c>
      <c r="N68" s="261">
        <v>10.20290782608406</v>
      </c>
      <c r="O68" s="261">
        <v>11.52871038254986</v>
      </c>
      <c r="P68" s="261">
        <v>9.3930885599891809</v>
      </c>
      <c r="Q68" s="261">
        <v>12.82760891671759</v>
      </c>
      <c r="R68" s="261">
        <v>12.939185677052089</v>
      </c>
      <c r="S68" s="261">
        <v>14.238933762978791</v>
      </c>
      <c r="T68" s="261">
        <v>14.300763714158821</v>
      </c>
      <c r="U68" s="261">
        <v>29.866726598577639</v>
      </c>
      <c r="V68" s="261">
        <v>28.225490122209411</v>
      </c>
      <c r="W68" s="261">
        <v>30.33659201769353</v>
      </c>
      <c r="X68" s="261">
        <v>29.133924919438719</v>
      </c>
      <c r="Y68" s="261">
        <v>27.636597662351189</v>
      </c>
      <c r="DA68" s="70" t="s">
        <v>3183</v>
      </c>
    </row>
    <row r="69" spans="1:105" ht="12" customHeight="1" x14ac:dyDescent="0.25">
      <c r="A69" s="41" t="s">
        <v>3120</v>
      </c>
      <c r="B69" s="350">
        <v>89.962485585181625</v>
      </c>
      <c r="C69" s="350">
        <v>89.396796378966201</v>
      </c>
      <c r="D69" s="350">
        <v>87.487032720271586</v>
      </c>
      <c r="E69" s="350">
        <v>90.534939889728577</v>
      </c>
      <c r="F69" s="350">
        <v>117.7541633926792</v>
      </c>
      <c r="G69" s="350">
        <v>115.8373422830928</v>
      </c>
      <c r="H69" s="350">
        <v>138.72475515994159</v>
      </c>
      <c r="I69" s="350">
        <v>133.04949409382141</v>
      </c>
      <c r="J69" s="350">
        <v>152.72387983584241</v>
      </c>
      <c r="K69" s="350">
        <v>120.78959232285899</v>
      </c>
      <c r="L69" s="350">
        <v>143.04224842555939</v>
      </c>
      <c r="M69" s="350">
        <v>132.47813608267879</v>
      </c>
      <c r="N69" s="350">
        <v>125.25720065204609</v>
      </c>
      <c r="O69" s="350">
        <v>129.242751395792</v>
      </c>
      <c r="P69" s="350">
        <v>114.89483870261989</v>
      </c>
      <c r="Q69" s="350">
        <v>115.77830622686319</v>
      </c>
      <c r="R69" s="350">
        <v>117.3522157112142</v>
      </c>
      <c r="S69" s="350">
        <v>113.1323957616689</v>
      </c>
      <c r="T69" s="350">
        <v>113.34454394225151</v>
      </c>
      <c r="U69" s="350">
        <v>113.60627782881549</v>
      </c>
      <c r="V69" s="350">
        <v>101.0014399252336</v>
      </c>
      <c r="W69" s="350">
        <v>103.43247492295539</v>
      </c>
      <c r="X69" s="350">
        <v>95.933305770556359</v>
      </c>
      <c r="Y69" s="350">
        <v>85.126134973269288</v>
      </c>
      <c r="DA69" s="97" t="s">
        <v>3184</v>
      </c>
    </row>
    <row r="70" spans="1:105" ht="12" customHeight="1" x14ac:dyDescent="0.25">
      <c r="A70" s="172"/>
      <c r="B70" s="172"/>
      <c r="C70" s="172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2"/>
      <c r="Q70" s="172"/>
      <c r="R70" s="172"/>
      <c r="S70" s="172"/>
      <c r="T70" s="172"/>
      <c r="U70" s="172"/>
      <c r="V70" s="172"/>
      <c r="W70" s="172"/>
      <c r="X70" s="172"/>
      <c r="Y70" s="172"/>
      <c r="DA70" s="176"/>
    </row>
    <row r="71" spans="1:105" ht="15" customHeight="1" x14ac:dyDescent="0.25">
      <c r="A71" s="32" t="s">
        <v>101</v>
      </c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7"/>
      <c r="N71" s="257"/>
      <c r="O71" s="257"/>
      <c r="P71" s="257"/>
      <c r="Q71" s="257"/>
      <c r="R71" s="257"/>
      <c r="S71" s="257"/>
      <c r="T71" s="257"/>
      <c r="U71" s="257"/>
      <c r="V71" s="257"/>
      <c r="W71" s="257"/>
      <c r="X71" s="257"/>
      <c r="Y71" s="257"/>
      <c r="DA71" s="88"/>
    </row>
    <row r="72" spans="1:105" ht="12" customHeight="1" x14ac:dyDescent="0.25">
      <c r="A72" s="172"/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2"/>
      <c r="Q72" s="172"/>
      <c r="R72" s="172"/>
      <c r="S72" s="172"/>
      <c r="T72" s="172"/>
      <c r="U72" s="172"/>
      <c r="V72" s="172"/>
      <c r="W72" s="172"/>
      <c r="X72" s="172"/>
      <c r="Y72" s="172"/>
      <c r="DA72" s="176"/>
    </row>
    <row r="73" spans="1:105" ht="12" customHeight="1" x14ac:dyDescent="0.25">
      <c r="A73" s="35" t="s">
        <v>27</v>
      </c>
      <c r="B73" s="232">
        <f t="shared" ref="B73:Y73" si="3">SUM(B$74:B$78,B$79,B$81:B$82,B$84:B$86,B$88:B$90,B$91:B$92)</f>
        <v>0.99999999999999978</v>
      </c>
      <c r="C73" s="232">
        <f t="shared" si="3"/>
        <v>0.99999999999999989</v>
      </c>
      <c r="D73" s="232">
        <f t="shared" si="3"/>
        <v>0.99999999999999989</v>
      </c>
      <c r="E73" s="232">
        <f t="shared" si="3"/>
        <v>1.0000000000000002</v>
      </c>
      <c r="F73" s="232">
        <f t="shared" si="3"/>
        <v>1</v>
      </c>
      <c r="G73" s="232">
        <f t="shared" si="3"/>
        <v>0.99999999999999989</v>
      </c>
      <c r="H73" s="232">
        <f t="shared" si="3"/>
        <v>0.99999999999999978</v>
      </c>
      <c r="I73" s="232">
        <f t="shared" si="3"/>
        <v>1.0000000000000004</v>
      </c>
      <c r="J73" s="232">
        <f t="shared" si="3"/>
        <v>1.0000000000000002</v>
      </c>
      <c r="K73" s="232">
        <f t="shared" si="3"/>
        <v>1</v>
      </c>
      <c r="L73" s="232">
        <f t="shared" si="3"/>
        <v>1.0000000000000002</v>
      </c>
      <c r="M73" s="232">
        <f t="shared" si="3"/>
        <v>0.99999999999999978</v>
      </c>
      <c r="N73" s="232">
        <f t="shared" si="3"/>
        <v>1</v>
      </c>
      <c r="O73" s="232">
        <f t="shared" si="3"/>
        <v>1.0000000000000002</v>
      </c>
      <c r="P73" s="232">
        <f t="shared" si="3"/>
        <v>1.0000000000000002</v>
      </c>
      <c r="Q73" s="232">
        <f t="shared" si="3"/>
        <v>0.99999999999999978</v>
      </c>
      <c r="R73" s="232">
        <f t="shared" si="3"/>
        <v>1.0000000000000004</v>
      </c>
      <c r="S73" s="232">
        <f t="shared" si="3"/>
        <v>0.99999999999999989</v>
      </c>
      <c r="T73" s="232">
        <f t="shared" si="3"/>
        <v>0.99999999999999978</v>
      </c>
      <c r="U73" s="232">
        <f t="shared" si="3"/>
        <v>1.0000000000000002</v>
      </c>
      <c r="V73" s="232">
        <f t="shared" si="3"/>
        <v>1</v>
      </c>
      <c r="W73" s="232">
        <f t="shared" si="3"/>
        <v>1.0000000000000002</v>
      </c>
      <c r="X73" s="232">
        <f t="shared" si="3"/>
        <v>0.99999999999999989</v>
      </c>
      <c r="Y73" s="232">
        <f t="shared" si="3"/>
        <v>0.99999999999999989</v>
      </c>
      <c r="DA73" s="95"/>
    </row>
    <row r="74" spans="1:105" ht="12" customHeight="1" x14ac:dyDescent="0.25">
      <c r="A74" s="55" t="s">
        <v>91</v>
      </c>
      <c r="B74" s="299">
        <f t="shared" ref="B74:Y74" si="4">IF(B$6=0,0,B$6/B$5)</f>
        <v>6.6983481733543871E-3</v>
      </c>
      <c r="C74" s="299">
        <f t="shared" si="4"/>
        <v>5.7226238580198726E-3</v>
      </c>
      <c r="D74" s="299">
        <f t="shared" si="4"/>
        <v>6.6610509010915477E-3</v>
      </c>
      <c r="E74" s="299">
        <f t="shared" si="4"/>
        <v>1.1676535686787785E-2</v>
      </c>
      <c r="F74" s="299">
        <f t="shared" si="4"/>
        <v>2.3562738265731693E-2</v>
      </c>
      <c r="G74" s="299">
        <f t="shared" si="4"/>
        <v>2.3155690118455557E-2</v>
      </c>
      <c r="H74" s="299">
        <f t="shared" si="4"/>
        <v>2.4792041867650393E-2</v>
      </c>
      <c r="I74" s="299">
        <f t="shared" si="4"/>
        <v>2.9810887005566878E-2</v>
      </c>
      <c r="J74" s="299">
        <f t="shared" si="4"/>
        <v>3.2442974727097652E-2</v>
      </c>
      <c r="K74" s="299">
        <f t="shared" si="4"/>
        <v>2.8612040831084148E-2</v>
      </c>
      <c r="L74" s="299">
        <f t="shared" si="4"/>
        <v>3.1373869895775071E-2</v>
      </c>
      <c r="M74" s="299">
        <f t="shared" si="4"/>
        <v>2.9123812094048036E-2</v>
      </c>
      <c r="N74" s="299">
        <f t="shared" si="4"/>
        <v>2.6154237327091948E-2</v>
      </c>
      <c r="O74" s="299">
        <f t="shared" si="4"/>
        <v>2.7225347445793774E-2</v>
      </c>
      <c r="P74" s="299">
        <f t="shared" si="4"/>
        <v>3.0214446660018834E-2</v>
      </c>
      <c r="Q74" s="299">
        <f t="shared" si="4"/>
        <v>3.261225086366653E-2</v>
      </c>
      <c r="R74" s="299">
        <f t="shared" si="4"/>
        <v>3.2232701406000923E-2</v>
      </c>
      <c r="S74" s="299">
        <f t="shared" si="4"/>
        <v>3.1342254429757917E-2</v>
      </c>
      <c r="T74" s="299">
        <f t="shared" si="4"/>
        <v>3.273100811390306E-2</v>
      </c>
      <c r="U74" s="299">
        <f t="shared" si="4"/>
        <v>2.5020210996633499E-2</v>
      </c>
      <c r="V74" s="299">
        <f t="shared" si="4"/>
        <v>2.5397728737969371E-2</v>
      </c>
      <c r="W74" s="299">
        <f t="shared" si="4"/>
        <v>2.5150429544074343E-2</v>
      </c>
      <c r="X74" s="299">
        <f t="shared" si="4"/>
        <v>2.5423826716912772E-2</v>
      </c>
      <c r="Y74" s="299">
        <f t="shared" si="4"/>
        <v>2.5812990680833436E-2</v>
      </c>
      <c r="DA74" s="67"/>
    </row>
    <row r="75" spans="1:105" ht="12" customHeight="1" x14ac:dyDescent="0.25">
      <c r="A75" s="173" t="s">
        <v>92</v>
      </c>
      <c r="B75" s="233">
        <f t="shared" ref="B75:Y75" si="5">IF(B$7=0,0,B$7/B$5)</f>
        <v>9.3335207414703869E-4</v>
      </c>
      <c r="C75" s="233">
        <f t="shared" si="5"/>
        <v>7.9109542393271674E-4</v>
      </c>
      <c r="D75" s="233">
        <f t="shared" si="5"/>
        <v>9.2239639463695508E-4</v>
      </c>
      <c r="E75" s="233">
        <f t="shared" si="5"/>
        <v>1.6272950821526317E-3</v>
      </c>
      <c r="F75" s="233">
        <f t="shared" si="5"/>
        <v>3.1007726607936411E-3</v>
      </c>
      <c r="G75" s="233">
        <f t="shared" si="5"/>
        <v>3.039497279030641E-3</v>
      </c>
      <c r="H75" s="233">
        <f t="shared" si="5"/>
        <v>3.1926405460376895E-3</v>
      </c>
      <c r="I75" s="233">
        <f t="shared" si="5"/>
        <v>3.8734337966764678E-3</v>
      </c>
      <c r="J75" s="233">
        <f t="shared" si="5"/>
        <v>4.2246978528898901E-3</v>
      </c>
      <c r="K75" s="233">
        <f t="shared" si="5"/>
        <v>3.7333979008220774E-3</v>
      </c>
      <c r="L75" s="233">
        <f t="shared" si="5"/>
        <v>3.9617603630065926E-3</v>
      </c>
      <c r="M75" s="233">
        <f t="shared" si="5"/>
        <v>3.8952878856288154E-3</v>
      </c>
      <c r="N75" s="233">
        <f t="shared" si="5"/>
        <v>3.4899479255550933E-3</v>
      </c>
      <c r="O75" s="233">
        <f t="shared" si="5"/>
        <v>3.5970997295693072E-3</v>
      </c>
      <c r="P75" s="233">
        <f t="shared" si="5"/>
        <v>3.9729754122283991E-3</v>
      </c>
      <c r="Q75" s="233">
        <f t="shared" si="5"/>
        <v>4.2780646112549761E-3</v>
      </c>
      <c r="R75" s="233">
        <f t="shared" si="5"/>
        <v>4.2259193627670029E-3</v>
      </c>
      <c r="S75" s="233">
        <f t="shared" si="5"/>
        <v>4.0789094679695662E-3</v>
      </c>
      <c r="T75" s="233">
        <f t="shared" si="5"/>
        <v>4.2109902469394537E-3</v>
      </c>
      <c r="U75" s="233">
        <f t="shared" si="5"/>
        <v>3.2186059349042203E-3</v>
      </c>
      <c r="V75" s="233">
        <f t="shared" si="5"/>
        <v>3.2243313120428338E-3</v>
      </c>
      <c r="W75" s="233">
        <f t="shared" si="5"/>
        <v>3.1731129263231307E-3</v>
      </c>
      <c r="X75" s="233">
        <f t="shared" si="5"/>
        <v>3.2008252180538775E-3</v>
      </c>
      <c r="Y75" s="233">
        <f t="shared" si="5"/>
        <v>3.2201176069167254E-3</v>
      </c>
      <c r="DA75" s="177"/>
    </row>
    <row r="76" spans="1:105" ht="12" customHeight="1" x14ac:dyDescent="0.25">
      <c r="A76" s="173" t="s">
        <v>93</v>
      </c>
      <c r="B76" s="233">
        <f t="shared" ref="B76:Y76" si="6">IF(B$8=0,0,B$8/B$5)</f>
        <v>9.1570851254319241E-3</v>
      </c>
      <c r="C76" s="233">
        <f t="shared" si="6"/>
        <v>7.7241084790744263E-3</v>
      </c>
      <c r="D76" s="233">
        <f t="shared" si="6"/>
        <v>9.0154954917584049E-3</v>
      </c>
      <c r="E76" s="233">
        <f t="shared" si="6"/>
        <v>1.5966989658464558E-2</v>
      </c>
      <c r="F76" s="233">
        <f t="shared" si="6"/>
        <v>2.9340927263288887E-2</v>
      </c>
      <c r="G76" s="233">
        <f t="shared" si="6"/>
        <v>2.8712768973327286E-2</v>
      </c>
      <c r="H76" s="233">
        <f t="shared" si="6"/>
        <v>2.9771875636885943E-2</v>
      </c>
      <c r="I76" s="233">
        <f t="shared" si="6"/>
        <v>3.6341342264644048E-2</v>
      </c>
      <c r="J76" s="233">
        <f t="shared" si="6"/>
        <v>3.9695831072269865E-2</v>
      </c>
      <c r="K76" s="233">
        <f t="shared" si="6"/>
        <v>3.5127425604005794E-2</v>
      </c>
      <c r="L76" s="233">
        <f t="shared" si="6"/>
        <v>3.6441221839315939E-2</v>
      </c>
      <c r="M76" s="233">
        <f t="shared" si="6"/>
        <v>3.7252151341285053E-2</v>
      </c>
      <c r="N76" s="233">
        <f t="shared" si="6"/>
        <v>3.332537281230203E-2</v>
      </c>
      <c r="O76" s="233">
        <f t="shared" si="6"/>
        <v>3.4127326960803617E-2</v>
      </c>
      <c r="P76" s="233">
        <f t="shared" si="6"/>
        <v>3.7574427845902536E-2</v>
      </c>
      <c r="Q76" s="233">
        <f t="shared" si="6"/>
        <v>4.0395771607620368E-2</v>
      </c>
      <c r="R76" s="233">
        <f t="shared" si="6"/>
        <v>3.9888567155752515E-2</v>
      </c>
      <c r="S76" s="233">
        <f t="shared" si="6"/>
        <v>3.8310435980333506E-2</v>
      </c>
      <c r="T76" s="233">
        <f t="shared" si="6"/>
        <v>3.9242481575818985E-2</v>
      </c>
      <c r="U76" s="233">
        <f t="shared" si="6"/>
        <v>2.9992107591871972E-2</v>
      </c>
      <c r="V76" s="233">
        <f t="shared" si="6"/>
        <v>2.9770657595555486E-2</v>
      </c>
      <c r="W76" s="233">
        <f t="shared" si="6"/>
        <v>2.9168902490858E-2</v>
      </c>
      <c r="X76" s="233">
        <f t="shared" si="6"/>
        <v>2.9379296485284378E-2</v>
      </c>
      <c r="Y76" s="233">
        <f t="shared" si="6"/>
        <v>2.9361687903758753E-2</v>
      </c>
      <c r="DA76" s="177"/>
    </row>
    <row r="77" spans="1:105" ht="12" customHeight="1" x14ac:dyDescent="0.25">
      <c r="A77" s="173" t="s">
        <v>94</v>
      </c>
      <c r="B77" s="233">
        <f t="shared" ref="B77:Y77" si="7">IF(B$9=0,0,B$9/B$5)</f>
        <v>2.330793870805065E-3</v>
      </c>
      <c r="C77" s="233">
        <f t="shared" si="7"/>
        <v>1.9946722576733474E-3</v>
      </c>
      <c r="D77" s="233">
        <f t="shared" si="7"/>
        <v>2.3209212754219328E-3</v>
      </c>
      <c r="E77" s="233">
        <f t="shared" si="7"/>
        <v>4.0628806552088607E-3</v>
      </c>
      <c r="F77" s="233">
        <f t="shared" si="7"/>
        <v>8.2974252704295162E-3</v>
      </c>
      <c r="G77" s="233">
        <f t="shared" si="7"/>
        <v>8.1582441206156722E-3</v>
      </c>
      <c r="H77" s="233">
        <f t="shared" si="7"/>
        <v>8.7680128409884303E-3</v>
      </c>
      <c r="I77" s="233">
        <f t="shared" si="7"/>
        <v>1.0524393769457477E-2</v>
      </c>
      <c r="J77" s="233">
        <f t="shared" si="7"/>
        <v>1.1448624430076545E-2</v>
      </c>
      <c r="K77" s="233">
        <f t="shared" si="7"/>
        <v>1.0092669427212E-2</v>
      </c>
      <c r="L77" s="233">
        <f t="shared" si="7"/>
        <v>1.1138074193878252E-2</v>
      </c>
      <c r="M77" s="233">
        <f t="shared" si="7"/>
        <v>1.0221899829682151E-2</v>
      </c>
      <c r="N77" s="233">
        <f t="shared" si="7"/>
        <v>9.1840374366377858E-3</v>
      </c>
      <c r="O77" s="233">
        <f t="shared" si="7"/>
        <v>9.5794493323212125E-3</v>
      </c>
      <c r="P77" s="233">
        <f t="shared" si="7"/>
        <v>1.0641462418686212E-2</v>
      </c>
      <c r="Q77" s="233">
        <f t="shared" si="7"/>
        <v>1.1491466866350291E-2</v>
      </c>
      <c r="R77" s="233">
        <f t="shared" si="7"/>
        <v>1.1358996926379433E-2</v>
      </c>
      <c r="S77" s="233">
        <f t="shared" si="7"/>
        <v>1.1061520377238721E-2</v>
      </c>
      <c r="T77" s="233">
        <f t="shared" si="7"/>
        <v>1.1577886590340982E-2</v>
      </c>
      <c r="U77" s="233">
        <f t="shared" si="7"/>
        <v>8.8505506988925259E-3</v>
      </c>
      <c r="V77" s="233">
        <f t="shared" si="7"/>
        <v>9.0071946344835018E-3</v>
      </c>
      <c r="W77" s="233">
        <f t="shared" si="7"/>
        <v>8.930181267561994E-3</v>
      </c>
      <c r="X77" s="233">
        <f t="shared" si="7"/>
        <v>9.0309134841057431E-3</v>
      </c>
      <c r="Y77" s="233">
        <f t="shared" si="7"/>
        <v>9.1851685400657253E-3</v>
      </c>
      <c r="DA77" s="177"/>
    </row>
    <row r="78" spans="1:105" ht="12" customHeight="1" x14ac:dyDescent="0.25">
      <c r="A78" s="56" t="s">
        <v>95</v>
      </c>
      <c r="B78" s="300">
        <f t="shared" ref="B78:Y78" si="8">IF(B$10=0,0,B$10/B$5)</f>
        <v>5.2618354580734633E-2</v>
      </c>
      <c r="C78" s="300">
        <f t="shared" si="8"/>
        <v>5.5279739873786475E-2</v>
      </c>
      <c r="D78" s="300">
        <f t="shared" si="8"/>
        <v>5.2807915929314914E-2</v>
      </c>
      <c r="E78" s="300">
        <f t="shared" si="8"/>
        <v>3.975621139658625E-2</v>
      </c>
      <c r="F78" s="300">
        <f t="shared" si="8"/>
        <v>4.6624633816702538E-2</v>
      </c>
      <c r="G78" s="300">
        <f t="shared" si="8"/>
        <v>4.8273561626691906E-2</v>
      </c>
      <c r="H78" s="300">
        <f t="shared" si="8"/>
        <v>5.3043889612522772E-2</v>
      </c>
      <c r="I78" s="300">
        <f t="shared" si="8"/>
        <v>5.143708499534929E-2</v>
      </c>
      <c r="J78" s="300">
        <f t="shared" si="8"/>
        <v>5.380392758539377E-2</v>
      </c>
      <c r="K78" s="300">
        <f t="shared" si="8"/>
        <v>4.9266902561013771E-2</v>
      </c>
      <c r="L78" s="300">
        <f t="shared" si="8"/>
        <v>5.6628131184934476E-2</v>
      </c>
      <c r="M78" s="300">
        <f t="shared" si="8"/>
        <v>4.4710022173260262E-2</v>
      </c>
      <c r="N78" s="300">
        <f t="shared" si="8"/>
        <v>4.4519986380390224E-2</v>
      </c>
      <c r="O78" s="300">
        <f t="shared" si="8"/>
        <v>4.5263325757163776E-2</v>
      </c>
      <c r="P78" s="300">
        <f t="shared" si="8"/>
        <v>4.7126847692852039E-2</v>
      </c>
      <c r="Q78" s="300">
        <f t="shared" si="8"/>
        <v>4.7458077463273733E-2</v>
      </c>
      <c r="R78" s="300">
        <f t="shared" si="8"/>
        <v>4.7298494629742949E-2</v>
      </c>
      <c r="S78" s="300">
        <f t="shared" si="8"/>
        <v>4.6402415240739105E-2</v>
      </c>
      <c r="T78" s="300">
        <f t="shared" si="8"/>
        <v>4.7997597779365873E-2</v>
      </c>
      <c r="U78" s="300">
        <f t="shared" si="8"/>
        <v>4.1788180140175719E-2</v>
      </c>
      <c r="V78" s="300">
        <f t="shared" si="8"/>
        <v>4.2712257238977328E-2</v>
      </c>
      <c r="W78" s="300">
        <f t="shared" si="8"/>
        <v>4.2277447951510699E-2</v>
      </c>
      <c r="X78" s="300">
        <f t="shared" si="8"/>
        <v>4.2279939289572931E-2</v>
      </c>
      <c r="Y78" s="300">
        <f t="shared" si="8"/>
        <v>4.2598005915749103E-2</v>
      </c>
      <c r="DA78" s="68"/>
    </row>
    <row r="79" spans="1:105" ht="12" customHeight="1" x14ac:dyDescent="0.25">
      <c r="A79" s="174" t="s">
        <v>3057</v>
      </c>
      <c r="B79" s="301">
        <f t="shared" ref="B79:Y79" si="9">IF(B$16=0,0,B$16/B$5)</f>
        <v>0.44314857455959816</v>
      </c>
      <c r="C79" s="301">
        <f t="shared" si="9"/>
        <v>0.45126418319125322</v>
      </c>
      <c r="D79" s="301">
        <f t="shared" si="9"/>
        <v>0.44031866919412777</v>
      </c>
      <c r="E79" s="301">
        <f t="shared" si="9"/>
        <v>0.42090241938061956</v>
      </c>
      <c r="F79" s="301">
        <f t="shared" si="9"/>
        <v>0.25039043277919454</v>
      </c>
      <c r="G79" s="301">
        <f t="shared" si="9"/>
        <v>0.26108851455158544</v>
      </c>
      <c r="H79" s="301">
        <f t="shared" si="9"/>
        <v>0.25986355878251144</v>
      </c>
      <c r="I79" s="301">
        <f t="shared" si="9"/>
        <v>0.20588983424397306</v>
      </c>
      <c r="J79" s="301">
        <f t="shared" si="9"/>
        <v>0.18303722193781244</v>
      </c>
      <c r="K79" s="301">
        <f t="shared" si="9"/>
        <v>0.21185803726100805</v>
      </c>
      <c r="L79" s="301">
        <f t="shared" si="9"/>
        <v>0.20990460745621448</v>
      </c>
      <c r="M79" s="301">
        <f t="shared" si="9"/>
        <v>0.18393654185570396</v>
      </c>
      <c r="N79" s="301">
        <f t="shared" si="9"/>
        <v>0.21916015758999285</v>
      </c>
      <c r="O79" s="301">
        <f t="shared" si="9"/>
        <v>0.21147247687860157</v>
      </c>
      <c r="P79" s="301">
        <f t="shared" si="9"/>
        <v>0.18556639509273742</v>
      </c>
      <c r="Q79" s="301">
        <f t="shared" si="9"/>
        <v>0.15129281424438384</v>
      </c>
      <c r="R79" s="301">
        <f t="shared" si="9"/>
        <v>0.15677888881152893</v>
      </c>
      <c r="S79" s="301">
        <f t="shared" si="9"/>
        <v>0.16677541589406131</v>
      </c>
      <c r="T79" s="301">
        <f t="shared" si="9"/>
        <v>0.1622877704216196</v>
      </c>
      <c r="U79" s="301">
        <f t="shared" si="9"/>
        <v>0.21615299020265508</v>
      </c>
      <c r="V79" s="301">
        <f t="shared" si="9"/>
        <v>0.21831895737037696</v>
      </c>
      <c r="W79" s="301">
        <f t="shared" si="9"/>
        <v>0.22152137402696526</v>
      </c>
      <c r="X79" s="301">
        <f t="shared" si="9"/>
        <v>0.21921717649176276</v>
      </c>
      <c r="Y79" s="301">
        <f t="shared" si="9"/>
        <v>0.21674938314949377</v>
      </c>
      <c r="DA79" s="178"/>
    </row>
    <row r="80" spans="1:105" ht="12" customHeight="1" x14ac:dyDescent="0.25">
      <c r="A80" s="174" t="s">
        <v>3069</v>
      </c>
      <c r="B80" s="301">
        <f t="shared" ref="B80:Y80" si="10">IF(B$27=0,0,B$27/B$5)</f>
        <v>0.23704365232955646</v>
      </c>
      <c r="C80" s="301">
        <f t="shared" si="10"/>
        <v>0.24627659822535619</v>
      </c>
      <c r="D80" s="301">
        <f t="shared" si="10"/>
        <v>0.24021679047236039</v>
      </c>
      <c r="E80" s="301">
        <f t="shared" si="10"/>
        <v>0.18759621124807951</v>
      </c>
      <c r="F80" s="301">
        <f t="shared" si="10"/>
        <v>0.19593854419224069</v>
      </c>
      <c r="G80" s="301">
        <f t="shared" si="10"/>
        <v>0.19840081430787032</v>
      </c>
      <c r="H80" s="301">
        <f t="shared" si="10"/>
        <v>0.197195371085817</v>
      </c>
      <c r="I80" s="301">
        <f t="shared" si="10"/>
        <v>0.17102593243411823</v>
      </c>
      <c r="J80" s="301">
        <f t="shared" si="10"/>
        <v>0.1517840415278538</v>
      </c>
      <c r="K80" s="301">
        <f t="shared" si="10"/>
        <v>0.17439844435279012</v>
      </c>
      <c r="L80" s="301">
        <f t="shared" si="10"/>
        <v>0.1686097831625957</v>
      </c>
      <c r="M80" s="301">
        <f t="shared" si="10"/>
        <v>0.16801695711275191</v>
      </c>
      <c r="N80" s="301">
        <f t="shared" si="10"/>
        <v>0.18037285155568936</v>
      </c>
      <c r="O80" s="301">
        <f t="shared" si="10"/>
        <v>0.18048204831488049</v>
      </c>
      <c r="P80" s="301">
        <f t="shared" si="10"/>
        <v>0.1662709568285585</v>
      </c>
      <c r="Q80" s="301">
        <f t="shared" si="10"/>
        <v>0.15788955013552364</v>
      </c>
      <c r="R80" s="301">
        <f t="shared" si="10"/>
        <v>0.1592830597704141</v>
      </c>
      <c r="S80" s="301">
        <f t="shared" si="10"/>
        <v>0.16981068587879503</v>
      </c>
      <c r="T80" s="301">
        <f t="shared" si="10"/>
        <v>0.16740003656793806</v>
      </c>
      <c r="U80" s="301">
        <f t="shared" si="10"/>
        <v>0.19963619008455352</v>
      </c>
      <c r="V80" s="301">
        <f t="shared" si="10"/>
        <v>0.202667873257667</v>
      </c>
      <c r="W80" s="301">
        <f t="shared" si="10"/>
        <v>0.20872105703021063</v>
      </c>
      <c r="X80" s="301">
        <f t="shared" si="10"/>
        <v>0.20599584811971819</v>
      </c>
      <c r="Y80" s="301">
        <f t="shared" si="10"/>
        <v>0.20936755943486482</v>
      </c>
      <c r="DA80" s="178"/>
    </row>
    <row r="81" spans="1:105" ht="12" customHeight="1" x14ac:dyDescent="0.25">
      <c r="A81" s="62" t="s">
        <v>3070</v>
      </c>
      <c r="B81" s="302">
        <f t="shared" ref="B81:Y81" si="11">IF(B$28=0,0,B$28/B$5)</f>
        <v>0.23275891198394252</v>
      </c>
      <c r="C81" s="302">
        <f t="shared" si="11"/>
        <v>0.2427441471666737</v>
      </c>
      <c r="D81" s="302">
        <f t="shared" si="11"/>
        <v>0.23607306921555243</v>
      </c>
      <c r="E81" s="302">
        <f t="shared" si="11"/>
        <v>0.18012138720398904</v>
      </c>
      <c r="F81" s="302">
        <f t="shared" si="11"/>
        <v>0.18457861768417774</v>
      </c>
      <c r="G81" s="302">
        <f t="shared" si="11"/>
        <v>0.18739397867054877</v>
      </c>
      <c r="H81" s="302">
        <f t="shared" si="11"/>
        <v>0.18666499460864863</v>
      </c>
      <c r="I81" s="302">
        <f t="shared" si="11"/>
        <v>0.15766226044975448</v>
      </c>
      <c r="J81" s="302">
        <f t="shared" si="11"/>
        <v>0.13705190155384245</v>
      </c>
      <c r="K81" s="302">
        <f t="shared" si="11"/>
        <v>0.16125207276069592</v>
      </c>
      <c r="L81" s="302">
        <f t="shared" si="11"/>
        <v>0.15688021793073217</v>
      </c>
      <c r="M81" s="302">
        <f t="shared" si="11"/>
        <v>0.15270036103490667</v>
      </c>
      <c r="N81" s="302">
        <f t="shared" si="11"/>
        <v>0.16678404301951574</v>
      </c>
      <c r="O81" s="302">
        <f t="shared" si="11"/>
        <v>0.16706456161933703</v>
      </c>
      <c r="P81" s="302">
        <f t="shared" si="11"/>
        <v>0.15176800082536257</v>
      </c>
      <c r="Q81" s="302">
        <f t="shared" si="11"/>
        <v>0.14244325417085563</v>
      </c>
      <c r="R81" s="302">
        <f t="shared" si="11"/>
        <v>0.14406446644266491</v>
      </c>
      <c r="S81" s="302">
        <f t="shared" si="11"/>
        <v>0.15562829231281228</v>
      </c>
      <c r="T81" s="302">
        <f t="shared" si="11"/>
        <v>0.15357908475179094</v>
      </c>
      <c r="U81" s="302">
        <f t="shared" si="11"/>
        <v>0.18907842913269399</v>
      </c>
      <c r="V81" s="302">
        <f t="shared" si="11"/>
        <v>0.19282237217793785</v>
      </c>
      <c r="W81" s="302">
        <f t="shared" si="11"/>
        <v>0.19937472309219534</v>
      </c>
      <c r="X81" s="302">
        <f t="shared" si="11"/>
        <v>0.19668587521756287</v>
      </c>
      <c r="Y81" s="302">
        <f t="shared" si="11"/>
        <v>0.20051938884104373</v>
      </c>
      <c r="DA81" s="72"/>
    </row>
    <row r="82" spans="1:105" ht="12" customHeight="1" x14ac:dyDescent="0.25">
      <c r="A82" s="62" t="s">
        <v>3077</v>
      </c>
      <c r="B82" s="302">
        <f t="shared" ref="B82:Y82" si="12">IF(B$34=0,0,B$34/B$5)</f>
        <v>4.2847403456139363E-3</v>
      </c>
      <c r="C82" s="302">
        <f t="shared" si="12"/>
        <v>3.5324510586824897E-3</v>
      </c>
      <c r="D82" s="302">
        <f t="shared" si="12"/>
        <v>4.1437212568079546E-3</v>
      </c>
      <c r="E82" s="302">
        <f t="shared" si="12"/>
        <v>7.4748240440904645E-3</v>
      </c>
      <c r="F82" s="302">
        <f t="shared" si="12"/>
        <v>1.1359926508062937E-2</v>
      </c>
      <c r="G82" s="302">
        <f t="shared" si="12"/>
        <v>1.1006835637321553E-2</v>
      </c>
      <c r="H82" s="302">
        <f t="shared" si="12"/>
        <v>1.0530376477168379E-2</v>
      </c>
      <c r="I82" s="302">
        <f t="shared" si="12"/>
        <v>1.3363671984363761E-2</v>
      </c>
      <c r="J82" s="302">
        <f t="shared" si="12"/>
        <v>1.4732139974011346E-2</v>
      </c>
      <c r="K82" s="302">
        <f t="shared" si="12"/>
        <v>1.3146371592094188E-2</v>
      </c>
      <c r="L82" s="302">
        <f t="shared" si="12"/>
        <v>1.1729565231863515E-2</v>
      </c>
      <c r="M82" s="302">
        <f t="shared" si="12"/>
        <v>1.5316596077845251E-2</v>
      </c>
      <c r="N82" s="302">
        <f t="shared" si="12"/>
        <v>1.3588808536173617E-2</v>
      </c>
      <c r="O82" s="302">
        <f t="shared" si="12"/>
        <v>1.3417486695543466E-2</v>
      </c>
      <c r="P82" s="302">
        <f t="shared" si="12"/>
        <v>1.4502956003195936E-2</v>
      </c>
      <c r="Q82" s="302">
        <f t="shared" si="12"/>
        <v>1.544629596466803E-2</v>
      </c>
      <c r="R82" s="302">
        <f t="shared" si="12"/>
        <v>1.5218593327749221E-2</v>
      </c>
      <c r="S82" s="302">
        <f t="shared" si="12"/>
        <v>1.418239356598275E-2</v>
      </c>
      <c r="T82" s="302">
        <f t="shared" si="12"/>
        <v>1.3820951816147108E-2</v>
      </c>
      <c r="U82" s="302">
        <f t="shared" si="12"/>
        <v>1.0557760951859518E-2</v>
      </c>
      <c r="V82" s="302">
        <f t="shared" si="12"/>
        <v>9.8455010797291517E-3</v>
      </c>
      <c r="W82" s="302">
        <f t="shared" si="12"/>
        <v>9.3463339380152888E-3</v>
      </c>
      <c r="X82" s="302">
        <f t="shared" si="12"/>
        <v>9.3099729021553102E-3</v>
      </c>
      <c r="Y82" s="302">
        <f t="shared" si="12"/>
        <v>8.8481705938211006E-3</v>
      </c>
      <c r="DA82" s="72"/>
    </row>
    <row r="83" spans="1:105" ht="12" customHeight="1" x14ac:dyDescent="0.25">
      <c r="A83" s="174" t="s">
        <v>3079</v>
      </c>
      <c r="B83" s="301">
        <f t="shared" ref="B83:Y83" si="13">IF(B$35=0,0,B$35/B$5)</f>
        <v>8.2839088781336265E-2</v>
      </c>
      <c r="C83" s="301">
        <f t="shared" si="13"/>
        <v>8.5858582721124441E-2</v>
      </c>
      <c r="D83" s="301">
        <f t="shared" si="13"/>
        <v>8.2564001021752029E-2</v>
      </c>
      <c r="E83" s="301">
        <f t="shared" si="13"/>
        <v>7.0504265220174736E-2</v>
      </c>
      <c r="F83" s="301">
        <f t="shared" si="13"/>
        <v>4.6803505735139424E-2</v>
      </c>
      <c r="G83" s="301">
        <f t="shared" si="13"/>
        <v>4.9474092423546868E-2</v>
      </c>
      <c r="H83" s="301">
        <f t="shared" si="13"/>
        <v>4.931572314930046E-2</v>
      </c>
      <c r="I83" s="301">
        <f t="shared" si="13"/>
        <v>3.8153784664831672E-2</v>
      </c>
      <c r="J83" s="301">
        <f t="shared" si="13"/>
        <v>3.443192570599328E-2</v>
      </c>
      <c r="K83" s="301">
        <f t="shared" si="13"/>
        <v>3.9509946215750921E-2</v>
      </c>
      <c r="L83" s="301">
        <f t="shared" si="13"/>
        <v>3.9341084447955324E-2</v>
      </c>
      <c r="M83" s="301">
        <f t="shared" si="13"/>
        <v>3.3481249388206596E-2</v>
      </c>
      <c r="N83" s="301">
        <f t="shared" si="13"/>
        <v>4.0927379945831566E-2</v>
      </c>
      <c r="O83" s="301">
        <f t="shared" si="13"/>
        <v>3.8850068107535836E-2</v>
      </c>
      <c r="P83" s="301">
        <f t="shared" si="13"/>
        <v>3.3553920241571999E-2</v>
      </c>
      <c r="Q83" s="301">
        <f t="shared" si="13"/>
        <v>2.5803252533236811E-2</v>
      </c>
      <c r="R83" s="301">
        <f t="shared" si="13"/>
        <v>2.689571636384689E-2</v>
      </c>
      <c r="S83" s="301">
        <f t="shared" si="13"/>
        <v>2.83938260364201E-2</v>
      </c>
      <c r="T83" s="301">
        <f t="shared" si="13"/>
        <v>2.7398697913053282E-2</v>
      </c>
      <c r="U83" s="301">
        <f t="shared" si="13"/>
        <v>3.7373102336513503E-2</v>
      </c>
      <c r="V83" s="301">
        <f t="shared" si="13"/>
        <v>3.7291947948564656E-2</v>
      </c>
      <c r="W83" s="301">
        <f t="shared" si="13"/>
        <v>3.7538047912427215E-2</v>
      </c>
      <c r="X83" s="301">
        <f t="shared" si="13"/>
        <v>3.7326457465403313E-2</v>
      </c>
      <c r="Y83" s="301">
        <f t="shared" si="13"/>
        <v>3.6172524157383285E-2</v>
      </c>
      <c r="DA83" s="178"/>
    </row>
    <row r="84" spans="1:105" ht="12" customHeight="1" x14ac:dyDescent="0.25">
      <c r="A84" s="62" t="s">
        <v>3080</v>
      </c>
      <c r="B84" s="302">
        <f t="shared" ref="B84:Y84" si="14">IF(B$36=0,0,B$36/B$5)</f>
        <v>3.6911685599684996E-2</v>
      </c>
      <c r="C84" s="302">
        <f t="shared" si="14"/>
        <v>3.9060730545547359E-2</v>
      </c>
      <c r="D84" s="302">
        <f t="shared" si="14"/>
        <v>3.7063714993946159E-2</v>
      </c>
      <c r="E84" s="302">
        <f t="shared" si="14"/>
        <v>2.683912079630163E-2</v>
      </c>
      <c r="F84" s="302">
        <f t="shared" si="14"/>
        <v>2.1795690175089803E-2</v>
      </c>
      <c r="G84" s="302">
        <f t="shared" si="14"/>
        <v>2.3140149978767593E-2</v>
      </c>
      <c r="H84" s="302">
        <f t="shared" si="14"/>
        <v>2.3142914706736125E-2</v>
      </c>
      <c r="I84" s="302">
        <f t="shared" si="14"/>
        <v>1.7437359608177463E-2</v>
      </c>
      <c r="J84" s="302">
        <f t="shared" si="14"/>
        <v>1.55904208812824E-2</v>
      </c>
      <c r="K84" s="302">
        <f t="shared" si="14"/>
        <v>1.8153557045713579E-2</v>
      </c>
      <c r="L84" s="302">
        <f t="shared" si="14"/>
        <v>1.8187933957880795E-2</v>
      </c>
      <c r="M84" s="302">
        <f t="shared" si="14"/>
        <v>1.5158188275757689E-2</v>
      </c>
      <c r="N84" s="302">
        <f t="shared" si="14"/>
        <v>1.8846534452319645E-2</v>
      </c>
      <c r="O84" s="302">
        <f t="shared" si="14"/>
        <v>1.7837117704944973E-2</v>
      </c>
      <c r="P84" s="302">
        <f t="shared" si="14"/>
        <v>1.5186085103034389E-2</v>
      </c>
      <c r="Q84" s="302">
        <f t="shared" si="14"/>
        <v>1.1414317031744432E-2</v>
      </c>
      <c r="R84" s="302">
        <f t="shared" si="14"/>
        <v>1.1909836700214933E-2</v>
      </c>
      <c r="S84" s="302">
        <f t="shared" si="14"/>
        <v>1.274704110625623E-2</v>
      </c>
      <c r="T84" s="302">
        <f t="shared" si="14"/>
        <v>1.2292316512110647E-2</v>
      </c>
      <c r="U84" s="302">
        <f t="shared" si="14"/>
        <v>1.7242664286328032E-2</v>
      </c>
      <c r="V84" s="302">
        <f t="shared" si="14"/>
        <v>1.7182147242399751E-2</v>
      </c>
      <c r="W84" s="302">
        <f t="shared" si="14"/>
        <v>1.73386070914834E-2</v>
      </c>
      <c r="X84" s="302">
        <f t="shared" si="14"/>
        <v>1.7283259503238224E-2</v>
      </c>
      <c r="Y84" s="302">
        <f t="shared" si="14"/>
        <v>1.6739605539156589E-2</v>
      </c>
      <c r="DA84" s="72"/>
    </row>
    <row r="85" spans="1:105" ht="12" customHeight="1" x14ac:dyDescent="0.25">
      <c r="A85" s="62" t="s">
        <v>3087</v>
      </c>
      <c r="B85" s="302">
        <f t="shared" ref="B85:Y85" si="15">IF(B$42=0,0,B$42/B$5)</f>
        <v>4.5393248429497352E-2</v>
      </c>
      <c r="C85" s="302">
        <f t="shared" si="15"/>
        <v>4.6357481145468366E-2</v>
      </c>
      <c r="D85" s="302">
        <f t="shared" si="15"/>
        <v>4.4983711341269508E-2</v>
      </c>
      <c r="E85" s="302">
        <f t="shared" si="15"/>
        <v>4.2733299676558957E-2</v>
      </c>
      <c r="F85" s="302">
        <f t="shared" si="15"/>
        <v>2.3591636692965497E-2</v>
      </c>
      <c r="G85" s="302">
        <f t="shared" si="15"/>
        <v>2.4961781453070431E-2</v>
      </c>
      <c r="H85" s="302">
        <f t="shared" si="15"/>
        <v>2.4860044964841056E-2</v>
      </c>
      <c r="I85" s="302">
        <f t="shared" si="15"/>
        <v>1.9050450383537487E-2</v>
      </c>
      <c r="J85" s="302">
        <f t="shared" si="15"/>
        <v>1.7004930857149391E-2</v>
      </c>
      <c r="K85" s="302">
        <f t="shared" si="15"/>
        <v>1.9717504128453255E-2</v>
      </c>
      <c r="L85" s="302">
        <f t="shared" si="15"/>
        <v>1.9690890818794111E-2</v>
      </c>
      <c r="M85" s="302">
        <f t="shared" si="15"/>
        <v>1.6413626252486359E-2</v>
      </c>
      <c r="N85" s="302">
        <f t="shared" si="15"/>
        <v>2.0386804298428263E-2</v>
      </c>
      <c r="O85" s="302">
        <f t="shared" si="15"/>
        <v>1.9340266948686097E-2</v>
      </c>
      <c r="P85" s="302">
        <f t="shared" si="15"/>
        <v>1.6559832262163447E-2</v>
      </c>
      <c r="Q85" s="302">
        <f t="shared" si="15"/>
        <v>1.2463331677879292E-2</v>
      </c>
      <c r="R85" s="302">
        <f t="shared" si="15"/>
        <v>1.3088662261546763E-2</v>
      </c>
      <c r="S85" s="302">
        <f t="shared" si="15"/>
        <v>1.3878744790242276E-2</v>
      </c>
      <c r="T85" s="302">
        <f t="shared" si="15"/>
        <v>1.3383400194055144E-2</v>
      </c>
      <c r="U85" s="302">
        <f t="shared" si="15"/>
        <v>1.8814260702282985E-2</v>
      </c>
      <c r="V85" s="302">
        <f t="shared" si="15"/>
        <v>1.8882416835761338E-2</v>
      </c>
      <c r="W85" s="302">
        <f t="shared" si="15"/>
        <v>1.9034285342311642E-2</v>
      </c>
      <c r="X85" s="302">
        <f t="shared" si="15"/>
        <v>1.8882575411675862E-2</v>
      </c>
      <c r="Y85" s="302">
        <f t="shared" si="15"/>
        <v>1.8329866393511085E-2</v>
      </c>
      <c r="DA85" s="72"/>
    </row>
    <row r="86" spans="1:105" ht="12" customHeight="1" x14ac:dyDescent="0.25">
      <c r="A86" s="62" t="s">
        <v>3099</v>
      </c>
      <c r="B86" s="302">
        <f t="shared" ref="B86:Y86" si="16">IF(B$53=0,0,B$53/B$5)</f>
        <v>5.3415475215392682E-4</v>
      </c>
      <c r="C86" s="302">
        <f t="shared" si="16"/>
        <v>4.4037103010872471E-4</v>
      </c>
      <c r="D86" s="302">
        <f t="shared" si="16"/>
        <v>5.1657468653635956E-4</v>
      </c>
      <c r="E86" s="302">
        <f t="shared" si="16"/>
        <v>9.3184474731414907E-4</v>
      </c>
      <c r="F86" s="302">
        <f t="shared" si="16"/>
        <v>1.4161788670841238E-3</v>
      </c>
      <c r="G86" s="302">
        <f t="shared" si="16"/>
        <v>1.3721609917088412E-3</v>
      </c>
      <c r="H86" s="302">
        <f t="shared" si="16"/>
        <v>1.3127634777232841E-3</v>
      </c>
      <c r="I86" s="302">
        <f t="shared" si="16"/>
        <v>1.6659746731167212E-3</v>
      </c>
      <c r="J86" s="302">
        <f t="shared" si="16"/>
        <v>1.8365739675614916E-3</v>
      </c>
      <c r="K86" s="302">
        <f t="shared" si="16"/>
        <v>1.6388850415840837E-3</v>
      </c>
      <c r="L86" s="302">
        <f t="shared" si="16"/>
        <v>1.4622596712804167E-3</v>
      </c>
      <c r="M86" s="302">
        <f t="shared" si="16"/>
        <v>1.9094348599625508E-3</v>
      </c>
      <c r="N86" s="302">
        <f t="shared" si="16"/>
        <v>1.6940411950836548E-3</v>
      </c>
      <c r="O86" s="302">
        <f t="shared" si="16"/>
        <v>1.6726834539047689E-3</v>
      </c>
      <c r="P86" s="302">
        <f t="shared" si="16"/>
        <v>1.808002876374165E-3</v>
      </c>
      <c r="Q86" s="302">
        <f t="shared" si="16"/>
        <v>1.9256038236130858E-3</v>
      </c>
      <c r="R86" s="302">
        <f t="shared" si="16"/>
        <v>1.8972174020851947E-3</v>
      </c>
      <c r="S86" s="302">
        <f t="shared" si="16"/>
        <v>1.7680401399215941E-3</v>
      </c>
      <c r="T86" s="302">
        <f t="shared" si="16"/>
        <v>1.722981206887491E-3</v>
      </c>
      <c r="U86" s="302">
        <f t="shared" si="16"/>
        <v>1.3161773479024854E-3</v>
      </c>
      <c r="V86" s="302">
        <f t="shared" si="16"/>
        <v>1.2273838704035655E-3</v>
      </c>
      <c r="W86" s="302">
        <f t="shared" si="16"/>
        <v>1.1651554786321742E-3</v>
      </c>
      <c r="X86" s="302">
        <f t="shared" si="16"/>
        <v>1.1606225504892289E-3</v>
      </c>
      <c r="Y86" s="302">
        <f t="shared" si="16"/>
        <v>1.1030522247156083E-3</v>
      </c>
      <c r="DA86" s="72"/>
    </row>
    <row r="87" spans="1:105" ht="12" customHeight="1" x14ac:dyDescent="0.25">
      <c r="A87" s="174" t="s">
        <v>3101</v>
      </c>
      <c r="B87" s="301">
        <f t="shared" ref="B87:Y87" si="17">IF(B$54=0,0,B$54/B$5)</f>
        <v>3.7099130621121128E-2</v>
      </c>
      <c r="C87" s="301">
        <f t="shared" si="17"/>
        <v>3.7628336013964918E-2</v>
      </c>
      <c r="D87" s="301">
        <f t="shared" si="17"/>
        <v>3.6624015435461801E-2</v>
      </c>
      <c r="E87" s="301">
        <f t="shared" si="17"/>
        <v>3.5598954560583519E-2</v>
      </c>
      <c r="F87" s="301">
        <f t="shared" si="17"/>
        <v>3.5743837209511485E-2</v>
      </c>
      <c r="G87" s="301">
        <f t="shared" si="17"/>
        <v>3.6477685614777461E-2</v>
      </c>
      <c r="H87" s="301">
        <f t="shared" si="17"/>
        <v>3.5719268084165728E-2</v>
      </c>
      <c r="I87" s="301">
        <f t="shared" si="17"/>
        <v>3.5671700728429574E-2</v>
      </c>
      <c r="J87" s="301">
        <f t="shared" si="17"/>
        <v>3.6527099200836723E-2</v>
      </c>
      <c r="K87" s="301">
        <f t="shared" si="17"/>
        <v>3.5996236109541599E-2</v>
      </c>
      <c r="L87" s="301">
        <f t="shared" si="17"/>
        <v>3.3632500428189306E-2</v>
      </c>
      <c r="M87" s="301">
        <f t="shared" si="17"/>
        <v>3.6835902620301231E-2</v>
      </c>
      <c r="N87" s="301">
        <f t="shared" si="17"/>
        <v>3.7095937392230494E-2</v>
      </c>
      <c r="O87" s="301">
        <f t="shared" si="17"/>
        <v>3.5863784286542896E-2</v>
      </c>
      <c r="P87" s="301">
        <f t="shared" si="17"/>
        <v>3.555605805640228E-2</v>
      </c>
      <c r="Q87" s="301">
        <f t="shared" si="17"/>
        <v>3.4010929705405986E-2</v>
      </c>
      <c r="R87" s="301">
        <f t="shared" si="17"/>
        <v>3.4060821017540634E-2</v>
      </c>
      <c r="S87" s="301">
        <f t="shared" si="17"/>
        <v>3.3044973325402432E-2</v>
      </c>
      <c r="T87" s="301">
        <f t="shared" si="17"/>
        <v>3.2075866960806027E-2</v>
      </c>
      <c r="U87" s="301">
        <f t="shared" si="17"/>
        <v>3.0856203916181782E-2</v>
      </c>
      <c r="V87" s="301">
        <f t="shared" si="17"/>
        <v>2.963859410207546E-2</v>
      </c>
      <c r="W87" s="301">
        <f t="shared" si="17"/>
        <v>2.8969091383970136E-2</v>
      </c>
      <c r="X87" s="301">
        <f t="shared" si="17"/>
        <v>2.8795969987886326E-2</v>
      </c>
      <c r="Y87" s="301">
        <f t="shared" si="17"/>
        <v>2.7539792809998909E-2</v>
      </c>
      <c r="DA87" s="178"/>
    </row>
    <row r="88" spans="1:105" ht="12" customHeight="1" x14ac:dyDescent="0.25">
      <c r="A88" s="62" t="s">
        <v>3102</v>
      </c>
      <c r="B88" s="302">
        <f t="shared" ref="B88:Y88" si="18">IF(B$55=0,0,B$55/B$5)</f>
        <v>2.3546001534340041E-2</v>
      </c>
      <c r="C88" s="302">
        <f t="shared" si="18"/>
        <v>2.5147424614999324E-2</v>
      </c>
      <c r="D88" s="302">
        <f t="shared" si="18"/>
        <v>2.3358255678682199E-2</v>
      </c>
      <c r="E88" s="302">
        <f t="shared" si="18"/>
        <v>1.7289991653545875E-2</v>
      </c>
      <c r="F88" s="302">
        <f t="shared" si="18"/>
        <v>1.3969919245875543E-2</v>
      </c>
      <c r="G88" s="302">
        <f t="shared" si="18"/>
        <v>1.507274622341357E-2</v>
      </c>
      <c r="H88" s="302">
        <f t="shared" si="18"/>
        <v>1.5097665420981803E-2</v>
      </c>
      <c r="I88" s="302">
        <f t="shared" si="18"/>
        <v>1.1330603122080882E-2</v>
      </c>
      <c r="J88" s="302">
        <f t="shared" si="18"/>
        <v>1.0278218864651592E-2</v>
      </c>
      <c r="K88" s="302">
        <f t="shared" si="18"/>
        <v>1.1907995477831161E-2</v>
      </c>
      <c r="L88" s="302">
        <f t="shared" si="18"/>
        <v>1.1833226884961971E-2</v>
      </c>
      <c r="M88" s="302">
        <f t="shared" si="18"/>
        <v>9.7309196593487017E-3</v>
      </c>
      <c r="N88" s="302">
        <f t="shared" si="18"/>
        <v>1.2196178573877057E-2</v>
      </c>
      <c r="O88" s="302">
        <f t="shared" si="18"/>
        <v>1.1393482618910912E-2</v>
      </c>
      <c r="P88" s="302">
        <f t="shared" si="18"/>
        <v>9.7419461622795193E-3</v>
      </c>
      <c r="Q88" s="302">
        <f t="shared" si="18"/>
        <v>7.2748231820780008E-3</v>
      </c>
      <c r="R88" s="302">
        <f t="shared" si="18"/>
        <v>7.600454056412285E-3</v>
      </c>
      <c r="S88" s="302">
        <f t="shared" si="18"/>
        <v>8.1402083787781871E-3</v>
      </c>
      <c r="T88" s="302">
        <f t="shared" si="18"/>
        <v>7.8265329014735978E-3</v>
      </c>
      <c r="U88" s="302">
        <f t="shared" si="18"/>
        <v>1.1075135918340393E-2</v>
      </c>
      <c r="V88" s="302">
        <f t="shared" si="18"/>
        <v>1.099630910876334E-2</v>
      </c>
      <c r="W88" s="302">
        <f t="shared" si="18"/>
        <v>1.1109656383651252E-2</v>
      </c>
      <c r="X88" s="302">
        <f t="shared" si="18"/>
        <v>1.1017379539343257E-2</v>
      </c>
      <c r="Y88" s="302">
        <f t="shared" si="18"/>
        <v>1.0586892454265475E-2</v>
      </c>
      <c r="DA88" s="72"/>
    </row>
    <row r="89" spans="1:105" ht="12" customHeight="1" x14ac:dyDescent="0.25">
      <c r="A89" s="62" t="s">
        <v>3104</v>
      </c>
      <c r="B89" s="302">
        <f t="shared" ref="B89:Y89" si="19">IF(B$56=0,0,B$56/B$5)</f>
        <v>6.6425566004835977E-3</v>
      </c>
      <c r="C89" s="302">
        <f t="shared" si="19"/>
        <v>6.783656226826122E-3</v>
      </c>
      <c r="D89" s="302">
        <f t="shared" si="19"/>
        <v>6.5826275717696539E-3</v>
      </c>
      <c r="E89" s="302">
        <f t="shared" si="19"/>
        <v>6.253316773921689E-3</v>
      </c>
      <c r="F89" s="302">
        <f t="shared" si="19"/>
        <v>3.4522486813091083E-3</v>
      </c>
      <c r="G89" s="302">
        <f t="shared" si="19"/>
        <v>3.6527468706816679E-3</v>
      </c>
      <c r="H89" s="302">
        <f t="shared" si="19"/>
        <v>3.6378594060304499E-3</v>
      </c>
      <c r="I89" s="302">
        <f t="shared" si="19"/>
        <v>2.7877206262048836E-3</v>
      </c>
      <c r="J89" s="302">
        <f t="shared" si="19"/>
        <v>2.4883924286970369E-3</v>
      </c>
      <c r="K89" s="302">
        <f t="shared" si="19"/>
        <v>2.8853329894850646E-3</v>
      </c>
      <c r="L89" s="302">
        <f t="shared" si="19"/>
        <v>2.8814385685776971E-3</v>
      </c>
      <c r="M89" s="302">
        <f t="shared" si="19"/>
        <v>2.401864708375342E-3</v>
      </c>
      <c r="N89" s="302">
        <f t="shared" si="19"/>
        <v>2.9832740801888353E-3</v>
      </c>
      <c r="O89" s="302">
        <f t="shared" si="19"/>
        <v>2.830130522045394E-3</v>
      </c>
      <c r="P89" s="302">
        <f t="shared" si="19"/>
        <v>2.42325955734984E-3</v>
      </c>
      <c r="Q89" s="302">
        <f t="shared" si="19"/>
        <v>1.8238039568702926E-3</v>
      </c>
      <c r="R89" s="302">
        <f t="shared" si="19"/>
        <v>1.9153108205501651E-3</v>
      </c>
      <c r="S89" s="302">
        <f t="shared" si="19"/>
        <v>2.0309264263393017E-3</v>
      </c>
      <c r="T89" s="302">
        <f t="shared" si="19"/>
        <v>1.9584408777003413E-3</v>
      </c>
      <c r="U89" s="302">
        <f t="shared" si="19"/>
        <v>2.7531581443278703E-3</v>
      </c>
      <c r="V89" s="302">
        <f t="shared" si="19"/>
        <v>2.7631316754137408E-3</v>
      </c>
      <c r="W89" s="302">
        <f t="shared" si="19"/>
        <v>2.7853551378336657E-3</v>
      </c>
      <c r="X89" s="302">
        <f t="shared" si="19"/>
        <v>2.7631548803951876E-3</v>
      </c>
      <c r="Y89" s="302">
        <f t="shared" si="19"/>
        <v>2.6822749904604651E-3</v>
      </c>
      <c r="DA89" s="72"/>
    </row>
    <row r="90" spans="1:105" ht="12" customHeight="1" x14ac:dyDescent="0.25">
      <c r="A90" s="62" t="s">
        <v>3116</v>
      </c>
      <c r="B90" s="302">
        <f t="shared" ref="B90:Y90" si="20">IF(B$67=0,0,B$67/B$5)</f>
        <v>6.9105724862974956E-3</v>
      </c>
      <c r="C90" s="302">
        <f t="shared" si="20"/>
        <v>5.6972551721394763E-3</v>
      </c>
      <c r="D90" s="302">
        <f t="shared" si="20"/>
        <v>6.6831321850099479E-3</v>
      </c>
      <c r="E90" s="302">
        <f t="shared" si="20"/>
        <v>1.2055646133115952E-2</v>
      </c>
      <c r="F90" s="302">
        <f t="shared" si="20"/>
        <v>1.8321669282326831E-2</v>
      </c>
      <c r="G90" s="302">
        <f t="shared" si="20"/>
        <v>1.7752192520682223E-2</v>
      </c>
      <c r="H90" s="302">
        <f t="shared" si="20"/>
        <v>1.6983743257153478E-2</v>
      </c>
      <c r="I90" s="302">
        <f t="shared" si="20"/>
        <v>2.1553376980143816E-2</v>
      </c>
      <c r="J90" s="302">
        <f t="shared" si="20"/>
        <v>2.3760487907488092E-2</v>
      </c>
      <c r="K90" s="302">
        <f t="shared" si="20"/>
        <v>2.1202907642225374E-2</v>
      </c>
      <c r="L90" s="302">
        <f t="shared" si="20"/>
        <v>1.8917834974649637E-2</v>
      </c>
      <c r="M90" s="302">
        <f t="shared" si="20"/>
        <v>2.4703118252577188E-2</v>
      </c>
      <c r="N90" s="302">
        <f t="shared" si="20"/>
        <v>2.1916484738164602E-2</v>
      </c>
      <c r="O90" s="302">
        <f t="shared" si="20"/>
        <v>2.1640171145586588E-2</v>
      </c>
      <c r="P90" s="302">
        <f t="shared" si="20"/>
        <v>2.3390852336772919E-2</v>
      </c>
      <c r="Q90" s="302">
        <f t="shared" si="20"/>
        <v>2.4912302566457694E-2</v>
      </c>
      <c r="R90" s="302">
        <f t="shared" si="20"/>
        <v>2.4545056140578184E-2</v>
      </c>
      <c r="S90" s="302">
        <f t="shared" si="20"/>
        <v>2.2873838520284941E-2</v>
      </c>
      <c r="T90" s="302">
        <f t="shared" si="20"/>
        <v>2.229089318163209E-2</v>
      </c>
      <c r="U90" s="302">
        <f t="shared" si="20"/>
        <v>1.7027909853513518E-2</v>
      </c>
      <c r="V90" s="302">
        <f t="shared" si="20"/>
        <v>1.5879153317898381E-2</v>
      </c>
      <c r="W90" s="302">
        <f t="shared" si="20"/>
        <v>1.5074079862485221E-2</v>
      </c>
      <c r="X90" s="302">
        <f t="shared" si="20"/>
        <v>1.5015435568147877E-2</v>
      </c>
      <c r="Y90" s="302">
        <f t="shared" si="20"/>
        <v>1.4270625365272968E-2</v>
      </c>
      <c r="DA90" s="72"/>
    </row>
    <row r="91" spans="1:105" ht="12" customHeight="1" x14ac:dyDescent="0.25">
      <c r="A91" s="174" t="s">
        <v>3122</v>
      </c>
      <c r="B91" s="301">
        <f t="shared" ref="B91:Y91" si="21">IF(B$68=0,0,B$68/B$5)</f>
        <v>1.9987027732928112E-2</v>
      </c>
      <c r="C91" s="301">
        <f t="shared" si="21"/>
        <v>1.6987940350008376E-2</v>
      </c>
      <c r="D91" s="301">
        <f t="shared" si="21"/>
        <v>2.2761207944555596E-2</v>
      </c>
      <c r="E91" s="301">
        <f t="shared" si="21"/>
        <v>2.3705899074842954E-2</v>
      </c>
      <c r="F91" s="301">
        <f t="shared" si="21"/>
        <v>3.53848307000122E-2</v>
      </c>
      <c r="G91" s="301">
        <f t="shared" si="21"/>
        <v>2.6367268302633268E-2</v>
      </c>
      <c r="H91" s="301">
        <f t="shared" si="21"/>
        <v>1.7881902513616797E-2</v>
      </c>
      <c r="I91" s="301">
        <f t="shared" si="21"/>
        <v>2.1435419393118743E-2</v>
      </c>
      <c r="J91" s="301">
        <f t="shared" si="21"/>
        <v>1.8993758598145293E-2</v>
      </c>
      <c r="K91" s="301">
        <f t="shared" si="21"/>
        <v>2.6692373689707997E-2</v>
      </c>
      <c r="L91" s="301">
        <f t="shared" si="21"/>
        <v>2.7350277070792798E-2</v>
      </c>
      <c r="M91" s="301">
        <f t="shared" si="21"/>
        <v>3.1947924711939822E-2</v>
      </c>
      <c r="N91" s="301">
        <f t="shared" si="21"/>
        <v>3.0562760432121094E-2</v>
      </c>
      <c r="O91" s="301">
        <f t="shared" si="21"/>
        <v>3.3867462526925844E-2</v>
      </c>
      <c r="P91" s="301">
        <f t="shared" si="21"/>
        <v>3.3972766597664635E-2</v>
      </c>
      <c r="Q91" s="301">
        <f t="shared" si="21"/>
        <v>4.9349892792352731E-2</v>
      </c>
      <c r="R91" s="301">
        <f t="shared" si="21"/>
        <v>4.8460779461607539E-2</v>
      </c>
      <c r="S91" s="301">
        <f t="shared" si="21"/>
        <v>5.2628790519785758E-2</v>
      </c>
      <c r="T91" s="301">
        <f t="shared" si="21"/>
        <v>5.3225406723121968E-2</v>
      </c>
      <c r="U91" s="301">
        <f t="shared" si="21"/>
        <v>8.4748337217638817E-2</v>
      </c>
      <c r="V91" s="301">
        <f t="shared" si="21"/>
        <v>8.7797591275696765E-2</v>
      </c>
      <c r="W91" s="301">
        <f t="shared" si="21"/>
        <v>8.947743628593581E-2</v>
      </c>
      <c r="X91" s="301">
        <f t="shared" si="21"/>
        <v>9.3026970166123782E-2</v>
      </c>
      <c r="Y91" s="301">
        <f t="shared" si="21"/>
        <v>9.80327364232918E-2</v>
      </c>
      <c r="DA91" s="178"/>
    </row>
    <row r="92" spans="1:105" ht="12" customHeight="1" x14ac:dyDescent="0.25">
      <c r="A92" s="41" t="s">
        <v>3120</v>
      </c>
      <c r="B92" s="235">
        <f t="shared" ref="B92:Y92" si="22">IF(B$69=0,0,B$69/B$5)</f>
        <v>0.10814459215098657</v>
      </c>
      <c r="C92" s="235">
        <f t="shared" si="22"/>
        <v>9.0472119605805965E-2</v>
      </c>
      <c r="D92" s="235">
        <f t="shared" si="22"/>
        <v>0.10578753593951852</v>
      </c>
      <c r="E92" s="235">
        <f t="shared" si="22"/>
        <v>0.18860233803649978</v>
      </c>
      <c r="F92" s="235">
        <f t="shared" si="22"/>
        <v>0.32481235210695547</v>
      </c>
      <c r="G92" s="235">
        <f t="shared" si="22"/>
        <v>0.31685186268146537</v>
      </c>
      <c r="H92" s="235">
        <f t="shared" si="22"/>
        <v>0.32045571588050331</v>
      </c>
      <c r="I92" s="235">
        <f t="shared" si="22"/>
        <v>0.3958361867038348</v>
      </c>
      <c r="J92" s="235">
        <f t="shared" si="22"/>
        <v>0.43360989736163075</v>
      </c>
      <c r="K92" s="235">
        <f t="shared" si="22"/>
        <v>0.38471252604706369</v>
      </c>
      <c r="L92" s="235">
        <f t="shared" si="22"/>
        <v>0.38161868995734222</v>
      </c>
      <c r="M92" s="235">
        <f t="shared" si="22"/>
        <v>0.42057825098719198</v>
      </c>
      <c r="N92" s="235">
        <f t="shared" si="22"/>
        <v>0.37520733120215755</v>
      </c>
      <c r="O92" s="235">
        <f t="shared" si="22"/>
        <v>0.37967161065986194</v>
      </c>
      <c r="P92" s="235">
        <f t="shared" si="22"/>
        <v>0.41554974315337728</v>
      </c>
      <c r="Q92" s="235">
        <f t="shared" si="22"/>
        <v>0.4454179291769309</v>
      </c>
      <c r="R92" s="235">
        <f t="shared" si="22"/>
        <v>0.43951605509441927</v>
      </c>
      <c r="S92" s="235">
        <f t="shared" si="22"/>
        <v>0.41815077284949653</v>
      </c>
      <c r="T92" s="235">
        <f t="shared" si="22"/>
        <v>0.42185225710709251</v>
      </c>
      <c r="U92" s="235">
        <f t="shared" si="22"/>
        <v>0.32236352087997944</v>
      </c>
      <c r="V92" s="235">
        <f t="shared" si="22"/>
        <v>0.31417286652659066</v>
      </c>
      <c r="W92" s="235">
        <f t="shared" si="22"/>
        <v>0.30507291918016294</v>
      </c>
      <c r="X92" s="235">
        <f t="shared" si="22"/>
        <v>0.30632277657517593</v>
      </c>
      <c r="Y92" s="235">
        <f t="shared" si="22"/>
        <v>0.30196003337764354</v>
      </c>
      <c r="DA92" s="97"/>
    </row>
    <row r="93" spans="1:105" ht="12" customHeight="1" x14ac:dyDescent="0.25">
      <c r="A93" s="172"/>
      <c r="B93" s="172"/>
      <c r="C93" s="172"/>
      <c r="D93" s="172"/>
      <c r="E93" s="172"/>
      <c r="F93" s="172"/>
      <c r="G93" s="172"/>
      <c r="H93" s="172"/>
      <c r="I93" s="172"/>
      <c r="J93" s="172"/>
      <c r="K93" s="172"/>
      <c r="L93" s="172"/>
      <c r="M93" s="172"/>
      <c r="N93" s="172"/>
      <c r="O93" s="172"/>
      <c r="P93" s="172"/>
      <c r="Q93" s="172"/>
      <c r="R93" s="172"/>
      <c r="S93" s="172"/>
      <c r="T93" s="172"/>
      <c r="U93" s="172"/>
      <c r="V93" s="172"/>
      <c r="W93" s="172"/>
      <c r="X93" s="172"/>
      <c r="Y93" s="172"/>
      <c r="DA93" s="176"/>
    </row>
    <row r="94" spans="1:105" ht="15" customHeight="1" x14ac:dyDescent="0.25">
      <c r="A94" s="32" t="s">
        <v>341</v>
      </c>
      <c r="B94" s="257"/>
      <c r="C94" s="257"/>
      <c r="D94" s="257"/>
      <c r="E94" s="257"/>
      <c r="F94" s="257"/>
      <c r="G94" s="257"/>
      <c r="H94" s="257"/>
      <c r="I94" s="257"/>
      <c r="J94" s="257"/>
      <c r="K94" s="257"/>
      <c r="L94" s="257"/>
      <c r="M94" s="257"/>
      <c r="N94" s="257"/>
      <c r="O94" s="257"/>
      <c r="P94" s="257"/>
      <c r="Q94" s="257"/>
      <c r="R94" s="257"/>
      <c r="S94" s="257"/>
      <c r="T94" s="257"/>
      <c r="U94" s="257"/>
      <c r="V94" s="257"/>
      <c r="W94" s="257"/>
      <c r="X94" s="257"/>
      <c r="Y94" s="257"/>
      <c r="DA94" s="88"/>
    </row>
    <row r="95" spans="1:105" ht="12" customHeight="1" x14ac:dyDescent="0.25">
      <c r="A95" s="172"/>
      <c r="B95" s="172"/>
      <c r="C95" s="172"/>
      <c r="D95" s="172"/>
      <c r="E95" s="172"/>
      <c r="F95" s="172"/>
      <c r="G95" s="172"/>
      <c r="H95" s="172"/>
      <c r="I95" s="172"/>
      <c r="J95" s="172"/>
      <c r="K95" s="172"/>
      <c r="L95" s="172"/>
      <c r="M95" s="172"/>
      <c r="N95" s="172"/>
      <c r="O95" s="172"/>
      <c r="P95" s="172"/>
      <c r="Q95" s="172"/>
      <c r="R95" s="172"/>
      <c r="S95" s="172"/>
      <c r="T95" s="172"/>
      <c r="U95" s="172"/>
      <c r="V95" s="172"/>
      <c r="W95" s="172"/>
      <c r="X95" s="172"/>
      <c r="Y95" s="172"/>
      <c r="DA95" s="176"/>
    </row>
    <row r="96" spans="1:105" ht="12" customHeight="1" x14ac:dyDescent="0.25">
      <c r="A96" s="35" t="s">
        <v>27</v>
      </c>
      <c r="B96" s="320">
        <f>IF(B$5=0,0,B$5/OIS_fec!B$5)</f>
        <v>0.38797467830165333</v>
      </c>
      <c r="C96" s="320">
        <f>IF(C$5=0,0,C$5/OIS_fec!C$5)</f>
        <v>0.3814873561248126</v>
      </c>
      <c r="D96" s="320">
        <f>IF(D$5=0,0,D$5/OIS_fec!D$5)</f>
        <v>0.39136462879491374</v>
      </c>
      <c r="E96" s="320">
        <f>IF(E$5=0,0,E$5/OIS_fec!E$5)</f>
        <v>0.40209895211040514</v>
      </c>
      <c r="F96" s="320">
        <f>IF(F$5=0,0,F$5/OIS_fec!F$5)</f>
        <v>0.409645537402552</v>
      </c>
      <c r="G96" s="320">
        <f>IF(G$5=0,0,G$5/OIS_fec!G$5)</f>
        <v>0.40392769904110981</v>
      </c>
      <c r="H96" s="320">
        <f>IF(H$5=0,0,H$5/OIS_fec!H$5)</f>
        <v>0.40429532174822991</v>
      </c>
      <c r="I96" s="320">
        <f>IF(I$5=0,0,I$5/OIS_fec!I$5)</f>
        <v>0.42104627212104179</v>
      </c>
      <c r="J96" s="320">
        <f>IF(J$5=0,0,J$5/OIS_fec!J$5)</f>
        <v>0.43003616872322464</v>
      </c>
      <c r="K96" s="320">
        <f>IF(K$5=0,0,K$5/OIS_fec!K$5)</f>
        <v>0.4156166855031429</v>
      </c>
      <c r="L96" s="320">
        <f>IF(L$5=0,0,L$5/OIS_fec!L$5)</f>
        <v>0.41908240471193636</v>
      </c>
      <c r="M96" s="320">
        <f>IF(M$5=0,0,M$5/OIS_fec!M$5)</f>
        <v>0.42908684661670549</v>
      </c>
      <c r="N96" s="320">
        <f>IF(N$5=0,0,N$5/OIS_fec!N$5)</f>
        <v>0.41895602716632813</v>
      </c>
      <c r="O96" s="320">
        <f>IF(O$5=0,0,O$5/OIS_fec!O$5)</f>
        <v>0.42186862999179181</v>
      </c>
      <c r="P96" s="320">
        <f>IF(P$5=0,0,P$5/OIS_fec!P$5)</f>
        <v>0.42825091283369865</v>
      </c>
      <c r="Q96" s="320">
        <f>IF(Q$5=0,0,Q$5/OIS_fec!Q$5)</f>
        <v>0.43267497595371163</v>
      </c>
      <c r="R96" s="320">
        <f>IF(R$5=0,0,R$5/OIS_fec!R$5)</f>
        <v>0.43183426916227979</v>
      </c>
      <c r="S96" s="320">
        <f>IF(S$5=0,0,S$5/OIS_fec!S$5)</f>
        <v>0.42536819031637235</v>
      </c>
      <c r="T96" s="320">
        <f>IF(T$5=0,0,T$5/OIS_fec!T$5)</f>
        <v>0.42656321297844713</v>
      </c>
      <c r="U96" s="320">
        <f>IF(U$5=0,0,U$5/OIS_fec!U$5)</f>
        <v>0.39836181857452596</v>
      </c>
      <c r="V96" s="320">
        <f>IF(V$5=0,0,V$5/OIS_fec!V$5)</f>
        <v>0.39572234682105417</v>
      </c>
      <c r="W96" s="320">
        <f>IF(W$5=0,0,W$5/OIS_fec!W$5)</f>
        <v>0.39334124405521936</v>
      </c>
      <c r="X96" s="320">
        <f>IF(X$5=0,0,X$5/OIS_fec!X$5)</f>
        <v>0.39237357711855386</v>
      </c>
      <c r="Y96" s="320">
        <f>IF(Y$5=0,0,Y$5/OIS_fec!Y$5)</f>
        <v>0.38981474858651444</v>
      </c>
      <c r="DA96" s="95"/>
    </row>
    <row r="97" spans="1:105" ht="12" customHeight="1" x14ac:dyDescent="0.25">
      <c r="A97" s="55" t="s">
        <v>91</v>
      </c>
      <c r="B97" s="330">
        <f>IF(B$6=0,0,B$6/OIS_fec!B$6)</f>
        <v>0.48730046175183628</v>
      </c>
      <c r="C97" s="330">
        <f>IF(C$6=0,0,C$6/OIS_fec!C$6)</f>
        <v>0.48640854318056187</v>
      </c>
      <c r="D97" s="330">
        <f>IF(D$6=0,0,D$6/OIS_fec!D$6)</f>
        <v>0.48691477308939779</v>
      </c>
      <c r="E97" s="330">
        <f>IF(E$6=0,0,E$6/OIS_fec!E$6)</f>
        <v>0.48763057833373091</v>
      </c>
      <c r="F97" s="330">
        <f>IF(F$6=0,0,F$6/OIS_fec!F$6)</f>
        <v>0.48163477129594706</v>
      </c>
      <c r="G97" s="330">
        <f>IF(G$6=0,0,G$6/OIS_fec!G$6)</f>
        <v>0.48114742935856458</v>
      </c>
      <c r="H97" s="330">
        <f>IF(H$6=0,0,H$6/OIS_fec!H$6)</f>
        <v>0.47751794263230163</v>
      </c>
      <c r="I97" s="330">
        <f>IF(I$6=0,0,I$6/OIS_fec!I$6)</f>
        <v>0.47924619808583069</v>
      </c>
      <c r="J97" s="330">
        <f>IF(J$6=0,0,J$6/OIS_fec!J$6)</f>
        <v>0.48000140918864626</v>
      </c>
      <c r="K97" s="330">
        <f>IF(K$6=0,0,K$6/OIS_fec!K$6)</f>
        <v>0.47987338052650963</v>
      </c>
      <c r="L97" s="330">
        <f>IF(L$6=0,0,L$6/OIS_fec!L$6)</f>
        <v>0.47390204763601573</v>
      </c>
      <c r="M97" s="330">
        <f>IF(M$6=0,0,M$6/OIS_fec!M$6)</f>
        <v>0.48461899220017945</v>
      </c>
      <c r="N97" s="330">
        <f>IF(N$6=0,0,N$6/OIS_fec!N$6)</f>
        <v>0.4841593329100406</v>
      </c>
      <c r="O97" s="330">
        <f>IF(O$6=0,0,O$6/OIS_fec!O$6)</f>
        <v>0.4832770015481761</v>
      </c>
      <c r="P97" s="330">
        <f>IF(P$6=0,0,P$6/OIS_fec!P$6)</f>
        <v>0.48221544417060308</v>
      </c>
      <c r="Q97" s="330">
        <f>IF(Q$6=0,0,Q$6/OIS_fec!Q$6)</f>
        <v>0.48212547563879066</v>
      </c>
      <c r="R97" s="330">
        <f>IF(R$6=0,0,R$6/OIS_fec!R$6)</f>
        <v>0.48202857834704138</v>
      </c>
      <c r="S97" s="330">
        <f>IF(S$6=0,0,S$6/OIS_fec!S$6)</f>
        <v>0.48105346740002569</v>
      </c>
      <c r="T97" s="330">
        <f>IF(T$6=0,0,T$6/OIS_fec!T$6)</f>
        <v>0.48000817779337435</v>
      </c>
      <c r="U97" s="330">
        <f>IF(U$6=0,0,U$6/OIS_fec!U$6)</f>
        <v>0.48007515816506208</v>
      </c>
      <c r="V97" s="330">
        <f>IF(V$6=0,0,V$6/OIS_fec!V$6)</f>
        <v>0.4786018095124871</v>
      </c>
      <c r="W97" s="330">
        <f>IF(W$6=0,0,W$6/OIS_fec!W$6)</f>
        <v>0.4780257545624883</v>
      </c>
      <c r="X97" s="330">
        <f>IF(X$6=0,0,X$6/OIS_fec!X$6)</f>
        <v>0.4777660138940466</v>
      </c>
      <c r="Y97" s="330">
        <f>IF(Y$6=0,0,Y$6/OIS_fec!Y$6)</f>
        <v>0.47673564109098787</v>
      </c>
      <c r="DA97" s="67"/>
    </row>
    <row r="98" spans="1:105" ht="12" customHeight="1" x14ac:dyDescent="0.25">
      <c r="A98" s="173" t="s">
        <v>92</v>
      </c>
      <c r="B98" s="331">
        <f>IF(B$7=0,0,B$7/OIS_fec!B$7)</f>
        <v>0.12745196230615174</v>
      </c>
      <c r="C98" s="331">
        <f>IF(C$7=0,0,C$7/OIS_fec!C$7)</f>
        <v>0.12721364505202257</v>
      </c>
      <c r="D98" s="331">
        <f>IF(D$7=0,0,D$7/OIS_fec!D$7)</f>
        <v>0.12733021873032749</v>
      </c>
      <c r="E98" s="331">
        <f>IF(E$7=0,0,E$7/OIS_fec!E$7)</f>
        <v>0.12752098295697506</v>
      </c>
      <c r="F98" s="331">
        <f>IF(F$7=0,0,F$7/OIS_fec!F$7)</f>
        <v>0.12582893104421783</v>
      </c>
      <c r="G98" s="331">
        <f>IF(G$7=0,0,G$7/OIS_fec!G$7)</f>
        <v>0.12570211312674917</v>
      </c>
      <c r="H98" s="331">
        <f>IF(H$7=0,0,H$7/OIS_fec!H$7)</f>
        <v>0.12473797979312128</v>
      </c>
      <c r="I98" s="331">
        <f>IF(I$7=0,0,I$7/OIS_fec!I$7)</f>
        <v>0.12519949440002492</v>
      </c>
      <c r="J98" s="331">
        <f>IF(J$7=0,0,J$7/OIS_fec!J$7)</f>
        <v>0.12538439391549783</v>
      </c>
      <c r="K98" s="331">
        <f>IF(K$7=0,0,K$7/OIS_fec!K$7)</f>
        <v>0.12537364414738097</v>
      </c>
      <c r="L98" s="331">
        <f>IF(L$7=0,0,L$7/OIS_fec!L$7)</f>
        <v>0.12374108312774741</v>
      </c>
      <c r="M98" s="331">
        <f>IF(M$7=0,0,M$7/OIS_fec!M$7)</f>
        <v>0.12659889967636007</v>
      </c>
      <c r="N98" s="331">
        <f>IF(N$7=0,0,N$7/OIS_fec!N$7)</f>
        <v>0.12648294049542319</v>
      </c>
      <c r="O98" s="331">
        <f>IF(O$7=0,0,O$7/OIS_fec!O$7)</f>
        <v>0.12621680447802996</v>
      </c>
      <c r="P98" s="331">
        <f>IF(P$7=0,0,P$7/OIS_fec!P$7)</f>
        <v>0.12594870535596372</v>
      </c>
      <c r="Q98" s="331">
        <f>IF(Q$7=0,0,Q$7/OIS_fec!Q$7)</f>
        <v>0.1259099064961893</v>
      </c>
      <c r="R98" s="331">
        <f>IF(R$7=0,0,R$7/OIS_fec!R$7)</f>
        <v>0.12588428413919905</v>
      </c>
      <c r="S98" s="331">
        <f>IF(S$7=0,0,S$7/OIS_fec!S$7)</f>
        <v>0.12561021641121173</v>
      </c>
      <c r="T98" s="331">
        <f>IF(T$7=0,0,T$7/OIS_fec!T$7)</f>
        <v>0.12528208149577941</v>
      </c>
      <c r="U98" s="331">
        <f>IF(U$7=0,0,U$7/OIS_fec!U$7)</f>
        <v>0.12529598430319933</v>
      </c>
      <c r="V98" s="331">
        <f>IF(V$7=0,0,V$7/OIS_fec!V$7)</f>
        <v>0.12485089582007919</v>
      </c>
      <c r="W98" s="331">
        <f>IF(W$7=0,0,W$7/OIS_fec!W$7)</f>
        <v>0.12466463013990728</v>
      </c>
      <c r="X98" s="331">
        <f>IF(X$7=0,0,X$7/OIS_fec!X$7)</f>
        <v>0.12458646431940132</v>
      </c>
      <c r="Y98" s="331">
        <f>IF(Y$7=0,0,Y$7/OIS_fec!Y$7)</f>
        <v>0.1242663947637932</v>
      </c>
      <c r="DA98" s="177"/>
    </row>
    <row r="99" spans="1:105" ht="12" customHeight="1" x14ac:dyDescent="0.25">
      <c r="A99" s="173" t="s">
        <v>93</v>
      </c>
      <c r="B99" s="331">
        <f>IF(B$8=0,0,B$8/OIS_fec!B$8)</f>
        <v>0.70290654824157295</v>
      </c>
      <c r="C99" s="331">
        <f>IF(C$8=0,0,C$8/OIS_fec!C$8)</f>
        <v>0.70165913061007235</v>
      </c>
      <c r="D99" s="331">
        <f>IF(D$8=0,0,D$8/OIS_fec!D$8)</f>
        <v>0.70222933318470449</v>
      </c>
      <c r="E99" s="331">
        <f>IF(E$8=0,0,E$8/OIS_fec!E$8)</f>
        <v>0.70322632342015778</v>
      </c>
      <c r="F99" s="331">
        <f>IF(F$8=0,0,F$8/OIS_fec!F$8)</f>
        <v>0.69406327789839062</v>
      </c>
      <c r="G99" s="331">
        <f>IF(G$8=0,0,G$8/OIS_fec!G$8)</f>
        <v>0.69339354622355298</v>
      </c>
      <c r="H99" s="331">
        <f>IF(H$8=0,0,H$8/OIS_fec!H$8)</f>
        <v>0.68822800446394805</v>
      </c>
      <c r="I99" s="331">
        <f>IF(I$8=0,0,I$8/OIS_fec!I$8)</f>
        <v>0.69071185136197699</v>
      </c>
      <c r="J99" s="331">
        <f>IF(J$8=0,0,J$8/OIS_fec!J$8)</f>
        <v>0.69166006247965672</v>
      </c>
      <c r="K99" s="331">
        <f>IF(K$8=0,0,K$8/OIS_fec!K$8)</f>
        <v>0.69166445559405287</v>
      </c>
      <c r="L99" s="331">
        <f>IF(L$8=0,0,L$8/OIS_fec!L$8)</f>
        <v>0.68274419383618234</v>
      </c>
      <c r="M99" s="331">
        <f>IF(M$8=0,0,M$8/OIS_fec!M$8)</f>
        <v>0.69809907142864569</v>
      </c>
      <c r="N99" s="331">
        <f>IF(N$8=0,0,N$8/OIS_fec!N$8)</f>
        <v>0.69749947906709853</v>
      </c>
      <c r="O99" s="331">
        <f>IF(O$8=0,0,O$8/OIS_fec!O$8)</f>
        <v>0.69600597128675834</v>
      </c>
      <c r="P99" s="331">
        <f>IF(P$8=0,0,P$8/OIS_fec!P$8)</f>
        <v>0.69461303107049299</v>
      </c>
      <c r="Q99" s="331">
        <f>IF(Q$8=0,0,Q$8/OIS_fec!Q$8)</f>
        <v>0.69436736936816412</v>
      </c>
      <c r="R99" s="331">
        <f>IF(R$8=0,0,R$8/OIS_fec!R$8)</f>
        <v>0.69423088555575219</v>
      </c>
      <c r="S99" s="331">
        <f>IF(S$8=0,0,S$8/OIS_fec!S$8)</f>
        <v>0.69272578914691496</v>
      </c>
      <c r="T99" s="331">
        <f>IF(T$8=0,0,T$8/OIS_fec!T$8)</f>
        <v>0.69082770713352548</v>
      </c>
      <c r="U99" s="331">
        <f>IF(U$8=0,0,U$8/OIS_fec!U$8)</f>
        <v>0.69089166466666285</v>
      </c>
      <c r="V99" s="331">
        <f>IF(V$8=0,0,V$8/OIS_fec!V$8)</f>
        <v>0.68834035297306995</v>
      </c>
      <c r="W99" s="331">
        <f>IF(W$8=0,0,W$8/OIS_fec!W$8)</f>
        <v>0.68723564474466059</v>
      </c>
      <c r="X99" s="331">
        <f>IF(X$8=0,0,X$8/OIS_fec!X$8)</f>
        <v>0.68678508479335365</v>
      </c>
      <c r="Y99" s="331">
        <f>IF(Y$8=0,0,Y$8/OIS_fec!Y$8)</f>
        <v>0.68490797737081999</v>
      </c>
      <c r="DA99" s="177"/>
    </row>
    <row r="100" spans="1:105" ht="12" customHeight="1" x14ac:dyDescent="0.25">
      <c r="A100" s="173" t="s">
        <v>94</v>
      </c>
      <c r="B100" s="331">
        <f>IF(B$9=0,0,B$9/OIS_fec!B$9)</f>
        <v>0.48158557910630145</v>
      </c>
      <c r="C100" s="331">
        <f>IF(C$9=0,0,C$9/OIS_fec!C$9)</f>
        <v>0.48072314258704119</v>
      </c>
      <c r="D100" s="331">
        <f>IF(D$9=0,0,D$9/OIS_fec!D$9)</f>
        <v>0.48123282495444009</v>
      </c>
      <c r="E100" s="331">
        <f>IF(E$9=0,0,E$9/OIS_fec!E$9)</f>
        <v>0.481925375536985</v>
      </c>
      <c r="F100" s="331">
        <f>IF(F$9=0,0,F$9/OIS_fec!F$9)</f>
        <v>0.47619569028596764</v>
      </c>
      <c r="G100" s="331">
        <f>IF(G$9=0,0,G$9/OIS_fec!G$9)</f>
        <v>0.47571755405447336</v>
      </c>
      <c r="H100" s="331">
        <f>IF(H$9=0,0,H$9/OIS_fec!H$9)</f>
        <v>0.47217076238601058</v>
      </c>
      <c r="I100" s="331">
        <f>IF(I$9=0,0,I$9/OIS_fec!I$9)</f>
        <v>0.47385833411825307</v>
      </c>
      <c r="J100" s="331">
        <f>IF(J$9=0,0,J$9/OIS_fec!J$9)</f>
        <v>0.4746107690952342</v>
      </c>
      <c r="K100" s="331">
        <f>IF(K$9=0,0,K$9/OIS_fec!K$9)</f>
        <v>0.47446414520446445</v>
      </c>
      <c r="L100" s="331">
        <f>IF(L$9=0,0,L$9/OIS_fec!L$9)</f>
        <v>0.46866232005383579</v>
      </c>
      <c r="M100" s="331">
        <f>IF(M$9=0,0,M$9/OIS_fec!M$9)</f>
        <v>0.47912694932427979</v>
      </c>
      <c r="N100" s="331">
        <f>IF(N$9=0,0,N$9/OIS_fec!N$9)</f>
        <v>0.47867320824045634</v>
      </c>
      <c r="O100" s="331">
        <f>IF(O$9=0,0,O$9/OIS_fec!O$9)</f>
        <v>0.47784391543266863</v>
      </c>
      <c r="P100" s="331">
        <f>IF(P$9=0,0,P$9/OIS_fec!P$9)</f>
        <v>0.47679500806132113</v>
      </c>
      <c r="Q100" s="331">
        <f>IF(Q$9=0,0,Q$9/OIS_fec!Q$9)</f>
        <v>0.47672126001631782</v>
      </c>
      <c r="R100" s="331">
        <f>IF(R$9=0,0,R$9/OIS_fec!R$9)</f>
        <v>0.47662655837633405</v>
      </c>
      <c r="S100" s="331">
        <f>IF(S$9=0,0,S$9/OIS_fec!S$9)</f>
        <v>0.47568824050823011</v>
      </c>
      <c r="T100" s="331">
        <f>IF(T$9=0,0,T$9/OIS_fec!T$9)</f>
        <v>0.47471234915652205</v>
      </c>
      <c r="U100" s="331">
        <f>IF(U$9=0,0,U$9/OIS_fec!U$9)</f>
        <v>0.47478136944708405</v>
      </c>
      <c r="V100" s="331">
        <f>IF(V$9=0,0,V$9/OIS_fec!V$9)</f>
        <v>0.47338680676789452</v>
      </c>
      <c r="W100" s="331">
        <f>IF(W$9=0,0,W$9/OIS_fec!W$9)</f>
        <v>0.47285126665963506</v>
      </c>
      <c r="X100" s="331">
        <f>IF(X$9=0,0,X$9/OIS_fec!X$9)</f>
        <v>0.47260458332961108</v>
      </c>
      <c r="Y100" s="331">
        <f>IF(Y$9=0,0,Y$9/OIS_fec!Y$9)</f>
        <v>0.47163360394470594</v>
      </c>
      <c r="DA100" s="177"/>
    </row>
    <row r="101" spans="1:105" ht="12" customHeight="1" x14ac:dyDescent="0.25">
      <c r="A101" s="56" t="s">
        <v>95</v>
      </c>
      <c r="B101" s="332">
        <f>IF(B$10=0,0,B$10/OIS_fec!B$10)</f>
        <v>0.72020340582986486</v>
      </c>
      <c r="C101" s="332">
        <f>IF(C$10=0,0,C$10/OIS_fec!C$10)</f>
        <v>0.70882487921565662</v>
      </c>
      <c r="D101" s="332">
        <f>IF(D$10=0,0,D$10/OIS_fec!D$10)</f>
        <v>0.72277718758762055</v>
      </c>
      <c r="E101" s="332">
        <f>IF(E$10=0,0,E$10/OIS_fec!E$10)</f>
        <v>0.71440228834429531</v>
      </c>
      <c r="F101" s="332">
        <f>IF(F$10=0,0,F$10/OIS_fec!F$10)</f>
        <v>0.74999965763299892</v>
      </c>
      <c r="G101" s="332">
        <f>IF(G$10=0,0,G$10/OIS_fec!G$10)</f>
        <v>0.74507225107910879</v>
      </c>
      <c r="H101" s="332">
        <f>IF(H$10=0,0,H$10/OIS_fec!H$10)</f>
        <v>0.75224177415557125</v>
      </c>
      <c r="I101" s="332">
        <f>IF(I$10=0,0,I$10/OIS_fec!I$10)</f>
        <v>0.77170566239651761</v>
      </c>
      <c r="J101" s="332">
        <f>IF(J$10=0,0,J$10/OIS_fec!J$10)</f>
        <v>0.80220975495384073</v>
      </c>
      <c r="K101" s="332">
        <f>IF(K$10=0,0,K$10/OIS_fec!K$10)</f>
        <v>0.7794056253111844</v>
      </c>
      <c r="L101" s="332">
        <f>IF(L$10=0,0,L$10/OIS_fec!L$10)</f>
        <v>0.76668884429632045</v>
      </c>
      <c r="M101" s="332">
        <f>IF(M$10=0,0,M$10/OIS_fec!M$10)</f>
        <v>0.79502952750966505</v>
      </c>
      <c r="N101" s="332">
        <f>IF(N$10=0,0,N$10/OIS_fec!N$10)</f>
        <v>0.76814409849162257</v>
      </c>
      <c r="O101" s="332">
        <f>IF(O$10=0,0,O$10/OIS_fec!O$10)</f>
        <v>0.77080804171465711</v>
      </c>
      <c r="P101" s="332">
        <f>IF(P$10=0,0,P$10/OIS_fec!P$10)</f>
        <v>0.78600725450014186</v>
      </c>
      <c r="Q101" s="332">
        <f>IF(Q$10=0,0,Q$10/OIS_fec!Q$10)</f>
        <v>0.81163638105695279</v>
      </c>
      <c r="R101" s="332">
        <f>IF(R$10=0,0,R$10/OIS_fec!R$10)</f>
        <v>0.80874566014667926</v>
      </c>
      <c r="S101" s="332">
        <f>IF(S$10=0,0,S$10/OIS_fec!S$10)</f>
        <v>0.79957356014363612</v>
      </c>
      <c r="T101" s="332">
        <f>IF(T$10=0,0,T$10/OIS_fec!T$10)</f>
        <v>0.8013979973680988</v>
      </c>
      <c r="U101" s="332">
        <f>IF(U$10=0,0,U$10/OIS_fec!U$10)</f>
        <v>0.74635152117680426</v>
      </c>
      <c r="V101" s="332">
        <f>IF(V$10=0,0,V$10/OIS_fec!V$10)</f>
        <v>0.74514318620896913</v>
      </c>
      <c r="W101" s="332">
        <f>IF(W$10=0,0,W$10/OIS_fec!W$10)</f>
        <v>0.73889491710771127</v>
      </c>
      <c r="X101" s="332">
        <f>IF(X$10=0,0,X$10/OIS_fec!X$10)</f>
        <v>0.73348629229229445</v>
      </c>
      <c r="Y101" s="332">
        <f>IF(Y$10=0,0,Y$10/OIS_fec!Y$10)</f>
        <v>0.73201228885016412</v>
      </c>
      <c r="DA101" s="68"/>
    </row>
    <row r="102" spans="1:105" ht="12" customHeight="1" x14ac:dyDescent="0.25">
      <c r="A102" s="174" t="s">
        <v>3057</v>
      </c>
      <c r="B102" s="348">
        <f>IF(B$16=0,0,B$16/OIS_fec!B$16)</f>
        <v>0.45518168159115269</v>
      </c>
      <c r="C102" s="348">
        <f>IF(C$16=0,0,C$16/OIS_fec!C$16)</f>
        <v>0.45143913898874954</v>
      </c>
      <c r="D102" s="348">
        <f>IF(D$16=0,0,D$16/OIS_fec!D$16)</f>
        <v>0.46108956326114697</v>
      </c>
      <c r="E102" s="348">
        <f>IF(E$16=0,0,E$16/OIS_fec!E$16)</f>
        <v>0.46211331831248165</v>
      </c>
      <c r="F102" s="348">
        <f>IF(F$16=0,0,F$16/OIS_fec!F$16)</f>
        <v>0.44027252891389812</v>
      </c>
      <c r="G102" s="348">
        <f>IF(G$16=0,0,G$16/OIS_fec!G$16)</f>
        <v>0.42996308259673738</v>
      </c>
      <c r="H102" s="348">
        <f>IF(H$16=0,0,H$16/OIS_fec!H$16)</f>
        <v>0.42773094552318724</v>
      </c>
      <c r="I102" s="348">
        <f>IF(I$16=0,0,I$16/OIS_fec!I$16)</f>
        <v>0.42904554620568569</v>
      </c>
      <c r="J102" s="348">
        <f>IF(J$16=0,0,J$16/OIS_fec!J$16)</f>
        <v>0.41872999676702938</v>
      </c>
      <c r="K102" s="348">
        <f>IF(K$16=0,0,K$16/OIS_fec!K$16)</f>
        <v>0.42174929727868188</v>
      </c>
      <c r="L102" s="348">
        <f>IF(L$16=0,0,L$16/OIS_fec!L$16)</f>
        <v>0.42763346114181161</v>
      </c>
      <c r="M102" s="348">
        <f>IF(M$16=0,0,M$16/OIS_fec!M$16)</f>
        <v>0.43371312040917487</v>
      </c>
      <c r="N102" s="348">
        <f>IF(N$16=0,0,N$16/OIS_fec!N$16)</f>
        <v>0.43283121360782989</v>
      </c>
      <c r="O102" s="348">
        <f>IF(O$16=0,0,O$16/OIS_fec!O$16)</f>
        <v>0.43927701850889966</v>
      </c>
      <c r="P102" s="348">
        <f>IF(P$16=0,0,P$16/OIS_fec!P$16)</f>
        <v>0.43394965314164796</v>
      </c>
      <c r="Q102" s="348">
        <f>IF(Q$16=0,0,Q$16/OIS_fec!Q$16)</f>
        <v>0.43139038768907673</v>
      </c>
      <c r="R102" s="348">
        <f>IF(R$16=0,0,R$16/OIS_fec!R$16)</f>
        <v>0.43130734120156322</v>
      </c>
      <c r="S102" s="348">
        <f>IF(S$16=0,0,S$16/OIS_fec!S$16)</f>
        <v>0.43313106416959096</v>
      </c>
      <c r="T102" s="348">
        <f>IF(T$16=0,0,T$16/OIS_fec!T$16)</f>
        <v>0.4340247767720587</v>
      </c>
      <c r="U102" s="348">
        <f>IF(U$16=0,0,U$16/OIS_fec!U$16)</f>
        <v>0.43185370519262628</v>
      </c>
      <c r="V102" s="348">
        <f>IF(V$16=0,0,V$16/OIS_fec!V$16)</f>
        <v>0.43148254751203635</v>
      </c>
      <c r="W102" s="348">
        <f>IF(W$16=0,0,W$16/OIS_fec!W$16)</f>
        <v>0.43239466751609001</v>
      </c>
      <c r="X102" s="348">
        <f>IF(X$16=0,0,X$16/OIS_fec!X$16)</f>
        <v>0.43013024501355429</v>
      </c>
      <c r="Y102" s="348">
        <f>IF(Y$16=0,0,Y$16/OIS_fec!Y$16)</f>
        <v>0.42845400952737234</v>
      </c>
      <c r="DA102" s="178"/>
    </row>
    <row r="103" spans="1:105" ht="12" customHeight="1" x14ac:dyDescent="0.25">
      <c r="A103" s="174" t="s">
        <v>3069</v>
      </c>
      <c r="B103" s="348">
        <f>IF(B$27=0,0,B$27/OIS_fec!B$27)</f>
        <v>0.27059910532358128</v>
      </c>
      <c r="C103" s="348">
        <f>IF(C$27=0,0,C$27/OIS_fec!C$27)</f>
        <v>0.26744741559763957</v>
      </c>
      <c r="D103" s="348">
        <f>IF(D$27=0,0,D$27/OIS_fec!D$27)</f>
        <v>0.27450203287717873</v>
      </c>
      <c r="E103" s="348">
        <f>IF(E$27=0,0,E$27/OIS_fec!E$27)</f>
        <v>0.25973971485967201</v>
      </c>
      <c r="F103" s="348">
        <f>IF(F$27=0,0,F$27/OIS_fec!F$27)</f>
        <v>0.2640123633242813</v>
      </c>
      <c r="G103" s="348">
        <f>IF(G$27=0,0,G$27/OIS_fec!G$27)</f>
        <v>0.26008063548332355</v>
      </c>
      <c r="H103" s="348">
        <f>IF(H$27=0,0,H$27/OIS_fec!H$27)</f>
        <v>0.25892649924766153</v>
      </c>
      <c r="I103" s="348">
        <f>IF(I$27=0,0,I$27/OIS_fec!I$27)</f>
        <v>0.25910448620676324</v>
      </c>
      <c r="J103" s="348">
        <f>IF(J$27=0,0,J$27/OIS_fec!J$27)</f>
        <v>0.2593744449163865</v>
      </c>
      <c r="K103" s="348">
        <f>IF(K$27=0,0,K$27/OIS_fec!K$27)</f>
        <v>0.25788311026322353</v>
      </c>
      <c r="L103" s="348">
        <f>IF(L$27=0,0,L$27/OIS_fec!L$27)</f>
        <v>0.26171794312376473</v>
      </c>
      <c r="M103" s="348">
        <f>IF(M$27=0,0,M$27/OIS_fec!M$27)</f>
        <v>0.26554512228030419</v>
      </c>
      <c r="N103" s="348">
        <f>IF(N$27=0,0,N$27/OIS_fec!N$27)</f>
        <v>0.26529575242257775</v>
      </c>
      <c r="O103" s="348">
        <f>IF(O$27=0,0,O$27/OIS_fec!O$27)</f>
        <v>0.2674435429028697</v>
      </c>
      <c r="P103" s="348">
        <f>IF(P$27=0,0,P$27/OIS_fec!P$27)</f>
        <v>0.26564364069865526</v>
      </c>
      <c r="Q103" s="348">
        <f>IF(Q$27=0,0,Q$27/OIS_fec!Q$27)</f>
        <v>0.26434616491022905</v>
      </c>
      <c r="R103" s="348">
        <f>IF(R$27=0,0,R$27/OIS_fec!R$27)</f>
        <v>0.26535989739114968</v>
      </c>
      <c r="S103" s="348">
        <f>IF(S$27=0,0,S$27/OIS_fec!S$27)</f>
        <v>0.26459109329376768</v>
      </c>
      <c r="T103" s="348">
        <f>IF(T$27=0,0,T$27/OIS_fec!T$27)</f>
        <v>0.26482438224448679</v>
      </c>
      <c r="U103" s="348">
        <f>IF(U$27=0,0,U$27/OIS_fec!U$27)</f>
        <v>0.25856353604994881</v>
      </c>
      <c r="V103" s="348">
        <f>IF(V$27=0,0,V$27/OIS_fec!V$27)</f>
        <v>0.25770866259890973</v>
      </c>
      <c r="W103" s="348">
        <f>IF(W$27=0,0,W$27/OIS_fec!W$27)</f>
        <v>0.25812379630895083</v>
      </c>
      <c r="X103" s="348">
        <f>IF(X$27=0,0,X$27/OIS_fec!X$27)</f>
        <v>0.25662029995183483</v>
      </c>
      <c r="Y103" s="348">
        <f>IF(Y$27=0,0,Y$27/OIS_fec!Y$27)</f>
        <v>0.25583563033653628</v>
      </c>
      <c r="DA103" s="178"/>
    </row>
    <row r="104" spans="1:105" ht="12" customHeight="1" x14ac:dyDescent="0.25">
      <c r="A104" s="174" t="s">
        <v>3079</v>
      </c>
      <c r="B104" s="348">
        <f>IF(B$35=0,0,B$35/OIS_fec!B$35)</f>
        <v>0.28547372677371124</v>
      </c>
      <c r="C104" s="348">
        <f>IF(C$35=0,0,C$35/OIS_fec!C$35)</f>
        <v>0.28275084845023984</v>
      </c>
      <c r="D104" s="348">
        <f>IF(D$35=0,0,D$35/OIS_fec!D$35)</f>
        <v>0.2901086780916497</v>
      </c>
      <c r="E104" s="348">
        <f>IF(E$35=0,0,E$35/OIS_fec!E$35)</f>
        <v>0.28163117764916062</v>
      </c>
      <c r="F104" s="348">
        <f>IF(F$35=0,0,F$35/OIS_fec!F$35)</f>
        <v>0.28584547247494552</v>
      </c>
      <c r="G104" s="348">
        <f>IF(G$35=0,0,G$35/OIS_fec!G$35)</f>
        <v>0.27760373468229194</v>
      </c>
      <c r="H104" s="348">
        <f>IF(H$35=0,0,H$35/OIS_fec!H$35)</f>
        <v>0.27673370627806737</v>
      </c>
      <c r="I104" s="348">
        <f>IF(I$35=0,0,I$35/OIS_fec!I$35)</f>
        <v>0.279585485275616</v>
      </c>
      <c r="J104" s="348">
        <f>IF(J$35=0,0,J$35/OIS_fec!J$35)</f>
        <v>0.27375162469374092</v>
      </c>
      <c r="K104" s="348">
        <f>IF(K$35=0,0,K$35/OIS_fec!K$35)</f>
        <v>0.27429701509790755</v>
      </c>
      <c r="L104" s="348">
        <f>IF(L$35=0,0,L$35/OIS_fec!L$35)</f>
        <v>0.27776274467059336</v>
      </c>
      <c r="M104" s="348">
        <f>IF(M$35=0,0,M$35/OIS_fec!M$35)</f>
        <v>0.28644027386394755</v>
      </c>
      <c r="N104" s="348">
        <f>IF(N$35=0,0,N$35/OIS_fec!N$35)</f>
        <v>0.28184116469030923</v>
      </c>
      <c r="O104" s="348">
        <f>IF(O$35=0,0,O$35/OIS_fec!O$35)</f>
        <v>0.28715066993315802</v>
      </c>
      <c r="P104" s="348">
        <f>IF(P$35=0,0,P$35/OIS_fec!P$35)</f>
        <v>0.28542136454573142</v>
      </c>
      <c r="Q104" s="348">
        <f>IF(Q$35=0,0,Q$35/OIS_fec!Q$35)</f>
        <v>0.28933843936230069</v>
      </c>
      <c r="R104" s="348">
        <f>IF(R$35=0,0,R$35/OIS_fec!R$35)</f>
        <v>0.28817186497220432</v>
      </c>
      <c r="S104" s="348">
        <f>IF(S$35=0,0,S$35/OIS_fec!S$35)</f>
        <v>0.28821232413892106</v>
      </c>
      <c r="T104" s="348">
        <f>IF(T$35=0,0,T$35/OIS_fec!T$35)</f>
        <v>0.28938462581427887</v>
      </c>
      <c r="U104" s="348">
        <f>IF(U$35=0,0,U$35/OIS_fec!U$35)</f>
        <v>0.28149772900654385</v>
      </c>
      <c r="V104" s="348">
        <f>IF(V$35=0,0,V$35/OIS_fec!V$35)</f>
        <v>0.2807472319649888</v>
      </c>
      <c r="W104" s="348">
        <f>IF(W$35=0,0,W$35/OIS_fec!W$35)</f>
        <v>0.28111134576547625</v>
      </c>
      <c r="X104" s="348">
        <f>IF(X$35=0,0,X$35/OIS_fec!X$35)</f>
        <v>0.27964590410086226</v>
      </c>
      <c r="Y104" s="348">
        <f>IF(Y$35=0,0,Y$35/OIS_fec!Y$35)</f>
        <v>0.27862699407723995</v>
      </c>
      <c r="DA104" s="178"/>
    </row>
    <row r="105" spans="1:105" ht="12" customHeight="1" x14ac:dyDescent="0.25">
      <c r="A105" s="174" t="s">
        <v>3101</v>
      </c>
      <c r="B105" s="348">
        <f>IF(B$54=0,0,B$54/OIS_fec!B$54)</f>
        <v>0.57218714696174078</v>
      </c>
      <c r="C105" s="348">
        <f>IF(C$54=0,0,C$54/OIS_fec!C$54)</f>
        <v>0.56350352358012901</v>
      </c>
      <c r="D105" s="348">
        <f>IF(D$54=0,0,D$54/OIS_fec!D$54)</f>
        <v>0.57292181941006559</v>
      </c>
      <c r="E105" s="348">
        <f>IF(E$54=0,0,E$54/OIS_fec!E$54)</f>
        <v>0.61046452048364686</v>
      </c>
      <c r="F105" s="348">
        <f>IF(F$54=0,0,F$54/OIS_fec!F$54)</f>
        <v>0.65796788556865027</v>
      </c>
      <c r="G105" s="348">
        <f>IF(G$54=0,0,G$54/OIS_fec!G$54)</f>
        <v>0.64768193658508311</v>
      </c>
      <c r="H105" s="348">
        <f>IF(H$54=0,0,H$54/OIS_fec!H$54)</f>
        <v>0.64395127960216059</v>
      </c>
      <c r="I105" s="348">
        <f>IF(I$54=0,0,I$54/OIS_fec!I$54)</f>
        <v>0.68549329451533936</v>
      </c>
      <c r="J105" s="348">
        <f>IF(J$54=0,0,J$54/OIS_fec!J$54)</f>
        <v>0.69956522580497515</v>
      </c>
      <c r="K105" s="348">
        <f>IF(K$54=0,0,K$54/OIS_fec!K$54)</f>
        <v>0.67878849533747809</v>
      </c>
      <c r="L105" s="348">
        <f>IF(L$54=0,0,L$54/OIS_fec!L$54)</f>
        <v>0.67102848455942243</v>
      </c>
      <c r="M105" s="348">
        <f>IF(M$54=0,0,M$54/OIS_fec!M$54)</f>
        <v>0.70966029368279693</v>
      </c>
      <c r="N105" s="348">
        <f>IF(N$54=0,0,N$54/OIS_fec!N$54)</f>
        <v>0.6813871661334282</v>
      </c>
      <c r="O105" s="348">
        <f>IF(O$54=0,0,O$54/OIS_fec!O$54)</f>
        <v>0.68694678606288195</v>
      </c>
      <c r="P105" s="348">
        <f>IF(P$54=0,0,P$54/OIS_fec!P$54)</f>
        <v>0.70506605639815489</v>
      </c>
      <c r="Q105" s="348">
        <f>IF(Q$54=0,0,Q$54/OIS_fec!Q$54)</f>
        <v>0.73282046951896684</v>
      </c>
      <c r="R105" s="348">
        <f>IF(R$54=0,0,R$54/OIS_fec!R$54)</f>
        <v>0.72806443867874626</v>
      </c>
      <c r="S105" s="348">
        <f>IF(S$54=0,0,S$54/OIS_fec!S$54)</f>
        <v>0.71779141941008806</v>
      </c>
      <c r="T105" s="348">
        <f>IF(T$54=0,0,T$54/OIS_fec!T$54)</f>
        <v>0.71902225159110111</v>
      </c>
      <c r="U105" s="348">
        <f>IF(U$54=0,0,U$54/OIS_fec!U$54)</f>
        <v>0.66890771561353879</v>
      </c>
      <c r="V105" s="348">
        <f>IF(V$54=0,0,V$54/OIS_fec!V$54)</f>
        <v>0.66366071879677913</v>
      </c>
      <c r="W105" s="348">
        <f>IF(W$54=0,0,W$54/OIS_fec!W$54)</f>
        <v>0.65899637799492472</v>
      </c>
      <c r="X105" s="348">
        <f>IF(X$54=0,0,X$54/OIS_fec!X$54)</f>
        <v>0.65884995953819459</v>
      </c>
      <c r="Y105" s="348">
        <f>IF(Y$54=0,0,Y$54/OIS_fec!Y$54)</f>
        <v>0.65747792326481069</v>
      </c>
      <c r="DA105" s="178"/>
    </row>
    <row r="106" spans="1:105" ht="12" customHeight="1" x14ac:dyDescent="0.25">
      <c r="A106" s="174" t="s">
        <v>3122</v>
      </c>
      <c r="B106" s="348">
        <f>IF(B$68=0,0,B$68/OIS_fec!B$68)</f>
        <v>0.33599019550192782</v>
      </c>
      <c r="C106" s="348">
        <f>IF(C$68=0,0,C$68/OIS_fec!C$68)</f>
        <v>0.33599019550192782</v>
      </c>
      <c r="D106" s="348">
        <f>IF(D$68=0,0,D$68/OIS_fec!D$68)</f>
        <v>0.33599019550192782</v>
      </c>
      <c r="E106" s="348">
        <f>IF(E$68=0,0,E$68/OIS_fec!E$68)</f>
        <v>0.33599019550192794</v>
      </c>
      <c r="F106" s="348">
        <f>IF(F$68=0,0,F$68/OIS_fec!F$68)</f>
        <v>0.33599019550192805</v>
      </c>
      <c r="G106" s="348">
        <f>IF(G$68=0,0,G$68/OIS_fec!G$68)</f>
        <v>0.33599019550192788</v>
      </c>
      <c r="H106" s="348">
        <f>IF(H$68=0,0,H$68/OIS_fec!H$68)</f>
        <v>0.33599019550192782</v>
      </c>
      <c r="I106" s="348">
        <f>IF(I$68=0,0,I$68/OIS_fec!I$68)</f>
        <v>0.33599019550192782</v>
      </c>
      <c r="J106" s="348">
        <f>IF(J$68=0,0,J$68/OIS_fec!J$68)</f>
        <v>0.33599019550192788</v>
      </c>
      <c r="K106" s="348">
        <f>IF(K$68=0,0,K$68/OIS_fec!K$68)</f>
        <v>0.33599019550192788</v>
      </c>
      <c r="L106" s="348">
        <f>IF(L$68=0,0,L$68/OIS_fec!L$68)</f>
        <v>0.33599019550192788</v>
      </c>
      <c r="M106" s="348">
        <f>IF(M$68=0,0,M$68/OIS_fec!M$68)</f>
        <v>0.33599019550192771</v>
      </c>
      <c r="N106" s="348">
        <f>IF(N$68=0,0,N$68/OIS_fec!N$68)</f>
        <v>0.3359901955019281</v>
      </c>
      <c r="O106" s="348">
        <f>IF(O$68=0,0,O$68/OIS_fec!O$68)</f>
        <v>0.33599019550192788</v>
      </c>
      <c r="P106" s="348">
        <f>IF(P$68=0,0,P$68/OIS_fec!P$68)</f>
        <v>0.33599019550192788</v>
      </c>
      <c r="Q106" s="348">
        <f>IF(Q$68=0,0,Q$68/OIS_fec!Q$68)</f>
        <v>0.33599019550192788</v>
      </c>
      <c r="R106" s="348">
        <f>IF(R$68=0,0,R$68/OIS_fec!R$68)</f>
        <v>0.33599019550192782</v>
      </c>
      <c r="S106" s="348">
        <f>IF(S$68=0,0,S$68/OIS_fec!S$68)</f>
        <v>0.33599019550192799</v>
      </c>
      <c r="T106" s="348">
        <f>IF(T$68=0,0,T$68/OIS_fec!T$68)</f>
        <v>0.33599019550192794</v>
      </c>
      <c r="U106" s="348">
        <f>IF(U$68=0,0,U$68/OIS_fec!U$68)</f>
        <v>0.3344656098076213</v>
      </c>
      <c r="V106" s="348">
        <f>IF(V$68=0,0,V$68/OIS_fec!V$68)</f>
        <v>0.33442805339916448</v>
      </c>
      <c r="W106" s="348">
        <f>IF(W$68=0,0,W$68/OIS_fec!W$68)</f>
        <v>0.33447053310013469</v>
      </c>
      <c r="X106" s="348">
        <f>IF(X$68=0,0,X$68/OIS_fec!X$68)</f>
        <v>0.33453639187633644</v>
      </c>
      <c r="Y106" s="348">
        <f>IF(Y$68=0,0,Y$68/OIS_fec!Y$68)</f>
        <v>0.33460331068003635</v>
      </c>
      <c r="DA106" s="178"/>
    </row>
    <row r="107" spans="1:105" ht="12" customHeight="1" x14ac:dyDescent="0.25">
      <c r="A107" s="41" t="s">
        <v>3120</v>
      </c>
      <c r="B107" s="333">
        <f>IF(B$69=0,0,B$69/OIS_fec!B$69)</f>
        <v>0.53689552293594611</v>
      </c>
      <c r="C107" s="333">
        <f>IF(C$69=0,0,C$69/OIS_fec!C$69)</f>
        <v>0.53614721151963818</v>
      </c>
      <c r="D107" s="333">
        <f>IF(D$69=0,0,D$69/OIS_fec!D$69)</f>
        <v>0.53645974393150009</v>
      </c>
      <c r="E107" s="333">
        <f>IF(E$69=0,0,E$69/OIS_fec!E$69)</f>
        <v>0.53705627993632687</v>
      </c>
      <c r="F107" s="333">
        <f>IF(F$69=0,0,F$69/OIS_fec!F$69)</f>
        <v>0.53121257382343356</v>
      </c>
      <c r="G107" s="333">
        <f>IF(G$69=0,0,G$69/OIS_fec!G$69)</f>
        <v>0.53079140285413906</v>
      </c>
      <c r="H107" s="333">
        <f>IF(H$69=0,0,H$69/OIS_fec!H$69)</f>
        <v>0.52744825639116</v>
      </c>
      <c r="I107" s="333">
        <f>IF(I$69=0,0,I$69/OIS_fec!I$69)</f>
        <v>0.52907219953761886</v>
      </c>
      <c r="J107" s="333">
        <f>IF(J$69=0,0,J$69/OIS_fec!J$69)</f>
        <v>0.52964612769982355</v>
      </c>
      <c r="K107" s="333">
        <f>IF(K$69=0,0,K$69/OIS_fec!K$69)</f>
        <v>0.52970594102245983</v>
      </c>
      <c r="L107" s="333">
        <f>IF(L$69=0,0,L$69/OIS_fec!L$69)</f>
        <v>0.5237034374560452</v>
      </c>
      <c r="M107" s="333">
        <f>IF(M$69=0,0,M$69/OIS_fec!M$69)</f>
        <v>0.53370823736727502</v>
      </c>
      <c r="N107" s="333">
        <f>IF(N$69=0,0,N$69/OIS_fec!N$69)</f>
        <v>0.53334620914395192</v>
      </c>
      <c r="O107" s="333">
        <f>IF(O$69=0,0,O$69/OIS_fec!O$69)</f>
        <v>0.5323373579834183</v>
      </c>
      <c r="P107" s="333">
        <f>IF(P$69=0,0,P$69/OIS_fec!P$69)</f>
        <v>0.53148367496480564</v>
      </c>
      <c r="Q107" s="333">
        <f>IF(Q$69=0,0,Q$69/OIS_fec!Q$69)</f>
        <v>0.5312923128541821</v>
      </c>
      <c r="R107" s="333">
        <f>IF(R$69=0,0,R$69/OIS_fec!R$69)</f>
        <v>0.53120531313910846</v>
      </c>
      <c r="S107" s="333">
        <f>IF(S$69=0,0,S$69/OIS_fec!S$69)</f>
        <v>0.53020177399427704</v>
      </c>
      <c r="T107" s="333">
        <f>IF(T$69=0,0,T$69/OIS_fec!T$69)</f>
        <v>0.52883746001076637</v>
      </c>
      <c r="U107" s="333">
        <f>IF(U$69=0,0,U$69/OIS_fec!U$69)</f>
        <v>0.5288689582622027</v>
      </c>
      <c r="V107" s="333">
        <f>IF(V$69=0,0,V$69/OIS_fec!V$69)</f>
        <v>0.52703211472697153</v>
      </c>
      <c r="W107" s="333">
        <f>IF(W$69=0,0,W$69/OIS_fec!W$69)</f>
        <v>0.52619291062859974</v>
      </c>
      <c r="X107" s="333">
        <f>IF(X$69=0,0,X$69/OIS_fec!X$69)</f>
        <v>0.5258613517449745</v>
      </c>
      <c r="Y107" s="333">
        <f>IF(Y$69=0,0,Y$69/OIS_fec!Y$69)</f>
        <v>0.52443903558615224</v>
      </c>
      <c r="DA107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6" tint="-0.249977111117893"/>
    <pageSetUpPr fitToPage="1"/>
  </sheetPr>
  <dimension ref="A1:DA107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 / CO2 emissions"</f>
        <v>BE: Other industrial sectors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27</v>
      </c>
      <c r="B5" s="223">
        <v>4480.5075368409189</v>
      </c>
      <c r="C5" s="223">
        <v>5809.2024781211849</v>
      </c>
      <c r="D5" s="223">
        <v>4232.6030031611735</v>
      </c>
      <c r="E5" s="223">
        <v>1993.5269461211569</v>
      </c>
      <c r="F5" s="223">
        <v>1587.864609842321</v>
      </c>
      <c r="G5" s="223">
        <v>1746.943775042203</v>
      </c>
      <c r="H5" s="223">
        <v>2045.8825412413571</v>
      </c>
      <c r="I5" s="223">
        <v>1295.2593423620281</v>
      </c>
      <c r="J5" s="223">
        <v>1205.486969522166</v>
      </c>
      <c r="K5" s="223">
        <v>1251.0997011629049</v>
      </c>
      <c r="L5" s="223">
        <v>1446.075590160493</v>
      </c>
      <c r="M5" s="223">
        <v>1056.402262680459</v>
      </c>
      <c r="N5" s="223">
        <v>1307.7469076422569</v>
      </c>
      <c r="O5" s="223">
        <v>1257.0029719212339</v>
      </c>
      <c r="P5" s="223">
        <v>939.80124180015866</v>
      </c>
      <c r="Q5" s="223">
        <v>797.75534916530944</v>
      </c>
      <c r="R5" s="223">
        <v>835.00323768071792</v>
      </c>
      <c r="S5" s="223">
        <v>900.6731197216784</v>
      </c>
      <c r="T5" s="223">
        <v>874.4357883239486</v>
      </c>
      <c r="U5" s="223">
        <v>1680.3899306862261</v>
      </c>
      <c r="V5" s="223">
        <v>1554.1582117999731</v>
      </c>
      <c r="W5" s="223">
        <v>1653.8811931179421</v>
      </c>
      <c r="X5" s="223">
        <v>1562.9899187475371</v>
      </c>
      <c r="Y5" s="223">
        <v>1432.828964306173</v>
      </c>
      <c r="DA5" s="89" t="s">
        <v>3185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3186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3187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3188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3189</v>
      </c>
    </row>
    <row r="10" spans="1:105" ht="12" customHeight="1" x14ac:dyDescent="0.25">
      <c r="A10" s="56" t="s">
        <v>95</v>
      </c>
      <c r="B10" s="260">
        <v>140.89517263466291</v>
      </c>
      <c r="C10" s="260">
        <v>189.86905320341421</v>
      </c>
      <c r="D10" s="260">
        <v>138.61343180965989</v>
      </c>
      <c r="E10" s="260">
        <v>58.168706230359369</v>
      </c>
      <c r="F10" s="260">
        <v>32.855032261446517</v>
      </c>
      <c r="G10" s="260">
        <v>36.138863565503513</v>
      </c>
      <c r="H10" s="260">
        <v>41.221929668814433</v>
      </c>
      <c r="I10" s="260">
        <v>21.445306021084861</v>
      </c>
      <c r="J10" s="260">
        <v>12.358792441902089</v>
      </c>
      <c r="K10" s="260">
        <v>17.773530685874832</v>
      </c>
      <c r="L10" s="260">
        <v>26.16961819307387</v>
      </c>
      <c r="M10" s="260">
        <v>13.506042536125189</v>
      </c>
      <c r="N10" s="260">
        <v>23.073504448104899</v>
      </c>
      <c r="O10" s="260">
        <v>22.5223696545448</v>
      </c>
      <c r="P10" s="260">
        <v>13.963404358359179</v>
      </c>
      <c r="Q10" s="260">
        <v>7.1737583208073099</v>
      </c>
      <c r="R10" s="260">
        <v>8.1954147550619521</v>
      </c>
      <c r="S10" s="260">
        <v>10.11821705381851</v>
      </c>
      <c r="T10" s="260">
        <v>9.5394233861165674</v>
      </c>
      <c r="U10" s="260">
        <v>29.518106046825618</v>
      </c>
      <c r="V10" s="260">
        <v>27.383275369391331</v>
      </c>
      <c r="W10" s="260">
        <v>29.768141777650641</v>
      </c>
      <c r="X10" s="260">
        <v>28.3402660264356</v>
      </c>
      <c r="Y10" s="260">
        <v>25.792306343039101</v>
      </c>
      <c r="DA10" s="68" t="s">
        <v>3190</v>
      </c>
    </row>
    <row r="11" spans="1:105" ht="12" customHeight="1" x14ac:dyDescent="0.25">
      <c r="A11" s="37" t="s">
        <v>159</v>
      </c>
      <c r="B11" s="226">
        <v>37.069581584761053</v>
      </c>
      <c r="C11" s="226">
        <v>83.488750844340728</v>
      </c>
      <c r="D11" s="226">
        <v>29.19470969122181</v>
      </c>
      <c r="E11" s="226">
        <v>34.809077114026529</v>
      </c>
      <c r="F11" s="226">
        <v>14.495898931240619</v>
      </c>
      <c r="G11" s="226">
        <v>19.676357082102498</v>
      </c>
      <c r="H11" s="226">
        <v>18.470089487659571</v>
      </c>
      <c r="I11" s="226">
        <v>13.16350828759985</v>
      </c>
      <c r="J11" s="226">
        <v>3.326288419551549</v>
      </c>
      <c r="K11" s="226">
        <v>6.6693897082716749</v>
      </c>
      <c r="L11" s="226">
        <v>14.36174408143189</v>
      </c>
      <c r="M11" s="226">
        <v>3.9850290825370012</v>
      </c>
      <c r="N11" s="226">
        <v>10.91562709609509</v>
      </c>
      <c r="O11" s="226">
        <v>10.40184225088105</v>
      </c>
      <c r="P11" s="226">
        <v>8.0348208543549671</v>
      </c>
      <c r="Q11" s="226">
        <v>2.9732567316946241</v>
      </c>
      <c r="R11" s="226">
        <v>3.5837596095644568</v>
      </c>
      <c r="S11" s="226">
        <v>4.1321745602155371</v>
      </c>
      <c r="T11" s="226">
        <v>3.8165342678436329</v>
      </c>
      <c r="U11" s="226">
        <v>21.640580486827371</v>
      </c>
      <c r="V11" s="226">
        <v>20.84298052585693</v>
      </c>
      <c r="W11" s="226">
        <v>21.69242958492579</v>
      </c>
      <c r="X11" s="226">
        <v>22.54474411536642</v>
      </c>
      <c r="Y11" s="226">
        <v>21.117162162611681</v>
      </c>
      <c r="DA11" s="69" t="s">
        <v>3191</v>
      </c>
    </row>
    <row r="12" spans="1:105" ht="12" customHeight="1" x14ac:dyDescent="0.25">
      <c r="A12" s="37" t="s">
        <v>35</v>
      </c>
      <c r="B12" s="226">
        <v>103.8255910499019</v>
      </c>
      <c r="C12" s="226">
        <v>106.3803023590734</v>
      </c>
      <c r="D12" s="226">
        <v>109.4187221184381</v>
      </c>
      <c r="E12" s="226">
        <v>23.35962911633284</v>
      </c>
      <c r="F12" s="226">
        <v>18.359133330205889</v>
      </c>
      <c r="G12" s="226">
        <v>16.462506483401011</v>
      </c>
      <c r="H12" s="226">
        <v>22.751840181154861</v>
      </c>
      <c r="I12" s="226">
        <v>8.2817977334850088</v>
      </c>
      <c r="J12" s="226">
        <v>9.0325040223505404</v>
      </c>
      <c r="K12" s="226">
        <v>11.10414097760316</v>
      </c>
      <c r="L12" s="226">
        <v>11.807874111641979</v>
      </c>
      <c r="M12" s="226">
        <v>9.5210134535881892</v>
      </c>
      <c r="N12" s="226">
        <v>12.1578773520098</v>
      </c>
      <c r="O12" s="226">
        <v>12.12052740366375</v>
      </c>
      <c r="P12" s="226">
        <v>5.9285835040042114</v>
      </c>
      <c r="Q12" s="226">
        <v>4.2005015891126858</v>
      </c>
      <c r="R12" s="226">
        <v>4.6116551454974948</v>
      </c>
      <c r="S12" s="226">
        <v>5.9860424936029704</v>
      </c>
      <c r="T12" s="226">
        <v>5.722889118272934</v>
      </c>
      <c r="U12" s="226">
        <v>7.8775255599982508</v>
      </c>
      <c r="V12" s="226">
        <v>6.5402948435344026</v>
      </c>
      <c r="W12" s="226">
        <v>8.075712192724847</v>
      </c>
      <c r="X12" s="226">
        <v>5.7955219110691747</v>
      </c>
      <c r="Y12" s="226">
        <v>4.6751441804274174</v>
      </c>
      <c r="DA12" s="69" t="s">
        <v>3192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3193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3194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3195</v>
      </c>
    </row>
    <row r="16" spans="1:105" ht="12" customHeight="1" x14ac:dyDescent="0.25">
      <c r="A16" s="57" t="s">
        <v>3057</v>
      </c>
      <c r="B16" s="261">
        <v>1626.1455656618921</v>
      </c>
      <c r="C16" s="261">
        <v>2131.961321852471</v>
      </c>
      <c r="D16" s="261">
        <v>1501.341178322996</v>
      </c>
      <c r="E16" s="261">
        <v>575.63770871468955</v>
      </c>
      <c r="F16" s="261">
        <v>551.54452129394724</v>
      </c>
      <c r="G16" s="261">
        <v>638.04412470231443</v>
      </c>
      <c r="H16" s="261">
        <v>761.72117220764142</v>
      </c>
      <c r="I16" s="261">
        <v>457.5766973265122</v>
      </c>
      <c r="J16" s="261">
        <v>441.97783879109539</v>
      </c>
      <c r="K16" s="261">
        <v>441.66522641558339</v>
      </c>
      <c r="L16" s="261">
        <v>513.70711800371691</v>
      </c>
      <c r="M16" s="261">
        <v>348.00296734598402</v>
      </c>
      <c r="N16" s="261">
        <v>457.641544426758</v>
      </c>
      <c r="O16" s="261">
        <v>423.67529100003202</v>
      </c>
      <c r="P16" s="261">
        <v>310.45740295961548</v>
      </c>
      <c r="Q16" s="261">
        <v>230.63048641745701</v>
      </c>
      <c r="R16" s="261">
        <v>249.3779888093448</v>
      </c>
      <c r="S16" s="261">
        <v>263.16743638882122</v>
      </c>
      <c r="T16" s="261">
        <v>251.76813599591179</v>
      </c>
      <c r="U16" s="261">
        <v>489.76586556660419</v>
      </c>
      <c r="V16" s="261">
        <v>445.26398839038518</v>
      </c>
      <c r="W16" s="261">
        <v>469.17398894270423</v>
      </c>
      <c r="X16" s="261">
        <v>443.58793727759968</v>
      </c>
      <c r="Y16" s="261">
        <v>399.3376094498505</v>
      </c>
      <c r="DA16" s="70" t="s">
        <v>3196</v>
      </c>
    </row>
    <row r="17" spans="1:105" ht="12" customHeight="1" x14ac:dyDescent="0.25">
      <c r="A17" s="46" t="s">
        <v>28</v>
      </c>
      <c r="B17" s="229">
        <v>68.356845396041592</v>
      </c>
      <c r="C17" s="229">
        <v>38.933632425007048</v>
      </c>
      <c r="D17" s="229">
        <v>11.2245717848268</v>
      </c>
      <c r="E17" s="229">
        <v>13.67698699079828</v>
      </c>
      <c r="F17" s="229">
        <v>19.80597758685888</v>
      </c>
      <c r="G17" s="229">
        <v>60.357878143712952</v>
      </c>
      <c r="H17" s="229">
        <v>86.775222843910868</v>
      </c>
      <c r="I17" s="229">
        <v>40.781205999207742</v>
      </c>
      <c r="J17" s="229">
        <v>22.315322335581879</v>
      </c>
      <c r="K17" s="229">
        <v>2.693164388762622</v>
      </c>
      <c r="L17" s="229">
        <v>28.48967877876154</v>
      </c>
      <c r="M17" s="229">
        <v>46.04920341578579</v>
      </c>
      <c r="N17" s="229">
        <v>38.090552883623403</v>
      </c>
      <c r="O17" s="229">
        <v>0</v>
      </c>
      <c r="P17" s="229">
        <v>2.3613092594195288</v>
      </c>
      <c r="Q17" s="229">
        <v>0</v>
      </c>
      <c r="R17" s="229">
        <v>0</v>
      </c>
      <c r="S17" s="229">
        <v>4.9291255648587082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3197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3198</v>
      </c>
    </row>
    <row r="19" spans="1:105" ht="12" customHeight="1" x14ac:dyDescent="0.25">
      <c r="A19" s="46" t="s">
        <v>31</v>
      </c>
      <c r="B19" s="229">
        <v>44.24311736063769</v>
      </c>
      <c r="C19" s="229">
        <v>43.523772238269473</v>
      </c>
      <c r="D19" s="229">
        <v>22.324781525697649</v>
      </c>
      <c r="E19" s="229">
        <v>14.38904250229673</v>
      </c>
      <c r="F19" s="229">
        <v>13.95558481427231</v>
      </c>
      <c r="G19" s="229">
        <v>15.301310595130721</v>
      </c>
      <c r="H19" s="229">
        <v>22.966067371930201</v>
      </c>
      <c r="I19" s="229">
        <v>12.56576564409319</v>
      </c>
      <c r="J19" s="229">
        <v>12.85776112202176</v>
      </c>
      <c r="K19" s="229">
        <v>12.553365745874871</v>
      </c>
      <c r="L19" s="229">
        <v>13.8305923871182</v>
      </c>
      <c r="M19" s="229">
        <v>11.21560341164002</v>
      </c>
      <c r="N19" s="229">
        <v>11.32404670659254</v>
      </c>
      <c r="O19" s="229">
        <v>11.28617614563349</v>
      </c>
      <c r="P19" s="229">
        <v>9.9529218151260537</v>
      </c>
      <c r="Q19" s="229">
        <v>12.26522832271181</v>
      </c>
      <c r="R19" s="229">
        <v>6.0520789608151748</v>
      </c>
      <c r="S19" s="229">
        <v>8.9041355496703343</v>
      </c>
      <c r="T19" s="229">
        <v>6.4230818189871037</v>
      </c>
      <c r="U19" s="229">
        <v>4.5242057218405494</v>
      </c>
      <c r="V19" s="229">
        <v>10.034811558373541</v>
      </c>
      <c r="W19" s="229">
        <v>12.46927983552275</v>
      </c>
      <c r="X19" s="229">
        <v>9.1352245904277911</v>
      </c>
      <c r="Y19" s="229">
        <v>6.9690526421499319</v>
      </c>
      <c r="DA19" s="73" t="s">
        <v>3199</v>
      </c>
    </row>
    <row r="20" spans="1:105" ht="12" customHeight="1" x14ac:dyDescent="0.25">
      <c r="A20" s="46" t="s">
        <v>159</v>
      </c>
      <c r="B20" s="229">
        <v>278.97198073203361</v>
      </c>
      <c r="C20" s="229">
        <v>680.78637521567362</v>
      </c>
      <c r="D20" s="229">
        <v>246.7830649508725</v>
      </c>
      <c r="E20" s="229">
        <v>152.90575662246641</v>
      </c>
      <c r="F20" s="229">
        <v>196.47011824712939</v>
      </c>
      <c r="G20" s="229">
        <v>218.13794482696181</v>
      </c>
      <c r="H20" s="229">
        <v>188.74519392967909</v>
      </c>
      <c r="I20" s="229">
        <v>178.91555023326649</v>
      </c>
      <c r="J20" s="229">
        <v>39.386975029653293</v>
      </c>
      <c r="K20" s="229">
        <v>68.22048448749851</v>
      </c>
      <c r="L20" s="229">
        <v>174.76373246577521</v>
      </c>
      <c r="M20" s="229">
        <v>71.266620962549524</v>
      </c>
      <c r="N20" s="229">
        <v>153.14873220963591</v>
      </c>
      <c r="O20" s="229">
        <v>166.65670352123789</v>
      </c>
      <c r="P20" s="229">
        <v>145.5009813736948</v>
      </c>
      <c r="Q20" s="229">
        <v>72.874518333798122</v>
      </c>
      <c r="R20" s="229">
        <v>83.92402861941099</v>
      </c>
      <c r="S20" s="229">
        <v>85.579917671821704</v>
      </c>
      <c r="T20" s="229">
        <v>82.796537771954988</v>
      </c>
      <c r="U20" s="229">
        <v>329.94765635831601</v>
      </c>
      <c r="V20" s="229">
        <v>305.42359473435312</v>
      </c>
      <c r="W20" s="229">
        <v>308.26173113375057</v>
      </c>
      <c r="X20" s="229">
        <v>324.44543068335912</v>
      </c>
      <c r="Y20" s="229">
        <v>300.42576923694531</v>
      </c>
      <c r="DA20" s="73" t="s">
        <v>3200</v>
      </c>
    </row>
    <row r="21" spans="1:105" ht="12" customHeight="1" x14ac:dyDescent="0.25">
      <c r="A21" s="46" t="s">
        <v>32</v>
      </c>
      <c r="B21" s="229">
        <v>153.58998738472769</v>
      </c>
      <c r="C21" s="229">
        <v>337.82607494560273</v>
      </c>
      <c r="D21" s="229">
        <v>31.67159252035005</v>
      </c>
      <c r="E21" s="229">
        <v>136.74749434223409</v>
      </c>
      <c r="F21" s="229">
        <v>37.798083663691187</v>
      </c>
      <c r="G21" s="229">
        <v>131.04386314089729</v>
      </c>
      <c r="H21" s="229">
        <v>190.52062009361839</v>
      </c>
      <c r="I21" s="229">
        <v>73.256346570951649</v>
      </c>
      <c r="J21" s="229">
        <v>201.97876444124981</v>
      </c>
      <c r="K21" s="229">
        <v>208.074999699079</v>
      </c>
      <c r="L21" s="229">
        <v>107.9386413010012</v>
      </c>
      <c r="M21" s="229">
        <v>10.4028862624998</v>
      </c>
      <c r="N21" s="229">
        <v>44.803451976841657</v>
      </c>
      <c r="O21" s="229">
        <v>9.6595924204447865</v>
      </c>
      <c r="P21" s="229">
        <v>6.5584418821738186</v>
      </c>
      <c r="Q21" s="229">
        <v>7.9735980616972411</v>
      </c>
      <c r="R21" s="229">
        <v>4.2022132243348409</v>
      </c>
      <c r="S21" s="229">
        <v>3.9023333403985991</v>
      </c>
      <c r="T21" s="229">
        <v>1.721922260858467</v>
      </c>
      <c r="U21" s="229">
        <v>1.6775288227205709</v>
      </c>
      <c r="V21" s="229">
        <v>1.729190020222557</v>
      </c>
      <c r="W21" s="229">
        <v>1.648349054006305</v>
      </c>
      <c r="X21" s="229">
        <v>1.814692072518705</v>
      </c>
      <c r="Y21" s="229">
        <v>1.4039377011445131</v>
      </c>
      <c r="DA21" s="73" t="s">
        <v>3201</v>
      </c>
    </row>
    <row r="22" spans="1:105" ht="12" customHeight="1" x14ac:dyDescent="0.25">
      <c r="A22" s="46" t="s">
        <v>33</v>
      </c>
      <c r="B22" s="229">
        <v>280.663748376976</v>
      </c>
      <c r="C22" s="229">
        <v>152.76180238459881</v>
      </c>
      <c r="D22" s="229">
        <v>215.53684201589539</v>
      </c>
      <c r="E22" s="229">
        <v>157.94073582207409</v>
      </c>
      <c r="F22" s="229">
        <v>27.43569645778852</v>
      </c>
      <c r="G22" s="229">
        <v>18.88032346894709</v>
      </c>
      <c r="H22" s="229">
        <v>27.130831897750621</v>
      </c>
      <c r="I22" s="229">
        <v>26.923465255212829</v>
      </c>
      <c r="J22" s="229">
        <v>45.680580877320281</v>
      </c>
      <c r="K22" s="229">
        <v>24.7891638552492</v>
      </c>
      <c r="L22" s="229">
        <v>30.25295188402734</v>
      </c>
      <c r="M22" s="229">
        <v>28.283327246554869</v>
      </c>
      <c r="N22" s="229">
        <v>25.703757535247551</v>
      </c>
      <c r="O22" s="229">
        <v>28.94010545847463</v>
      </c>
      <c r="P22" s="229">
        <v>26.923465255175081</v>
      </c>
      <c r="Q22" s="229">
        <v>28.7760716421528</v>
      </c>
      <c r="R22" s="229">
        <v>40.243798445507942</v>
      </c>
      <c r="S22" s="229">
        <v>28.57699512480087</v>
      </c>
      <c r="T22" s="229">
        <v>27.79150880326868</v>
      </c>
      <c r="U22" s="229">
        <v>28.37739190427866</v>
      </c>
      <c r="V22" s="229">
        <v>25.635801542220111</v>
      </c>
      <c r="W22" s="229">
        <v>24.407611502211719</v>
      </c>
      <c r="X22" s="229">
        <v>19.457067208179499</v>
      </c>
      <c r="Y22" s="229">
        <v>19.45706720817687</v>
      </c>
      <c r="DA22" s="73" t="s">
        <v>3202</v>
      </c>
    </row>
    <row r="23" spans="1:105" ht="12" customHeight="1" x14ac:dyDescent="0.25">
      <c r="A23" s="46" t="s">
        <v>35</v>
      </c>
      <c r="B23" s="229">
        <v>800.31988641147598</v>
      </c>
      <c r="C23" s="229">
        <v>878.1296646433201</v>
      </c>
      <c r="D23" s="229">
        <v>973.80032552535317</v>
      </c>
      <c r="E23" s="229">
        <v>99.977692434820071</v>
      </c>
      <c r="F23" s="229">
        <v>256.07906052420702</v>
      </c>
      <c r="G23" s="229">
        <v>194.3228045266647</v>
      </c>
      <c r="H23" s="229">
        <v>245.58323607075221</v>
      </c>
      <c r="I23" s="229">
        <v>125.1343636237804</v>
      </c>
      <c r="J23" s="229">
        <v>119.75843498526839</v>
      </c>
      <c r="K23" s="229">
        <v>125.3340482391191</v>
      </c>
      <c r="L23" s="229">
        <v>158.4315211870333</v>
      </c>
      <c r="M23" s="229">
        <v>180.785326046954</v>
      </c>
      <c r="N23" s="229">
        <v>184.57100311481699</v>
      </c>
      <c r="O23" s="229">
        <v>207.13271345424121</v>
      </c>
      <c r="P23" s="229">
        <v>119.16028337402631</v>
      </c>
      <c r="Q23" s="229">
        <v>108.7410700570971</v>
      </c>
      <c r="R23" s="229">
        <v>114.9558695592758</v>
      </c>
      <c r="S23" s="229">
        <v>131.27492913727099</v>
      </c>
      <c r="T23" s="229">
        <v>133.0350853408425</v>
      </c>
      <c r="U23" s="229">
        <v>125.23908275944849</v>
      </c>
      <c r="V23" s="229">
        <v>102.440590535216</v>
      </c>
      <c r="W23" s="229">
        <v>122.3870174172128</v>
      </c>
      <c r="X23" s="229">
        <v>88.735522723114713</v>
      </c>
      <c r="Y23" s="229">
        <v>71.081782661433863</v>
      </c>
      <c r="DA23" s="73" t="s">
        <v>3203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3204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DA25" s="73" t="s">
        <v>3205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3206</v>
      </c>
    </row>
    <row r="27" spans="1:105" ht="12" customHeight="1" x14ac:dyDescent="0.25">
      <c r="A27" s="57" t="s">
        <v>3069</v>
      </c>
      <c r="B27" s="261">
        <f t="shared" ref="B27:Y27" si="0">B28+B34</f>
        <v>1917.008669458233</v>
      </c>
      <c r="C27" s="261">
        <f t="shared" si="0"/>
        <v>2485.3895281202999</v>
      </c>
      <c r="D27" s="261">
        <f t="shared" si="0"/>
        <v>1820.7945088987019</v>
      </c>
      <c r="E27" s="261">
        <f t="shared" si="0"/>
        <v>993.80141357405535</v>
      </c>
      <c r="F27" s="261">
        <f t="shared" si="0"/>
        <v>700.76159174401084</v>
      </c>
      <c r="G27" s="261">
        <f t="shared" si="0"/>
        <v>766.26312052234005</v>
      </c>
      <c r="H27" s="261">
        <f t="shared" si="0"/>
        <v>912.95859050385025</v>
      </c>
      <c r="I27" s="261">
        <f t="shared" si="0"/>
        <v>599.38947827738855</v>
      </c>
      <c r="J27" s="261">
        <f t="shared" si="0"/>
        <v>543.78345545364164</v>
      </c>
      <c r="K27" s="261">
        <f t="shared" si="0"/>
        <v>567.45380008552763</v>
      </c>
      <c r="L27" s="261">
        <f t="shared" si="0"/>
        <v>638.67066365703636</v>
      </c>
      <c r="M27" s="261">
        <f t="shared" si="0"/>
        <v>490.88361984314878</v>
      </c>
      <c r="N27" s="261">
        <f t="shared" si="0"/>
        <v>579.2417894503692</v>
      </c>
      <c r="O27" s="261">
        <f t="shared" si="0"/>
        <v>565.16660037594158</v>
      </c>
      <c r="P27" s="261">
        <f t="shared" si="0"/>
        <v>429.11014105563208</v>
      </c>
      <c r="Q27" s="261">
        <f t="shared" si="0"/>
        <v>374.44831633784389</v>
      </c>
      <c r="R27" s="261">
        <f t="shared" si="0"/>
        <v>384.69521928974979</v>
      </c>
      <c r="S27" s="261">
        <f t="shared" si="0"/>
        <v>418.1185060891986</v>
      </c>
      <c r="T27" s="261">
        <f t="shared" si="0"/>
        <v>407.42647552021702</v>
      </c>
      <c r="U27" s="261">
        <f t="shared" si="0"/>
        <v>732.64990311071051</v>
      </c>
      <c r="V27" s="261">
        <f t="shared" si="0"/>
        <v>682.41156756698547</v>
      </c>
      <c r="W27" s="261">
        <f t="shared" si="0"/>
        <v>729.4897779286257</v>
      </c>
      <c r="X27" s="261">
        <f t="shared" si="0"/>
        <v>684.89732983992246</v>
      </c>
      <c r="Y27" s="261">
        <f t="shared" si="0"/>
        <v>630.98963844208447</v>
      </c>
      <c r="DA27" s="70"/>
    </row>
    <row r="28" spans="1:105" ht="12" customHeight="1" x14ac:dyDescent="0.25">
      <c r="A28" s="60" t="s">
        <v>3070</v>
      </c>
      <c r="B28" s="262">
        <v>1917.008669458233</v>
      </c>
      <c r="C28" s="262">
        <v>2485.3895281202999</v>
      </c>
      <c r="D28" s="262">
        <v>1820.7945088987019</v>
      </c>
      <c r="E28" s="262">
        <v>993.80141357405535</v>
      </c>
      <c r="F28" s="262">
        <v>700.76159174401084</v>
      </c>
      <c r="G28" s="262">
        <v>766.26312052234005</v>
      </c>
      <c r="H28" s="262">
        <v>912.95859050385025</v>
      </c>
      <c r="I28" s="262">
        <v>599.38947827738855</v>
      </c>
      <c r="J28" s="262">
        <v>543.78345545364164</v>
      </c>
      <c r="K28" s="262">
        <v>567.45380008552763</v>
      </c>
      <c r="L28" s="262">
        <v>638.67066365703636</v>
      </c>
      <c r="M28" s="262">
        <v>490.88361984314878</v>
      </c>
      <c r="N28" s="262">
        <v>579.2417894503692</v>
      </c>
      <c r="O28" s="262">
        <v>565.16660037594158</v>
      </c>
      <c r="P28" s="262">
        <v>429.11014105563208</v>
      </c>
      <c r="Q28" s="262">
        <v>374.44831633784389</v>
      </c>
      <c r="R28" s="262">
        <v>384.69521928974979</v>
      </c>
      <c r="S28" s="262">
        <v>418.1185060891986</v>
      </c>
      <c r="T28" s="262">
        <v>407.42647552021702</v>
      </c>
      <c r="U28" s="262">
        <v>732.64990311071051</v>
      </c>
      <c r="V28" s="262">
        <v>682.41156756698547</v>
      </c>
      <c r="W28" s="262">
        <v>729.4897779286257</v>
      </c>
      <c r="X28" s="262">
        <v>684.89732983992246</v>
      </c>
      <c r="Y28" s="262">
        <v>630.98963844208447</v>
      </c>
      <c r="DA28" s="72" t="s">
        <v>3207</v>
      </c>
    </row>
    <row r="29" spans="1:105" ht="12" customHeight="1" x14ac:dyDescent="0.25">
      <c r="A29" s="59" t="s">
        <v>28</v>
      </c>
      <c r="B29" s="230">
        <v>89.027756484582795</v>
      </c>
      <c r="C29" s="230">
        <v>45.415760126571833</v>
      </c>
      <c r="D29" s="230">
        <v>14.27835870794798</v>
      </c>
      <c r="E29" s="230">
        <v>29.055223989594069</v>
      </c>
      <c r="F29" s="230">
        <v>18.84233214892172</v>
      </c>
      <c r="G29" s="230">
        <v>56.813374152097303</v>
      </c>
      <c r="H29" s="230">
        <v>81.573813401513263</v>
      </c>
      <c r="I29" s="230">
        <v>39.582414567641067</v>
      </c>
      <c r="J29" s="230">
        <v>22.169398372084959</v>
      </c>
      <c r="K29" s="230">
        <v>2.6193637666299341</v>
      </c>
      <c r="L29" s="230">
        <v>27.618001969045821</v>
      </c>
      <c r="M29" s="230">
        <v>45.470572270066803</v>
      </c>
      <c r="N29" s="230">
        <v>36.869898814686238</v>
      </c>
      <c r="O29" s="230">
        <v>0</v>
      </c>
      <c r="P29" s="230">
        <v>2.3395926375614109</v>
      </c>
      <c r="Q29" s="230">
        <v>0</v>
      </c>
      <c r="R29" s="230">
        <v>0</v>
      </c>
      <c r="S29" s="230">
        <v>4.9441548931842592</v>
      </c>
      <c r="T29" s="230">
        <v>0</v>
      </c>
      <c r="U29" s="230">
        <v>0</v>
      </c>
      <c r="V29" s="230">
        <v>0</v>
      </c>
      <c r="W29" s="230">
        <v>0</v>
      </c>
      <c r="X29" s="230">
        <v>0</v>
      </c>
      <c r="Y29" s="230">
        <v>0</v>
      </c>
      <c r="DA29" s="71" t="s">
        <v>3208</v>
      </c>
    </row>
    <row r="30" spans="1:105" ht="12" customHeight="1" x14ac:dyDescent="0.25">
      <c r="A30" s="59" t="s">
        <v>31</v>
      </c>
      <c r="B30" s="230">
        <v>57.622107276614607</v>
      </c>
      <c r="C30" s="230">
        <v>50.770120244603312</v>
      </c>
      <c r="D30" s="230">
        <v>30.255084669155529</v>
      </c>
      <c r="E30" s="230">
        <v>30.567906014774891</v>
      </c>
      <c r="F30" s="230">
        <v>13.27658598268011</v>
      </c>
      <c r="G30" s="230">
        <v>14.402744274554371</v>
      </c>
      <c r="H30" s="230">
        <v>21.589454143313411</v>
      </c>
      <c r="I30" s="230">
        <v>12.196386372045509</v>
      </c>
      <c r="J30" s="230">
        <v>14.81362981084528</v>
      </c>
      <c r="K30" s="230">
        <v>12.20936661764847</v>
      </c>
      <c r="L30" s="230">
        <v>13.40742837947522</v>
      </c>
      <c r="M30" s="230">
        <v>11.074673776149689</v>
      </c>
      <c r="N30" s="230">
        <v>10.961155053865189</v>
      </c>
      <c r="O30" s="230">
        <v>11.00079805526781</v>
      </c>
      <c r="P30" s="230">
        <v>9.8613862237670293</v>
      </c>
      <c r="Q30" s="230">
        <v>12.51098961940126</v>
      </c>
      <c r="R30" s="230">
        <v>6.339799266336934</v>
      </c>
      <c r="S30" s="230">
        <v>8.9312850257529242</v>
      </c>
      <c r="T30" s="230">
        <v>6.4583266609649597</v>
      </c>
      <c r="U30" s="230">
        <v>5.3460922576589738</v>
      </c>
      <c r="V30" s="230">
        <v>10.469345350164369</v>
      </c>
      <c r="W30" s="230">
        <v>13.215047315720261</v>
      </c>
      <c r="X30" s="230">
        <v>9.6267696434431347</v>
      </c>
      <c r="Y30" s="230">
        <v>7.7636591780429534</v>
      </c>
      <c r="DA30" s="71" t="s">
        <v>3209</v>
      </c>
    </row>
    <row r="31" spans="1:105" ht="12" customHeight="1" x14ac:dyDescent="0.25">
      <c r="A31" s="59" t="s">
        <v>159</v>
      </c>
      <c r="B31" s="230">
        <v>457.4514110576925</v>
      </c>
      <c r="C31" s="230">
        <v>884.06172301100742</v>
      </c>
      <c r="D31" s="230">
        <v>425.94943197735608</v>
      </c>
      <c r="E31" s="230">
        <v>364.39532846518301</v>
      </c>
      <c r="F31" s="230">
        <v>215.95769374414351</v>
      </c>
      <c r="G31" s="230">
        <v>219.9441643234716</v>
      </c>
      <c r="H31" s="230">
        <v>182.49960798749629</v>
      </c>
      <c r="I31" s="230">
        <v>179.93349688378069</v>
      </c>
      <c r="J31" s="230">
        <v>46.717077307936087</v>
      </c>
      <c r="K31" s="230">
        <v>78.038983042964702</v>
      </c>
      <c r="L31" s="230">
        <v>188.7935731193821</v>
      </c>
      <c r="M31" s="230">
        <v>86.554380068026887</v>
      </c>
      <c r="N31" s="230">
        <v>168.01441871926809</v>
      </c>
      <c r="O31" s="230">
        <v>182.28166023700859</v>
      </c>
      <c r="P31" s="230">
        <v>162.7427637560364</v>
      </c>
      <c r="Q31" s="230">
        <v>111.7363767929948</v>
      </c>
      <c r="R31" s="230">
        <v>126.5895662208266</v>
      </c>
      <c r="S31" s="230">
        <v>127.7580104944951</v>
      </c>
      <c r="T31" s="230">
        <v>128.29763044100571</v>
      </c>
      <c r="U31" s="230">
        <v>481.20542713842849</v>
      </c>
      <c r="V31" s="230">
        <v>449.4655133391181</v>
      </c>
      <c r="W31" s="230">
        <v>445.69791921946808</v>
      </c>
      <c r="X31" s="230">
        <v>474.21182636859572</v>
      </c>
      <c r="Y31" s="230">
        <v>436.65235011697177</v>
      </c>
      <c r="DA31" s="71" t="s">
        <v>3210</v>
      </c>
    </row>
    <row r="32" spans="1:105" ht="12" customHeight="1" x14ac:dyDescent="0.25">
      <c r="A32" s="59" t="s">
        <v>32</v>
      </c>
      <c r="B32" s="230">
        <v>270.57310398561089</v>
      </c>
      <c r="C32" s="230">
        <v>480.81093568166079</v>
      </c>
      <c r="D32" s="230">
        <v>111.5765954234045</v>
      </c>
      <c r="E32" s="230">
        <v>357.39156732217913</v>
      </c>
      <c r="F32" s="230">
        <v>123.46568285744949</v>
      </c>
      <c r="G32" s="230">
        <v>206.20258457039569</v>
      </c>
      <c r="H32" s="230">
        <v>306.78732231438488</v>
      </c>
      <c r="I32" s="230">
        <v>166.42922432031381</v>
      </c>
      <c r="J32" s="230">
        <v>259.40544320418343</v>
      </c>
      <c r="K32" s="230">
        <v>271.79366074777391</v>
      </c>
      <c r="L32" s="230">
        <v>153.43323811238969</v>
      </c>
      <c r="M32" s="230">
        <v>54.613020857791291</v>
      </c>
      <c r="N32" s="230">
        <v>68.940827306417859</v>
      </c>
      <c r="O32" s="230">
        <v>38.967134918606099</v>
      </c>
      <c r="P32" s="230">
        <v>30.13929224271762</v>
      </c>
      <c r="Q32" s="230">
        <v>31.36768903496213</v>
      </c>
      <c r="R32" s="230">
        <v>17.017358234758799</v>
      </c>
      <c r="S32" s="230">
        <v>15.503609847955399</v>
      </c>
      <c r="T32" s="230">
        <v>9.1141086991857669</v>
      </c>
      <c r="U32" s="230">
        <v>8.2297950173102663</v>
      </c>
      <c r="V32" s="230">
        <v>7.9185335981916909</v>
      </c>
      <c r="W32" s="230">
        <v>7.3738203052535054</v>
      </c>
      <c r="X32" s="230">
        <v>8.145614059627853</v>
      </c>
      <c r="Y32" s="230">
        <v>6.7262202188784439</v>
      </c>
      <c r="DA32" s="71" t="s">
        <v>3211</v>
      </c>
    </row>
    <row r="33" spans="1:105" ht="12" customHeight="1" x14ac:dyDescent="0.25">
      <c r="A33" s="59" t="s">
        <v>35</v>
      </c>
      <c r="B33" s="230">
        <v>1042.3342906537321</v>
      </c>
      <c r="C33" s="230">
        <v>1024.330989056456</v>
      </c>
      <c r="D33" s="230">
        <v>1238.735038120838</v>
      </c>
      <c r="E33" s="230">
        <v>212.39138778232419</v>
      </c>
      <c r="F33" s="230">
        <v>329.21929701081598</v>
      </c>
      <c r="G33" s="230">
        <v>268.9002532018211</v>
      </c>
      <c r="H33" s="230">
        <v>320.50839265714222</v>
      </c>
      <c r="I33" s="230">
        <v>201.24795613360749</v>
      </c>
      <c r="J33" s="230">
        <v>200.67790675859189</v>
      </c>
      <c r="K33" s="230">
        <v>202.79242591051059</v>
      </c>
      <c r="L33" s="230">
        <v>255.41842207674341</v>
      </c>
      <c r="M33" s="230">
        <v>293.17097287111409</v>
      </c>
      <c r="N33" s="230">
        <v>294.45548955613191</v>
      </c>
      <c r="O33" s="230">
        <v>332.91700716505909</v>
      </c>
      <c r="P33" s="230">
        <v>224.02710619554969</v>
      </c>
      <c r="Q33" s="230">
        <v>218.8332608904858</v>
      </c>
      <c r="R33" s="230">
        <v>234.7484955678276</v>
      </c>
      <c r="S33" s="230">
        <v>260.98144582781089</v>
      </c>
      <c r="T33" s="230">
        <v>263.55640971906053</v>
      </c>
      <c r="U33" s="230">
        <v>237.86858869731279</v>
      </c>
      <c r="V33" s="230">
        <v>214.5581752795114</v>
      </c>
      <c r="W33" s="230">
        <v>263.20299108818381</v>
      </c>
      <c r="X33" s="230">
        <v>192.91311976825571</v>
      </c>
      <c r="Y33" s="230">
        <v>179.84740892819141</v>
      </c>
      <c r="DA33" s="71" t="s">
        <v>3212</v>
      </c>
    </row>
    <row r="34" spans="1:105" ht="12" customHeight="1" x14ac:dyDescent="0.25">
      <c r="A34" s="60" t="s">
        <v>3077</v>
      </c>
      <c r="B34" s="262">
        <v>0</v>
      </c>
      <c r="C34" s="262">
        <v>0</v>
      </c>
      <c r="D34" s="262">
        <v>0</v>
      </c>
      <c r="E34" s="262">
        <v>0</v>
      </c>
      <c r="F34" s="262">
        <v>0</v>
      </c>
      <c r="G34" s="262">
        <v>0</v>
      </c>
      <c r="H34" s="262">
        <v>0</v>
      </c>
      <c r="I34" s="262">
        <v>0</v>
      </c>
      <c r="J34" s="262">
        <v>0</v>
      </c>
      <c r="K34" s="262">
        <v>0</v>
      </c>
      <c r="L34" s="262">
        <v>0</v>
      </c>
      <c r="M34" s="262">
        <v>0</v>
      </c>
      <c r="N34" s="262">
        <v>0</v>
      </c>
      <c r="O34" s="262">
        <v>0</v>
      </c>
      <c r="P34" s="262">
        <v>0</v>
      </c>
      <c r="Q34" s="262">
        <v>0</v>
      </c>
      <c r="R34" s="262">
        <v>0</v>
      </c>
      <c r="S34" s="262">
        <v>0</v>
      </c>
      <c r="T34" s="262">
        <v>0</v>
      </c>
      <c r="U34" s="262">
        <v>0</v>
      </c>
      <c r="V34" s="262">
        <v>0</v>
      </c>
      <c r="W34" s="262">
        <v>0</v>
      </c>
      <c r="X34" s="262">
        <v>0</v>
      </c>
      <c r="Y34" s="262">
        <v>0</v>
      </c>
      <c r="DA34" s="72" t="s">
        <v>3213</v>
      </c>
    </row>
    <row r="35" spans="1:105" ht="12" customHeight="1" x14ac:dyDescent="0.25">
      <c r="A35" s="57" t="s">
        <v>3079</v>
      </c>
      <c r="B35" s="261">
        <f t="shared" ref="B35:Y35" si="1">B36+B42+B53</f>
        <v>536.11732282488515</v>
      </c>
      <c r="C35" s="261">
        <f t="shared" si="1"/>
        <v>710.33318287178076</v>
      </c>
      <c r="D35" s="261">
        <f t="shared" si="1"/>
        <v>494.22786997583137</v>
      </c>
      <c r="E35" s="261">
        <f t="shared" si="1"/>
        <v>217.46997111217172</v>
      </c>
      <c r="F35" s="261">
        <f t="shared" si="1"/>
        <v>155.51468717531199</v>
      </c>
      <c r="G35" s="261">
        <f t="shared" si="1"/>
        <v>185.51744388436359</v>
      </c>
      <c r="H35" s="261">
        <f t="shared" si="1"/>
        <v>220.5305146050361</v>
      </c>
      <c r="I35" s="261">
        <f t="shared" si="1"/>
        <v>128.23823749587956</v>
      </c>
      <c r="J35" s="261">
        <f t="shared" si="1"/>
        <v>124.44928883206397</v>
      </c>
      <c r="K35" s="261">
        <f t="shared" si="1"/>
        <v>125.1785240607058</v>
      </c>
      <c r="L35" s="261">
        <f t="shared" si="1"/>
        <v>147.21975798867913</v>
      </c>
      <c r="M35" s="261">
        <f t="shared" si="1"/>
        <v>93.720129658424767</v>
      </c>
      <c r="N35" s="261">
        <f t="shared" si="1"/>
        <v>130.26363261968052</v>
      </c>
      <c r="O35" s="261">
        <f t="shared" si="1"/>
        <v>117.26474064506206</v>
      </c>
      <c r="P35" s="261">
        <f t="shared" si="1"/>
        <v>84.206011699495917</v>
      </c>
      <c r="Q35" s="261">
        <f t="shared" si="1"/>
        <v>56.404563067032392</v>
      </c>
      <c r="R35" s="261">
        <f t="shared" si="1"/>
        <v>61.74179296092818</v>
      </c>
      <c r="S35" s="261">
        <f t="shared" si="1"/>
        <v>65.395446961477916</v>
      </c>
      <c r="T35" s="261">
        <f t="shared" si="1"/>
        <v>61.846096953517652</v>
      </c>
      <c r="U35" s="261">
        <f t="shared" si="1"/>
        <v>128.88638683383115</v>
      </c>
      <c r="V35" s="261">
        <f t="shared" si="1"/>
        <v>116.87324863158489</v>
      </c>
      <c r="W35" s="261">
        <f t="shared" si="1"/>
        <v>122.43493070885697</v>
      </c>
      <c r="X35" s="261">
        <f t="shared" si="1"/>
        <v>116.00220016093436</v>
      </c>
      <c r="Y35" s="261">
        <f t="shared" si="1"/>
        <v>103.06583071973105</v>
      </c>
      <c r="DA35" s="70"/>
    </row>
    <row r="36" spans="1:105" ht="12" customHeight="1" x14ac:dyDescent="0.25">
      <c r="A36" s="60" t="s">
        <v>3080</v>
      </c>
      <c r="B36" s="262">
        <v>246.2566203582455</v>
      </c>
      <c r="C36" s="262">
        <v>327.38793794123939</v>
      </c>
      <c r="D36" s="262">
        <v>228.69537131793979</v>
      </c>
      <c r="E36" s="262">
        <v>119.7293958965856</v>
      </c>
      <c r="F36" s="262">
        <v>65.676010544938492</v>
      </c>
      <c r="G36" s="262">
        <v>78.430810943012887</v>
      </c>
      <c r="H36" s="262">
        <v>92.835650646593706</v>
      </c>
      <c r="I36" s="262">
        <v>54.428420744855373</v>
      </c>
      <c r="J36" s="262">
        <v>52.22042657149025</v>
      </c>
      <c r="K36" s="262">
        <v>53.16702486428666</v>
      </c>
      <c r="L36" s="262">
        <v>62.181500313010432</v>
      </c>
      <c r="M36" s="262">
        <v>39.678322636957127</v>
      </c>
      <c r="N36" s="262">
        <v>55.218523382482573</v>
      </c>
      <c r="O36" s="262">
        <v>49.616076009580119</v>
      </c>
      <c r="P36" s="262">
        <v>35.800225377920228</v>
      </c>
      <c r="Q36" s="262">
        <v>23.896482389664861</v>
      </c>
      <c r="R36" s="262">
        <v>25.728223204733769</v>
      </c>
      <c r="S36" s="262">
        <v>27.67581390017963</v>
      </c>
      <c r="T36" s="262">
        <v>26.21160904200061</v>
      </c>
      <c r="U36" s="262">
        <v>54.52517237738482</v>
      </c>
      <c r="V36" s="262">
        <v>49.842119400069301</v>
      </c>
      <c r="W36" s="262">
        <v>52.194189334802239</v>
      </c>
      <c r="X36" s="262">
        <v>49.263291886299022</v>
      </c>
      <c r="Y36" s="262">
        <v>43.811176765985287</v>
      </c>
      <c r="DA36" s="72" t="s">
        <v>3214</v>
      </c>
    </row>
    <row r="37" spans="1:105" ht="12" customHeight="1" x14ac:dyDescent="0.25">
      <c r="A37" s="59" t="s">
        <v>28</v>
      </c>
      <c r="B37" s="230">
        <v>12.909024690264509</v>
      </c>
      <c r="C37" s="230">
        <v>6.585285218352916</v>
      </c>
      <c r="D37" s="230">
        <v>2.070362012652458</v>
      </c>
      <c r="E37" s="230">
        <v>4.2130074784911393</v>
      </c>
      <c r="F37" s="230">
        <v>2.73213816159365</v>
      </c>
      <c r="G37" s="230">
        <v>8.2379392520541082</v>
      </c>
      <c r="H37" s="230">
        <v>11.828202943219431</v>
      </c>
      <c r="I37" s="230">
        <v>5.7394501123079547</v>
      </c>
      <c r="J37" s="230">
        <v>3.2145627639523169</v>
      </c>
      <c r="K37" s="230">
        <v>0.37980774616134039</v>
      </c>
      <c r="L37" s="230">
        <v>4.0046102855116423</v>
      </c>
      <c r="M37" s="230">
        <v>6.5932329791596862</v>
      </c>
      <c r="N37" s="230">
        <v>5.3461353281295052</v>
      </c>
      <c r="O37" s="230">
        <v>0</v>
      </c>
      <c r="P37" s="230">
        <v>0.33924093244640452</v>
      </c>
      <c r="Q37" s="230">
        <v>0</v>
      </c>
      <c r="R37" s="230">
        <v>0</v>
      </c>
      <c r="S37" s="230">
        <v>0.71690245951171727</v>
      </c>
      <c r="T37" s="230">
        <v>0</v>
      </c>
      <c r="U37" s="230">
        <v>0</v>
      </c>
      <c r="V37" s="230">
        <v>0</v>
      </c>
      <c r="W37" s="230">
        <v>0</v>
      </c>
      <c r="X37" s="230">
        <v>0</v>
      </c>
      <c r="Y37" s="230">
        <v>0</v>
      </c>
      <c r="DA37" s="71" t="s">
        <v>3215</v>
      </c>
    </row>
    <row r="38" spans="1:105" ht="12" customHeight="1" x14ac:dyDescent="0.25">
      <c r="A38" s="59" t="s">
        <v>31</v>
      </c>
      <c r="B38" s="230">
        <v>8.3552055551091193</v>
      </c>
      <c r="C38" s="230">
        <v>7.3616674354674796</v>
      </c>
      <c r="D38" s="230">
        <v>4.0328628249009304</v>
      </c>
      <c r="E38" s="230">
        <v>4.4323463721423577</v>
      </c>
      <c r="F38" s="230">
        <v>1.925104967488616</v>
      </c>
      <c r="G38" s="230">
        <v>2.088397919810383</v>
      </c>
      <c r="H38" s="230">
        <v>3.130470850780446</v>
      </c>
      <c r="I38" s="230">
        <v>1.7684760239465991</v>
      </c>
      <c r="J38" s="230">
        <v>1.78984310799512</v>
      </c>
      <c r="K38" s="230">
        <v>1.770358159559027</v>
      </c>
      <c r="L38" s="230">
        <v>1.944077115023906</v>
      </c>
      <c r="M38" s="230">
        <v>1.605827697541705</v>
      </c>
      <c r="N38" s="230">
        <v>1.5893674828104529</v>
      </c>
      <c r="O38" s="230">
        <v>1.595115718013832</v>
      </c>
      <c r="P38" s="230">
        <v>1.4299010024462191</v>
      </c>
      <c r="Q38" s="230">
        <v>1.814093494813183</v>
      </c>
      <c r="R38" s="230">
        <v>0.91927089361885539</v>
      </c>
      <c r="S38" s="230">
        <v>1.2950363287341731</v>
      </c>
      <c r="T38" s="230">
        <v>0.93645736583991934</v>
      </c>
      <c r="U38" s="230">
        <v>0.6010859828596431</v>
      </c>
      <c r="V38" s="230">
        <v>1.4102856882287049</v>
      </c>
      <c r="W38" s="230">
        <v>1.737770351589204</v>
      </c>
      <c r="X38" s="230">
        <v>1.2527472448041179</v>
      </c>
      <c r="Y38" s="230">
        <v>0.94672308181089115</v>
      </c>
      <c r="DA38" s="71" t="s">
        <v>3216</v>
      </c>
    </row>
    <row r="39" spans="1:105" ht="12" customHeight="1" x14ac:dyDescent="0.25">
      <c r="A39" s="59" t="s">
        <v>159</v>
      </c>
      <c r="B39" s="230">
        <v>48.205007496045972</v>
      </c>
      <c r="C39" s="230">
        <v>111.3942668377169</v>
      </c>
      <c r="D39" s="230">
        <v>40.39463360725253</v>
      </c>
      <c r="E39" s="230">
        <v>43.779157912314027</v>
      </c>
      <c r="F39" s="230">
        <v>26.176867869701852</v>
      </c>
      <c r="G39" s="230">
        <v>29.302597423180121</v>
      </c>
      <c r="H39" s="230">
        <v>25.565630770231191</v>
      </c>
      <c r="I39" s="230">
        <v>24.973249589065709</v>
      </c>
      <c r="J39" s="230">
        <v>5.4418866298049844</v>
      </c>
      <c r="K39" s="230">
        <v>9.2267238343994897</v>
      </c>
      <c r="L39" s="230">
        <v>23.930238901352801</v>
      </c>
      <c r="M39" s="230">
        <v>9.6601966014974234</v>
      </c>
      <c r="N39" s="230">
        <v>20.85642004830078</v>
      </c>
      <c r="O39" s="230">
        <v>22.891493255621299</v>
      </c>
      <c r="P39" s="230">
        <v>20.312930650001189</v>
      </c>
      <c r="Q39" s="230">
        <v>9.5030432150569553</v>
      </c>
      <c r="R39" s="230">
        <v>11.391868001353631</v>
      </c>
      <c r="S39" s="230">
        <v>11.01863361382923</v>
      </c>
      <c r="T39" s="230">
        <v>10.53956684795677</v>
      </c>
      <c r="U39" s="230">
        <v>40.59357837289653</v>
      </c>
      <c r="V39" s="230">
        <v>38.087233330933941</v>
      </c>
      <c r="W39" s="230">
        <v>38.48786964146985</v>
      </c>
      <c r="X39" s="230">
        <v>39.566532608123552</v>
      </c>
      <c r="Y39" s="230">
        <v>36.996655691316327</v>
      </c>
      <c r="DA39" s="71" t="s">
        <v>3217</v>
      </c>
    </row>
    <row r="40" spans="1:105" ht="12" customHeight="1" x14ac:dyDescent="0.25">
      <c r="A40" s="59" t="s">
        <v>32</v>
      </c>
      <c r="B40" s="230">
        <v>25.648910472034672</v>
      </c>
      <c r="C40" s="230">
        <v>53.518725036515931</v>
      </c>
      <c r="D40" s="230">
        <v>2.5809323456123918</v>
      </c>
      <c r="E40" s="230">
        <v>36.508132905201023</v>
      </c>
      <c r="F40" s="230">
        <v>2.4267002413768939</v>
      </c>
      <c r="G40" s="230">
        <v>15.22160719761016</v>
      </c>
      <c r="H40" s="230">
        <v>21.889351272317938</v>
      </c>
      <c r="I40" s="230">
        <v>7.1679596197420441</v>
      </c>
      <c r="J40" s="230">
        <v>27.300087398249641</v>
      </c>
      <c r="K40" s="230">
        <v>27.002887720311641</v>
      </c>
      <c r="L40" s="230">
        <v>13.572682409068779</v>
      </c>
      <c r="M40" s="230">
        <v>0</v>
      </c>
      <c r="N40" s="230">
        <v>5.4625229358743166</v>
      </c>
      <c r="O40" s="230">
        <v>0.37808469634030728</v>
      </c>
      <c r="P40" s="230">
        <v>0.19064540660177881</v>
      </c>
      <c r="Q40" s="230">
        <v>0.38698873616835361</v>
      </c>
      <c r="R40" s="230">
        <v>0.1961020654861832</v>
      </c>
      <c r="S40" s="230">
        <v>0.17266556164133021</v>
      </c>
      <c r="T40" s="230">
        <v>0</v>
      </c>
      <c r="U40" s="230">
        <v>0</v>
      </c>
      <c r="V40" s="230">
        <v>1.91851014361148E-2</v>
      </c>
      <c r="W40" s="230">
        <v>1.916091052477787E-2</v>
      </c>
      <c r="X40" s="230">
        <v>1.9017865899367239E-2</v>
      </c>
      <c r="Y40" s="230">
        <v>0</v>
      </c>
      <c r="DA40" s="71" t="s">
        <v>3218</v>
      </c>
    </row>
    <row r="41" spans="1:105" ht="12" customHeight="1" x14ac:dyDescent="0.25">
      <c r="A41" s="59" t="s">
        <v>35</v>
      </c>
      <c r="B41" s="230">
        <v>151.13847214479119</v>
      </c>
      <c r="C41" s="230">
        <v>148.52799341318621</v>
      </c>
      <c r="D41" s="230">
        <v>179.61658052752151</v>
      </c>
      <c r="E41" s="230">
        <v>30.796751228437</v>
      </c>
      <c r="F41" s="230">
        <v>32.415199304777488</v>
      </c>
      <c r="G41" s="230">
        <v>23.58026915035812</v>
      </c>
      <c r="H41" s="230">
        <v>30.421994810044708</v>
      </c>
      <c r="I41" s="230">
        <v>14.77928539979307</v>
      </c>
      <c r="J41" s="230">
        <v>14.47404667148818</v>
      </c>
      <c r="K41" s="230">
        <v>14.78724740385516</v>
      </c>
      <c r="L41" s="230">
        <v>18.7298916020533</v>
      </c>
      <c r="M41" s="230">
        <v>21.819065358758319</v>
      </c>
      <c r="N41" s="230">
        <v>21.96407758736752</v>
      </c>
      <c r="O41" s="230">
        <v>24.751382339604689</v>
      </c>
      <c r="P41" s="230">
        <v>13.527507386424629</v>
      </c>
      <c r="Q41" s="230">
        <v>12.19235694362637</v>
      </c>
      <c r="R41" s="230">
        <v>13.22098224427511</v>
      </c>
      <c r="S41" s="230">
        <v>14.47257593646318</v>
      </c>
      <c r="T41" s="230">
        <v>14.735584828203921</v>
      </c>
      <c r="U41" s="230">
        <v>13.330508021628649</v>
      </c>
      <c r="V41" s="230">
        <v>10.32541527947054</v>
      </c>
      <c r="W41" s="230">
        <v>11.949388431218409</v>
      </c>
      <c r="X41" s="230">
        <v>8.4249941674719828</v>
      </c>
      <c r="Y41" s="230">
        <v>5.8677979928580681</v>
      </c>
      <c r="DA41" s="71" t="s">
        <v>3219</v>
      </c>
    </row>
    <row r="42" spans="1:105" ht="12" customHeight="1" x14ac:dyDescent="0.25">
      <c r="A42" s="60" t="s">
        <v>3087</v>
      </c>
      <c r="B42" s="262">
        <v>289.86070246663962</v>
      </c>
      <c r="C42" s="262">
        <v>382.94524493054138</v>
      </c>
      <c r="D42" s="262">
        <v>265.53249865789161</v>
      </c>
      <c r="E42" s="262">
        <v>97.740575215586119</v>
      </c>
      <c r="F42" s="262">
        <v>89.838676630373499</v>
      </c>
      <c r="G42" s="262">
        <v>107.0866329413507</v>
      </c>
      <c r="H42" s="262">
        <v>127.6948639584424</v>
      </c>
      <c r="I42" s="262">
        <v>73.809816751024201</v>
      </c>
      <c r="J42" s="262">
        <v>72.22886226057372</v>
      </c>
      <c r="K42" s="262">
        <v>72.011499196419138</v>
      </c>
      <c r="L42" s="262">
        <v>85.038257675668689</v>
      </c>
      <c r="M42" s="262">
        <v>54.04180702146764</v>
      </c>
      <c r="N42" s="262">
        <v>75.045109237197948</v>
      </c>
      <c r="O42" s="262">
        <v>67.648664635481936</v>
      </c>
      <c r="P42" s="262">
        <v>48.405786321575697</v>
      </c>
      <c r="Q42" s="262">
        <v>32.508080677367531</v>
      </c>
      <c r="R42" s="262">
        <v>36.013569756194407</v>
      </c>
      <c r="S42" s="262">
        <v>37.719633061298282</v>
      </c>
      <c r="T42" s="262">
        <v>35.634487911517041</v>
      </c>
      <c r="U42" s="262">
        <v>74.361214456446334</v>
      </c>
      <c r="V42" s="262">
        <v>67.031129231515592</v>
      </c>
      <c r="W42" s="262">
        <v>70.240741374054721</v>
      </c>
      <c r="X42" s="262">
        <v>66.738908274635335</v>
      </c>
      <c r="Y42" s="262">
        <v>59.254653953745759</v>
      </c>
      <c r="DA42" s="72" t="s">
        <v>3220</v>
      </c>
    </row>
    <row r="43" spans="1:105" ht="12" customHeight="1" x14ac:dyDescent="0.25">
      <c r="A43" s="64" t="s">
        <v>28</v>
      </c>
      <c r="B43" s="229">
        <v>12.62506711914844</v>
      </c>
      <c r="C43" s="229">
        <v>7.1907900329530428</v>
      </c>
      <c r="D43" s="229">
        <v>2.0731057927863992</v>
      </c>
      <c r="E43" s="229">
        <v>2.5260510157560239</v>
      </c>
      <c r="F43" s="229">
        <v>3.6580359281606492</v>
      </c>
      <c r="G43" s="229">
        <v>11.14770961589584</v>
      </c>
      <c r="H43" s="229">
        <v>16.02682227853186</v>
      </c>
      <c r="I43" s="229">
        <v>7.532024919476922</v>
      </c>
      <c r="J43" s="229">
        <v>4.1214956693783877</v>
      </c>
      <c r="K43" s="229">
        <v>0.49741003953639762</v>
      </c>
      <c r="L43" s="229">
        <v>5.2618593602576036</v>
      </c>
      <c r="M43" s="229">
        <v>8.5049899617117397</v>
      </c>
      <c r="N43" s="229">
        <v>7.0350786958502054</v>
      </c>
      <c r="O43" s="229">
        <v>0</v>
      </c>
      <c r="P43" s="229">
        <v>0.43611854403925698</v>
      </c>
      <c r="Q43" s="229">
        <v>0</v>
      </c>
      <c r="R43" s="229">
        <v>0</v>
      </c>
      <c r="S43" s="229">
        <v>0.91037760350853314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3221</v>
      </c>
    </row>
    <row r="44" spans="1:105" ht="12" customHeight="1" x14ac:dyDescent="0.25">
      <c r="A44" s="64" t="s">
        <v>30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3222</v>
      </c>
    </row>
    <row r="45" spans="1:105" ht="12" customHeight="1" x14ac:dyDescent="0.25">
      <c r="A45" s="64" t="s">
        <v>31</v>
      </c>
      <c r="B45" s="229">
        <v>8.1714175515588945</v>
      </c>
      <c r="C45" s="229">
        <v>8.0385591611648817</v>
      </c>
      <c r="D45" s="229">
        <v>4.0382074404001784</v>
      </c>
      <c r="E45" s="229">
        <v>2.6575630621815618</v>
      </c>
      <c r="F45" s="229">
        <v>2.5775062314001911</v>
      </c>
      <c r="G45" s="229">
        <v>2.8260530771311609</v>
      </c>
      <c r="H45" s="229">
        <v>4.2416840676836438</v>
      </c>
      <c r="I45" s="229">
        <v>2.3208156219179878</v>
      </c>
      <c r="J45" s="229">
        <v>2.2948161725729692</v>
      </c>
      <c r="K45" s="229">
        <v>2.3185254409365519</v>
      </c>
      <c r="L45" s="229">
        <v>2.554420938726675</v>
      </c>
      <c r="M45" s="229">
        <v>2.0714493922784958</v>
      </c>
      <c r="N45" s="229">
        <v>2.0914781672967839</v>
      </c>
      <c r="O45" s="229">
        <v>2.0844837196861929</v>
      </c>
      <c r="P45" s="229">
        <v>1.8382402701526599</v>
      </c>
      <c r="Q45" s="229">
        <v>2.2653083229449908</v>
      </c>
      <c r="R45" s="229">
        <v>1.1177798309443689</v>
      </c>
      <c r="S45" s="229">
        <v>1.6445362319059471</v>
      </c>
      <c r="T45" s="229">
        <v>1.186301658695182</v>
      </c>
      <c r="U45" s="229">
        <v>0.78929743826139254</v>
      </c>
      <c r="V45" s="229">
        <v>1.8252493296049159</v>
      </c>
      <c r="W45" s="229">
        <v>2.2546024727015719</v>
      </c>
      <c r="X45" s="229">
        <v>1.6490186613611679</v>
      </c>
      <c r="Y45" s="229">
        <v>1.239547189181224</v>
      </c>
      <c r="DA45" s="73" t="s">
        <v>3223</v>
      </c>
    </row>
    <row r="46" spans="1:105" ht="12" customHeight="1" x14ac:dyDescent="0.25">
      <c r="A46" s="64" t="s">
        <v>159</v>
      </c>
      <c r="B46" s="229">
        <v>47.144650329440459</v>
      </c>
      <c r="C46" s="229">
        <v>121.6367639585871</v>
      </c>
      <c r="D46" s="229">
        <v>40.448167236894143</v>
      </c>
      <c r="E46" s="229">
        <v>26.249273678704871</v>
      </c>
      <c r="F46" s="229">
        <v>35.047979820401622</v>
      </c>
      <c r="G46" s="229">
        <v>39.652738029557433</v>
      </c>
      <c r="H46" s="229">
        <v>34.64058088620672</v>
      </c>
      <c r="I46" s="229">
        <v>32.773024339351053</v>
      </c>
      <c r="J46" s="229">
        <v>6.9772201773448046</v>
      </c>
      <c r="K46" s="229">
        <v>12.08365314727018</v>
      </c>
      <c r="L46" s="229">
        <v>31.443147417326351</v>
      </c>
      <c r="M46" s="229">
        <v>12.4612425169251</v>
      </c>
      <c r="N46" s="229">
        <v>27.44535021054925</v>
      </c>
      <c r="O46" s="229">
        <v>29.914409639235391</v>
      </c>
      <c r="P46" s="229">
        <v>26.1137288957561</v>
      </c>
      <c r="Q46" s="229">
        <v>11.86671081172217</v>
      </c>
      <c r="R46" s="229">
        <v>13.851847564286279</v>
      </c>
      <c r="S46" s="229">
        <v>13.992304155475511</v>
      </c>
      <c r="T46" s="229">
        <v>13.351494782088331</v>
      </c>
      <c r="U46" s="229">
        <v>53.304199953489722</v>
      </c>
      <c r="V46" s="229">
        <v>49.294052746934902</v>
      </c>
      <c r="W46" s="229">
        <v>49.934587722317517</v>
      </c>
      <c r="X46" s="229">
        <v>52.08229425908889</v>
      </c>
      <c r="Y46" s="229">
        <v>48.439825174175994</v>
      </c>
      <c r="DA46" s="73" t="s">
        <v>3224</v>
      </c>
    </row>
    <row r="47" spans="1:105" ht="12" customHeight="1" x14ac:dyDescent="0.25">
      <c r="A47" s="64" t="s">
        <v>32</v>
      </c>
      <c r="B47" s="229">
        <v>25.084715848957899</v>
      </c>
      <c r="C47" s="229">
        <v>58.439672969121283</v>
      </c>
      <c r="D47" s="229">
        <v>2.5843527671877791</v>
      </c>
      <c r="E47" s="229">
        <v>21.88968490546506</v>
      </c>
      <c r="F47" s="229">
        <v>3.2490877637955502</v>
      </c>
      <c r="G47" s="229">
        <v>20.59811947312884</v>
      </c>
      <c r="H47" s="229">
        <v>29.65934422311399</v>
      </c>
      <c r="I47" s="229">
        <v>9.4066939203677773</v>
      </c>
      <c r="J47" s="229">
        <v>35.00233165371364</v>
      </c>
      <c r="K47" s="229">
        <v>35.36396396415644</v>
      </c>
      <c r="L47" s="229">
        <v>17.833831730479549</v>
      </c>
      <c r="M47" s="229">
        <v>0</v>
      </c>
      <c r="N47" s="229">
        <v>7.1882353088895856</v>
      </c>
      <c r="O47" s="229">
        <v>0.49407788117415707</v>
      </c>
      <c r="P47" s="229">
        <v>0.24508834047635319</v>
      </c>
      <c r="Q47" s="229">
        <v>0.48324345323690893</v>
      </c>
      <c r="R47" s="229">
        <v>0.23844868267728589</v>
      </c>
      <c r="S47" s="229">
        <v>0.21926394327416851</v>
      </c>
      <c r="T47" s="229">
        <v>0</v>
      </c>
      <c r="U47" s="229">
        <v>0</v>
      </c>
      <c r="V47" s="229">
        <v>2.4830141741459741E-2</v>
      </c>
      <c r="W47" s="229">
        <v>2.4859577221392232E-2</v>
      </c>
      <c r="X47" s="229">
        <v>2.50336337975538E-2</v>
      </c>
      <c r="Y47" s="229">
        <v>0</v>
      </c>
      <c r="DA47" s="73" t="s">
        <v>3225</v>
      </c>
    </row>
    <row r="48" spans="1:105" ht="12" customHeight="1" x14ac:dyDescent="0.25">
      <c r="A48" s="64" t="s">
        <v>33</v>
      </c>
      <c r="B48" s="229">
        <v>49.020946160169927</v>
      </c>
      <c r="C48" s="229">
        <v>25.454590691919069</v>
      </c>
      <c r="D48" s="229">
        <v>36.534045167504708</v>
      </c>
      <c r="E48" s="229">
        <v>25.952769553123151</v>
      </c>
      <c r="F48" s="229">
        <v>1.905639579455058</v>
      </c>
      <c r="G48" s="229">
        <v>0.95281978972746573</v>
      </c>
      <c r="H48" s="229">
        <v>1.9056395794548859</v>
      </c>
      <c r="I48" s="229">
        <v>2.3820295316710052</v>
      </c>
      <c r="J48" s="229">
        <v>5.2753516988861362</v>
      </c>
      <c r="K48" s="229">
        <v>2.3820295316708568</v>
      </c>
      <c r="L48" s="229">
        <v>3.334849321396776</v>
      </c>
      <c r="M48" s="229">
        <v>2.8584593691767202</v>
      </c>
      <c r="N48" s="229">
        <v>2.382029531670653</v>
      </c>
      <c r="O48" s="229">
        <v>2.810796442783452</v>
      </c>
      <c r="P48" s="229">
        <v>2.382029531665061</v>
      </c>
      <c r="Q48" s="229">
        <v>2.6678874341902259</v>
      </c>
      <c r="R48" s="229">
        <v>4.7295497965566744</v>
      </c>
      <c r="S48" s="229">
        <v>2.5747667000441972</v>
      </c>
      <c r="T48" s="229">
        <v>2.4296924580629562</v>
      </c>
      <c r="U48" s="229">
        <v>2.7631734016776699</v>
      </c>
      <c r="V48" s="229">
        <v>2.523422899100904</v>
      </c>
      <c r="W48" s="229">
        <v>2.5234228991006011</v>
      </c>
      <c r="X48" s="229">
        <v>1.892557203001904</v>
      </c>
      <c r="Y48" s="229">
        <v>1.892557203001825</v>
      </c>
      <c r="DA48" s="73" t="s">
        <v>3226</v>
      </c>
    </row>
    <row r="49" spans="1:105" ht="12" customHeight="1" x14ac:dyDescent="0.25">
      <c r="A49" s="64" t="s">
        <v>35</v>
      </c>
      <c r="B49" s="229">
        <v>147.81390545736389</v>
      </c>
      <c r="C49" s="229">
        <v>162.18486811679611</v>
      </c>
      <c r="D49" s="229">
        <v>179.8546202531183</v>
      </c>
      <c r="E49" s="229">
        <v>18.46523300035545</v>
      </c>
      <c r="F49" s="229">
        <v>43.400427307160427</v>
      </c>
      <c r="G49" s="229">
        <v>31.90919295590998</v>
      </c>
      <c r="H49" s="229">
        <v>41.220792923451313</v>
      </c>
      <c r="I49" s="229">
        <v>19.395228418239451</v>
      </c>
      <c r="J49" s="229">
        <v>18.557646888677791</v>
      </c>
      <c r="K49" s="229">
        <v>19.365917072848699</v>
      </c>
      <c r="L49" s="229">
        <v>24.61014890748174</v>
      </c>
      <c r="M49" s="229">
        <v>28.145665781375591</v>
      </c>
      <c r="N49" s="229">
        <v>28.902937322941469</v>
      </c>
      <c r="O49" s="229">
        <v>32.344896952602731</v>
      </c>
      <c r="P49" s="229">
        <v>17.390580739486271</v>
      </c>
      <c r="Q49" s="229">
        <v>15.22493065527323</v>
      </c>
      <c r="R49" s="229">
        <v>16.075943881729799</v>
      </c>
      <c r="S49" s="229">
        <v>18.378384427089919</v>
      </c>
      <c r="T49" s="229">
        <v>18.66699901267058</v>
      </c>
      <c r="U49" s="229">
        <v>17.50454366301754</v>
      </c>
      <c r="V49" s="229">
        <v>13.363574114133421</v>
      </c>
      <c r="W49" s="229">
        <v>15.50326870271364</v>
      </c>
      <c r="X49" s="229">
        <v>11.090004517385809</v>
      </c>
      <c r="Y49" s="229">
        <v>7.682724387386715</v>
      </c>
      <c r="DA49" s="73" t="s">
        <v>3227</v>
      </c>
    </row>
    <row r="50" spans="1:105" ht="12" customHeight="1" x14ac:dyDescent="0.25">
      <c r="A50" s="64" t="s">
        <v>36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3228</v>
      </c>
    </row>
    <row r="51" spans="1:105" ht="12" customHeight="1" x14ac:dyDescent="0.25">
      <c r="A51" s="64" t="s">
        <v>38</v>
      </c>
      <c r="B51" s="229">
        <v>0</v>
      </c>
      <c r="C51" s="229">
        <v>0</v>
      </c>
      <c r="D51" s="229">
        <v>0</v>
      </c>
      <c r="E51" s="229">
        <v>0</v>
      </c>
      <c r="F51" s="229">
        <v>0</v>
      </c>
      <c r="G51" s="229">
        <v>0</v>
      </c>
      <c r="H51" s="229">
        <v>0</v>
      </c>
      <c r="I51" s="229">
        <v>0</v>
      </c>
      <c r="J51" s="229">
        <v>0</v>
      </c>
      <c r="K51" s="229">
        <v>0</v>
      </c>
      <c r="L51" s="229">
        <v>0</v>
      </c>
      <c r="M51" s="229">
        <v>0</v>
      </c>
      <c r="N51" s="229">
        <v>0</v>
      </c>
      <c r="O51" s="229">
        <v>0</v>
      </c>
      <c r="P51" s="229">
        <v>0</v>
      </c>
      <c r="Q51" s="229">
        <v>0</v>
      </c>
      <c r="R51" s="229">
        <v>0</v>
      </c>
      <c r="S51" s="229">
        <v>0</v>
      </c>
      <c r="T51" s="229">
        <v>0</v>
      </c>
      <c r="U51" s="229">
        <v>0</v>
      </c>
      <c r="V51" s="229">
        <v>0</v>
      </c>
      <c r="W51" s="229">
        <v>0</v>
      </c>
      <c r="X51" s="229">
        <v>0</v>
      </c>
      <c r="Y51" s="229">
        <v>0</v>
      </c>
      <c r="DA51" s="73" t="s">
        <v>3229</v>
      </c>
    </row>
    <row r="52" spans="1:105" ht="12" customHeight="1" x14ac:dyDescent="0.25">
      <c r="A52" s="64" t="s">
        <v>39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3230</v>
      </c>
    </row>
    <row r="53" spans="1:105" ht="12" customHeight="1" x14ac:dyDescent="0.25">
      <c r="A53" s="60" t="s">
        <v>3099</v>
      </c>
      <c r="B53" s="262">
        <v>0</v>
      </c>
      <c r="C53" s="262">
        <v>0</v>
      </c>
      <c r="D53" s="262">
        <v>0</v>
      </c>
      <c r="E53" s="262">
        <v>0</v>
      </c>
      <c r="F53" s="262">
        <v>0</v>
      </c>
      <c r="G53" s="262">
        <v>0</v>
      </c>
      <c r="H53" s="262">
        <v>0</v>
      </c>
      <c r="I53" s="262">
        <v>0</v>
      </c>
      <c r="J53" s="262">
        <v>0</v>
      </c>
      <c r="K53" s="262">
        <v>0</v>
      </c>
      <c r="L53" s="262">
        <v>0</v>
      </c>
      <c r="M53" s="262">
        <v>0</v>
      </c>
      <c r="N53" s="262">
        <v>0</v>
      </c>
      <c r="O53" s="262">
        <v>0</v>
      </c>
      <c r="P53" s="262">
        <v>0</v>
      </c>
      <c r="Q53" s="262">
        <v>0</v>
      </c>
      <c r="R53" s="262">
        <v>0</v>
      </c>
      <c r="S53" s="262">
        <v>0</v>
      </c>
      <c r="T53" s="262">
        <v>0</v>
      </c>
      <c r="U53" s="262">
        <v>0</v>
      </c>
      <c r="V53" s="262">
        <v>0</v>
      </c>
      <c r="W53" s="262">
        <v>0</v>
      </c>
      <c r="X53" s="262">
        <v>0</v>
      </c>
      <c r="Y53" s="262">
        <v>0</v>
      </c>
      <c r="DA53" s="72" t="s">
        <v>3231</v>
      </c>
    </row>
    <row r="54" spans="1:105" ht="12" customHeight="1" x14ac:dyDescent="0.25">
      <c r="A54" s="57" t="s">
        <v>3101</v>
      </c>
      <c r="B54" s="261">
        <f t="shared" ref="B54:Y54" si="2">B55+B56+B67</f>
        <v>106.81595932005906</v>
      </c>
      <c r="C54" s="261">
        <f t="shared" si="2"/>
        <v>136.65294722142096</v>
      </c>
      <c r="D54" s="261">
        <f t="shared" si="2"/>
        <v>103.81459283603898</v>
      </c>
      <c r="E54" s="261">
        <f t="shared" si="2"/>
        <v>43.374147266901296</v>
      </c>
      <c r="F54" s="261">
        <f t="shared" si="2"/>
        <v>28.738883507006353</v>
      </c>
      <c r="G54" s="261">
        <f t="shared" si="2"/>
        <v>31.971764309050332</v>
      </c>
      <c r="H54" s="261">
        <f t="shared" si="2"/>
        <v>37.972154141219818</v>
      </c>
      <c r="I54" s="261">
        <f t="shared" si="2"/>
        <v>22.081765736435891</v>
      </c>
      <c r="J54" s="261">
        <f t="shared" si="2"/>
        <v>21.145475652882514</v>
      </c>
      <c r="K54" s="261">
        <f t="shared" si="2"/>
        <v>21.644080185295259</v>
      </c>
      <c r="L54" s="261">
        <f t="shared" si="2"/>
        <v>25.647616949321112</v>
      </c>
      <c r="M54" s="261">
        <f t="shared" si="2"/>
        <v>17.368504396287783</v>
      </c>
      <c r="N54" s="261">
        <f t="shared" si="2"/>
        <v>23.31626783505456</v>
      </c>
      <c r="O54" s="261">
        <f t="shared" si="2"/>
        <v>21.921793041058102</v>
      </c>
      <c r="P54" s="261">
        <f t="shared" si="2"/>
        <v>15.331707596307977</v>
      </c>
      <c r="Q54" s="261">
        <f t="shared" si="2"/>
        <v>10.652462035480614</v>
      </c>
      <c r="R54" s="261">
        <f t="shared" si="2"/>
        <v>11.516797152445289</v>
      </c>
      <c r="S54" s="261">
        <f t="shared" si="2"/>
        <v>12.396058262070717</v>
      </c>
      <c r="T54" s="261">
        <f t="shared" si="2"/>
        <v>11.807284833753238</v>
      </c>
      <c r="U54" s="261">
        <f t="shared" si="2"/>
        <v>22.533431689124786</v>
      </c>
      <c r="V54" s="261">
        <f t="shared" si="2"/>
        <v>20.384189144794391</v>
      </c>
      <c r="W54" s="261">
        <f t="shared" si="2"/>
        <v>21.6239050073426</v>
      </c>
      <c r="X54" s="261">
        <f t="shared" si="2"/>
        <v>19.980409759277748</v>
      </c>
      <c r="Y54" s="261">
        <f t="shared" si="2"/>
        <v>17.39895349448355</v>
      </c>
      <c r="DA54" s="70"/>
    </row>
    <row r="55" spans="1:105" ht="12" customHeight="1" x14ac:dyDescent="0.25">
      <c r="A55" s="60" t="s">
        <v>3102</v>
      </c>
      <c r="B55" s="262">
        <v>85.008257567083049</v>
      </c>
      <c r="C55" s="262">
        <v>107.8420197031357</v>
      </c>
      <c r="D55" s="262">
        <v>83.837226165852783</v>
      </c>
      <c r="E55" s="262">
        <v>36.020624366669111</v>
      </c>
      <c r="F55" s="262">
        <v>21.97986081381211</v>
      </c>
      <c r="G55" s="262">
        <v>23.915089730390719</v>
      </c>
      <c r="H55" s="262">
        <v>28.365017040898131</v>
      </c>
      <c r="I55" s="262">
        <v>16.528676074916831</v>
      </c>
      <c r="J55" s="262">
        <v>15.711329275911449</v>
      </c>
      <c r="K55" s="262">
        <v>16.226287142304479</v>
      </c>
      <c r="L55" s="262">
        <v>19.249754302875822</v>
      </c>
      <c r="M55" s="262">
        <v>13.3026631156758</v>
      </c>
      <c r="N55" s="262">
        <v>17.670240807804561</v>
      </c>
      <c r="O55" s="262">
        <v>16.832238334940339</v>
      </c>
      <c r="P55" s="262">
        <v>11.68989295142454</v>
      </c>
      <c r="Q55" s="262">
        <v>8.2067130190015529</v>
      </c>
      <c r="R55" s="262">
        <v>8.8073122805058954</v>
      </c>
      <c r="S55" s="262">
        <v>9.5582175301862069</v>
      </c>
      <c r="T55" s="262">
        <v>9.1263202259902005</v>
      </c>
      <c r="U55" s="262">
        <v>16.938857560740111</v>
      </c>
      <c r="V55" s="262">
        <v>15.3410947825487</v>
      </c>
      <c r="W55" s="262">
        <v>16.339335123401181</v>
      </c>
      <c r="X55" s="262">
        <v>14.95930067278481</v>
      </c>
      <c r="Y55" s="262">
        <v>12.94092310297917</v>
      </c>
      <c r="DA55" s="72" t="s">
        <v>3232</v>
      </c>
    </row>
    <row r="56" spans="1:105" ht="12" customHeight="1" x14ac:dyDescent="0.25">
      <c r="A56" s="60" t="s">
        <v>3104</v>
      </c>
      <c r="B56" s="262">
        <v>21.807701752976019</v>
      </c>
      <c r="C56" s="262">
        <v>28.810927518285251</v>
      </c>
      <c r="D56" s="262">
        <v>19.9773666701862</v>
      </c>
      <c r="E56" s="262">
        <v>7.3535229002321838</v>
      </c>
      <c r="F56" s="262">
        <v>6.7590226931942432</v>
      </c>
      <c r="G56" s="262">
        <v>8.0566745786596137</v>
      </c>
      <c r="H56" s="262">
        <v>9.6071371003216868</v>
      </c>
      <c r="I56" s="262">
        <v>5.5530896615190599</v>
      </c>
      <c r="J56" s="262">
        <v>5.4341463769710634</v>
      </c>
      <c r="K56" s="262">
        <v>5.4177930429907821</v>
      </c>
      <c r="L56" s="262">
        <v>6.3978626464452919</v>
      </c>
      <c r="M56" s="262">
        <v>4.0658412806119841</v>
      </c>
      <c r="N56" s="262">
        <v>5.6460270272499997</v>
      </c>
      <c r="O56" s="262">
        <v>5.0895547061177622</v>
      </c>
      <c r="P56" s="262">
        <v>3.6418146448834379</v>
      </c>
      <c r="Q56" s="262">
        <v>2.4457490164790618</v>
      </c>
      <c r="R56" s="262">
        <v>2.7094848719393929</v>
      </c>
      <c r="S56" s="262">
        <v>2.8378407318845098</v>
      </c>
      <c r="T56" s="262">
        <v>2.6809646077630371</v>
      </c>
      <c r="U56" s="262">
        <v>5.5945741283846742</v>
      </c>
      <c r="V56" s="262">
        <v>5.0430943622456894</v>
      </c>
      <c r="W56" s="262">
        <v>5.2845698839414208</v>
      </c>
      <c r="X56" s="262">
        <v>5.02110908649294</v>
      </c>
      <c r="Y56" s="262">
        <v>4.4580303915043817</v>
      </c>
      <c r="DA56" s="72" t="s">
        <v>3233</v>
      </c>
    </row>
    <row r="57" spans="1:105" ht="12" customHeight="1" x14ac:dyDescent="0.25">
      <c r="A57" s="64" t="s">
        <v>28</v>
      </c>
      <c r="B57" s="229">
        <v>0.94984830990458435</v>
      </c>
      <c r="C57" s="229">
        <v>0.54099987708737618</v>
      </c>
      <c r="D57" s="229">
        <v>0.15597034177703309</v>
      </c>
      <c r="E57" s="229">
        <v>0.19004772532333719</v>
      </c>
      <c r="F57" s="229">
        <v>0.27521273440707072</v>
      </c>
      <c r="G57" s="229">
        <v>0.83869915605485945</v>
      </c>
      <c r="H57" s="229">
        <v>1.2057797325541211</v>
      </c>
      <c r="I57" s="229">
        <v>0.56667272121456447</v>
      </c>
      <c r="J57" s="229">
        <v>0.31008117888740211</v>
      </c>
      <c r="K57" s="229">
        <v>3.7422698899290112E-2</v>
      </c>
      <c r="L57" s="229">
        <v>0.39587656628897328</v>
      </c>
      <c r="M57" s="229">
        <v>0.63987385291875132</v>
      </c>
      <c r="N57" s="229">
        <v>0.52928491755612816</v>
      </c>
      <c r="O57" s="229">
        <v>0</v>
      </c>
      <c r="P57" s="229">
        <v>3.2811426510790498E-2</v>
      </c>
      <c r="Q57" s="229">
        <v>0</v>
      </c>
      <c r="R57" s="229">
        <v>0</v>
      </c>
      <c r="S57" s="229">
        <v>6.8492358884654547E-2</v>
      </c>
      <c r="T57" s="229">
        <v>0</v>
      </c>
      <c r="U57" s="229">
        <v>0</v>
      </c>
      <c r="V57" s="229">
        <v>0</v>
      </c>
      <c r="W57" s="229">
        <v>0</v>
      </c>
      <c r="X57" s="229">
        <v>0</v>
      </c>
      <c r="Y57" s="229">
        <v>0</v>
      </c>
      <c r="DA57" s="73" t="s">
        <v>3234</v>
      </c>
    </row>
    <row r="58" spans="1:105" ht="12" customHeight="1" x14ac:dyDescent="0.25">
      <c r="A58" s="64" t="s">
        <v>30</v>
      </c>
      <c r="B58" s="229">
        <v>0</v>
      </c>
      <c r="C58" s="229">
        <v>0</v>
      </c>
      <c r="D58" s="229">
        <v>0</v>
      </c>
      <c r="E58" s="229">
        <v>0</v>
      </c>
      <c r="F58" s="229">
        <v>0</v>
      </c>
      <c r="G58" s="229">
        <v>0</v>
      </c>
      <c r="H58" s="229">
        <v>0</v>
      </c>
      <c r="I58" s="229">
        <v>0</v>
      </c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0</v>
      </c>
      <c r="S58" s="229">
        <v>0</v>
      </c>
      <c r="T58" s="229">
        <v>0</v>
      </c>
      <c r="U58" s="229">
        <v>0</v>
      </c>
      <c r="V58" s="229">
        <v>0</v>
      </c>
      <c r="W58" s="229">
        <v>0</v>
      </c>
      <c r="X58" s="229">
        <v>0</v>
      </c>
      <c r="Y58" s="229">
        <v>0</v>
      </c>
      <c r="DA58" s="73" t="s">
        <v>3235</v>
      </c>
    </row>
    <row r="59" spans="1:105" ht="12" customHeight="1" x14ac:dyDescent="0.25">
      <c r="A59" s="64" t="s">
        <v>31</v>
      </c>
      <c r="B59" s="229">
        <v>0.61477749604204857</v>
      </c>
      <c r="C59" s="229">
        <v>0.60478188046381531</v>
      </c>
      <c r="D59" s="229">
        <v>0.30381497984201961</v>
      </c>
      <c r="E59" s="229">
        <v>0.19994204856538389</v>
      </c>
      <c r="F59" s="229">
        <v>0.1939189641178827</v>
      </c>
      <c r="G59" s="229">
        <v>0.21261841332648229</v>
      </c>
      <c r="H59" s="229">
        <v>0.31912356622071297</v>
      </c>
      <c r="I59" s="229">
        <v>0.17460681794994259</v>
      </c>
      <c r="J59" s="229">
        <v>0.17265074652586601</v>
      </c>
      <c r="K59" s="229">
        <v>0.17443451593253059</v>
      </c>
      <c r="L59" s="229">
        <v>0.19218213959072161</v>
      </c>
      <c r="M59" s="229">
        <v>0.1558457223030843</v>
      </c>
      <c r="N59" s="229">
        <v>0.15735258938909971</v>
      </c>
      <c r="O59" s="229">
        <v>0.15682636135570099</v>
      </c>
      <c r="P59" s="229">
        <v>0.13830020841273929</v>
      </c>
      <c r="Q59" s="229">
        <v>0.1704307202215668</v>
      </c>
      <c r="R59" s="229">
        <v>8.4096288221519933E-2</v>
      </c>
      <c r="S59" s="229">
        <v>0.1237268638424537</v>
      </c>
      <c r="T59" s="229">
        <v>8.9251535450421179E-2</v>
      </c>
      <c r="U59" s="229">
        <v>5.9382879367628247E-2</v>
      </c>
      <c r="V59" s="229">
        <v>0.13732283357529149</v>
      </c>
      <c r="W59" s="229">
        <v>0.16962526440388001</v>
      </c>
      <c r="X59" s="229">
        <v>0.12406409991431989</v>
      </c>
      <c r="Y59" s="229">
        <v>9.3257468778524658E-2</v>
      </c>
      <c r="DA59" s="73" t="s">
        <v>3236</v>
      </c>
    </row>
    <row r="60" spans="1:105" ht="12" customHeight="1" x14ac:dyDescent="0.25">
      <c r="A60" s="64" t="s">
        <v>159</v>
      </c>
      <c r="B60" s="229">
        <v>3.546932940145989</v>
      </c>
      <c r="C60" s="229">
        <v>9.1513552821507513</v>
      </c>
      <c r="D60" s="229">
        <v>3.043122299954419</v>
      </c>
      <c r="E60" s="229">
        <v>1.974866985231714</v>
      </c>
      <c r="F60" s="229">
        <v>2.6368386071775509</v>
      </c>
      <c r="G60" s="229">
        <v>2.983278096267644</v>
      </c>
      <c r="H60" s="229">
        <v>2.606187903664456</v>
      </c>
      <c r="I60" s="229">
        <v>2.465682081957445</v>
      </c>
      <c r="J60" s="229">
        <v>0.52493192556826096</v>
      </c>
      <c r="K60" s="229">
        <v>0.9091149703275373</v>
      </c>
      <c r="L60" s="229">
        <v>2.3656286458176559</v>
      </c>
      <c r="M60" s="229">
        <v>0.93752294798182523</v>
      </c>
      <c r="N60" s="229">
        <v>2.0648539343359928</v>
      </c>
      <c r="O60" s="229">
        <v>2.2506138913531331</v>
      </c>
      <c r="P60" s="229">
        <v>1.96466925861488</v>
      </c>
      <c r="Q60" s="229">
        <v>0.89279328991013196</v>
      </c>
      <c r="R60" s="229">
        <v>1.042145271294266</v>
      </c>
      <c r="S60" s="229">
        <v>1.0527125383429849</v>
      </c>
      <c r="T60" s="229">
        <v>1.004501174827962</v>
      </c>
      <c r="U60" s="229">
        <v>4.01034733192399</v>
      </c>
      <c r="V60" s="229">
        <v>3.7086434668540371</v>
      </c>
      <c r="W60" s="229">
        <v>3.7568341860050798</v>
      </c>
      <c r="X60" s="229">
        <v>3.918417122940856</v>
      </c>
      <c r="Y60" s="229">
        <v>3.644375561693491</v>
      </c>
      <c r="DA60" s="73" t="s">
        <v>3237</v>
      </c>
    </row>
    <row r="61" spans="1:105" ht="12" customHeight="1" x14ac:dyDescent="0.25">
      <c r="A61" s="64" t="s">
        <v>32</v>
      </c>
      <c r="B61" s="229">
        <v>1.8872513491378979</v>
      </c>
      <c r="C61" s="229">
        <v>4.3967152077081826</v>
      </c>
      <c r="D61" s="229">
        <v>0.19443406398904919</v>
      </c>
      <c r="E61" s="229">
        <v>1.6468728455522299</v>
      </c>
      <c r="F61" s="229">
        <v>0.24444547439214159</v>
      </c>
      <c r="G61" s="229">
        <v>1.549701778542609</v>
      </c>
      <c r="H61" s="229">
        <v>2.231424016786006</v>
      </c>
      <c r="I61" s="229">
        <v>0.70771364918127466</v>
      </c>
      <c r="J61" s="229">
        <v>2.6334042623483609</v>
      </c>
      <c r="K61" s="229">
        <v>2.660611708902052</v>
      </c>
      <c r="L61" s="229">
        <v>1.34173028693263</v>
      </c>
      <c r="M61" s="229">
        <v>0</v>
      </c>
      <c r="N61" s="229">
        <v>0.54080767214216297</v>
      </c>
      <c r="O61" s="229">
        <v>3.7172003599309618E-2</v>
      </c>
      <c r="P61" s="229">
        <v>1.843924818630871E-2</v>
      </c>
      <c r="Q61" s="229">
        <v>3.6356874224720413E-2</v>
      </c>
      <c r="R61" s="229">
        <v>1.7939712803306779E-2</v>
      </c>
      <c r="S61" s="229">
        <v>1.649634682940453E-2</v>
      </c>
      <c r="T61" s="229">
        <v>0</v>
      </c>
      <c r="U61" s="229">
        <v>0</v>
      </c>
      <c r="V61" s="229">
        <v>1.8680984382289469E-3</v>
      </c>
      <c r="W61" s="229">
        <v>1.8703130197912649E-3</v>
      </c>
      <c r="X61" s="229">
        <v>1.8834081853958979E-3</v>
      </c>
      <c r="Y61" s="229">
        <v>0</v>
      </c>
      <c r="DA61" s="73" t="s">
        <v>3238</v>
      </c>
    </row>
    <row r="62" spans="1:105" ht="12" customHeight="1" x14ac:dyDescent="0.25">
      <c r="A62" s="64" t="s">
        <v>33</v>
      </c>
      <c r="B62" s="229">
        <v>3.688096262834101</v>
      </c>
      <c r="C62" s="229">
        <v>1.915078923529961</v>
      </c>
      <c r="D62" s="229">
        <v>2.7486428966147751</v>
      </c>
      <c r="E62" s="229">
        <v>1.9525594648117719</v>
      </c>
      <c r="F62" s="229">
        <v>0.14337100284301371</v>
      </c>
      <c r="G62" s="229">
        <v>7.1685501421502124E-2</v>
      </c>
      <c r="H62" s="229">
        <v>0.14337100284300089</v>
      </c>
      <c r="I62" s="229">
        <v>0.17921225316647049</v>
      </c>
      <c r="J62" s="229">
        <v>0.39689166386604152</v>
      </c>
      <c r="K62" s="229">
        <v>0.1792122531664595</v>
      </c>
      <c r="L62" s="229">
        <v>0.25089775458784508</v>
      </c>
      <c r="M62" s="229">
        <v>0.21505650426407921</v>
      </c>
      <c r="N62" s="229">
        <v>0.1792122531664441</v>
      </c>
      <c r="O62" s="229">
        <v>0.21147057876740699</v>
      </c>
      <c r="P62" s="229">
        <v>0.17921225316602341</v>
      </c>
      <c r="Q62" s="229">
        <v>0.20071880382622401</v>
      </c>
      <c r="R62" s="229">
        <v>0.35582819786006342</v>
      </c>
      <c r="S62" s="229">
        <v>0.19371285517573891</v>
      </c>
      <c r="T62" s="229">
        <v>0.18279817866304371</v>
      </c>
      <c r="U62" s="229">
        <v>0.2078876540447149</v>
      </c>
      <c r="V62" s="229">
        <v>0.18984999867843791</v>
      </c>
      <c r="W62" s="229">
        <v>0.1898499986784152</v>
      </c>
      <c r="X62" s="229">
        <v>0.14238674881519031</v>
      </c>
      <c r="Y62" s="229">
        <v>0.14238674881518429</v>
      </c>
      <c r="DA62" s="73" t="s">
        <v>3239</v>
      </c>
    </row>
    <row r="63" spans="1:105" ht="12" customHeight="1" x14ac:dyDescent="0.25">
      <c r="A63" s="64" t="s">
        <v>35</v>
      </c>
      <c r="B63" s="229">
        <v>11.12079539491139</v>
      </c>
      <c r="C63" s="229">
        <v>12.20199634734516</v>
      </c>
      <c r="D63" s="229">
        <v>13.5313820880089</v>
      </c>
      <c r="E63" s="229">
        <v>1.389233830747745</v>
      </c>
      <c r="F63" s="229">
        <v>3.2652359102565822</v>
      </c>
      <c r="G63" s="229">
        <v>2.4006916330465189</v>
      </c>
      <c r="H63" s="229">
        <v>3.1012508782533899</v>
      </c>
      <c r="I63" s="229">
        <v>1.4592021380493621</v>
      </c>
      <c r="J63" s="229">
        <v>1.3961865997751319</v>
      </c>
      <c r="K63" s="229">
        <v>1.456996895762912</v>
      </c>
      <c r="L63" s="229">
        <v>1.8515472532274659</v>
      </c>
      <c r="M63" s="229">
        <v>2.117542253144244</v>
      </c>
      <c r="N63" s="229">
        <v>2.1745156606601732</v>
      </c>
      <c r="O63" s="229">
        <v>2.4334718710422121</v>
      </c>
      <c r="P63" s="229">
        <v>1.3083822499926969</v>
      </c>
      <c r="Q63" s="229">
        <v>1.1454493282964191</v>
      </c>
      <c r="R63" s="229">
        <v>1.2094754017602369</v>
      </c>
      <c r="S63" s="229">
        <v>1.382699768809273</v>
      </c>
      <c r="T63" s="229">
        <v>1.4044137188216099</v>
      </c>
      <c r="U63" s="229">
        <v>1.3169562630483409</v>
      </c>
      <c r="V63" s="229">
        <v>1.005409964699693</v>
      </c>
      <c r="W63" s="229">
        <v>1.1663901218342549</v>
      </c>
      <c r="X63" s="229">
        <v>0.83435770663717734</v>
      </c>
      <c r="Y63" s="229">
        <v>0.5780106122171822</v>
      </c>
      <c r="DA63" s="73" t="s">
        <v>3240</v>
      </c>
    </row>
    <row r="64" spans="1:105" ht="12" customHeight="1" x14ac:dyDescent="0.25">
      <c r="A64" s="64" t="s">
        <v>36</v>
      </c>
      <c r="B64" s="229">
        <v>0</v>
      </c>
      <c r="C64" s="229">
        <v>0</v>
      </c>
      <c r="D64" s="229">
        <v>0</v>
      </c>
      <c r="E64" s="229">
        <v>0</v>
      </c>
      <c r="F64" s="229">
        <v>0</v>
      </c>
      <c r="G64" s="229">
        <v>0</v>
      </c>
      <c r="H64" s="229">
        <v>0</v>
      </c>
      <c r="I64" s="229">
        <v>0</v>
      </c>
      <c r="J64" s="229">
        <v>0</v>
      </c>
      <c r="K64" s="229">
        <v>0</v>
      </c>
      <c r="L64" s="229">
        <v>0</v>
      </c>
      <c r="M64" s="229">
        <v>0</v>
      </c>
      <c r="N64" s="229">
        <v>0</v>
      </c>
      <c r="O64" s="229">
        <v>0</v>
      </c>
      <c r="P64" s="229">
        <v>0</v>
      </c>
      <c r="Q64" s="229">
        <v>0</v>
      </c>
      <c r="R64" s="229">
        <v>0</v>
      </c>
      <c r="S64" s="229">
        <v>0</v>
      </c>
      <c r="T64" s="229">
        <v>0</v>
      </c>
      <c r="U64" s="229">
        <v>0</v>
      </c>
      <c r="V64" s="229">
        <v>0</v>
      </c>
      <c r="W64" s="229">
        <v>0</v>
      </c>
      <c r="X64" s="229">
        <v>0</v>
      </c>
      <c r="Y64" s="229">
        <v>0</v>
      </c>
      <c r="DA64" s="73" t="s">
        <v>3241</v>
      </c>
    </row>
    <row r="65" spans="1:105" ht="12" customHeight="1" x14ac:dyDescent="0.25">
      <c r="A65" s="64" t="s">
        <v>38</v>
      </c>
      <c r="B65" s="229">
        <v>0</v>
      </c>
      <c r="C65" s="229">
        <v>0</v>
      </c>
      <c r="D65" s="229">
        <v>0</v>
      </c>
      <c r="E65" s="229">
        <v>0</v>
      </c>
      <c r="F65" s="229">
        <v>0</v>
      </c>
      <c r="G65" s="229">
        <v>0</v>
      </c>
      <c r="H65" s="229">
        <v>0</v>
      </c>
      <c r="I65" s="229">
        <v>0</v>
      </c>
      <c r="J65" s="229">
        <v>0</v>
      </c>
      <c r="K65" s="229">
        <v>0</v>
      </c>
      <c r="L65" s="229">
        <v>0</v>
      </c>
      <c r="M65" s="229">
        <v>0</v>
      </c>
      <c r="N65" s="229">
        <v>0</v>
      </c>
      <c r="O65" s="229">
        <v>0</v>
      </c>
      <c r="P65" s="229">
        <v>0</v>
      </c>
      <c r="Q65" s="229">
        <v>0</v>
      </c>
      <c r="R65" s="229">
        <v>0</v>
      </c>
      <c r="S65" s="229">
        <v>0</v>
      </c>
      <c r="T65" s="229">
        <v>0</v>
      </c>
      <c r="U65" s="229">
        <v>0</v>
      </c>
      <c r="V65" s="229">
        <v>0</v>
      </c>
      <c r="W65" s="229">
        <v>0</v>
      </c>
      <c r="X65" s="229">
        <v>0</v>
      </c>
      <c r="Y65" s="229">
        <v>0</v>
      </c>
      <c r="DA65" s="73" t="s">
        <v>3242</v>
      </c>
    </row>
    <row r="66" spans="1:105" ht="12" customHeight="1" x14ac:dyDescent="0.25">
      <c r="A66" s="64" t="s">
        <v>39</v>
      </c>
      <c r="B66" s="229">
        <v>0</v>
      </c>
      <c r="C66" s="229">
        <v>0</v>
      </c>
      <c r="D66" s="229">
        <v>0</v>
      </c>
      <c r="E66" s="229">
        <v>0</v>
      </c>
      <c r="F66" s="229">
        <v>0</v>
      </c>
      <c r="G66" s="229">
        <v>0</v>
      </c>
      <c r="H66" s="229">
        <v>0</v>
      </c>
      <c r="I66" s="229">
        <v>0</v>
      </c>
      <c r="J66" s="229">
        <v>0</v>
      </c>
      <c r="K66" s="229">
        <v>0</v>
      </c>
      <c r="L66" s="229">
        <v>0</v>
      </c>
      <c r="M66" s="229">
        <v>0</v>
      </c>
      <c r="N66" s="229">
        <v>0</v>
      </c>
      <c r="O66" s="229">
        <v>0</v>
      </c>
      <c r="P66" s="229">
        <v>0</v>
      </c>
      <c r="Q66" s="229">
        <v>0</v>
      </c>
      <c r="R66" s="229">
        <v>0</v>
      </c>
      <c r="S66" s="229">
        <v>0</v>
      </c>
      <c r="T66" s="229">
        <v>0</v>
      </c>
      <c r="U66" s="229">
        <v>0</v>
      </c>
      <c r="V66" s="229">
        <v>0</v>
      </c>
      <c r="W66" s="229">
        <v>0</v>
      </c>
      <c r="X66" s="229">
        <v>0</v>
      </c>
      <c r="Y66" s="229">
        <v>0</v>
      </c>
      <c r="DA66" s="73" t="s">
        <v>3243</v>
      </c>
    </row>
    <row r="67" spans="1:105" ht="12" customHeight="1" x14ac:dyDescent="0.25">
      <c r="A67" s="60" t="s">
        <v>3116</v>
      </c>
      <c r="B67" s="262">
        <v>0</v>
      </c>
      <c r="C67" s="262">
        <v>0</v>
      </c>
      <c r="D67" s="262">
        <v>0</v>
      </c>
      <c r="E67" s="262">
        <v>0</v>
      </c>
      <c r="F67" s="262">
        <v>0</v>
      </c>
      <c r="G67" s="262">
        <v>0</v>
      </c>
      <c r="H67" s="262">
        <v>0</v>
      </c>
      <c r="I67" s="262">
        <v>0</v>
      </c>
      <c r="J67" s="262">
        <v>0</v>
      </c>
      <c r="K67" s="262">
        <v>0</v>
      </c>
      <c r="L67" s="262">
        <v>0</v>
      </c>
      <c r="M67" s="262">
        <v>0</v>
      </c>
      <c r="N67" s="262">
        <v>0</v>
      </c>
      <c r="O67" s="262">
        <v>0</v>
      </c>
      <c r="P67" s="262">
        <v>0</v>
      </c>
      <c r="Q67" s="262">
        <v>0</v>
      </c>
      <c r="R67" s="262">
        <v>0</v>
      </c>
      <c r="S67" s="262">
        <v>0</v>
      </c>
      <c r="T67" s="262">
        <v>0</v>
      </c>
      <c r="U67" s="262">
        <v>0</v>
      </c>
      <c r="V67" s="262">
        <v>0</v>
      </c>
      <c r="W67" s="262">
        <v>0</v>
      </c>
      <c r="X67" s="262">
        <v>0</v>
      </c>
      <c r="Y67" s="262">
        <v>0</v>
      </c>
      <c r="DA67" s="72" t="s">
        <v>3244</v>
      </c>
    </row>
    <row r="68" spans="1:105" ht="12" customHeight="1" x14ac:dyDescent="0.25">
      <c r="A68" s="57" t="s">
        <v>3118</v>
      </c>
      <c r="B68" s="261">
        <v>153.52484694118661</v>
      </c>
      <c r="C68" s="261">
        <v>154.99644485179741</v>
      </c>
      <c r="D68" s="261">
        <v>173.81142131794641</v>
      </c>
      <c r="E68" s="261">
        <v>105.0749992229793</v>
      </c>
      <c r="F68" s="261">
        <v>118.44989386059839</v>
      </c>
      <c r="G68" s="261">
        <v>89.00845805863095</v>
      </c>
      <c r="H68" s="261">
        <v>71.478180114794938</v>
      </c>
      <c r="I68" s="261">
        <v>66.527857504726995</v>
      </c>
      <c r="J68" s="261">
        <v>61.772118350580151</v>
      </c>
      <c r="K68" s="261">
        <v>77.384539729917904</v>
      </c>
      <c r="L68" s="261">
        <v>94.660815368665709</v>
      </c>
      <c r="M68" s="261">
        <v>92.920998900488613</v>
      </c>
      <c r="N68" s="261">
        <v>94.210168862289549</v>
      </c>
      <c r="O68" s="261">
        <v>106.4521772045954</v>
      </c>
      <c r="P68" s="261">
        <v>86.732574130747679</v>
      </c>
      <c r="Q68" s="261">
        <v>118.4457629866879</v>
      </c>
      <c r="R68" s="261">
        <v>119.4760247131878</v>
      </c>
      <c r="S68" s="261">
        <v>131.4774549662913</v>
      </c>
      <c r="T68" s="261">
        <v>132.04837163443241</v>
      </c>
      <c r="U68" s="261">
        <v>277.03623743912931</v>
      </c>
      <c r="V68" s="261">
        <v>261.84194269683098</v>
      </c>
      <c r="W68" s="261">
        <v>281.3904487527617</v>
      </c>
      <c r="X68" s="261">
        <v>270.18177568336671</v>
      </c>
      <c r="Y68" s="261">
        <v>256.2446258569849</v>
      </c>
      <c r="DA68" s="70" t="s">
        <v>3245</v>
      </c>
    </row>
    <row r="69" spans="1:105" ht="12" customHeight="1" x14ac:dyDescent="0.25">
      <c r="A69" s="41" t="s">
        <v>3120</v>
      </c>
      <c r="B69" s="350">
        <v>0</v>
      </c>
      <c r="C69" s="350">
        <v>0</v>
      </c>
      <c r="D69" s="350">
        <v>0</v>
      </c>
      <c r="E69" s="350">
        <v>0</v>
      </c>
      <c r="F69" s="350">
        <v>0</v>
      </c>
      <c r="G69" s="350">
        <v>0</v>
      </c>
      <c r="H69" s="350">
        <v>0</v>
      </c>
      <c r="I69" s="350">
        <v>0</v>
      </c>
      <c r="J69" s="350">
        <v>0</v>
      </c>
      <c r="K69" s="350">
        <v>0</v>
      </c>
      <c r="L69" s="350">
        <v>0</v>
      </c>
      <c r="M69" s="350">
        <v>0</v>
      </c>
      <c r="N69" s="350">
        <v>0</v>
      </c>
      <c r="O69" s="350">
        <v>0</v>
      </c>
      <c r="P69" s="350">
        <v>0</v>
      </c>
      <c r="Q69" s="350">
        <v>0</v>
      </c>
      <c r="R69" s="350">
        <v>0</v>
      </c>
      <c r="S69" s="350">
        <v>0</v>
      </c>
      <c r="T69" s="350">
        <v>0</v>
      </c>
      <c r="U69" s="350">
        <v>0</v>
      </c>
      <c r="V69" s="350">
        <v>0</v>
      </c>
      <c r="W69" s="350">
        <v>0</v>
      </c>
      <c r="X69" s="350">
        <v>0</v>
      </c>
      <c r="Y69" s="350">
        <v>0</v>
      </c>
      <c r="DA69" s="97" t="s">
        <v>3246</v>
      </c>
    </row>
    <row r="70" spans="1:105" ht="12" customHeight="1" x14ac:dyDescent="0.25">
      <c r="A70" s="172"/>
      <c r="B70" s="172"/>
      <c r="C70" s="172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2"/>
      <c r="Q70" s="172"/>
      <c r="R70" s="172"/>
      <c r="S70" s="172"/>
      <c r="T70" s="172"/>
      <c r="U70" s="172"/>
      <c r="V70" s="172"/>
      <c r="W70" s="172"/>
      <c r="X70" s="172"/>
      <c r="Y70" s="172"/>
      <c r="DA70" s="176"/>
    </row>
    <row r="71" spans="1:105" ht="15" customHeight="1" x14ac:dyDescent="0.25">
      <c r="A71" s="32" t="s">
        <v>429</v>
      </c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7"/>
      <c r="N71" s="257"/>
      <c r="O71" s="257"/>
      <c r="P71" s="257"/>
      <c r="Q71" s="257"/>
      <c r="R71" s="257"/>
      <c r="S71" s="257"/>
      <c r="T71" s="257"/>
      <c r="U71" s="257"/>
      <c r="V71" s="257"/>
      <c r="W71" s="257"/>
      <c r="X71" s="257"/>
      <c r="Y71" s="257"/>
      <c r="DA71" s="88"/>
    </row>
    <row r="72" spans="1:105" ht="12" customHeight="1" x14ac:dyDescent="0.25">
      <c r="A72" s="172"/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2"/>
      <c r="Q72" s="172"/>
      <c r="R72" s="172"/>
      <c r="S72" s="172"/>
      <c r="T72" s="172"/>
      <c r="U72" s="172"/>
      <c r="V72" s="172"/>
      <c r="W72" s="172"/>
      <c r="X72" s="172"/>
      <c r="Y72" s="172"/>
      <c r="DA72" s="176"/>
    </row>
    <row r="73" spans="1:105" ht="12" customHeight="1" x14ac:dyDescent="0.25">
      <c r="A73" s="35" t="s">
        <v>27</v>
      </c>
      <c r="B73" s="232">
        <f t="shared" ref="B73:Y73" si="3">SUM(B$74:B$78,B$79,B$81:B$82,B$84:B$86,B$88:B$90,B$91:B$92)</f>
        <v>1</v>
      </c>
      <c r="C73" s="232">
        <f t="shared" si="3"/>
        <v>0.99999999999999989</v>
      </c>
      <c r="D73" s="232">
        <f t="shared" si="3"/>
        <v>1.0000000000000002</v>
      </c>
      <c r="E73" s="232">
        <f t="shared" si="3"/>
        <v>0.99999999999999978</v>
      </c>
      <c r="F73" s="232">
        <f t="shared" si="3"/>
        <v>1.0000000000000002</v>
      </c>
      <c r="G73" s="232">
        <f t="shared" si="3"/>
        <v>0.99999999999999989</v>
      </c>
      <c r="H73" s="232">
        <f t="shared" si="3"/>
        <v>0.99999999999999978</v>
      </c>
      <c r="I73" s="232">
        <f t="shared" si="3"/>
        <v>1</v>
      </c>
      <c r="J73" s="232">
        <f t="shared" si="3"/>
        <v>0.99999999999999989</v>
      </c>
      <c r="K73" s="232">
        <f t="shared" si="3"/>
        <v>0.99999999999999989</v>
      </c>
      <c r="L73" s="232">
        <f t="shared" si="3"/>
        <v>1.0000000000000002</v>
      </c>
      <c r="M73" s="232">
        <f t="shared" si="3"/>
        <v>1</v>
      </c>
      <c r="N73" s="232">
        <f t="shared" si="3"/>
        <v>0.99999999999999978</v>
      </c>
      <c r="O73" s="232">
        <f t="shared" si="3"/>
        <v>1</v>
      </c>
      <c r="P73" s="232">
        <f t="shared" si="3"/>
        <v>0.99999999999999956</v>
      </c>
      <c r="Q73" s="232">
        <f t="shared" si="3"/>
        <v>0.99999999999999956</v>
      </c>
      <c r="R73" s="232">
        <f t="shared" si="3"/>
        <v>1</v>
      </c>
      <c r="S73" s="232">
        <f t="shared" si="3"/>
        <v>0.99999999999999978</v>
      </c>
      <c r="T73" s="232">
        <f t="shared" si="3"/>
        <v>1</v>
      </c>
      <c r="U73" s="232">
        <f t="shared" si="3"/>
        <v>0.99999999999999967</v>
      </c>
      <c r="V73" s="232">
        <f t="shared" si="3"/>
        <v>0.99999999999999944</v>
      </c>
      <c r="W73" s="232">
        <f t="shared" si="3"/>
        <v>0.99999999999999978</v>
      </c>
      <c r="X73" s="232">
        <f t="shared" si="3"/>
        <v>0.99999999999999967</v>
      </c>
      <c r="Y73" s="232">
        <f t="shared" si="3"/>
        <v>1.0000000000000004</v>
      </c>
      <c r="DA73" s="95"/>
    </row>
    <row r="74" spans="1:105" ht="12" customHeight="1" x14ac:dyDescent="0.25">
      <c r="A74" s="55" t="s">
        <v>91</v>
      </c>
      <c r="B74" s="299">
        <f t="shared" ref="B74:Y74" si="4">IF(B$6=0,0,B$6/B$5)</f>
        <v>0</v>
      </c>
      <c r="C74" s="299">
        <f t="shared" si="4"/>
        <v>0</v>
      </c>
      <c r="D74" s="299">
        <f t="shared" si="4"/>
        <v>0</v>
      </c>
      <c r="E74" s="299">
        <f t="shared" si="4"/>
        <v>0</v>
      </c>
      <c r="F74" s="299">
        <f t="shared" si="4"/>
        <v>0</v>
      </c>
      <c r="G74" s="299">
        <f t="shared" si="4"/>
        <v>0</v>
      </c>
      <c r="H74" s="299">
        <f t="shared" si="4"/>
        <v>0</v>
      </c>
      <c r="I74" s="299">
        <f t="shared" si="4"/>
        <v>0</v>
      </c>
      <c r="J74" s="299">
        <f t="shared" si="4"/>
        <v>0</v>
      </c>
      <c r="K74" s="299">
        <f t="shared" si="4"/>
        <v>0</v>
      </c>
      <c r="L74" s="299">
        <f t="shared" si="4"/>
        <v>0</v>
      </c>
      <c r="M74" s="299">
        <f t="shared" si="4"/>
        <v>0</v>
      </c>
      <c r="N74" s="299">
        <f t="shared" si="4"/>
        <v>0</v>
      </c>
      <c r="O74" s="299">
        <f t="shared" si="4"/>
        <v>0</v>
      </c>
      <c r="P74" s="299">
        <f t="shared" si="4"/>
        <v>0</v>
      </c>
      <c r="Q74" s="299">
        <f t="shared" si="4"/>
        <v>0</v>
      </c>
      <c r="R74" s="299">
        <f t="shared" si="4"/>
        <v>0</v>
      </c>
      <c r="S74" s="299">
        <f t="shared" si="4"/>
        <v>0</v>
      </c>
      <c r="T74" s="299">
        <f t="shared" si="4"/>
        <v>0</v>
      </c>
      <c r="U74" s="299">
        <f t="shared" si="4"/>
        <v>0</v>
      </c>
      <c r="V74" s="299">
        <f t="shared" si="4"/>
        <v>0</v>
      </c>
      <c r="W74" s="299">
        <f t="shared" si="4"/>
        <v>0</v>
      </c>
      <c r="X74" s="299">
        <f t="shared" si="4"/>
        <v>0</v>
      </c>
      <c r="Y74" s="299">
        <f t="shared" si="4"/>
        <v>0</v>
      </c>
      <c r="DA74" s="67"/>
    </row>
    <row r="75" spans="1:105" ht="12" customHeight="1" x14ac:dyDescent="0.25">
      <c r="A75" s="173" t="s">
        <v>92</v>
      </c>
      <c r="B75" s="233">
        <f t="shared" ref="B75:Y75" si="5">IF(B$7=0,0,B$7/B$5)</f>
        <v>0</v>
      </c>
      <c r="C75" s="233">
        <f t="shared" si="5"/>
        <v>0</v>
      </c>
      <c r="D75" s="233">
        <f t="shared" si="5"/>
        <v>0</v>
      </c>
      <c r="E75" s="233">
        <f t="shared" si="5"/>
        <v>0</v>
      </c>
      <c r="F75" s="233">
        <f t="shared" si="5"/>
        <v>0</v>
      </c>
      <c r="G75" s="233">
        <f t="shared" si="5"/>
        <v>0</v>
      </c>
      <c r="H75" s="233">
        <f t="shared" si="5"/>
        <v>0</v>
      </c>
      <c r="I75" s="233">
        <f t="shared" si="5"/>
        <v>0</v>
      </c>
      <c r="J75" s="233">
        <f t="shared" si="5"/>
        <v>0</v>
      </c>
      <c r="K75" s="233">
        <f t="shared" si="5"/>
        <v>0</v>
      </c>
      <c r="L75" s="233">
        <f t="shared" si="5"/>
        <v>0</v>
      </c>
      <c r="M75" s="233">
        <f t="shared" si="5"/>
        <v>0</v>
      </c>
      <c r="N75" s="233">
        <f t="shared" si="5"/>
        <v>0</v>
      </c>
      <c r="O75" s="233">
        <f t="shared" si="5"/>
        <v>0</v>
      </c>
      <c r="P75" s="233">
        <f t="shared" si="5"/>
        <v>0</v>
      </c>
      <c r="Q75" s="233">
        <f t="shared" si="5"/>
        <v>0</v>
      </c>
      <c r="R75" s="233">
        <f t="shared" si="5"/>
        <v>0</v>
      </c>
      <c r="S75" s="233">
        <f t="shared" si="5"/>
        <v>0</v>
      </c>
      <c r="T75" s="233">
        <f t="shared" si="5"/>
        <v>0</v>
      </c>
      <c r="U75" s="233">
        <f t="shared" si="5"/>
        <v>0</v>
      </c>
      <c r="V75" s="233">
        <f t="shared" si="5"/>
        <v>0</v>
      </c>
      <c r="W75" s="233">
        <f t="shared" si="5"/>
        <v>0</v>
      </c>
      <c r="X75" s="233">
        <f t="shared" si="5"/>
        <v>0</v>
      </c>
      <c r="Y75" s="233">
        <f t="shared" si="5"/>
        <v>0</v>
      </c>
      <c r="DA75" s="177"/>
    </row>
    <row r="76" spans="1:105" ht="12" customHeight="1" x14ac:dyDescent="0.25">
      <c r="A76" s="173" t="s">
        <v>93</v>
      </c>
      <c r="B76" s="233">
        <f t="shared" ref="B76:Y76" si="6">IF(B$8=0,0,B$8/B$5)</f>
        <v>0</v>
      </c>
      <c r="C76" s="233">
        <f t="shared" si="6"/>
        <v>0</v>
      </c>
      <c r="D76" s="233">
        <f t="shared" si="6"/>
        <v>0</v>
      </c>
      <c r="E76" s="233">
        <f t="shared" si="6"/>
        <v>0</v>
      </c>
      <c r="F76" s="233">
        <f t="shared" si="6"/>
        <v>0</v>
      </c>
      <c r="G76" s="233">
        <f t="shared" si="6"/>
        <v>0</v>
      </c>
      <c r="H76" s="233">
        <f t="shared" si="6"/>
        <v>0</v>
      </c>
      <c r="I76" s="233">
        <f t="shared" si="6"/>
        <v>0</v>
      </c>
      <c r="J76" s="233">
        <f t="shared" si="6"/>
        <v>0</v>
      </c>
      <c r="K76" s="233">
        <f t="shared" si="6"/>
        <v>0</v>
      </c>
      <c r="L76" s="233">
        <f t="shared" si="6"/>
        <v>0</v>
      </c>
      <c r="M76" s="233">
        <f t="shared" si="6"/>
        <v>0</v>
      </c>
      <c r="N76" s="233">
        <f t="shared" si="6"/>
        <v>0</v>
      </c>
      <c r="O76" s="233">
        <f t="shared" si="6"/>
        <v>0</v>
      </c>
      <c r="P76" s="233">
        <f t="shared" si="6"/>
        <v>0</v>
      </c>
      <c r="Q76" s="233">
        <f t="shared" si="6"/>
        <v>0</v>
      </c>
      <c r="R76" s="233">
        <f t="shared" si="6"/>
        <v>0</v>
      </c>
      <c r="S76" s="233">
        <f t="shared" si="6"/>
        <v>0</v>
      </c>
      <c r="T76" s="233">
        <f t="shared" si="6"/>
        <v>0</v>
      </c>
      <c r="U76" s="233">
        <f t="shared" si="6"/>
        <v>0</v>
      </c>
      <c r="V76" s="233">
        <f t="shared" si="6"/>
        <v>0</v>
      </c>
      <c r="W76" s="233">
        <f t="shared" si="6"/>
        <v>0</v>
      </c>
      <c r="X76" s="233">
        <f t="shared" si="6"/>
        <v>0</v>
      </c>
      <c r="Y76" s="233">
        <f t="shared" si="6"/>
        <v>0</v>
      </c>
      <c r="DA76" s="177"/>
    </row>
    <row r="77" spans="1:105" ht="12" customHeight="1" x14ac:dyDescent="0.25">
      <c r="A77" s="173" t="s">
        <v>94</v>
      </c>
      <c r="B77" s="233">
        <f t="shared" ref="B77:Y77" si="7">IF(B$9=0,0,B$9/B$5)</f>
        <v>0</v>
      </c>
      <c r="C77" s="233">
        <f t="shared" si="7"/>
        <v>0</v>
      </c>
      <c r="D77" s="233">
        <f t="shared" si="7"/>
        <v>0</v>
      </c>
      <c r="E77" s="233">
        <f t="shared" si="7"/>
        <v>0</v>
      </c>
      <c r="F77" s="233">
        <f t="shared" si="7"/>
        <v>0</v>
      </c>
      <c r="G77" s="233">
        <f t="shared" si="7"/>
        <v>0</v>
      </c>
      <c r="H77" s="233">
        <f t="shared" si="7"/>
        <v>0</v>
      </c>
      <c r="I77" s="233">
        <f t="shared" si="7"/>
        <v>0</v>
      </c>
      <c r="J77" s="233">
        <f t="shared" si="7"/>
        <v>0</v>
      </c>
      <c r="K77" s="233">
        <f t="shared" si="7"/>
        <v>0</v>
      </c>
      <c r="L77" s="233">
        <f t="shared" si="7"/>
        <v>0</v>
      </c>
      <c r="M77" s="233">
        <f t="shared" si="7"/>
        <v>0</v>
      </c>
      <c r="N77" s="233">
        <f t="shared" si="7"/>
        <v>0</v>
      </c>
      <c r="O77" s="233">
        <f t="shared" si="7"/>
        <v>0</v>
      </c>
      <c r="P77" s="233">
        <f t="shared" si="7"/>
        <v>0</v>
      </c>
      <c r="Q77" s="233">
        <f t="shared" si="7"/>
        <v>0</v>
      </c>
      <c r="R77" s="233">
        <f t="shared" si="7"/>
        <v>0</v>
      </c>
      <c r="S77" s="233">
        <f t="shared" si="7"/>
        <v>0</v>
      </c>
      <c r="T77" s="233">
        <f t="shared" si="7"/>
        <v>0</v>
      </c>
      <c r="U77" s="233">
        <f t="shared" si="7"/>
        <v>0</v>
      </c>
      <c r="V77" s="233">
        <f t="shared" si="7"/>
        <v>0</v>
      </c>
      <c r="W77" s="233">
        <f t="shared" si="7"/>
        <v>0</v>
      </c>
      <c r="X77" s="233">
        <f t="shared" si="7"/>
        <v>0</v>
      </c>
      <c r="Y77" s="233">
        <f t="shared" si="7"/>
        <v>0</v>
      </c>
      <c r="DA77" s="177"/>
    </row>
    <row r="78" spans="1:105" ht="12" customHeight="1" x14ac:dyDescent="0.25">
      <c r="A78" s="56" t="s">
        <v>95</v>
      </c>
      <c r="B78" s="300">
        <f t="shared" ref="B78:Y78" si="8">IF(B$10=0,0,B$10/B$5)</f>
        <v>3.1446252790817572E-2</v>
      </c>
      <c r="C78" s="300">
        <f t="shared" si="8"/>
        <v>3.2684185810101379E-2</v>
      </c>
      <c r="D78" s="300">
        <f t="shared" si="8"/>
        <v>3.2748980168027728E-2</v>
      </c>
      <c r="E78" s="300">
        <f t="shared" si="8"/>
        <v>2.9178791058500273E-2</v>
      </c>
      <c r="F78" s="300">
        <f t="shared" si="8"/>
        <v>2.0691331022680268E-2</v>
      </c>
      <c r="G78" s="300">
        <f t="shared" si="8"/>
        <v>2.068690708985781E-2</v>
      </c>
      <c r="H78" s="300">
        <f t="shared" si="8"/>
        <v>2.0148727425868089E-2</v>
      </c>
      <c r="I78" s="300">
        <f t="shared" si="8"/>
        <v>1.6556766139186701E-2</v>
      </c>
      <c r="J78" s="300">
        <f t="shared" si="8"/>
        <v>1.0252116160824947E-2</v>
      </c>
      <c r="K78" s="300">
        <f t="shared" si="8"/>
        <v>1.4206326377789256E-2</v>
      </c>
      <c r="L78" s="300">
        <f t="shared" si="8"/>
        <v>1.8096991866220099E-2</v>
      </c>
      <c r="M78" s="300">
        <f t="shared" si="8"/>
        <v>1.2784942832151527E-2</v>
      </c>
      <c r="N78" s="300">
        <f t="shared" si="8"/>
        <v>1.7643707901939702E-2</v>
      </c>
      <c r="O78" s="300">
        <f t="shared" si="8"/>
        <v>1.7917515039857911E-2</v>
      </c>
      <c r="P78" s="300">
        <f t="shared" si="8"/>
        <v>1.4857827099284029E-2</v>
      </c>
      <c r="Q78" s="300">
        <f t="shared" si="8"/>
        <v>8.9924289800290338E-3</v>
      </c>
      <c r="R78" s="300">
        <f t="shared" si="8"/>
        <v>9.8148299135046597E-3</v>
      </c>
      <c r="S78" s="300">
        <f t="shared" si="8"/>
        <v>1.123406131732364E-2</v>
      </c>
      <c r="T78" s="300">
        <f t="shared" si="8"/>
        <v>1.0909232574299139E-2</v>
      </c>
      <c r="U78" s="300">
        <f t="shared" si="8"/>
        <v>1.7566224069654607E-2</v>
      </c>
      <c r="V78" s="300">
        <f t="shared" si="8"/>
        <v>1.7619361504821927E-2</v>
      </c>
      <c r="W78" s="300">
        <f t="shared" si="8"/>
        <v>1.7998960204348734E-2</v>
      </c>
      <c r="X78" s="300">
        <f t="shared" si="8"/>
        <v>1.8132084977966693E-2</v>
      </c>
      <c r="Y78" s="300">
        <f t="shared" si="8"/>
        <v>1.8000966609108614E-2</v>
      </c>
      <c r="DA78" s="68"/>
    </row>
    <row r="79" spans="1:105" ht="12" customHeight="1" x14ac:dyDescent="0.25">
      <c r="A79" s="174" t="s">
        <v>3057</v>
      </c>
      <c r="B79" s="301">
        <f t="shared" ref="B79:Y79" si="9">IF(B$16=0,0,B$16/B$5)</f>
        <v>0.36293780387398744</v>
      </c>
      <c r="C79" s="301">
        <f t="shared" si="9"/>
        <v>0.36699724788074367</v>
      </c>
      <c r="D79" s="301">
        <f t="shared" si="9"/>
        <v>0.35470871640966567</v>
      </c>
      <c r="E79" s="301">
        <f t="shared" si="9"/>
        <v>0.28875341255593195</v>
      </c>
      <c r="F79" s="301">
        <f t="shared" si="9"/>
        <v>0.34734984196714164</v>
      </c>
      <c r="G79" s="301">
        <f t="shared" si="9"/>
        <v>0.36523449341516467</v>
      </c>
      <c r="H79" s="301">
        <f t="shared" si="9"/>
        <v>0.3723191125847628</v>
      </c>
      <c r="I79" s="301">
        <f t="shared" si="9"/>
        <v>0.35327033155543797</v>
      </c>
      <c r="J79" s="301">
        <f t="shared" si="9"/>
        <v>0.36663842079212827</v>
      </c>
      <c r="K79" s="301">
        <f t="shared" si="9"/>
        <v>0.35302160651549419</v>
      </c>
      <c r="L79" s="301">
        <f t="shared" si="9"/>
        <v>0.35524223041943681</v>
      </c>
      <c r="M79" s="301">
        <f t="shared" si="9"/>
        <v>0.32942277732629971</v>
      </c>
      <c r="N79" s="301">
        <f t="shared" si="9"/>
        <v>0.34994656974707905</v>
      </c>
      <c r="O79" s="301">
        <f t="shared" si="9"/>
        <v>0.33705194057932608</v>
      </c>
      <c r="P79" s="301">
        <f t="shared" si="9"/>
        <v>0.33034368242049184</v>
      </c>
      <c r="Q79" s="301">
        <f t="shared" si="9"/>
        <v>0.28909926665959113</v>
      </c>
      <c r="R79" s="301">
        <f t="shared" si="9"/>
        <v>0.29865511599932265</v>
      </c>
      <c r="S79" s="301">
        <f t="shared" si="9"/>
        <v>0.29218973079838767</v>
      </c>
      <c r="T79" s="301">
        <f t="shared" si="9"/>
        <v>0.28792066765529079</v>
      </c>
      <c r="U79" s="301">
        <f t="shared" si="9"/>
        <v>0.29145965268108753</v>
      </c>
      <c r="V79" s="301">
        <f t="shared" si="9"/>
        <v>0.28649849481842365</v>
      </c>
      <c r="W79" s="301">
        <f t="shared" si="9"/>
        <v>0.28368058775624905</v>
      </c>
      <c r="X79" s="301">
        <f t="shared" si="9"/>
        <v>0.28380729264911558</v>
      </c>
      <c r="Y79" s="301">
        <f t="shared" si="9"/>
        <v>0.2787057069600935</v>
      </c>
      <c r="DA79" s="178"/>
    </row>
    <row r="80" spans="1:105" ht="12" customHeight="1" x14ac:dyDescent="0.25">
      <c r="A80" s="174" t="s">
        <v>3069</v>
      </c>
      <c r="B80" s="301">
        <f t="shared" ref="B80:Y80" si="10">IF(B$27=0,0,B$27/B$5)</f>
        <v>0.42785524936531244</v>
      </c>
      <c r="C80" s="301">
        <f t="shared" si="10"/>
        <v>0.4278366156939542</v>
      </c>
      <c r="D80" s="301">
        <f t="shared" si="10"/>
        <v>0.43018315385090883</v>
      </c>
      <c r="E80" s="301">
        <f t="shared" si="10"/>
        <v>0.49851416129975745</v>
      </c>
      <c r="F80" s="301">
        <f t="shared" si="10"/>
        <v>0.44132326358328389</v>
      </c>
      <c r="G80" s="301">
        <f t="shared" si="10"/>
        <v>0.43863067115816506</v>
      </c>
      <c r="H80" s="301">
        <f t="shared" si="10"/>
        <v>0.44624193818571062</v>
      </c>
      <c r="I80" s="301">
        <f t="shared" si="10"/>
        <v>0.46275634436602098</v>
      </c>
      <c r="J80" s="301">
        <f t="shared" si="10"/>
        <v>0.45109028069311102</v>
      </c>
      <c r="K80" s="301">
        <f t="shared" si="10"/>
        <v>0.45356401217111297</v>
      </c>
      <c r="L80" s="301">
        <f t="shared" si="10"/>
        <v>0.44165786906488985</v>
      </c>
      <c r="M80" s="301">
        <f t="shared" si="10"/>
        <v>0.46467490385490728</v>
      </c>
      <c r="N80" s="301">
        <f t="shared" si="10"/>
        <v>0.4429311100377113</v>
      </c>
      <c r="O80" s="301">
        <f t="shared" si="10"/>
        <v>0.44961437084920108</v>
      </c>
      <c r="P80" s="301">
        <f t="shared" si="10"/>
        <v>0.45659669509872702</v>
      </c>
      <c r="Q80" s="301">
        <f t="shared" si="10"/>
        <v>0.46937738083439834</v>
      </c>
      <c r="R80" s="301">
        <f t="shared" si="10"/>
        <v>0.46071105108318944</v>
      </c>
      <c r="S80" s="301">
        <f t="shared" si="10"/>
        <v>0.464228916056031</v>
      </c>
      <c r="T80" s="301">
        <f t="shared" si="10"/>
        <v>0.46593069606762189</v>
      </c>
      <c r="U80" s="301">
        <f t="shared" si="10"/>
        <v>0.43599993652158819</v>
      </c>
      <c r="V80" s="301">
        <f t="shared" si="10"/>
        <v>0.43908757962076439</v>
      </c>
      <c r="W80" s="301">
        <f t="shared" si="10"/>
        <v>0.44107749756400072</v>
      </c>
      <c r="X80" s="301">
        <f t="shared" si="10"/>
        <v>0.43819689533810163</v>
      </c>
      <c r="Y80" s="301">
        <f t="shared" si="10"/>
        <v>0.44038029252684197</v>
      </c>
      <c r="DA80" s="178"/>
    </row>
    <row r="81" spans="1:105" ht="12" customHeight="1" x14ac:dyDescent="0.25">
      <c r="A81" s="62" t="s">
        <v>3070</v>
      </c>
      <c r="B81" s="302">
        <f t="shared" ref="B81:Y81" si="11">IF(B$28=0,0,B$28/B$5)</f>
        <v>0.42785524936531244</v>
      </c>
      <c r="C81" s="302">
        <f t="shared" si="11"/>
        <v>0.4278366156939542</v>
      </c>
      <c r="D81" s="302">
        <f t="shared" si="11"/>
        <v>0.43018315385090883</v>
      </c>
      <c r="E81" s="302">
        <f t="shared" si="11"/>
        <v>0.49851416129975745</v>
      </c>
      <c r="F81" s="302">
        <f t="shared" si="11"/>
        <v>0.44132326358328389</v>
      </c>
      <c r="G81" s="302">
        <f t="shared" si="11"/>
        <v>0.43863067115816506</v>
      </c>
      <c r="H81" s="302">
        <f t="shared" si="11"/>
        <v>0.44624193818571062</v>
      </c>
      <c r="I81" s="302">
        <f t="shared" si="11"/>
        <v>0.46275634436602098</v>
      </c>
      <c r="J81" s="302">
        <f t="shared" si="11"/>
        <v>0.45109028069311102</v>
      </c>
      <c r="K81" s="302">
        <f t="shared" si="11"/>
        <v>0.45356401217111297</v>
      </c>
      <c r="L81" s="302">
        <f t="shared" si="11"/>
        <v>0.44165786906488985</v>
      </c>
      <c r="M81" s="302">
        <f t="shared" si="11"/>
        <v>0.46467490385490728</v>
      </c>
      <c r="N81" s="302">
        <f t="shared" si="11"/>
        <v>0.4429311100377113</v>
      </c>
      <c r="O81" s="302">
        <f t="shared" si="11"/>
        <v>0.44961437084920108</v>
      </c>
      <c r="P81" s="302">
        <f t="shared" si="11"/>
        <v>0.45659669509872702</v>
      </c>
      <c r="Q81" s="302">
        <f t="shared" si="11"/>
        <v>0.46937738083439834</v>
      </c>
      <c r="R81" s="302">
        <f t="shared" si="11"/>
        <v>0.46071105108318944</v>
      </c>
      <c r="S81" s="302">
        <f t="shared" si="11"/>
        <v>0.464228916056031</v>
      </c>
      <c r="T81" s="302">
        <f t="shared" si="11"/>
        <v>0.46593069606762189</v>
      </c>
      <c r="U81" s="302">
        <f t="shared" si="11"/>
        <v>0.43599993652158819</v>
      </c>
      <c r="V81" s="302">
        <f t="shared" si="11"/>
        <v>0.43908757962076439</v>
      </c>
      <c r="W81" s="302">
        <f t="shared" si="11"/>
        <v>0.44107749756400072</v>
      </c>
      <c r="X81" s="302">
        <f t="shared" si="11"/>
        <v>0.43819689533810163</v>
      </c>
      <c r="Y81" s="302">
        <f t="shared" si="11"/>
        <v>0.44038029252684197</v>
      </c>
      <c r="DA81" s="72"/>
    </row>
    <row r="82" spans="1:105" ht="12" customHeight="1" x14ac:dyDescent="0.25">
      <c r="A82" s="62" t="s">
        <v>3077</v>
      </c>
      <c r="B82" s="302">
        <f t="shared" ref="B82:Y82" si="12">IF(B$34=0,0,B$34/B$5)</f>
        <v>0</v>
      </c>
      <c r="C82" s="302">
        <f t="shared" si="12"/>
        <v>0</v>
      </c>
      <c r="D82" s="302">
        <f t="shared" si="12"/>
        <v>0</v>
      </c>
      <c r="E82" s="302">
        <f t="shared" si="12"/>
        <v>0</v>
      </c>
      <c r="F82" s="302">
        <f t="shared" si="12"/>
        <v>0</v>
      </c>
      <c r="G82" s="302">
        <f t="shared" si="12"/>
        <v>0</v>
      </c>
      <c r="H82" s="302">
        <f t="shared" si="12"/>
        <v>0</v>
      </c>
      <c r="I82" s="302">
        <f t="shared" si="12"/>
        <v>0</v>
      </c>
      <c r="J82" s="302">
        <f t="shared" si="12"/>
        <v>0</v>
      </c>
      <c r="K82" s="302">
        <f t="shared" si="12"/>
        <v>0</v>
      </c>
      <c r="L82" s="302">
        <f t="shared" si="12"/>
        <v>0</v>
      </c>
      <c r="M82" s="302">
        <f t="shared" si="12"/>
        <v>0</v>
      </c>
      <c r="N82" s="302">
        <f t="shared" si="12"/>
        <v>0</v>
      </c>
      <c r="O82" s="302">
        <f t="shared" si="12"/>
        <v>0</v>
      </c>
      <c r="P82" s="302">
        <f t="shared" si="12"/>
        <v>0</v>
      </c>
      <c r="Q82" s="302">
        <f t="shared" si="12"/>
        <v>0</v>
      </c>
      <c r="R82" s="302">
        <f t="shared" si="12"/>
        <v>0</v>
      </c>
      <c r="S82" s="302">
        <f t="shared" si="12"/>
        <v>0</v>
      </c>
      <c r="T82" s="302">
        <f t="shared" si="12"/>
        <v>0</v>
      </c>
      <c r="U82" s="302">
        <f t="shared" si="12"/>
        <v>0</v>
      </c>
      <c r="V82" s="302">
        <f t="shared" si="12"/>
        <v>0</v>
      </c>
      <c r="W82" s="302">
        <f t="shared" si="12"/>
        <v>0</v>
      </c>
      <c r="X82" s="302">
        <f t="shared" si="12"/>
        <v>0</v>
      </c>
      <c r="Y82" s="302">
        <f t="shared" si="12"/>
        <v>0</v>
      </c>
      <c r="DA82" s="72"/>
    </row>
    <row r="83" spans="1:105" ht="12" customHeight="1" x14ac:dyDescent="0.25">
      <c r="A83" s="174" t="s">
        <v>3079</v>
      </c>
      <c r="B83" s="301">
        <f t="shared" ref="B83:Y83" si="13">IF(B$35=0,0,B$35/B$5)</f>
        <v>0.11965548956600719</v>
      </c>
      <c r="C83" s="301">
        <f t="shared" si="13"/>
        <v>0.12227722919747791</v>
      </c>
      <c r="D83" s="301">
        <f t="shared" si="13"/>
        <v>0.11676688543827782</v>
      </c>
      <c r="E83" s="301">
        <f t="shared" si="13"/>
        <v>0.10908805197507219</v>
      </c>
      <c r="F83" s="301">
        <f t="shared" si="13"/>
        <v>9.7939513363645661E-2</v>
      </c>
      <c r="G83" s="301">
        <f t="shared" si="13"/>
        <v>0.106195429145899</v>
      </c>
      <c r="H83" s="301">
        <f t="shared" si="13"/>
        <v>0.10779236352015951</v>
      </c>
      <c r="I83" s="301">
        <f t="shared" si="13"/>
        <v>9.9005838677855035E-2</v>
      </c>
      <c r="J83" s="301">
        <f t="shared" si="13"/>
        <v>0.10323569808588931</v>
      </c>
      <c r="K83" s="301">
        <f t="shared" si="13"/>
        <v>0.10005479494907686</v>
      </c>
      <c r="L83" s="301">
        <f t="shared" si="13"/>
        <v>0.10180640555058393</v>
      </c>
      <c r="M83" s="301">
        <f t="shared" si="13"/>
        <v>8.8716328021320484E-2</v>
      </c>
      <c r="N83" s="301">
        <f t="shared" si="13"/>
        <v>9.9609207147377962E-2</v>
      </c>
      <c r="O83" s="301">
        <f t="shared" si="13"/>
        <v>9.3289151469412829E-2</v>
      </c>
      <c r="P83" s="301">
        <f t="shared" si="13"/>
        <v>8.9599808932154676E-2</v>
      </c>
      <c r="Q83" s="301">
        <f t="shared" si="13"/>
        <v>7.070408631674914E-2</v>
      </c>
      <c r="R83" s="301">
        <f t="shared" si="13"/>
        <v>7.3941980311861416E-2</v>
      </c>
      <c r="S83" s="301">
        <f t="shared" si="13"/>
        <v>7.2607303948058421E-2</v>
      </c>
      <c r="T83" s="301">
        <f t="shared" si="13"/>
        <v>7.0726859283812601E-2</v>
      </c>
      <c r="U83" s="301">
        <f t="shared" si="13"/>
        <v>7.6700285142268981E-2</v>
      </c>
      <c r="V83" s="301">
        <f t="shared" si="13"/>
        <v>7.5200354599823063E-2</v>
      </c>
      <c r="W83" s="301">
        <f t="shared" si="13"/>
        <v>7.4028854804279676E-2</v>
      </c>
      <c r="X83" s="301">
        <f t="shared" si="13"/>
        <v>7.421813715464641E-2</v>
      </c>
      <c r="Y83" s="301">
        <f t="shared" si="13"/>
        <v>7.1931705239947616E-2</v>
      </c>
      <c r="DA83" s="178"/>
    </row>
    <row r="84" spans="1:105" ht="12" customHeight="1" x14ac:dyDescent="0.25">
      <c r="A84" s="62" t="s">
        <v>3080</v>
      </c>
      <c r="B84" s="302">
        <f t="shared" ref="B84:Y84" si="14">IF(B$36=0,0,B$36/B$5)</f>
        <v>5.4961769025808668E-2</v>
      </c>
      <c r="C84" s="302">
        <f t="shared" si="14"/>
        <v>5.6356778606746608E-2</v>
      </c>
      <c r="D84" s="302">
        <f t="shared" si="14"/>
        <v>5.4031850175207959E-2</v>
      </c>
      <c r="E84" s="302">
        <f t="shared" si="14"/>
        <v>6.0059080781198045E-2</v>
      </c>
      <c r="F84" s="302">
        <f t="shared" si="14"/>
        <v>4.1361215646376986E-2</v>
      </c>
      <c r="G84" s="302">
        <f t="shared" si="14"/>
        <v>4.489601329105062E-2</v>
      </c>
      <c r="H84" s="302">
        <f t="shared" si="14"/>
        <v>4.5376823339166317E-2</v>
      </c>
      <c r="I84" s="302">
        <f t="shared" si="14"/>
        <v>4.2021253168959966E-2</v>
      </c>
      <c r="J84" s="302">
        <f t="shared" si="14"/>
        <v>4.3318947356344728E-2</v>
      </c>
      <c r="K84" s="302">
        <f t="shared" si="14"/>
        <v>4.2496233365628321E-2</v>
      </c>
      <c r="L84" s="302">
        <f t="shared" si="14"/>
        <v>4.300017283751343E-2</v>
      </c>
      <c r="M84" s="302">
        <f t="shared" si="14"/>
        <v>3.7559861464400365E-2</v>
      </c>
      <c r="N84" s="302">
        <f t="shared" si="14"/>
        <v>4.2224166663897E-2</v>
      </c>
      <c r="O84" s="302">
        <f t="shared" si="14"/>
        <v>3.9471725300494483E-2</v>
      </c>
      <c r="P84" s="302">
        <f t="shared" si="14"/>
        <v>3.809340080179726E-2</v>
      </c>
      <c r="Q84" s="302">
        <f t="shared" si="14"/>
        <v>2.99546501501591E-2</v>
      </c>
      <c r="R84" s="302">
        <f t="shared" si="14"/>
        <v>3.081212388612501E-2</v>
      </c>
      <c r="S84" s="302">
        <f t="shared" si="14"/>
        <v>3.0727922588310256E-2</v>
      </c>
      <c r="T84" s="302">
        <f t="shared" si="14"/>
        <v>2.9975453191641448E-2</v>
      </c>
      <c r="U84" s="302">
        <f t="shared" si="14"/>
        <v>3.2447928532348562E-2</v>
      </c>
      <c r="V84" s="302">
        <f t="shared" si="14"/>
        <v>3.2070170862684474E-2</v>
      </c>
      <c r="W84" s="302">
        <f t="shared" si="14"/>
        <v>3.1558608654594061E-2</v>
      </c>
      <c r="X84" s="302">
        <f t="shared" si="14"/>
        <v>3.1518624205698606E-2</v>
      </c>
      <c r="Y84" s="302">
        <f t="shared" si="14"/>
        <v>3.0576696770783264E-2</v>
      </c>
      <c r="DA84" s="72"/>
    </row>
    <row r="85" spans="1:105" ht="12" customHeight="1" x14ac:dyDescent="0.25">
      <c r="A85" s="62" t="s">
        <v>3087</v>
      </c>
      <c r="B85" s="302">
        <f t="shared" ref="B85:Y85" si="15">IF(B$42=0,0,B$42/B$5)</f>
        <v>6.4693720540198521E-2</v>
      </c>
      <c r="C85" s="302">
        <f t="shared" si="15"/>
        <v>6.5920450590731303E-2</v>
      </c>
      <c r="D85" s="302">
        <f t="shared" si="15"/>
        <v>6.2735035263069852E-2</v>
      </c>
      <c r="E85" s="302">
        <f t="shared" si="15"/>
        <v>4.9028971193874157E-2</v>
      </c>
      <c r="F85" s="302">
        <f t="shared" si="15"/>
        <v>5.6578297717268675E-2</v>
      </c>
      <c r="G85" s="302">
        <f t="shared" si="15"/>
        <v>6.1299415854848383E-2</v>
      </c>
      <c r="H85" s="302">
        <f t="shared" si="15"/>
        <v>6.2415540180993198E-2</v>
      </c>
      <c r="I85" s="302">
        <f t="shared" si="15"/>
        <v>5.6984585508895083E-2</v>
      </c>
      <c r="J85" s="302">
        <f t="shared" si="15"/>
        <v>5.9916750729544575E-2</v>
      </c>
      <c r="K85" s="302">
        <f t="shared" si="15"/>
        <v>5.7558561583448548E-2</v>
      </c>
      <c r="L85" s="302">
        <f t="shared" si="15"/>
        <v>5.8806232713070485E-2</v>
      </c>
      <c r="M85" s="302">
        <f t="shared" si="15"/>
        <v>5.1156466556920119E-2</v>
      </c>
      <c r="N85" s="302">
        <f t="shared" si="15"/>
        <v>5.7385040483480962E-2</v>
      </c>
      <c r="O85" s="302">
        <f t="shared" si="15"/>
        <v>5.3817426168918339E-2</v>
      </c>
      <c r="P85" s="302">
        <f t="shared" si="15"/>
        <v>5.1506408130357423E-2</v>
      </c>
      <c r="Q85" s="302">
        <f t="shared" si="15"/>
        <v>4.0749436166590047E-2</v>
      </c>
      <c r="R85" s="302">
        <f t="shared" si="15"/>
        <v>4.3129856425736399E-2</v>
      </c>
      <c r="S85" s="302">
        <f t="shared" si="15"/>
        <v>4.1879381359748162E-2</v>
      </c>
      <c r="T85" s="302">
        <f t="shared" si="15"/>
        <v>4.075140609217115E-2</v>
      </c>
      <c r="U85" s="302">
        <f t="shared" si="15"/>
        <v>4.4252356609920419E-2</v>
      </c>
      <c r="V85" s="302">
        <f t="shared" si="15"/>
        <v>4.3130183737138589E-2</v>
      </c>
      <c r="W85" s="302">
        <f t="shared" si="15"/>
        <v>4.2470246149685607E-2</v>
      </c>
      <c r="X85" s="302">
        <f t="shared" si="15"/>
        <v>4.2699512948947804E-2</v>
      </c>
      <c r="Y85" s="302">
        <f t="shared" si="15"/>
        <v>4.1355008469164345E-2</v>
      </c>
      <c r="DA85" s="72"/>
    </row>
    <row r="86" spans="1:105" ht="12" customHeight="1" x14ac:dyDescent="0.25">
      <c r="A86" s="62" t="s">
        <v>3099</v>
      </c>
      <c r="B86" s="302">
        <f t="shared" ref="B86:Y86" si="16">IF(B$53=0,0,B$53/B$5)</f>
        <v>0</v>
      </c>
      <c r="C86" s="302">
        <f t="shared" si="16"/>
        <v>0</v>
      </c>
      <c r="D86" s="302">
        <f t="shared" si="16"/>
        <v>0</v>
      </c>
      <c r="E86" s="302">
        <f t="shared" si="16"/>
        <v>0</v>
      </c>
      <c r="F86" s="302">
        <f t="shared" si="16"/>
        <v>0</v>
      </c>
      <c r="G86" s="302">
        <f t="shared" si="16"/>
        <v>0</v>
      </c>
      <c r="H86" s="302">
        <f t="shared" si="16"/>
        <v>0</v>
      </c>
      <c r="I86" s="302">
        <f t="shared" si="16"/>
        <v>0</v>
      </c>
      <c r="J86" s="302">
        <f t="shared" si="16"/>
        <v>0</v>
      </c>
      <c r="K86" s="302">
        <f t="shared" si="16"/>
        <v>0</v>
      </c>
      <c r="L86" s="302">
        <f t="shared" si="16"/>
        <v>0</v>
      </c>
      <c r="M86" s="302">
        <f t="shared" si="16"/>
        <v>0</v>
      </c>
      <c r="N86" s="302">
        <f t="shared" si="16"/>
        <v>0</v>
      </c>
      <c r="O86" s="302">
        <f t="shared" si="16"/>
        <v>0</v>
      </c>
      <c r="P86" s="302">
        <f t="shared" si="16"/>
        <v>0</v>
      </c>
      <c r="Q86" s="302">
        <f t="shared" si="16"/>
        <v>0</v>
      </c>
      <c r="R86" s="302">
        <f t="shared" si="16"/>
        <v>0</v>
      </c>
      <c r="S86" s="302">
        <f t="shared" si="16"/>
        <v>0</v>
      </c>
      <c r="T86" s="302">
        <f t="shared" si="16"/>
        <v>0</v>
      </c>
      <c r="U86" s="302">
        <f t="shared" si="16"/>
        <v>0</v>
      </c>
      <c r="V86" s="302">
        <f t="shared" si="16"/>
        <v>0</v>
      </c>
      <c r="W86" s="302">
        <f t="shared" si="16"/>
        <v>0</v>
      </c>
      <c r="X86" s="302">
        <f t="shared" si="16"/>
        <v>0</v>
      </c>
      <c r="Y86" s="302">
        <f t="shared" si="16"/>
        <v>0</v>
      </c>
      <c r="DA86" s="72"/>
    </row>
    <row r="87" spans="1:105" ht="12" customHeight="1" x14ac:dyDescent="0.25">
      <c r="A87" s="174" t="s">
        <v>3101</v>
      </c>
      <c r="B87" s="301">
        <f t="shared" ref="B87:Y87" si="17">IF(B$54=0,0,B$54/B$5)</f>
        <v>2.3840147224787847E-2</v>
      </c>
      <c r="C87" s="301">
        <f t="shared" si="17"/>
        <v>2.3523529733399363E-2</v>
      </c>
      <c r="D87" s="301">
        <f t="shared" si="17"/>
        <v>2.4527363600721289E-2</v>
      </c>
      <c r="E87" s="301">
        <f t="shared" si="17"/>
        <v>2.175749234355482E-2</v>
      </c>
      <c r="F87" s="301">
        <f t="shared" si="17"/>
        <v>1.8099076790848181E-2</v>
      </c>
      <c r="G87" s="301">
        <f t="shared" si="17"/>
        <v>1.8301541678568307E-2</v>
      </c>
      <c r="H87" s="301">
        <f t="shared" si="17"/>
        <v>1.8560280649435466E-2</v>
      </c>
      <c r="I87" s="301">
        <f t="shared" si="17"/>
        <v>1.704814241769351E-2</v>
      </c>
      <c r="J87" s="301">
        <f t="shared" si="17"/>
        <v>1.7541023824806844E-2</v>
      </c>
      <c r="K87" s="301">
        <f t="shared" si="17"/>
        <v>1.7300044245216389E-2</v>
      </c>
      <c r="L87" s="301">
        <f t="shared" si="17"/>
        <v>1.773601402570844E-2</v>
      </c>
      <c r="M87" s="301">
        <f t="shared" si="17"/>
        <v>1.6441184395249081E-2</v>
      </c>
      <c r="N87" s="301">
        <f t="shared" si="17"/>
        <v>1.7829342741166616E-2</v>
      </c>
      <c r="O87" s="301">
        <f t="shared" si="17"/>
        <v>1.7439730478562274E-2</v>
      </c>
      <c r="P87" s="301">
        <f t="shared" si="17"/>
        <v>1.631377669488986E-2</v>
      </c>
      <c r="Q87" s="301">
        <f t="shared" si="17"/>
        <v>1.3353043695195868E-2</v>
      </c>
      <c r="R87" s="301">
        <f t="shared" si="17"/>
        <v>1.3792517960090823E-2</v>
      </c>
      <c r="S87" s="301">
        <f t="shared" si="17"/>
        <v>1.3763104494448871E-2</v>
      </c>
      <c r="T87" s="301">
        <f t="shared" si="17"/>
        <v>1.3502746561167785E-2</v>
      </c>
      <c r="U87" s="301">
        <f t="shared" si="17"/>
        <v>1.340964455786922E-2</v>
      </c>
      <c r="V87" s="301">
        <f t="shared" si="17"/>
        <v>1.3115903509711613E-2</v>
      </c>
      <c r="W87" s="301">
        <f t="shared" si="17"/>
        <v>1.3074642300379885E-2</v>
      </c>
      <c r="X87" s="301">
        <f t="shared" si="17"/>
        <v>1.2783454019516997E-2</v>
      </c>
      <c r="Y87" s="301">
        <f t="shared" si="17"/>
        <v>1.2143077734968E-2</v>
      </c>
      <c r="DA87" s="178"/>
    </row>
    <row r="88" spans="1:105" ht="12" customHeight="1" x14ac:dyDescent="0.25">
      <c r="A88" s="62" t="s">
        <v>3102</v>
      </c>
      <c r="B88" s="302">
        <f t="shared" ref="B88:Y88" si="18">IF(B$55=0,0,B$55/B$5)</f>
        <v>1.89729080618889E-2</v>
      </c>
      <c r="C88" s="302">
        <f t="shared" si="18"/>
        <v>1.8563997400554373E-2</v>
      </c>
      <c r="D88" s="302">
        <f t="shared" si="18"/>
        <v>1.9807486339549891E-2</v>
      </c>
      <c r="E88" s="302">
        <f t="shared" si="18"/>
        <v>1.8068792316429494E-2</v>
      </c>
      <c r="F88" s="302">
        <f t="shared" si="18"/>
        <v>1.3842402354439252E-2</v>
      </c>
      <c r="G88" s="302">
        <f t="shared" si="18"/>
        <v>1.368967340108755E-2</v>
      </c>
      <c r="H88" s="302">
        <f t="shared" si="18"/>
        <v>1.3864440635818423E-2</v>
      </c>
      <c r="I88" s="302">
        <f t="shared" si="18"/>
        <v>1.276090087470454E-2</v>
      </c>
      <c r="J88" s="302">
        <f t="shared" si="18"/>
        <v>1.3033180509731387E-2</v>
      </c>
      <c r="K88" s="302">
        <f t="shared" si="18"/>
        <v>1.2969619549282958E-2</v>
      </c>
      <c r="L88" s="302">
        <f t="shared" si="18"/>
        <v>1.3311720655446085E-2</v>
      </c>
      <c r="M88" s="302">
        <f t="shared" si="18"/>
        <v>1.2592422021060737E-2</v>
      </c>
      <c r="N88" s="302">
        <f t="shared" si="18"/>
        <v>1.351197292422761E-2</v>
      </c>
      <c r="O88" s="302">
        <f t="shared" si="18"/>
        <v>1.3390770516010425E-2</v>
      </c>
      <c r="P88" s="302">
        <f t="shared" si="18"/>
        <v>1.2438686428029113E-2</v>
      </c>
      <c r="Q88" s="302">
        <f t="shared" si="18"/>
        <v>1.0287255394261195E-2</v>
      </c>
      <c r="R88" s="302">
        <f t="shared" si="18"/>
        <v>1.0547638479784635E-2</v>
      </c>
      <c r="S88" s="302">
        <f t="shared" si="18"/>
        <v>1.0612304642931766E-2</v>
      </c>
      <c r="T88" s="302">
        <f t="shared" si="18"/>
        <v>1.043681005266588E-2</v>
      </c>
      <c r="U88" s="302">
        <f t="shared" si="18"/>
        <v>1.0080313653047622E-2</v>
      </c>
      <c r="V88" s="302">
        <f t="shared" si="18"/>
        <v>9.8709994040961681E-3</v>
      </c>
      <c r="W88" s="302">
        <f t="shared" si="18"/>
        <v>9.8793886715634154E-3</v>
      </c>
      <c r="X88" s="302">
        <f t="shared" si="18"/>
        <v>9.5709514779033708E-3</v>
      </c>
      <c r="Y88" s="302">
        <f t="shared" si="18"/>
        <v>9.0317291354070489E-3</v>
      </c>
      <c r="DA88" s="72"/>
    </row>
    <row r="89" spans="1:105" ht="12" customHeight="1" x14ac:dyDescent="0.25">
      <c r="A89" s="62" t="s">
        <v>3104</v>
      </c>
      <c r="B89" s="302">
        <f t="shared" ref="B89:Y89" si="19">IF(B$56=0,0,B$56/B$5)</f>
        <v>4.8672391628989476E-3</v>
      </c>
      <c r="C89" s="302">
        <f t="shared" si="19"/>
        <v>4.9595323328449886E-3</v>
      </c>
      <c r="D89" s="302">
        <f t="shared" si="19"/>
        <v>4.7198772611713995E-3</v>
      </c>
      <c r="E89" s="302">
        <f t="shared" si="19"/>
        <v>3.6887000271253281E-3</v>
      </c>
      <c r="F89" s="302">
        <f t="shared" si="19"/>
        <v>4.2566744364089274E-3</v>
      </c>
      <c r="G89" s="302">
        <f t="shared" si="19"/>
        <v>4.6118682774807561E-3</v>
      </c>
      <c r="H89" s="302">
        <f t="shared" si="19"/>
        <v>4.6958400136170439E-3</v>
      </c>
      <c r="I89" s="302">
        <f t="shared" si="19"/>
        <v>4.2872415429889704E-3</v>
      </c>
      <c r="J89" s="302">
        <f t="shared" si="19"/>
        <v>4.5078433150754537E-3</v>
      </c>
      <c r="K89" s="302">
        <f t="shared" si="19"/>
        <v>4.3304246959334335E-3</v>
      </c>
      <c r="L89" s="302">
        <f t="shared" si="19"/>
        <v>4.4242933702623556E-3</v>
      </c>
      <c r="M89" s="302">
        <f t="shared" si="19"/>
        <v>3.848762374188346E-3</v>
      </c>
      <c r="N89" s="302">
        <f t="shared" si="19"/>
        <v>4.317369816939004E-3</v>
      </c>
      <c r="O89" s="302">
        <f t="shared" si="19"/>
        <v>4.0489599625518494E-3</v>
      </c>
      <c r="P89" s="302">
        <f t="shared" si="19"/>
        <v>3.8750902668607465E-3</v>
      </c>
      <c r="Q89" s="302">
        <f t="shared" si="19"/>
        <v>3.0657883009346742E-3</v>
      </c>
      <c r="R89" s="302">
        <f t="shared" si="19"/>
        <v>3.2448794803061889E-3</v>
      </c>
      <c r="S89" s="302">
        <f t="shared" si="19"/>
        <v>3.1507998515171026E-3</v>
      </c>
      <c r="T89" s="302">
        <f t="shared" si="19"/>
        <v>3.0659365085019042E-3</v>
      </c>
      <c r="U89" s="302">
        <f t="shared" si="19"/>
        <v>3.3293309048215971E-3</v>
      </c>
      <c r="V89" s="302">
        <f t="shared" si="19"/>
        <v>3.2449041056154442E-3</v>
      </c>
      <c r="W89" s="302">
        <f t="shared" si="19"/>
        <v>3.1952536288164719E-3</v>
      </c>
      <c r="X89" s="302">
        <f t="shared" si="19"/>
        <v>3.2125025416136275E-3</v>
      </c>
      <c r="Y89" s="302">
        <f t="shared" si="19"/>
        <v>3.1113485995609529E-3</v>
      </c>
      <c r="DA89" s="72"/>
    </row>
    <row r="90" spans="1:105" ht="12" customHeight="1" x14ac:dyDescent="0.25">
      <c r="A90" s="62" t="s">
        <v>3116</v>
      </c>
      <c r="B90" s="302">
        <f t="shared" ref="B90:Y90" si="20">IF(B$67=0,0,B$67/B$5)</f>
        <v>0</v>
      </c>
      <c r="C90" s="302">
        <f t="shared" si="20"/>
        <v>0</v>
      </c>
      <c r="D90" s="302">
        <f t="shared" si="20"/>
        <v>0</v>
      </c>
      <c r="E90" s="302">
        <f t="shared" si="20"/>
        <v>0</v>
      </c>
      <c r="F90" s="302">
        <f t="shared" si="20"/>
        <v>0</v>
      </c>
      <c r="G90" s="302">
        <f t="shared" si="20"/>
        <v>0</v>
      </c>
      <c r="H90" s="302">
        <f t="shared" si="20"/>
        <v>0</v>
      </c>
      <c r="I90" s="302">
        <f t="shared" si="20"/>
        <v>0</v>
      </c>
      <c r="J90" s="302">
        <f t="shared" si="20"/>
        <v>0</v>
      </c>
      <c r="K90" s="302">
        <f t="shared" si="20"/>
        <v>0</v>
      </c>
      <c r="L90" s="302">
        <f t="shared" si="20"/>
        <v>0</v>
      </c>
      <c r="M90" s="302">
        <f t="shared" si="20"/>
        <v>0</v>
      </c>
      <c r="N90" s="302">
        <f t="shared" si="20"/>
        <v>0</v>
      </c>
      <c r="O90" s="302">
        <f t="shared" si="20"/>
        <v>0</v>
      </c>
      <c r="P90" s="302">
        <f t="shared" si="20"/>
        <v>0</v>
      </c>
      <c r="Q90" s="302">
        <f t="shared" si="20"/>
        <v>0</v>
      </c>
      <c r="R90" s="302">
        <f t="shared" si="20"/>
        <v>0</v>
      </c>
      <c r="S90" s="302">
        <f t="shared" si="20"/>
        <v>0</v>
      </c>
      <c r="T90" s="302">
        <f t="shared" si="20"/>
        <v>0</v>
      </c>
      <c r="U90" s="302">
        <f t="shared" si="20"/>
        <v>0</v>
      </c>
      <c r="V90" s="302">
        <f t="shared" si="20"/>
        <v>0</v>
      </c>
      <c r="W90" s="302">
        <f t="shared" si="20"/>
        <v>0</v>
      </c>
      <c r="X90" s="302">
        <f t="shared" si="20"/>
        <v>0</v>
      </c>
      <c r="Y90" s="302">
        <f t="shared" si="20"/>
        <v>0</v>
      </c>
      <c r="DA90" s="72"/>
    </row>
    <row r="91" spans="1:105" ht="12" customHeight="1" x14ac:dyDescent="0.25">
      <c r="A91" s="174" t="s">
        <v>3122</v>
      </c>
      <c r="B91" s="301">
        <f t="shared" ref="B91:Y91" si="21">IF(B$68=0,0,B$68/B$5)</f>
        <v>3.426505717908751E-2</v>
      </c>
      <c r="C91" s="301">
        <f t="shared" si="21"/>
        <v>2.6681191684323324E-2</v>
      </c>
      <c r="D91" s="301">
        <f t="shared" si="21"/>
        <v>4.106490053239889E-2</v>
      </c>
      <c r="E91" s="301">
        <f t="shared" si="21"/>
        <v>5.2708090767183115E-2</v>
      </c>
      <c r="F91" s="301">
        <f t="shared" si="21"/>
        <v>7.4596973272400585E-2</v>
      </c>
      <c r="G91" s="301">
        <f t="shared" si="21"/>
        <v>5.0950957512345046E-2</v>
      </c>
      <c r="H91" s="301">
        <f t="shared" si="21"/>
        <v>3.4937577634063452E-2</v>
      </c>
      <c r="I91" s="301">
        <f t="shared" si="21"/>
        <v>5.1362576843805775E-2</v>
      </c>
      <c r="J91" s="301">
        <f t="shared" si="21"/>
        <v>5.1242460443239414E-2</v>
      </c>
      <c r="K91" s="301">
        <f t="shared" si="21"/>
        <v>6.1853215741310218E-2</v>
      </c>
      <c r="L91" s="301">
        <f t="shared" si="21"/>
        <v>6.5460489073160946E-2</v>
      </c>
      <c r="M91" s="301">
        <f t="shared" si="21"/>
        <v>8.7959863570072072E-2</v>
      </c>
      <c r="N91" s="301">
        <f t="shared" si="21"/>
        <v>7.2040062424725215E-2</v>
      </c>
      <c r="O91" s="301">
        <f t="shared" si="21"/>
        <v>8.4687291583639857E-2</v>
      </c>
      <c r="P91" s="301">
        <f t="shared" si="21"/>
        <v>9.2288209754452191E-2</v>
      </c>
      <c r="Q91" s="301">
        <f t="shared" si="21"/>
        <v>0.14847379351403606</v>
      </c>
      <c r="R91" s="301">
        <f t="shared" si="21"/>
        <v>0.14308450473203088</v>
      </c>
      <c r="S91" s="301">
        <f t="shared" si="21"/>
        <v>0.14597688338575024</v>
      </c>
      <c r="T91" s="301">
        <f t="shared" si="21"/>
        <v>0.15100979785780794</v>
      </c>
      <c r="U91" s="301">
        <f t="shared" si="21"/>
        <v>0.16486425702753119</v>
      </c>
      <c r="V91" s="301">
        <f t="shared" si="21"/>
        <v>0.16847830594645483</v>
      </c>
      <c r="W91" s="301">
        <f t="shared" si="21"/>
        <v>0.17013945737074179</v>
      </c>
      <c r="X91" s="301">
        <f t="shared" si="21"/>
        <v>0.17286213586065233</v>
      </c>
      <c r="Y91" s="301">
        <f t="shared" si="21"/>
        <v>0.17883825092904071</v>
      </c>
      <c r="DA91" s="178"/>
    </row>
    <row r="92" spans="1:105" ht="12" customHeight="1" x14ac:dyDescent="0.25">
      <c r="A92" s="41" t="s">
        <v>3120</v>
      </c>
      <c r="B92" s="235">
        <f t="shared" ref="B92:Y92" si="22">IF(B$69=0,0,B$69/B$5)</f>
        <v>0</v>
      </c>
      <c r="C92" s="235">
        <f t="shared" si="22"/>
        <v>0</v>
      </c>
      <c r="D92" s="235">
        <f t="shared" si="22"/>
        <v>0</v>
      </c>
      <c r="E92" s="235">
        <f t="shared" si="22"/>
        <v>0</v>
      </c>
      <c r="F92" s="235">
        <f t="shared" si="22"/>
        <v>0</v>
      </c>
      <c r="G92" s="235">
        <f t="shared" si="22"/>
        <v>0</v>
      </c>
      <c r="H92" s="235">
        <f t="shared" si="22"/>
        <v>0</v>
      </c>
      <c r="I92" s="235">
        <f t="shared" si="22"/>
        <v>0</v>
      </c>
      <c r="J92" s="235">
        <f t="shared" si="22"/>
        <v>0</v>
      </c>
      <c r="K92" s="235">
        <f t="shared" si="22"/>
        <v>0</v>
      </c>
      <c r="L92" s="235">
        <f t="shared" si="22"/>
        <v>0</v>
      </c>
      <c r="M92" s="235">
        <f t="shared" si="22"/>
        <v>0</v>
      </c>
      <c r="N92" s="235">
        <f t="shared" si="22"/>
        <v>0</v>
      </c>
      <c r="O92" s="235">
        <f t="shared" si="22"/>
        <v>0</v>
      </c>
      <c r="P92" s="235">
        <f t="shared" si="22"/>
        <v>0</v>
      </c>
      <c r="Q92" s="235">
        <f t="shared" si="22"/>
        <v>0</v>
      </c>
      <c r="R92" s="235">
        <f t="shared" si="22"/>
        <v>0</v>
      </c>
      <c r="S92" s="235">
        <f t="shared" si="22"/>
        <v>0</v>
      </c>
      <c r="T92" s="235">
        <f t="shared" si="22"/>
        <v>0</v>
      </c>
      <c r="U92" s="235">
        <f t="shared" si="22"/>
        <v>0</v>
      </c>
      <c r="V92" s="235">
        <f t="shared" si="22"/>
        <v>0</v>
      </c>
      <c r="W92" s="235">
        <f t="shared" si="22"/>
        <v>0</v>
      </c>
      <c r="X92" s="235">
        <f t="shared" si="22"/>
        <v>0</v>
      </c>
      <c r="Y92" s="235">
        <f t="shared" si="22"/>
        <v>0</v>
      </c>
      <c r="DA92" s="97"/>
    </row>
    <row r="93" spans="1:105" ht="12" customHeight="1" x14ac:dyDescent="0.25">
      <c r="A93" s="172"/>
      <c r="B93" s="172"/>
      <c r="C93" s="172"/>
      <c r="D93" s="172"/>
      <c r="E93" s="172"/>
      <c r="F93" s="172"/>
      <c r="G93" s="172"/>
      <c r="H93" s="172"/>
      <c r="I93" s="172"/>
      <c r="J93" s="172"/>
      <c r="K93" s="172"/>
      <c r="L93" s="172"/>
      <c r="M93" s="172"/>
      <c r="N93" s="172"/>
      <c r="O93" s="172"/>
      <c r="P93" s="172"/>
      <c r="Q93" s="172"/>
      <c r="R93" s="172"/>
      <c r="S93" s="172"/>
      <c r="T93" s="172"/>
      <c r="U93" s="172"/>
      <c r="V93" s="172"/>
      <c r="W93" s="172"/>
      <c r="X93" s="172"/>
      <c r="Y93" s="172"/>
      <c r="DA93" s="176"/>
    </row>
    <row r="94" spans="1:105" ht="15" customHeight="1" x14ac:dyDescent="0.25">
      <c r="A94" s="32" t="s">
        <v>430</v>
      </c>
      <c r="B94" s="257"/>
      <c r="C94" s="257"/>
      <c r="D94" s="257"/>
      <c r="E94" s="257"/>
      <c r="F94" s="257"/>
      <c r="G94" s="257"/>
      <c r="H94" s="257"/>
      <c r="I94" s="257"/>
      <c r="J94" s="257"/>
      <c r="K94" s="257"/>
      <c r="L94" s="257"/>
      <c r="M94" s="257"/>
      <c r="N94" s="257"/>
      <c r="O94" s="257"/>
      <c r="P94" s="257"/>
      <c r="Q94" s="257"/>
      <c r="R94" s="257"/>
      <c r="S94" s="257"/>
      <c r="T94" s="257"/>
      <c r="U94" s="257"/>
      <c r="V94" s="257"/>
      <c r="W94" s="257"/>
      <c r="X94" s="257"/>
      <c r="Y94" s="257"/>
      <c r="DA94" s="88"/>
    </row>
    <row r="95" spans="1:105" ht="12" customHeight="1" x14ac:dyDescent="0.25">
      <c r="A95" s="172"/>
      <c r="B95" s="172"/>
      <c r="C95" s="172"/>
      <c r="D95" s="172"/>
      <c r="E95" s="172"/>
      <c r="F95" s="172"/>
      <c r="G95" s="172"/>
      <c r="H95" s="172"/>
      <c r="I95" s="172"/>
      <c r="J95" s="172"/>
      <c r="K95" s="172"/>
      <c r="L95" s="172"/>
      <c r="M95" s="172"/>
      <c r="N95" s="172"/>
      <c r="O95" s="172"/>
      <c r="P95" s="172"/>
      <c r="Q95" s="172"/>
      <c r="R95" s="172"/>
      <c r="S95" s="172"/>
      <c r="T95" s="172"/>
      <c r="U95" s="172"/>
      <c r="V95" s="172"/>
      <c r="W95" s="172"/>
      <c r="X95" s="172"/>
      <c r="Y95" s="172"/>
      <c r="DA95" s="176"/>
    </row>
    <row r="96" spans="1:105" ht="12" customHeight="1" x14ac:dyDescent="0.25">
      <c r="A96" s="35" t="s">
        <v>27</v>
      </c>
      <c r="B96" s="320">
        <f>IF(B$5=0,0,B$5/OIS_fec!B$5)</f>
        <v>2.0896519420524724</v>
      </c>
      <c r="C96" s="320">
        <f>IF(C$5=0,0,C$5/OIS_fec!C$5)</f>
        <v>2.2427944456474309</v>
      </c>
      <c r="D96" s="320">
        <f>IF(D$5=0,0,D$5/OIS_fec!D$5)</f>
        <v>2.002995262969034</v>
      </c>
      <c r="E96" s="320">
        <f>IF(E$5=0,0,E$5/OIS_fec!E$5)</f>
        <v>1.6698824725097403</v>
      </c>
      <c r="F96" s="320">
        <f>IF(F$5=0,0,F$5/OIS_fec!F$5)</f>
        <v>1.7942293747099802</v>
      </c>
      <c r="G96" s="320">
        <f>IF(G$5=0,0,G$5/OIS_fec!G$5)</f>
        <v>1.9301463638499368</v>
      </c>
      <c r="H96" s="320">
        <f>IF(H$5=0,0,H$5/OIS_fec!H$5)</f>
        <v>1.9107042412987847</v>
      </c>
      <c r="I96" s="320">
        <f>IF(I$5=0,0,I$5/OIS_fec!I$5)</f>
        <v>1.6225153963872871</v>
      </c>
      <c r="J96" s="320">
        <f>IF(J$5=0,0,J$5/OIS_fec!J$5)</f>
        <v>1.471837088724484</v>
      </c>
      <c r="K96" s="320">
        <f>IF(K$5=0,0,K$5/OIS_fec!K$5)</f>
        <v>1.6561196357616086</v>
      </c>
      <c r="L96" s="320">
        <f>IF(L$5=0,0,L$5/OIS_fec!L$5)</f>
        <v>1.6167978791896422</v>
      </c>
      <c r="M96" s="320">
        <f>IF(M$5=0,0,M$5/OIS_fec!M$5)</f>
        <v>1.439054115850481</v>
      </c>
      <c r="N96" s="320">
        <f>IF(N$5=0,0,N$5/OIS_fec!N$5)</f>
        <v>1.6411971660108564</v>
      </c>
      <c r="O96" s="320">
        <f>IF(O$5=0,0,O$5/OIS_fec!O$5)</f>
        <v>1.5578135132012505</v>
      </c>
      <c r="P96" s="320">
        <f>IF(P$5=0,0,P$5/OIS_fec!P$5)</f>
        <v>1.4556494825234816</v>
      </c>
      <c r="Q96" s="320">
        <f>IF(Q$5=0,0,Q$5/OIS_fec!Q$5)</f>
        <v>1.3279202871693496</v>
      </c>
      <c r="R96" s="320">
        <f>IF(R$5=0,0,R$5/OIS_fec!R$5)</f>
        <v>1.3504817305737764</v>
      </c>
      <c r="S96" s="320">
        <f>IF(S$5=0,0,S$5/OIS_fec!S$5)</f>
        <v>1.4160485082906595</v>
      </c>
      <c r="T96" s="320">
        <f>IF(T$5=0,0,T$5/OIS_fec!T$5)</f>
        <v>1.3882608632347788</v>
      </c>
      <c r="U96" s="320">
        <f>IF(U$5=0,0,U$5/OIS_fec!U$5)</f>
        <v>1.8994651785315761</v>
      </c>
      <c r="V96" s="320">
        <f>IF(V$5=0,0,V$5/OIS_fec!V$5)</f>
        <v>1.9130526063121376</v>
      </c>
      <c r="W96" s="320">
        <f>IF(W$5=0,0,W$5/OIS_fec!W$5)</f>
        <v>1.9187594728315591</v>
      </c>
      <c r="X96" s="320">
        <f>IF(X$5=0,0,X$5/OIS_fec!X$5)</f>
        <v>1.9582395175340226</v>
      </c>
      <c r="Y96" s="320">
        <f>IF(Y$5=0,0,Y$5/OIS_fec!Y$5)</f>
        <v>1.9812494911540541</v>
      </c>
      <c r="DA96" s="95"/>
    </row>
    <row r="97" spans="1:105" ht="12" customHeight="1" x14ac:dyDescent="0.25">
      <c r="A97" s="55" t="s">
        <v>91</v>
      </c>
      <c r="B97" s="330">
        <f>IF(B$6=0,0,B$6/OIS_fec!B$6)</f>
        <v>0</v>
      </c>
      <c r="C97" s="330">
        <f>IF(C$6=0,0,C$6/OIS_fec!C$6)</f>
        <v>0</v>
      </c>
      <c r="D97" s="330">
        <f>IF(D$6=0,0,D$6/OIS_fec!D$6)</f>
        <v>0</v>
      </c>
      <c r="E97" s="330">
        <f>IF(E$6=0,0,E$6/OIS_fec!E$6)</f>
        <v>0</v>
      </c>
      <c r="F97" s="330">
        <f>IF(F$6=0,0,F$6/OIS_fec!F$6)</f>
        <v>0</v>
      </c>
      <c r="G97" s="330">
        <f>IF(G$6=0,0,G$6/OIS_fec!G$6)</f>
        <v>0</v>
      </c>
      <c r="H97" s="330">
        <f>IF(H$6=0,0,H$6/OIS_fec!H$6)</f>
        <v>0</v>
      </c>
      <c r="I97" s="330">
        <f>IF(I$6=0,0,I$6/OIS_fec!I$6)</f>
        <v>0</v>
      </c>
      <c r="J97" s="330">
        <f>IF(J$6=0,0,J$6/OIS_fec!J$6)</f>
        <v>0</v>
      </c>
      <c r="K97" s="330">
        <f>IF(K$6=0,0,K$6/OIS_fec!K$6)</f>
        <v>0</v>
      </c>
      <c r="L97" s="330">
        <f>IF(L$6=0,0,L$6/OIS_fec!L$6)</f>
        <v>0</v>
      </c>
      <c r="M97" s="330">
        <f>IF(M$6=0,0,M$6/OIS_fec!M$6)</f>
        <v>0</v>
      </c>
      <c r="N97" s="330">
        <f>IF(N$6=0,0,N$6/OIS_fec!N$6)</f>
        <v>0</v>
      </c>
      <c r="O97" s="330">
        <f>IF(O$6=0,0,O$6/OIS_fec!O$6)</f>
        <v>0</v>
      </c>
      <c r="P97" s="330">
        <f>IF(P$6=0,0,P$6/OIS_fec!P$6)</f>
        <v>0</v>
      </c>
      <c r="Q97" s="330">
        <f>IF(Q$6=0,0,Q$6/OIS_fec!Q$6)</f>
        <v>0</v>
      </c>
      <c r="R97" s="330">
        <f>IF(R$6=0,0,R$6/OIS_fec!R$6)</f>
        <v>0</v>
      </c>
      <c r="S97" s="330">
        <f>IF(S$6=0,0,S$6/OIS_fec!S$6)</f>
        <v>0</v>
      </c>
      <c r="T97" s="330">
        <f>IF(T$6=0,0,T$6/OIS_fec!T$6)</f>
        <v>0</v>
      </c>
      <c r="U97" s="330">
        <f>IF(U$6=0,0,U$6/OIS_fec!U$6)</f>
        <v>0</v>
      </c>
      <c r="V97" s="330">
        <f>IF(V$6=0,0,V$6/OIS_fec!V$6)</f>
        <v>0</v>
      </c>
      <c r="W97" s="330">
        <f>IF(W$6=0,0,W$6/OIS_fec!W$6)</f>
        <v>0</v>
      </c>
      <c r="X97" s="330">
        <f>IF(X$6=0,0,X$6/OIS_fec!X$6)</f>
        <v>0</v>
      </c>
      <c r="Y97" s="330">
        <f>IF(Y$6=0,0,Y$6/OIS_fec!Y$6)</f>
        <v>0</v>
      </c>
      <c r="DA97" s="67"/>
    </row>
    <row r="98" spans="1:105" ht="12" customHeight="1" x14ac:dyDescent="0.25">
      <c r="A98" s="173" t="s">
        <v>92</v>
      </c>
      <c r="B98" s="331">
        <f>IF(B$7=0,0,B$7/OIS_fec!B$7)</f>
        <v>0</v>
      </c>
      <c r="C98" s="331">
        <f>IF(C$7=0,0,C$7/OIS_fec!C$7)</f>
        <v>0</v>
      </c>
      <c r="D98" s="331">
        <f>IF(D$7=0,0,D$7/OIS_fec!D$7)</f>
        <v>0</v>
      </c>
      <c r="E98" s="331">
        <f>IF(E$7=0,0,E$7/OIS_fec!E$7)</f>
        <v>0</v>
      </c>
      <c r="F98" s="331">
        <f>IF(F$7=0,0,F$7/OIS_fec!F$7)</f>
        <v>0</v>
      </c>
      <c r="G98" s="331">
        <f>IF(G$7=0,0,G$7/OIS_fec!G$7)</f>
        <v>0</v>
      </c>
      <c r="H98" s="331">
        <f>IF(H$7=0,0,H$7/OIS_fec!H$7)</f>
        <v>0</v>
      </c>
      <c r="I98" s="331">
        <f>IF(I$7=0,0,I$7/OIS_fec!I$7)</f>
        <v>0</v>
      </c>
      <c r="J98" s="331">
        <f>IF(J$7=0,0,J$7/OIS_fec!J$7)</f>
        <v>0</v>
      </c>
      <c r="K98" s="331">
        <f>IF(K$7=0,0,K$7/OIS_fec!K$7)</f>
        <v>0</v>
      </c>
      <c r="L98" s="331">
        <f>IF(L$7=0,0,L$7/OIS_fec!L$7)</f>
        <v>0</v>
      </c>
      <c r="M98" s="331">
        <f>IF(M$7=0,0,M$7/OIS_fec!M$7)</f>
        <v>0</v>
      </c>
      <c r="N98" s="331">
        <f>IF(N$7=0,0,N$7/OIS_fec!N$7)</f>
        <v>0</v>
      </c>
      <c r="O98" s="331">
        <f>IF(O$7=0,0,O$7/OIS_fec!O$7)</f>
        <v>0</v>
      </c>
      <c r="P98" s="331">
        <f>IF(P$7=0,0,P$7/OIS_fec!P$7)</f>
        <v>0</v>
      </c>
      <c r="Q98" s="331">
        <f>IF(Q$7=0,0,Q$7/OIS_fec!Q$7)</f>
        <v>0</v>
      </c>
      <c r="R98" s="331">
        <f>IF(R$7=0,0,R$7/OIS_fec!R$7)</f>
        <v>0</v>
      </c>
      <c r="S98" s="331">
        <f>IF(S$7=0,0,S$7/OIS_fec!S$7)</f>
        <v>0</v>
      </c>
      <c r="T98" s="331">
        <f>IF(T$7=0,0,T$7/OIS_fec!T$7)</f>
        <v>0</v>
      </c>
      <c r="U98" s="331">
        <f>IF(U$7=0,0,U$7/OIS_fec!U$7)</f>
        <v>0</v>
      </c>
      <c r="V98" s="331">
        <f>IF(V$7=0,0,V$7/OIS_fec!V$7)</f>
        <v>0</v>
      </c>
      <c r="W98" s="331">
        <f>IF(W$7=0,0,W$7/OIS_fec!W$7)</f>
        <v>0</v>
      </c>
      <c r="X98" s="331">
        <f>IF(X$7=0,0,X$7/OIS_fec!X$7)</f>
        <v>0</v>
      </c>
      <c r="Y98" s="331">
        <f>IF(Y$7=0,0,Y$7/OIS_fec!Y$7)</f>
        <v>0</v>
      </c>
      <c r="DA98" s="177"/>
    </row>
    <row r="99" spans="1:105" ht="12" customHeight="1" x14ac:dyDescent="0.25">
      <c r="A99" s="173" t="s">
        <v>93</v>
      </c>
      <c r="B99" s="331">
        <f>IF(B$8=0,0,B$8/OIS_fec!B$8)</f>
        <v>0</v>
      </c>
      <c r="C99" s="331">
        <f>IF(C$8=0,0,C$8/OIS_fec!C$8)</f>
        <v>0</v>
      </c>
      <c r="D99" s="331">
        <f>IF(D$8=0,0,D$8/OIS_fec!D$8)</f>
        <v>0</v>
      </c>
      <c r="E99" s="331">
        <f>IF(E$8=0,0,E$8/OIS_fec!E$8)</f>
        <v>0</v>
      </c>
      <c r="F99" s="331">
        <f>IF(F$8=0,0,F$8/OIS_fec!F$8)</f>
        <v>0</v>
      </c>
      <c r="G99" s="331">
        <f>IF(G$8=0,0,G$8/OIS_fec!G$8)</f>
        <v>0</v>
      </c>
      <c r="H99" s="331">
        <f>IF(H$8=0,0,H$8/OIS_fec!H$8)</f>
        <v>0</v>
      </c>
      <c r="I99" s="331">
        <f>IF(I$8=0,0,I$8/OIS_fec!I$8)</f>
        <v>0</v>
      </c>
      <c r="J99" s="331">
        <f>IF(J$8=0,0,J$8/OIS_fec!J$8)</f>
        <v>0</v>
      </c>
      <c r="K99" s="331">
        <f>IF(K$8=0,0,K$8/OIS_fec!K$8)</f>
        <v>0</v>
      </c>
      <c r="L99" s="331">
        <f>IF(L$8=0,0,L$8/OIS_fec!L$8)</f>
        <v>0</v>
      </c>
      <c r="M99" s="331">
        <f>IF(M$8=0,0,M$8/OIS_fec!M$8)</f>
        <v>0</v>
      </c>
      <c r="N99" s="331">
        <f>IF(N$8=0,0,N$8/OIS_fec!N$8)</f>
        <v>0</v>
      </c>
      <c r="O99" s="331">
        <f>IF(O$8=0,0,O$8/OIS_fec!O$8)</f>
        <v>0</v>
      </c>
      <c r="P99" s="331">
        <f>IF(P$8=0,0,P$8/OIS_fec!P$8)</f>
        <v>0</v>
      </c>
      <c r="Q99" s="331">
        <f>IF(Q$8=0,0,Q$8/OIS_fec!Q$8)</f>
        <v>0</v>
      </c>
      <c r="R99" s="331">
        <f>IF(R$8=0,0,R$8/OIS_fec!R$8)</f>
        <v>0</v>
      </c>
      <c r="S99" s="331">
        <f>IF(S$8=0,0,S$8/OIS_fec!S$8)</f>
        <v>0</v>
      </c>
      <c r="T99" s="331">
        <f>IF(T$8=0,0,T$8/OIS_fec!T$8)</f>
        <v>0</v>
      </c>
      <c r="U99" s="331">
        <f>IF(U$8=0,0,U$8/OIS_fec!U$8)</f>
        <v>0</v>
      </c>
      <c r="V99" s="331">
        <f>IF(V$8=0,0,V$8/OIS_fec!V$8)</f>
        <v>0</v>
      </c>
      <c r="W99" s="331">
        <f>IF(W$8=0,0,W$8/OIS_fec!W$8)</f>
        <v>0</v>
      </c>
      <c r="X99" s="331">
        <f>IF(X$8=0,0,X$8/OIS_fec!X$8)</f>
        <v>0</v>
      </c>
      <c r="Y99" s="331">
        <f>IF(Y$8=0,0,Y$8/OIS_fec!Y$8)</f>
        <v>0</v>
      </c>
      <c r="DA99" s="177"/>
    </row>
    <row r="100" spans="1:105" ht="12" customHeight="1" x14ac:dyDescent="0.25">
      <c r="A100" s="173" t="s">
        <v>94</v>
      </c>
      <c r="B100" s="331">
        <f>IF(B$9=0,0,B$9/OIS_fec!B$9)</f>
        <v>0</v>
      </c>
      <c r="C100" s="331">
        <f>IF(C$9=0,0,C$9/OIS_fec!C$9)</f>
        <v>0</v>
      </c>
      <c r="D100" s="331">
        <f>IF(D$9=0,0,D$9/OIS_fec!D$9)</f>
        <v>0</v>
      </c>
      <c r="E100" s="331">
        <f>IF(E$9=0,0,E$9/OIS_fec!E$9)</f>
        <v>0</v>
      </c>
      <c r="F100" s="331">
        <f>IF(F$9=0,0,F$9/OIS_fec!F$9)</f>
        <v>0</v>
      </c>
      <c r="G100" s="331">
        <f>IF(G$9=0,0,G$9/OIS_fec!G$9)</f>
        <v>0</v>
      </c>
      <c r="H100" s="331">
        <f>IF(H$9=0,0,H$9/OIS_fec!H$9)</f>
        <v>0</v>
      </c>
      <c r="I100" s="331">
        <f>IF(I$9=0,0,I$9/OIS_fec!I$9)</f>
        <v>0</v>
      </c>
      <c r="J100" s="331">
        <f>IF(J$9=0,0,J$9/OIS_fec!J$9)</f>
        <v>0</v>
      </c>
      <c r="K100" s="331">
        <f>IF(K$9=0,0,K$9/OIS_fec!K$9)</f>
        <v>0</v>
      </c>
      <c r="L100" s="331">
        <f>IF(L$9=0,0,L$9/OIS_fec!L$9)</f>
        <v>0</v>
      </c>
      <c r="M100" s="331">
        <f>IF(M$9=0,0,M$9/OIS_fec!M$9)</f>
        <v>0</v>
      </c>
      <c r="N100" s="331">
        <f>IF(N$9=0,0,N$9/OIS_fec!N$9)</f>
        <v>0</v>
      </c>
      <c r="O100" s="331">
        <f>IF(O$9=0,0,O$9/OIS_fec!O$9)</f>
        <v>0</v>
      </c>
      <c r="P100" s="331">
        <f>IF(P$9=0,0,P$9/OIS_fec!P$9)</f>
        <v>0</v>
      </c>
      <c r="Q100" s="331">
        <f>IF(Q$9=0,0,Q$9/OIS_fec!Q$9)</f>
        <v>0</v>
      </c>
      <c r="R100" s="331">
        <f>IF(R$9=0,0,R$9/OIS_fec!R$9)</f>
        <v>0</v>
      </c>
      <c r="S100" s="331">
        <f>IF(S$9=0,0,S$9/OIS_fec!S$9)</f>
        <v>0</v>
      </c>
      <c r="T100" s="331">
        <f>IF(T$9=0,0,T$9/OIS_fec!T$9)</f>
        <v>0</v>
      </c>
      <c r="U100" s="331">
        <f>IF(U$9=0,0,U$9/OIS_fec!U$9)</f>
        <v>0</v>
      </c>
      <c r="V100" s="331">
        <f>IF(V$9=0,0,V$9/OIS_fec!V$9)</f>
        <v>0</v>
      </c>
      <c r="W100" s="331">
        <f>IF(W$9=0,0,W$9/OIS_fec!W$9)</f>
        <v>0</v>
      </c>
      <c r="X100" s="331">
        <f>IF(X$9=0,0,X$9/OIS_fec!X$9)</f>
        <v>0</v>
      </c>
      <c r="Y100" s="331">
        <f>IF(Y$9=0,0,Y$9/OIS_fec!Y$9)</f>
        <v>0</v>
      </c>
      <c r="DA100" s="177"/>
    </row>
    <row r="101" spans="1:105" ht="12" customHeight="1" x14ac:dyDescent="0.25">
      <c r="A101" s="56" t="s">
        <v>95</v>
      </c>
      <c r="B101" s="332">
        <f>IF(B$10=0,0,B$10/OIS_fec!B$10)</f>
        <v>2.3182345928594716</v>
      </c>
      <c r="C101" s="332">
        <f>IF(C$10=0,0,C$10/OIS_fec!C$10)</f>
        <v>2.463882290848157</v>
      </c>
      <c r="D101" s="332">
        <f>IF(D$10=0,0,D$10/OIS_fec!D$10)</f>
        <v>2.2940429199450594</v>
      </c>
      <c r="E101" s="332">
        <f>IF(E$10=0,0,E$10/OIS_fec!E$10)</f>
        <v>2.1774997052648133</v>
      </c>
      <c r="F101" s="332">
        <f>IF(F$10=0,0,F$10/OIS_fec!F$10)</f>
        <v>1.4578196316246321</v>
      </c>
      <c r="G101" s="332">
        <f>IF(G$10=0,0,G$10/OIS_fec!G$10)</f>
        <v>1.5257072789279216</v>
      </c>
      <c r="H101" s="332">
        <f>IF(H$10=0,0,H$10/OIS_fec!H$10)</f>
        <v>1.3504063086526417</v>
      </c>
      <c r="I101" s="332">
        <f>IF(I$10=0,0,I$10/OIS_fec!I$10)</f>
        <v>0.95721578751114567</v>
      </c>
      <c r="J101" s="332">
        <f>IF(J$10=0,0,J$10/OIS_fec!J$10)</f>
        <v>0.5231692815773531</v>
      </c>
      <c r="K101" s="332">
        <f>IF(K$10=0,0,K$10/OIS_fec!K$10)</f>
        <v>0.8955478528789641</v>
      </c>
      <c r="L101" s="332">
        <f>IF(L$10=0,0,L$10/OIS_fec!L$10)</f>
        <v>0.94525636278347169</v>
      </c>
      <c r="M101" s="332">
        <f>IF(M$10=0,0,M$10/OIS_fec!M$10)</f>
        <v>0.76244599611187447</v>
      </c>
      <c r="N101" s="332">
        <f>IF(N$10=0,0,N$10/OIS_fec!N$10)</f>
        <v>1.1925314752916027</v>
      </c>
      <c r="O101" s="332">
        <f>IF(O$10=0,0,O$10/OIS_fec!O$10)</f>
        <v>1.1267194409652157</v>
      </c>
      <c r="P101" s="332">
        <f>IF(P$10=0,0,P$10/OIS_fec!P$10)</f>
        <v>0.84231003872724508</v>
      </c>
      <c r="Q101" s="332">
        <f>IF(Q$10=0,0,Q$10/OIS_fec!Q$10)</f>
        <v>0.47199631616216819</v>
      </c>
      <c r="R101" s="332">
        <f>IF(R$10=0,0,R$10/OIS_fec!R$10)</f>
        <v>0.52483045933486883</v>
      </c>
      <c r="S101" s="332">
        <f>IF(S$10=0,0,S$10/OIS_fec!S$10)</f>
        <v>0.64441812924489583</v>
      </c>
      <c r="T101" s="332">
        <f>IF(T$10=0,0,T$10/OIS_fec!T$10)</f>
        <v>0.59280332783508949</v>
      </c>
      <c r="U101" s="332">
        <f>IF(U$10=0,0,U$10/OIS_fec!U$10)</f>
        <v>1.4959669964299611</v>
      </c>
      <c r="V101" s="332">
        <f>IF(V$10=0,0,V$10/OIS_fec!V$10)</f>
        <v>1.4859825655453647</v>
      </c>
      <c r="W101" s="332">
        <f>IF(W$10=0,0,W$10/OIS_fec!W$10)</f>
        <v>1.534519395741043</v>
      </c>
      <c r="X101" s="332">
        <f>IF(X$10=0,0,X$10/OIS_fec!X$10)</f>
        <v>1.569898047551342</v>
      </c>
      <c r="Y101" s="332">
        <f>IF(Y$10=0,0,Y$10/OIS_fec!Y$10)</f>
        <v>1.5721928982674309</v>
      </c>
      <c r="DA101" s="68"/>
    </row>
    <row r="102" spans="1:105" ht="12" customHeight="1" x14ac:dyDescent="0.25">
      <c r="A102" s="174" t="s">
        <v>3057</v>
      </c>
      <c r="B102" s="348">
        <f>IF(B$16=0,0,B$16/OIS_fec!B$16)</f>
        <v>2.0078820601056537</v>
      </c>
      <c r="C102" s="348">
        <f>IF(C$16=0,0,C$16/OIS_fec!C$16)</f>
        <v>2.1584424562353104</v>
      </c>
      <c r="D102" s="348">
        <f>IF(D$16=0,0,D$16/OIS_fec!D$16)</f>
        <v>1.9010275179503906</v>
      </c>
      <c r="E102" s="348">
        <f>IF(E$16=0,0,E$16/OIS_fec!E$16)</f>
        <v>1.316579697273504</v>
      </c>
      <c r="F102" s="348">
        <f>IF(F$16=0,0,F$16/OIS_fec!F$16)</f>
        <v>2.6751041647856226</v>
      </c>
      <c r="G102" s="348">
        <f>IF(G$16=0,0,G$16/OIS_fec!G$16)</f>
        <v>2.8740994678382634</v>
      </c>
      <c r="H102" s="348">
        <f>IF(H$16=0,0,H$16/OIS_fec!H$16)</f>
        <v>2.8962455032515702</v>
      </c>
      <c r="I102" s="348">
        <f>IF(I$16=0,0,I$16/OIS_fec!I$16)</f>
        <v>2.8368388120883599</v>
      </c>
      <c r="J102" s="348">
        <f>IF(J$16=0,0,J$16/OIS_fec!J$16)</f>
        <v>2.8706972301641729</v>
      </c>
      <c r="K102" s="348">
        <f>IF(K$16=0,0,K$16/OIS_fec!K$16)</f>
        <v>2.8003314761156495</v>
      </c>
      <c r="L102" s="348">
        <f>IF(L$16=0,0,L$16/OIS_fec!L$16)</f>
        <v>2.7920976325963225</v>
      </c>
      <c r="M102" s="348">
        <f>IF(M$16=0,0,M$16/OIS_fec!M$16)</f>
        <v>2.6050741640507744</v>
      </c>
      <c r="N102" s="348">
        <f>IF(N$16=0,0,N$16/OIS_fec!N$16)</f>
        <v>2.707391274191401</v>
      </c>
      <c r="O102" s="348">
        <f>IF(O$16=0,0,O$16/OIS_fec!O$16)</f>
        <v>2.585352094013039</v>
      </c>
      <c r="P102" s="348">
        <f>IF(P$16=0,0,P$16/OIS_fec!P$16)</f>
        <v>2.6258174685810531</v>
      </c>
      <c r="Q102" s="348">
        <f>IF(Q$16=0,0,Q$16/OIS_fec!Q$16)</f>
        <v>2.5299350980961446</v>
      </c>
      <c r="R102" s="348">
        <f>IF(R$16=0,0,R$16/OIS_fec!R$16)</f>
        <v>2.5694539376628214</v>
      </c>
      <c r="S102" s="348">
        <f>IF(S$16=0,0,S$16/OIS_fec!S$16)</f>
        <v>2.5261862658763672</v>
      </c>
      <c r="T102" s="348">
        <f>IF(T$16=0,0,T$16/OIS_fec!T$16)</f>
        <v>2.5060472259411104</v>
      </c>
      <c r="U102" s="348">
        <f>IF(U$16=0,0,U$16/OIS_fec!U$16)</f>
        <v>2.776562637638524</v>
      </c>
      <c r="V102" s="348">
        <f>IF(V$16=0,0,V$16/OIS_fec!V$16)</f>
        <v>2.7373508616246105</v>
      </c>
      <c r="W102" s="348">
        <f>IF(W$16=0,0,W$16/OIS_fec!W$16)</f>
        <v>2.7011292188480849</v>
      </c>
      <c r="X102" s="348">
        <f>IF(X$16=0,0,X$16/OIS_fec!X$16)</f>
        <v>2.7791693346751054</v>
      </c>
      <c r="Y102" s="348">
        <f>IF(Y$16=0,0,Y$16/OIS_fec!Y$16)</f>
        <v>2.8000971809242454</v>
      </c>
      <c r="DA102" s="178"/>
    </row>
    <row r="103" spans="1:105" ht="12" customHeight="1" x14ac:dyDescent="0.25">
      <c r="A103" s="174" t="s">
        <v>3069</v>
      </c>
      <c r="B103" s="348">
        <f>IF(B$27=0,0,B$27/OIS_fec!B$27)</f>
        <v>2.6306645003981552</v>
      </c>
      <c r="C103" s="348">
        <f>IF(C$27=0,0,C$27/OIS_fec!C$27)</f>
        <v>2.7315083540254963</v>
      </c>
      <c r="D103" s="348">
        <f>IF(D$27=0,0,D$27/OIS_fec!D$27)</f>
        <v>2.51590335623249</v>
      </c>
      <c r="E103" s="348">
        <f>IF(E$27=0,0,E$27/OIS_fec!E$27)</f>
        <v>2.8664525776886838</v>
      </c>
      <c r="F103" s="348">
        <f>IF(F$27=0,0,F$27/OIS_fec!F$27)</f>
        <v>2.6045394707482985</v>
      </c>
      <c r="G103" s="348">
        <f>IF(G$27=0,0,G$27/OIS_fec!G$27)</f>
        <v>2.747578890573541</v>
      </c>
      <c r="H103" s="348">
        <f>IF(H$27=0,0,H$27/OIS_fec!H$27)</f>
        <v>2.7691400334532341</v>
      </c>
      <c r="I103" s="348">
        <f>IF(I$27=0,0,I$27/OIS_fec!I$27)</f>
        <v>2.7016205266106033</v>
      </c>
      <c r="J103" s="348">
        <f>IF(J$27=0,0,J$27/OIS_fec!J$27)</f>
        <v>2.6382703722836705</v>
      </c>
      <c r="K103" s="348">
        <f>IF(K$27=0,0,K$27/OIS_fec!K$27)</f>
        <v>2.6724993791541989</v>
      </c>
      <c r="L103" s="348">
        <f>IF(L$27=0,0,L$27/OIS_fec!L$27)</f>
        <v>2.6448010270850291</v>
      </c>
      <c r="M103" s="348">
        <f>IF(M$27=0,0,M$27/OIS_fec!M$27)</f>
        <v>2.4630110217923282</v>
      </c>
      <c r="N103" s="348">
        <f>IF(N$27=0,0,N$27/OIS_fec!N$27)</f>
        <v>2.552040874825944</v>
      </c>
      <c r="O103" s="348">
        <f>IF(O$27=0,0,O$27/OIS_fec!O$27)</f>
        <v>2.4602346103542532</v>
      </c>
      <c r="P103" s="348">
        <f>IF(P$27=0,0,P$27/OIS_fec!P$27)</f>
        <v>2.4795581879467723</v>
      </c>
      <c r="Q103" s="348">
        <f>IF(Q$27=0,0,Q$27/OIS_fec!Q$27)</f>
        <v>2.4118595375037368</v>
      </c>
      <c r="R103" s="348">
        <f>IF(R$27=0,0,R$27/OIS_fec!R$27)</f>
        <v>2.4003022944597761</v>
      </c>
      <c r="S103" s="348">
        <f>IF(S$27=0,0,S$27/OIS_fec!S$27)</f>
        <v>2.4079946317464964</v>
      </c>
      <c r="T103" s="348">
        <f>IF(T$27=0,0,T$27/OIS_fec!T$27)</f>
        <v>2.3988960213938006</v>
      </c>
      <c r="U103" s="348">
        <f>IF(U$27=0,0,U$27/OIS_fec!U$27)</f>
        <v>2.6925765643457562</v>
      </c>
      <c r="V103" s="348">
        <f>IF(V$27=0,0,V$27/OIS_fec!V$27)</f>
        <v>2.6991784393334779</v>
      </c>
      <c r="W103" s="348">
        <f>IF(W$27=0,0,W$27/OIS_fec!W$27)</f>
        <v>2.6608949551360239</v>
      </c>
      <c r="X103" s="348">
        <f>IF(X$27=0,0,X$27/OIS_fec!X$27)</f>
        <v>2.7243813206544814</v>
      </c>
      <c r="Y103" s="348">
        <f>IF(Y$27=0,0,Y$27/OIS_fec!Y$27)</f>
        <v>2.7350194252765574</v>
      </c>
      <c r="DA103" s="178"/>
    </row>
    <row r="104" spans="1:105" ht="12" customHeight="1" x14ac:dyDescent="0.25">
      <c r="A104" s="174" t="s">
        <v>3079</v>
      </c>
      <c r="B104" s="348">
        <f>IF(B$35=0,0,B$35/OIS_fec!B$35)</f>
        <v>2.2209257159815765</v>
      </c>
      <c r="C104" s="348">
        <f>IF(C$35=0,0,C$35/OIS_fec!C$35)</f>
        <v>2.3674189196944351</v>
      </c>
      <c r="D104" s="348">
        <f>IF(D$35=0,0,D$35/OIS_fec!D$35)</f>
        <v>2.0998488568441607</v>
      </c>
      <c r="E104" s="348">
        <f>IF(E$35=0,0,E$35/OIS_fec!E$35)</f>
        <v>1.8096537695382695</v>
      </c>
      <c r="F104" s="348">
        <f>IF(F$35=0,0,F$35/OIS_fec!F$35)</f>
        <v>2.619875235303851</v>
      </c>
      <c r="G104" s="348">
        <f>IF(G$35=0,0,G$35/OIS_fec!G$35)</f>
        <v>2.8473437430918778</v>
      </c>
      <c r="H104" s="348">
        <f>IF(H$35=0,0,H$35/OIS_fec!H$35)</f>
        <v>2.8586395634754869</v>
      </c>
      <c r="I104" s="348">
        <f>IF(I$35=0,0,I$35/OIS_fec!I$35)</f>
        <v>2.7957401536362534</v>
      </c>
      <c r="J104" s="348">
        <f>IF(J$35=0,0,J$35/OIS_fec!J$35)</f>
        <v>2.8091831199886066</v>
      </c>
      <c r="K104" s="348">
        <f>IF(K$35=0,0,K$35/OIS_fec!K$35)</f>
        <v>2.7679056440160994</v>
      </c>
      <c r="L104" s="348">
        <f>IF(L$35=0,0,L$35/OIS_fec!L$35)</f>
        <v>2.7730587812303367</v>
      </c>
      <c r="M104" s="348">
        <f>IF(M$35=0,0,M$35/OIS_fec!M$35)</f>
        <v>2.5454695533193776</v>
      </c>
      <c r="N104" s="348">
        <f>IF(N$35=0,0,N$35/OIS_fec!N$35)</f>
        <v>2.6870904203704336</v>
      </c>
      <c r="O104" s="348">
        <f>IF(O$35=0,0,O$35/OIS_fec!O$35)</f>
        <v>2.5461701736977802</v>
      </c>
      <c r="P104" s="348">
        <f>IF(P$35=0,0,P$35/OIS_fec!P$35)</f>
        <v>2.5906503788483639</v>
      </c>
      <c r="Q104" s="348">
        <f>IF(Q$35=0,0,Q$35/OIS_fec!Q$35)</f>
        <v>2.4332482734098368</v>
      </c>
      <c r="R104" s="348">
        <f>IF(R$35=0,0,R$35/OIS_fec!R$35)</f>
        <v>2.4775997486719747</v>
      </c>
      <c r="S104" s="348">
        <f>IF(S$35=0,0,S$35/OIS_fec!S$35)</f>
        <v>2.4534774037140927</v>
      </c>
      <c r="T104" s="348">
        <f>IF(T$35=0,0,T$35/OIS_fec!T$35)</f>
        <v>2.4311826357313899</v>
      </c>
      <c r="U104" s="348">
        <f>IF(U$35=0,0,U$35/OIS_fec!U$35)</f>
        <v>2.7546495422353034</v>
      </c>
      <c r="V104" s="348">
        <f>IF(V$35=0,0,V$35/OIS_fec!V$35)</f>
        <v>2.7368855637925136</v>
      </c>
      <c r="W104" s="348">
        <f>IF(W$35=0,0,W$35/OIS_fec!W$35)</f>
        <v>2.7043243022028176</v>
      </c>
      <c r="X104" s="348">
        <f>IF(X$35=0,0,X$35/OIS_fec!X$35)</f>
        <v>2.7750307155666603</v>
      </c>
      <c r="Y104" s="348">
        <f>IF(Y$35=0,0,Y$35/OIS_fec!Y$35)</f>
        <v>2.8160841728078019</v>
      </c>
      <c r="DA104" s="178"/>
    </row>
    <row r="105" spans="1:105" ht="12" customHeight="1" x14ac:dyDescent="0.25">
      <c r="A105" s="174" t="s">
        <v>3101</v>
      </c>
      <c r="B105" s="348">
        <f>IF(B$54=0,0,B$54/OIS_fec!B$54)</f>
        <v>1.9804043508550113</v>
      </c>
      <c r="C105" s="348">
        <f>IF(C$54=0,0,C$54/OIS_fec!C$54)</f>
        <v>2.0710635944975961</v>
      </c>
      <c r="D105" s="348">
        <f>IF(D$54=0,0,D$54/OIS_fec!D$54)</f>
        <v>1.963715750767361</v>
      </c>
      <c r="E105" s="348">
        <f>IF(E$54=0,0,E$54/OIS_fec!E$54)</f>
        <v>1.5494764804631276</v>
      </c>
      <c r="F105" s="348">
        <f>IF(F$54=0,0,F$54/OIS_fec!F$54)</f>
        <v>1.4592499277905049</v>
      </c>
      <c r="G105" s="348">
        <f>IF(G$54=0,0,G$54/OIS_fec!G$54)</f>
        <v>1.5527759346531513</v>
      </c>
      <c r="H105" s="348">
        <f>IF(H$54=0,0,H$54/OIS_fec!H$54)</f>
        <v>1.5813563607398256</v>
      </c>
      <c r="I105" s="348">
        <f>IF(I$54=0,0,I$54/OIS_fec!I$54)</f>
        <v>1.262453701201484</v>
      </c>
      <c r="J105" s="348">
        <f>IF(J$54=0,0,J$54/OIS_fec!J$54)</f>
        <v>1.1498011168040405</v>
      </c>
      <c r="K105" s="348">
        <f>IF(K$54=0,0,K$54/OIS_fec!K$54)</f>
        <v>1.2999400577760873</v>
      </c>
      <c r="L105" s="348">
        <f>IF(L$54=0,0,L$54/OIS_fec!L$54)</f>
        <v>1.3651932324047522</v>
      </c>
      <c r="M105" s="348">
        <f>IF(M$54=0,0,M$54/OIS_fec!M$54)</f>
        <v>1.0622927435348026</v>
      </c>
      <c r="N105" s="348">
        <f>IF(N$54=0,0,N$54/OIS_fec!N$54)</f>
        <v>1.2829072189156201</v>
      </c>
      <c r="O105" s="348">
        <f>IF(O$54=0,0,O$54/OIS_fec!O$54)</f>
        <v>1.2335165631341174</v>
      </c>
      <c r="P105" s="348">
        <f>IF(P$54=0,0,P$54/OIS_fec!P$54)</f>
        <v>1.0995860635389512</v>
      </c>
      <c r="Q105" s="348">
        <f>IF(Q$54=0,0,Q$54/OIS_fec!Q$54)</f>
        <v>0.88301805935945565</v>
      </c>
      <c r="R105" s="348">
        <f>IF(R$54=0,0,R$54/OIS_fec!R$54)</f>
        <v>0.92199777848324149</v>
      </c>
      <c r="S105" s="348">
        <f>IF(S$54=0,0,S$54/OIS_fec!S$54)</f>
        <v>0.99522753978530154</v>
      </c>
      <c r="T105" s="348">
        <f>IF(T$54=0,0,T$54/OIS_fec!T$54)</f>
        <v>0.98508504306712263</v>
      </c>
      <c r="U105" s="348">
        <f>IF(U$54=0,0,U$54/OIS_fec!U$54)</f>
        <v>1.3861001353174882</v>
      </c>
      <c r="V105" s="348">
        <f>IF(V$54=0,0,V$54/OIS_fec!V$54)</f>
        <v>1.4197865695098553</v>
      </c>
      <c r="W105" s="348">
        <f>IF(W$54=0,0,W$54/OIS_fec!W$54)</f>
        <v>1.450871734216012</v>
      </c>
      <c r="X105" s="348">
        <f>IF(X$54=0,0,X$54/OIS_fec!X$54)</f>
        <v>1.4597183974458399</v>
      </c>
      <c r="Y105" s="348">
        <f>IF(Y$54=0,0,Y$54/OIS_fec!Y$54)</f>
        <v>1.4734322888056188</v>
      </c>
      <c r="DA105" s="178"/>
    </row>
    <row r="106" spans="1:105" ht="12" customHeight="1" x14ac:dyDescent="0.25">
      <c r="A106" s="174" t="s">
        <v>3122</v>
      </c>
      <c r="B106" s="348">
        <f>IF(B$68=0,0,B$68/OIS_fec!B$68)</f>
        <v>3.1024188000000001</v>
      </c>
      <c r="C106" s="348">
        <f>IF(C$68=0,0,C$68/OIS_fec!C$68)</f>
        <v>3.1024188000000006</v>
      </c>
      <c r="D106" s="348">
        <f>IF(D$68=0,0,D$68/OIS_fec!D$68)</f>
        <v>3.1024188000000001</v>
      </c>
      <c r="E106" s="348">
        <f>IF(E$68=0,0,E$68/OIS_fec!E$68)</f>
        <v>3.1024188000000006</v>
      </c>
      <c r="F106" s="348">
        <f>IF(F$68=0,0,F$68/OIS_fec!F$68)</f>
        <v>3.1024188000000006</v>
      </c>
      <c r="G106" s="348">
        <f>IF(G$68=0,0,G$68/OIS_fec!G$68)</f>
        <v>3.1024188000000001</v>
      </c>
      <c r="H106" s="348">
        <f>IF(H$68=0,0,H$68/OIS_fec!H$68)</f>
        <v>3.1024187999999997</v>
      </c>
      <c r="I106" s="348">
        <f>IF(I$68=0,0,I$68/OIS_fec!I$68)</f>
        <v>3.1024187999999997</v>
      </c>
      <c r="J106" s="348">
        <f>IF(J$68=0,0,J$68/OIS_fec!J$68)</f>
        <v>3.1024188000000001</v>
      </c>
      <c r="K106" s="348">
        <f>IF(K$68=0,0,K$68/OIS_fec!K$68)</f>
        <v>3.1024188000000001</v>
      </c>
      <c r="L106" s="348">
        <f>IF(L$68=0,0,L$68/OIS_fec!L$68)</f>
        <v>3.1024187999999997</v>
      </c>
      <c r="M106" s="348">
        <f>IF(M$68=0,0,M$68/OIS_fec!M$68)</f>
        <v>3.1024187999999997</v>
      </c>
      <c r="N106" s="348">
        <f>IF(N$68=0,0,N$68/OIS_fec!N$68)</f>
        <v>3.1024188000000006</v>
      </c>
      <c r="O106" s="348">
        <f>IF(O$68=0,0,O$68/OIS_fec!O$68)</f>
        <v>3.1024187999999997</v>
      </c>
      <c r="P106" s="348">
        <f>IF(P$68=0,0,P$68/OIS_fec!P$68)</f>
        <v>3.1024188000000006</v>
      </c>
      <c r="Q106" s="348">
        <f>IF(Q$68=0,0,Q$68/OIS_fec!Q$68)</f>
        <v>3.1024187999999997</v>
      </c>
      <c r="R106" s="348">
        <f>IF(R$68=0,0,R$68/OIS_fec!R$68)</f>
        <v>3.1024187999999997</v>
      </c>
      <c r="S106" s="348">
        <f>IF(S$68=0,0,S$68/OIS_fec!S$68)</f>
        <v>3.1024188000000006</v>
      </c>
      <c r="T106" s="348">
        <f>IF(T$68=0,0,T$68/OIS_fec!T$68)</f>
        <v>3.1024188000000019</v>
      </c>
      <c r="U106" s="348">
        <f>IF(U$68=0,0,U$68/OIS_fec!U$68)</f>
        <v>3.102418800000001</v>
      </c>
      <c r="V106" s="348">
        <f>IF(V$68=0,0,V$68/OIS_fec!V$68)</f>
        <v>3.1024187999999993</v>
      </c>
      <c r="W106" s="348">
        <f>IF(W$68=0,0,W$68/OIS_fec!W$68)</f>
        <v>3.1024187999999997</v>
      </c>
      <c r="X106" s="348">
        <f>IF(X$68=0,0,X$68/OIS_fec!X$68)</f>
        <v>3.1024188000000006</v>
      </c>
      <c r="Y106" s="348">
        <f>IF(Y$68=0,0,Y$68/OIS_fec!Y$68)</f>
        <v>3.1024188000000001</v>
      </c>
      <c r="DA106" s="178"/>
    </row>
    <row r="107" spans="1:105" ht="12" customHeight="1" x14ac:dyDescent="0.25">
      <c r="A107" s="41" t="s">
        <v>3120</v>
      </c>
      <c r="B107" s="333">
        <f>IF(B$69=0,0,B$69/OIS_fec!B$69)</f>
        <v>0</v>
      </c>
      <c r="C107" s="333">
        <f>IF(C$69=0,0,C$69/OIS_fec!C$69)</f>
        <v>0</v>
      </c>
      <c r="D107" s="333">
        <f>IF(D$69=0,0,D$69/OIS_fec!D$69)</f>
        <v>0</v>
      </c>
      <c r="E107" s="333">
        <f>IF(E$69=0,0,E$69/OIS_fec!E$69)</f>
        <v>0</v>
      </c>
      <c r="F107" s="333">
        <f>IF(F$69=0,0,F$69/OIS_fec!F$69)</f>
        <v>0</v>
      </c>
      <c r="G107" s="333">
        <f>IF(G$69=0,0,G$69/OIS_fec!G$69)</f>
        <v>0</v>
      </c>
      <c r="H107" s="333">
        <f>IF(H$69=0,0,H$69/OIS_fec!H$69)</f>
        <v>0</v>
      </c>
      <c r="I107" s="333">
        <f>IF(I$69=0,0,I$69/OIS_fec!I$69)</f>
        <v>0</v>
      </c>
      <c r="J107" s="333">
        <f>IF(J$69=0,0,J$69/OIS_fec!J$69)</f>
        <v>0</v>
      </c>
      <c r="K107" s="333">
        <f>IF(K$69=0,0,K$69/OIS_fec!K$69)</f>
        <v>0</v>
      </c>
      <c r="L107" s="333">
        <f>IF(L$69=0,0,L$69/OIS_fec!L$69)</f>
        <v>0</v>
      </c>
      <c r="M107" s="333">
        <f>IF(M$69=0,0,M$69/OIS_fec!M$69)</f>
        <v>0</v>
      </c>
      <c r="N107" s="333">
        <f>IF(N$69=0,0,N$69/OIS_fec!N$69)</f>
        <v>0</v>
      </c>
      <c r="O107" s="333">
        <f>IF(O$69=0,0,O$69/OIS_fec!O$69)</f>
        <v>0</v>
      </c>
      <c r="P107" s="333">
        <f>IF(P$69=0,0,P$69/OIS_fec!P$69)</f>
        <v>0</v>
      </c>
      <c r="Q107" s="333">
        <f>IF(Q$69=0,0,Q$69/OIS_fec!Q$69)</f>
        <v>0</v>
      </c>
      <c r="R107" s="333">
        <f>IF(R$69=0,0,R$69/OIS_fec!R$69)</f>
        <v>0</v>
      </c>
      <c r="S107" s="333">
        <f>IF(S$69=0,0,S$69/OIS_fec!S$69)</f>
        <v>0</v>
      </c>
      <c r="T107" s="333">
        <f>IF(T$69=0,0,T$69/OIS_fec!T$69)</f>
        <v>0</v>
      </c>
      <c r="U107" s="333">
        <f>IF(U$69=0,0,U$69/OIS_fec!U$69)</f>
        <v>0</v>
      </c>
      <c r="V107" s="333">
        <f>IF(V$69=0,0,V$69/OIS_fec!V$69)</f>
        <v>0</v>
      </c>
      <c r="W107" s="333">
        <f>IF(W$69=0,0,W$69/OIS_fec!W$69)</f>
        <v>0</v>
      </c>
      <c r="X107" s="333">
        <f>IF(X$69=0,0,X$69/OIS_fec!X$69)</f>
        <v>0</v>
      </c>
      <c r="Y107" s="333">
        <f>IF(Y$69=0,0,Y$69/OIS_fec!Y$69)</f>
        <v>0</v>
      </c>
      <c r="DA107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50</vt:i4>
      </vt:variant>
      <vt:variant>
        <vt:lpstr>Named Ranges</vt:lpstr>
      </vt:variant>
      <vt:variant>
        <vt:i4>49</vt:i4>
      </vt:variant>
    </vt:vector>
  </HeadingPairs>
  <TitlesOfParts>
    <vt:vector size="99" baseType="lpstr">
      <vt:lpstr>cover</vt:lpstr>
      <vt:lpstr>index</vt:lpstr>
      <vt:lpstr>Ind_Summary</vt:lpstr>
      <vt:lpstr>Ind_Summary_fec</vt:lpstr>
      <vt:lpstr>Ind_Summary_ued</vt:lpstr>
      <vt:lpstr>Ind_Summary_emi</vt:lpstr>
      <vt:lpstr>ISI</vt:lpstr>
      <vt:lpstr>ISI_fec</vt:lpstr>
      <vt:lpstr>ISI_ued</vt:lpstr>
      <vt:lpstr>ISI_emi</vt:lpstr>
      <vt:lpstr>NFM</vt:lpstr>
      <vt:lpstr>NFM_fec</vt:lpstr>
      <vt:lpstr>NFM_ued</vt:lpstr>
      <vt:lpstr>NFM_emi</vt:lpstr>
      <vt:lpstr>CHI</vt:lpstr>
      <vt:lpstr>CHI_fec</vt:lpstr>
      <vt:lpstr>CHI_ued</vt:lpstr>
      <vt:lpstr>CHI_emi</vt:lpstr>
      <vt:lpstr>NMM</vt:lpstr>
      <vt:lpstr>NMM_fec</vt:lpstr>
      <vt:lpstr>NMM_ued</vt:lpstr>
      <vt:lpstr>NMM_emi</vt:lpstr>
      <vt:lpstr>PPA</vt:lpstr>
      <vt:lpstr>PPA_fec</vt:lpstr>
      <vt:lpstr>PPA_ued</vt:lpstr>
      <vt:lpstr>PPA_emi</vt:lpstr>
      <vt:lpstr>FBT</vt:lpstr>
      <vt:lpstr>FBT_fec</vt:lpstr>
      <vt:lpstr>FBT_ued</vt:lpstr>
      <vt:lpstr>FBT_emi</vt:lpstr>
      <vt:lpstr>TRE</vt:lpstr>
      <vt:lpstr>TRE_fec</vt:lpstr>
      <vt:lpstr>TRE_ued</vt:lpstr>
      <vt:lpstr>TRE_emi</vt:lpstr>
      <vt:lpstr>MAE</vt:lpstr>
      <vt:lpstr>MAE_fec</vt:lpstr>
      <vt:lpstr>MAE_ued</vt:lpstr>
      <vt:lpstr>MAE_emi</vt:lpstr>
      <vt:lpstr>TEL</vt:lpstr>
      <vt:lpstr>TEL_fec</vt:lpstr>
      <vt:lpstr>TEL_ued</vt:lpstr>
      <vt:lpstr>TEL_emi</vt:lpstr>
      <vt:lpstr>WWP</vt:lpstr>
      <vt:lpstr>WWP_fec</vt:lpstr>
      <vt:lpstr>WWP_ued</vt:lpstr>
      <vt:lpstr>WWP_emi</vt:lpstr>
      <vt:lpstr>OIS</vt:lpstr>
      <vt:lpstr>OIS_fec</vt:lpstr>
      <vt:lpstr>OIS_ued</vt:lpstr>
      <vt:lpstr>OIS_emi</vt:lpstr>
      <vt:lpstr>Ind_Summary!Print_Area</vt:lpstr>
      <vt:lpstr>CHI!Print_Titles</vt:lpstr>
      <vt:lpstr>CHI_emi!Print_Titles</vt:lpstr>
      <vt:lpstr>CHI_fec!Print_Titles</vt:lpstr>
      <vt:lpstr>CHI_ued!Print_Titles</vt:lpstr>
      <vt:lpstr>FBT!Print_Titles</vt:lpstr>
      <vt:lpstr>FBT_emi!Print_Titles</vt:lpstr>
      <vt:lpstr>FBT_fec!Print_Titles</vt:lpstr>
      <vt:lpstr>FBT_ued!Print_Titles</vt:lpstr>
      <vt:lpstr>Ind_Summary!Print_Titles</vt:lpstr>
      <vt:lpstr>Ind_Summary_emi!Print_Titles</vt:lpstr>
      <vt:lpstr>Ind_Summary_fec!Print_Titles</vt:lpstr>
      <vt:lpstr>Ind_Summary_ued!Print_Titles</vt:lpstr>
      <vt:lpstr>ISI!Print_Titles</vt:lpstr>
      <vt:lpstr>ISI_emi!Print_Titles</vt:lpstr>
      <vt:lpstr>ISI_fec!Print_Titles</vt:lpstr>
      <vt:lpstr>ISI_ued!Print_Titles</vt:lpstr>
      <vt:lpstr>MAE!Print_Titles</vt:lpstr>
      <vt:lpstr>MAE_emi!Print_Titles</vt:lpstr>
      <vt:lpstr>MAE_fec!Print_Titles</vt:lpstr>
      <vt:lpstr>MAE_ued!Print_Titles</vt:lpstr>
      <vt:lpstr>NFM!Print_Titles</vt:lpstr>
      <vt:lpstr>NFM_emi!Print_Titles</vt:lpstr>
      <vt:lpstr>NFM_fec!Print_Titles</vt:lpstr>
      <vt:lpstr>NFM_ued!Print_Titles</vt:lpstr>
      <vt:lpstr>NMM!Print_Titles</vt:lpstr>
      <vt:lpstr>NMM_emi!Print_Titles</vt:lpstr>
      <vt:lpstr>NMM_fec!Print_Titles</vt:lpstr>
      <vt:lpstr>NMM_ued!Print_Titles</vt:lpstr>
      <vt:lpstr>OIS!Print_Titles</vt:lpstr>
      <vt:lpstr>OIS_emi!Print_Titles</vt:lpstr>
      <vt:lpstr>OIS_fec!Print_Titles</vt:lpstr>
      <vt:lpstr>OIS_ued!Print_Titles</vt:lpstr>
      <vt:lpstr>PPA!Print_Titles</vt:lpstr>
      <vt:lpstr>PPA_emi!Print_Titles</vt:lpstr>
      <vt:lpstr>PPA_fec!Print_Titles</vt:lpstr>
      <vt:lpstr>PPA_ued!Print_Titles</vt:lpstr>
      <vt:lpstr>TEL!Print_Titles</vt:lpstr>
      <vt:lpstr>TEL_emi!Print_Titles</vt:lpstr>
      <vt:lpstr>TEL_fec!Print_Titles</vt:lpstr>
      <vt:lpstr>TEL_ued!Print_Titles</vt:lpstr>
      <vt:lpstr>TRE!Print_Titles</vt:lpstr>
      <vt:lpstr>TRE_emi!Print_Titles</vt:lpstr>
      <vt:lpstr>TRE_fec!Print_Titles</vt:lpstr>
      <vt:lpstr>TRE_ued!Print_Titles</vt:lpstr>
      <vt:lpstr>WWP!Print_Titles</vt:lpstr>
      <vt:lpstr>WWP_emi!Print_Titles</vt:lpstr>
      <vt:lpstr>WWP_fec!Print_Titles</vt:lpstr>
      <vt:lpstr>WWP_ued!Print_Titles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JRC-IDEES-2023</dc:title>
  <dc:creator>JRC C.6</dc:creator>
  <dc:description>v2023-1.00</dc:description>
  <cp:lastModifiedBy>JRC-SVQ-ROZSAMA</cp:lastModifiedBy>
  <dcterms:created xsi:type="dcterms:W3CDTF">2025-11-06T10:19:16Z</dcterms:created>
  <dcterms:modified xsi:type="dcterms:W3CDTF">2025-11-06T10:19:17Z</dcterms:modified>
</cp:coreProperties>
</file>